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defaultThemeVersion="124226"/>
  <mc:AlternateContent xmlns:mc="http://schemas.openxmlformats.org/markup-compatibility/2006">
    <mc:Choice Requires="x15">
      <x15ac:absPath xmlns:x15ac="http://schemas.microsoft.com/office/spreadsheetml/2010/11/ac" url="C:\Users\itoshungo\Desktop\NEWEST\"/>
    </mc:Choice>
  </mc:AlternateContent>
  <xr:revisionPtr revIDLastSave="0" documentId="13_ncr:1_{97034BB0-628F-4F9D-84A6-C9E6B3AB3267}" xr6:coauthVersionLast="36" xr6:coauthVersionMax="47" xr10:uidLastSave="{00000000-0000-0000-0000-000000000000}"/>
  <workbookProtection workbookPassword="DE0B" lockStructure="1"/>
  <bookViews>
    <workbookView xWindow="1170" yWindow="1170" windowWidth="21600" windowHeight="11385" tabRatio="800" firstSheet="1" activeTab="1" xr2:uid="{00000000-000D-0000-FFFF-FFFF00000000}"/>
  </bookViews>
  <sheets>
    <sheet name="評価書" sheetId="19" r:id="rId1"/>
    <sheet name="メイン" sheetId="42" r:id="rId2"/>
    <sheet name="エネルギー使用量総括表" sheetId="44" r:id="rId3"/>
    <sheet name="評価結果" sheetId="14" r:id="rId4"/>
    <sheet name="基本情報" sheetId="20" r:id="rId5"/>
    <sheet name="取組状況入力－共通" sheetId="9" r:id="rId6"/>
    <sheet name="取組状況入力－工場他" sheetId="47" r:id="rId7"/>
    <sheet name="取組状況入力－上水道" sheetId="48" r:id="rId8"/>
    <sheet name="取組状況入力－下水道" sheetId="49" r:id="rId9"/>
    <sheet name="取組状況入力－廃棄物" sheetId="50" r:id="rId10"/>
    <sheet name="重み係数" sheetId="32" r:id="rId11"/>
    <sheet name="評価結果貼付用" sheetId="37" r:id="rId12"/>
    <sheet name="蒸気ボイラー" sheetId="59" r:id="rId13"/>
    <sheet name="熱源機器" sheetId="60" r:id="rId14"/>
    <sheet name="冷却塔" sheetId="61" r:id="rId15"/>
    <sheet name="熱源ポンプ" sheetId="62" r:id="rId16"/>
    <sheet name="変圧器" sheetId="64" r:id="rId17"/>
    <sheet name="エアコンプレッサー " sheetId="65" r:id="rId18"/>
    <sheet name="給水・排水処理設備" sheetId="66" r:id="rId19"/>
    <sheet name="パッケージ形空調機" sheetId="67" r:id="rId20"/>
    <sheet name="空調機" sheetId="68" r:id="rId21"/>
    <sheet name="空調・換気用ファン" sheetId="69" r:id="rId22"/>
    <sheet name="照明器具" sheetId="70" r:id="rId23"/>
    <sheet name="昇降機" sheetId="71" r:id="rId24"/>
  </sheets>
  <definedNames>
    <definedName name="_xlnm.Print_Area" localSheetId="17">'エアコンプレッサー '!$C$1:$AC$41</definedName>
    <definedName name="_xlnm.Print_Area" localSheetId="2">エネルギー使用量総括表!$C$5:$R$64</definedName>
    <definedName name="_xlnm.Print_Area" localSheetId="19">パッケージ形空調機!$C$1:$AD$40,パッケージ形空調機!$AI$1:$BE$40</definedName>
    <definedName name="_xlnm.Print_Area" localSheetId="1">メイン!$A$6:$U$79</definedName>
    <definedName name="_xlnm.Print_Area" localSheetId="4">基本情報!$A$6:$Z$79</definedName>
    <definedName name="_xlnm.Print_Area" localSheetId="18">給水・排水処理設備!$C$1:$AB$40</definedName>
    <definedName name="_xlnm.Print_Area" localSheetId="21">空調・換気用ファン!$C$1:$U$41</definedName>
    <definedName name="_xlnm.Print_Area" localSheetId="20">空調機!$C$1:$AB$40,空調機!$AG$1:$BB$40</definedName>
    <definedName name="_xlnm.Print_Area" localSheetId="8">'取組状況入力－下水道'!$A$11:$V$94</definedName>
    <definedName name="_xlnm.Print_Area" localSheetId="5">'取組状況入力－共通'!$A$10:$U$572</definedName>
    <definedName name="_xlnm.Print_Area" localSheetId="6">'取組状況入力－工場他'!$A$11:$V$254</definedName>
    <definedName name="_xlnm.Print_Area" localSheetId="7">'取組状況入力－上水道'!$A$11:$V$86</definedName>
    <definedName name="_xlnm.Print_Area" localSheetId="9">'取組状況入力－廃棄物'!$A$11:$V$86</definedName>
    <definedName name="_xlnm.Print_Area" localSheetId="10">重み係数!$A$2:$AL$461</definedName>
    <definedName name="_xlnm.Print_Area" localSheetId="23">昇降機!$C$1:$U$40</definedName>
    <definedName name="_xlnm.Print_Area" localSheetId="22">照明器具!$C$1:$V$39</definedName>
    <definedName name="_xlnm.Print_Area" localSheetId="12">蒸気ボイラー!$C$1:$W$42</definedName>
    <definedName name="_xlnm.Print_Area" localSheetId="15">熱源ポンプ!$C$1:$AC$40</definedName>
    <definedName name="_xlnm.Print_Area" localSheetId="13">熱源機器!$C$1:$AG$41</definedName>
    <definedName name="_xlnm.Print_Area" localSheetId="3">評価結果!$A$9:$Q$536</definedName>
    <definedName name="_xlnm.Print_Area" localSheetId="11">評価結果貼付用!$A$4:$K$360</definedName>
    <definedName name="_xlnm.Print_Area" localSheetId="0">評価書!$A$3:$T$80</definedName>
    <definedName name="_xlnm.Print_Area" localSheetId="16">変圧器!$C$1:$X$40</definedName>
    <definedName name="_xlnm.Print_Area" localSheetId="14">冷却塔!$C$1:$AD$40</definedName>
    <definedName name="_xlnm.Print_Titles" localSheetId="17">'エアコンプレッサー '!$3:$9</definedName>
    <definedName name="_xlnm.Print_Titles" localSheetId="2">エネルギー使用量総括表!$5:$12</definedName>
    <definedName name="_xlnm.Print_Titles" localSheetId="19">パッケージ形空調機!$3:$8</definedName>
    <definedName name="_xlnm.Print_Titles" localSheetId="4">基本情報!$D:$I,基本情報!$10:$10</definedName>
    <definedName name="_xlnm.Print_Titles" localSheetId="18">給水・排水処理設備!$3:$8</definedName>
    <definedName name="_xlnm.Print_Titles" localSheetId="21">空調・換気用ファン!$3:$9</definedName>
    <definedName name="_xlnm.Print_Titles" localSheetId="20">空調機!$3:$8</definedName>
    <definedName name="_xlnm.Print_Titles" localSheetId="8">'取組状況入力－下水道'!$B:$H</definedName>
    <definedName name="_xlnm.Print_Titles" localSheetId="5">'取組状況入力－共通'!$B:$H</definedName>
    <definedName name="_xlnm.Print_Titles" localSheetId="6">'取組状況入力－工場他'!$B:$H</definedName>
    <definedName name="_xlnm.Print_Titles" localSheetId="7">'取組状況入力－上水道'!$B:$H</definedName>
    <definedName name="_xlnm.Print_Titles" localSheetId="9">'取組状況入力－廃棄物'!$B:$H</definedName>
    <definedName name="_xlnm.Print_Titles" localSheetId="10">重み係数!$4:$5</definedName>
    <definedName name="_xlnm.Print_Titles" localSheetId="23">昇降機!$1:$8</definedName>
    <definedName name="_xlnm.Print_Titles" localSheetId="22">照明器具!$3:$7</definedName>
    <definedName name="_xlnm.Print_Titles" localSheetId="12">蒸気ボイラー!$3:$9</definedName>
    <definedName name="_xlnm.Print_Titles" localSheetId="15">熱源ポンプ!$3:$8</definedName>
    <definedName name="_xlnm.Print_Titles" localSheetId="13">熱源機器!$3:$9</definedName>
    <definedName name="_xlnm.Print_Titles" localSheetId="11">評価結果貼付用!$6:$7</definedName>
    <definedName name="_xlnm.Print_Titles" localSheetId="16">変圧器!$3:$8</definedName>
    <definedName name="_xlnm.Print_Titles" localSheetId="14">冷却塔!$3:$8</definedName>
  </definedNames>
  <calcPr calcId="191029"/>
</workbook>
</file>

<file path=xl/calcChain.xml><?xml version="1.0" encoding="utf-8"?>
<calcChain xmlns="http://schemas.openxmlformats.org/spreadsheetml/2006/main">
  <c r="AD11" i="60" l="1"/>
  <c r="AC11" i="60"/>
  <c r="S11" i="60"/>
  <c r="R11" i="60"/>
  <c r="K11" i="60"/>
  <c r="J11" i="60"/>
  <c r="I11" i="60"/>
  <c r="AB70" i="60"/>
  <c r="AF70" i="60" s="1"/>
  <c r="AA70" i="60"/>
  <c r="AE70" i="60" s="1"/>
  <c r="U70" i="60"/>
  <c r="T70" i="60"/>
  <c r="AB71" i="60"/>
  <c r="AF71" i="60" s="1"/>
  <c r="AA71" i="60"/>
  <c r="AE71" i="60" s="1"/>
  <c r="U71" i="60"/>
  <c r="T71" i="60"/>
  <c r="AB69" i="60"/>
  <c r="AF69" i="60" s="1"/>
  <c r="AA69" i="60"/>
  <c r="AE69" i="60" s="1"/>
  <c r="U69" i="60"/>
  <c r="T69" i="60"/>
  <c r="AB68" i="60"/>
  <c r="AF68" i="60" s="1"/>
  <c r="AA68" i="60"/>
  <c r="AE68" i="60" s="1"/>
  <c r="U68" i="60"/>
  <c r="T68" i="60"/>
  <c r="AB67" i="60"/>
  <c r="AF67" i="60" s="1"/>
  <c r="AA67" i="60"/>
  <c r="AE67" i="60" s="1"/>
  <c r="U67" i="60"/>
  <c r="T67" i="60"/>
  <c r="AB66" i="60"/>
  <c r="AF66" i="60" s="1"/>
  <c r="AA66" i="60"/>
  <c r="AE66" i="60" s="1"/>
  <c r="U66" i="60"/>
  <c r="T66" i="60"/>
  <c r="AB65" i="60"/>
  <c r="AF65" i="60" s="1"/>
  <c r="AA65" i="60"/>
  <c r="AE65" i="60" s="1"/>
  <c r="U65" i="60"/>
  <c r="T65" i="60"/>
  <c r="AB64" i="60"/>
  <c r="AF64" i="60" s="1"/>
  <c r="AA64" i="60"/>
  <c r="AE64" i="60" s="1"/>
  <c r="U64" i="60"/>
  <c r="T64" i="60"/>
  <c r="AB63" i="60"/>
  <c r="AF63" i="60" s="1"/>
  <c r="AA63" i="60"/>
  <c r="AE63" i="60" s="1"/>
  <c r="U63" i="60"/>
  <c r="T63" i="60"/>
  <c r="AB62" i="60"/>
  <c r="AF62" i="60" s="1"/>
  <c r="AA62" i="60"/>
  <c r="AE62" i="60" s="1"/>
  <c r="U62" i="60"/>
  <c r="T62" i="60"/>
  <c r="AB61" i="60"/>
  <c r="AF61" i="60" s="1"/>
  <c r="AA61" i="60"/>
  <c r="AE61" i="60" s="1"/>
  <c r="U61" i="60"/>
  <c r="T61" i="60"/>
  <c r="AB60" i="60"/>
  <c r="AF60" i="60" s="1"/>
  <c r="AA60" i="60"/>
  <c r="AE60" i="60" s="1"/>
  <c r="U60" i="60"/>
  <c r="T60" i="60"/>
  <c r="AB59" i="60"/>
  <c r="AF59" i="60" s="1"/>
  <c r="AA59" i="60"/>
  <c r="AE59" i="60" s="1"/>
  <c r="U59" i="60"/>
  <c r="T59" i="60"/>
  <c r="AB58" i="60"/>
  <c r="AF58" i="60" s="1"/>
  <c r="AA58" i="60"/>
  <c r="AE58" i="60" s="1"/>
  <c r="U58" i="60"/>
  <c r="T58" i="60"/>
  <c r="AB57" i="60"/>
  <c r="AF57" i="60" s="1"/>
  <c r="AA57" i="60"/>
  <c r="AE57" i="60" s="1"/>
  <c r="U57" i="60"/>
  <c r="T57" i="60"/>
  <c r="AB56" i="60"/>
  <c r="AF56" i="60" s="1"/>
  <c r="AA56" i="60"/>
  <c r="AE56" i="60" s="1"/>
  <c r="U56" i="60"/>
  <c r="T56" i="60"/>
  <c r="AB55" i="60"/>
  <c r="AF55" i="60" s="1"/>
  <c r="AA55" i="60"/>
  <c r="AE55" i="60" s="1"/>
  <c r="U55" i="60"/>
  <c r="T55" i="60"/>
  <c r="AB54" i="60"/>
  <c r="AF54" i="60" s="1"/>
  <c r="AA54" i="60"/>
  <c r="AE54" i="60" s="1"/>
  <c r="U54" i="60"/>
  <c r="T54" i="60"/>
  <c r="AB53" i="60"/>
  <c r="AF53" i="60" s="1"/>
  <c r="AA53" i="60"/>
  <c r="AE53" i="60" s="1"/>
  <c r="U53" i="60"/>
  <c r="T53" i="60"/>
  <c r="AB52" i="60"/>
  <c r="AF52" i="60" s="1"/>
  <c r="AA52" i="60"/>
  <c r="AE52" i="60" s="1"/>
  <c r="U52" i="60"/>
  <c r="T52" i="60"/>
  <c r="AB51" i="60"/>
  <c r="AF51" i="60" s="1"/>
  <c r="AA51" i="60"/>
  <c r="AE51" i="60" s="1"/>
  <c r="U51" i="60"/>
  <c r="T51" i="60"/>
  <c r="AB50" i="60"/>
  <c r="AF50" i="60" s="1"/>
  <c r="AA50" i="60"/>
  <c r="AE50" i="60" s="1"/>
  <c r="U50" i="60"/>
  <c r="T50" i="60"/>
  <c r="AB49" i="60"/>
  <c r="AF49" i="60" s="1"/>
  <c r="AA49" i="60"/>
  <c r="AE49" i="60" s="1"/>
  <c r="U49" i="60"/>
  <c r="T49" i="60"/>
  <c r="AB48" i="60"/>
  <c r="AF48" i="60" s="1"/>
  <c r="AA48" i="60"/>
  <c r="AE48" i="60" s="1"/>
  <c r="U48" i="60"/>
  <c r="T48" i="60"/>
  <c r="AB47" i="60"/>
  <c r="AF47" i="60" s="1"/>
  <c r="AA47" i="60"/>
  <c r="AE47" i="60" s="1"/>
  <c r="U47" i="60"/>
  <c r="T47" i="60"/>
  <c r="AB46" i="60"/>
  <c r="AF46" i="60" s="1"/>
  <c r="AA46" i="60"/>
  <c r="AE46" i="60" s="1"/>
  <c r="U46" i="60"/>
  <c r="T46" i="60"/>
  <c r="AB45" i="60"/>
  <c r="AF45" i="60" s="1"/>
  <c r="AA45" i="60"/>
  <c r="AE45" i="60" s="1"/>
  <c r="U45" i="60"/>
  <c r="T45" i="60"/>
  <c r="AB44" i="60"/>
  <c r="AF44" i="60" s="1"/>
  <c r="AA44" i="60"/>
  <c r="AE44" i="60" s="1"/>
  <c r="U44" i="60"/>
  <c r="T44" i="60"/>
  <c r="AB43" i="60"/>
  <c r="AF43" i="60" s="1"/>
  <c r="AA43" i="60"/>
  <c r="AE43" i="60" s="1"/>
  <c r="U43" i="60"/>
  <c r="T43" i="60"/>
  <c r="AB42" i="60"/>
  <c r="AF42" i="60" s="1"/>
  <c r="AA42" i="60"/>
  <c r="AE42" i="60" s="1"/>
  <c r="U42" i="60"/>
  <c r="T42" i="60"/>
  <c r="X496" i="9" l="1"/>
  <c r="X243" i="9"/>
  <c r="R417" i="9"/>
  <c r="R419" i="9"/>
  <c r="R418" i="9"/>
  <c r="P417" i="9"/>
  <c r="X417" i="9" s="1"/>
  <c r="S416" i="9" s="1"/>
  <c r="P419" i="9"/>
  <c r="X419" i="9" s="1"/>
  <c r="P418" i="9"/>
  <c r="X418" i="9" s="1"/>
  <c r="AN157" i="9"/>
  <c r="AN158" i="9"/>
  <c r="AN159" i="9"/>
  <c r="AN160" i="9"/>
  <c r="AN161" i="9"/>
  <c r="AN162" i="9"/>
  <c r="AN163" i="9"/>
  <c r="AN164" i="9"/>
  <c r="AN165" i="9"/>
  <c r="AN166" i="9"/>
  <c r="AN167" i="9"/>
  <c r="AN168" i="9"/>
  <c r="AN169" i="9"/>
  <c r="AN170" i="9"/>
  <c r="AN171" i="9"/>
  <c r="AN172" i="9"/>
  <c r="AN173" i="9"/>
  <c r="AN174" i="9"/>
  <c r="AN175" i="9"/>
  <c r="AN176" i="9"/>
  <c r="AN177" i="9"/>
  <c r="AN178" i="9"/>
  <c r="AN179" i="9"/>
  <c r="AN180" i="9"/>
  <c r="AN181" i="9"/>
  <c r="AN182" i="9"/>
  <c r="AN183" i="9"/>
  <c r="AN184" i="9"/>
  <c r="AN185" i="9"/>
  <c r="AN156" i="9"/>
  <c r="AN126" i="9"/>
  <c r="AN127" i="9"/>
  <c r="AN128" i="9"/>
  <c r="AN129" i="9"/>
  <c r="AN130" i="9"/>
  <c r="AN131" i="9"/>
  <c r="AN132" i="9"/>
  <c r="AN133" i="9"/>
  <c r="AN134" i="9"/>
  <c r="AN135" i="9"/>
  <c r="AN136" i="9"/>
  <c r="AN137" i="9"/>
  <c r="AN138" i="9"/>
  <c r="AN139" i="9"/>
  <c r="AN140" i="9"/>
  <c r="AN141" i="9"/>
  <c r="AN142" i="9"/>
  <c r="AN143" i="9"/>
  <c r="AN144" i="9"/>
  <c r="AN145" i="9"/>
  <c r="AN146" i="9"/>
  <c r="AN147" i="9"/>
  <c r="AN148" i="9"/>
  <c r="AN149" i="9"/>
  <c r="AN150" i="9"/>
  <c r="AN151" i="9"/>
  <c r="AN152" i="9"/>
  <c r="AN153" i="9"/>
  <c r="AN154" i="9"/>
  <c r="AN125" i="9"/>
  <c r="AE158" i="9"/>
  <c r="AE160" i="9" s="1"/>
  <c r="AD158" i="9"/>
  <c r="AD160" i="9" s="1"/>
  <c r="AC158" i="9"/>
  <c r="AC160" i="9" s="1"/>
  <c r="AB158" i="9"/>
  <c r="AB160" i="9" s="1"/>
  <c r="AA158" i="9"/>
  <c r="AA160" i="9" s="1"/>
  <c r="Z157" i="9"/>
  <c r="Z160" i="9" s="1"/>
  <c r="AI128" i="9"/>
  <c r="AG128" i="9"/>
  <c r="AE128" i="9"/>
  <c r="AD128" i="9"/>
  <c r="AC128" i="9"/>
  <c r="Y128" i="9"/>
  <c r="AC127" i="9"/>
  <c r="Y127" i="9"/>
  <c r="AJ126" i="9"/>
  <c r="AJ128" i="9" s="1"/>
  <c r="AH126" i="9"/>
  <c r="AH128" i="9" s="1"/>
  <c r="AF126" i="9"/>
  <c r="AF128" i="9" s="1"/>
  <c r="AB126" i="9"/>
  <c r="AB128" i="9" s="1"/>
  <c r="AA126" i="9"/>
  <c r="AA128" i="9" s="1"/>
  <c r="Z126" i="9"/>
  <c r="Z128" i="9" s="1"/>
  <c r="AN70" i="9"/>
  <c r="AN71" i="9"/>
  <c r="AN72" i="9"/>
  <c r="AN73" i="9"/>
  <c r="AN74" i="9"/>
  <c r="AN75" i="9"/>
  <c r="AN76" i="9"/>
  <c r="AN77" i="9"/>
  <c r="AN78" i="9"/>
  <c r="AN79" i="9"/>
  <c r="AN80" i="9"/>
  <c r="AN81" i="9"/>
  <c r="AN82" i="9"/>
  <c r="AN83" i="9"/>
  <c r="AN84" i="9"/>
  <c r="AN85" i="9"/>
  <c r="AN86" i="9"/>
  <c r="AN87" i="9"/>
  <c r="AN88" i="9"/>
  <c r="AN89" i="9"/>
  <c r="AN90" i="9"/>
  <c r="AN91" i="9"/>
  <c r="AN92" i="9"/>
  <c r="AN93" i="9"/>
  <c r="AN94" i="9"/>
  <c r="AN95" i="9"/>
  <c r="AN96" i="9"/>
  <c r="AN97" i="9"/>
  <c r="AN98" i="9"/>
  <c r="AN69" i="9"/>
  <c r="Y70" i="9"/>
  <c r="Y72" i="9" s="1"/>
  <c r="X51" i="9"/>
  <c r="S51" i="9" s="1"/>
  <c r="K36" i="14" s="1"/>
  <c r="F157" i="37"/>
  <c r="E157" i="37"/>
  <c r="I155" i="32"/>
  <c r="G155" i="32"/>
  <c r="F155" i="32"/>
  <c r="U180" i="14"/>
  <c r="J155" i="32" s="1"/>
  <c r="G180" i="14"/>
  <c r="AB180" i="14" s="1"/>
  <c r="Z419" i="9"/>
  <c r="R415" i="9" s="1"/>
  <c r="AJ414" i="9"/>
  <c r="X413" i="9"/>
  <c r="Y10" i="67" a="1"/>
  <c r="Y10" i="67" s="1"/>
  <c r="AB321" i="9"/>
  <c r="AB320" i="9"/>
  <c r="AB318" i="9"/>
  <c r="AB317" i="9"/>
  <c r="AB316" i="9"/>
  <c r="AC319" i="9"/>
  <c r="AB319" i="9" s="1"/>
  <c r="X10" i="67" a="1"/>
  <c r="X10" i="67" s="1"/>
  <c r="S10" i="68" a="1"/>
  <c r="S10" i="68" s="1"/>
  <c r="Q10" i="64" a="1"/>
  <c r="Q10" i="64" s="1"/>
  <c r="P10" i="64" a="1"/>
  <c r="P10" i="64" s="1"/>
  <c r="O10" i="64" a="1"/>
  <c r="O10" i="64" s="1"/>
  <c r="K10" i="64" a="1"/>
  <c r="K10" i="64" s="1"/>
  <c r="N15" i="70"/>
  <c r="N16" i="70"/>
  <c r="N17" i="70"/>
  <c r="N18" i="70"/>
  <c r="N19" i="70"/>
  <c r="N20" i="70"/>
  <c r="N21" i="70"/>
  <c r="N22" i="70"/>
  <c r="N23" i="70"/>
  <c r="N24" i="70"/>
  <c r="N25" i="70"/>
  <c r="N26" i="70"/>
  <c r="N27" i="70"/>
  <c r="N28" i="70"/>
  <c r="N29" i="70"/>
  <c r="N30" i="70"/>
  <c r="N31" i="70"/>
  <c r="N32" i="70"/>
  <c r="N33" i="70"/>
  <c r="N34" i="70"/>
  <c r="N35" i="70"/>
  <c r="N36" i="70"/>
  <c r="N37" i="70"/>
  <c r="N38" i="70"/>
  <c r="N39" i="70"/>
  <c r="N40" i="70"/>
  <c r="N41" i="70"/>
  <c r="N42" i="70"/>
  <c r="N43" i="70"/>
  <c r="N44" i="70"/>
  <c r="N45" i="70"/>
  <c r="N46" i="70"/>
  <c r="N47" i="70"/>
  <c r="N48" i="70"/>
  <c r="N49" i="70"/>
  <c r="N50" i="70"/>
  <c r="N51" i="70"/>
  <c r="N52" i="70"/>
  <c r="N53" i="70"/>
  <c r="N54" i="70"/>
  <c r="N55" i="70"/>
  <c r="N56" i="70"/>
  <c r="N57" i="70"/>
  <c r="N58" i="70"/>
  <c r="N59" i="70"/>
  <c r="N60" i="70"/>
  <c r="N61" i="70"/>
  <c r="N62" i="70"/>
  <c r="N63" i="70"/>
  <c r="N64" i="70"/>
  <c r="N65" i="70"/>
  <c r="N66" i="70"/>
  <c r="N67" i="70"/>
  <c r="N68" i="70"/>
  <c r="N69" i="70"/>
  <c r="N70" i="70"/>
  <c r="N71" i="70"/>
  <c r="N72" i="70"/>
  <c r="N73" i="70"/>
  <c r="N74" i="70"/>
  <c r="N75" i="70"/>
  <c r="N76" i="70"/>
  <c r="N77" i="70"/>
  <c r="N78" i="70"/>
  <c r="N79" i="70"/>
  <c r="N80" i="70"/>
  <c r="N81" i="70"/>
  <c r="N82" i="70"/>
  <c r="N83" i="70"/>
  <c r="N84" i="70"/>
  <c r="N85" i="70"/>
  <c r="N86" i="70"/>
  <c r="N87" i="70"/>
  <c r="N88" i="70"/>
  <c r="N89" i="70"/>
  <c r="N90" i="70"/>
  <c r="N91" i="70"/>
  <c r="N92" i="70"/>
  <c r="N93" i="70"/>
  <c r="N94" i="70"/>
  <c r="N95" i="70"/>
  <c r="N96" i="70"/>
  <c r="N97" i="70"/>
  <c r="N98" i="70"/>
  <c r="N99" i="70"/>
  <c r="N100" i="70"/>
  <c r="N101" i="70"/>
  <c r="N102" i="70"/>
  <c r="N103" i="70"/>
  <c r="N104" i="70"/>
  <c r="N105" i="70"/>
  <c r="N106" i="70"/>
  <c r="N107" i="70"/>
  <c r="N108" i="70"/>
  <c r="N109" i="70"/>
  <c r="N110" i="70"/>
  <c r="N111" i="70"/>
  <c r="N112" i="70"/>
  <c r="N113" i="70"/>
  <c r="N114" i="70"/>
  <c r="N115" i="70"/>
  <c r="N116" i="70"/>
  <c r="N117" i="70"/>
  <c r="N118" i="70"/>
  <c r="N119" i="70"/>
  <c r="N120" i="70"/>
  <c r="N121" i="70"/>
  <c r="N122" i="70"/>
  <c r="N123" i="70"/>
  <c r="N124" i="70"/>
  <c r="N125" i="70"/>
  <c r="N126" i="70"/>
  <c r="N127" i="70"/>
  <c r="N128" i="70"/>
  <c r="N129" i="70"/>
  <c r="N130" i="70"/>
  <c r="N131" i="70"/>
  <c r="N132" i="70"/>
  <c r="N133" i="70"/>
  <c r="N134" i="70"/>
  <c r="N135" i="70"/>
  <c r="N136" i="70"/>
  <c r="N137" i="70"/>
  <c r="N138" i="70"/>
  <c r="N139" i="70"/>
  <c r="N140" i="70"/>
  <c r="N141" i="70"/>
  <c r="N142" i="70"/>
  <c r="N143" i="70"/>
  <c r="N144" i="70"/>
  <c r="N145" i="70"/>
  <c r="N146" i="70"/>
  <c r="N147" i="70"/>
  <c r="N148" i="70"/>
  <c r="N149" i="70"/>
  <c r="N150" i="70"/>
  <c r="N151" i="70"/>
  <c r="N152" i="70"/>
  <c r="N153" i="70"/>
  <c r="N154" i="70"/>
  <c r="N155" i="70"/>
  <c r="N156" i="70"/>
  <c r="N157" i="70"/>
  <c r="N158" i="70"/>
  <c r="N159" i="70"/>
  <c r="N160" i="70"/>
  <c r="N161" i="70"/>
  <c r="N162" i="70"/>
  <c r="N163" i="70"/>
  <c r="N164" i="70"/>
  <c r="N165" i="70"/>
  <c r="N166" i="70"/>
  <c r="N167" i="70"/>
  <c r="N168" i="70"/>
  <c r="N169" i="70"/>
  <c r="N170" i="70"/>
  <c r="N171" i="70"/>
  <c r="N172" i="70"/>
  <c r="N173" i="70"/>
  <c r="N174" i="70"/>
  <c r="N175" i="70"/>
  <c r="N176" i="70"/>
  <c r="N177" i="70"/>
  <c r="N178" i="70"/>
  <c r="N179" i="70"/>
  <c r="N180" i="70"/>
  <c r="N181" i="70"/>
  <c r="N182" i="70"/>
  <c r="N183" i="70"/>
  <c r="N184" i="70"/>
  <c r="N185" i="70"/>
  <c r="N186" i="70"/>
  <c r="N187" i="70"/>
  <c r="N188" i="70"/>
  <c r="N189" i="70"/>
  <c r="N190" i="70"/>
  <c r="N191" i="70"/>
  <c r="N192" i="70"/>
  <c r="N193" i="70"/>
  <c r="N194" i="70"/>
  <c r="N195" i="70"/>
  <c r="N196" i="70"/>
  <c r="N197" i="70"/>
  <c r="N198" i="70"/>
  <c r="N199" i="70"/>
  <c r="N200" i="70"/>
  <c r="N201" i="70"/>
  <c r="N202" i="70"/>
  <c r="N203" i="70"/>
  <c r="N204" i="70"/>
  <c r="N205" i="70"/>
  <c r="N206" i="70"/>
  <c r="N207" i="70"/>
  <c r="N208" i="70"/>
  <c r="N209" i="70"/>
  <c r="N210" i="70"/>
  <c r="N211" i="70"/>
  <c r="N212" i="70"/>
  <c r="N213" i="70"/>
  <c r="N214" i="70"/>
  <c r="N215" i="70"/>
  <c r="N216" i="70"/>
  <c r="N217" i="70"/>
  <c r="N218" i="70"/>
  <c r="N219" i="70"/>
  <c r="N220" i="70"/>
  <c r="N221" i="70"/>
  <c r="N222" i="70"/>
  <c r="N223" i="70"/>
  <c r="N224" i="70"/>
  <c r="N225" i="70"/>
  <c r="N226" i="70"/>
  <c r="N227" i="70"/>
  <c r="N228" i="70"/>
  <c r="N229" i="70"/>
  <c r="N230" i="70"/>
  <c r="N231" i="70"/>
  <c r="N232" i="70"/>
  <c r="N233" i="70"/>
  <c r="N234" i="70"/>
  <c r="N235" i="70"/>
  <c r="N236" i="70"/>
  <c r="N237" i="70"/>
  <c r="N238" i="70"/>
  <c r="N239" i="70"/>
  <c r="N240" i="70"/>
  <c r="N241" i="70"/>
  <c r="N242" i="70"/>
  <c r="N243" i="70"/>
  <c r="N244" i="70"/>
  <c r="N245" i="70"/>
  <c r="N246" i="70"/>
  <c r="N247" i="70"/>
  <c r="N248" i="70"/>
  <c r="N249" i="70"/>
  <c r="N250" i="70"/>
  <c r="N251" i="70"/>
  <c r="N252" i="70"/>
  <c r="N253" i="70"/>
  <c r="N254" i="70"/>
  <c r="N255" i="70"/>
  <c r="N256" i="70"/>
  <c r="N257" i="70"/>
  <c r="N258" i="70"/>
  <c r="N259" i="70"/>
  <c r="N260" i="70"/>
  <c r="N261" i="70"/>
  <c r="N262" i="70"/>
  <c r="N263" i="70"/>
  <c r="N264" i="70"/>
  <c r="N265" i="70"/>
  <c r="N266" i="70"/>
  <c r="N267" i="70"/>
  <c r="N268" i="70"/>
  <c r="N269" i="70"/>
  <c r="N270" i="70"/>
  <c r="N271" i="70"/>
  <c r="N272" i="70"/>
  <c r="N273" i="70"/>
  <c r="N274" i="70"/>
  <c r="N275" i="70"/>
  <c r="N276" i="70"/>
  <c r="N277" i="70"/>
  <c r="N278" i="70"/>
  <c r="N279" i="70"/>
  <c r="N280" i="70"/>
  <c r="N281" i="70"/>
  <c r="N282" i="70"/>
  <c r="N283" i="70"/>
  <c r="N284" i="70"/>
  <c r="N285" i="70"/>
  <c r="N286" i="70"/>
  <c r="N287" i="70"/>
  <c r="N288" i="70"/>
  <c r="N289" i="70"/>
  <c r="N290" i="70"/>
  <c r="N291" i="70"/>
  <c r="N292" i="70"/>
  <c r="N293" i="70"/>
  <c r="N294" i="70"/>
  <c r="N295" i="70"/>
  <c r="N296" i="70"/>
  <c r="N297" i="70"/>
  <c r="N298" i="70"/>
  <c r="N299" i="70"/>
  <c r="N300" i="70"/>
  <c r="N301" i="70"/>
  <c r="N302" i="70"/>
  <c r="N303" i="70"/>
  <c r="N304" i="70"/>
  <c r="N305" i="70"/>
  <c r="N306" i="70"/>
  <c r="N307" i="70"/>
  <c r="N308" i="70"/>
  <c r="N309" i="70"/>
  <c r="N310" i="70"/>
  <c r="N311" i="70"/>
  <c r="N312" i="70"/>
  <c r="N313" i="70"/>
  <c r="N314" i="70"/>
  <c r="N315" i="70"/>
  <c r="N316" i="70"/>
  <c r="N317" i="70"/>
  <c r="N318" i="70"/>
  <c r="N319" i="70"/>
  <c r="N320" i="70"/>
  <c r="N321" i="70"/>
  <c r="N322" i="70"/>
  <c r="N323" i="70"/>
  <c r="N324" i="70"/>
  <c r="N325" i="70"/>
  <c r="N326" i="70"/>
  <c r="N327" i="70"/>
  <c r="N328" i="70"/>
  <c r="N329" i="70"/>
  <c r="N330" i="70"/>
  <c r="N331" i="70"/>
  <c r="N332" i="70"/>
  <c r="N333" i="70"/>
  <c r="N334" i="70"/>
  <c r="N335" i="70"/>
  <c r="N336" i="70"/>
  <c r="N337" i="70"/>
  <c r="N338" i="70"/>
  <c r="N339" i="70"/>
  <c r="N340" i="70"/>
  <c r="N341" i="70"/>
  <c r="N342" i="70"/>
  <c r="N343" i="70"/>
  <c r="N344" i="70"/>
  <c r="N345" i="70"/>
  <c r="N346" i="70"/>
  <c r="N347" i="70"/>
  <c r="N348" i="70"/>
  <c r="N349" i="70"/>
  <c r="N350" i="70"/>
  <c r="N351" i="70"/>
  <c r="N352" i="70"/>
  <c r="N353" i="70"/>
  <c r="N354" i="70"/>
  <c r="N355" i="70"/>
  <c r="N356" i="70"/>
  <c r="N357" i="70"/>
  <c r="N358" i="70"/>
  <c r="N359" i="70"/>
  <c r="N360" i="70"/>
  <c r="N361" i="70"/>
  <c r="N362" i="70"/>
  <c r="N363" i="70"/>
  <c r="N364" i="70"/>
  <c r="N365" i="70"/>
  <c r="N366" i="70"/>
  <c r="N367" i="70"/>
  <c r="N368" i="70"/>
  <c r="N369" i="70"/>
  <c r="N370" i="70"/>
  <c r="N371" i="70"/>
  <c r="N372" i="70"/>
  <c r="N373" i="70"/>
  <c r="N374" i="70"/>
  <c r="N375" i="70"/>
  <c r="N376" i="70"/>
  <c r="N377" i="70"/>
  <c r="N378" i="70"/>
  <c r="N379" i="70"/>
  <c r="N380" i="70"/>
  <c r="N381" i="70"/>
  <c r="N382" i="70"/>
  <c r="N383" i="70"/>
  <c r="N384" i="70"/>
  <c r="N385" i="70"/>
  <c r="N386" i="70"/>
  <c r="N387" i="70"/>
  <c r="N388" i="70"/>
  <c r="N389" i="70"/>
  <c r="N390" i="70"/>
  <c r="N391" i="70"/>
  <c r="N392" i="70"/>
  <c r="N393" i="70"/>
  <c r="N394" i="70"/>
  <c r="N395" i="70"/>
  <c r="N396" i="70"/>
  <c r="N397" i="70"/>
  <c r="N398" i="70"/>
  <c r="N399" i="70"/>
  <c r="N400" i="70"/>
  <c r="N401" i="70"/>
  <c r="N402" i="70"/>
  <c r="N403" i="70"/>
  <c r="N404" i="70"/>
  <c r="N405" i="70"/>
  <c r="N406" i="70"/>
  <c r="N407" i="70"/>
  <c r="N408" i="70"/>
  <c r="N409" i="70"/>
  <c r="N410" i="70"/>
  <c r="N411" i="70"/>
  <c r="N412" i="70"/>
  <c r="N413" i="70"/>
  <c r="N414" i="70"/>
  <c r="N415" i="70"/>
  <c r="N416" i="70"/>
  <c r="N417" i="70"/>
  <c r="N418" i="70"/>
  <c r="N419" i="70"/>
  <c r="N420" i="70"/>
  <c r="N421" i="70"/>
  <c r="N422" i="70"/>
  <c r="N423" i="70"/>
  <c r="N424" i="70"/>
  <c r="N425" i="70"/>
  <c r="N426" i="70"/>
  <c r="N427" i="70"/>
  <c r="N428" i="70"/>
  <c r="N429" i="70"/>
  <c r="N430" i="70"/>
  <c r="N431" i="70"/>
  <c r="N432" i="70"/>
  <c r="N433" i="70"/>
  <c r="N434" i="70"/>
  <c r="N435" i="70"/>
  <c r="N436" i="70"/>
  <c r="N437" i="70"/>
  <c r="N438" i="70"/>
  <c r="N439" i="70"/>
  <c r="N440" i="70"/>
  <c r="N441" i="70"/>
  <c r="N442" i="70"/>
  <c r="N443" i="70"/>
  <c r="N444" i="70"/>
  <c r="N445" i="70"/>
  <c r="N446" i="70"/>
  <c r="N447" i="70"/>
  <c r="N448" i="70"/>
  <c r="N449" i="70"/>
  <c r="N450" i="70"/>
  <c r="N451" i="70"/>
  <c r="N452" i="70"/>
  <c r="N453" i="70"/>
  <c r="N454" i="70"/>
  <c r="N455" i="70"/>
  <c r="N456" i="70"/>
  <c r="N457" i="70"/>
  <c r="N458" i="70"/>
  <c r="N459" i="70"/>
  <c r="N460" i="70"/>
  <c r="N461" i="70"/>
  <c r="N462" i="70"/>
  <c r="N463" i="70"/>
  <c r="N464" i="70"/>
  <c r="N465" i="70"/>
  <c r="N466" i="70"/>
  <c r="N467" i="70"/>
  <c r="N468" i="70"/>
  <c r="N469" i="70"/>
  <c r="N470" i="70"/>
  <c r="N471" i="70"/>
  <c r="N472" i="70"/>
  <c r="N473" i="70"/>
  <c r="N474" i="70"/>
  <c r="N475" i="70"/>
  <c r="N476" i="70"/>
  <c r="N477" i="70"/>
  <c r="N478" i="70"/>
  <c r="N479" i="70"/>
  <c r="N480" i="70"/>
  <c r="N481" i="70"/>
  <c r="N482" i="70"/>
  <c r="N483" i="70"/>
  <c r="N484" i="70"/>
  <c r="N485" i="70"/>
  <c r="N486" i="70"/>
  <c r="N487" i="70"/>
  <c r="N488" i="70"/>
  <c r="N489" i="70"/>
  <c r="N490" i="70"/>
  <c r="N491" i="70"/>
  <c r="N492" i="70"/>
  <c r="N493" i="70"/>
  <c r="N494" i="70"/>
  <c r="N495" i="70"/>
  <c r="N496" i="70"/>
  <c r="N497" i="70"/>
  <c r="N498" i="70"/>
  <c r="N499" i="70"/>
  <c r="N500" i="70"/>
  <c r="N501" i="70"/>
  <c r="N502" i="70"/>
  <c r="N503" i="70"/>
  <c r="N504" i="70"/>
  <c r="N505" i="70"/>
  <c r="N506" i="70"/>
  <c r="N507" i="70"/>
  <c r="N508" i="70"/>
  <c r="N509" i="70"/>
  <c r="N510" i="70"/>
  <c r="N511" i="70"/>
  <c r="N512" i="70"/>
  <c r="N513" i="70"/>
  <c r="N514" i="70"/>
  <c r="N515" i="70"/>
  <c r="N516" i="70"/>
  <c r="N517" i="70"/>
  <c r="N518" i="70"/>
  <c r="N519" i="70"/>
  <c r="N520" i="70"/>
  <c r="N521" i="70"/>
  <c r="N522" i="70"/>
  <c r="N523" i="70"/>
  <c r="N524" i="70"/>
  <c r="N525" i="70"/>
  <c r="N526" i="70"/>
  <c r="N527" i="70"/>
  <c r="N528" i="70"/>
  <c r="N529" i="70"/>
  <c r="N530" i="70"/>
  <c r="N531" i="70"/>
  <c r="N532" i="70"/>
  <c r="N533" i="70"/>
  <c r="N534" i="70"/>
  <c r="N535" i="70"/>
  <c r="N536" i="70"/>
  <c r="N537" i="70"/>
  <c r="N538" i="70"/>
  <c r="N539" i="70"/>
  <c r="N540" i="70"/>
  <c r="N541" i="70"/>
  <c r="N542" i="70"/>
  <c r="N543" i="70"/>
  <c r="N544" i="70"/>
  <c r="N545" i="70"/>
  <c r="N546" i="70"/>
  <c r="N547" i="70"/>
  <c r="N548" i="70"/>
  <c r="N549" i="70"/>
  <c r="N550" i="70"/>
  <c r="N551" i="70"/>
  <c r="N552" i="70"/>
  <c r="N553" i="70"/>
  <c r="N554" i="70"/>
  <c r="N555" i="70"/>
  <c r="N556" i="70"/>
  <c r="N557" i="70"/>
  <c r="N558" i="70"/>
  <c r="N559" i="70"/>
  <c r="N560" i="70"/>
  <c r="N561" i="70"/>
  <c r="N562" i="70"/>
  <c r="N563" i="70"/>
  <c r="N564" i="70"/>
  <c r="N565" i="70"/>
  <c r="N566" i="70"/>
  <c r="N567" i="70"/>
  <c r="N568" i="70"/>
  <c r="N569" i="70"/>
  <c r="N570" i="70"/>
  <c r="N571" i="70"/>
  <c r="N572" i="70"/>
  <c r="N573" i="70"/>
  <c r="N574" i="70"/>
  <c r="N575" i="70"/>
  <c r="N576" i="70"/>
  <c r="N577" i="70"/>
  <c r="N578" i="70"/>
  <c r="N579" i="70"/>
  <c r="N580" i="70"/>
  <c r="N581" i="70"/>
  <c r="N582" i="70"/>
  <c r="N583" i="70"/>
  <c r="N584" i="70"/>
  <c r="N585" i="70"/>
  <c r="N586" i="70"/>
  <c r="N587" i="70"/>
  <c r="N588" i="70"/>
  <c r="N589" i="70"/>
  <c r="N590" i="70"/>
  <c r="N591" i="70"/>
  <c r="N592" i="70"/>
  <c r="N593" i="70"/>
  <c r="N594" i="70"/>
  <c r="N595" i="70"/>
  <c r="N596" i="70"/>
  <c r="N597" i="70"/>
  <c r="N598" i="70"/>
  <c r="N599" i="70"/>
  <c r="N600" i="70"/>
  <c r="N601" i="70"/>
  <c r="N602" i="70"/>
  <c r="N603" i="70"/>
  <c r="N604" i="70"/>
  <c r="N605" i="70"/>
  <c r="N606" i="70"/>
  <c r="N607" i="70"/>
  <c r="N608" i="70"/>
  <c r="N609" i="70"/>
  <c r="N610" i="70"/>
  <c r="N611" i="70"/>
  <c r="N612" i="70"/>
  <c r="N613" i="70"/>
  <c r="N614" i="70"/>
  <c r="N615" i="70"/>
  <c r="N616" i="70"/>
  <c r="N617" i="70"/>
  <c r="N618" i="70"/>
  <c r="N619" i="70"/>
  <c r="N620" i="70"/>
  <c r="N621" i="70"/>
  <c r="N622" i="70"/>
  <c r="N623" i="70"/>
  <c r="N624" i="70"/>
  <c r="N625" i="70"/>
  <c r="N626" i="70"/>
  <c r="N627" i="70"/>
  <c r="N628" i="70"/>
  <c r="N629" i="70"/>
  <c r="N630" i="70"/>
  <c r="N631" i="70"/>
  <c r="N632" i="70"/>
  <c r="N633" i="70"/>
  <c r="N634" i="70"/>
  <c r="N635" i="70"/>
  <c r="N636" i="70"/>
  <c r="N637" i="70"/>
  <c r="N638" i="70"/>
  <c r="N639" i="70"/>
  <c r="N640" i="70"/>
  <c r="N641" i="70"/>
  <c r="N642" i="70"/>
  <c r="N643" i="70"/>
  <c r="N644" i="70"/>
  <c r="N645" i="70"/>
  <c r="N646" i="70"/>
  <c r="N647" i="70"/>
  <c r="N648" i="70"/>
  <c r="N649" i="70"/>
  <c r="N650" i="70"/>
  <c r="N651" i="70"/>
  <c r="N652" i="70"/>
  <c r="N653" i="70"/>
  <c r="N654" i="70"/>
  <c r="N655" i="70"/>
  <c r="N656" i="70"/>
  <c r="N657" i="70"/>
  <c r="N658" i="70"/>
  <c r="N659" i="70"/>
  <c r="N660" i="70"/>
  <c r="N661" i="70"/>
  <c r="N662" i="70"/>
  <c r="N663" i="70"/>
  <c r="N664" i="70"/>
  <c r="N665" i="70"/>
  <c r="N666" i="70"/>
  <c r="N667" i="70"/>
  <c r="N668" i="70"/>
  <c r="N669" i="70"/>
  <c r="N670" i="70"/>
  <c r="N671" i="70"/>
  <c r="N672" i="70"/>
  <c r="N673" i="70"/>
  <c r="N674" i="70"/>
  <c r="N675" i="70"/>
  <c r="N676" i="70"/>
  <c r="N677" i="70"/>
  <c r="N678" i="70"/>
  <c r="N679" i="70"/>
  <c r="N680" i="70"/>
  <c r="N681" i="70"/>
  <c r="N682" i="70"/>
  <c r="N683" i="70"/>
  <c r="N684" i="70"/>
  <c r="N685" i="70"/>
  <c r="N686" i="70"/>
  <c r="N687" i="70"/>
  <c r="N688" i="70"/>
  <c r="N689" i="70"/>
  <c r="N690" i="70"/>
  <c r="N691" i="70"/>
  <c r="N692" i="70"/>
  <c r="N693" i="70"/>
  <c r="N694" i="70"/>
  <c r="N695" i="70"/>
  <c r="N696" i="70"/>
  <c r="N697" i="70"/>
  <c r="N698" i="70"/>
  <c r="N699" i="70"/>
  <c r="N700" i="70"/>
  <c r="N701" i="70"/>
  <c r="N702" i="70"/>
  <c r="N703" i="70"/>
  <c r="N704" i="70"/>
  <c r="N705" i="70"/>
  <c r="N706" i="70"/>
  <c r="N707" i="70"/>
  <c r="N708" i="70"/>
  <c r="N709" i="70"/>
  <c r="N710" i="70"/>
  <c r="N711" i="70"/>
  <c r="N712" i="70"/>
  <c r="N713" i="70"/>
  <c r="N714" i="70"/>
  <c r="N715" i="70"/>
  <c r="N716" i="70"/>
  <c r="N717" i="70"/>
  <c r="N718" i="70"/>
  <c r="N719" i="70"/>
  <c r="N720" i="70"/>
  <c r="N721" i="70"/>
  <c r="N722" i="70"/>
  <c r="N723" i="70"/>
  <c r="N724" i="70"/>
  <c r="N725" i="70"/>
  <c r="N726" i="70"/>
  <c r="N727" i="70"/>
  <c r="N728" i="70"/>
  <c r="N729" i="70"/>
  <c r="N730" i="70"/>
  <c r="N731" i="70"/>
  <c r="N732" i="70"/>
  <c r="N733" i="70"/>
  <c r="N734" i="70"/>
  <c r="N735" i="70"/>
  <c r="N736" i="70"/>
  <c r="N737" i="70"/>
  <c r="N738" i="70"/>
  <c r="N739" i="70"/>
  <c r="N740" i="70"/>
  <c r="N741" i="70"/>
  <c r="N742" i="70"/>
  <c r="N743" i="70"/>
  <c r="N744" i="70"/>
  <c r="N745" i="70"/>
  <c r="N746" i="70"/>
  <c r="N747" i="70"/>
  <c r="N748" i="70"/>
  <c r="N749" i="70"/>
  <c r="N750" i="70"/>
  <c r="N751" i="70"/>
  <c r="N752" i="70"/>
  <c r="N753" i="70"/>
  <c r="N754" i="70"/>
  <c r="N755" i="70"/>
  <c r="N756" i="70"/>
  <c r="N757" i="70"/>
  <c r="N758" i="70"/>
  <c r="N759" i="70"/>
  <c r="N760" i="70"/>
  <c r="N761" i="70"/>
  <c r="N762" i="70"/>
  <c r="N763" i="70"/>
  <c r="N764" i="70"/>
  <c r="N765" i="70"/>
  <c r="N766" i="70"/>
  <c r="N767" i="70"/>
  <c r="N768" i="70"/>
  <c r="N769" i="70"/>
  <c r="N770" i="70"/>
  <c r="N771" i="70"/>
  <c r="N772" i="70"/>
  <c r="N773" i="70"/>
  <c r="N774" i="70"/>
  <c r="N775" i="70"/>
  <c r="N776" i="70"/>
  <c r="N777" i="70"/>
  <c r="N778" i="70"/>
  <c r="N779" i="70"/>
  <c r="N780" i="70"/>
  <c r="N781" i="70"/>
  <c r="N782" i="70"/>
  <c r="N783" i="70"/>
  <c r="N784" i="70"/>
  <c r="N785" i="70"/>
  <c r="N786" i="70"/>
  <c r="N787" i="70"/>
  <c r="N788" i="70"/>
  <c r="N789" i="70"/>
  <c r="N790" i="70"/>
  <c r="N791" i="70"/>
  <c r="N792" i="70"/>
  <c r="N793" i="70"/>
  <c r="N794" i="70"/>
  <c r="N795" i="70"/>
  <c r="N796" i="70"/>
  <c r="N797" i="70"/>
  <c r="N798" i="70"/>
  <c r="N799" i="70"/>
  <c r="N800" i="70"/>
  <c r="N801" i="70"/>
  <c r="N802" i="70"/>
  <c r="N803" i="70"/>
  <c r="N804" i="70"/>
  <c r="N805" i="70"/>
  <c r="N806" i="70"/>
  <c r="N807" i="70"/>
  <c r="N808" i="70"/>
  <c r="N809" i="70"/>
  <c r="N810" i="70"/>
  <c r="N811" i="70"/>
  <c r="N812" i="70"/>
  <c r="N813" i="70"/>
  <c r="N814" i="70"/>
  <c r="N815" i="70"/>
  <c r="N816" i="70"/>
  <c r="N817" i="70"/>
  <c r="N818" i="70"/>
  <c r="N819" i="70"/>
  <c r="N820" i="70"/>
  <c r="N821" i="70"/>
  <c r="N822" i="70"/>
  <c r="N823" i="70"/>
  <c r="N824" i="70"/>
  <c r="N825" i="70"/>
  <c r="N826" i="70"/>
  <c r="N827" i="70"/>
  <c r="N828" i="70"/>
  <c r="N829" i="70"/>
  <c r="N830" i="70"/>
  <c r="N831" i="70"/>
  <c r="N832" i="70"/>
  <c r="N833" i="70"/>
  <c r="N834" i="70"/>
  <c r="N835" i="70"/>
  <c r="N836" i="70"/>
  <c r="N837" i="70"/>
  <c r="N838" i="70"/>
  <c r="N839" i="70"/>
  <c r="N840" i="70"/>
  <c r="N841" i="70"/>
  <c r="N842" i="70"/>
  <c r="N843" i="70"/>
  <c r="N844" i="70"/>
  <c r="N845" i="70"/>
  <c r="N846" i="70"/>
  <c r="N847" i="70"/>
  <c r="N848" i="70"/>
  <c r="N849" i="70"/>
  <c r="N850" i="70"/>
  <c r="N851" i="70"/>
  <c r="N852" i="70"/>
  <c r="N853" i="70"/>
  <c r="N854" i="70"/>
  <c r="N855" i="70"/>
  <c r="N856" i="70"/>
  <c r="N857" i="70"/>
  <c r="N858" i="70"/>
  <c r="N859" i="70"/>
  <c r="N860" i="70"/>
  <c r="N861" i="70"/>
  <c r="N862" i="70"/>
  <c r="N863" i="70"/>
  <c r="N864" i="70"/>
  <c r="N865" i="70"/>
  <c r="N866" i="70"/>
  <c r="N867" i="70"/>
  <c r="N868" i="70"/>
  <c r="N869" i="70"/>
  <c r="N870" i="70"/>
  <c r="N871" i="70"/>
  <c r="N872" i="70"/>
  <c r="N873" i="70"/>
  <c r="N874" i="70"/>
  <c r="N875" i="70"/>
  <c r="N876" i="70"/>
  <c r="N877" i="70"/>
  <c r="N878" i="70"/>
  <c r="N879" i="70"/>
  <c r="N880" i="70"/>
  <c r="N881" i="70"/>
  <c r="N882" i="70"/>
  <c r="N883" i="70"/>
  <c r="N884" i="70"/>
  <c r="N885" i="70"/>
  <c r="N886" i="70"/>
  <c r="N887" i="70"/>
  <c r="N888" i="70"/>
  <c r="N889" i="70"/>
  <c r="N890" i="70"/>
  <c r="N891" i="70"/>
  <c r="N892" i="70"/>
  <c r="N893" i="70"/>
  <c r="N894" i="70"/>
  <c r="N895" i="70"/>
  <c r="N896" i="70"/>
  <c r="N897" i="70"/>
  <c r="N898" i="70"/>
  <c r="N899" i="70"/>
  <c r="N900" i="70"/>
  <c r="N901" i="70"/>
  <c r="N902" i="70"/>
  <c r="N903" i="70"/>
  <c r="N904" i="70"/>
  <c r="N905" i="70"/>
  <c r="N906" i="70"/>
  <c r="N907" i="70"/>
  <c r="N908" i="70"/>
  <c r="N909" i="70"/>
  <c r="N910" i="70"/>
  <c r="N911" i="70"/>
  <c r="N912" i="70"/>
  <c r="N913" i="70"/>
  <c r="N914" i="70"/>
  <c r="N915" i="70"/>
  <c r="N916" i="70"/>
  <c r="N917" i="70"/>
  <c r="N918" i="70"/>
  <c r="N919" i="70"/>
  <c r="N920" i="70"/>
  <c r="N921" i="70"/>
  <c r="N922" i="70"/>
  <c r="N923" i="70"/>
  <c r="N924" i="70"/>
  <c r="N925" i="70"/>
  <c r="N926" i="70"/>
  <c r="N927" i="70"/>
  <c r="N928" i="70"/>
  <c r="N929" i="70"/>
  <c r="N930" i="70"/>
  <c r="N931" i="70"/>
  <c r="N932" i="70"/>
  <c r="N933" i="70"/>
  <c r="N934" i="70"/>
  <c r="N935" i="70"/>
  <c r="N936" i="70"/>
  <c r="N937" i="70"/>
  <c r="N938" i="70"/>
  <c r="N939" i="70"/>
  <c r="N940" i="70"/>
  <c r="N941" i="70"/>
  <c r="N942" i="70"/>
  <c r="N943" i="70"/>
  <c r="N944" i="70"/>
  <c r="N945" i="70"/>
  <c r="N946" i="70"/>
  <c r="N947" i="70"/>
  <c r="N948" i="70"/>
  <c r="N949" i="70"/>
  <c r="N950" i="70"/>
  <c r="N951" i="70"/>
  <c r="N952" i="70"/>
  <c r="N953" i="70"/>
  <c r="N954" i="70"/>
  <c r="N955" i="70"/>
  <c r="N956" i="70"/>
  <c r="N957" i="70"/>
  <c r="N958" i="70"/>
  <c r="N959" i="70"/>
  <c r="N960" i="70"/>
  <c r="N961" i="70"/>
  <c r="N962" i="70"/>
  <c r="N963" i="70"/>
  <c r="N964" i="70"/>
  <c r="N965" i="70"/>
  <c r="N966" i="70"/>
  <c r="N967" i="70"/>
  <c r="N968" i="70"/>
  <c r="N969" i="70"/>
  <c r="N970" i="70"/>
  <c r="N971" i="70"/>
  <c r="N972" i="70"/>
  <c r="N973" i="70"/>
  <c r="N974" i="70"/>
  <c r="N975" i="70"/>
  <c r="N976" i="70"/>
  <c r="N977" i="70"/>
  <c r="N978" i="70"/>
  <c r="N979" i="70"/>
  <c r="N980" i="70"/>
  <c r="N981" i="70"/>
  <c r="N982" i="70"/>
  <c r="N983" i="70"/>
  <c r="N984" i="70"/>
  <c r="N985" i="70"/>
  <c r="N986" i="70"/>
  <c r="N987" i="70"/>
  <c r="N988" i="70"/>
  <c r="N989" i="70"/>
  <c r="N990" i="70"/>
  <c r="N991" i="70"/>
  <c r="N992" i="70"/>
  <c r="N993" i="70"/>
  <c r="N994" i="70"/>
  <c r="N995" i="70"/>
  <c r="N996" i="70"/>
  <c r="N997" i="70"/>
  <c r="N998" i="70"/>
  <c r="N999" i="70"/>
  <c r="N1000" i="70"/>
  <c r="N1001" i="70"/>
  <c r="N1002" i="70"/>
  <c r="N1003" i="70"/>
  <c r="N1004" i="70"/>
  <c r="N1005" i="70"/>
  <c r="N1006" i="70"/>
  <c r="N1007" i="70"/>
  <c r="N1008" i="70"/>
  <c r="N1009" i="70"/>
  <c r="N1010" i="70"/>
  <c r="N1011" i="70"/>
  <c r="N1012" i="70"/>
  <c r="N1013" i="70"/>
  <c r="N1014" i="70"/>
  <c r="N1015" i="70"/>
  <c r="N1016" i="70"/>
  <c r="N1017" i="70"/>
  <c r="N1018" i="70"/>
  <c r="N1019" i="70"/>
  <c r="N1020" i="70"/>
  <c r="N1021" i="70"/>
  <c r="N1022" i="70"/>
  <c r="N1023" i="70"/>
  <c r="N1024" i="70"/>
  <c r="N1025" i="70"/>
  <c r="N1026" i="70"/>
  <c r="N1027" i="70"/>
  <c r="N1028" i="70"/>
  <c r="N1029" i="70"/>
  <c r="N1030" i="70"/>
  <c r="N1031" i="70"/>
  <c r="N1032" i="70"/>
  <c r="N1033" i="70"/>
  <c r="N1034" i="70"/>
  <c r="N1035" i="70"/>
  <c r="N1036" i="70"/>
  <c r="N1037" i="70"/>
  <c r="N1038" i="70"/>
  <c r="N1039" i="70"/>
  <c r="N1040" i="70"/>
  <c r="N1041" i="70"/>
  <c r="N1042" i="70"/>
  <c r="N1043" i="70"/>
  <c r="N1044" i="70"/>
  <c r="N1045" i="70"/>
  <c r="N1046" i="70"/>
  <c r="N1047" i="70"/>
  <c r="N1048" i="70"/>
  <c r="N1049" i="70"/>
  <c r="N1050" i="70"/>
  <c r="N1051" i="70"/>
  <c r="N1052" i="70"/>
  <c r="N1053" i="70"/>
  <c r="N1054" i="70"/>
  <c r="N1055" i="70"/>
  <c r="N1056" i="70"/>
  <c r="N1057" i="70"/>
  <c r="N1058" i="70"/>
  <c r="N1059" i="70"/>
  <c r="N1060" i="70"/>
  <c r="N1061" i="70"/>
  <c r="N1062" i="70"/>
  <c r="N1063" i="70"/>
  <c r="N1064" i="70"/>
  <c r="N1065" i="70"/>
  <c r="N1066" i="70"/>
  <c r="N1067" i="70"/>
  <c r="N1068" i="70"/>
  <c r="N1069" i="70"/>
  <c r="N1070" i="70"/>
  <c r="N1071" i="70"/>
  <c r="N1072" i="70"/>
  <c r="N1073" i="70"/>
  <c r="N1074" i="70"/>
  <c r="N1075" i="70"/>
  <c r="N1076" i="70"/>
  <c r="N1077" i="70"/>
  <c r="N1078" i="70"/>
  <c r="N1079" i="70"/>
  <c r="N1080" i="70"/>
  <c r="N1081" i="70"/>
  <c r="N1082" i="70"/>
  <c r="N1083" i="70"/>
  <c r="N1084" i="70"/>
  <c r="N1085" i="70"/>
  <c r="N1086" i="70"/>
  <c r="N1087" i="70"/>
  <c r="N1088" i="70"/>
  <c r="N1089" i="70"/>
  <c r="N1090" i="70"/>
  <c r="N1091" i="70"/>
  <c r="N1092" i="70"/>
  <c r="N1093" i="70"/>
  <c r="N1094" i="70"/>
  <c r="N1095" i="70"/>
  <c r="N1096" i="70"/>
  <c r="N1097" i="70"/>
  <c r="N1098" i="70"/>
  <c r="N1099" i="70"/>
  <c r="N1100" i="70"/>
  <c r="N1101" i="70"/>
  <c r="N1102" i="70"/>
  <c r="N1103" i="70"/>
  <c r="N1104" i="70"/>
  <c r="N1105" i="70"/>
  <c r="N1106" i="70"/>
  <c r="N1107" i="70"/>
  <c r="N1108" i="70"/>
  <c r="N1109" i="70"/>
  <c r="N1110" i="70"/>
  <c r="N1111" i="70"/>
  <c r="N1112" i="70"/>
  <c r="N1113" i="70"/>
  <c r="N1114" i="70"/>
  <c r="N1115" i="70"/>
  <c r="N1116" i="70"/>
  <c r="N1117" i="70"/>
  <c r="N1118" i="70"/>
  <c r="N1119" i="70"/>
  <c r="N1120" i="70"/>
  <c r="N1121" i="70"/>
  <c r="N1122" i="70"/>
  <c r="N1123" i="70"/>
  <c r="N1124" i="70"/>
  <c r="N1125" i="70"/>
  <c r="N1126" i="70"/>
  <c r="N1127" i="70"/>
  <c r="N1128" i="70"/>
  <c r="N1129" i="70"/>
  <c r="N1130" i="70"/>
  <c r="N1131" i="70"/>
  <c r="N1132" i="70"/>
  <c r="N1133" i="70"/>
  <c r="N1134" i="70"/>
  <c r="N1135" i="70"/>
  <c r="N1136" i="70"/>
  <c r="N1137" i="70"/>
  <c r="N1138" i="70"/>
  <c r="N1139" i="70"/>
  <c r="N1140" i="70"/>
  <c r="N1141" i="70"/>
  <c r="N1142" i="70"/>
  <c r="N1143" i="70"/>
  <c r="N1144" i="70"/>
  <c r="N1145" i="70"/>
  <c r="N1146" i="70"/>
  <c r="N1147" i="70"/>
  <c r="N1148" i="70"/>
  <c r="N1149" i="70"/>
  <c r="N1150" i="70"/>
  <c r="N1151" i="70"/>
  <c r="N1152" i="70"/>
  <c r="N1153" i="70"/>
  <c r="N1154" i="70"/>
  <c r="N1155" i="70"/>
  <c r="N1156" i="70"/>
  <c r="N1157" i="70"/>
  <c r="N1158" i="70"/>
  <c r="N1159" i="70"/>
  <c r="N1160" i="70"/>
  <c r="N1161" i="70"/>
  <c r="N1162" i="70"/>
  <c r="N1163" i="70"/>
  <c r="N1164" i="70"/>
  <c r="N1165" i="70"/>
  <c r="N1166" i="70"/>
  <c r="N1167" i="70"/>
  <c r="N1168" i="70"/>
  <c r="N1169" i="70"/>
  <c r="N1170" i="70"/>
  <c r="N1171" i="70"/>
  <c r="N1172" i="70"/>
  <c r="N1173" i="70"/>
  <c r="N1174" i="70"/>
  <c r="N1175" i="70"/>
  <c r="N1176" i="70"/>
  <c r="N1177" i="70"/>
  <c r="N1178" i="70"/>
  <c r="N1179" i="70"/>
  <c r="N1180" i="70"/>
  <c r="N1181" i="70"/>
  <c r="N1182" i="70"/>
  <c r="N1183" i="70"/>
  <c r="N1184" i="70"/>
  <c r="N1185" i="70"/>
  <c r="N1186" i="70"/>
  <c r="N1187" i="70"/>
  <c r="N1188" i="70"/>
  <c r="N1189" i="70"/>
  <c r="N1190" i="70"/>
  <c r="N1191" i="70"/>
  <c r="N1192" i="70"/>
  <c r="N1193" i="70"/>
  <c r="N1194" i="70"/>
  <c r="N1195" i="70"/>
  <c r="N1196" i="70"/>
  <c r="N1197" i="70"/>
  <c r="N1198" i="70"/>
  <c r="N1199" i="70"/>
  <c r="N1200" i="70"/>
  <c r="N1201" i="70"/>
  <c r="N1202" i="70"/>
  <c r="N1203" i="70"/>
  <c r="N1204" i="70"/>
  <c r="N1205" i="70"/>
  <c r="N1206" i="70"/>
  <c r="N1207" i="70"/>
  <c r="N1208" i="70"/>
  <c r="N1209" i="70"/>
  <c r="N1210" i="70"/>
  <c r="N1211" i="70"/>
  <c r="N1212" i="70"/>
  <c r="N1213" i="70"/>
  <c r="N1214" i="70"/>
  <c r="N1215" i="70"/>
  <c r="N1216" i="70"/>
  <c r="N1217" i="70"/>
  <c r="N1218" i="70"/>
  <c r="N1219" i="70"/>
  <c r="N1220" i="70"/>
  <c r="N1221" i="70"/>
  <c r="N1222" i="70"/>
  <c r="N1223" i="70"/>
  <c r="N1224" i="70"/>
  <c r="N1225" i="70"/>
  <c r="N1226" i="70"/>
  <c r="N1227" i="70"/>
  <c r="N1228" i="70"/>
  <c r="N1229" i="70"/>
  <c r="N1230" i="70"/>
  <c r="N1231" i="70"/>
  <c r="N1232" i="70"/>
  <c r="N1233" i="70"/>
  <c r="N1234" i="70"/>
  <c r="N1235" i="70"/>
  <c r="N1236" i="70"/>
  <c r="N1237" i="70"/>
  <c r="N1238" i="70"/>
  <c r="N1239" i="70"/>
  <c r="N1240" i="70"/>
  <c r="N1241" i="70"/>
  <c r="N1242" i="70"/>
  <c r="N1243" i="70"/>
  <c r="N1244" i="70"/>
  <c r="N1245" i="70"/>
  <c r="N1246" i="70"/>
  <c r="N1247" i="70"/>
  <c r="N1248" i="70"/>
  <c r="N1249" i="70"/>
  <c r="N1250" i="70"/>
  <c r="N1251" i="70"/>
  <c r="N1252" i="70"/>
  <c r="N1253" i="70"/>
  <c r="N1254" i="70"/>
  <c r="N1255" i="70"/>
  <c r="N1256" i="70"/>
  <c r="N1257" i="70"/>
  <c r="N1258" i="70"/>
  <c r="N1259" i="70"/>
  <c r="N1260" i="70"/>
  <c r="N1261" i="70"/>
  <c r="N1262" i="70"/>
  <c r="N1263" i="70"/>
  <c r="N1264" i="70"/>
  <c r="N1265" i="70"/>
  <c r="N1266" i="70"/>
  <c r="N1267" i="70"/>
  <c r="N1268" i="70"/>
  <c r="N1269" i="70"/>
  <c r="N1270" i="70"/>
  <c r="N1271" i="70"/>
  <c r="N1272" i="70"/>
  <c r="N1273" i="70"/>
  <c r="N1274" i="70"/>
  <c r="N1275" i="70"/>
  <c r="N1276" i="70"/>
  <c r="N1277" i="70"/>
  <c r="N1278" i="70"/>
  <c r="N1279" i="70"/>
  <c r="N1280" i="70"/>
  <c r="N1281" i="70"/>
  <c r="N1282" i="70"/>
  <c r="N1283" i="70"/>
  <c r="N1284" i="70"/>
  <c r="N1285" i="70"/>
  <c r="N1286" i="70"/>
  <c r="N1287" i="70"/>
  <c r="N1288" i="70"/>
  <c r="N1289" i="70"/>
  <c r="N1290" i="70"/>
  <c r="N1291" i="70"/>
  <c r="N1292" i="70"/>
  <c r="N1293" i="70"/>
  <c r="N1294" i="70"/>
  <c r="N1295" i="70"/>
  <c r="N1296" i="70"/>
  <c r="N1297" i="70"/>
  <c r="N1298" i="70"/>
  <c r="N1299" i="70"/>
  <c r="N1300" i="70"/>
  <c r="N1301" i="70"/>
  <c r="N1302" i="70"/>
  <c r="N1303" i="70"/>
  <c r="N1304" i="70"/>
  <c r="N1305" i="70"/>
  <c r="N1306" i="70"/>
  <c r="N1307" i="70"/>
  <c r="N1308" i="70"/>
  <c r="N1309" i="70"/>
  <c r="N1310" i="70"/>
  <c r="N1311" i="70"/>
  <c r="N1312" i="70"/>
  <c r="N1313" i="70"/>
  <c r="N1314" i="70"/>
  <c r="N1315" i="70"/>
  <c r="N1316" i="70"/>
  <c r="N1317" i="70"/>
  <c r="N1318" i="70"/>
  <c r="N1319" i="70"/>
  <c r="N1320" i="70"/>
  <c r="N1321" i="70"/>
  <c r="N1322" i="70"/>
  <c r="N1323" i="70"/>
  <c r="N1324" i="70"/>
  <c r="N1325" i="70"/>
  <c r="N1326" i="70"/>
  <c r="N1327" i="70"/>
  <c r="N1328" i="70"/>
  <c r="N1329" i="70"/>
  <c r="N1330" i="70"/>
  <c r="N1331" i="70"/>
  <c r="N1332" i="70"/>
  <c r="N1333" i="70"/>
  <c r="N1334" i="70"/>
  <c r="N1335" i="70"/>
  <c r="N1336" i="70"/>
  <c r="N1337" i="70"/>
  <c r="N1338" i="70"/>
  <c r="N1339" i="70"/>
  <c r="N1340" i="70"/>
  <c r="N1341" i="70"/>
  <c r="N1342" i="70"/>
  <c r="N1343" i="70"/>
  <c r="N1344" i="70"/>
  <c r="N1345" i="70"/>
  <c r="N1346" i="70"/>
  <c r="N1347" i="70"/>
  <c r="N1348" i="70"/>
  <c r="N1349" i="70"/>
  <c r="N1350" i="70"/>
  <c r="N1351" i="70"/>
  <c r="N1352" i="70"/>
  <c r="N1353" i="70"/>
  <c r="N1354" i="70"/>
  <c r="N1355" i="70"/>
  <c r="N1356" i="70"/>
  <c r="N1357" i="70"/>
  <c r="N1358" i="70"/>
  <c r="N1359" i="70"/>
  <c r="N1360" i="70"/>
  <c r="N1361" i="70"/>
  <c r="N1362" i="70"/>
  <c r="N1363" i="70"/>
  <c r="N1364" i="70"/>
  <c r="N1365" i="70"/>
  <c r="N1366" i="70"/>
  <c r="N1367" i="70"/>
  <c r="N1368" i="70"/>
  <c r="N1369" i="70"/>
  <c r="N1370" i="70"/>
  <c r="N1371" i="70"/>
  <c r="N1372" i="70"/>
  <c r="N1373" i="70"/>
  <c r="N1374" i="70"/>
  <c r="N1375" i="70"/>
  <c r="N1376" i="70"/>
  <c r="N1377" i="70"/>
  <c r="N1378" i="70"/>
  <c r="N1379" i="70"/>
  <c r="N1380" i="70"/>
  <c r="N1381" i="70"/>
  <c r="N1382" i="70"/>
  <c r="N1383" i="70"/>
  <c r="N1384" i="70"/>
  <c r="N1385" i="70"/>
  <c r="N1386" i="70"/>
  <c r="N1387" i="70"/>
  <c r="N1388" i="70"/>
  <c r="N1389" i="70"/>
  <c r="N1390" i="70"/>
  <c r="N1391" i="70"/>
  <c r="N1392" i="70"/>
  <c r="N1393" i="70"/>
  <c r="N1394" i="70"/>
  <c r="N1395" i="70"/>
  <c r="N1396" i="70"/>
  <c r="N1397" i="70"/>
  <c r="N1398" i="70"/>
  <c r="N1399" i="70"/>
  <c r="N1400" i="70"/>
  <c r="N1401" i="70"/>
  <c r="N1402" i="70"/>
  <c r="N1403" i="70"/>
  <c r="N1404" i="70"/>
  <c r="N1405" i="70"/>
  <c r="N1406" i="70"/>
  <c r="N1407" i="70"/>
  <c r="N1408" i="70"/>
  <c r="N1409" i="70"/>
  <c r="N1410" i="70"/>
  <c r="N1411" i="70"/>
  <c r="N1412" i="70"/>
  <c r="N1413" i="70"/>
  <c r="N1414" i="70"/>
  <c r="N1415" i="70"/>
  <c r="N1416" i="70"/>
  <c r="N1417" i="70"/>
  <c r="N1418" i="70"/>
  <c r="N1419" i="70"/>
  <c r="N1420" i="70"/>
  <c r="N1421" i="70"/>
  <c r="N1422" i="70"/>
  <c r="N1423" i="70"/>
  <c r="N1424" i="70"/>
  <c r="N1425" i="70"/>
  <c r="N1426" i="70"/>
  <c r="N1427" i="70"/>
  <c r="N1428" i="70"/>
  <c r="N1429" i="70"/>
  <c r="N1430" i="70"/>
  <c r="N1431" i="70"/>
  <c r="N1432" i="70"/>
  <c r="N1433" i="70"/>
  <c r="N1434" i="70"/>
  <c r="N1435" i="70"/>
  <c r="N1436" i="70"/>
  <c r="N1437" i="70"/>
  <c r="N1438" i="70"/>
  <c r="N1439" i="70"/>
  <c r="N1440" i="70"/>
  <c r="N1441" i="70"/>
  <c r="N1442" i="70"/>
  <c r="N1443" i="70"/>
  <c r="N1444" i="70"/>
  <c r="N1445" i="70"/>
  <c r="N1446" i="70"/>
  <c r="N1447" i="70"/>
  <c r="N1448" i="70"/>
  <c r="N1449" i="70"/>
  <c r="N1450" i="70"/>
  <c r="N1451" i="70"/>
  <c r="N1452" i="70"/>
  <c r="N1453" i="70"/>
  <c r="N1454" i="70"/>
  <c r="N1455" i="70"/>
  <c r="N1456" i="70"/>
  <c r="N1457" i="70"/>
  <c r="N1458" i="70"/>
  <c r="N1459" i="70"/>
  <c r="N1460" i="70"/>
  <c r="N1461" i="70"/>
  <c r="N1462" i="70"/>
  <c r="N1463" i="70"/>
  <c r="N1464" i="70"/>
  <c r="N1465" i="70"/>
  <c r="N1466" i="70"/>
  <c r="N1467" i="70"/>
  <c r="N1468" i="70"/>
  <c r="N1469" i="70"/>
  <c r="N1470" i="70"/>
  <c r="N1471" i="70"/>
  <c r="N1472" i="70"/>
  <c r="N1473" i="70"/>
  <c r="N1474" i="70"/>
  <c r="N1475" i="70"/>
  <c r="N1476" i="70"/>
  <c r="N1477" i="70"/>
  <c r="N1478" i="70"/>
  <c r="N1479" i="70"/>
  <c r="N1480" i="70"/>
  <c r="N1481" i="70"/>
  <c r="N1482" i="70"/>
  <c r="N1483" i="70"/>
  <c r="N1484" i="70"/>
  <c r="N1485" i="70"/>
  <c r="N1486" i="70"/>
  <c r="N1487" i="70"/>
  <c r="N1488" i="70"/>
  <c r="N1489" i="70"/>
  <c r="N1490" i="70"/>
  <c r="N1491" i="70"/>
  <c r="N1492" i="70"/>
  <c r="N1493" i="70"/>
  <c r="N1494" i="70"/>
  <c r="N1495" i="70"/>
  <c r="N1496" i="70"/>
  <c r="N1497" i="70"/>
  <c r="N1498" i="70"/>
  <c r="N1499" i="70"/>
  <c r="N1500" i="70"/>
  <c r="N1501" i="70"/>
  <c r="N1502" i="70"/>
  <c r="N1503" i="70"/>
  <c r="N1504" i="70"/>
  <c r="N1505" i="70"/>
  <c r="N1506" i="70"/>
  <c r="N1507" i="70"/>
  <c r="N1508" i="70"/>
  <c r="N1509" i="70"/>
  <c r="N1510" i="70"/>
  <c r="N1511" i="70"/>
  <c r="N1512" i="70"/>
  <c r="N1513" i="70"/>
  <c r="N1514" i="70"/>
  <c r="N1515" i="70"/>
  <c r="N1516" i="70"/>
  <c r="N1517" i="70"/>
  <c r="N1518" i="70"/>
  <c r="N1519" i="70"/>
  <c r="N1520" i="70"/>
  <c r="N1521" i="70"/>
  <c r="N1522" i="70"/>
  <c r="N1523" i="70"/>
  <c r="N1524" i="70"/>
  <c r="N1525" i="70"/>
  <c r="N1526" i="70"/>
  <c r="N1527" i="70"/>
  <c r="N1528" i="70"/>
  <c r="N1529" i="70"/>
  <c r="N1530" i="70"/>
  <c r="N1531" i="70"/>
  <c r="N1532" i="70"/>
  <c r="N1533" i="70"/>
  <c r="N1534" i="70"/>
  <c r="N1535" i="70"/>
  <c r="N1536" i="70"/>
  <c r="N1537" i="70"/>
  <c r="N1538" i="70"/>
  <c r="N1539" i="70"/>
  <c r="N1540" i="70"/>
  <c r="N1541" i="70"/>
  <c r="N1542" i="70"/>
  <c r="N1543" i="70"/>
  <c r="N1544" i="70"/>
  <c r="N1545" i="70"/>
  <c r="N1546" i="70"/>
  <c r="N1547" i="70"/>
  <c r="N1548" i="70"/>
  <c r="N1549" i="70"/>
  <c r="N1550" i="70"/>
  <c r="N1551" i="70"/>
  <c r="N1552" i="70"/>
  <c r="N1553" i="70"/>
  <c r="N1554" i="70"/>
  <c r="N1555" i="70"/>
  <c r="N1556" i="70"/>
  <c r="N1557" i="70"/>
  <c r="N1558" i="70"/>
  <c r="N1559" i="70"/>
  <c r="N1560" i="70"/>
  <c r="N1561" i="70"/>
  <c r="N1562" i="70"/>
  <c r="N1563" i="70"/>
  <c r="N1564" i="70"/>
  <c r="N1565" i="70"/>
  <c r="N1566" i="70"/>
  <c r="N1567" i="70"/>
  <c r="N1568" i="70"/>
  <c r="N1569" i="70"/>
  <c r="N1570" i="70"/>
  <c r="N1571" i="70"/>
  <c r="N1572" i="70"/>
  <c r="N1573" i="70"/>
  <c r="N1574" i="70"/>
  <c r="N1575" i="70"/>
  <c r="N1576" i="70"/>
  <c r="N1577" i="70"/>
  <c r="N1578" i="70"/>
  <c r="N1579" i="70"/>
  <c r="N1580" i="70"/>
  <c r="N1581" i="70"/>
  <c r="N1582" i="70"/>
  <c r="N1583" i="70"/>
  <c r="N1584" i="70"/>
  <c r="N1585" i="70"/>
  <c r="N1586" i="70"/>
  <c r="N1587" i="70"/>
  <c r="N1588" i="70"/>
  <c r="N1589" i="70"/>
  <c r="N1590" i="70"/>
  <c r="N1591" i="70"/>
  <c r="N1592" i="70"/>
  <c r="N1593" i="70"/>
  <c r="N1594" i="70"/>
  <c r="N1595" i="70"/>
  <c r="N1596" i="70"/>
  <c r="N1597" i="70"/>
  <c r="N1598" i="70"/>
  <c r="N1599" i="70"/>
  <c r="N1600" i="70"/>
  <c r="N1601" i="70"/>
  <c r="N1602" i="70"/>
  <c r="N1603" i="70"/>
  <c r="N1604" i="70"/>
  <c r="N1605" i="70"/>
  <c r="N1606" i="70"/>
  <c r="N1607" i="70"/>
  <c r="N1608" i="70"/>
  <c r="N1609" i="70"/>
  <c r="N1610" i="70"/>
  <c r="N1611" i="70"/>
  <c r="N1612" i="70"/>
  <c r="N1613" i="70"/>
  <c r="N1614" i="70"/>
  <c r="N1615" i="70"/>
  <c r="N1616" i="70"/>
  <c r="N1617" i="70"/>
  <c r="N1618" i="70"/>
  <c r="N1619" i="70"/>
  <c r="N1620" i="70"/>
  <c r="N1621" i="70"/>
  <c r="N1622" i="70"/>
  <c r="N1623" i="70"/>
  <c r="N1624" i="70"/>
  <c r="N1625" i="70"/>
  <c r="N1626" i="70"/>
  <c r="N1627" i="70"/>
  <c r="N1628" i="70"/>
  <c r="N1629" i="70"/>
  <c r="N1630" i="70"/>
  <c r="N1631" i="70"/>
  <c r="N1632" i="70"/>
  <c r="N1633" i="70"/>
  <c r="N1634" i="70"/>
  <c r="N1635" i="70"/>
  <c r="N1636" i="70"/>
  <c r="N1637" i="70"/>
  <c r="N1638" i="70"/>
  <c r="N1639" i="70"/>
  <c r="N1640" i="70"/>
  <c r="N1641" i="70"/>
  <c r="N1642" i="70"/>
  <c r="N1643" i="70"/>
  <c r="N1644" i="70"/>
  <c r="N1645" i="70"/>
  <c r="N1646" i="70"/>
  <c r="N1647" i="70"/>
  <c r="N1648" i="70"/>
  <c r="N1649" i="70"/>
  <c r="N1650" i="70"/>
  <c r="N1651" i="70"/>
  <c r="N1652" i="70"/>
  <c r="N1653" i="70"/>
  <c r="N1654" i="70"/>
  <c r="N1655" i="70"/>
  <c r="N1656" i="70"/>
  <c r="N1657" i="70"/>
  <c r="N1658" i="70"/>
  <c r="N1659" i="70"/>
  <c r="N1660" i="70"/>
  <c r="N1661" i="70"/>
  <c r="N1662" i="70"/>
  <c r="N1663" i="70"/>
  <c r="N1664" i="70"/>
  <c r="N1665" i="70"/>
  <c r="N1666" i="70"/>
  <c r="N1667" i="70"/>
  <c r="N1668" i="70"/>
  <c r="N1669" i="70"/>
  <c r="N1670" i="70"/>
  <c r="N1671" i="70"/>
  <c r="N1672" i="70"/>
  <c r="N1673" i="70"/>
  <c r="N1674" i="70"/>
  <c r="N1675" i="70"/>
  <c r="N1676" i="70"/>
  <c r="N1677" i="70"/>
  <c r="N1678" i="70"/>
  <c r="N1679" i="70"/>
  <c r="N1680" i="70"/>
  <c r="N1681" i="70"/>
  <c r="N1682" i="70"/>
  <c r="N1683" i="70"/>
  <c r="N1684" i="70"/>
  <c r="N1685" i="70"/>
  <c r="N1686" i="70"/>
  <c r="N1687" i="70"/>
  <c r="N1688" i="70"/>
  <c r="N1689" i="70"/>
  <c r="N1690" i="70"/>
  <c r="N1691" i="70"/>
  <c r="N1692" i="70"/>
  <c r="N1693" i="70"/>
  <c r="N1694" i="70"/>
  <c r="N1695" i="70"/>
  <c r="N1696" i="70"/>
  <c r="N1697" i="70"/>
  <c r="N1698" i="70"/>
  <c r="N1699" i="70"/>
  <c r="N1700" i="70"/>
  <c r="N1701" i="70"/>
  <c r="N1702" i="70"/>
  <c r="N1703" i="70"/>
  <c r="N1704" i="70"/>
  <c r="N1705" i="70"/>
  <c r="N1706" i="70"/>
  <c r="N1707" i="70"/>
  <c r="N1708" i="70"/>
  <c r="N1709" i="70"/>
  <c r="N1710" i="70"/>
  <c r="N1711" i="70"/>
  <c r="N1712" i="70"/>
  <c r="N1713" i="70"/>
  <c r="N1714" i="70"/>
  <c r="N1715" i="70"/>
  <c r="N1716" i="70"/>
  <c r="N1717" i="70"/>
  <c r="N1718" i="70"/>
  <c r="N1719" i="70"/>
  <c r="N1720" i="70"/>
  <c r="N1721" i="70"/>
  <c r="N1722" i="70"/>
  <c r="N1723" i="70"/>
  <c r="N1724" i="70"/>
  <c r="N1725" i="70"/>
  <c r="N1726" i="70"/>
  <c r="N1727" i="70"/>
  <c r="N1728" i="70"/>
  <c r="N1729" i="70"/>
  <c r="N1730" i="70"/>
  <c r="N1731" i="70"/>
  <c r="N1732" i="70"/>
  <c r="N1733" i="70"/>
  <c r="N1734" i="70"/>
  <c r="N1735" i="70"/>
  <c r="N1736" i="70"/>
  <c r="N1737" i="70"/>
  <c r="N1738" i="70"/>
  <c r="N1739" i="70"/>
  <c r="N1740" i="70"/>
  <c r="N1741" i="70"/>
  <c r="N1742" i="70"/>
  <c r="N1743" i="70"/>
  <c r="N1744" i="70"/>
  <c r="N1745" i="70"/>
  <c r="N1746" i="70"/>
  <c r="N1747" i="70"/>
  <c r="N1748" i="70"/>
  <c r="N1749" i="70"/>
  <c r="N1750" i="70"/>
  <c r="N1751" i="70"/>
  <c r="N1752" i="70"/>
  <c r="N1753" i="70"/>
  <c r="N1754" i="70"/>
  <c r="N1755" i="70"/>
  <c r="N1756" i="70"/>
  <c r="N1757" i="70"/>
  <c r="N1758" i="70"/>
  <c r="N1759" i="70"/>
  <c r="N1760" i="70"/>
  <c r="N1761" i="70"/>
  <c r="N1762" i="70"/>
  <c r="N1763" i="70"/>
  <c r="N1764" i="70"/>
  <c r="N1765" i="70"/>
  <c r="N1766" i="70"/>
  <c r="N1767" i="70"/>
  <c r="N1768" i="70"/>
  <c r="N1769" i="70"/>
  <c r="N1770" i="70"/>
  <c r="N1771" i="70"/>
  <c r="N1772" i="70"/>
  <c r="N1773" i="70"/>
  <c r="N1774" i="70"/>
  <c r="N1775" i="70"/>
  <c r="N1776" i="70"/>
  <c r="N1777" i="70"/>
  <c r="N1778" i="70"/>
  <c r="N1779" i="70"/>
  <c r="N1780" i="70"/>
  <c r="N1781" i="70"/>
  <c r="N1782" i="70"/>
  <c r="N1783" i="70"/>
  <c r="N1784" i="70"/>
  <c r="N1785" i="70"/>
  <c r="N1786" i="70"/>
  <c r="N1787" i="70"/>
  <c r="N1788" i="70"/>
  <c r="N1789" i="70"/>
  <c r="N1790" i="70"/>
  <c r="N1791" i="70"/>
  <c r="N1792" i="70"/>
  <c r="N1793" i="70"/>
  <c r="N1794" i="70"/>
  <c r="N1795" i="70"/>
  <c r="N1796" i="70"/>
  <c r="N1797" i="70"/>
  <c r="N1798" i="70"/>
  <c r="N1799" i="70"/>
  <c r="N1800" i="70"/>
  <c r="N1801" i="70"/>
  <c r="N1802" i="70"/>
  <c r="N1803" i="70"/>
  <c r="N1804" i="70"/>
  <c r="N1805" i="70"/>
  <c r="N1806" i="70"/>
  <c r="N1807" i="70"/>
  <c r="N1808" i="70"/>
  <c r="N1809" i="70"/>
  <c r="N1810" i="70"/>
  <c r="N1811" i="70"/>
  <c r="N1812" i="70"/>
  <c r="N1813" i="70"/>
  <c r="N1814" i="70"/>
  <c r="N1815" i="70"/>
  <c r="N1816" i="70"/>
  <c r="N1817" i="70"/>
  <c r="N1818" i="70"/>
  <c r="N1819" i="70"/>
  <c r="N1820" i="70"/>
  <c r="N1821" i="70"/>
  <c r="N1822" i="70"/>
  <c r="N1823" i="70"/>
  <c r="N1824" i="70"/>
  <c r="N1825" i="70"/>
  <c r="N1826" i="70"/>
  <c r="N1827" i="70"/>
  <c r="N1828" i="70"/>
  <c r="N1829" i="70"/>
  <c r="N1830" i="70"/>
  <c r="N1831" i="70"/>
  <c r="N1832" i="70"/>
  <c r="N1833" i="70"/>
  <c r="N1834" i="70"/>
  <c r="N1835" i="70"/>
  <c r="N1836" i="70"/>
  <c r="N1837" i="70"/>
  <c r="N1838" i="70"/>
  <c r="N1839" i="70"/>
  <c r="N1840" i="70"/>
  <c r="N1841" i="70"/>
  <c r="N1842" i="70"/>
  <c r="N1843" i="70"/>
  <c r="N1844" i="70"/>
  <c r="N1845" i="70"/>
  <c r="N1846" i="70"/>
  <c r="N1847" i="70"/>
  <c r="N1848" i="70"/>
  <c r="N1849" i="70"/>
  <c r="N1850" i="70"/>
  <c r="N1851" i="70"/>
  <c r="N1852" i="70"/>
  <c r="N1853" i="70"/>
  <c r="N1854" i="70"/>
  <c r="N1855" i="70"/>
  <c r="N1856" i="70"/>
  <c r="N1857" i="70"/>
  <c r="N1858" i="70"/>
  <c r="N1859" i="70"/>
  <c r="N1860" i="70"/>
  <c r="N1861" i="70"/>
  <c r="N1862" i="70"/>
  <c r="N1863" i="70"/>
  <c r="N1864" i="70"/>
  <c r="N1865" i="70"/>
  <c r="N1866" i="70"/>
  <c r="N1867" i="70"/>
  <c r="N1868" i="70"/>
  <c r="N1869" i="70"/>
  <c r="N1870" i="70"/>
  <c r="N1871" i="70"/>
  <c r="N1872" i="70"/>
  <c r="N1873" i="70"/>
  <c r="N1874" i="70"/>
  <c r="N1875" i="70"/>
  <c r="N1876" i="70"/>
  <c r="N1877" i="70"/>
  <c r="N1878" i="70"/>
  <c r="N1879" i="70"/>
  <c r="N1880" i="70"/>
  <c r="N1881" i="70"/>
  <c r="N1882" i="70"/>
  <c r="N1883" i="70"/>
  <c r="N1884" i="70"/>
  <c r="N1885" i="70"/>
  <c r="N1886" i="70"/>
  <c r="N1887" i="70"/>
  <c r="N1888" i="70"/>
  <c r="N1889" i="70"/>
  <c r="N1890" i="70"/>
  <c r="N1891" i="70"/>
  <c r="N1892" i="70"/>
  <c r="N1893" i="70"/>
  <c r="N1894" i="70"/>
  <c r="N1895" i="70"/>
  <c r="N1896" i="70"/>
  <c r="N1897" i="70"/>
  <c r="N1898" i="70"/>
  <c r="N1899" i="70"/>
  <c r="N1900" i="70"/>
  <c r="N1901" i="70"/>
  <c r="N1902" i="70"/>
  <c r="N1903" i="70"/>
  <c r="N1904" i="70"/>
  <c r="N1905" i="70"/>
  <c r="N1906" i="70"/>
  <c r="N1907" i="70"/>
  <c r="N1908" i="70"/>
  <c r="N1909" i="70"/>
  <c r="N1910" i="70"/>
  <c r="N1911" i="70"/>
  <c r="N1912" i="70"/>
  <c r="N1913" i="70"/>
  <c r="N1914" i="70"/>
  <c r="N1915" i="70"/>
  <c r="N1916" i="70"/>
  <c r="N1917" i="70"/>
  <c r="N1918" i="70"/>
  <c r="N1919" i="70"/>
  <c r="N1920" i="70"/>
  <c r="N1921" i="70"/>
  <c r="N1922" i="70"/>
  <c r="N1923" i="70"/>
  <c r="N1924" i="70"/>
  <c r="N1925" i="70"/>
  <c r="N1926" i="70"/>
  <c r="N1927" i="70"/>
  <c r="N1928" i="70"/>
  <c r="N1929" i="70"/>
  <c r="N1930" i="70"/>
  <c r="N1931" i="70"/>
  <c r="N1932" i="70"/>
  <c r="N1933" i="70"/>
  <c r="N1934" i="70"/>
  <c r="N1935" i="70"/>
  <c r="N1936" i="70"/>
  <c r="N1937" i="70"/>
  <c r="N1938" i="70"/>
  <c r="N1939" i="70"/>
  <c r="N1940" i="70"/>
  <c r="N1941" i="70"/>
  <c r="N1942" i="70"/>
  <c r="N1943" i="70"/>
  <c r="N1944" i="70"/>
  <c r="N1945" i="70"/>
  <c r="N1946" i="70"/>
  <c r="N1947" i="70"/>
  <c r="N1948" i="70"/>
  <c r="N1949" i="70"/>
  <c r="N1950" i="70"/>
  <c r="N1951" i="70"/>
  <c r="N1952" i="70"/>
  <c r="N1953" i="70"/>
  <c r="N1954" i="70"/>
  <c r="N1955" i="70"/>
  <c r="N1956" i="70"/>
  <c r="N1957" i="70"/>
  <c r="N1958" i="70"/>
  <c r="N1959" i="70"/>
  <c r="N1960" i="70"/>
  <c r="N1961" i="70"/>
  <c r="N1962" i="70"/>
  <c r="N1963" i="70"/>
  <c r="N1964" i="70"/>
  <c r="N1965" i="70"/>
  <c r="N1966" i="70"/>
  <c r="N1967" i="70"/>
  <c r="N1968" i="70"/>
  <c r="N1969" i="70"/>
  <c r="N1970" i="70"/>
  <c r="N1971" i="70"/>
  <c r="N1972" i="70"/>
  <c r="N1973" i="70"/>
  <c r="N1974" i="70"/>
  <c r="N1975" i="70"/>
  <c r="N1976" i="70"/>
  <c r="N1977" i="70"/>
  <c r="N1978" i="70"/>
  <c r="N1979" i="70"/>
  <c r="N1980" i="70"/>
  <c r="N1981" i="70"/>
  <c r="N1982" i="70"/>
  <c r="N1983" i="70"/>
  <c r="N1984" i="70"/>
  <c r="N1985" i="70"/>
  <c r="N1986" i="70"/>
  <c r="N1987" i="70"/>
  <c r="N1988" i="70"/>
  <c r="N1989" i="70"/>
  <c r="N1990" i="70"/>
  <c r="N1991" i="70"/>
  <c r="N1992" i="70"/>
  <c r="N1993" i="70"/>
  <c r="N1994" i="70"/>
  <c r="N1995" i="70"/>
  <c r="N1996" i="70"/>
  <c r="N1997" i="70"/>
  <c r="N1998" i="70"/>
  <c r="N1999" i="70"/>
  <c r="N2000" i="70"/>
  <c r="N2001" i="70"/>
  <c r="N2002" i="70"/>
  <c r="N2003" i="70"/>
  <c r="N2004" i="70"/>
  <c r="N2005" i="70"/>
  <c r="N2006" i="70"/>
  <c r="N2007" i="70"/>
  <c r="N2008" i="70"/>
  <c r="N2009" i="70"/>
  <c r="N2010" i="70"/>
  <c r="N2011" i="70"/>
  <c r="N2012" i="70"/>
  <c r="N2013" i="70"/>
  <c r="N2014" i="70"/>
  <c r="N2015" i="70"/>
  <c r="N2016" i="70"/>
  <c r="N2017" i="70"/>
  <c r="N2018" i="70"/>
  <c r="N2019" i="70"/>
  <c r="N2020" i="70"/>
  <c r="N2021" i="70"/>
  <c r="N2022" i="70"/>
  <c r="N2023" i="70"/>
  <c r="N2024" i="70"/>
  <c r="N2025" i="70"/>
  <c r="N2026" i="70"/>
  <c r="N2027" i="70"/>
  <c r="N2028" i="70"/>
  <c r="N2029" i="70"/>
  <c r="N2030" i="70"/>
  <c r="N2031" i="70"/>
  <c r="N2032" i="70"/>
  <c r="N2033" i="70"/>
  <c r="N2034" i="70"/>
  <c r="N2035" i="70"/>
  <c r="N2036" i="70"/>
  <c r="N2037" i="70"/>
  <c r="N2038" i="70"/>
  <c r="N2039" i="70"/>
  <c r="N2040" i="70"/>
  <c r="N2041" i="70"/>
  <c r="N2042" i="70"/>
  <c r="N2043" i="70"/>
  <c r="N2044" i="70"/>
  <c r="N2045" i="70"/>
  <c r="N2046" i="70"/>
  <c r="N2047" i="70"/>
  <c r="N2048" i="70"/>
  <c r="N2049" i="70"/>
  <c r="N2050" i="70"/>
  <c r="N2051" i="70"/>
  <c r="N2052" i="70"/>
  <c r="N2053" i="70"/>
  <c r="N2054" i="70"/>
  <c r="N2055" i="70"/>
  <c r="N2056" i="70"/>
  <c r="N2057" i="70"/>
  <c r="N2058" i="70"/>
  <c r="N2059" i="70"/>
  <c r="N2060" i="70"/>
  <c r="N2061" i="70"/>
  <c r="N2062" i="70"/>
  <c r="N2063" i="70"/>
  <c r="N2064" i="70"/>
  <c r="N2065" i="70"/>
  <c r="N2066" i="70"/>
  <c r="N2067" i="70"/>
  <c r="N2068" i="70"/>
  <c r="N2069" i="70"/>
  <c r="N2070" i="70"/>
  <c r="N2071" i="70"/>
  <c r="N2072" i="70"/>
  <c r="N2073" i="70"/>
  <c r="N2074" i="70"/>
  <c r="N2075" i="70"/>
  <c r="N2076" i="70"/>
  <c r="N2077" i="70"/>
  <c r="N2078" i="70"/>
  <c r="N2079" i="70"/>
  <c r="N2080" i="70"/>
  <c r="N2081" i="70"/>
  <c r="N2082" i="70"/>
  <c r="N2083" i="70"/>
  <c r="N2084" i="70"/>
  <c r="N2085" i="70"/>
  <c r="N2086" i="70"/>
  <c r="N2087" i="70"/>
  <c r="N2088" i="70"/>
  <c r="N2089" i="70"/>
  <c r="N2090" i="70"/>
  <c r="N2091" i="70"/>
  <c r="N2092" i="70"/>
  <c r="N2093" i="70"/>
  <c r="N2094" i="70"/>
  <c r="N2095" i="70"/>
  <c r="N2096" i="70"/>
  <c r="N2097" i="70"/>
  <c r="N2098" i="70"/>
  <c r="N2099" i="70"/>
  <c r="N2100" i="70"/>
  <c r="N2101" i="70"/>
  <c r="N2102" i="70"/>
  <c r="N2103" i="70"/>
  <c r="N2104" i="70"/>
  <c r="N2105" i="70"/>
  <c r="N2106" i="70"/>
  <c r="N2107" i="70"/>
  <c r="N2108" i="70"/>
  <c r="N2109" i="70"/>
  <c r="N2110" i="70"/>
  <c r="N2111" i="70"/>
  <c r="N2112" i="70"/>
  <c r="N2113" i="70"/>
  <c r="N2114" i="70"/>
  <c r="N2115" i="70"/>
  <c r="N2116" i="70"/>
  <c r="N2117" i="70"/>
  <c r="N2118" i="70"/>
  <c r="N2119" i="70"/>
  <c r="N2120" i="70"/>
  <c r="N2121" i="70"/>
  <c r="N2122" i="70"/>
  <c r="N2123" i="70"/>
  <c r="N2124" i="70"/>
  <c r="N2125" i="70"/>
  <c r="N2126" i="70"/>
  <c r="N2127" i="70"/>
  <c r="N2128" i="70"/>
  <c r="N2129" i="70"/>
  <c r="N2130" i="70"/>
  <c r="N2131" i="70"/>
  <c r="N2132" i="70"/>
  <c r="N2133" i="70"/>
  <c r="N2134" i="70"/>
  <c r="N2135" i="70"/>
  <c r="N2136" i="70"/>
  <c r="N2137" i="70"/>
  <c r="N2138" i="70"/>
  <c r="N2139" i="70"/>
  <c r="N2140" i="70"/>
  <c r="N2141" i="70"/>
  <c r="N2142" i="70"/>
  <c r="N2143" i="70"/>
  <c r="N2144" i="70"/>
  <c r="N2145" i="70"/>
  <c r="N2146" i="70"/>
  <c r="N2147" i="70"/>
  <c r="N2148" i="70"/>
  <c r="N2149" i="70"/>
  <c r="N2150" i="70"/>
  <c r="N2151" i="70"/>
  <c r="N2152" i="70"/>
  <c r="N2153" i="70"/>
  <c r="N2154" i="70"/>
  <c r="N2155" i="70"/>
  <c r="N2156" i="70"/>
  <c r="N2157" i="70"/>
  <c r="N2158" i="70"/>
  <c r="N2159" i="70"/>
  <c r="N2160" i="70"/>
  <c r="N2161" i="70"/>
  <c r="N2162" i="70"/>
  <c r="N2163" i="70"/>
  <c r="N2164" i="70"/>
  <c r="N2165" i="70"/>
  <c r="N2166" i="70"/>
  <c r="N2167" i="70"/>
  <c r="N2168" i="70"/>
  <c r="N2169" i="70"/>
  <c r="N2170" i="70"/>
  <c r="N2171" i="70"/>
  <c r="N2172" i="70"/>
  <c r="N2173" i="70"/>
  <c r="N2174" i="70"/>
  <c r="N2175" i="70"/>
  <c r="N2176" i="70"/>
  <c r="N2177" i="70"/>
  <c r="N2178" i="70"/>
  <c r="N2179" i="70"/>
  <c r="N2180" i="70"/>
  <c r="N2181" i="70"/>
  <c r="N2182" i="70"/>
  <c r="N2183" i="70"/>
  <c r="N2184" i="70"/>
  <c r="N2185" i="70"/>
  <c r="N2186" i="70"/>
  <c r="N2187" i="70"/>
  <c r="N2188" i="70"/>
  <c r="N2189" i="70"/>
  <c r="N2190" i="70"/>
  <c r="N2191" i="70"/>
  <c r="N2192" i="70"/>
  <c r="N2193" i="70"/>
  <c r="N2194" i="70"/>
  <c r="N2195" i="70"/>
  <c r="N2196" i="70"/>
  <c r="N2197" i="70"/>
  <c r="N2198" i="70"/>
  <c r="N2199" i="70"/>
  <c r="N2200" i="70"/>
  <c r="N2201" i="70"/>
  <c r="N2202" i="70"/>
  <c r="N2203" i="70"/>
  <c r="N2204" i="70"/>
  <c r="N2205" i="70"/>
  <c r="N2206" i="70"/>
  <c r="N2207" i="70"/>
  <c r="N2208" i="70"/>
  <c r="N2209" i="70"/>
  <c r="N2210" i="70"/>
  <c r="N2211" i="70"/>
  <c r="N2212" i="70"/>
  <c r="N2213" i="70"/>
  <c r="N2214" i="70"/>
  <c r="N2215" i="70"/>
  <c r="N2216" i="70"/>
  <c r="N2217" i="70"/>
  <c r="N2218" i="70"/>
  <c r="N2219" i="70"/>
  <c r="N2220" i="70"/>
  <c r="N2221" i="70"/>
  <c r="N2222" i="70"/>
  <c r="N2223" i="70"/>
  <c r="N2224" i="70"/>
  <c r="N2225" i="70"/>
  <c r="N2226" i="70"/>
  <c r="N2227" i="70"/>
  <c r="N2228" i="70"/>
  <c r="N2229" i="70"/>
  <c r="N2230" i="70"/>
  <c r="N2231" i="70"/>
  <c r="N2232" i="70"/>
  <c r="N2233" i="70"/>
  <c r="N2234" i="70"/>
  <c r="N2235" i="70"/>
  <c r="N2236" i="70"/>
  <c r="N2237" i="70"/>
  <c r="N2238" i="70"/>
  <c r="N2239" i="70"/>
  <c r="N2240" i="70"/>
  <c r="N2241" i="70"/>
  <c r="N2242" i="70"/>
  <c r="N2243" i="70"/>
  <c r="N2244" i="70"/>
  <c r="N2245" i="70"/>
  <c r="N2246" i="70"/>
  <c r="N2247" i="70"/>
  <c r="N2248" i="70"/>
  <c r="N2249" i="70"/>
  <c r="N2250" i="70"/>
  <c r="N2251" i="70"/>
  <c r="N2252" i="70"/>
  <c r="N2253" i="70"/>
  <c r="N2254" i="70"/>
  <c r="N2255" i="70"/>
  <c r="N2256" i="70"/>
  <c r="N2257" i="70"/>
  <c r="N2258" i="70"/>
  <c r="N2259" i="70"/>
  <c r="N2260" i="70"/>
  <c r="N2261" i="70"/>
  <c r="N2262" i="70"/>
  <c r="N2263" i="70"/>
  <c r="N2264" i="70"/>
  <c r="N2265" i="70"/>
  <c r="N2266" i="70"/>
  <c r="N2267" i="70"/>
  <c r="N2268" i="70"/>
  <c r="N2269" i="70"/>
  <c r="N2270" i="70"/>
  <c r="N2271" i="70"/>
  <c r="N2272" i="70"/>
  <c r="N2273" i="70"/>
  <c r="N2274" i="70"/>
  <c r="N2275" i="70"/>
  <c r="N2276" i="70"/>
  <c r="N2277" i="70"/>
  <c r="N2278" i="70"/>
  <c r="N2279" i="70"/>
  <c r="N2280" i="70"/>
  <c r="N2281" i="70"/>
  <c r="N2282" i="70"/>
  <c r="N2283" i="70"/>
  <c r="N2284" i="70"/>
  <c r="N2285" i="70"/>
  <c r="N2286" i="70"/>
  <c r="N2287" i="70"/>
  <c r="N2288" i="70"/>
  <c r="N2289" i="70"/>
  <c r="N2290" i="70"/>
  <c r="N2291" i="70"/>
  <c r="N2292" i="70"/>
  <c r="N2293" i="70"/>
  <c r="N2294" i="70"/>
  <c r="N2295" i="70"/>
  <c r="N2296" i="70"/>
  <c r="N2297" i="70"/>
  <c r="N2298" i="70"/>
  <c r="N2299" i="70"/>
  <c r="N2300" i="70"/>
  <c r="N2301" i="70"/>
  <c r="N2302" i="70"/>
  <c r="N2303" i="70"/>
  <c r="N2304" i="70"/>
  <c r="N2305" i="70"/>
  <c r="N2306" i="70"/>
  <c r="N2307" i="70"/>
  <c r="N2308" i="70"/>
  <c r="N2309" i="70"/>
  <c r="N2310" i="70"/>
  <c r="N2311" i="70"/>
  <c r="N2312" i="70"/>
  <c r="N2313" i="70"/>
  <c r="N2314" i="70"/>
  <c r="N2315" i="70"/>
  <c r="N2316" i="70"/>
  <c r="N2317" i="70"/>
  <c r="N2318" i="70"/>
  <c r="N2319" i="70"/>
  <c r="N2320" i="70"/>
  <c r="N2321" i="70"/>
  <c r="N2322" i="70"/>
  <c r="N2323" i="70"/>
  <c r="N2324" i="70"/>
  <c r="N2325" i="70"/>
  <c r="N2326" i="70"/>
  <c r="N2327" i="70"/>
  <c r="N2328" i="70"/>
  <c r="N2329" i="70"/>
  <c r="N2330" i="70"/>
  <c r="N2331" i="70"/>
  <c r="N2332" i="70"/>
  <c r="N2333" i="70"/>
  <c r="N2334" i="70"/>
  <c r="N2335" i="70"/>
  <c r="N2336" i="70"/>
  <c r="N2337" i="70"/>
  <c r="N2338" i="70"/>
  <c r="N2339" i="70"/>
  <c r="N2340" i="70"/>
  <c r="N2341" i="70"/>
  <c r="N2342" i="70"/>
  <c r="N2343" i="70"/>
  <c r="N2344" i="70"/>
  <c r="N2345" i="70"/>
  <c r="N2346" i="70"/>
  <c r="N2347" i="70"/>
  <c r="N2348" i="70"/>
  <c r="N2349" i="70"/>
  <c r="N2350" i="70"/>
  <c r="N2351" i="70"/>
  <c r="N2352" i="70"/>
  <c r="N2353" i="70"/>
  <c r="N2354" i="70"/>
  <c r="N2355" i="70"/>
  <c r="N2356" i="70"/>
  <c r="N2357" i="70"/>
  <c r="N2358" i="70"/>
  <c r="N2359" i="70"/>
  <c r="N2360" i="70"/>
  <c r="N2361" i="70"/>
  <c r="N2362" i="70"/>
  <c r="N2363" i="70"/>
  <c r="N2364" i="70"/>
  <c r="N2365" i="70"/>
  <c r="N2366" i="70"/>
  <c r="N2367" i="70"/>
  <c r="N2368" i="70"/>
  <c r="N2369" i="70"/>
  <c r="N2370" i="70"/>
  <c r="N2371" i="70"/>
  <c r="N2372" i="70"/>
  <c r="N2373" i="70"/>
  <c r="N2374" i="70"/>
  <c r="N2375" i="70"/>
  <c r="N2376" i="70"/>
  <c r="N2377" i="70"/>
  <c r="N2378" i="70"/>
  <c r="N2379" i="70"/>
  <c r="N2380" i="70"/>
  <c r="N2381" i="70"/>
  <c r="N2382" i="70"/>
  <c r="N2383" i="70"/>
  <c r="N2384" i="70"/>
  <c r="N2385" i="70"/>
  <c r="N2386" i="70"/>
  <c r="N2387" i="70"/>
  <c r="N2388" i="70"/>
  <c r="N2389" i="70"/>
  <c r="N2390" i="70"/>
  <c r="N2391" i="70"/>
  <c r="N2392" i="70"/>
  <c r="N2393" i="70"/>
  <c r="N2394" i="70"/>
  <c r="N2395" i="70"/>
  <c r="N2396" i="70"/>
  <c r="N2397" i="70"/>
  <c r="N2398" i="70"/>
  <c r="N2399" i="70"/>
  <c r="N2400" i="70"/>
  <c r="N2401" i="70"/>
  <c r="N2402" i="70"/>
  <c r="N2403" i="70"/>
  <c r="N2404" i="70"/>
  <c r="N2405" i="70"/>
  <c r="N2406" i="70"/>
  <c r="N2407" i="70"/>
  <c r="N2408" i="70"/>
  <c r="N2409" i="70"/>
  <c r="N2410" i="70"/>
  <c r="N2411" i="70"/>
  <c r="N2412" i="70"/>
  <c r="N2413" i="70"/>
  <c r="N2414" i="70"/>
  <c r="N2415" i="70"/>
  <c r="N2416" i="70"/>
  <c r="N2417" i="70"/>
  <c r="N2418" i="70"/>
  <c r="N2419" i="70"/>
  <c r="N2420" i="70"/>
  <c r="N2421" i="70"/>
  <c r="N2422" i="70"/>
  <c r="N2423" i="70"/>
  <c r="N2424" i="70"/>
  <c r="N2425" i="70"/>
  <c r="N2426" i="70"/>
  <c r="N2427" i="70"/>
  <c r="N2428" i="70"/>
  <c r="N2429" i="70"/>
  <c r="N2430" i="70"/>
  <c r="N2431" i="70"/>
  <c r="N2432" i="70"/>
  <c r="N2433" i="70"/>
  <c r="N2434" i="70"/>
  <c r="N2435" i="70"/>
  <c r="N2436" i="70"/>
  <c r="N2437" i="70"/>
  <c r="N2438" i="70"/>
  <c r="N2439" i="70"/>
  <c r="N2440" i="70"/>
  <c r="N2441" i="70"/>
  <c r="N2442" i="70"/>
  <c r="N2443" i="70"/>
  <c r="N2444" i="70"/>
  <c r="N2445" i="70"/>
  <c r="N2446" i="70"/>
  <c r="N2447" i="70"/>
  <c r="N2448" i="70"/>
  <c r="N2449" i="70"/>
  <c r="N2450" i="70"/>
  <c r="N2451" i="70"/>
  <c r="N2452" i="70"/>
  <c r="N2453" i="70"/>
  <c r="N2454" i="70"/>
  <c r="N2455" i="70"/>
  <c r="N2456" i="70"/>
  <c r="N2457" i="70"/>
  <c r="N2458" i="70"/>
  <c r="N2459" i="70"/>
  <c r="N2460" i="70"/>
  <c r="N2461" i="70"/>
  <c r="N2462" i="70"/>
  <c r="N2463" i="70"/>
  <c r="N2464" i="70"/>
  <c r="N2465" i="70"/>
  <c r="N2466" i="70"/>
  <c r="N2467" i="70"/>
  <c r="N2468" i="70"/>
  <c r="N2469" i="70"/>
  <c r="N2470" i="70"/>
  <c r="N2471" i="70"/>
  <c r="N2472" i="70"/>
  <c r="N2473" i="70"/>
  <c r="N2474" i="70"/>
  <c r="N2475" i="70"/>
  <c r="N2476" i="70"/>
  <c r="N2477" i="70"/>
  <c r="N2478" i="70"/>
  <c r="N2479" i="70"/>
  <c r="N2480" i="70"/>
  <c r="N2481" i="70"/>
  <c r="N2482" i="70"/>
  <c r="N2483" i="70"/>
  <c r="N2484" i="70"/>
  <c r="N2485" i="70"/>
  <c r="N2486" i="70"/>
  <c r="N2487" i="70"/>
  <c r="N2488" i="70"/>
  <c r="N2489" i="70"/>
  <c r="N2490" i="70"/>
  <c r="N2491" i="70"/>
  <c r="N2492" i="70"/>
  <c r="N2493" i="70"/>
  <c r="N2494" i="70"/>
  <c r="N2495" i="70"/>
  <c r="N2496" i="70"/>
  <c r="N2497" i="70"/>
  <c r="N2498" i="70"/>
  <c r="N2499" i="70"/>
  <c r="N2500" i="70"/>
  <c r="N2501" i="70"/>
  <c r="N2502" i="70"/>
  <c r="N2503" i="70"/>
  <c r="N2504" i="70"/>
  <c r="N2505" i="70"/>
  <c r="N2506" i="70"/>
  <c r="N2507" i="70"/>
  <c r="N2508" i="70"/>
  <c r="N2509" i="70"/>
  <c r="N2510" i="70"/>
  <c r="N2511" i="70"/>
  <c r="N2512" i="70"/>
  <c r="N2513" i="70"/>
  <c r="N2514" i="70"/>
  <c r="N2515" i="70"/>
  <c r="N2516" i="70"/>
  <c r="N2517" i="70"/>
  <c r="N2518" i="70"/>
  <c r="N2519" i="70"/>
  <c r="N2520" i="70"/>
  <c r="N2521" i="70"/>
  <c r="N2522" i="70"/>
  <c r="N2523" i="70"/>
  <c r="N2524" i="70"/>
  <c r="N2525" i="70"/>
  <c r="N2526" i="70"/>
  <c r="N2527" i="70"/>
  <c r="N2528" i="70"/>
  <c r="N2529" i="70"/>
  <c r="N2530" i="70"/>
  <c r="N2531" i="70"/>
  <c r="N2532" i="70"/>
  <c r="N2533" i="70"/>
  <c r="N2534" i="70"/>
  <c r="N2535" i="70"/>
  <c r="N2536" i="70"/>
  <c r="N2537" i="70"/>
  <c r="N2538" i="70"/>
  <c r="N2539" i="70"/>
  <c r="N2540" i="70"/>
  <c r="N2541" i="70"/>
  <c r="N2542" i="70"/>
  <c r="N2543" i="70"/>
  <c r="N2544" i="70"/>
  <c r="N2545" i="70"/>
  <c r="N2546" i="70"/>
  <c r="N2547" i="70"/>
  <c r="N2548" i="70"/>
  <c r="N2549" i="70"/>
  <c r="N2550" i="70"/>
  <c r="N2551" i="70"/>
  <c r="N2552" i="70"/>
  <c r="N2553" i="70"/>
  <c r="N2554" i="70"/>
  <c r="N2555" i="70"/>
  <c r="N2556" i="70"/>
  <c r="N2557" i="70"/>
  <c r="N2558" i="70"/>
  <c r="N2559" i="70"/>
  <c r="N2560" i="70"/>
  <c r="N2561" i="70"/>
  <c r="N2562" i="70"/>
  <c r="N2563" i="70"/>
  <c r="N2564" i="70"/>
  <c r="N2565" i="70"/>
  <c r="N2566" i="70"/>
  <c r="N2567" i="70"/>
  <c r="N2568" i="70"/>
  <c r="N2569" i="70"/>
  <c r="N2570" i="70"/>
  <c r="N2571" i="70"/>
  <c r="N2572" i="70"/>
  <c r="N2573" i="70"/>
  <c r="N2574" i="70"/>
  <c r="N2575" i="70"/>
  <c r="N2576" i="70"/>
  <c r="N2577" i="70"/>
  <c r="N2578" i="70"/>
  <c r="N2579" i="70"/>
  <c r="N2580" i="70"/>
  <c r="N2581" i="70"/>
  <c r="N2582" i="70"/>
  <c r="N2583" i="70"/>
  <c r="N2584" i="70"/>
  <c r="N2585" i="70"/>
  <c r="N2586" i="70"/>
  <c r="N2587" i="70"/>
  <c r="N2588" i="70"/>
  <c r="N2589" i="70"/>
  <c r="N2590" i="70"/>
  <c r="N2591" i="70"/>
  <c r="N2592" i="70"/>
  <c r="N2593" i="70"/>
  <c r="N2594" i="70"/>
  <c r="N2595" i="70"/>
  <c r="N2596" i="70"/>
  <c r="N2597" i="70"/>
  <c r="N2598" i="70"/>
  <c r="N2599" i="70"/>
  <c r="N2600" i="70"/>
  <c r="N2601" i="70"/>
  <c r="N2602" i="70"/>
  <c r="N2603" i="70"/>
  <c r="N2604" i="70"/>
  <c r="N2605" i="70"/>
  <c r="N2606" i="70"/>
  <c r="N2607" i="70"/>
  <c r="N2608" i="70"/>
  <c r="N2609" i="70"/>
  <c r="N2610" i="70"/>
  <c r="N2611" i="70"/>
  <c r="N2612" i="70"/>
  <c r="N2613" i="70"/>
  <c r="N2614" i="70"/>
  <c r="N2615" i="70"/>
  <c r="N2616" i="70"/>
  <c r="N2617" i="70"/>
  <c r="N2618" i="70"/>
  <c r="N2619" i="70"/>
  <c r="N2620" i="70"/>
  <c r="N2621" i="70"/>
  <c r="N2622" i="70"/>
  <c r="N2623" i="70"/>
  <c r="N2624" i="70"/>
  <c r="N2625" i="70"/>
  <c r="N2626" i="70"/>
  <c r="N2627" i="70"/>
  <c r="N2628" i="70"/>
  <c r="N2629" i="70"/>
  <c r="N2630" i="70"/>
  <c r="N2631" i="70"/>
  <c r="N2632" i="70"/>
  <c r="N2633" i="70"/>
  <c r="N2634" i="70"/>
  <c r="N2635" i="70"/>
  <c r="N2636" i="70"/>
  <c r="N2637" i="70"/>
  <c r="N2638" i="70"/>
  <c r="N2639" i="70"/>
  <c r="N2640" i="70"/>
  <c r="N2641" i="70"/>
  <c r="N2642" i="70"/>
  <c r="N2643" i="70"/>
  <c r="N2644" i="70"/>
  <c r="N2645" i="70"/>
  <c r="N2646" i="70"/>
  <c r="N2647" i="70"/>
  <c r="N2648" i="70"/>
  <c r="N2649" i="70"/>
  <c r="N2650" i="70"/>
  <c r="N2651" i="70"/>
  <c r="N2652" i="70"/>
  <c r="N2653" i="70"/>
  <c r="N2654" i="70"/>
  <c r="N2655" i="70"/>
  <c r="N2656" i="70"/>
  <c r="N2657" i="70"/>
  <c r="N2658" i="70"/>
  <c r="N2659" i="70"/>
  <c r="N2660" i="70"/>
  <c r="N2661" i="70"/>
  <c r="N2662" i="70"/>
  <c r="N2663" i="70"/>
  <c r="N2664" i="70"/>
  <c r="N2665" i="70"/>
  <c r="N2666" i="70"/>
  <c r="N2667" i="70"/>
  <c r="N2668" i="70"/>
  <c r="N2669" i="70"/>
  <c r="N2670" i="70"/>
  <c r="N2671" i="70"/>
  <c r="N2672" i="70"/>
  <c r="N2673" i="70"/>
  <c r="N2674" i="70"/>
  <c r="N2675" i="70"/>
  <c r="N2676" i="70"/>
  <c r="N2677" i="70"/>
  <c r="N2678" i="70"/>
  <c r="N2679" i="70"/>
  <c r="N2680" i="70"/>
  <c r="N2681" i="70"/>
  <c r="N2682" i="70"/>
  <c r="N2683" i="70"/>
  <c r="N2684" i="70"/>
  <c r="N2685" i="70"/>
  <c r="N2686" i="70"/>
  <c r="N2687" i="70"/>
  <c r="N2688" i="70"/>
  <c r="N2689" i="70"/>
  <c r="N2690" i="70"/>
  <c r="N2691" i="70"/>
  <c r="N2692" i="70"/>
  <c r="N2693" i="70"/>
  <c r="N2694" i="70"/>
  <c r="N2695" i="70"/>
  <c r="N2696" i="70"/>
  <c r="N2697" i="70"/>
  <c r="N2698" i="70"/>
  <c r="N2699" i="70"/>
  <c r="N2700" i="70"/>
  <c r="N2701" i="70"/>
  <c r="N2702" i="70"/>
  <c r="N2703" i="70"/>
  <c r="N2704" i="70"/>
  <c r="N2705" i="70"/>
  <c r="N2706" i="70"/>
  <c r="N2707" i="70"/>
  <c r="N2708" i="70"/>
  <c r="N2709" i="70"/>
  <c r="N2710" i="70"/>
  <c r="N2711" i="70"/>
  <c r="N2712" i="70"/>
  <c r="N2713" i="70"/>
  <c r="N2714" i="70"/>
  <c r="N2715" i="70"/>
  <c r="N2716" i="70"/>
  <c r="N2717" i="70"/>
  <c r="N2718" i="70"/>
  <c r="N2719" i="70"/>
  <c r="N2720" i="70"/>
  <c r="N2721" i="70"/>
  <c r="N2722" i="70"/>
  <c r="N2723" i="70"/>
  <c r="N2724" i="70"/>
  <c r="N2725" i="70"/>
  <c r="N2726" i="70"/>
  <c r="N2727" i="70"/>
  <c r="N2728" i="70"/>
  <c r="N2729" i="70"/>
  <c r="N2730" i="70"/>
  <c r="N2731" i="70"/>
  <c r="N2732" i="70"/>
  <c r="N2733" i="70"/>
  <c r="N2734" i="70"/>
  <c r="N2735" i="70"/>
  <c r="N2736" i="70"/>
  <c r="N2737" i="70"/>
  <c r="N2738" i="70"/>
  <c r="N2739" i="70"/>
  <c r="N2740" i="70"/>
  <c r="N2741" i="70"/>
  <c r="N2742" i="70"/>
  <c r="N2743" i="70"/>
  <c r="N2744" i="70"/>
  <c r="N2745" i="70"/>
  <c r="N2746" i="70"/>
  <c r="N2747" i="70"/>
  <c r="N2748" i="70"/>
  <c r="N2749" i="70"/>
  <c r="N2750" i="70"/>
  <c r="N2751" i="70"/>
  <c r="N2752" i="70"/>
  <c r="N2753" i="70"/>
  <c r="N2754" i="70"/>
  <c r="N2755" i="70"/>
  <c r="N2756" i="70"/>
  <c r="N2757" i="70"/>
  <c r="N2758" i="70"/>
  <c r="N2759" i="70"/>
  <c r="N2760" i="70"/>
  <c r="N2761" i="70"/>
  <c r="N2762" i="70"/>
  <c r="N2763" i="70"/>
  <c r="N2764" i="70"/>
  <c r="N2765" i="70"/>
  <c r="N2766" i="70"/>
  <c r="N2767" i="70"/>
  <c r="N2768" i="70"/>
  <c r="N2769" i="70"/>
  <c r="N2770" i="70"/>
  <c r="N2771" i="70"/>
  <c r="N2772" i="70"/>
  <c r="N2773" i="70"/>
  <c r="N2774" i="70"/>
  <c r="N2775" i="70"/>
  <c r="N2776" i="70"/>
  <c r="N2777" i="70"/>
  <c r="N2778" i="70"/>
  <c r="N2779" i="70"/>
  <c r="N2780" i="70"/>
  <c r="N2781" i="70"/>
  <c r="N2782" i="70"/>
  <c r="N2783" i="70"/>
  <c r="N2784" i="70"/>
  <c r="N2785" i="70"/>
  <c r="N2786" i="70"/>
  <c r="N2787" i="70"/>
  <c r="N2788" i="70"/>
  <c r="N2789" i="70"/>
  <c r="N2790" i="70"/>
  <c r="N2791" i="70"/>
  <c r="N2792" i="70"/>
  <c r="N2793" i="70"/>
  <c r="N2794" i="70"/>
  <c r="N2795" i="70"/>
  <c r="N2796" i="70"/>
  <c r="N2797" i="70"/>
  <c r="N2798" i="70"/>
  <c r="N2799" i="70"/>
  <c r="N2800" i="70"/>
  <c r="N2801" i="70"/>
  <c r="N2802" i="70"/>
  <c r="N2803" i="70"/>
  <c r="N2804" i="70"/>
  <c r="N2805" i="70"/>
  <c r="N2806" i="70"/>
  <c r="N2807" i="70"/>
  <c r="N2808" i="70"/>
  <c r="N2809" i="70"/>
  <c r="N2810" i="70"/>
  <c r="N2811" i="70"/>
  <c r="N2812" i="70"/>
  <c r="N2813" i="70"/>
  <c r="N2814" i="70"/>
  <c r="N2815" i="70"/>
  <c r="N2816" i="70"/>
  <c r="N2817" i="70"/>
  <c r="N2818" i="70"/>
  <c r="N2819" i="70"/>
  <c r="N2820" i="70"/>
  <c r="N2821" i="70"/>
  <c r="N2822" i="70"/>
  <c r="N2823" i="70"/>
  <c r="N2824" i="70"/>
  <c r="N2825" i="70"/>
  <c r="N2826" i="70"/>
  <c r="N2827" i="70"/>
  <c r="N2828" i="70"/>
  <c r="N2829" i="70"/>
  <c r="N2830" i="70"/>
  <c r="N2831" i="70"/>
  <c r="N2832" i="70"/>
  <c r="N2833" i="70"/>
  <c r="N2834" i="70"/>
  <c r="N2835" i="70"/>
  <c r="N2836" i="70"/>
  <c r="N2837" i="70"/>
  <c r="N2838" i="70"/>
  <c r="N2839" i="70"/>
  <c r="N2840" i="70"/>
  <c r="N2841" i="70"/>
  <c r="N2842" i="70"/>
  <c r="N2843" i="70"/>
  <c r="N2844" i="70"/>
  <c r="N2845" i="70"/>
  <c r="N2846" i="70"/>
  <c r="N2847" i="70"/>
  <c r="N2848" i="70"/>
  <c r="N2849" i="70"/>
  <c r="N2850" i="70"/>
  <c r="N2851" i="70"/>
  <c r="N2852" i="70"/>
  <c r="N2853" i="70"/>
  <c r="N2854" i="70"/>
  <c r="N2855" i="70"/>
  <c r="N2856" i="70"/>
  <c r="N2857" i="70"/>
  <c r="N2858" i="70"/>
  <c r="N2859" i="70"/>
  <c r="N2860" i="70"/>
  <c r="N2861" i="70"/>
  <c r="N2862" i="70"/>
  <c r="N2863" i="70"/>
  <c r="N2864" i="70"/>
  <c r="N2865" i="70"/>
  <c r="N2866" i="70"/>
  <c r="N2867" i="70"/>
  <c r="N2868" i="70"/>
  <c r="N2869" i="70"/>
  <c r="N2870" i="70"/>
  <c r="N2871" i="70"/>
  <c r="N2872" i="70"/>
  <c r="N2873" i="70"/>
  <c r="N2874" i="70"/>
  <c r="N2875" i="70"/>
  <c r="N2876" i="70"/>
  <c r="N2877" i="70"/>
  <c r="N2878" i="70"/>
  <c r="N2879" i="70"/>
  <c r="N2880" i="70"/>
  <c r="N2881" i="70"/>
  <c r="N2882" i="70"/>
  <c r="N2883" i="70"/>
  <c r="N2884" i="70"/>
  <c r="N2885" i="70"/>
  <c r="N2886" i="70"/>
  <c r="N2887" i="70"/>
  <c r="N2888" i="70"/>
  <c r="N2889" i="70"/>
  <c r="N2890" i="70"/>
  <c r="N2891" i="70"/>
  <c r="N2892" i="70"/>
  <c r="N2893" i="70"/>
  <c r="N2894" i="70"/>
  <c r="N2895" i="70"/>
  <c r="N2896" i="70"/>
  <c r="N2897" i="70"/>
  <c r="N2898" i="70"/>
  <c r="N2899" i="70"/>
  <c r="N2900" i="70"/>
  <c r="N2901" i="70"/>
  <c r="N2902" i="70"/>
  <c r="N2903" i="70"/>
  <c r="N2904" i="70"/>
  <c r="N2905" i="70"/>
  <c r="N2906" i="70"/>
  <c r="N2907" i="70"/>
  <c r="N2908" i="70"/>
  <c r="N2909" i="70"/>
  <c r="N2910" i="70"/>
  <c r="N2911" i="70"/>
  <c r="N2912" i="70"/>
  <c r="N2913" i="70"/>
  <c r="N2914" i="70"/>
  <c r="N2915" i="70"/>
  <c r="N2916" i="70"/>
  <c r="N2917" i="70"/>
  <c r="N2918" i="70"/>
  <c r="N2919" i="70"/>
  <c r="N2920" i="70"/>
  <c r="N2921" i="70"/>
  <c r="N2922" i="70"/>
  <c r="N2923" i="70"/>
  <c r="N2924" i="70"/>
  <c r="N2925" i="70"/>
  <c r="N2926" i="70"/>
  <c r="N2927" i="70"/>
  <c r="N2928" i="70"/>
  <c r="N2929" i="70"/>
  <c r="N2930" i="70"/>
  <c r="N2931" i="70"/>
  <c r="N2932" i="70"/>
  <c r="N2933" i="70"/>
  <c r="N2934" i="70"/>
  <c r="N2935" i="70"/>
  <c r="N2936" i="70"/>
  <c r="N2937" i="70"/>
  <c r="N2938" i="70"/>
  <c r="N2939" i="70"/>
  <c r="N2940" i="70"/>
  <c r="N2941" i="70"/>
  <c r="N2942" i="70"/>
  <c r="N2943" i="70"/>
  <c r="N2944" i="70"/>
  <c r="N2945" i="70"/>
  <c r="N2946" i="70"/>
  <c r="N2947" i="70"/>
  <c r="N2948" i="70"/>
  <c r="N2949" i="70"/>
  <c r="N2950" i="70"/>
  <c r="N2951" i="70"/>
  <c r="N2952" i="70"/>
  <c r="N2953" i="70"/>
  <c r="N2954" i="70"/>
  <c r="N2955" i="70"/>
  <c r="N2956" i="70"/>
  <c r="N2957" i="70"/>
  <c r="N2958" i="70"/>
  <c r="N2959" i="70"/>
  <c r="N2960" i="70"/>
  <c r="N2961" i="70"/>
  <c r="N2962" i="70"/>
  <c r="N2963" i="70"/>
  <c r="N2964" i="70"/>
  <c r="N2965" i="70"/>
  <c r="N2966" i="70"/>
  <c r="N2967" i="70"/>
  <c r="N2968" i="70"/>
  <c r="N2969" i="70"/>
  <c r="N2970" i="70"/>
  <c r="N2971" i="70"/>
  <c r="N2972" i="70"/>
  <c r="N2973" i="70"/>
  <c r="N2974" i="70"/>
  <c r="N2975" i="70"/>
  <c r="N2976" i="70"/>
  <c r="N2977" i="70"/>
  <c r="N2978" i="70"/>
  <c r="N2979" i="70"/>
  <c r="N2980" i="70"/>
  <c r="N2981" i="70"/>
  <c r="N2982" i="70"/>
  <c r="N2983" i="70"/>
  <c r="N2984" i="70"/>
  <c r="N2985" i="70"/>
  <c r="N2986" i="70"/>
  <c r="N2987" i="70"/>
  <c r="N2988" i="70"/>
  <c r="N2989" i="70"/>
  <c r="N2990" i="70"/>
  <c r="N2991" i="70"/>
  <c r="N2992" i="70"/>
  <c r="N2993" i="70"/>
  <c r="N2994" i="70"/>
  <c r="N2995" i="70"/>
  <c r="N2996" i="70"/>
  <c r="N2997" i="70"/>
  <c r="N2998" i="70"/>
  <c r="N2999" i="70"/>
  <c r="N3000" i="70"/>
  <c r="N3001" i="70"/>
  <c r="N3002" i="70"/>
  <c r="N3003" i="70"/>
  <c r="N3004" i="70"/>
  <c r="N3005" i="70"/>
  <c r="N3006" i="70"/>
  <c r="N3007" i="70"/>
  <c r="N3008" i="70"/>
  <c r="N3009" i="70"/>
  <c r="BD1110" i="67"/>
  <c r="BC1110" i="67"/>
  <c r="BB1110" i="67"/>
  <c r="BA1110" i="67"/>
  <c r="AZ1110" i="67"/>
  <c r="AY1110" i="67"/>
  <c r="AV1110" i="67"/>
  <c r="AU1110" i="67"/>
  <c r="AM1110" i="67"/>
  <c r="AL1110" i="67"/>
  <c r="AK1110" i="67"/>
  <c r="BD1109" i="67"/>
  <c r="BC1109" i="67"/>
  <c r="BB1109" i="67"/>
  <c r="BA1109" i="67"/>
  <c r="AZ1109" i="67"/>
  <c r="AY1109" i="67"/>
  <c r="AV1109" i="67"/>
  <c r="AU1109" i="67"/>
  <c r="AM1109" i="67"/>
  <c r="AL1109" i="67"/>
  <c r="AK1109" i="67"/>
  <c r="BD1108" i="67"/>
  <c r="BC1108" i="67"/>
  <c r="BB1108" i="67"/>
  <c r="BA1108" i="67"/>
  <c r="AZ1108" i="67"/>
  <c r="AY1108" i="67"/>
  <c r="AV1108" i="67"/>
  <c r="AU1108" i="67"/>
  <c r="AM1108" i="67"/>
  <c r="AL1108" i="67"/>
  <c r="AK1108" i="67"/>
  <c r="BD1107" i="67"/>
  <c r="BC1107" i="67"/>
  <c r="BB1107" i="67"/>
  <c r="BA1107" i="67"/>
  <c r="AZ1107" i="67"/>
  <c r="AY1107" i="67"/>
  <c r="AV1107" i="67"/>
  <c r="AU1107" i="67"/>
  <c r="AM1107" i="67"/>
  <c r="AL1107" i="67"/>
  <c r="AK1107" i="67"/>
  <c r="BD1106" i="67"/>
  <c r="BC1106" i="67"/>
  <c r="BB1106" i="67"/>
  <c r="BA1106" i="67"/>
  <c r="AZ1106" i="67"/>
  <c r="AY1106" i="67"/>
  <c r="AV1106" i="67"/>
  <c r="AU1106" i="67"/>
  <c r="AM1106" i="67"/>
  <c r="AL1106" i="67"/>
  <c r="AK1106" i="67"/>
  <c r="BD1105" i="67"/>
  <c r="BC1105" i="67"/>
  <c r="BB1105" i="67"/>
  <c r="BA1105" i="67"/>
  <c r="AZ1105" i="67"/>
  <c r="AY1105" i="67"/>
  <c r="AV1105" i="67"/>
  <c r="AU1105" i="67"/>
  <c r="AM1105" i="67"/>
  <c r="AL1105" i="67"/>
  <c r="AK1105" i="67"/>
  <c r="BD1104" i="67"/>
  <c r="BC1104" i="67"/>
  <c r="BB1104" i="67"/>
  <c r="BA1104" i="67"/>
  <c r="AZ1104" i="67"/>
  <c r="AY1104" i="67"/>
  <c r="AV1104" i="67"/>
  <c r="AU1104" i="67"/>
  <c r="AM1104" i="67"/>
  <c r="AL1104" i="67"/>
  <c r="AK1104" i="67"/>
  <c r="BD1103" i="67"/>
  <c r="BC1103" i="67"/>
  <c r="BB1103" i="67"/>
  <c r="BA1103" i="67"/>
  <c r="AZ1103" i="67"/>
  <c r="AY1103" i="67"/>
  <c r="AV1103" i="67"/>
  <c r="AU1103" i="67"/>
  <c r="AM1103" i="67"/>
  <c r="AL1103" i="67"/>
  <c r="AK1103" i="67"/>
  <c r="BD1102" i="67"/>
  <c r="BC1102" i="67"/>
  <c r="BB1102" i="67"/>
  <c r="BA1102" i="67"/>
  <c r="AZ1102" i="67"/>
  <c r="AY1102" i="67"/>
  <c r="AV1102" i="67"/>
  <c r="AU1102" i="67"/>
  <c r="AM1102" i="67"/>
  <c r="AL1102" i="67"/>
  <c r="AK1102" i="67"/>
  <c r="BD1101" i="67"/>
  <c r="BC1101" i="67"/>
  <c r="BB1101" i="67"/>
  <c r="BA1101" i="67"/>
  <c r="AZ1101" i="67"/>
  <c r="AY1101" i="67"/>
  <c r="AV1101" i="67"/>
  <c r="AU1101" i="67"/>
  <c r="AM1101" i="67"/>
  <c r="AL1101" i="67"/>
  <c r="AK1101" i="67"/>
  <c r="BD1100" i="67"/>
  <c r="BC1100" i="67"/>
  <c r="BB1100" i="67"/>
  <c r="BA1100" i="67"/>
  <c r="AZ1100" i="67"/>
  <c r="AY1100" i="67"/>
  <c r="AV1100" i="67"/>
  <c r="AU1100" i="67"/>
  <c r="AM1100" i="67"/>
  <c r="AL1100" i="67"/>
  <c r="AK1100" i="67"/>
  <c r="BD1099" i="67"/>
  <c r="BC1099" i="67"/>
  <c r="BB1099" i="67"/>
  <c r="BA1099" i="67"/>
  <c r="AZ1099" i="67"/>
  <c r="AY1099" i="67"/>
  <c r="AV1099" i="67"/>
  <c r="AU1099" i="67"/>
  <c r="AM1099" i="67"/>
  <c r="AL1099" i="67"/>
  <c r="AK1099" i="67"/>
  <c r="BD1098" i="67"/>
  <c r="BC1098" i="67"/>
  <c r="BB1098" i="67"/>
  <c r="BA1098" i="67"/>
  <c r="AZ1098" i="67"/>
  <c r="AY1098" i="67"/>
  <c r="AV1098" i="67"/>
  <c r="AU1098" i="67"/>
  <c r="AM1098" i="67"/>
  <c r="AL1098" i="67"/>
  <c r="AK1098" i="67"/>
  <c r="BD1097" i="67"/>
  <c r="BC1097" i="67"/>
  <c r="BB1097" i="67"/>
  <c r="BA1097" i="67"/>
  <c r="AZ1097" i="67"/>
  <c r="AY1097" i="67"/>
  <c r="AV1097" i="67"/>
  <c r="AU1097" i="67"/>
  <c r="AM1097" i="67"/>
  <c r="AL1097" i="67"/>
  <c r="AK1097" i="67"/>
  <c r="BD1096" i="67"/>
  <c r="BC1096" i="67"/>
  <c r="BB1096" i="67"/>
  <c r="BA1096" i="67"/>
  <c r="AZ1096" i="67"/>
  <c r="AY1096" i="67"/>
  <c r="AV1096" i="67"/>
  <c r="AU1096" i="67"/>
  <c r="AM1096" i="67"/>
  <c r="AL1096" i="67"/>
  <c r="AK1096" i="67"/>
  <c r="BD1095" i="67"/>
  <c r="BC1095" i="67"/>
  <c r="BB1095" i="67"/>
  <c r="BA1095" i="67"/>
  <c r="AZ1095" i="67"/>
  <c r="AY1095" i="67"/>
  <c r="AV1095" i="67"/>
  <c r="AU1095" i="67"/>
  <c r="AM1095" i="67"/>
  <c r="AL1095" i="67"/>
  <c r="AK1095" i="67"/>
  <c r="BD1094" i="67"/>
  <c r="BC1094" i="67"/>
  <c r="BB1094" i="67"/>
  <c r="BA1094" i="67"/>
  <c r="AZ1094" i="67"/>
  <c r="AY1094" i="67"/>
  <c r="AV1094" i="67"/>
  <c r="AU1094" i="67"/>
  <c r="AM1094" i="67"/>
  <c r="AL1094" i="67"/>
  <c r="AK1094" i="67"/>
  <c r="BD1093" i="67"/>
  <c r="BC1093" i="67"/>
  <c r="BB1093" i="67"/>
  <c r="BA1093" i="67"/>
  <c r="AZ1093" i="67"/>
  <c r="AY1093" i="67"/>
  <c r="AV1093" i="67"/>
  <c r="AU1093" i="67"/>
  <c r="AM1093" i="67"/>
  <c r="AL1093" i="67"/>
  <c r="AK1093" i="67"/>
  <c r="BD1092" i="67"/>
  <c r="BC1092" i="67"/>
  <c r="BB1092" i="67"/>
  <c r="BA1092" i="67"/>
  <c r="AZ1092" i="67"/>
  <c r="AY1092" i="67"/>
  <c r="AV1092" i="67"/>
  <c r="AU1092" i="67"/>
  <c r="AM1092" i="67"/>
  <c r="AL1092" i="67"/>
  <c r="AK1092" i="67"/>
  <c r="BD1091" i="67"/>
  <c r="BC1091" i="67"/>
  <c r="BB1091" i="67"/>
  <c r="BA1091" i="67"/>
  <c r="AZ1091" i="67"/>
  <c r="AY1091" i="67"/>
  <c r="AV1091" i="67"/>
  <c r="AU1091" i="67"/>
  <c r="AM1091" i="67"/>
  <c r="AL1091" i="67"/>
  <c r="AK1091" i="67"/>
  <c r="BD1090" i="67"/>
  <c r="BC1090" i="67"/>
  <c r="BB1090" i="67"/>
  <c r="BA1090" i="67"/>
  <c r="AZ1090" i="67"/>
  <c r="AY1090" i="67"/>
  <c r="AV1090" i="67"/>
  <c r="AU1090" i="67"/>
  <c r="AM1090" i="67"/>
  <c r="AL1090" i="67"/>
  <c r="AK1090" i="67"/>
  <c r="BD1089" i="67"/>
  <c r="BC1089" i="67"/>
  <c r="BB1089" i="67"/>
  <c r="BA1089" i="67"/>
  <c r="AZ1089" i="67"/>
  <c r="AY1089" i="67"/>
  <c r="AV1089" i="67"/>
  <c r="AU1089" i="67"/>
  <c r="AM1089" i="67"/>
  <c r="AL1089" i="67"/>
  <c r="AK1089" i="67"/>
  <c r="BD1088" i="67"/>
  <c r="BC1088" i="67"/>
  <c r="BB1088" i="67"/>
  <c r="BA1088" i="67"/>
  <c r="AZ1088" i="67"/>
  <c r="AY1088" i="67"/>
  <c r="AV1088" i="67"/>
  <c r="AU1088" i="67"/>
  <c r="AM1088" i="67"/>
  <c r="AL1088" i="67"/>
  <c r="AK1088" i="67"/>
  <c r="BD1087" i="67"/>
  <c r="BC1087" i="67"/>
  <c r="BB1087" i="67"/>
  <c r="BA1087" i="67"/>
  <c r="AZ1087" i="67"/>
  <c r="AY1087" i="67"/>
  <c r="AV1087" i="67"/>
  <c r="AU1087" i="67"/>
  <c r="AM1087" i="67"/>
  <c r="AL1087" i="67"/>
  <c r="AK1087" i="67"/>
  <c r="BD1086" i="67"/>
  <c r="BC1086" i="67"/>
  <c r="BB1086" i="67"/>
  <c r="BA1086" i="67"/>
  <c r="AZ1086" i="67"/>
  <c r="AY1086" i="67"/>
  <c r="AV1086" i="67"/>
  <c r="AU1086" i="67"/>
  <c r="AM1086" i="67"/>
  <c r="AL1086" i="67"/>
  <c r="AK1086" i="67"/>
  <c r="BD1085" i="67"/>
  <c r="BC1085" i="67"/>
  <c r="BB1085" i="67"/>
  <c r="BA1085" i="67"/>
  <c r="AZ1085" i="67"/>
  <c r="AY1085" i="67"/>
  <c r="AV1085" i="67"/>
  <c r="AU1085" i="67"/>
  <c r="AM1085" i="67"/>
  <c r="AL1085" i="67"/>
  <c r="AK1085" i="67"/>
  <c r="BD1084" i="67"/>
  <c r="BC1084" i="67"/>
  <c r="BB1084" i="67"/>
  <c r="BA1084" i="67"/>
  <c r="AZ1084" i="67"/>
  <c r="AY1084" i="67"/>
  <c r="AV1084" i="67"/>
  <c r="AU1084" i="67"/>
  <c r="AM1084" i="67"/>
  <c r="AL1084" i="67"/>
  <c r="AK1084" i="67"/>
  <c r="BD1083" i="67"/>
  <c r="BC1083" i="67"/>
  <c r="BB1083" i="67"/>
  <c r="BA1083" i="67"/>
  <c r="AZ1083" i="67"/>
  <c r="AY1083" i="67"/>
  <c r="AV1083" i="67"/>
  <c r="AU1083" i="67"/>
  <c r="AM1083" i="67"/>
  <c r="AL1083" i="67"/>
  <c r="AK1083" i="67"/>
  <c r="BD1082" i="67"/>
  <c r="BC1082" i="67"/>
  <c r="BB1082" i="67"/>
  <c r="BA1082" i="67"/>
  <c r="AZ1082" i="67"/>
  <c r="AY1082" i="67"/>
  <c r="AV1082" i="67"/>
  <c r="AU1082" i="67"/>
  <c r="AM1082" i="67"/>
  <c r="AL1082" i="67"/>
  <c r="AK1082" i="67"/>
  <c r="BD1081" i="67"/>
  <c r="BC1081" i="67"/>
  <c r="BB1081" i="67"/>
  <c r="BA1081" i="67"/>
  <c r="AZ1081" i="67"/>
  <c r="AY1081" i="67"/>
  <c r="AV1081" i="67"/>
  <c r="AU1081" i="67"/>
  <c r="AM1081" i="67"/>
  <c r="AL1081" i="67"/>
  <c r="AK1081" i="67"/>
  <c r="BD1080" i="67"/>
  <c r="BC1080" i="67"/>
  <c r="BB1080" i="67"/>
  <c r="BA1080" i="67"/>
  <c r="AZ1080" i="67"/>
  <c r="AY1080" i="67"/>
  <c r="AV1080" i="67"/>
  <c r="AU1080" i="67"/>
  <c r="AM1080" i="67"/>
  <c r="AL1080" i="67"/>
  <c r="AK1080" i="67"/>
  <c r="BD1079" i="67"/>
  <c r="BC1079" i="67"/>
  <c r="BB1079" i="67"/>
  <c r="BA1079" i="67"/>
  <c r="AZ1079" i="67"/>
  <c r="AY1079" i="67"/>
  <c r="AV1079" i="67"/>
  <c r="AU1079" i="67"/>
  <c r="AM1079" i="67"/>
  <c r="AL1079" i="67"/>
  <c r="AK1079" i="67"/>
  <c r="BD1078" i="67"/>
  <c r="BC1078" i="67"/>
  <c r="BB1078" i="67"/>
  <c r="BA1078" i="67"/>
  <c r="AZ1078" i="67"/>
  <c r="AY1078" i="67"/>
  <c r="AV1078" i="67"/>
  <c r="AU1078" i="67"/>
  <c r="AM1078" i="67"/>
  <c r="AL1078" i="67"/>
  <c r="AK1078" i="67"/>
  <c r="BD1077" i="67"/>
  <c r="BC1077" i="67"/>
  <c r="BB1077" i="67"/>
  <c r="BA1077" i="67"/>
  <c r="AZ1077" i="67"/>
  <c r="AY1077" i="67"/>
  <c r="AV1077" i="67"/>
  <c r="AU1077" i="67"/>
  <c r="AM1077" i="67"/>
  <c r="AL1077" i="67"/>
  <c r="AK1077" i="67"/>
  <c r="BD1076" i="67"/>
  <c r="BC1076" i="67"/>
  <c r="BB1076" i="67"/>
  <c r="BA1076" i="67"/>
  <c r="AZ1076" i="67"/>
  <c r="AY1076" i="67"/>
  <c r="AV1076" i="67"/>
  <c r="AU1076" i="67"/>
  <c r="AM1076" i="67"/>
  <c r="AL1076" i="67"/>
  <c r="AK1076" i="67"/>
  <c r="BD1075" i="67"/>
  <c r="BC1075" i="67"/>
  <c r="BB1075" i="67"/>
  <c r="BA1075" i="67"/>
  <c r="AZ1075" i="67"/>
  <c r="AY1075" i="67"/>
  <c r="AV1075" i="67"/>
  <c r="AU1075" i="67"/>
  <c r="AM1075" i="67"/>
  <c r="AL1075" i="67"/>
  <c r="AK1075" i="67"/>
  <c r="BD1074" i="67"/>
  <c r="BC1074" i="67"/>
  <c r="BB1074" i="67"/>
  <c r="BA1074" i="67"/>
  <c r="AZ1074" i="67"/>
  <c r="AY1074" i="67"/>
  <c r="AV1074" i="67"/>
  <c r="AU1074" i="67"/>
  <c r="AM1074" i="67"/>
  <c r="AL1074" i="67"/>
  <c r="AK1074" i="67"/>
  <c r="BD1073" i="67"/>
  <c r="BC1073" i="67"/>
  <c r="BB1073" i="67"/>
  <c r="BA1073" i="67"/>
  <c r="AZ1073" i="67"/>
  <c r="AY1073" i="67"/>
  <c r="AV1073" i="67"/>
  <c r="AU1073" i="67"/>
  <c r="AM1073" i="67"/>
  <c r="AL1073" i="67"/>
  <c r="AK1073" i="67"/>
  <c r="BD1072" i="67"/>
  <c r="BC1072" i="67"/>
  <c r="BB1072" i="67"/>
  <c r="BA1072" i="67"/>
  <c r="AZ1072" i="67"/>
  <c r="AY1072" i="67"/>
  <c r="AV1072" i="67"/>
  <c r="AU1072" i="67"/>
  <c r="AM1072" i="67"/>
  <c r="AL1072" i="67"/>
  <c r="AK1072" i="67"/>
  <c r="BD1071" i="67"/>
  <c r="BC1071" i="67"/>
  <c r="BB1071" i="67"/>
  <c r="BA1071" i="67"/>
  <c r="AZ1071" i="67"/>
  <c r="AY1071" i="67"/>
  <c r="AV1071" i="67"/>
  <c r="AU1071" i="67"/>
  <c r="AM1071" i="67"/>
  <c r="AL1071" i="67"/>
  <c r="AK1071" i="67"/>
  <c r="BD1070" i="67"/>
  <c r="BC1070" i="67"/>
  <c r="BB1070" i="67"/>
  <c r="BA1070" i="67"/>
  <c r="AZ1070" i="67"/>
  <c r="AY1070" i="67"/>
  <c r="AV1070" i="67"/>
  <c r="AU1070" i="67"/>
  <c r="AM1070" i="67"/>
  <c r="AL1070" i="67"/>
  <c r="AK1070" i="67"/>
  <c r="BD1069" i="67"/>
  <c r="BC1069" i="67"/>
  <c r="BB1069" i="67"/>
  <c r="BA1069" i="67"/>
  <c r="AZ1069" i="67"/>
  <c r="AY1069" i="67"/>
  <c r="AV1069" i="67"/>
  <c r="AU1069" i="67"/>
  <c r="AM1069" i="67"/>
  <c r="AL1069" i="67"/>
  <c r="AK1069" i="67"/>
  <c r="BD1068" i="67"/>
  <c r="BC1068" i="67"/>
  <c r="BB1068" i="67"/>
  <c r="BA1068" i="67"/>
  <c r="AZ1068" i="67"/>
  <c r="AY1068" i="67"/>
  <c r="AV1068" i="67"/>
  <c r="AU1068" i="67"/>
  <c r="AM1068" i="67"/>
  <c r="AL1068" i="67"/>
  <c r="AK1068" i="67"/>
  <c r="BD1067" i="67"/>
  <c r="BC1067" i="67"/>
  <c r="BB1067" i="67"/>
  <c r="BA1067" i="67"/>
  <c r="AZ1067" i="67"/>
  <c r="AY1067" i="67"/>
  <c r="AV1067" i="67"/>
  <c r="AU1067" i="67"/>
  <c r="AM1067" i="67"/>
  <c r="AL1067" i="67"/>
  <c r="AK1067" i="67"/>
  <c r="BD1066" i="67"/>
  <c r="BC1066" i="67"/>
  <c r="BB1066" i="67"/>
  <c r="BA1066" i="67"/>
  <c r="AZ1066" i="67"/>
  <c r="AY1066" i="67"/>
  <c r="AV1066" i="67"/>
  <c r="AU1066" i="67"/>
  <c r="AM1066" i="67"/>
  <c r="AL1066" i="67"/>
  <c r="AK1066" i="67"/>
  <c r="BD1065" i="67"/>
  <c r="BC1065" i="67"/>
  <c r="BB1065" i="67"/>
  <c r="BA1065" i="67"/>
  <c r="AZ1065" i="67"/>
  <c r="AY1065" i="67"/>
  <c r="AV1065" i="67"/>
  <c r="AU1065" i="67"/>
  <c r="AM1065" i="67"/>
  <c r="AL1065" i="67"/>
  <c r="AK1065" i="67"/>
  <c r="BD1064" i="67"/>
  <c r="BC1064" i="67"/>
  <c r="BB1064" i="67"/>
  <c r="BA1064" i="67"/>
  <c r="AZ1064" i="67"/>
  <c r="AY1064" i="67"/>
  <c r="AV1064" i="67"/>
  <c r="AU1064" i="67"/>
  <c r="AM1064" i="67"/>
  <c r="AL1064" i="67"/>
  <c r="AK1064" i="67"/>
  <c r="BD1063" i="67"/>
  <c r="BC1063" i="67"/>
  <c r="BB1063" i="67"/>
  <c r="BA1063" i="67"/>
  <c r="AZ1063" i="67"/>
  <c r="AY1063" i="67"/>
  <c r="AV1063" i="67"/>
  <c r="AU1063" i="67"/>
  <c r="AM1063" i="67"/>
  <c r="AL1063" i="67"/>
  <c r="AK1063" i="67"/>
  <c r="BD1062" i="67"/>
  <c r="BC1062" i="67"/>
  <c r="BB1062" i="67"/>
  <c r="BA1062" i="67"/>
  <c r="AZ1062" i="67"/>
  <c r="AY1062" i="67"/>
  <c r="AV1062" i="67"/>
  <c r="AU1062" i="67"/>
  <c r="AM1062" i="67"/>
  <c r="AL1062" i="67"/>
  <c r="AK1062" i="67"/>
  <c r="BD1061" i="67"/>
  <c r="BC1061" i="67"/>
  <c r="BB1061" i="67"/>
  <c r="BA1061" i="67"/>
  <c r="AZ1061" i="67"/>
  <c r="AY1061" i="67"/>
  <c r="AV1061" i="67"/>
  <c r="AU1061" i="67"/>
  <c r="AM1061" i="67"/>
  <c r="AL1061" i="67"/>
  <c r="AK1061" i="67"/>
  <c r="BD1060" i="67"/>
  <c r="BC1060" i="67"/>
  <c r="BB1060" i="67"/>
  <c r="BA1060" i="67"/>
  <c r="AZ1060" i="67"/>
  <c r="AY1060" i="67"/>
  <c r="AV1060" i="67"/>
  <c r="AU1060" i="67"/>
  <c r="AM1060" i="67"/>
  <c r="AL1060" i="67"/>
  <c r="AK1060" i="67"/>
  <c r="BD1059" i="67"/>
  <c r="BC1059" i="67"/>
  <c r="BB1059" i="67"/>
  <c r="BA1059" i="67"/>
  <c r="AZ1059" i="67"/>
  <c r="AY1059" i="67"/>
  <c r="AV1059" i="67"/>
  <c r="AU1059" i="67"/>
  <c r="AM1059" i="67"/>
  <c r="AL1059" i="67"/>
  <c r="AK1059" i="67"/>
  <c r="BD1058" i="67"/>
  <c r="BC1058" i="67"/>
  <c r="BB1058" i="67"/>
  <c r="BA1058" i="67"/>
  <c r="AZ1058" i="67"/>
  <c r="AY1058" i="67"/>
  <c r="AV1058" i="67"/>
  <c r="AU1058" i="67"/>
  <c r="AM1058" i="67"/>
  <c r="AL1058" i="67"/>
  <c r="AK1058" i="67"/>
  <c r="BD1057" i="67"/>
  <c r="BC1057" i="67"/>
  <c r="BB1057" i="67"/>
  <c r="BA1057" i="67"/>
  <c r="AZ1057" i="67"/>
  <c r="AY1057" i="67"/>
  <c r="AV1057" i="67"/>
  <c r="AU1057" i="67"/>
  <c r="AM1057" i="67"/>
  <c r="AL1057" i="67"/>
  <c r="AK1057" i="67"/>
  <c r="BD1056" i="67"/>
  <c r="BC1056" i="67"/>
  <c r="BB1056" i="67"/>
  <c r="BA1056" i="67"/>
  <c r="AZ1056" i="67"/>
  <c r="AY1056" i="67"/>
  <c r="AV1056" i="67"/>
  <c r="AU1056" i="67"/>
  <c r="AM1056" i="67"/>
  <c r="AL1056" i="67"/>
  <c r="AK1056" i="67"/>
  <c r="BD1055" i="67"/>
  <c r="BC1055" i="67"/>
  <c r="BB1055" i="67"/>
  <c r="BA1055" i="67"/>
  <c r="AZ1055" i="67"/>
  <c r="AY1055" i="67"/>
  <c r="AV1055" i="67"/>
  <c r="AU1055" i="67"/>
  <c r="AM1055" i="67"/>
  <c r="AL1055" i="67"/>
  <c r="AK1055" i="67"/>
  <c r="BD1054" i="67"/>
  <c r="BC1054" i="67"/>
  <c r="BB1054" i="67"/>
  <c r="BA1054" i="67"/>
  <c r="AZ1054" i="67"/>
  <c r="AY1054" i="67"/>
  <c r="AV1054" i="67"/>
  <c r="AU1054" i="67"/>
  <c r="AM1054" i="67"/>
  <c r="AL1054" i="67"/>
  <c r="AK1054" i="67"/>
  <c r="BD1053" i="67"/>
  <c r="BC1053" i="67"/>
  <c r="BB1053" i="67"/>
  <c r="BA1053" i="67"/>
  <c r="AZ1053" i="67"/>
  <c r="AY1053" i="67"/>
  <c r="AV1053" i="67"/>
  <c r="AU1053" i="67"/>
  <c r="AM1053" i="67"/>
  <c r="AL1053" i="67"/>
  <c r="AK1053" i="67"/>
  <c r="BD1052" i="67"/>
  <c r="BC1052" i="67"/>
  <c r="BB1052" i="67"/>
  <c r="BA1052" i="67"/>
  <c r="AZ1052" i="67"/>
  <c r="AY1052" i="67"/>
  <c r="AV1052" i="67"/>
  <c r="AU1052" i="67"/>
  <c r="AM1052" i="67"/>
  <c r="AL1052" i="67"/>
  <c r="AK1052" i="67"/>
  <c r="BD1051" i="67"/>
  <c r="BC1051" i="67"/>
  <c r="BB1051" i="67"/>
  <c r="BA1051" i="67"/>
  <c r="AZ1051" i="67"/>
  <c r="AY1051" i="67"/>
  <c r="AV1051" i="67"/>
  <c r="AU1051" i="67"/>
  <c r="AM1051" i="67"/>
  <c r="AL1051" i="67"/>
  <c r="AK1051" i="67"/>
  <c r="BD1050" i="67"/>
  <c r="BC1050" i="67"/>
  <c r="BB1050" i="67"/>
  <c r="BA1050" i="67"/>
  <c r="AZ1050" i="67"/>
  <c r="AY1050" i="67"/>
  <c r="AV1050" i="67"/>
  <c r="AU1050" i="67"/>
  <c r="AM1050" i="67"/>
  <c r="AL1050" i="67"/>
  <c r="AK1050" i="67"/>
  <c r="BD1049" i="67"/>
  <c r="BC1049" i="67"/>
  <c r="BB1049" i="67"/>
  <c r="BA1049" i="67"/>
  <c r="AZ1049" i="67"/>
  <c r="AY1049" i="67"/>
  <c r="AV1049" i="67"/>
  <c r="AU1049" i="67"/>
  <c r="AM1049" i="67"/>
  <c r="AL1049" i="67"/>
  <c r="AK1049" i="67"/>
  <c r="BD1048" i="67"/>
  <c r="BC1048" i="67"/>
  <c r="BB1048" i="67"/>
  <c r="BA1048" i="67"/>
  <c r="AZ1048" i="67"/>
  <c r="AY1048" i="67"/>
  <c r="AV1048" i="67"/>
  <c r="AU1048" i="67"/>
  <c r="AM1048" i="67"/>
  <c r="AL1048" i="67"/>
  <c r="AK1048" i="67"/>
  <c r="BD1047" i="67"/>
  <c r="BC1047" i="67"/>
  <c r="BB1047" i="67"/>
  <c r="BA1047" i="67"/>
  <c r="AZ1047" i="67"/>
  <c r="AY1047" i="67"/>
  <c r="AV1047" i="67"/>
  <c r="AU1047" i="67"/>
  <c r="AM1047" i="67"/>
  <c r="AL1047" i="67"/>
  <c r="AK1047" i="67"/>
  <c r="BD1046" i="67"/>
  <c r="BC1046" i="67"/>
  <c r="BB1046" i="67"/>
  <c r="BA1046" i="67"/>
  <c r="AZ1046" i="67"/>
  <c r="AY1046" i="67"/>
  <c r="AV1046" i="67"/>
  <c r="AU1046" i="67"/>
  <c r="AM1046" i="67"/>
  <c r="AL1046" i="67"/>
  <c r="AK1046" i="67"/>
  <c r="BD1045" i="67"/>
  <c r="BC1045" i="67"/>
  <c r="BB1045" i="67"/>
  <c r="BA1045" i="67"/>
  <c r="AZ1045" i="67"/>
  <c r="AY1045" i="67"/>
  <c r="AV1045" i="67"/>
  <c r="AU1045" i="67"/>
  <c r="AM1045" i="67"/>
  <c r="AL1045" i="67"/>
  <c r="AK1045" i="67"/>
  <c r="BD1044" i="67"/>
  <c r="BC1044" i="67"/>
  <c r="BB1044" i="67"/>
  <c r="BA1044" i="67"/>
  <c r="AZ1044" i="67"/>
  <c r="AY1044" i="67"/>
  <c r="AV1044" i="67"/>
  <c r="AU1044" i="67"/>
  <c r="AM1044" i="67"/>
  <c r="AL1044" i="67"/>
  <c r="AK1044" i="67"/>
  <c r="BD1043" i="67"/>
  <c r="BC1043" i="67"/>
  <c r="BB1043" i="67"/>
  <c r="BA1043" i="67"/>
  <c r="AZ1043" i="67"/>
  <c r="AY1043" i="67"/>
  <c r="AV1043" i="67"/>
  <c r="AU1043" i="67"/>
  <c r="AM1043" i="67"/>
  <c r="AL1043" i="67"/>
  <c r="AK1043" i="67"/>
  <c r="BD1042" i="67"/>
  <c r="BC1042" i="67"/>
  <c r="BB1042" i="67"/>
  <c r="BA1042" i="67"/>
  <c r="AZ1042" i="67"/>
  <c r="AY1042" i="67"/>
  <c r="AV1042" i="67"/>
  <c r="AU1042" i="67"/>
  <c r="AM1042" i="67"/>
  <c r="AL1042" i="67"/>
  <c r="AK1042" i="67"/>
  <c r="BD1041" i="67"/>
  <c r="BC1041" i="67"/>
  <c r="BB1041" i="67"/>
  <c r="BA1041" i="67"/>
  <c r="AZ1041" i="67"/>
  <c r="AY1041" i="67"/>
  <c r="AV1041" i="67"/>
  <c r="AU1041" i="67"/>
  <c r="AM1041" i="67"/>
  <c r="AL1041" i="67"/>
  <c r="AK1041" i="67"/>
  <c r="BD1040" i="67"/>
  <c r="BC1040" i="67"/>
  <c r="BB1040" i="67"/>
  <c r="BA1040" i="67"/>
  <c r="AZ1040" i="67"/>
  <c r="AY1040" i="67"/>
  <c r="AV1040" i="67"/>
  <c r="AU1040" i="67"/>
  <c r="AM1040" i="67"/>
  <c r="AL1040" i="67"/>
  <c r="AK1040" i="67"/>
  <c r="BD1039" i="67"/>
  <c r="BC1039" i="67"/>
  <c r="BB1039" i="67"/>
  <c r="BA1039" i="67"/>
  <c r="AZ1039" i="67"/>
  <c r="AY1039" i="67"/>
  <c r="AV1039" i="67"/>
  <c r="AU1039" i="67"/>
  <c r="AM1039" i="67"/>
  <c r="AL1039" i="67"/>
  <c r="AK1039" i="67"/>
  <c r="BD1038" i="67"/>
  <c r="BC1038" i="67"/>
  <c r="BB1038" i="67"/>
  <c r="BA1038" i="67"/>
  <c r="AZ1038" i="67"/>
  <c r="AY1038" i="67"/>
  <c r="AV1038" i="67"/>
  <c r="AU1038" i="67"/>
  <c r="AM1038" i="67"/>
  <c r="AL1038" i="67"/>
  <c r="AK1038" i="67"/>
  <c r="BD1037" i="67"/>
  <c r="BC1037" i="67"/>
  <c r="BB1037" i="67"/>
  <c r="BA1037" i="67"/>
  <c r="AZ1037" i="67"/>
  <c r="AY1037" i="67"/>
  <c r="AV1037" i="67"/>
  <c r="AU1037" i="67"/>
  <c r="AM1037" i="67"/>
  <c r="AL1037" i="67"/>
  <c r="AK1037" i="67"/>
  <c r="BD1036" i="67"/>
  <c r="BC1036" i="67"/>
  <c r="BB1036" i="67"/>
  <c r="BA1036" i="67"/>
  <c r="AZ1036" i="67"/>
  <c r="AY1036" i="67"/>
  <c r="AV1036" i="67"/>
  <c r="AU1036" i="67"/>
  <c r="AM1036" i="67"/>
  <c r="AL1036" i="67"/>
  <c r="AK1036" i="67"/>
  <c r="BD1035" i="67"/>
  <c r="BC1035" i="67"/>
  <c r="BB1035" i="67"/>
  <c r="BA1035" i="67"/>
  <c r="AZ1035" i="67"/>
  <c r="AY1035" i="67"/>
  <c r="AV1035" i="67"/>
  <c r="AU1035" i="67"/>
  <c r="AM1035" i="67"/>
  <c r="AL1035" i="67"/>
  <c r="AK1035" i="67"/>
  <c r="BD1034" i="67"/>
  <c r="BC1034" i="67"/>
  <c r="BB1034" i="67"/>
  <c r="BA1034" i="67"/>
  <c r="AZ1034" i="67"/>
  <c r="AY1034" i="67"/>
  <c r="AV1034" i="67"/>
  <c r="AU1034" i="67"/>
  <c r="AM1034" i="67"/>
  <c r="AL1034" i="67"/>
  <c r="AK1034" i="67"/>
  <c r="BD1033" i="67"/>
  <c r="BC1033" i="67"/>
  <c r="BB1033" i="67"/>
  <c r="BA1033" i="67"/>
  <c r="AZ1033" i="67"/>
  <c r="AY1033" i="67"/>
  <c r="AV1033" i="67"/>
  <c r="AU1033" i="67"/>
  <c r="AM1033" i="67"/>
  <c r="AL1033" i="67"/>
  <c r="AK1033" i="67"/>
  <c r="BD1032" i="67"/>
  <c r="BC1032" i="67"/>
  <c r="BB1032" i="67"/>
  <c r="BA1032" i="67"/>
  <c r="AZ1032" i="67"/>
  <c r="AY1032" i="67"/>
  <c r="AV1032" i="67"/>
  <c r="AU1032" i="67"/>
  <c r="AM1032" i="67"/>
  <c r="AL1032" i="67"/>
  <c r="AK1032" i="67"/>
  <c r="BD1031" i="67"/>
  <c r="BC1031" i="67"/>
  <c r="BB1031" i="67"/>
  <c r="BA1031" i="67"/>
  <c r="AZ1031" i="67"/>
  <c r="AY1031" i="67"/>
  <c r="AV1031" i="67"/>
  <c r="AU1031" i="67"/>
  <c r="AM1031" i="67"/>
  <c r="AL1031" i="67"/>
  <c r="AK1031" i="67"/>
  <c r="BD1030" i="67"/>
  <c r="BC1030" i="67"/>
  <c r="BB1030" i="67"/>
  <c r="BA1030" i="67"/>
  <c r="AZ1030" i="67"/>
  <c r="AY1030" i="67"/>
  <c r="AV1030" i="67"/>
  <c r="AU1030" i="67"/>
  <c r="AM1030" i="67"/>
  <c r="AL1030" i="67"/>
  <c r="AK1030" i="67"/>
  <c r="BD1029" i="67"/>
  <c r="BC1029" i="67"/>
  <c r="BB1029" i="67"/>
  <c r="BA1029" i="67"/>
  <c r="AZ1029" i="67"/>
  <c r="AY1029" i="67"/>
  <c r="AV1029" i="67"/>
  <c r="AU1029" i="67"/>
  <c r="AM1029" i="67"/>
  <c r="AL1029" i="67"/>
  <c r="AK1029" i="67"/>
  <c r="BD1028" i="67"/>
  <c r="BC1028" i="67"/>
  <c r="BB1028" i="67"/>
  <c r="BA1028" i="67"/>
  <c r="AZ1028" i="67"/>
  <c r="AY1028" i="67"/>
  <c r="AV1028" i="67"/>
  <c r="AU1028" i="67"/>
  <c r="AM1028" i="67"/>
  <c r="AL1028" i="67"/>
  <c r="AK1028" i="67"/>
  <c r="BD1027" i="67"/>
  <c r="BC1027" i="67"/>
  <c r="BB1027" i="67"/>
  <c r="BA1027" i="67"/>
  <c r="AZ1027" i="67"/>
  <c r="AY1027" i="67"/>
  <c r="AV1027" i="67"/>
  <c r="AU1027" i="67"/>
  <c r="AM1027" i="67"/>
  <c r="AL1027" i="67"/>
  <c r="AK1027" i="67"/>
  <c r="BD1026" i="67"/>
  <c r="BC1026" i="67"/>
  <c r="BB1026" i="67"/>
  <c r="BA1026" i="67"/>
  <c r="AZ1026" i="67"/>
  <c r="AY1026" i="67"/>
  <c r="AV1026" i="67"/>
  <c r="AU1026" i="67"/>
  <c r="AM1026" i="67"/>
  <c r="AL1026" i="67"/>
  <c r="AK1026" i="67"/>
  <c r="BD1025" i="67"/>
  <c r="BC1025" i="67"/>
  <c r="BB1025" i="67"/>
  <c r="BA1025" i="67"/>
  <c r="AZ1025" i="67"/>
  <c r="AY1025" i="67"/>
  <c r="AV1025" i="67"/>
  <c r="AU1025" i="67"/>
  <c r="AM1025" i="67"/>
  <c r="AL1025" i="67"/>
  <c r="AK1025" i="67"/>
  <c r="BD1024" i="67"/>
  <c r="BC1024" i="67"/>
  <c r="BB1024" i="67"/>
  <c r="BA1024" i="67"/>
  <c r="AZ1024" i="67"/>
  <c r="AY1024" i="67"/>
  <c r="AV1024" i="67"/>
  <c r="AU1024" i="67"/>
  <c r="AM1024" i="67"/>
  <c r="AL1024" i="67"/>
  <c r="AK1024" i="67"/>
  <c r="BD1023" i="67"/>
  <c r="BC1023" i="67"/>
  <c r="BB1023" i="67"/>
  <c r="BA1023" i="67"/>
  <c r="AZ1023" i="67"/>
  <c r="AY1023" i="67"/>
  <c r="AV1023" i="67"/>
  <c r="AU1023" i="67"/>
  <c r="AM1023" i="67"/>
  <c r="AL1023" i="67"/>
  <c r="AK1023" i="67"/>
  <c r="BD1022" i="67"/>
  <c r="BC1022" i="67"/>
  <c r="BB1022" i="67"/>
  <c r="BA1022" i="67"/>
  <c r="AZ1022" i="67"/>
  <c r="AY1022" i="67"/>
  <c r="AV1022" i="67"/>
  <c r="AU1022" i="67"/>
  <c r="AM1022" i="67"/>
  <c r="AL1022" i="67"/>
  <c r="AK1022" i="67"/>
  <c r="BD1021" i="67"/>
  <c r="BC1021" i="67"/>
  <c r="BB1021" i="67"/>
  <c r="BA1021" i="67"/>
  <c r="AZ1021" i="67"/>
  <c r="AY1021" i="67"/>
  <c r="AV1021" i="67"/>
  <c r="AU1021" i="67"/>
  <c r="AM1021" i="67"/>
  <c r="AL1021" i="67"/>
  <c r="AK1021" i="67"/>
  <c r="BD1020" i="67"/>
  <c r="BC1020" i="67"/>
  <c r="BB1020" i="67"/>
  <c r="BA1020" i="67"/>
  <c r="AZ1020" i="67"/>
  <c r="AY1020" i="67"/>
  <c r="AV1020" i="67"/>
  <c r="AU1020" i="67"/>
  <c r="AM1020" i="67"/>
  <c r="AL1020" i="67"/>
  <c r="AK1020" i="67"/>
  <c r="BD1019" i="67"/>
  <c r="BC1019" i="67"/>
  <c r="BB1019" i="67"/>
  <c r="BA1019" i="67"/>
  <c r="AZ1019" i="67"/>
  <c r="AY1019" i="67"/>
  <c r="AV1019" i="67"/>
  <c r="AU1019" i="67"/>
  <c r="AM1019" i="67"/>
  <c r="AL1019" i="67"/>
  <c r="AK1019" i="67"/>
  <c r="BD1018" i="67"/>
  <c r="BC1018" i="67"/>
  <c r="BB1018" i="67"/>
  <c r="BA1018" i="67"/>
  <c r="AZ1018" i="67"/>
  <c r="AY1018" i="67"/>
  <c r="AV1018" i="67"/>
  <c r="AU1018" i="67"/>
  <c r="AM1018" i="67"/>
  <c r="AL1018" i="67"/>
  <c r="AK1018" i="67"/>
  <c r="BD1017" i="67"/>
  <c r="BC1017" i="67"/>
  <c r="BB1017" i="67"/>
  <c r="BA1017" i="67"/>
  <c r="AZ1017" i="67"/>
  <c r="AY1017" i="67"/>
  <c r="AV1017" i="67"/>
  <c r="AU1017" i="67"/>
  <c r="AM1017" i="67"/>
  <c r="AL1017" i="67"/>
  <c r="AK1017" i="67"/>
  <c r="BD1016" i="67"/>
  <c r="BC1016" i="67"/>
  <c r="BB1016" i="67"/>
  <c r="BA1016" i="67"/>
  <c r="AZ1016" i="67"/>
  <c r="AY1016" i="67"/>
  <c r="AV1016" i="67"/>
  <c r="AU1016" i="67"/>
  <c r="AM1016" i="67"/>
  <c r="AL1016" i="67"/>
  <c r="AK1016" i="67"/>
  <c r="BD1015" i="67"/>
  <c r="BC1015" i="67"/>
  <c r="BB1015" i="67"/>
  <c r="BA1015" i="67"/>
  <c r="AZ1015" i="67"/>
  <c r="AY1015" i="67"/>
  <c r="AV1015" i="67"/>
  <c r="AU1015" i="67"/>
  <c r="AM1015" i="67"/>
  <c r="AL1015" i="67"/>
  <c r="AK1015" i="67"/>
  <c r="BD1014" i="67"/>
  <c r="BC1014" i="67"/>
  <c r="BB1014" i="67"/>
  <c r="BA1014" i="67"/>
  <c r="AZ1014" i="67"/>
  <c r="AY1014" i="67"/>
  <c r="AV1014" i="67"/>
  <c r="AU1014" i="67"/>
  <c r="AM1014" i="67"/>
  <c r="AL1014" i="67"/>
  <c r="AK1014" i="67"/>
  <c r="BD1013" i="67"/>
  <c r="BC1013" i="67"/>
  <c r="BB1013" i="67"/>
  <c r="BA1013" i="67"/>
  <c r="AZ1013" i="67"/>
  <c r="AY1013" i="67"/>
  <c r="AV1013" i="67"/>
  <c r="AU1013" i="67"/>
  <c r="AM1013" i="67"/>
  <c r="AL1013" i="67"/>
  <c r="AK1013" i="67"/>
  <c r="BD1012" i="67"/>
  <c r="BC1012" i="67"/>
  <c r="BB1012" i="67"/>
  <c r="BA1012" i="67"/>
  <c r="AZ1012" i="67"/>
  <c r="AY1012" i="67"/>
  <c r="AV1012" i="67"/>
  <c r="AU1012" i="67"/>
  <c r="AM1012" i="67"/>
  <c r="AL1012" i="67"/>
  <c r="AK1012" i="67"/>
  <c r="BD1011" i="67"/>
  <c r="BC1011" i="67"/>
  <c r="BB1011" i="67"/>
  <c r="BA1011" i="67"/>
  <c r="AZ1011" i="67"/>
  <c r="AY1011" i="67"/>
  <c r="AV1011" i="67"/>
  <c r="AU1011" i="67"/>
  <c r="AM1011" i="67"/>
  <c r="AL1011" i="67"/>
  <c r="AK1011" i="67"/>
  <c r="BD1010" i="67"/>
  <c r="BC1010" i="67"/>
  <c r="BB1010" i="67"/>
  <c r="BA1010" i="67"/>
  <c r="AZ1010" i="67"/>
  <c r="AY1010" i="67"/>
  <c r="AV1010" i="67"/>
  <c r="AU1010" i="67"/>
  <c r="AM1010" i="67"/>
  <c r="AL1010" i="67"/>
  <c r="AK1010" i="67"/>
  <c r="BD1009" i="67"/>
  <c r="BC1009" i="67"/>
  <c r="BB1009" i="67"/>
  <c r="BA1009" i="67"/>
  <c r="AZ1009" i="67"/>
  <c r="AY1009" i="67"/>
  <c r="AV1009" i="67"/>
  <c r="AU1009" i="67"/>
  <c r="AM1009" i="67"/>
  <c r="AL1009" i="67"/>
  <c r="AK1009" i="67"/>
  <c r="BD1008" i="67"/>
  <c r="BC1008" i="67"/>
  <c r="BB1008" i="67"/>
  <c r="BA1008" i="67"/>
  <c r="AZ1008" i="67"/>
  <c r="AY1008" i="67"/>
  <c r="AV1008" i="67"/>
  <c r="AU1008" i="67"/>
  <c r="AM1008" i="67"/>
  <c r="AL1008" i="67"/>
  <c r="AK1008" i="67"/>
  <c r="BD1007" i="67"/>
  <c r="BC1007" i="67"/>
  <c r="BB1007" i="67"/>
  <c r="BA1007" i="67"/>
  <c r="AZ1007" i="67"/>
  <c r="AY1007" i="67"/>
  <c r="AV1007" i="67"/>
  <c r="AU1007" i="67"/>
  <c r="AM1007" i="67"/>
  <c r="AL1007" i="67"/>
  <c r="AK1007" i="67"/>
  <c r="BD1006" i="67"/>
  <c r="BC1006" i="67"/>
  <c r="BB1006" i="67"/>
  <c r="BA1006" i="67"/>
  <c r="AZ1006" i="67"/>
  <c r="AY1006" i="67"/>
  <c r="AV1006" i="67"/>
  <c r="AU1006" i="67"/>
  <c r="AM1006" i="67"/>
  <c r="AL1006" i="67"/>
  <c r="AK1006" i="67"/>
  <c r="BD1005" i="67"/>
  <c r="BC1005" i="67"/>
  <c r="BB1005" i="67"/>
  <c r="BA1005" i="67"/>
  <c r="AZ1005" i="67"/>
  <c r="AY1005" i="67"/>
  <c r="AV1005" i="67"/>
  <c r="AU1005" i="67"/>
  <c r="AM1005" i="67"/>
  <c r="AL1005" i="67"/>
  <c r="AK1005" i="67"/>
  <c r="BD1004" i="67"/>
  <c r="BC1004" i="67"/>
  <c r="BB1004" i="67"/>
  <c r="BA1004" i="67"/>
  <c r="AZ1004" i="67"/>
  <c r="AY1004" i="67"/>
  <c r="AV1004" i="67"/>
  <c r="AU1004" i="67"/>
  <c r="AM1004" i="67"/>
  <c r="AL1004" i="67"/>
  <c r="AK1004" i="67"/>
  <c r="BD1003" i="67"/>
  <c r="BC1003" i="67"/>
  <c r="BB1003" i="67"/>
  <c r="BA1003" i="67"/>
  <c r="AZ1003" i="67"/>
  <c r="AY1003" i="67"/>
  <c r="AV1003" i="67"/>
  <c r="AU1003" i="67"/>
  <c r="AM1003" i="67"/>
  <c r="AL1003" i="67"/>
  <c r="AK1003" i="67"/>
  <c r="BD1002" i="67"/>
  <c r="BC1002" i="67"/>
  <c r="BB1002" i="67"/>
  <c r="BA1002" i="67"/>
  <c r="AZ1002" i="67"/>
  <c r="AY1002" i="67"/>
  <c r="AV1002" i="67"/>
  <c r="AU1002" i="67"/>
  <c r="AM1002" i="67"/>
  <c r="AL1002" i="67"/>
  <c r="AK1002" i="67"/>
  <c r="BD1001" i="67"/>
  <c r="BC1001" i="67"/>
  <c r="BB1001" i="67"/>
  <c r="BA1001" i="67"/>
  <c r="AZ1001" i="67"/>
  <c r="AY1001" i="67"/>
  <c r="AV1001" i="67"/>
  <c r="AU1001" i="67"/>
  <c r="AM1001" i="67"/>
  <c r="AL1001" i="67"/>
  <c r="AK1001" i="67"/>
  <c r="BD1000" i="67"/>
  <c r="BC1000" i="67"/>
  <c r="BB1000" i="67"/>
  <c r="BA1000" i="67"/>
  <c r="AZ1000" i="67"/>
  <c r="AY1000" i="67"/>
  <c r="AV1000" i="67"/>
  <c r="AU1000" i="67"/>
  <c r="AM1000" i="67"/>
  <c r="AL1000" i="67"/>
  <c r="AK1000" i="67"/>
  <c r="BD999" i="67"/>
  <c r="BC999" i="67"/>
  <c r="BB999" i="67"/>
  <c r="BA999" i="67"/>
  <c r="AZ999" i="67"/>
  <c r="AY999" i="67"/>
  <c r="AV999" i="67"/>
  <c r="AU999" i="67"/>
  <c r="AM999" i="67"/>
  <c r="AL999" i="67"/>
  <c r="AK999" i="67"/>
  <c r="BD998" i="67"/>
  <c r="BC998" i="67"/>
  <c r="BB998" i="67"/>
  <c r="BA998" i="67"/>
  <c r="AZ998" i="67"/>
  <c r="AY998" i="67"/>
  <c r="AV998" i="67"/>
  <c r="AU998" i="67"/>
  <c r="AM998" i="67"/>
  <c r="AL998" i="67"/>
  <c r="AK998" i="67"/>
  <c r="BD997" i="67"/>
  <c r="BC997" i="67"/>
  <c r="BB997" i="67"/>
  <c r="BA997" i="67"/>
  <c r="AZ997" i="67"/>
  <c r="AY997" i="67"/>
  <c r="AV997" i="67"/>
  <c r="AU997" i="67"/>
  <c r="AM997" i="67"/>
  <c r="AL997" i="67"/>
  <c r="AK997" i="67"/>
  <c r="BD996" i="67"/>
  <c r="BC996" i="67"/>
  <c r="BB996" i="67"/>
  <c r="BA996" i="67"/>
  <c r="AZ996" i="67"/>
  <c r="AY996" i="67"/>
  <c r="AV996" i="67"/>
  <c r="AU996" i="67"/>
  <c r="AM996" i="67"/>
  <c r="AL996" i="67"/>
  <c r="AK996" i="67"/>
  <c r="BD995" i="67"/>
  <c r="BC995" i="67"/>
  <c r="BB995" i="67"/>
  <c r="BA995" i="67"/>
  <c r="AZ995" i="67"/>
  <c r="AY995" i="67"/>
  <c r="AV995" i="67"/>
  <c r="AU995" i="67"/>
  <c r="AM995" i="67"/>
  <c r="AL995" i="67"/>
  <c r="AK995" i="67"/>
  <c r="BD994" i="67"/>
  <c r="BC994" i="67"/>
  <c r="BB994" i="67"/>
  <c r="BA994" i="67"/>
  <c r="AZ994" i="67"/>
  <c r="AY994" i="67"/>
  <c r="AV994" i="67"/>
  <c r="AU994" i="67"/>
  <c r="AM994" i="67"/>
  <c r="AL994" i="67"/>
  <c r="AK994" i="67"/>
  <c r="BD993" i="67"/>
  <c r="BC993" i="67"/>
  <c r="BB993" i="67"/>
  <c r="BA993" i="67"/>
  <c r="AZ993" i="67"/>
  <c r="AY993" i="67"/>
  <c r="AV993" i="67"/>
  <c r="AU993" i="67"/>
  <c r="AM993" i="67"/>
  <c r="AL993" i="67"/>
  <c r="AK993" i="67"/>
  <c r="BD992" i="67"/>
  <c r="BC992" i="67"/>
  <c r="BB992" i="67"/>
  <c r="BA992" i="67"/>
  <c r="AZ992" i="67"/>
  <c r="AY992" i="67"/>
  <c r="AV992" i="67"/>
  <c r="AU992" i="67"/>
  <c r="AM992" i="67"/>
  <c r="AL992" i="67"/>
  <c r="AK992" i="67"/>
  <c r="BD991" i="67"/>
  <c r="BC991" i="67"/>
  <c r="BB991" i="67"/>
  <c r="BA991" i="67"/>
  <c r="AZ991" i="67"/>
  <c r="AY991" i="67"/>
  <c r="AV991" i="67"/>
  <c r="AU991" i="67"/>
  <c r="AM991" i="67"/>
  <c r="AL991" i="67"/>
  <c r="AK991" i="67"/>
  <c r="BD990" i="67"/>
  <c r="BC990" i="67"/>
  <c r="BB990" i="67"/>
  <c r="BA990" i="67"/>
  <c r="AZ990" i="67"/>
  <c r="AY990" i="67"/>
  <c r="AV990" i="67"/>
  <c r="AU990" i="67"/>
  <c r="AM990" i="67"/>
  <c r="AL990" i="67"/>
  <c r="AK990" i="67"/>
  <c r="BD989" i="67"/>
  <c r="BC989" i="67"/>
  <c r="BB989" i="67"/>
  <c r="BA989" i="67"/>
  <c r="AZ989" i="67"/>
  <c r="AY989" i="67"/>
  <c r="AV989" i="67"/>
  <c r="AU989" i="67"/>
  <c r="AM989" i="67"/>
  <c r="AL989" i="67"/>
  <c r="AK989" i="67"/>
  <c r="BD988" i="67"/>
  <c r="BC988" i="67"/>
  <c r="BB988" i="67"/>
  <c r="BA988" i="67"/>
  <c r="AZ988" i="67"/>
  <c r="AY988" i="67"/>
  <c r="AV988" i="67"/>
  <c r="AU988" i="67"/>
  <c r="AM988" i="67"/>
  <c r="AL988" i="67"/>
  <c r="AK988" i="67"/>
  <c r="BD987" i="67"/>
  <c r="BC987" i="67"/>
  <c r="BB987" i="67"/>
  <c r="BA987" i="67"/>
  <c r="AZ987" i="67"/>
  <c r="AY987" i="67"/>
  <c r="AV987" i="67"/>
  <c r="AU987" i="67"/>
  <c r="AM987" i="67"/>
  <c r="AL987" i="67"/>
  <c r="AK987" i="67"/>
  <c r="BD986" i="67"/>
  <c r="BC986" i="67"/>
  <c r="BB986" i="67"/>
  <c r="BA986" i="67"/>
  <c r="AZ986" i="67"/>
  <c r="AY986" i="67"/>
  <c r="AV986" i="67"/>
  <c r="AU986" i="67"/>
  <c r="AM986" i="67"/>
  <c r="AL986" i="67"/>
  <c r="AK986" i="67"/>
  <c r="BD985" i="67"/>
  <c r="BC985" i="67"/>
  <c r="BB985" i="67"/>
  <c r="BA985" i="67"/>
  <c r="AZ985" i="67"/>
  <c r="AY985" i="67"/>
  <c r="AV985" i="67"/>
  <c r="AU985" i="67"/>
  <c r="AM985" i="67"/>
  <c r="AL985" i="67"/>
  <c r="AK985" i="67"/>
  <c r="BD984" i="67"/>
  <c r="BC984" i="67"/>
  <c r="BB984" i="67"/>
  <c r="BA984" i="67"/>
  <c r="AZ984" i="67"/>
  <c r="AY984" i="67"/>
  <c r="AV984" i="67"/>
  <c r="AU984" i="67"/>
  <c r="AM984" i="67"/>
  <c r="AL984" i="67"/>
  <c r="AK984" i="67"/>
  <c r="BD983" i="67"/>
  <c r="BC983" i="67"/>
  <c r="BB983" i="67"/>
  <c r="BA983" i="67"/>
  <c r="AZ983" i="67"/>
  <c r="AY983" i="67"/>
  <c r="AV983" i="67"/>
  <c r="AU983" i="67"/>
  <c r="AM983" i="67"/>
  <c r="AL983" i="67"/>
  <c r="AK983" i="67"/>
  <c r="BD982" i="67"/>
  <c r="BC982" i="67"/>
  <c r="BB982" i="67"/>
  <c r="BA982" i="67"/>
  <c r="AZ982" i="67"/>
  <c r="AY982" i="67"/>
  <c r="AV982" i="67"/>
  <c r="AU982" i="67"/>
  <c r="AM982" i="67"/>
  <c r="AL982" i="67"/>
  <c r="AK982" i="67"/>
  <c r="BD981" i="67"/>
  <c r="BC981" i="67"/>
  <c r="BB981" i="67"/>
  <c r="BA981" i="67"/>
  <c r="AZ981" i="67"/>
  <c r="AY981" i="67"/>
  <c r="AV981" i="67"/>
  <c r="AU981" i="67"/>
  <c r="AM981" i="67"/>
  <c r="AL981" i="67"/>
  <c r="AK981" i="67"/>
  <c r="BD980" i="67"/>
  <c r="BC980" i="67"/>
  <c r="BB980" i="67"/>
  <c r="BA980" i="67"/>
  <c r="AZ980" i="67"/>
  <c r="AY980" i="67"/>
  <c r="AV980" i="67"/>
  <c r="AU980" i="67"/>
  <c r="AM980" i="67"/>
  <c r="AL980" i="67"/>
  <c r="AK980" i="67"/>
  <c r="BD979" i="67"/>
  <c r="BC979" i="67"/>
  <c r="BB979" i="67"/>
  <c r="BA979" i="67"/>
  <c r="AZ979" i="67"/>
  <c r="AY979" i="67"/>
  <c r="AV979" i="67"/>
  <c r="AU979" i="67"/>
  <c r="AM979" i="67"/>
  <c r="AL979" i="67"/>
  <c r="AK979" i="67"/>
  <c r="BD978" i="67"/>
  <c r="BC978" i="67"/>
  <c r="BB978" i="67"/>
  <c r="BA978" i="67"/>
  <c r="AZ978" i="67"/>
  <c r="AY978" i="67"/>
  <c r="AV978" i="67"/>
  <c r="AU978" i="67"/>
  <c r="AM978" i="67"/>
  <c r="AL978" i="67"/>
  <c r="AK978" i="67"/>
  <c r="BD977" i="67"/>
  <c r="BC977" i="67"/>
  <c r="BB977" i="67"/>
  <c r="BA977" i="67"/>
  <c r="AZ977" i="67"/>
  <c r="AY977" i="67"/>
  <c r="AV977" i="67"/>
  <c r="AU977" i="67"/>
  <c r="AM977" i="67"/>
  <c r="AL977" i="67"/>
  <c r="AK977" i="67"/>
  <c r="BD976" i="67"/>
  <c r="BC976" i="67"/>
  <c r="BB976" i="67"/>
  <c r="BA976" i="67"/>
  <c r="AZ976" i="67"/>
  <c r="AY976" i="67"/>
  <c r="AV976" i="67"/>
  <c r="AU976" i="67"/>
  <c r="AM976" i="67"/>
  <c r="AL976" i="67"/>
  <c r="AK976" i="67"/>
  <c r="BD975" i="67"/>
  <c r="BC975" i="67"/>
  <c r="BB975" i="67"/>
  <c r="BA975" i="67"/>
  <c r="AZ975" i="67"/>
  <c r="AY975" i="67"/>
  <c r="AV975" i="67"/>
  <c r="AU975" i="67"/>
  <c r="AM975" i="67"/>
  <c r="AL975" i="67"/>
  <c r="AK975" i="67"/>
  <c r="BD974" i="67"/>
  <c r="BC974" i="67"/>
  <c r="BB974" i="67"/>
  <c r="BA974" i="67"/>
  <c r="AZ974" i="67"/>
  <c r="AY974" i="67"/>
  <c r="AV974" i="67"/>
  <c r="AU974" i="67"/>
  <c r="AM974" i="67"/>
  <c r="AL974" i="67"/>
  <c r="AK974" i="67"/>
  <c r="BD973" i="67"/>
  <c r="BC973" i="67"/>
  <c r="BB973" i="67"/>
  <c r="BA973" i="67"/>
  <c r="AZ973" i="67"/>
  <c r="AY973" i="67"/>
  <c r="AV973" i="67"/>
  <c r="AU973" i="67"/>
  <c r="AM973" i="67"/>
  <c r="AL973" i="67"/>
  <c r="AK973" i="67"/>
  <c r="BD972" i="67"/>
  <c r="BC972" i="67"/>
  <c r="BB972" i="67"/>
  <c r="BA972" i="67"/>
  <c r="AZ972" i="67"/>
  <c r="AY972" i="67"/>
  <c r="AV972" i="67"/>
  <c r="AU972" i="67"/>
  <c r="AM972" i="67"/>
  <c r="AL972" i="67"/>
  <c r="AK972" i="67"/>
  <c r="BD971" i="67"/>
  <c r="BC971" i="67"/>
  <c r="BB971" i="67"/>
  <c r="BA971" i="67"/>
  <c r="AZ971" i="67"/>
  <c r="AY971" i="67"/>
  <c r="AV971" i="67"/>
  <c r="AU971" i="67"/>
  <c r="AM971" i="67"/>
  <c r="AL971" i="67"/>
  <c r="AK971" i="67"/>
  <c r="BD970" i="67"/>
  <c r="BC970" i="67"/>
  <c r="BB970" i="67"/>
  <c r="BA970" i="67"/>
  <c r="AZ970" i="67"/>
  <c r="AY970" i="67"/>
  <c r="AV970" i="67"/>
  <c r="AU970" i="67"/>
  <c r="AM970" i="67"/>
  <c r="AL970" i="67"/>
  <c r="AK970" i="67"/>
  <c r="BD969" i="67"/>
  <c r="BC969" i="67"/>
  <c r="BB969" i="67"/>
  <c r="BA969" i="67"/>
  <c r="AZ969" i="67"/>
  <c r="AY969" i="67"/>
  <c r="AV969" i="67"/>
  <c r="AU969" i="67"/>
  <c r="AM969" i="67"/>
  <c r="AL969" i="67"/>
  <c r="AK969" i="67"/>
  <c r="BD968" i="67"/>
  <c r="BC968" i="67"/>
  <c r="BB968" i="67"/>
  <c r="BA968" i="67"/>
  <c r="AZ968" i="67"/>
  <c r="AY968" i="67"/>
  <c r="AV968" i="67"/>
  <c r="AU968" i="67"/>
  <c r="AM968" i="67"/>
  <c r="AL968" i="67"/>
  <c r="AK968" i="67"/>
  <c r="BD967" i="67"/>
  <c r="BC967" i="67"/>
  <c r="BB967" i="67"/>
  <c r="BA967" i="67"/>
  <c r="AZ967" i="67"/>
  <c r="AY967" i="67"/>
  <c r="AV967" i="67"/>
  <c r="AU967" i="67"/>
  <c r="AM967" i="67"/>
  <c r="AL967" i="67"/>
  <c r="AK967" i="67"/>
  <c r="BD966" i="67"/>
  <c r="BC966" i="67"/>
  <c r="BB966" i="67"/>
  <c r="BA966" i="67"/>
  <c r="AZ966" i="67"/>
  <c r="AY966" i="67"/>
  <c r="AV966" i="67"/>
  <c r="AU966" i="67"/>
  <c r="AM966" i="67"/>
  <c r="AL966" i="67"/>
  <c r="AK966" i="67"/>
  <c r="BD965" i="67"/>
  <c r="BC965" i="67"/>
  <c r="BB965" i="67"/>
  <c r="BA965" i="67"/>
  <c r="AZ965" i="67"/>
  <c r="AY965" i="67"/>
  <c r="AV965" i="67"/>
  <c r="AU965" i="67"/>
  <c r="AM965" i="67"/>
  <c r="AL965" i="67"/>
  <c r="AK965" i="67"/>
  <c r="BD964" i="67"/>
  <c r="BC964" i="67"/>
  <c r="BB964" i="67"/>
  <c r="BA964" i="67"/>
  <c r="AZ964" i="67"/>
  <c r="AY964" i="67"/>
  <c r="AV964" i="67"/>
  <c r="AU964" i="67"/>
  <c r="AM964" i="67"/>
  <c r="AL964" i="67"/>
  <c r="AK964" i="67"/>
  <c r="BD963" i="67"/>
  <c r="BC963" i="67"/>
  <c r="BB963" i="67"/>
  <c r="BA963" i="67"/>
  <c r="AZ963" i="67"/>
  <c r="AY963" i="67"/>
  <c r="AV963" i="67"/>
  <c r="AU963" i="67"/>
  <c r="AM963" i="67"/>
  <c r="AL963" i="67"/>
  <c r="AK963" i="67"/>
  <c r="BD962" i="67"/>
  <c r="BC962" i="67"/>
  <c r="BB962" i="67"/>
  <c r="BA962" i="67"/>
  <c r="AZ962" i="67"/>
  <c r="AY962" i="67"/>
  <c r="AV962" i="67"/>
  <c r="AU962" i="67"/>
  <c r="AM962" i="67"/>
  <c r="AL962" i="67"/>
  <c r="AK962" i="67"/>
  <c r="BD961" i="67"/>
  <c r="BC961" i="67"/>
  <c r="BB961" i="67"/>
  <c r="BA961" i="67"/>
  <c r="AZ961" i="67"/>
  <c r="AY961" i="67"/>
  <c r="AV961" i="67"/>
  <c r="AU961" i="67"/>
  <c r="AM961" i="67"/>
  <c r="AL961" i="67"/>
  <c r="AK961" i="67"/>
  <c r="BD960" i="67"/>
  <c r="BC960" i="67"/>
  <c r="BB960" i="67"/>
  <c r="BA960" i="67"/>
  <c r="AZ960" i="67"/>
  <c r="AY960" i="67"/>
  <c r="AV960" i="67"/>
  <c r="AU960" i="67"/>
  <c r="AM960" i="67"/>
  <c r="AL960" i="67"/>
  <c r="AK960" i="67"/>
  <c r="BD959" i="67"/>
  <c r="BC959" i="67"/>
  <c r="BB959" i="67"/>
  <c r="BA959" i="67"/>
  <c r="AZ959" i="67"/>
  <c r="AY959" i="67"/>
  <c r="AV959" i="67"/>
  <c r="AU959" i="67"/>
  <c r="AM959" i="67"/>
  <c r="AL959" i="67"/>
  <c r="AK959" i="67"/>
  <c r="BD958" i="67"/>
  <c r="BC958" i="67"/>
  <c r="BB958" i="67"/>
  <c r="BA958" i="67"/>
  <c r="AZ958" i="67"/>
  <c r="AY958" i="67"/>
  <c r="AV958" i="67"/>
  <c r="AU958" i="67"/>
  <c r="AM958" i="67"/>
  <c r="AL958" i="67"/>
  <c r="AK958" i="67"/>
  <c r="BD957" i="67"/>
  <c r="BC957" i="67"/>
  <c r="BB957" i="67"/>
  <c r="BA957" i="67"/>
  <c r="AZ957" i="67"/>
  <c r="AY957" i="67"/>
  <c r="AV957" i="67"/>
  <c r="AU957" i="67"/>
  <c r="AM957" i="67"/>
  <c r="AL957" i="67"/>
  <c r="AK957" i="67"/>
  <c r="BD956" i="67"/>
  <c r="BC956" i="67"/>
  <c r="BB956" i="67"/>
  <c r="BA956" i="67"/>
  <c r="AZ956" i="67"/>
  <c r="AY956" i="67"/>
  <c r="AV956" i="67"/>
  <c r="AU956" i="67"/>
  <c r="AM956" i="67"/>
  <c r="AL956" i="67"/>
  <c r="AK956" i="67"/>
  <c r="BD955" i="67"/>
  <c r="BC955" i="67"/>
  <c r="BB955" i="67"/>
  <c r="BA955" i="67"/>
  <c r="AZ955" i="67"/>
  <c r="AY955" i="67"/>
  <c r="AV955" i="67"/>
  <c r="AU955" i="67"/>
  <c r="AM955" i="67"/>
  <c r="AL955" i="67"/>
  <c r="AK955" i="67"/>
  <c r="BD954" i="67"/>
  <c r="BC954" i="67"/>
  <c r="BB954" i="67"/>
  <c r="BA954" i="67"/>
  <c r="AZ954" i="67"/>
  <c r="AY954" i="67"/>
  <c r="AV954" i="67"/>
  <c r="AU954" i="67"/>
  <c r="AM954" i="67"/>
  <c r="AL954" i="67"/>
  <c r="AK954" i="67"/>
  <c r="BD953" i="67"/>
  <c r="BC953" i="67"/>
  <c r="BB953" i="67"/>
  <c r="BA953" i="67"/>
  <c r="AZ953" i="67"/>
  <c r="AY953" i="67"/>
  <c r="AV953" i="67"/>
  <c r="AU953" i="67"/>
  <c r="AM953" i="67"/>
  <c r="AL953" i="67"/>
  <c r="AK953" i="67"/>
  <c r="BD952" i="67"/>
  <c r="BC952" i="67"/>
  <c r="BB952" i="67"/>
  <c r="BA952" i="67"/>
  <c r="AZ952" i="67"/>
  <c r="AY952" i="67"/>
  <c r="AV952" i="67"/>
  <c r="AU952" i="67"/>
  <c r="AM952" i="67"/>
  <c r="AL952" i="67"/>
  <c r="AK952" i="67"/>
  <c r="BD951" i="67"/>
  <c r="BC951" i="67"/>
  <c r="BB951" i="67"/>
  <c r="BA951" i="67"/>
  <c r="AZ951" i="67"/>
  <c r="AY951" i="67"/>
  <c r="AV951" i="67"/>
  <c r="AU951" i="67"/>
  <c r="AM951" i="67"/>
  <c r="AL951" i="67"/>
  <c r="AK951" i="67"/>
  <c r="BD950" i="67"/>
  <c r="BC950" i="67"/>
  <c r="BB950" i="67"/>
  <c r="BA950" i="67"/>
  <c r="AZ950" i="67"/>
  <c r="AY950" i="67"/>
  <c r="AV950" i="67"/>
  <c r="AU950" i="67"/>
  <c r="AM950" i="67"/>
  <c r="AL950" i="67"/>
  <c r="AK950" i="67"/>
  <c r="BD949" i="67"/>
  <c r="BC949" i="67"/>
  <c r="BB949" i="67"/>
  <c r="BA949" i="67"/>
  <c r="AZ949" i="67"/>
  <c r="AY949" i="67"/>
  <c r="AV949" i="67"/>
  <c r="AU949" i="67"/>
  <c r="AM949" i="67"/>
  <c r="AL949" i="67"/>
  <c r="AK949" i="67"/>
  <c r="BD948" i="67"/>
  <c r="BC948" i="67"/>
  <c r="BB948" i="67"/>
  <c r="BA948" i="67"/>
  <c r="AZ948" i="67"/>
  <c r="AY948" i="67"/>
  <c r="AV948" i="67"/>
  <c r="AU948" i="67"/>
  <c r="AM948" i="67"/>
  <c r="AL948" i="67"/>
  <c r="AK948" i="67"/>
  <c r="BD947" i="67"/>
  <c r="BC947" i="67"/>
  <c r="BB947" i="67"/>
  <c r="BA947" i="67"/>
  <c r="AZ947" i="67"/>
  <c r="AY947" i="67"/>
  <c r="AV947" i="67"/>
  <c r="AU947" i="67"/>
  <c r="AM947" i="67"/>
  <c r="AL947" i="67"/>
  <c r="AK947" i="67"/>
  <c r="BD946" i="67"/>
  <c r="BC946" i="67"/>
  <c r="BB946" i="67"/>
  <c r="BA946" i="67"/>
  <c r="AZ946" i="67"/>
  <c r="AY946" i="67"/>
  <c r="AV946" i="67"/>
  <c r="AU946" i="67"/>
  <c r="AM946" i="67"/>
  <c r="AL946" i="67"/>
  <c r="AK946" i="67"/>
  <c r="BD945" i="67"/>
  <c r="BC945" i="67"/>
  <c r="BB945" i="67"/>
  <c r="BA945" i="67"/>
  <c r="AZ945" i="67"/>
  <c r="AY945" i="67"/>
  <c r="AV945" i="67"/>
  <c r="AU945" i="67"/>
  <c r="AM945" i="67"/>
  <c r="AL945" i="67"/>
  <c r="AK945" i="67"/>
  <c r="BD944" i="67"/>
  <c r="BC944" i="67"/>
  <c r="BB944" i="67"/>
  <c r="BA944" i="67"/>
  <c r="AZ944" i="67"/>
  <c r="AY944" i="67"/>
  <c r="AV944" i="67"/>
  <c r="AU944" i="67"/>
  <c r="AM944" i="67"/>
  <c r="AL944" i="67"/>
  <c r="AK944" i="67"/>
  <c r="BD943" i="67"/>
  <c r="BC943" i="67"/>
  <c r="BB943" i="67"/>
  <c r="BA943" i="67"/>
  <c r="AZ943" i="67"/>
  <c r="AY943" i="67"/>
  <c r="AV943" i="67"/>
  <c r="AU943" i="67"/>
  <c r="AM943" i="67"/>
  <c r="AL943" i="67"/>
  <c r="AK943" i="67"/>
  <c r="BD942" i="67"/>
  <c r="BC942" i="67"/>
  <c r="BB942" i="67"/>
  <c r="BA942" i="67"/>
  <c r="AZ942" i="67"/>
  <c r="AY942" i="67"/>
  <c r="AV942" i="67"/>
  <c r="AU942" i="67"/>
  <c r="AM942" i="67"/>
  <c r="AL942" i="67"/>
  <c r="AK942" i="67"/>
  <c r="BD941" i="67"/>
  <c r="BC941" i="67"/>
  <c r="BB941" i="67"/>
  <c r="BA941" i="67"/>
  <c r="AZ941" i="67"/>
  <c r="AY941" i="67"/>
  <c r="AV941" i="67"/>
  <c r="AU941" i="67"/>
  <c r="AM941" i="67"/>
  <c r="AL941" i="67"/>
  <c r="AK941" i="67"/>
  <c r="BD940" i="67"/>
  <c r="BC940" i="67"/>
  <c r="BB940" i="67"/>
  <c r="BA940" i="67"/>
  <c r="AZ940" i="67"/>
  <c r="AY940" i="67"/>
  <c r="AV940" i="67"/>
  <c r="AU940" i="67"/>
  <c r="AM940" i="67"/>
  <c r="AL940" i="67"/>
  <c r="AK940" i="67"/>
  <c r="BD939" i="67"/>
  <c r="BC939" i="67"/>
  <c r="BB939" i="67"/>
  <c r="BA939" i="67"/>
  <c r="AZ939" i="67"/>
  <c r="AY939" i="67"/>
  <c r="AV939" i="67"/>
  <c r="AU939" i="67"/>
  <c r="AM939" i="67"/>
  <c r="AL939" i="67"/>
  <c r="AK939" i="67"/>
  <c r="BD938" i="67"/>
  <c r="BC938" i="67"/>
  <c r="BB938" i="67"/>
  <c r="BA938" i="67"/>
  <c r="AZ938" i="67"/>
  <c r="AY938" i="67"/>
  <c r="AV938" i="67"/>
  <c r="AU938" i="67"/>
  <c r="AM938" i="67"/>
  <c r="AL938" i="67"/>
  <c r="AK938" i="67"/>
  <c r="BD937" i="67"/>
  <c r="BC937" i="67"/>
  <c r="BB937" i="67"/>
  <c r="BA937" i="67"/>
  <c r="AZ937" i="67"/>
  <c r="AY937" i="67"/>
  <c r="AV937" i="67"/>
  <c r="AU937" i="67"/>
  <c r="AM937" i="67"/>
  <c r="AL937" i="67"/>
  <c r="AK937" i="67"/>
  <c r="BD936" i="67"/>
  <c r="BC936" i="67"/>
  <c r="BB936" i="67"/>
  <c r="BA936" i="67"/>
  <c r="AZ936" i="67"/>
  <c r="AY936" i="67"/>
  <c r="AV936" i="67"/>
  <c r="AU936" i="67"/>
  <c r="AM936" i="67"/>
  <c r="AL936" i="67"/>
  <c r="AK936" i="67"/>
  <c r="BD935" i="67"/>
  <c r="BC935" i="67"/>
  <c r="BB935" i="67"/>
  <c r="BA935" i="67"/>
  <c r="AZ935" i="67"/>
  <c r="AY935" i="67"/>
  <c r="AV935" i="67"/>
  <c r="AU935" i="67"/>
  <c r="AM935" i="67"/>
  <c r="AL935" i="67"/>
  <c r="AK935" i="67"/>
  <c r="BD934" i="67"/>
  <c r="BC934" i="67"/>
  <c r="BB934" i="67"/>
  <c r="BA934" i="67"/>
  <c r="AZ934" i="67"/>
  <c r="AY934" i="67"/>
  <c r="AV934" i="67"/>
  <c r="AU934" i="67"/>
  <c r="AM934" i="67"/>
  <c r="AL934" i="67"/>
  <c r="AK934" i="67"/>
  <c r="BD933" i="67"/>
  <c r="BC933" i="67"/>
  <c r="BB933" i="67"/>
  <c r="BA933" i="67"/>
  <c r="AZ933" i="67"/>
  <c r="AY933" i="67"/>
  <c r="AV933" i="67"/>
  <c r="AU933" i="67"/>
  <c r="AM933" i="67"/>
  <c r="AL933" i="67"/>
  <c r="AK933" i="67"/>
  <c r="BD932" i="67"/>
  <c r="BC932" i="67"/>
  <c r="BB932" i="67"/>
  <c r="BA932" i="67"/>
  <c r="AZ932" i="67"/>
  <c r="AY932" i="67"/>
  <c r="AV932" i="67"/>
  <c r="AU932" i="67"/>
  <c r="AM932" i="67"/>
  <c r="AL932" i="67"/>
  <c r="AK932" i="67"/>
  <c r="BD931" i="67"/>
  <c r="BC931" i="67"/>
  <c r="BB931" i="67"/>
  <c r="BA931" i="67"/>
  <c r="AZ931" i="67"/>
  <c r="AY931" i="67"/>
  <c r="AV931" i="67"/>
  <c r="AU931" i="67"/>
  <c r="AM931" i="67"/>
  <c r="AL931" i="67"/>
  <c r="AK931" i="67"/>
  <c r="BD930" i="67"/>
  <c r="BC930" i="67"/>
  <c r="BB930" i="67"/>
  <c r="BA930" i="67"/>
  <c r="AZ930" i="67"/>
  <c r="AY930" i="67"/>
  <c r="AV930" i="67"/>
  <c r="AU930" i="67"/>
  <c r="AM930" i="67"/>
  <c r="AL930" i="67"/>
  <c r="AK930" i="67"/>
  <c r="BD929" i="67"/>
  <c r="BC929" i="67"/>
  <c r="BB929" i="67"/>
  <c r="BA929" i="67"/>
  <c r="AZ929" i="67"/>
  <c r="AY929" i="67"/>
  <c r="AV929" i="67"/>
  <c r="AU929" i="67"/>
  <c r="AM929" i="67"/>
  <c r="AL929" i="67"/>
  <c r="AK929" i="67"/>
  <c r="BD928" i="67"/>
  <c r="BC928" i="67"/>
  <c r="BB928" i="67"/>
  <c r="BA928" i="67"/>
  <c r="AZ928" i="67"/>
  <c r="AY928" i="67"/>
  <c r="AV928" i="67"/>
  <c r="AU928" i="67"/>
  <c r="AM928" i="67"/>
  <c r="AL928" i="67"/>
  <c r="AK928" i="67"/>
  <c r="BD927" i="67"/>
  <c r="BC927" i="67"/>
  <c r="BB927" i="67"/>
  <c r="BA927" i="67"/>
  <c r="AZ927" i="67"/>
  <c r="AY927" i="67"/>
  <c r="AV927" i="67"/>
  <c r="AU927" i="67"/>
  <c r="AM927" i="67"/>
  <c r="AL927" i="67"/>
  <c r="AK927" i="67"/>
  <c r="BD926" i="67"/>
  <c r="BC926" i="67"/>
  <c r="BB926" i="67"/>
  <c r="BA926" i="67"/>
  <c r="AZ926" i="67"/>
  <c r="AY926" i="67"/>
  <c r="AV926" i="67"/>
  <c r="AU926" i="67"/>
  <c r="AM926" i="67"/>
  <c r="AL926" i="67"/>
  <c r="AK926" i="67"/>
  <c r="BD925" i="67"/>
  <c r="BC925" i="67"/>
  <c r="BB925" i="67"/>
  <c r="BA925" i="67"/>
  <c r="AZ925" i="67"/>
  <c r="AY925" i="67"/>
  <c r="AV925" i="67"/>
  <c r="AU925" i="67"/>
  <c r="AM925" i="67"/>
  <c r="AL925" i="67"/>
  <c r="AK925" i="67"/>
  <c r="BD924" i="67"/>
  <c r="BC924" i="67"/>
  <c r="BB924" i="67"/>
  <c r="BA924" i="67"/>
  <c r="AZ924" i="67"/>
  <c r="AY924" i="67"/>
  <c r="AV924" i="67"/>
  <c r="AU924" i="67"/>
  <c r="AM924" i="67"/>
  <c r="AL924" i="67"/>
  <c r="AK924" i="67"/>
  <c r="BD923" i="67"/>
  <c r="BC923" i="67"/>
  <c r="BB923" i="67"/>
  <c r="BA923" i="67"/>
  <c r="AZ923" i="67"/>
  <c r="AY923" i="67"/>
  <c r="AV923" i="67"/>
  <c r="AU923" i="67"/>
  <c r="AM923" i="67"/>
  <c r="AL923" i="67"/>
  <c r="AK923" i="67"/>
  <c r="BD922" i="67"/>
  <c r="BC922" i="67"/>
  <c r="BB922" i="67"/>
  <c r="BA922" i="67"/>
  <c r="AZ922" i="67"/>
  <c r="AY922" i="67"/>
  <c r="AV922" i="67"/>
  <c r="AU922" i="67"/>
  <c r="AM922" i="67"/>
  <c r="AL922" i="67"/>
  <c r="AK922" i="67"/>
  <c r="BD921" i="67"/>
  <c r="BC921" i="67"/>
  <c r="BB921" i="67"/>
  <c r="BA921" i="67"/>
  <c r="AZ921" i="67"/>
  <c r="AY921" i="67"/>
  <c r="AV921" i="67"/>
  <c r="AU921" i="67"/>
  <c r="AM921" i="67"/>
  <c r="AL921" i="67"/>
  <c r="AK921" i="67"/>
  <c r="BD920" i="67"/>
  <c r="BC920" i="67"/>
  <c r="BB920" i="67"/>
  <c r="BA920" i="67"/>
  <c r="AZ920" i="67"/>
  <c r="AY920" i="67"/>
  <c r="AV920" i="67"/>
  <c r="AU920" i="67"/>
  <c r="AM920" i="67"/>
  <c r="AL920" i="67"/>
  <c r="AK920" i="67"/>
  <c r="BD919" i="67"/>
  <c r="BC919" i="67"/>
  <c r="BB919" i="67"/>
  <c r="BA919" i="67"/>
  <c r="AZ919" i="67"/>
  <c r="AY919" i="67"/>
  <c r="AV919" i="67"/>
  <c r="AU919" i="67"/>
  <c r="AM919" i="67"/>
  <c r="AL919" i="67"/>
  <c r="AK919" i="67"/>
  <c r="BD918" i="67"/>
  <c r="BC918" i="67"/>
  <c r="BB918" i="67"/>
  <c r="BA918" i="67"/>
  <c r="AZ918" i="67"/>
  <c r="AY918" i="67"/>
  <c r="AV918" i="67"/>
  <c r="AU918" i="67"/>
  <c r="AM918" i="67"/>
  <c r="AL918" i="67"/>
  <c r="AK918" i="67"/>
  <c r="BD917" i="67"/>
  <c r="BC917" i="67"/>
  <c r="BB917" i="67"/>
  <c r="BA917" i="67"/>
  <c r="AZ917" i="67"/>
  <c r="AY917" i="67"/>
  <c r="AV917" i="67"/>
  <c r="AU917" i="67"/>
  <c r="AM917" i="67"/>
  <c r="AL917" i="67"/>
  <c r="AK917" i="67"/>
  <c r="BD916" i="67"/>
  <c r="BC916" i="67"/>
  <c r="BB916" i="67"/>
  <c r="BA916" i="67"/>
  <c r="AZ916" i="67"/>
  <c r="AY916" i="67"/>
  <c r="AV916" i="67"/>
  <c r="AU916" i="67"/>
  <c r="AM916" i="67"/>
  <c r="AL916" i="67"/>
  <c r="AK916" i="67"/>
  <c r="BD915" i="67"/>
  <c r="BC915" i="67"/>
  <c r="BB915" i="67"/>
  <c r="BA915" i="67"/>
  <c r="AZ915" i="67"/>
  <c r="AY915" i="67"/>
  <c r="AV915" i="67"/>
  <c r="AU915" i="67"/>
  <c r="AM915" i="67"/>
  <c r="AL915" i="67"/>
  <c r="AK915" i="67"/>
  <c r="BD914" i="67"/>
  <c r="BC914" i="67"/>
  <c r="BB914" i="67"/>
  <c r="BA914" i="67"/>
  <c r="AZ914" i="67"/>
  <c r="AY914" i="67"/>
  <c r="AV914" i="67"/>
  <c r="AU914" i="67"/>
  <c r="AM914" i="67"/>
  <c r="AL914" i="67"/>
  <c r="AK914" i="67"/>
  <c r="BD913" i="67"/>
  <c r="BC913" i="67"/>
  <c r="BB913" i="67"/>
  <c r="BA913" i="67"/>
  <c r="AZ913" i="67"/>
  <c r="AY913" i="67"/>
  <c r="AV913" i="67"/>
  <c r="AU913" i="67"/>
  <c r="AM913" i="67"/>
  <c r="AL913" i="67"/>
  <c r="AK913" i="67"/>
  <c r="BD912" i="67"/>
  <c r="BC912" i="67"/>
  <c r="BB912" i="67"/>
  <c r="BA912" i="67"/>
  <c r="AZ912" i="67"/>
  <c r="AY912" i="67"/>
  <c r="AV912" i="67"/>
  <c r="AU912" i="67"/>
  <c r="AM912" i="67"/>
  <c r="AL912" i="67"/>
  <c r="AK912" i="67"/>
  <c r="BD911" i="67"/>
  <c r="BC911" i="67"/>
  <c r="BB911" i="67"/>
  <c r="BA911" i="67"/>
  <c r="AZ911" i="67"/>
  <c r="AY911" i="67"/>
  <c r="AV911" i="67"/>
  <c r="AU911" i="67"/>
  <c r="AM911" i="67"/>
  <c r="AL911" i="67"/>
  <c r="AK911" i="67"/>
  <c r="BD910" i="67"/>
  <c r="BC910" i="67"/>
  <c r="BB910" i="67"/>
  <c r="BA910" i="67"/>
  <c r="AZ910" i="67"/>
  <c r="AY910" i="67"/>
  <c r="AV910" i="67"/>
  <c r="AU910" i="67"/>
  <c r="AM910" i="67"/>
  <c r="AL910" i="67"/>
  <c r="AK910" i="67"/>
  <c r="BD909" i="67"/>
  <c r="BC909" i="67"/>
  <c r="BB909" i="67"/>
  <c r="BA909" i="67"/>
  <c r="AZ909" i="67"/>
  <c r="AY909" i="67"/>
  <c r="AV909" i="67"/>
  <c r="AU909" i="67"/>
  <c r="AM909" i="67"/>
  <c r="AL909" i="67"/>
  <c r="AK909" i="67"/>
  <c r="BD908" i="67"/>
  <c r="BC908" i="67"/>
  <c r="BB908" i="67"/>
  <c r="BA908" i="67"/>
  <c r="AZ908" i="67"/>
  <c r="AY908" i="67"/>
  <c r="AV908" i="67"/>
  <c r="AU908" i="67"/>
  <c r="AM908" i="67"/>
  <c r="AL908" i="67"/>
  <c r="AK908" i="67"/>
  <c r="BD907" i="67"/>
  <c r="BC907" i="67"/>
  <c r="BB907" i="67"/>
  <c r="BA907" i="67"/>
  <c r="AZ907" i="67"/>
  <c r="AY907" i="67"/>
  <c r="AV907" i="67"/>
  <c r="AU907" i="67"/>
  <c r="AM907" i="67"/>
  <c r="AL907" i="67"/>
  <c r="AK907" i="67"/>
  <c r="BD906" i="67"/>
  <c r="BC906" i="67"/>
  <c r="BB906" i="67"/>
  <c r="BA906" i="67"/>
  <c r="AZ906" i="67"/>
  <c r="AY906" i="67"/>
  <c r="AV906" i="67"/>
  <c r="AU906" i="67"/>
  <c r="AM906" i="67"/>
  <c r="AL906" i="67"/>
  <c r="AK906" i="67"/>
  <c r="BD905" i="67"/>
  <c r="BC905" i="67"/>
  <c r="BB905" i="67"/>
  <c r="BA905" i="67"/>
  <c r="AZ905" i="67"/>
  <c r="AY905" i="67"/>
  <c r="AV905" i="67"/>
  <c r="AU905" i="67"/>
  <c r="AM905" i="67"/>
  <c r="AL905" i="67"/>
  <c r="AK905" i="67"/>
  <c r="BD904" i="67"/>
  <c r="BC904" i="67"/>
  <c r="BB904" i="67"/>
  <c r="BA904" i="67"/>
  <c r="AZ904" i="67"/>
  <c r="AY904" i="67"/>
  <c r="AV904" i="67"/>
  <c r="AU904" i="67"/>
  <c r="AM904" i="67"/>
  <c r="AL904" i="67"/>
  <c r="AK904" i="67"/>
  <c r="BD903" i="67"/>
  <c r="BC903" i="67"/>
  <c r="BB903" i="67"/>
  <c r="BA903" i="67"/>
  <c r="AZ903" i="67"/>
  <c r="AY903" i="67"/>
  <c r="AV903" i="67"/>
  <c r="AU903" i="67"/>
  <c r="AM903" i="67"/>
  <c r="AL903" i="67"/>
  <c r="AK903" i="67"/>
  <c r="BD902" i="67"/>
  <c r="BC902" i="67"/>
  <c r="BB902" i="67"/>
  <c r="BA902" i="67"/>
  <c r="AZ902" i="67"/>
  <c r="AY902" i="67"/>
  <c r="AV902" i="67"/>
  <c r="AU902" i="67"/>
  <c r="AM902" i="67"/>
  <c r="AL902" i="67"/>
  <c r="AK902" i="67"/>
  <c r="BD901" i="67"/>
  <c r="BC901" i="67"/>
  <c r="BB901" i="67"/>
  <c r="BA901" i="67"/>
  <c r="AZ901" i="67"/>
  <c r="AY901" i="67"/>
  <c r="AV901" i="67"/>
  <c r="AU901" i="67"/>
  <c r="AM901" i="67"/>
  <c r="AL901" i="67"/>
  <c r="AK901" i="67"/>
  <c r="BD900" i="67"/>
  <c r="BC900" i="67"/>
  <c r="BB900" i="67"/>
  <c r="BA900" i="67"/>
  <c r="AZ900" i="67"/>
  <c r="AY900" i="67"/>
  <c r="AV900" i="67"/>
  <c r="AU900" i="67"/>
  <c r="AM900" i="67"/>
  <c r="AL900" i="67"/>
  <c r="AK900" i="67"/>
  <c r="BD899" i="67"/>
  <c r="BC899" i="67"/>
  <c r="BB899" i="67"/>
  <c r="BA899" i="67"/>
  <c r="AZ899" i="67"/>
  <c r="AY899" i="67"/>
  <c r="AV899" i="67"/>
  <c r="AU899" i="67"/>
  <c r="AM899" i="67"/>
  <c r="AL899" i="67"/>
  <c r="AK899" i="67"/>
  <c r="BD898" i="67"/>
  <c r="BC898" i="67"/>
  <c r="BB898" i="67"/>
  <c r="BA898" i="67"/>
  <c r="AZ898" i="67"/>
  <c r="AY898" i="67"/>
  <c r="AV898" i="67"/>
  <c r="AU898" i="67"/>
  <c r="AM898" i="67"/>
  <c r="AL898" i="67"/>
  <c r="AK898" i="67"/>
  <c r="BD897" i="67"/>
  <c r="BC897" i="67"/>
  <c r="BB897" i="67"/>
  <c r="BA897" i="67"/>
  <c r="AZ897" i="67"/>
  <c r="AY897" i="67"/>
  <c r="AV897" i="67"/>
  <c r="AU897" i="67"/>
  <c r="AM897" i="67"/>
  <c r="AL897" i="67"/>
  <c r="AK897" i="67"/>
  <c r="BD896" i="67"/>
  <c r="BC896" i="67"/>
  <c r="BB896" i="67"/>
  <c r="BA896" i="67"/>
  <c r="AZ896" i="67"/>
  <c r="AY896" i="67"/>
  <c r="AV896" i="67"/>
  <c r="AU896" i="67"/>
  <c r="AM896" i="67"/>
  <c r="AL896" i="67"/>
  <c r="AK896" i="67"/>
  <c r="BD895" i="67"/>
  <c r="BC895" i="67"/>
  <c r="BB895" i="67"/>
  <c r="BA895" i="67"/>
  <c r="AZ895" i="67"/>
  <c r="AY895" i="67"/>
  <c r="AV895" i="67"/>
  <c r="AU895" i="67"/>
  <c r="AM895" i="67"/>
  <c r="AL895" i="67"/>
  <c r="AK895" i="67"/>
  <c r="BD894" i="67"/>
  <c r="BC894" i="67"/>
  <c r="BB894" i="67"/>
  <c r="BA894" i="67"/>
  <c r="AZ894" i="67"/>
  <c r="AY894" i="67"/>
  <c r="AV894" i="67"/>
  <c r="AU894" i="67"/>
  <c r="AM894" i="67"/>
  <c r="AL894" i="67"/>
  <c r="AK894" i="67"/>
  <c r="BD893" i="67"/>
  <c r="BC893" i="67"/>
  <c r="BB893" i="67"/>
  <c r="BA893" i="67"/>
  <c r="AZ893" i="67"/>
  <c r="AY893" i="67"/>
  <c r="AV893" i="67"/>
  <c r="AU893" i="67"/>
  <c r="AM893" i="67"/>
  <c r="AL893" i="67"/>
  <c r="AK893" i="67"/>
  <c r="BD892" i="67"/>
  <c r="BC892" i="67"/>
  <c r="BB892" i="67"/>
  <c r="BA892" i="67"/>
  <c r="AZ892" i="67"/>
  <c r="AY892" i="67"/>
  <c r="AV892" i="67"/>
  <c r="AU892" i="67"/>
  <c r="AM892" i="67"/>
  <c r="AL892" i="67"/>
  <c r="AK892" i="67"/>
  <c r="BD891" i="67"/>
  <c r="BC891" i="67"/>
  <c r="BB891" i="67"/>
  <c r="BA891" i="67"/>
  <c r="AZ891" i="67"/>
  <c r="AY891" i="67"/>
  <c r="AV891" i="67"/>
  <c r="AU891" i="67"/>
  <c r="AM891" i="67"/>
  <c r="AL891" i="67"/>
  <c r="AK891" i="67"/>
  <c r="BD890" i="67"/>
  <c r="BC890" i="67"/>
  <c r="BB890" i="67"/>
  <c r="BA890" i="67"/>
  <c r="AZ890" i="67"/>
  <c r="AY890" i="67"/>
  <c r="AV890" i="67"/>
  <c r="AU890" i="67"/>
  <c r="AM890" i="67"/>
  <c r="AL890" i="67"/>
  <c r="AK890" i="67"/>
  <c r="BD889" i="67"/>
  <c r="BC889" i="67"/>
  <c r="BB889" i="67"/>
  <c r="BA889" i="67"/>
  <c r="AZ889" i="67"/>
  <c r="AY889" i="67"/>
  <c r="AV889" i="67"/>
  <c r="AU889" i="67"/>
  <c r="AM889" i="67"/>
  <c r="AL889" i="67"/>
  <c r="AK889" i="67"/>
  <c r="BD888" i="67"/>
  <c r="BC888" i="67"/>
  <c r="BB888" i="67"/>
  <c r="BA888" i="67"/>
  <c r="AZ888" i="67"/>
  <c r="AY888" i="67"/>
  <c r="AV888" i="67"/>
  <c r="AU888" i="67"/>
  <c r="AM888" i="67"/>
  <c r="AL888" i="67"/>
  <c r="AK888" i="67"/>
  <c r="BD887" i="67"/>
  <c r="BC887" i="67"/>
  <c r="BB887" i="67"/>
  <c r="BA887" i="67"/>
  <c r="AZ887" i="67"/>
  <c r="AY887" i="67"/>
  <c r="AV887" i="67"/>
  <c r="AU887" i="67"/>
  <c r="AM887" i="67"/>
  <c r="AL887" i="67"/>
  <c r="AK887" i="67"/>
  <c r="BD886" i="67"/>
  <c r="BC886" i="67"/>
  <c r="BB886" i="67"/>
  <c r="BA886" i="67"/>
  <c r="AZ886" i="67"/>
  <c r="AY886" i="67"/>
  <c r="AV886" i="67"/>
  <c r="AU886" i="67"/>
  <c r="AM886" i="67"/>
  <c r="AL886" i="67"/>
  <c r="AK886" i="67"/>
  <c r="BD885" i="67"/>
  <c r="BC885" i="67"/>
  <c r="BB885" i="67"/>
  <c r="BA885" i="67"/>
  <c r="AZ885" i="67"/>
  <c r="AY885" i="67"/>
  <c r="AV885" i="67"/>
  <c r="AU885" i="67"/>
  <c r="AM885" i="67"/>
  <c r="AL885" i="67"/>
  <c r="AK885" i="67"/>
  <c r="BD884" i="67"/>
  <c r="BC884" i="67"/>
  <c r="BB884" i="67"/>
  <c r="BA884" i="67"/>
  <c r="AZ884" i="67"/>
  <c r="AY884" i="67"/>
  <c r="AV884" i="67"/>
  <c r="AU884" i="67"/>
  <c r="AM884" i="67"/>
  <c r="AL884" i="67"/>
  <c r="AK884" i="67"/>
  <c r="BD883" i="67"/>
  <c r="BC883" i="67"/>
  <c r="BB883" i="67"/>
  <c r="BA883" i="67"/>
  <c r="AZ883" i="67"/>
  <c r="AY883" i="67"/>
  <c r="AV883" i="67"/>
  <c r="AU883" i="67"/>
  <c r="AM883" i="67"/>
  <c r="AL883" i="67"/>
  <c r="AK883" i="67"/>
  <c r="BD882" i="67"/>
  <c r="BC882" i="67"/>
  <c r="BB882" i="67"/>
  <c r="BA882" i="67"/>
  <c r="AZ882" i="67"/>
  <c r="AY882" i="67"/>
  <c r="AV882" i="67"/>
  <c r="AU882" i="67"/>
  <c r="AM882" i="67"/>
  <c r="AL882" i="67"/>
  <c r="AK882" i="67"/>
  <c r="BD881" i="67"/>
  <c r="BC881" i="67"/>
  <c r="BB881" i="67"/>
  <c r="BA881" i="67"/>
  <c r="AZ881" i="67"/>
  <c r="AY881" i="67"/>
  <c r="AV881" i="67"/>
  <c r="AU881" i="67"/>
  <c r="AM881" i="67"/>
  <c r="AL881" i="67"/>
  <c r="AK881" i="67"/>
  <c r="BD880" i="67"/>
  <c r="BC880" i="67"/>
  <c r="BB880" i="67"/>
  <c r="BA880" i="67"/>
  <c r="AZ880" i="67"/>
  <c r="AY880" i="67"/>
  <c r="AV880" i="67"/>
  <c r="AU880" i="67"/>
  <c r="AM880" i="67"/>
  <c r="AL880" i="67"/>
  <c r="AK880" i="67"/>
  <c r="BD879" i="67"/>
  <c r="BC879" i="67"/>
  <c r="BB879" i="67"/>
  <c r="BA879" i="67"/>
  <c r="AZ879" i="67"/>
  <c r="AY879" i="67"/>
  <c r="AV879" i="67"/>
  <c r="AU879" i="67"/>
  <c r="AM879" i="67"/>
  <c r="AL879" i="67"/>
  <c r="AK879" i="67"/>
  <c r="BD878" i="67"/>
  <c r="BC878" i="67"/>
  <c r="BB878" i="67"/>
  <c r="BA878" i="67"/>
  <c r="AZ878" i="67"/>
  <c r="AY878" i="67"/>
  <c r="AV878" i="67"/>
  <c r="AU878" i="67"/>
  <c r="AM878" i="67"/>
  <c r="AL878" i="67"/>
  <c r="AK878" i="67"/>
  <c r="BD877" i="67"/>
  <c r="BC877" i="67"/>
  <c r="BB877" i="67"/>
  <c r="BA877" i="67"/>
  <c r="AZ877" i="67"/>
  <c r="AY877" i="67"/>
  <c r="AV877" i="67"/>
  <c r="AU877" i="67"/>
  <c r="AM877" i="67"/>
  <c r="AL877" i="67"/>
  <c r="AK877" i="67"/>
  <c r="BD876" i="67"/>
  <c r="BC876" i="67"/>
  <c r="BB876" i="67"/>
  <c r="BA876" i="67"/>
  <c r="AZ876" i="67"/>
  <c r="AY876" i="67"/>
  <c r="AV876" i="67"/>
  <c r="AU876" i="67"/>
  <c r="AM876" i="67"/>
  <c r="AL876" i="67"/>
  <c r="AK876" i="67"/>
  <c r="BD875" i="67"/>
  <c r="BC875" i="67"/>
  <c r="BB875" i="67"/>
  <c r="BA875" i="67"/>
  <c r="AZ875" i="67"/>
  <c r="AY875" i="67"/>
  <c r="AV875" i="67"/>
  <c r="AU875" i="67"/>
  <c r="AM875" i="67"/>
  <c r="AL875" i="67"/>
  <c r="AK875" i="67"/>
  <c r="BD874" i="67"/>
  <c r="BC874" i="67"/>
  <c r="BB874" i="67"/>
  <c r="BA874" i="67"/>
  <c r="AZ874" i="67"/>
  <c r="AY874" i="67"/>
  <c r="AV874" i="67"/>
  <c r="AU874" i="67"/>
  <c r="AM874" i="67"/>
  <c r="AL874" i="67"/>
  <c r="AK874" i="67"/>
  <c r="BD873" i="67"/>
  <c r="BC873" i="67"/>
  <c r="BB873" i="67"/>
  <c r="BA873" i="67"/>
  <c r="AZ873" i="67"/>
  <c r="AY873" i="67"/>
  <c r="AV873" i="67"/>
  <c r="AU873" i="67"/>
  <c r="AM873" i="67"/>
  <c r="AL873" i="67"/>
  <c r="AK873" i="67"/>
  <c r="BD872" i="67"/>
  <c r="BC872" i="67"/>
  <c r="BB872" i="67"/>
  <c r="BA872" i="67"/>
  <c r="AZ872" i="67"/>
  <c r="AY872" i="67"/>
  <c r="AV872" i="67"/>
  <c r="AU872" i="67"/>
  <c r="AM872" i="67"/>
  <c r="AL872" i="67"/>
  <c r="AK872" i="67"/>
  <c r="BD871" i="67"/>
  <c r="BC871" i="67"/>
  <c r="BB871" i="67"/>
  <c r="BA871" i="67"/>
  <c r="AZ871" i="67"/>
  <c r="AY871" i="67"/>
  <c r="AV871" i="67"/>
  <c r="AU871" i="67"/>
  <c r="AM871" i="67"/>
  <c r="AL871" i="67"/>
  <c r="AK871" i="67"/>
  <c r="BD870" i="67"/>
  <c r="BC870" i="67"/>
  <c r="BB870" i="67"/>
  <c r="BA870" i="67"/>
  <c r="AZ870" i="67"/>
  <c r="AY870" i="67"/>
  <c r="AV870" i="67"/>
  <c r="AU870" i="67"/>
  <c r="AM870" i="67"/>
  <c r="AL870" i="67"/>
  <c r="AK870" i="67"/>
  <c r="BD869" i="67"/>
  <c r="BC869" i="67"/>
  <c r="BB869" i="67"/>
  <c r="BA869" i="67"/>
  <c r="AZ869" i="67"/>
  <c r="AY869" i="67"/>
  <c r="AV869" i="67"/>
  <c r="AU869" i="67"/>
  <c r="AM869" i="67"/>
  <c r="AL869" i="67"/>
  <c r="AK869" i="67"/>
  <c r="BD868" i="67"/>
  <c r="BC868" i="67"/>
  <c r="BB868" i="67"/>
  <c r="BA868" i="67"/>
  <c r="AZ868" i="67"/>
  <c r="AY868" i="67"/>
  <c r="AV868" i="67"/>
  <c r="AU868" i="67"/>
  <c r="AM868" i="67"/>
  <c r="AL868" i="67"/>
  <c r="AK868" i="67"/>
  <c r="BD867" i="67"/>
  <c r="BC867" i="67"/>
  <c r="BB867" i="67"/>
  <c r="BA867" i="67"/>
  <c r="AZ867" i="67"/>
  <c r="AY867" i="67"/>
  <c r="AV867" i="67"/>
  <c r="AU867" i="67"/>
  <c r="AM867" i="67"/>
  <c r="AL867" i="67"/>
  <c r="AK867" i="67"/>
  <c r="BD866" i="67"/>
  <c r="BC866" i="67"/>
  <c r="BB866" i="67"/>
  <c r="BA866" i="67"/>
  <c r="AZ866" i="67"/>
  <c r="AY866" i="67"/>
  <c r="AV866" i="67"/>
  <c r="AU866" i="67"/>
  <c r="AM866" i="67"/>
  <c r="AL866" i="67"/>
  <c r="AK866" i="67"/>
  <c r="BD865" i="67"/>
  <c r="BC865" i="67"/>
  <c r="BB865" i="67"/>
  <c r="BA865" i="67"/>
  <c r="AZ865" i="67"/>
  <c r="AY865" i="67"/>
  <c r="AV865" i="67"/>
  <c r="AU865" i="67"/>
  <c r="AM865" i="67"/>
  <c r="AL865" i="67"/>
  <c r="AK865" i="67"/>
  <c r="BD864" i="67"/>
  <c r="BC864" i="67"/>
  <c r="BB864" i="67"/>
  <c r="BA864" i="67"/>
  <c r="AZ864" i="67"/>
  <c r="AY864" i="67"/>
  <c r="AV864" i="67"/>
  <c r="AU864" i="67"/>
  <c r="AM864" i="67"/>
  <c r="AL864" i="67"/>
  <c r="AK864" i="67"/>
  <c r="BD863" i="67"/>
  <c r="BC863" i="67"/>
  <c r="BB863" i="67"/>
  <c r="BA863" i="67"/>
  <c r="AZ863" i="67"/>
  <c r="AY863" i="67"/>
  <c r="AV863" i="67"/>
  <c r="AU863" i="67"/>
  <c r="AM863" i="67"/>
  <c r="AL863" i="67"/>
  <c r="AK863" i="67"/>
  <c r="BD862" i="67"/>
  <c r="BC862" i="67"/>
  <c r="BB862" i="67"/>
  <c r="BA862" i="67"/>
  <c r="AZ862" i="67"/>
  <c r="AY862" i="67"/>
  <c r="AV862" i="67"/>
  <c r="AU862" i="67"/>
  <c r="AM862" i="67"/>
  <c r="AL862" i="67"/>
  <c r="AK862" i="67"/>
  <c r="BD861" i="67"/>
  <c r="BC861" i="67"/>
  <c r="BB861" i="67"/>
  <c r="BA861" i="67"/>
  <c r="AZ861" i="67"/>
  <c r="AY861" i="67"/>
  <c r="AV861" i="67"/>
  <c r="AU861" i="67"/>
  <c r="AM861" i="67"/>
  <c r="AL861" i="67"/>
  <c r="AK861" i="67"/>
  <c r="BD860" i="67"/>
  <c r="BC860" i="67"/>
  <c r="BB860" i="67"/>
  <c r="BA860" i="67"/>
  <c r="AZ860" i="67"/>
  <c r="AY860" i="67"/>
  <c r="AV860" i="67"/>
  <c r="AU860" i="67"/>
  <c r="AM860" i="67"/>
  <c r="AL860" i="67"/>
  <c r="AK860" i="67"/>
  <c r="BD859" i="67"/>
  <c r="BC859" i="67"/>
  <c r="BB859" i="67"/>
  <c r="BA859" i="67"/>
  <c r="AZ859" i="67"/>
  <c r="AY859" i="67"/>
  <c r="AV859" i="67"/>
  <c r="AU859" i="67"/>
  <c r="AM859" i="67"/>
  <c r="AL859" i="67"/>
  <c r="AK859" i="67"/>
  <c r="BD858" i="67"/>
  <c r="BC858" i="67"/>
  <c r="BB858" i="67"/>
  <c r="BA858" i="67"/>
  <c r="AZ858" i="67"/>
  <c r="AY858" i="67"/>
  <c r="AV858" i="67"/>
  <c r="AU858" i="67"/>
  <c r="AM858" i="67"/>
  <c r="AL858" i="67"/>
  <c r="AK858" i="67"/>
  <c r="BD857" i="67"/>
  <c r="BC857" i="67"/>
  <c r="BB857" i="67"/>
  <c r="BA857" i="67"/>
  <c r="AZ857" i="67"/>
  <c r="AY857" i="67"/>
  <c r="AV857" i="67"/>
  <c r="AU857" i="67"/>
  <c r="AM857" i="67"/>
  <c r="AL857" i="67"/>
  <c r="AK857" i="67"/>
  <c r="BD856" i="67"/>
  <c r="BC856" i="67"/>
  <c r="BB856" i="67"/>
  <c r="BA856" i="67"/>
  <c r="AZ856" i="67"/>
  <c r="AY856" i="67"/>
  <c r="AV856" i="67"/>
  <c r="AU856" i="67"/>
  <c r="AM856" i="67"/>
  <c r="AL856" i="67"/>
  <c r="AK856" i="67"/>
  <c r="BD855" i="67"/>
  <c r="BC855" i="67"/>
  <c r="BB855" i="67"/>
  <c r="BA855" i="67"/>
  <c r="AZ855" i="67"/>
  <c r="AY855" i="67"/>
  <c r="AV855" i="67"/>
  <c r="AU855" i="67"/>
  <c r="AM855" i="67"/>
  <c r="AL855" i="67"/>
  <c r="AK855" i="67"/>
  <c r="BD854" i="67"/>
  <c r="BC854" i="67"/>
  <c r="BB854" i="67"/>
  <c r="BA854" i="67"/>
  <c r="AZ854" i="67"/>
  <c r="AY854" i="67"/>
  <c r="AV854" i="67"/>
  <c r="AU854" i="67"/>
  <c r="AM854" i="67"/>
  <c r="AL854" i="67"/>
  <c r="AK854" i="67"/>
  <c r="BD853" i="67"/>
  <c r="BC853" i="67"/>
  <c r="BB853" i="67"/>
  <c r="BA853" i="67"/>
  <c r="AZ853" i="67"/>
  <c r="AY853" i="67"/>
  <c r="AV853" i="67"/>
  <c r="AU853" i="67"/>
  <c r="AM853" i="67"/>
  <c r="AL853" i="67"/>
  <c r="AK853" i="67"/>
  <c r="BD852" i="67"/>
  <c r="BC852" i="67"/>
  <c r="BB852" i="67"/>
  <c r="BA852" i="67"/>
  <c r="AZ852" i="67"/>
  <c r="AY852" i="67"/>
  <c r="AV852" i="67"/>
  <c r="AU852" i="67"/>
  <c r="AM852" i="67"/>
  <c r="AL852" i="67"/>
  <c r="AK852" i="67"/>
  <c r="BD851" i="67"/>
  <c r="BC851" i="67"/>
  <c r="BB851" i="67"/>
  <c r="BA851" i="67"/>
  <c r="AZ851" i="67"/>
  <c r="AY851" i="67"/>
  <c r="AV851" i="67"/>
  <c r="AU851" i="67"/>
  <c r="AM851" i="67"/>
  <c r="AL851" i="67"/>
  <c r="AK851" i="67"/>
  <c r="BD850" i="67"/>
  <c r="BC850" i="67"/>
  <c r="BB850" i="67"/>
  <c r="BA850" i="67"/>
  <c r="AZ850" i="67"/>
  <c r="AY850" i="67"/>
  <c r="AV850" i="67"/>
  <c r="AU850" i="67"/>
  <c r="AM850" i="67"/>
  <c r="AL850" i="67"/>
  <c r="AK850" i="67"/>
  <c r="BD849" i="67"/>
  <c r="BC849" i="67"/>
  <c r="BB849" i="67"/>
  <c r="BA849" i="67"/>
  <c r="AZ849" i="67"/>
  <c r="AY849" i="67"/>
  <c r="AV849" i="67"/>
  <c r="AU849" i="67"/>
  <c r="AM849" i="67"/>
  <c r="AL849" i="67"/>
  <c r="AK849" i="67"/>
  <c r="BD848" i="67"/>
  <c r="BC848" i="67"/>
  <c r="BB848" i="67"/>
  <c r="BA848" i="67"/>
  <c r="AZ848" i="67"/>
  <c r="AY848" i="67"/>
  <c r="AV848" i="67"/>
  <c r="AU848" i="67"/>
  <c r="AM848" i="67"/>
  <c r="AL848" i="67"/>
  <c r="AK848" i="67"/>
  <c r="BD847" i="67"/>
  <c r="BC847" i="67"/>
  <c r="BB847" i="67"/>
  <c r="BA847" i="67"/>
  <c r="AZ847" i="67"/>
  <c r="AY847" i="67"/>
  <c r="AV847" i="67"/>
  <c r="AU847" i="67"/>
  <c r="AM847" i="67"/>
  <c r="AL847" i="67"/>
  <c r="AK847" i="67"/>
  <c r="BD846" i="67"/>
  <c r="BC846" i="67"/>
  <c r="BB846" i="67"/>
  <c r="BA846" i="67"/>
  <c r="AZ846" i="67"/>
  <c r="AY846" i="67"/>
  <c r="AV846" i="67"/>
  <c r="AU846" i="67"/>
  <c r="AM846" i="67"/>
  <c r="AL846" i="67"/>
  <c r="AK846" i="67"/>
  <c r="BD845" i="67"/>
  <c r="BC845" i="67"/>
  <c r="BB845" i="67"/>
  <c r="BA845" i="67"/>
  <c r="AZ845" i="67"/>
  <c r="AY845" i="67"/>
  <c r="AV845" i="67"/>
  <c r="AU845" i="67"/>
  <c r="AM845" i="67"/>
  <c r="AL845" i="67"/>
  <c r="AK845" i="67"/>
  <c r="BD844" i="67"/>
  <c r="BC844" i="67"/>
  <c r="BB844" i="67"/>
  <c r="BA844" i="67"/>
  <c r="AZ844" i="67"/>
  <c r="AY844" i="67"/>
  <c r="AV844" i="67"/>
  <c r="AU844" i="67"/>
  <c r="AM844" i="67"/>
  <c r="AL844" i="67"/>
  <c r="AK844" i="67"/>
  <c r="BD843" i="67"/>
  <c r="BC843" i="67"/>
  <c r="BB843" i="67"/>
  <c r="BA843" i="67"/>
  <c r="AZ843" i="67"/>
  <c r="AY843" i="67"/>
  <c r="AV843" i="67"/>
  <c r="AU843" i="67"/>
  <c r="AM843" i="67"/>
  <c r="AL843" i="67"/>
  <c r="AK843" i="67"/>
  <c r="BD842" i="67"/>
  <c r="BC842" i="67"/>
  <c r="BB842" i="67"/>
  <c r="BA842" i="67"/>
  <c r="AZ842" i="67"/>
  <c r="AY842" i="67"/>
  <c r="AV842" i="67"/>
  <c r="AU842" i="67"/>
  <c r="AM842" i="67"/>
  <c r="AL842" i="67"/>
  <c r="AK842" i="67"/>
  <c r="BD841" i="67"/>
  <c r="BC841" i="67"/>
  <c r="BB841" i="67"/>
  <c r="BA841" i="67"/>
  <c r="AZ841" i="67"/>
  <c r="AY841" i="67"/>
  <c r="AV841" i="67"/>
  <c r="AU841" i="67"/>
  <c r="AM841" i="67"/>
  <c r="AL841" i="67"/>
  <c r="AK841" i="67"/>
  <c r="BD840" i="67"/>
  <c r="BC840" i="67"/>
  <c r="BB840" i="67"/>
  <c r="BA840" i="67"/>
  <c r="AZ840" i="67"/>
  <c r="AY840" i="67"/>
  <c r="AV840" i="67"/>
  <c r="AU840" i="67"/>
  <c r="AM840" i="67"/>
  <c r="AL840" i="67"/>
  <c r="AK840" i="67"/>
  <c r="BD839" i="67"/>
  <c r="BC839" i="67"/>
  <c r="BB839" i="67"/>
  <c r="BA839" i="67"/>
  <c r="AZ839" i="67"/>
  <c r="AY839" i="67"/>
  <c r="AV839" i="67"/>
  <c r="AU839" i="67"/>
  <c r="AM839" i="67"/>
  <c r="AL839" i="67"/>
  <c r="AK839" i="67"/>
  <c r="BD838" i="67"/>
  <c r="BC838" i="67"/>
  <c r="BB838" i="67"/>
  <c r="BA838" i="67"/>
  <c r="AZ838" i="67"/>
  <c r="AY838" i="67"/>
  <c r="AV838" i="67"/>
  <c r="AU838" i="67"/>
  <c r="AM838" i="67"/>
  <c r="AL838" i="67"/>
  <c r="AK838" i="67"/>
  <c r="BD837" i="67"/>
  <c r="BC837" i="67"/>
  <c r="BB837" i="67"/>
  <c r="BA837" i="67"/>
  <c r="AZ837" i="67"/>
  <c r="AY837" i="67"/>
  <c r="AV837" i="67"/>
  <c r="AU837" i="67"/>
  <c r="AM837" i="67"/>
  <c r="AL837" i="67"/>
  <c r="AK837" i="67"/>
  <c r="BD836" i="67"/>
  <c r="BC836" i="67"/>
  <c r="BB836" i="67"/>
  <c r="BA836" i="67"/>
  <c r="AZ836" i="67"/>
  <c r="AY836" i="67"/>
  <c r="AV836" i="67"/>
  <c r="AU836" i="67"/>
  <c r="AM836" i="67"/>
  <c r="AL836" i="67"/>
  <c r="AK836" i="67"/>
  <c r="BD835" i="67"/>
  <c r="BC835" i="67"/>
  <c r="BB835" i="67"/>
  <c r="BA835" i="67"/>
  <c r="AZ835" i="67"/>
  <c r="AY835" i="67"/>
  <c r="AV835" i="67"/>
  <c r="AU835" i="67"/>
  <c r="AM835" i="67"/>
  <c r="AL835" i="67"/>
  <c r="AK835" i="67"/>
  <c r="BD834" i="67"/>
  <c r="BC834" i="67"/>
  <c r="BB834" i="67"/>
  <c r="BA834" i="67"/>
  <c r="AZ834" i="67"/>
  <c r="AY834" i="67"/>
  <c r="AV834" i="67"/>
  <c r="AU834" i="67"/>
  <c r="AM834" i="67"/>
  <c r="AL834" i="67"/>
  <c r="AK834" i="67"/>
  <c r="BD833" i="67"/>
  <c r="BC833" i="67"/>
  <c r="BB833" i="67"/>
  <c r="BA833" i="67"/>
  <c r="AZ833" i="67"/>
  <c r="AY833" i="67"/>
  <c r="AV833" i="67"/>
  <c r="AU833" i="67"/>
  <c r="AM833" i="67"/>
  <c r="AL833" i="67"/>
  <c r="AK833" i="67"/>
  <c r="BD832" i="67"/>
  <c r="BC832" i="67"/>
  <c r="BB832" i="67"/>
  <c r="BA832" i="67"/>
  <c r="AZ832" i="67"/>
  <c r="AY832" i="67"/>
  <c r="AV832" i="67"/>
  <c r="AU832" i="67"/>
  <c r="AM832" i="67"/>
  <c r="AL832" i="67"/>
  <c r="AK832" i="67"/>
  <c r="BD831" i="67"/>
  <c r="BC831" i="67"/>
  <c r="BB831" i="67"/>
  <c r="BA831" i="67"/>
  <c r="AZ831" i="67"/>
  <c r="AY831" i="67"/>
  <c r="AV831" i="67"/>
  <c r="AU831" i="67"/>
  <c r="AM831" i="67"/>
  <c r="AL831" i="67"/>
  <c r="AK831" i="67"/>
  <c r="BD830" i="67"/>
  <c r="BC830" i="67"/>
  <c r="BB830" i="67"/>
  <c r="BA830" i="67"/>
  <c r="AZ830" i="67"/>
  <c r="AY830" i="67"/>
  <c r="AV830" i="67"/>
  <c r="AU830" i="67"/>
  <c r="AM830" i="67"/>
  <c r="AL830" i="67"/>
  <c r="AK830" i="67"/>
  <c r="BD829" i="67"/>
  <c r="BC829" i="67"/>
  <c r="BB829" i="67"/>
  <c r="BA829" i="67"/>
  <c r="AZ829" i="67"/>
  <c r="AY829" i="67"/>
  <c r="AV829" i="67"/>
  <c r="AU829" i="67"/>
  <c r="AM829" i="67"/>
  <c r="AL829" i="67"/>
  <c r="AK829" i="67"/>
  <c r="BD828" i="67"/>
  <c r="BC828" i="67"/>
  <c r="BB828" i="67"/>
  <c r="BA828" i="67"/>
  <c r="AZ828" i="67"/>
  <c r="AY828" i="67"/>
  <c r="AV828" i="67"/>
  <c r="AU828" i="67"/>
  <c r="AM828" i="67"/>
  <c r="AL828" i="67"/>
  <c r="AK828" i="67"/>
  <c r="BD827" i="67"/>
  <c r="BC827" i="67"/>
  <c r="BB827" i="67"/>
  <c r="BA827" i="67"/>
  <c r="AZ827" i="67"/>
  <c r="AY827" i="67"/>
  <c r="AV827" i="67"/>
  <c r="AU827" i="67"/>
  <c r="AM827" i="67"/>
  <c r="AL827" i="67"/>
  <c r="AK827" i="67"/>
  <c r="BD826" i="67"/>
  <c r="BC826" i="67"/>
  <c r="BB826" i="67"/>
  <c r="BA826" i="67"/>
  <c r="AZ826" i="67"/>
  <c r="AY826" i="67"/>
  <c r="AV826" i="67"/>
  <c r="AU826" i="67"/>
  <c r="AM826" i="67"/>
  <c r="AL826" i="67"/>
  <c r="AK826" i="67"/>
  <c r="BD825" i="67"/>
  <c r="BC825" i="67"/>
  <c r="BB825" i="67"/>
  <c r="BA825" i="67"/>
  <c r="AZ825" i="67"/>
  <c r="AY825" i="67"/>
  <c r="AV825" i="67"/>
  <c r="AU825" i="67"/>
  <c r="AM825" i="67"/>
  <c r="AL825" i="67"/>
  <c r="AK825" i="67"/>
  <c r="BD824" i="67"/>
  <c r="BC824" i="67"/>
  <c r="BB824" i="67"/>
  <c r="BA824" i="67"/>
  <c r="AZ824" i="67"/>
  <c r="AY824" i="67"/>
  <c r="AV824" i="67"/>
  <c r="AU824" i="67"/>
  <c r="AM824" i="67"/>
  <c r="AL824" i="67"/>
  <c r="AK824" i="67"/>
  <c r="BD823" i="67"/>
  <c r="BC823" i="67"/>
  <c r="BB823" i="67"/>
  <c r="BA823" i="67"/>
  <c r="AZ823" i="67"/>
  <c r="AY823" i="67"/>
  <c r="AV823" i="67"/>
  <c r="AU823" i="67"/>
  <c r="AM823" i="67"/>
  <c r="AL823" i="67"/>
  <c r="AK823" i="67"/>
  <c r="BD822" i="67"/>
  <c r="BC822" i="67"/>
  <c r="BB822" i="67"/>
  <c r="BA822" i="67"/>
  <c r="AZ822" i="67"/>
  <c r="AY822" i="67"/>
  <c r="AV822" i="67"/>
  <c r="AU822" i="67"/>
  <c r="AM822" i="67"/>
  <c r="AL822" i="67"/>
  <c r="AK822" i="67"/>
  <c r="BD821" i="67"/>
  <c r="BC821" i="67"/>
  <c r="BB821" i="67"/>
  <c r="BA821" i="67"/>
  <c r="AZ821" i="67"/>
  <c r="AY821" i="67"/>
  <c r="AV821" i="67"/>
  <c r="AU821" i="67"/>
  <c r="AM821" i="67"/>
  <c r="AL821" i="67"/>
  <c r="AK821" i="67"/>
  <c r="BD820" i="67"/>
  <c r="BC820" i="67"/>
  <c r="BB820" i="67"/>
  <c r="BA820" i="67"/>
  <c r="AZ820" i="67"/>
  <c r="AY820" i="67"/>
  <c r="AV820" i="67"/>
  <c r="AU820" i="67"/>
  <c r="AM820" i="67"/>
  <c r="AL820" i="67"/>
  <c r="AK820" i="67"/>
  <c r="BD819" i="67"/>
  <c r="BC819" i="67"/>
  <c r="BB819" i="67"/>
  <c r="BA819" i="67"/>
  <c r="AZ819" i="67"/>
  <c r="AY819" i="67"/>
  <c r="AV819" i="67"/>
  <c r="AU819" i="67"/>
  <c r="AM819" i="67"/>
  <c r="AL819" i="67"/>
  <c r="AK819" i="67"/>
  <c r="BD818" i="67"/>
  <c r="BC818" i="67"/>
  <c r="BB818" i="67"/>
  <c r="BA818" i="67"/>
  <c r="AZ818" i="67"/>
  <c r="AY818" i="67"/>
  <c r="AV818" i="67"/>
  <c r="AU818" i="67"/>
  <c r="AM818" i="67"/>
  <c r="AL818" i="67"/>
  <c r="AK818" i="67"/>
  <c r="BD817" i="67"/>
  <c r="BC817" i="67"/>
  <c r="BB817" i="67"/>
  <c r="BA817" i="67"/>
  <c r="AZ817" i="67"/>
  <c r="AY817" i="67"/>
  <c r="AV817" i="67"/>
  <c r="AU817" i="67"/>
  <c r="AM817" i="67"/>
  <c r="AL817" i="67"/>
  <c r="AK817" i="67"/>
  <c r="BD816" i="67"/>
  <c r="BC816" i="67"/>
  <c r="BB816" i="67"/>
  <c r="BA816" i="67"/>
  <c r="AZ816" i="67"/>
  <c r="AY816" i="67"/>
  <c r="AV816" i="67"/>
  <c r="AU816" i="67"/>
  <c r="AM816" i="67"/>
  <c r="AL816" i="67"/>
  <c r="AK816" i="67"/>
  <c r="BD815" i="67"/>
  <c r="BC815" i="67"/>
  <c r="BB815" i="67"/>
  <c r="BA815" i="67"/>
  <c r="AZ815" i="67"/>
  <c r="AY815" i="67"/>
  <c r="AV815" i="67"/>
  <c r="AU815" i="67"/>
  <c r="AM815" i="67"/>
  <c r="AL815" i="67"/>
  <c r="AK815" i="67"/>
  <c r="BD814" i="67"/>
  <c r="BC814" i="67"/>
  <c r="BB814" i="67"/>
  <c r="BA814" i="67"/>
  <c r="AZ814" i="67"/>
  <c r="AY814" i="67"/>
  <c r="AV814" i="67"/>
  <c r="AU814" i="67"/>
  <c r="AM814" i="67"/>
  <c r="AL814" i="67"/>
  <c r="AK814" i="67"/>
  <c r="BD813" i="67"/>
  <c r="BC813" i="67"/>
  <c r="BB813" i="67"/>
  <c r="BA813" i="67"/>
  <c r="AZ813" i="67"/>
  <c r="AY813" i="67"/>
  <c r="AV813" i="67"/>
  <c r="AU813" i="67"/>
  <c r="AM813" i="67"/>
  <c r="AL813" i="67"/>
  <c r="AK813" i="67"/>
  <c r="BD812" i="67"/>
  <c r="BC812" i="67"/>
  <c r="BB812" i="67"/>
  <c r="BA812" i="67"/>
  <c r="AZ812" i="67"/>
  <c r="AY812" i="67"/>
  <c r="AV812" i="67"/>
  <c r="AU812" i="67"/>
  <c r="AM812" i="67"/>
  <c r="AL812" i="67"/>
  <c r="AK812" i="67"/>
  <c r="BD811" i="67"/>
  <c r="BC811" i="67"/>
  <c r="BB811" i="67"/>
  <c r="BA811" i="67"/>
  <c r="AZ811" i="67"/>
  <c r="AY811" i="67"/>
  <c r="AV811" i="67"/>
  <c r="AU811" i="67"/>
  <c r="AM811" i="67"/>
  <c r="AL811" i="67"/>
  <c r="AK811" i="67"/>
  <c r="U310" i="64"/>
  <c r="W310" i="64" s="1"/>
  <c r="U309" i="64"/>
  <c r="W309" i="64" s="1"/>
  <c r="U308" i="64"/>
  <c r="W308" i="64" s="1"/>
  <c r="U307" i="64"/>
  <c r="W307" i="64" s="1"/>
  <c r="U306" i="64"/>
  <c r="W306" i="64" s="1"/>
  <c r="U305" i="64"/>
  <c r="W305" i="64" s="1"/>
  <c r="U304" i="64"/>
  <c r="W304" i="64" s="1"/>
  <c r="U303" i="64"/>
  <c r="W303" i="64" s="1"/>
  <c r="U302" i="64"/>
  <c r="W302" i="64" s="1"/>
  <c r="U301" i="64"/>
  <c r="W301" i="64" s="1"/>
  <c r="U300" i="64"/>
  <c r="W300" i="64" s="1"/>
  <c r="U299" i="64"/>
  <c r="W299" i="64" s="1"/>
  <c r="U298" i="64"/>
  <c r="W298" i="64" s="1"/>
  <c r="U297" i="64"/>
  <c r="W297" i="64" s="1"/>
  <c r="U296" i="64"/>
  <c r="W296" i="64" s="1"/>
  <c r="U295" i="64"/>
  <c r="W295" i="64" s="1"/>
  <c r="U294" i="64"/>
  <c r="W294" i="64" s="1"/>
  <c r="U293" i="64"/>
  <c r="W293" i="64" s="1"/>
  <c r="U292" i="64"/>
  <c r="W292" i="64" s="1"/>
  <c r="U291" i="64"/>
  <c r="W291" i="64" s="1"/>
  <c r="U290" i="64"/>
  <c r="W290" i="64" s="1"/>
  <c r="U289" i="64"/>
  <c r="W289" i="64" s="1"/>
  <c r="U288" i="64"/>
  <c r="W288" i="64" s="1"/>
  <c r="U287" i="64"/>
  <c r="W287" i="64" s="1"/>
  <c r="U286" i="64"/>
  <c r="W286" i="64" s="1"/>
  <c r="U285" i="64"/>
  <c r="W285" i="64" s="1"/>
  <c r="U284" i="64"/>
  <c r="W284" i="64" s="1"/>
  <c r="U283" i="64"/>
  <c r="W283" i="64" s="1"/>
  <c r="U282" i="64"/>
  <c r="W282" i="64" s="1"/>
  <c r="U281" i="64"/>
  <c r="W281" i="64" s="1"/>
  <c r="U280" i="64"/>
  <c r="W280" i="64" s="1"/>
  <c r="U279" i="64"/>
  <c r="W279" i="64" s="1"/>
  <c r="U278" i="64"/>
  <c r="W278" i="64" s="1"/>
  <c r="U277" i="64"/>
  <c r="W277" i="64" s="1"/>
  <c r="U276" i="64"/>
  <c r="W276" i="64" s="1"/>
  <c r="U275" i="64"/>
  <c r="W275" i="64" s="1"/>
  <c r="U274" i="64"/>
  <c r="W274" i="64" s="1"/>
  <c r="U273" i="64"/>
  <c r="W273" i="64"/>
  <c r="U272" i="64"/>
  <c r="W272" i="64" s="1"/>
  <c r="U271" i="64"/>
  <c r="W271" i="64" s="1"/>
  <c r="U270" i="64"/>
  <c r="W270" i="64" s="1"/>
  <c r="U269" i="64"/>
  <c r="W269" i="64" s="1"/>
  <c r="U268" i="64"/>
  <c r="W268" i="64" s="1"/>
  <c r="U267" i="64"/>
  <c r="W267" i="64" s="1"/>
  <c r="U266" i="64"/>
  <c r="W266" i="64" s="1"/>
  <c r="U265" i="64"/>
  <c r="W265" i="64" s="1"/>
  <c r="U264" i="64"/>
  <c r="W264" i="64" s="1"/>
  <c r="U263" i="64"/>
  <c r="W263" i="64" s="1"/>
  <c r="U262" i="64"/>
  <c r="W262" i="64" s="1"/>
  <c r="U261" i="64"/>
  <c r="W261" i="64" s="1"/>
  <c r="U260" i="64"/>
  <c r="W260" i="64" s="1"/>
  <c r="U259" i="64"/>
  <c r="W259" i="64" s="1"/>
  <c r="U258" i="64"/>
  <c r="W258" i="64" s="1"/>
  <c r="U257" i="64"/>
  <c r="W257" i="64" s="1"/>
  <c r="U256" i="64"/>
  <c r="W256" i="64" s="1"/>
  <c r="U255" i="64"/>
  <c r="W255" i="64" s="1"/>
  <c r="U254" i="64"/>
  <c r="W254" i="64" s="1"/>
  <c r="U253" i="64"/>
  <c r="W253" i="64" s="1"/>
  <c r="U252" i="64"/>
  <c r="W252" i="64" s="1"/>
  <c r="U251" i="64"/>
  <c r="W251" i="64" s="1"/>
  <c r="U250" i="64"/>
  <c r="W250" i="64" s="1"/>
  <c r="U249" i="64"/>
  <c r="W249" i="64" s="1"/>
  <c r="U248" i="64"/>
  <c r="W248" i="64"/>
  <c r="U247" i="64"/>
  <c r="W247" i="64" s="1"/>
  <c r="U246" i="64"/>
  <c r="W246" i="64" s="1"/>
  <c r="U245" i="64"/>
  <c r="W245" i="64" s="1"/>
  <c r="U244" i="64"/>
  <c r="W244" i="64" s="1"/>
  <c r="U243" i="64"/>
  <c r="W243" i="64" s="1"/>
  <c r="U242" i="64"/>
  <c r="W242" i="64" s="1"/>
  <c r="U241" i="64"/>
  <c r="W241" i="64" s="1"/>
  <c r="U240" i="64"/>
  <c r="W240" i="64" s="1"/>
  <c r="U239" i="64"/>
  <c r="W239" i="64" s="1"/>
  <c r="U238" i="64"/>
  <c r="W238" i="64" s="1"/>
  <c r="U237" i="64"/>
  <c r="W237" i="64" s="1"/>
  <c r="U236" i="64"/>
  <c r="W236" i="64" s="1"/>
  <c r="U235" i="64"/>
  <c r="W235" i="64" s="1"/>
  <c r="U234" i="64"/>
  <c r="W234" i="64" s="1"/>
  <c r="U233" i="64"/>
  <c r="W233" i="64" s="1"/>
  <c r="U232" i="64"/>
  <c r="W232" i="64" s="1"/>
  <c r="U231" i="64"/>
  <c r="W231" i="64" s="1"/>
  <c r="U230" i="64"/>
  <c r="W230" i="64" s="1"/>
  <c r="U229" i="64"/>
  <c r="W229" i="64"/>
  <c r="U228" i="64"/>
  <c r="W228" i="64" s="1"/>
  <c r="U227" i="64"/>
  <c r="W227" i="64" s="1"/>
  <c r="U226" i="64"/>
  <c r="W226" i="64" s="1"/>
  <c r="U225" i="64"/>
  <c r="W225" i="64"/>
  <c r="U224" i="64"/>
  <c r="W224" i="64"/>
  <c r="U223" i="64"/>
  <c r="W223" i="64" s="1"/>
  <c r="U222" i="64"/>
  <c r="W222" i="64" s="1"/>
  <c r="U221" i="64"/>
  <c r="W221" i="64" s="1"/>
  <c r="U220" i="64"/>
  <c r="W220" i="64" s="1"/>
  <c r="U219" i="64"/>
  <c r="W219" i="64" s="1"/>
  <c r="U218" i="64"/>
  <c r="W218" i="64" s="1"/>
  <c r="U217" i="64"/>
  <c r="W217" i="64" s="1"/>
  <c r="U216" i="64"/>
  <c r="W216" i="64" s="1"/>
  <c r="U215" i="64"/>
  <c r="W215" i="64" s="1"/>
  <c r="U214" i="64"/>
  <c r="W214" i="64" s="1"/>
  <c r="U213" i="64"/>
  <c r="W213" i="64" s="1"/>
  <c r="U212" i="64"/>
  <c r="W212" i="64" s="1"/>
  <c r="U211" i="64"/>
  <c r="W211" i="64" s="1"/>
  <c r="Z10" i="42"/>
  <c r="Y10" i="42"/>
  <c r="W28" i="42"/>
  <c r="AV12" i="67"/>
  <c r="AZ12" i="67"/>
  <c r="AV13" i="67"/>
  <c r="BD13" i="67"/>
  <c r="AV14" i="67"/>
  <c r="AV15" i="67"/>
  <c r="AV16" i="67"/>
  <c r="AV17" i="67"/>
  <c r="AV18" i="67"/>
  <c r="AV19" i="67"/>
  <c r="AV20" i="67"/>
  <c r="AV21" i="67"/>
  <c r="AV22" i="67"/>
  <c r="AV23" i="67"/>
  <c r="AV10" i="67" s="1"/>
  <c r="AV24" i="67"/>
  <c r="AV25" i="67"/>
  <c r="AV26" i="67"/>
  <c r="AV27" i="67"/>
  <c r="AV28" i="67"/>
  <c r="AV29" i="67"/>
  <c r="AV30" i="67"/>
  <c r="AV31" i="67"/>
  <c r="AV32" i="67"/>
  <c r="AV33" i="67"/>
  <c r="AV34" i="67"/>
  <c r="AV35" i="67"/>
  <c r="AV36" i="67"/>
  <c r="AV37" i="67"/>
  <c r="AV38" i="67"/>
  <c r="AV39" i="67"/>
  <c r="AV40" i="67"/>
  <c r="AV41" i="67"/>
  <c r="AV42" i="67"/>
  <c r="AV43" i="67"/>
  <c r="AV44" i="67"/>
  <c r="AV45" i="67"/>
  <c r="AV46" i="67"/>
  <c r="AV47" i="67"/>
  <c r="AV48" i="67"/>
  <c r="AV49" i="67"/>
  <c r="AV50" i="67"/>
  <c r="AV51" i="67"/>
  <c r="AV52" i="67"/>
  <c r="AV53" i="67"/>
  <c r="AV54" i="67"/>
  <c r="AV55" i="67"/>
  <c r="AV56" i="67"/>
  <c r="AV57" i="67"/>
  <c r="AV58" i="67"/>
  <c r="AV59" i="67"/>
  <c r="AV60" i="67"/>
  <c r="AV61" i="67"/>
  <c r="AV62" i="67"/>
  <c r="AV63" i="67"/>
  <c r="AV64" i="67"/>
  <c r="AV65" i="67"/>
  <c r="AV66" i="67"/>
  <c r="AV67" i="67"/>
  <c r="AV68" i="67"/>
  <c r="AV69" i="67"/>
  <c r="AV70" i="67"/>
  <c r="AV71" i="67"/>
  <c r="AV72" i="67"/>
  <c r="AV73" i="67"/>
  <c r="AV74" i="67"/>
  <c r="AV75" i="67"/>
  <c r="AV76" i="67"/>
  <c r="AV77" i="67"/>
  <c r="AV78" i="67"/>
  <c r="AV79" i="67"/>
  <c r="AV80" i="67"/>
  <c r="AV81" i="67"/>
  <c r="AV82" i="67"/>
  <c r="AV83" i="67"/>
  <c r="AV84" i="67"/>
  <c r="AV85" i="67"/>
  <c r="AV86" i="67"/>
  <c r="AV87" i="67"/>
  <c r="AV88" i="67"/>
  <c r="AV89" i="67"/>
  <c r="AV90" i="67"/>
  <c r="AV91" i="67"/>
  <c r="AV92" i="67"/>
  <c r="AV93" i="67"/>
  <c r="AV94" i="67"/>
  <c r="AV95" i="67"/>
  <c r="AV96" i="67"/>
  <c r="AV97" i="67"/>
  <c r="AV98" i="67"/>
  <c r="AV99" i="67"/>
  <c r="AV100" i="67"/>
  <c r="AV101" i="67"/>
  <c r="AV102" i="67"/>
  <c r="AV103" i="67"/>
  <c r="AV104" i="67"/>
  <c r="AV105" i="67"/>
  <c r="AV106" i="67"/>
  <c r="AV107" i="67"/>
  <c r="AV108" i="67"/>
  <c r="AV109" i="67"/>
  <c r="AV110" i="67"/>
  <c r="AV111" i="67"/>
  <c r="AV112" i="67"/>
  <c r="AV113" i="67"/>
  <c r="AV114" i="67"/>
  <c r="AV115" i="67"/>
  <c r="AV116" i="67"/>
  <c r="AV117" i="67"/>
  <c r="AV118" i="67"/>
  <c r="AV119" i="67"/>
  <c r="AV120" i="67"/>
  <c r="AV121" i="67"/>
  <c r="AV122" i="67"/>
  <c r="AV123" i="67"/>
  <c r="AV124" i="67"/>
  <c r="AV125" i="67"/>
  <c r="AV126" i="67"/>
  <c r="AV127" i="67"/>
  <c r="AV128" i="67"/>
  <c r="AV129" i="67"/>
  <c r="AV130" i="67"/>
  <c r="AV131" i="67"/>
  <c r="AV132" i="67"/>
  <c r="AV133" i="67"/>
  <c r="AV134" i="67"/>
  <c r="AV135" i="67"/>
  <c r="AV136" i="67"/>
  <c r="AV137" i="67"/>
  <c r="AV138" i="67"/>
  <c r="AV139" i="67"/>
  <c r="AV140" i="67"/>
  <c r="AV141" i="67"/>
  <c r="AV142" i="67"/>
  <c r="AV143" i="67"/>
  <c r="AV144" i="67"/>
  <c r="AV145" i="67"/>
  <c r="AV146" i="67"/>
  <c r="AV147" i="67"/>
  <c r="AV148" i="67"/>
  <c r="AV149" i="67"/>
  <c r="AV150" i="67"/>
  <c r="AV151" i="67"/>
  <c r="AV152" i="67"/>
  <c r="AV153" i="67"/>
  <c r="AV154" i="67"/>
  <c r="AV155" i="67"/>
  <c r="AV156" i="67"/>
  <c r="AV157" i="67"/>
  <c r="AV158" i="67"/>
  <c r="AV159" i="67"/>
  <c r="AV160" i="67"/>
  <c r="AV161" i="67"/>
  <c r="AV162" i="67"/>
  <c r="AV163" i="67"/>
  <c r="AV164" i="67"/>
  <c r="AV165" i="67"/>
  <c r="AV166" i="67"/>
  <c r="AV167" i="67"/>
  <c r="AV168" i="67"/>
  <c r="AV169" i="67"/>
  <c r="AV170" i="67"/>
  <c r="AV171" i="67"/>
  <c r="AV172" i="67"/>
  <c r="AV173" i="67"/>
  <c r="AV174" i="67"/>
  <c r="AV175" i="67"/>
  <c r="AV176" i="67"/>
  <c r="AV177" i="67"/>
  <c r="AV178" i="67"/>
  <c r="AV179" i="67"/>
  <c r="AV180" i="67"/>
  <c r="AV181" i="67"/>
  <c r="AV182" i="67"/>
  <c r="AV183" i="67"/>
  <c r="AV184" i="67"/>
  <c r="AV185" i="67"/>
  <c r="AV186" i="67"/>
  <c r="AV187" i="67"/>
  <c r="AV188" i="67"/>
  <c r="AV189" i="67"/>
  <c r="AV190" i="67"/>
  <c r="AV191" i="67"/>
  <c r="AV192" i="67"/>
  <c r="AV193" i="67"/>
  <c r="AV194" i="67"/>
  <c r="AV195" i="67"/>
  <c r="AV196" i="67"/>
  <c r="AV197" i="67"/>
  <c r="AV198" i="67"/>
  <c r="AV199" i="67"/>
  <c r="AV200" i="67"/>
  <c r="AV201" i="67"/>
  <c r="AV202" i="67"/>
  <c r="AV203" i="67"/>
  <c r="AV204" i="67"/>
  <c r="AV205" i="67"/>
  <c r="AV206" i="67"/>
  <c r="AV207" i="67"/>
  <c r="AV208" i="67"/>
  <c r="AV209" i="67"/>
  <c r="AV210" i="67"/>
  <c r="AV211" i="67"/>
  <c r="AV212" i="67"/>
  <c r="AV213" i="67"/>
  <c r="AV214" i="67"/>
  <c r="AV215" i="67"/>
  <c r="AV216" i="67"/>
  <c r="AV217" i="67"/>
  <c r="AV218" i="67"/>
  <c r="AV219" i="67"/>
  <c r="AV220" i="67"/>
  <c r="AV221" i="67"/>
  <c r="AV222" i="67"/>
  <c r="AV223" i="67"/>
  <c r="AV224" i="67"/>
  <c r="AV225" i="67"/>
  <c r="AV226" i="67"/>
  <c r="AV227" i="67"/>
  <c r="AV228" i="67"/>
  <c r="AV229" i="67"/>
  <c r="AV230" i="67"/>
  <c r="AV231" i="67"/>
  <c r="AV232" i="67"/>
  <c r="AV233" i="67"/>
  <c r="AV234" i="67"/>
  <c r="AV235" i="67"/>
  <c r="AV236" i="67"/>
  <c r="AV237" i="67"/>
  <c r="AV238" i="67"/>
  <c r="AV239" i="67"/>
  <c r="AV240" i="67"/>
  <c r="AV241" i="67"/>
  <c r="AV242" i="67"/>
  <c r="AV243" i="67"/>
  <c r="AV244" i="67"/>
  <c r="AV245" i="67"/>
  <c r="AV246" i="67"/>
  <c r="AV247" i="67"/>
  <c r="AV248" i="67"/>
  <c r="AV249" i="67"/>
  <c r="AV250" i="67"/>
  <c r="AV251" i="67"/>
  <c r="AV252" i="67"/>
  <c r="AV253" i="67"/>
  <c r="AV254" i="67"/>
  <c r="AV255" i="67"/>
  <c r="AV256" i="67"/>
  <c r="AV257" i="67"/>
  <c r="AV258" i="67"/>
  <c r="AV259" i="67"/>
  <c r="AV260" i="67"/>
  <c r="AV261" i="67"/>
  <c r="AV262" i="67"/>
  <c r="AV263" i="67"/>
  <c r="AV264" i="67"/>
  <c r="AV265" i="67"/>
  <c r="AV266" i="67"/>
  <c r="AV267" i="67"/>
  <c r="AV268" i="67"/>
  <c r="AV269" i="67"/>
  <c r="AV270" i="67"/>
  <c r="AV271" i="67"/>
  <c r="AV272" i="67"/>
  <c r="AV273" i="67"/>
  <c r="AV274" i="67"/>
  <c r="AV275" i="67"/>
  <c r="AV276" i="67"/>
  <c r="AV277" i="67"/>
  <c r="AV278" i="67"/>
  <c r="AV279" i="67"/>
  <c r="AV280" i="67"/>
  <c r="AV281" i="67"/>
  <c r="AV282" i="67"/>
  <c r="AV283" i="67"/>
  <c r="AV284" i="67"/>
  <c r="AV285" i="67"/>
  <c r="AV286" i="67"/>
  <c r="AV287" i="67"/>
  <c r="AV288" i="67"/>
  <c r="AV289" i="67"/>
  <c r="AV290" i="67"/>
  <c r="AV291" i="67"/>
  <c r="AV292" i="67"/>
  <c r="AV293" i="67"/>
  <c r="AV294" i="67"/>
  <c r="AV295" i="67"/>
  <c r="AV296" i="67"/>
  <c r="AV297" i="67"/>
  <c r="AV298" i="67"/>
  <c r="AV299" i="67"/>
  <c r="AV300" i="67"/>
  <c r="AV301" i="67"/>
  <c r="AV302" i="67"/>
  <c r="AV303" i="67"/>
  <c r="AV304" i="67"/>
  <c r="AV305" i="67"/>
  <c r="AV306" i="67"/>
  <c r="AV307" i="67"/>
  <c r="AV308" i="67"/>
  <c r="AV309" i="67"/>
  <c r="AV310" i="67"/>
  <c r="AV311" i="67"/>
  <c r="AV312" i="67"/>
  <c r="AV313" i="67"/>
  <c r="AV314" i="67"/>
  <c r="AV315" i="67"/>
  <c r="AV316" i="67"/>
  <c r="AV317" i="67"/>
  <c r="AV318" i="67"/>
  <c r="AV319" i="67"/>
  <c r="AV320" i="67"/>
  <c r="AV321" i="67"/>
  <c r="AV322" i="67"/>
  <c r="AV323" i="67"/>
  <c r="AV324" i="67"/>
  <c r="AV325" i="67"/>
  <c r="AV326" i="67"/>
  <c r="AV327" i="67"/>
  <c r="AV328" i="67"/>
  <c r="AV329" i="67"/>
  <c r="AV330" i="67"/>
  <c r="AV331" i="67"/>
  <c r="AV332" i="67"/>
  <c r="AV333" i="67"/>
  <c r="AV334" i="67"/>
  <c r="AV335" i="67"/>
  <c r="AV336" i="67"/>
  <c r="AV337" i="67"/>
  <c r="AV338" i="67"/>
  <c r="AV339" i="67"/>
  <c r="AV340" i="67"/>
  <c r="AV341" i="67"/>
  <c r="AV342" i="67"/>
  <c r="AV343" i="67"/>
  <c r="AV344" i="67"/>
  <c r="AV345" i="67"/>
  <c r="AV346" i="67"/>
  <c r="AV347" i="67"/>
  <c r="AV348" i="67"/>
  <c r="AV349" i="67"/>
  <c r="AV350" i="67"/>
  <c r="AV351" i="67"/>
  <c r="AV352" i="67"/>
  <c r="AV353" i="67"/>
  <c r="AV354" i="67"/>
  <c r="AV355" i="67"/>
  <c r="AV356" i="67"/>
  <c r="AV357" i="67"/>
  <c r="AV358" i="67"/>
  <c r="AV359" i="67"/>
  <c r="AV360" i="67"/>
  <c r="AV361" i="67"/>
  <c r="AV362" i="67"/>
  <c r="AV363" i="67"/>
  <c r="AV364" i="67"/>
  <c r="AV365" i="67"/>
  <c r="AV366" i="67"/>
  <c r="AV367" i="67"/>
  <c r="AV368" i="67"/>
  <c r="AV369" i="67"/>
  <c r="AV370" i="67"/>
  <c r="AV371" i="67"/>
  <c r="AV372" i="67"/>
  <c r="AV373" i="67"/>
  <c r="AV374" i="67"/>
  <c r="AV375" i="67"/>
  <c r="AV376" i="67"/>
  <c r="AV377" i="67"/>
  <c r="AV378" i="67"/>
  <c r="AV379" i="67"/>
  <c r="AV380" i="67"/>
  <c r="AV381" i="67"/>
  <c r="AV382" i="67"/>
  <c r="AV383" i="67"/>
  <c r="AV384" i="67"/>
  <c r="AV385" i="67"/>
  <c r="AV386" i="67"/>
  <c r="AV387" i="67"/>
  <c r="AV388" i="67"/>
  <c r="AV389" i="67"/>
  <c r="AV390" i="67"/>
  <c r="AV391" i="67"/>
  <c r="AV392" i="67"/>
  <c r="AV393" i="67"/>
  <c r="AV394" i="67"/>
  <c r="AV395" i="67"/>
  <c r="AV396" i="67"/>
  <c r="AV397" i="67"/>
  <c r="AV398" i="67"/>
  <c r="AV399" i="67"/>
  <c r="AV400" i="67"/>
  <c r="AV401" i="67"/>
  <c r="AV402" i="67"/>
  <c r="AV403" i="67"/>
  <c r="AV404" i="67"/>
  <c r="AV405" i="67"/>
  <c r="AV406" i="67"/>
  <c r="AV407" i="67"/>
  <c r="AV408" i="67"/>
  <c r="AV409" i="67"/>
  <c r="AV410" i="67"/>
  <c r="AV411" i="67"/>
  <c r="AV412" i="67"/>
  <c r="AV413" i="67"/>
  <c r="AV414" i="67"/>
  <c r="AV415" i="67"/>
  <c r="AV416" i="67"/>
  <c r="AV417" i="67"/>
  <c r="AV418" i="67"/>
  <c r="AV419" i="67"/>
  <c r="AV420" i="67"/>
  <c r="AV421" i="67"/>
  <c r="AV422" i="67"/>
  <c r="AV423" i="67"/>
  <c r="AV424" i="67"/>
  <c r="AV425" i="67"/>
  <c r="AV426" i="67"/>
  <c r="AV427" i="67"/>
  <c r="AV428" i="67"/>
  <c r="AV429" i="67"/>
  <c r="AV430" i="67"/>
  <c r="AV431" i="67"/>
  <c r="AV432" i="67"/>
  <c r="AV433" i="67"/>
  <c r="AV434" i="67"/>
  <c r="AV435" i="67"/>
  <c r="AV436" i="67"/>
  <c r="AV437" i="67"/>
  <c r="AV438" i="67"/>
  <c r="AV439" i="67"/>
  <c r="AV440" i="67"/>
  <c r="AV441" i="67"/>
  <c r="AV442" i="67"/>
  <c r="AV443" i="67"/>
  <c r="AV444" i="67"/>
  <c r="AV445" i="67"/>
  <c r="AV446" i="67"/>
  <c r="AV447" i="67"/>
  <c r="AV448" i="67"/>
  <c r="AV449" i="67"/>
  <c r="AV450" i="67"/>
  <c r="AV451" i="67"/>
  <c r="AV452" i="67"/>
  <c r="AV453" i="67"/>
  <c r="AV454" i="67"/>
  <c r="AV455" i="67"/>
  <c r="AV456" i="67"/>
  <c r="AV457" i="67"/>
  <c r="AV458" i="67"/>
  <c r="AV459" i="67"/>
  <c r="AV460" i="67"/>
  <c r="AV461" i="67"/>
  <c r="AV462" i="67"/>
  <c r="AV463" i="67"/>
  <c r="AV464" i="67"/>
  <c r="AV465" i="67"/>
  <c r="AV466" i="67"/>
  <c r="AV467" i="67"/>
  <c r="AV468" i="67"/>
  <c r="AV469" i="67"/>
  <c r="AV470" i="67"/>
  <c r="AV471" i="67"/>
  <c r="AV472" i="67"/>
  <c r="AV473" i="67"/>
  <c r="AV474" i="67"/>
  <c r="AV475" i="67"/>
  <c r="AV476" i="67"/>
  <c r="AV477" i="67"/>
  <c r="AV478" i="67"/>
  <c r="AV479" i="67"/>
  <c r="AV480" i="67"/>
  <c r="AV481" i="67"/>
  <c r="AV482" i="67"/>
  <c r="AV483" i="67"/>
  <c r="AV484" i="67"/>
  <c r="AV485" i="67"/>
  <c r="AV486" i="67"/>
  <c r="AV487" i="67"/>
  <c r="AV488" i="67"/>
  <c r="AV489" i="67"/>
  <c r="AV490" i="67"/>
  <c r="AV491" i="67"/>
  <c r="AV492" i="67"/>
  <c r="AV493" i="67"/>
  <c r="AV494" i="67"/>
  <c r="AV495" i="67"/>
  <c r="AV496" i="67"/>
  <c r="AV497" i="67"/>
  <c r="AV498" i="67"/>
  <c r="AV499" i="67"/>
  <c r="AV500" i="67"/>
  <c r="AV501" i="67"/>
  <c r="AV502" i="67"/>
  <c r="AV503" i="67"/>
  <c r="AV504" i="67"/>
  <c r="AV505" i="67"/>
  <c r="AV506" i="67"/>
  <c r="AV507" i="67"/>
  <c r="AV508" i="67"/>
  <c r="AV509" i="67"/>
  <c r="AV510" i="67"/>
  <c r="AV511" i="67"/>
  <c r="AV512" i="67"/>
  <c r="AV513" i="67"/>
  <c r="AV514" i="67"/>
  <c r="AV515" i="67"/>
  <c r="AV516" i="67"/>
  <c r="AV517" i="67"/>
  <c r="AV518" i="67"/>
  <c r="AV519" i="67"/>
  <c r="AV520" i="67"/>
  <c r="AV521" i="67"/>
  <c r="AV522" i="67"/>
  <c r="AV523" i="67"/>
  <c r="AV524" i="67"/>
  <c r="AV525" i="67"/>
  <c r="AV526" i="67"/>
  <c r="AV527" i="67"/>
  <c r="AV528" i="67"/>
  <c r="AV529" i="67"/>
  <c r="AV530" i="67"/>
  <c r="AV531" i="67"/>
  <c r="AV532" i="67"/>
  <c r="AV533" i="67"/>
  <c r="AV534" i="67"/>
  <c r="AV535" i="67"/>
  <c r="AV536" i="67"/>
  <c r="AV537" i="67"/>
  <c r="AV538" i="67"/>
  <c r="AV539" i="67"/>
  <c r="AV540" i="67"/>
  <c r="AV541" i="67"/>
  <c r="AV542" i="67"/>
  <c r="AV543" i="67"/>
  <c r="AV544" i="67"/>
  <c r="AV545" i="67"/>
  <c r="AV546" i="67"/>
  <c r="AV547" i="67"/>
  <c r="AV548" i="67"/>
  <c r="AV549" i="67"/>
  <c r="AV550" i="67"/>
  <c r="AV551" i="67"/>
  <c r="AV552" i="67"/>
  <c r="AV553" i="67"/>
  <c r="AV554" i="67"/>
  <c r="AV555" i="67"/>
  <c r="AV556" i="67"/>
  <c r="AV557" i="67"/>
  <c r="AV558" i="67"/>
  <c r="AV559" i="67"/>
  <c r="AV560" i="67"/>
  <c r="AV561" i="67"/>
  <c r="AV562" i="67"/>
  <c r="AV563" i="67"/>
  <c r="AV564" i="67"/>
  <c r="AV565" i="67"/>
  <c r="AV566" i="67"/>
  <c r="AV567" i="67"/>
  <c r="AV568" i="67"/>
  <c r="AV569" i="67"/>
  <c r="AV570" i="67"/>
  <c r="AV571" i="67"/>
  <c r="AV572" i="67"/>
  <c r="AV573" i="67"/>
  <c r="AV574" i="67"/>
  <c r="AV575" i="67"/>
  <c r="AV576" i="67"/>
  <c r="AV577" i="67"/>
  <c r="AV578" i="67"/>
  <c r="AV579" i="67"/>
  <c r="AV580" i="67"/>
  <c r="AV581" i="67"/>
  <c r="AV582" i="67"/>
  <c r="AV583" i="67"/>
  <c r="AV584" i="67"/>
  <c r="AV585" i="67"/>
  <c r="AV586" i="67"/>
  <c r="AV587" i="67"/>
  <c r="AV588" i="67"/>
  <c r="AV589" i="67"/>
  <c r="AV590" i="67"/>
  <c r="AV591" i="67"/>
  <c r="AV592" i="67"/>
  <c r="AV593" i="67"/>
  <c r="AV594" i="67"/>
  <c r="AV595" i="67"/>
  <c r="AV596" i="67"/>
  <c r="AV597" i="67"/>
  <c r="AV598" i="67"/>
  <c r="AV599" i="67"/>
  <c r="AV600" i="67"/>
  <c r="AV601" i="67"/>
  <c r="AV602" i="67"/>
  <c r="AV603" i="67"/>
  <c r="AV604" i="67"/>
  <c r="AV605" i="67"/>
  <c r="AV606" i="67"/>
  <c r="AV607" i="67"/>
  <c r="AV608" i="67"/>
  <c r="AV609" i="67"/>
  <c r="AV610" i="67"/>
  <c r="AV611" i="67"/>
  <c r="AV612" i="67"/>
  <c r="AV613" i="67"/>
  <c r="AV614" i="67"/>
  <c r="AV615" i="67"/>
  <c r="AV616" i="67"/>
  <c r="AV617" i="67"/>
  <c r="AV618" i="67"/>
  <c r="AV619" i="67"/>
  <c r="AV620" i="67"/>
  <c r="AV621" i="67"/>
  <c r="AV622" i="67"/>
  <c r="AV623" i="67"/>
  <c r="AV624" i="67"/>
  <c r="AV625" i="67"/>
  <c r="AV626" i="67"/>
  <c r="AV627" i="67"/>
  <c r="AV628" i="67"/>
  <c r="AV629" i="67"/>
  <c r="AV630" i="67"/>
  <c r="AV631" i="67"/>
  <c r="AV632" i="67"/>
  <c r="AV633" i="67"/>
  <c r="AV634" i="67"/>
  <c r="AV635" i="67"/>
  <c r="AV636" i="67"/>
  <c r="AV637" i="67"/>
  <c r="AV638" i="67"/>
  <c r="AV639" i="67"/>
  <c r="AV640" i="67"/>
  <c r="AV641" i="67"/>
  <c r="AV642" i="67"/>
  <c r="AV643" i="67"/>
  <c r="AV644" i="67"/>
  <c r="AV645" i="67"/>
  <c r="AV646" i="67"/>
  <c r="AV647" i="67"/>
  <c r="AV648" i="67"/>
  <c r="AV649" i="67"/>
  <c r="AV650" i="67"/>
  <c r="AV651" i="67"/>
  <c r="AV652" i="67"/>
  <c r="AV653" i="67"/>
  <c r="AV654" i="67"/>
  <c r="AV655" i="67"/>
  <c r="AV656" i="67"/>
  <c r="AV657" i="67"/>
  <c r="AV658" i="67"/>
  <c r="AV659" i="67"/>
  <c r="AV660" i="67"/>
  <c r="AV661" i="67"/>
  <c r="AV662" i="67"/>
  <c r="AV663" i="67"/>
  <c r="AV664" i="67"/>
  <c r="AV665" i="67"/>
  <c r="AV666" i="67"/>
  <c r="AV667" i="67"/>
  <c r="AV668" i="67"/>
  <c r="AV669" i="67"/>
  <c r="AV670" i="67"/>
  <c r="AV671" i="67"/>
  <c r="AV672" i="67"/>
  <c r="AV673" i="67"/>
  <c r="AV674" i="67"/>
  <c r="AV675" i="67"/>
  <c r="AV676" i="67"/>
  <c r="AV677" i="67"/>
  <c r="AV678" i="67"/>
  <c r="AV679" i="67"/>
  <c r="AV680" i="67"/>
  <c r="AV681" i="67"/>
  <c r="AV682" i="67"/>
  <c r="AV683" i="67"/>
  <c r="AV684" i="67"/>
  <c r="AV685" i="67"/>
  <c r="AV686" i="67"/>
  <c r="AV687" i="67"/>
  <c r="AV688" i="67"/>
  <c r="AV689" i="67"/>
  <c r="AV690" i="67"/>
  <c r="AV691" i="67"/>
  <c r="AV692" i="67"/>
  <c r="AV693" i="67"/>
  <c r="AV694" i="67"/>
  <c r="AV695" i="67"/>
  <c r="AV696" i="67"/>
  <c r="AV697" i="67"/>
  <c r="AV698" i="67"/>
  <c r="AV699" i="67"/>
  <c r="AV700" i="67"/>
  <c r="AV701" i="67"/>
  <c r="AV702" i="67"/>
  <c r="AV703" i="67"/>
  <c r="AV704" i="67"/>
  <c r="AV705" i="67"/>
  <c r="AV706" i="67"/>
  <c r="AV707" i="67"/>
  <c r="AV708" i="67"/>
  <c r="AV709" i="67"/>
  <c r="AV710" i="67"/>
  <c r="AV711" i="67"/>
  <c r="AV712" i="67"/>
  <c r="AV713" i="67"/>
  <c r="AV714" i="67"/>
  <c r="AV715" i="67"/>
  <c r="AV716" i="67"/>
  <c r="AV717" i="67"/>
  <c r="AV718" i="67"/>
  <c r="AV719" i="67"/>
  <c r="AV720" i="67"/>
  <c r="AV721" i="67"/>
  <c r="AV722" i="67"/>
  <c r="AV723" i="67"/>
  <c r="AV724" i="67"/>
  <c r="AV725" i="67"/>
  <c r="AV726" i="67"/>
  <c r="AV727" i="67"/>
  <c r="AV728" i="67"/>
  <c r="AV729" i="67"/>
  <c r="AV730" i="67"/>
  <c r="AV731" i="67"/>
  <c r="AV732" i="67"/>
  <c r="AV733" i="67"/>
  <c r="AV734" i="67"/>
  <c r="AV735" i="67"/>
  <c r="AV736" i="67"/>
  <c r="AV737" i="67"/>
  <c r="AV738" i="67"/>
  <c r="AV739" i="67"/>
  <c r="AV740" i="67"/>
  <c r="AV741" i="67"/>
  <c r="AV742" i="67"/>
  <c r="AV743" i="67"/>
  <c r="AV744" i="67"/>
  <c r="AV745" i="67"/>
  <c r="AV746" i="67"/>
  <c r="AV747" i="67"/>
  <c r="AV748" i="67"/>
  <c r="AV749" i="67"/>
  <c r="AV750" i="67"/>
  <c r="AV751" i="67"/>
  <c r="AV752" i="67"/>
  <c r="AV753" i="67"/>
  <c r="AV754" i="67"/>
  <c r="AV755" i="67"/>
  <c r="AV756" i="67"/>
  <c r="AV757" i="67"/>
  <c r="AV758" i="67"/>
  <c r="AV759" i="67"/>
  <c r="AV760" i="67"/>
  <c r="AV761" i="67"/>
  <c r="AV762" i="67"/>
  <c r="AV763" i="67"/>
  <c r="AV764" i="67"/>
  <c r="AV765" i="67"/>
  <c r="AV766" i="67"/>
  <c r="AV767" i="67"/>
  <c r="AV768" i="67"/>
  <c r="AV769" i="67"/>
  <c r="AV770" i="67"/>
  <c r="AV771" i="67"/>
  <c r="AV772" i="67"/>
  <c r="AV773" i="67"/>
  <c r="AV774" i="67"/>
  <c r="AV775" i="67"/>
  <c r="AV776" i="67"/>
  <c r="AV777" i="67"/>
  <c r="AV778" i="67"/>
  <c r="AV779" i="67"/>
  <c r="AV780" i="67"/>
  <c r="AV781" i="67"/>
  <c r="AV782" i="67"/>
  <c r="AV783" i="67"/>
  <c r="AV784" i="67"/>
  <c r="AV785" i="67"/>
  <c r="AV786" i="67"/>
  <c r="AV787" i="67"/>
  <c r="AV788" i="67"/>
  <c r="AV789" i="67"/>
  <c r="AV790" i="67"/>
  <c r="AV791" i="67"/>
  <c r="AV792" i="67"/>
  <c r="AV793" i="67"/>
  <c r="AV794" i="67"/>
  <c r="AV795" i="67"/>
  <c r="AV796" i="67"/>
  <c r="AV797" i="67"/>
  <c r="AV798" i="67"/>
  <c r="AV799" i="67"/>
  <c r="AV800" i="67"/>
  <c r="AV801" i="67"/>
  <c r="AV802" i="67"/>
  <c r="AV803" i="67"/>
  <c r="AV804" i="67"/>
  <c r="AV805" i="67"/>
  <c r="AV806" i="67"/>
  <c r="AV807" i="67"/>
  <c r="AV808" i="67"/>
  <c r="AV809" i="67"/>
  <c r="AV810" i="67"/>
  <c r="AV1111" i="67"/>
  <c r="AV1112" i="67"/>
  <c r="AV1113" i="67"/>
  <c r="AV1114" i="67"/>
  <c r="AV1115" i="67"/>
  <c r="AV1116" i="67"/>
  <c r="AV1117" i="67"/>
  <c r="AV1118" i="67"/>
  <c r="AV1119" i="67"/>
  <c r="AV1120" i="67"/>
  <c r="AV1121" i="67"/>
  <c r="AV1122" i="67"/>
  <c r="AV1123" i="67"/>
  <c r="AV1124" i="67"/>
  <c r="AV1125" i="67"/>
  <c r="AV1126" i="67"/>
  <c r="AV1127" i="67"/>
  <c r="AV1128" i="67"/>
  <c r="AV1129" i="67"/>
  <c r="AV1130" i="67"/>
  <c r="AV1131" i="67"/>
  <c r="AV1132" i="67"/>
  <c r="AV1133" i="67"/>
  <c r="AV1134" i="67"/>
  <c r="AV1135" i="67"/>
  <c r="AV1136" i="67"/>
  <c r="AV1137" i="67"/>
  <c r="AV1138" i="67"/>
  <c r="AV1139" i="67"/>
  <c r="AV1140" i="67"/>
  <c r="AV1141" i="67"/>
  <c r="AV1142" i="67"/>
  <c r="AV1143" i="67"/>
  <c r="AV1144" i="67"/>
  <c r="AV1145" i="67"/>
  <c r="AV1146" i="67"/>
  <c r="AV1147" i="67"/>
  <c r="AV1148" i="67"/>
  <c r="AV1149" i="67"/>
  <c r="AV1150" i="67"/>
  <c r="AV1151" i="67"/>
  <c r="AV1152" i="67"/>
  <c r="AV1153" i="67"/>
  <c r="AV1154" i="67"/>
  <c r="AV1155" i="67"/>
  <c r="AV1156" i="67"/>
  <c r="AV1157" i="67"/>
  <c r="AV1158" i="67"/>
  <c r="AV1159" i="67"/>
  <c r="AV1160" i="67"/>
  <c r="AV1161" i="67"/>
  <c r="AV1162" i="67"/>
  <c r="AV1163" i="67"/>
  <c r="AV1164" i="67"/>
  <c r="AV1165" i="67"/>
  <c r="AV1166" i="67"/>
  <c r="AV1167" i="67"/>
  <c r="AV1168" i="67"/>
  <c r="AV1169" i="67"/>
  <c r="AV1170" i="67"/>
  <c r="AV1171" i="67"/>
  <c r="AV1172" i="67"/>
  <c r="AV1173" i="67"/>
  <c r="AV1174" i="67"/>
  <c r="AV1175" i="67"/>
  <c r="AV1176" i="67"/>
  <c r="AV1177" i="67"/>
  <c r="AV1178" i="67"/>
  <c r="AV1179" i="67"/>
  <c r="AV1180" i="67"/>
  <c r="AV1181" i="67"/>
  <c r="AV1182" i="67"/>
  <c r="AV1183" i="67"/>
  <c r="AV1184" i="67"/>
  <c r="AV1185" i="67"/>
  <c r="AV1186" i="67"/>
  <c r="AV1187" i="67"/>
  <c r="AV1188" i="67"/>
  <c r="AV1189" i="67"/>
  <c r="AV1190" i="67"/>
  <c r="AV1191" i="67"/>
  <c r="AV1192" i="67"/>
  <c r="AV1193" i="67"/>
  <c r="AV1194" i="67"/>
  <c r="AV1195" i="67"/>
  <c r="AV1196" i="67"/>
  <c r="AV1197" i="67"/>
  <c r="AV1198" i="67"/>
  <c r="AV1199" i="67"/>
  <c r="AV1200" i="67"/>
  <c r="AV1201" i="67"/>
  <c r="AV1202" i="67"/>
  <c r="AV1203" i="67"/>
  <c r="AV1204" i="67"/>
  <c r="AV1205" i="67"/>
  <c r="AV1206" i="67"/>
  <c r="AV1207" i="67"/>
  <c r="AV1208" i="67"/>
  <c r="AV1209" i="67"/>
  <c r="AV1210" i="67"/>
  <c r="AV11" i="67"/>
  <c r="AZ11" i="67"/>
  <c r="AU12" i="67"/>
  <c r="AU13" i="67"/>
  <c r="BC13" i="67"/>
  <c r="AU14" i="67"/>
  <c r="AU15" i="67"/>
  <c r="AU16" i="67"/>
  <c r="AU17" i="67"/>
  <c r="AU18" i="67"/>
  <c r="AU19" i="67"/>
  <c r="AU20" i="67"/>
  <c r="AU21" i="67"/>
  <c r="AU22" i="67"/>
  <c r="AU23" i="67"/>
  <c r="AU24" i="67"/>
  <c r="AU25" i="67"/>
  <c r="AU26" i="67"/>
  <c r="AU27" i="67"/>
  <c r="AU28" i="67"/>
  <c r="AU29" i="67"/>
  <c r="AU30" i="67"/>
  <c r="AU31" i="67"/>
  <c r="AU32" i="67"/>
  <c r="AU33" i="67"/>
  <c r="AU34" i="67"/>
  <c r="AU35" i="67"/>
  <c r="AU36" i="67"/>
  <c r="AU37" i="67"/>
  <c r="AU38" i="67"/>
  <c r="AU39" i="67"/>
  <c r="AU40" i="67"/>
  <c r="AU41" i="67"/>
  <c r="AU42" i="67"/>
  <c r="AU43" i="67"/>
  <c r="AU44" i="67"/>
  <c r="AU45" i="67"/>
  <c r="AU46" i="67"/>
  <c r="AU47" i="67"/>
  <c r="AU48" i="67"/>
  <c r="AU49" i="67"/>
  <c r="AU50" i="67"/>
  <c r="AU51" i="67"/>
  <c r="AU52" i="67"/>
  <c r="AU53" i="67"/>
  <c r="AU54" i="67"/>
  <c r="AU55" i="67"/>
  <c r="AU56" i="67"/>
  <c r="AU57" i="67"/>
  <c r="AU58" i="67"/>
  <c r="AU59" i="67"/>
  <c r="AU60" i="67"/>
  <c r="AU61" i="67"/>
  <c r="AU62" i="67"/>
  <c r="AU63" i="67"/>
  <c r="AU64" i="67"/>
  <c r="AU65" i="67"/>
  <c r="AU66" i="67"/>
  <c r="AU67" i="67"/>
  <c r="AU68" i="67"/>
  <c r="AU69" i="67"/>
  <c r="AU70" i="67"/>
  <c r="AU71" i="67"/>
  <c r="AU72" i="67"/>
  <c r="AU73" i="67"/>
  <c r="AU74" i="67"/>
  <c r="AU75" i="67"/>
  <c r="AU76" i="67"/>
  <c r="AU77" i="67"/>
  <c r="AU78" i="67"/>
  <c r="AU79" i="67"/>
  <c r="AU80" i="67"/>
  <c r="AU81" i="67"/>
  <c r="AU82" i="67"/>
  <c r="AU83" i="67"/>
  <c r="AU84" i="67"/>
  <c r="AU85" i="67"/>
  <c r="AU86" i="67"/>
  <c r="AU87" i="67"/>
  <c r="AU88" i="67"/>
  <c r="AU89" i="67"/>
  <c r="AU90" i="67"/>
  <c r="AU91" i="67"/>
  <c r="AU92" i="67"/>
  <c r="AU93" i="67"/>
  <c r="AU94" i="67"/>
  <c r="AU95" i="67"/>
  <c r="AU96" i="67"/>
  <c r="AU97" i="67"/>
  <c r="AU98" i="67"/>
  <c r="AU99" i="67"/>
  <c r="AU100" i="67"/>
  <c r="AU101" i="67"/>
  <c r="AU102" i="67"/>
  <c r="AU103" i="67"/>
  <c r="AU104" i="67"/>
  <c r="AU105" i="67"/>
  <c r="AU106" i="67"/>
  <c r="AU107" i="67"/>
  <c r="AU108" i="67"/>
  <c r="AU109" i="67"/>
  <c r="AU110" i="67"/>
  <c r="AU111" i="67"/>
  <c r="AU112" i="67"/>
  <c r="AU113" i="67"/>
  <c r="AU114" i="67"/>
  <c r="AU115" i="67"/>
  <c r="AU116" i="67"/>
  <c r="AU117" i="67"/>
  <c r="AU118" i="67"/>
  <c r="AU119" i="67"/>
  <c r="AU120" i="67"/>
  <c r="AU121" i="67"/>
  <c r="AU122" i="67"/>
  <c r="AU123" i="67"/>
  <c r="AU124" i="67"/>
  <c r="AU125" i="67"/>
  <c r="AU126" i="67"/>
  <c r="AU127" i="67"/>
  <c r="AU128" i="67"/>
  <c r="AU129" i="67"/>
  <c r="AU130" i="67"/>
  <c r="AU131" i="67"/>
  <c r="AU132" i="67"/>
  <c r="AU133" i="67"/>
  <c r="AU134" i="67"/>
  <c r="AU135" i="67"/>
  <c r="AU136" i="67"/>
  <c r="AU137" i="67"/>
  <c r="AU138" i="67"/>
  <c r="AU139" i="67"/>
  <c r="AU140" i="67"/>
  <c r="AU141" i="67"/>
  <c r="AU142" i="67"/>
  <c r="AU143" i="67"/>
  <c r="AU144" i="67"/>
  <c r="AU145" i="67"/>
  <c r="AU146" i="67"/>
  <c r="AU147" i="67"/>
  <c r="AU148" i="67"/>
  <c r="AU149" i="67"/>
  <c r="AU150" i="67"/>
  <c r="AU151" i="67"/>
  <c r="AU152" i="67"/>
  <c r="AU153" i="67"/>
  <c r="AU154" i="67"/>
  <c r="AU155" i="67"/>
  <c r="AU156" i="67"/>
  <c r="AU157" i="67"/>
  <c r="AU158" i="67"/>
  <c r="AU159" i="67"/>
  <c r="AU160" i="67"/>
  <c r="AU161" i="67"/>
  <c r="AU162" i="67"/>
  <c r="AU163" i="67"/>
  <c r="AU164" i="67"/>
  <c r="AU165" i="67"/>
  <c r="AU166" i="67"/>
  <c r="AU167" i="67"/>
  <c r="AU168" i="67"/>
  <c r="AU169" i="67"/>
  <c r="AU170" i="67"/>
  <c r="AU171" i="67"/>
  <c r="AU172" i="67"/>
  <c r="AU173" i="67"/>
  <c r="AU174" i="67"/>
  <c r="AU175" i="67"/>
  <c r="AU176" i="67"/>
  <c r="AU177" i="67"/>
  <c r="AU178" i="67"/>
  <c r="AU179" i="67"/>
  <c r="AU180" i="67"/>
  <c r="AU181" i="67"/>
  <c r="AU182" i="67"/>
  <c r="AU183" i="67"/>
  <c r="AU184" i="67"/>
  <c r="AU185" i="67"/>
  <c r="AU186" i="67"/>
  <c r="AU187" i="67"/>
  <c r="AU188" i="67"/>
  <c r="AU189" i="67"/>
  <c r="AU190" i="67"/>
  <c r="AU191" i="67"/>
  <c r="AU192" i="67"/>
  <c r="AU193" i="67"/>
  <c r="AU194" i="67"/>
  <c r="AU195" i="67"/>
  <c r="AU196" i="67"/>
  <c r="AU197" i="67"/>
  <c r="AU198" i="67"/>
  <c r="AU199" i="67"/>
  <c r="AU200" i="67"/>
  <c r="AU201" i="67"/>
  <c r="AU202" i="67"/>
  <c r="AU203" i="67"/>
  <c r="AU204" i="67"/>
  <c r="AU205" i="67"/>
  <c r="AU206" i="67"/>
  <c r="AU207" i="67"/>
  <c r="AU208" i="67"/>
  <c r="AU209" i="67"/>
  <c r="AU210" i="67"/>
  <c r="AU211" i="67"/>
  <c r="AU212" i="67"/>
  <c r="AU213" i="67"/>
  <c r="AU214" i="67"/>
  <c r="AU215" i="67"/>
  <c r="AU216" i="67"/>
  <c r="AU217" i="67"/>
  <c r="AU218" i="67"/>
  <c r="AU219" i="67"/>
  <c r="AU220" i="67"/>
  <c r="AU221" i="67"/>
  <c r="AU222" i="67"/>
  <c r="AU223" i="67"/>
  <c r="AU224" i="67"/>
  <c r="AU225" i="67"/>
  <c r="AU226" i="67"/>
  <c r="AU227" i="67"/>
  <c r="AU228" i="67"/>
  <c r="AU229" i="67"/>
  <c r="AU230" i="67"/>
  <c r="AU231" i="67"/>
  <c r="AU232" i="67"/>
  <c r="AU233" i="67"/>
  <c r="AU234" i="67"/>
  <c r="AU235" i="67"/>
  <c r="AU236" i="67"/>
  <c r="AU237" i="67"/>
  <c r="AU238" i="67"/>
  <c r="AU239" i="67"/>
  <c r="AU240" i="67"/>
  <c r="AU241" i="67"/>
  <c r="AU242" i="67"/>
  <c r="AU243" i="67"/>
  <c r="AU244" i="67"/>
  <c r="AU245" i="67"/>
  <c r="AU246" i="67"/>
  <c r="AU247" i="67"/>
  <c r="AU248" i="67"/>
  <c r="AU249" i="67"/>
  <c r="AU250" i="67"/>
  <c r="AU251" i="67"/>
  <c r="AU252" i="67"/>
  <c r="AU253" i="67"/>
  <c r="AU254" i="67"/>
  <c r="AU255" i="67"/>
  <c r="AU256" i="67"/>
  <c r="AU257" i="67"/>
  <c r="AU258" i="67"/>
  <c r="AU259" i="67"/>
  <c r="AU260" i="67"/>
  <c r="AU261" i="67"/>
  <c r="AU262" i="67"/>
  <c r="AU263" i="67"/>
  <c r="AU264" i="67"/>
  <c r="AU265" i="67"/>
  <c r="AU266" i="67"/>
  <c r="AU267" i="67"/>
  <c r="AU268" i="67"/>
  <c r="AU269" i="67"/>
  <c r="AU270" i="67"/>
  <c r="AU271" i="67"/>
  <c r="AU272" i="67"/>
  <c r="AU273" i="67"/>
  <c r="AU274" i="67"/>
  <c r="AU275" i="67"/>
  <c r="AU276" i="67"/>
  <c r="AU277" i="67"/>
  <c r="AU278" i="67"/>
  <c r="AU279" i="67"/>
  <c r="AU280" i="67"/>
  <c r="AU281" i="67"/>
  <c r="AU282" i="67"/>
  <c r="AU283" i="67"/>
  <c r="AU284" i="67"/>
  <c r="AU285" i="67"/>
  <c r="AU286" i="67"/>
  <c r="AU287" i="67"/>
  <c r="AU288" i="67"/>
  <c r="AU289" i="67"/>
  <c r="AU290" i="67"/>
  <c r="AU291" i="67"/>
  <c r="AU292" i="67"/>
  <c r="AU293" i="67"/>
  <c r="AU294" i="67"/>
  <c r="AU295" i="67"/>
  <c r="AU296" i="67"/>
  <c r="AU297" i="67"/>
  <c r="AU298" i="67"/>
  <c r="AU299" i="67"/>
  <c r="AU300" i="67"/>
  <c r="AU301" i="67"/>
  <c r="AU302" i="67"/>
  <c r="AU303" i="67"/>
  <c r="AU304" i="67"/>
  <c r="AU305" i="67"/>
  <c r="AU306" i="67"/>
  <c r="AU307" i="67"/>
  <c r="AU308" i="67"/>
  <c r="AU309" i="67"/>
  <c r="AU310" i="67"/>
  <c r="AU311" i="67"/>
  <c r="AU312" i="67"/>
  <c r="AU313" i="67"/>
  <c r="AU314" i="67"/>
  <c r="AU315" i="67"/>
  <c r="AU316" i="67"/>
  <c r="AU317" i="67"/>
  <c r="AU318" i="67"/>
  <c r="AU319" i="67"/>
  <c r="AU320" i="67"/>
  <c r="AU321" i="67"/>
  <c r="AU322" i="67"/>
  <c r="AU323" i="67"/>
  <c r="AU324" i="67"/>
  <c r="AU325" i="67"/>
  <c r="AU326" i="67"/>
  <c r="AU327" i="67"/>
  <c r="AU328" i="67"/>
  <c r="AU329" i="67"/>
  <c r="AU330" i="67"/>
  <c r="AU331" i="67"/>
  <c r="AU332" i="67"/>
  <c r="AU333" i="67"/>
  <c r="AU334" i="67"/>
  <c r="AU335" i="67"/>
  <c r="AU336" i="67"/>
  <c r="AU337" i="67"/>
  <c r="AU338" i="67"/>
  <c r="AU339" i="67"/>
  <c r="AU340" i="67"/>
  <c r="AU341" i="67"/>
  <c r="AU342" i="67"/>
  <c r="AU343" i="67"/>
  <c r="AU344" i="67"/>
  <c r="AU345" i="67"/>
  <c r="AU346" i="67"/>
  <c r="AU347" i="67"/>
  <c r="AU348" i="67"/>
  <c r="AU349" i="67"/>
  <c r="AU350" i="67"/>
  <c r="AU351" i="67"/>
  <c r="AU352" i="67"/>
  <c r="AU353" i="67"/>
  <c r="AU354" i="67"/>
  <c r="AU355" i="67"/>
  <c r="AU356" i="67"/>
  <c r="AU357" i="67"/>
  <c r="AU358" i="67"/>
  <c r="AU359" i="67"/>
  <c r="AU360" i="67"/>
  <c r="AU361" i="67"/>
  <c r="AU362" i="67"/>
  <c r="AU363" i="67"/>
  <c r="AU364" i="67"/>
  <c r="AU365" i="67"/>
  <c r="AU366" i="67"/>
  <c r="AU367" i="67"/>
  <c r="AU368" i="67"/>
  <c r="AU369" i="67"/>
  <c r="AU370" i="67"/>
  <c r="AU371" i="67"/>
  <c r="AU372" i="67"/>
  <c r="AU373" i="67"/>
  <c r="AU374" i="67"/>
  <c r="AU375" i="67"/>
  <c r="AU376" i="67"/>
  <c r="AU377" i="67"/>
  <c r="AU378" i="67"/>
  <c r="AU379" i="67"/>
  <c r="AU380" i="67"/>
  <c r="AU381" i="67"/>
  <c r="AU382" i="67"/>
  <c r="AU383" i="67"/>
  <c r="AU384" i="67"/>
  <c r="AU385" i="67"/>
  <c r="AU386" i="67"/>
  <c r="AU387" i="67"/>
  <c r="AU388" i="67"/>
  <c r="AU389" i="67"/>
  <c r="AU390" i="67"/>
  <c r="AU391" i="67"/>
  <c r="AU392" i="67"/>
  <c r="AU393" i="67"/>
  <c r="AU394" i="67"/>
  <c r="AU395" i="67"/>
  <c r="AU396" i="67"/>
  <c r="AU397" i="67"/>
  <c r="AU398" i="67"/>
  <c r="AU399" i="67"/>
  <c r="AU400" i="67"/>
  <c r="AU401" i="67"/>
  <c r="AU402" i="67"/>
  <c r="AU403" i="67"/>
  <c r="AU404" i="67"/>
  <c r="AU405" i="67"/>
  <c r="AU406" i="67"/>
  <c r="AU407" i="67"/>
  <c r="AU408" i="67"/>
  <c r="AU409" i="67"/>
  <c r="AU410" i="67"/>
  <c r="AU411" i="67"/>
  <c r="AU412" i="67"/>
  <c r="AU413" i="67"/>
  <c r="AU414" i="67"/>
  <c r="AU415" i="67"/>
  <c r="AU416" i="67"/>
  <c r="AU417" i="67"/>
  <c r="AU418" i="67"/>
  <c r="AU419" i="67"/>
  <c r="AU420" i="67"/>
  <c r="AU421" i="67"/>
  <c r="AU422" i="67"/>
  <c r="AU423" i="67"/>
  <c r="AU424" i="67"/>
  <c r="AU425" i="67"/>
  <c r="AU426" i="67"/>
  <c r="AU427" i="67"/>
  <c r="AU428" i="67"/>
  <c r="AU429" i="67"/>
  <c r="AU430" i="67"/>
  <c r="AU431" i="67"/>
  <c r="AU432" i="67"/>
  <c r="AU433" i="67"/>
  <c r="AU434" i="67"/>
  <c r="AU435" i="67"/>
  <c r="AU436" i="67"/>
  <c r="AU437" i="67"/>
  <c r="AU438" i="67"/>
  <c r="AU439" i="67"/>
  <c r="AU440" i="67"/>
  <c r="AU441" i="67"/>
  <c r="AU442" i="67"/>
  <c r="AU443" i="67"/>
  <c r="AU444" i="67"/>
  <c r="AU445" i="67"/>
  <c r="AU446" i="67"/>
  <c r="AU447" i="67"/>
  <c r="AU448" i="67"/>
  <c r="AU449" i="67"/>
  <c r="AU450" i="67"/>
  <c r="AU451" i="67"/>
  <c r="AU452" i="67"/>
  <c r="AU453" i="67"/>
  <c r="AU454" i="67"/>
  <c r="AU455" i="67"/>
  <c r="AU456" i="67"/>
  <c r="AU457" i="67"/>
  <c r="AU458" i="67"/>
  <c r="AU459" i="67"/>
  <c r="AU460" i="67"/>
  <c r="AU461" i="67"/>
  <c r="AU462" i="67"/>
  <c r="AU463" i="67"/>
  <c r="AU464" i="67"/>
  <c r="AU465" i="67"/>
  <c r="AU466" i="67"/>
  <c r="AU467" i="67"/>
  <c r="AU468" i="67"/>
  <c r="AU469" i="67"/>
  <c r="AU470" i="67"/>
  <c r="AU471" i="67"/>
  <c r="AU472" i="67"/>
  <c r="AU473" i="67"/>
  <c r="AU474" i="67"/>
  <c r="AU475" i="67"/>
  <c r="AU476" i="67"/>
  <c r="AU477" i="67"/>
  <c r="AU478" i="67"/>
  <c r="AU479" i="67"/>
  <c r="AU480" i="67"/>
  <c r="AU481" i="67"/>
  <c r="AU482" i="67"/>
  <c r="AU483" i="67"/>
  <c r="AU484" i="67"/>
  <c r="AU485" i="67"/>
  <c r="AU486" i="67"/>
  <c r="AU487" i="67"/>
  <c r="AU488" i="67"/>
  <c r="AU489" i="67"/>
  <c r="AU490" i="67"/>
  <c r="AU491" i="67"/>
  <c r="AU492" i="67"/>
  <c r="AU493" i="67"/>
  <c r="AU494" i="67"/>
  <c r="AU495" i="67"/>
  <c r="AU496" i="67"/>
  <c r="AU497" i="67"/>
  <c r="AU498" i="67"/>
  <c r="AU499" i="67"/>
  <c r="AU500" i="67"/>
  <c r="AU501" i="67"/>
  <c r="AU502" i="67"/>
  <c r="AU503" i="67"/>
  <c r="AU504" i="67"/>
  <c r="AU505" i="67"/>
  <c r="AU506" i="67"/>
  <c r="AU507" i="67"/>
  <c r="AU508" i="67"/>
  <c r="AU509" i="67"/>
  <c r="AU510" i="67"/>
  <c r="AU511" i="67"/>
  <c r="AU512" i="67"/>
  <c r="AU513" i="67"/>
  <c r="AU514" i="67"/>
  <c r="AU515" i="67"/>
  <c r="AU516" i="67"/>
  <c r="AU517" i="67"/>
  <c r="AU518" i="67"/>
  <c r="AU519" i="67"/>
  <c r="AU520" i="67"/>
  <c r="AU521" i="67"/>
  <c r="AU522" i="67"/>
  <c r="AU523" i="67"/>
  <c r="AU524" i="67"/>
  <c r="AU525" i="67"/>
  <c r="AU526" i="67"/>
  <c r="AU527" i="67"/>
  <c r="AU528" i="67"/>
  <c r="AU529" i="67"/>
  <c r="AU530" i="67"/>
  <c r="AU531" i="67"/>
  <c r="AU532" i="67"/>
  <c r="AU533" i="67"/>
  <c r="AU534" i="67"/>
  <c r="AU535" i="67"/>
  <c r="AU536" i="67"/>
  <c r="AU537" i="67"/>
  <c r="AU538" i="67"/>
  <c r="AU539" i="67"/>
  <c r="AU540" i="67"/>
  <c r="AU541" i="67"/>
  <c r="AU542" i="67"/>
  <c r="AU543" i="67"/>
  <c r="AU544" i="67"/>
  <c r="AU545" i="67"/>
  <c r="AU546" i="67"/>
  <c r="AU547" i="67"/>
  <c r="AU548" i="67"/>
  <c r="AU549" i="67"/>
  <c r="AU550" i="67"/>
  <c r="AU551" i="67"/>
  <c r="AU552" i="67"/>
  <c r="AU553" i="67"/>
  <c r="AU554" i="67"/>
  <c r="AU555" i="67"/>
  <c r="AU556" i="67"/>
  <c r="AU557" i="67"/>
  <c r="AU558" i="67"/>
  <c r="AU559" i="67"/>
  <c r="AU560" i="67"/>
  <c r="AU561" i="67"/>
  <c r="AU562" i="67"/>
  <c r="AU563" i="67"/>
  <c r="AU564" i="67"/>
  <c r="AU565" i="67"/>
  <c r="AU566" i="67"/>
  <c r="AU567" i="67"/>
  <c r="AU568" i="67"/>
  <c r="AU569" i="67"/>
  <c r="AU570" i="67"/>
  <c r="AU571" i="67"/>
  <c r="AU572" i="67"/>
  <c r="AU573" i="67"/>
  <c r="AU574" i="67"/>
  <c r="AU575" i="67"/>
  <c r="AU576" i="67"/>
  <c r="AU577" i="67"/>
  <c r="AU578" i="67"/>
  <c r="AU579" i="67"/>
  <c r="AU580" i="67"/>
  <c r="AU581" i="67"/>
  <c r="AU582" i="67"/>
  <c r="AU583" i="67"/>
  <c r="AU584" i="67"/>
  <c r="AU585" i="67"/>
  <c r="AU586" i="67"/>
  <c r="AU587" i="67"/>
  <c r="AU588" i="67"/>
  <c r="AU589" i="67"/>
  <c r="AU590" i="67"/>
  <c r="AU591" i="67"/>
  <c r="AU592" i="67"/>
  <c r="AU593" i="67"/>
  <c r="AU594" i="67"/>
  <c r="AU595" i="67"/>
  <c r="AU596" i="67"/>
  <c r="AU597" i="67"/>
  <c r="AU598" i="67"/>
  <c r="AU599" i="67"/>
  <c r="AU600" i="67"/>
  <c r="AU601" i="67"/>
  <c r="AU602" i="67"/>
  <c r="AU603" i="67"/>
  <c r="AU604" i="67"/>
  <c r="AU605" i="67"/>
  <c r="AU606" i="67"/>
  <c r="AU607" i="67"/>
  <c r="AU608" i="67"/>
  <c r="AU609" i="67"/>
  <c r="AU610" i="67"/>
  <c r="AU611" i="67"/>
  <c r="AU612" i="67"/>
  <c r="AU613" i="67"/>
  <c r="AU614" i="67"/>
  <c r="AU615" i="67"/>
  <c r="AU616" i="67"/>
  <c r="AU617" i="67"/>
  <c r="AU618" i="67"/>
  <c r="AU619" i="67"/>
  <c r="AU620" i="67"/>
  <c r="AU621" i="67"/>
  <c r="AU622" i="67"/>
  <c r="AU623" i="67"/>
  <c r="AU624" i="67"/>
  <c r="AU625" i="67"/>
  <c r="AU626" i="67"/>
  <c r="AU627" i="67"/>
  <c r="AU628" i="67"/>
  <c r="AU629" i="67"/>
  <c r="AU630" i="67"/>
  <c r="AU631" i="67"/>
  <c r="AU632" i="67"/>
  <c r="AU633" i="67"/>
  <c r="AU634" i="67"/>
  <c r="AU635" i="67"/>
  <c r="AU636" i="67"/>
  <c r="AU637" i="67"/>
  <c r="AU638" i="67"/>
  <c r="AU639" i="67"/>
  <c r="AU640" i="67"/>
  <c r="AU641" i="67"/>
  <c r="AU642" i="67"/>
  <c r="AU643" i="67"/>
  <c r="AU644" i="67"/>
  <c r="AU645" i="67"/>
  <c r="AU646" i="67"/>
  <c r="AU647" i="67"/>
  <c r="AU648" i="67"/>
  <c r="AU649" i="67"/>
  <c r="AU650" i="67"/>
  <c r="AU651" i="67"/>
  <c r="AU652" i="67"/>
  <c r="AU653" i="67"/>
  <c r="AU654" i="67"/>
  <c r="AU655" i="67"/>
  <c r="AU656" i="67"/>
  <c r="AU657" i="67"/>
  <c r="AU658" i="67"/>
  <c r="AU659" i="67"/>
  <c r="AU660" i="67"/>
  <c r="AU661" i="67"/>
  <c r="AU662" i="67"/>
  <c r="AU663" i="67"/>
  <c r="AU664" i="67"/>
  <c r="AU665" i="67"/>
  <c r="AU666" i="67"/>
  <c r="AU667" i="67"/>
  <c r="AU668" i="67"/>
  <c r="AU669" i="67"/>
  <c r="AU670" i="67"/>
  <c r="AU671" i="67"/>
  <c r="AU672" i="67"/>
  <c r="AU673" i="67"/>
  <c r="AU674" i="67"/>
  <c r="AU675" i="67"/>
  <c r="AU676" i="67"/>
  <c r="AU677" i="67"/>
  <c r="AU678" i="67"/>
  <c r="AU679" i="67"/>
  <c r="AU680" i="67"/>
  <c r="AU681" i="67"/>
  <c r="AU682" i="67"/>
  <c r="AU683" i="67"/>
  <c r="AU684" i="67"/>
  <c r="AU685" i="67"/>
  <c r="AU686" i="67"/>
  <c r="AU687" i="67"/>
  <c r="AU688" i="67"/>
  <c r="AU689" i="67"/>
  <c r="AU690" i="67"/>
  <c r="AU691" i="67"/>
  <c r="AU692" i="67"/>
  <c r="AU693" i="67"/>
  <c r="AU694" i="67"/>
  <c r="AU695" i="67"/>
  <c r="AU696" i="67"/>
  <c r="AU697" i="67"/>
  <c r="AU698" i="67"/>
  <c r="AU699" i="67"/>
  <c r="AU700" i="67"/>
  <c r="AU701" i="67"/>
  <c r="AU702" i="67"/>
  <c r="AU703" i="67"/>
  <c r="AU704" i="67"/>
  <c r="AU705" i="67"/>
  <c r="AU706" i="67"/>
  <c r="AU707" i="67"/>
  <c r="AU708" i="67"/>
  <c r="AU709" i="67"/>
  <c r="AU710" i="67"/>
  <c r="AU711" i="67"/>
  <c r="AU712" i="67"/>
  <c r="AU713" i="67"/>
  <c r="AU714" i="67"/>
  <c r="AU715" i="67"/>
  <c r="AU716" i="67"/>
  <c r="AU717" i="67"/>
  <c r="AU718" i="67"/>
  <c r="AU719" i="67"/>
  <c r="AU720" i="67"/>
  <c r="AU721" i="67"/>
  <c r="AU722" i="67"/>
  <c r="AU723" i="67"/>
  <c r="AU724" i="67"/>
  <c r="AU725" i="67"/>
  <c r="AU726" i="67"/>
  <c r="AU727" i="67"/>
  <c r="AU728" i="67"/>
  <c r="AU729" i="67"/>
  <c r="AU730" i="67"/>
  <c r="AU731" i="67"/>
  <c r="AU732" i="67"/>
  <c r="AU733" i="67"/>
  <c r="AU734" i="67"/>
  <c r="AU735" i="67"/>
  <c r="AU736" i="67"/>
  <c r="AU737" i="67"/>
  <c r="AU738" i="67"/>
  <c r="AU739" i="67"/>
  <c r="AU740" i="67"/>
  <c r="AU741" i="67"/>
  <c r="AU742" i="67"/>
  <c r="AU743" i="67"/>
  <c r="AU744" i="67"/>
  <c r="AU745" i="67"/>
  <c r="AU746" i="67"/>
  <c r="AU747" i="67"/>
  <c r="AU748" i="67"/>
  <c r="AU749" i="67"/>
  <c r="AU750" i="67"/>
  <c r="AU751" i="67"/>
  <c r="AU752" i="67"/>
  <c r="AU753" i="67"/>
  <c r="AU754" i="67"/>
  <c r="AU755" i="67"/>
  <c r="AU756" i="67"/>
  <c r="AU757" i="67"/>
  <c r="AU758" i="67"/>
  <c r="AU759" i="67"/>
  <c r="AU760" i="67"/>
  <c r="AU761" i="67"/>
  <c r="AU762" i="67"/>
  <c r="AU763" i="67"/>
  <c r="AU764" i="67"/>
  <c r="AU765" i="67"/>
  <c r="AU766" i="67"/>
  <c r="AU767" i="67"/>
  <c r="AU768" i="67"/>
  <c r="AU769" i="67"/>
  <c r="AU770" i="67"/>
  <c r="AU771" i="67"/>
  <c r="AU772" i="67"/>
  <c r="AU773" i="67"/>
  <c r="AU774" i="67"/>
  <c r="AU775" i="67"/>
  <c r="AU776" i="67"/>
  <c r="AU777" i="67"/>
  <c r="AU778" i="67"/>
  <c r="AU779" i="67"/>
  <c r="AU780" i="67"/>
  <c r="AU781" i="67"/>
  <c r="AU782" i="67"/>
  <c r="AU783" i="67"/>
  <c r="AU784" i="67"/>
  <c r="AU785" i="67"/>
  <c r="AU786" i="67"/>
  <c r="AU787" i="67"/>
  <c r="AU788" i="67"/>
  <c r="AU789" i="67"/>
  <c r="AU790" i="67"/>
  <c r="AU791" i="67"/>
  <c r="AU792" i="67"/>
  <c r="AU793" i="67"/>
  <c r="AU794" i="67"/>
  <c r="AU795" i="67"/>
  <c r="AU796" i="67"/>
  <c r="AU797" i="67"/>
  <c r="AU798" i="67"/>
  <c r="AU799" i="67"/>
  <c r="AU800" i="67"/>
  <c r="AU801" i="67"/>
  <c r="AU802" i="67"/>
  <c r="AU803" i="67"/>
  <c r="AU804" i="67"/>
  <c r="AU805" i="67"/>
  <c r="AU806" i="67"/>
  <c r="AU807" i="67"/>
  <c r="AU808" i="67"/>
  <c r="AU809" i="67"/>
  <c r="AU810" i="67"/>
  <c r="AU1111" i="67"/>
  <c r="AU1112" i="67"/>
  <c r="AU1113" i="67"/>
  <c r="AU1114" i="67"/>
  <c r="AU1115" i="67"/>
  <c r="AU1116" i="67"/>
  <c r="AU1117" i="67"/>
  <c r="AU1118" i="67"/>
  <c r="AU1119" i="67"/>
  <c r="AU1120" i="67"/>
  <c r="AU1121" i="67"/>
  <c r="AU1122" i="67"/>
  <c r="AU1123" i="67"/>
  <c r="AU1124" i="67"/>
  <c r="AU1125" i="67"/>
  <c r="AU1126" i="67"/>
  <c r="AU1127" i="67"/>
  <c r="AU1128" i="67"/>
  <c r="AU1129" i="67"/>
  <c r="AU1130" i="67"/>
  <c r="AU1131" i="67"/>
  <c r="AU1132" i="67"/>
  <c r="AU1133" i="67"/>
  <c r="AU1134" i="67"/>
  <c r="AU1135" i="67"/>
  <c r="AU1136" i="67"/>
  <c r="AU1137" i="67"/>
  <c r="AU1138" i="67"/>
  <c r="AU1139" i="67"/>
  <c r="AU1140" i="67"/>
  <c r="AU1141" i="67"/>
  <c r="AU1142" i="67"/>
  <c r="AU1143" i="67"/>
  <c r="AU1144" i="67"/>
  <c r="AU1145" i="67"/>
  <c r="AU1146" i="67"/>
  <c r="AU1147" i="67"/>
  <c r="AU1148" i="67"/>
  <c r="AU1149" i="67"/>
  <c r="AU1150" i="67"/>
  <c r="AU1151" i="67"/>
  <c r="AU1152" i="67"/>
  <c r="AU1153" i="67"/>
  <c r="AU1154" i="67"/>
  <c r="AU1155" i="67"/>
  <c r="AU1156" i="67"/>
  <c r="AU1157" i="67"/>
  <c r="AU1158" i="67"/>
  <c r="AU1159" i="67"/>
  <c r="AU1160" i="67"/>
  <c r="AU1161" i="67"/>
  <c r="AU1162" i="67"/>
  <c r="AU1163" i="67"/>
  <c r="AU1164" i="67"/>
  <c r="AU1165" i="67"/>
  <c r="AU1166" i="67"/>
  <c r="AU1167" i="67"/>
  <c r="AU1168" i="67"/>
  <c r="AU1169" i="67"/>
  <c r="AU1170" i="67"/>
  <c r="AU1171" i="67"/>
  <c r="AU1172" i="67"/>
  <c r="AU1173" i="67"/>
  <c r="AU1174" i="67"/>
  <c r="AU1175" i="67"/>
  <c r="AU1176" i="67"/>
  <c r="AU1177" i="67"/>
  <c r="AU1178" i="67"/>
  <c r="AU1179" i="67"/>
  <c r="AU1180" i="67"/>
  <c r="AU1181" i="67"/>
  <c r="AU1182" i="67"/>
  <c r="AU1183" i="67"/>
  <c r="AU1184" i="67"/>
  <c r="AU1185" i="67"/>
  <c r="AU1186" i="67"/>
  <c r="AU1187" i="67"/>
  <c r="AU1188" i="67"/>
  <c r="AU1189" i="67"/>
  <c r="AU1190" i="67"/>
  <c r="AU1191" i="67"/>
  <c r="AU1192" i="67"/>
  <c r="AU1193" i="67"/>
  <c r="AU1194" i="67"/>
  <c r="AU1195" i="67"/>
  <c r="AU1196" i="67"/>
  <c r="AU1197" i="67"/>
  <c r="AU1198" i="67"/>
  <c r="AU1199" i="67"/>
  <c r="AU1200" i="67"/>
  <c r="AU1201" i="67"/>
  <c r="AU1202" i="67"/>
  <c r="AU1203" i="67"/>
  <c r="AU1204" i="67"/>
  <c r="AU1205" i="67"/>
  <c r="AU1206" i="67"/>
  <c r="AU1207" i="67"/>
  <c r="AU1208" i="67"/>
  <c r="AU1209" i="67"/>
  <c r="AU1210" i="67"/>
  <c r="AU11" i="67"/>
  <c r="V10" i="61" a="1"/>
  <c r="V10" i="61" s="1"/>
  <c r="U10" i="61" a="1"/>
  <c r="U10" i="61" s="1"/>
  <c r="T10" i="61" a="1"/>
  <c r="T10" i="61"/>
  <c r="O10" i="66" a="1"/>
  <c r="O10" i="66" s="1"/>
  <c r="H10" i="66" a="1"/>
  <c r="H10" i="66" s="1"/>
  <c r="AB3" i="9"/>
  <c r="Z3" i="9"/>
  <c r="S3005" i="70"/>
  <c r="U3005" i="70" s="1"/>
  <c r="S3004" i="70"/>
  <c r="U3004" i="70" s="1"/>
  <c r="S3003" i="70"/>
  <c r="U3003" i="70" s="1"/>
  <c r="S3002" i="70"/>
  <c r="U3002" i="70" s="1"/>
  <c r="S3001" i="70"/>
  <c r="U3001" i="70" s="1"/>
  <c r="S3000" i="70"/>
  <c r="U3000" i="70" s="1"/>
  <c r="S2999" i="70"/>
  <c r="U2999" i="70" s="1"/>
  <c r="S2998" i="70"/>
  <c r="U2998" i="70" s="1"/>
  <c r="S2997" i="70"/>
  <c r="U2997" i="70"/>
  <c r="S2996" i="70"/>
  <c r="U2996" i="70" s="1"/>
  <c r="S2995" i="70"/>
  <c r="U2995" i="70" s="1"/>
  <c r="S2994" i="70"/>
  <c r="U2994" i="70" s="1"/>
  <c r="S2993" i="70"/>
  <c r="U2993" i="70" s="1"/>
  <c r="S2992" i="70"/>
  <c r="U2992" i="70" s="1"/>
  <c r="S2991" i="70"/>
  <c r="U2991" i="70" s="1"/>
  <c r="S2990" i="70"/>
  <c r="U2990" i="70" s="1"/>
  <c r="S2989" i="70"/>
  <c r="U2989" i="70" s="1"/>
  <c r="S2988" i="70"/>
  <c r="U2988" i="70" s="1"/>
  <c r="S2987" i="70"/>
  <c r="U2987" i="70" s="1"/>
  <c r="S2986" i="70"/>
  <c r="U2986" i="70" s="1"/>
  <c r="S2985" i="70"/>
  <c r="U2985" i="70" s="1"/>
  <c r="S2984" i="70"/>
  <c r="U2984" i="70" s="1"/>
  <c r="S2983" i="70"/>
  <c r="U2983" i="70" s="1"/>
  <c r="S2982" i="70"/>
  <c r="U2982" i="70"/>
  <c r="S2981" i="70"/>
  <c r="U2981" i="70" s="1"/>
  <c r="S2980" i="70"/>
  <c r="U2980" i="70" s="1"/>
  <c r="S2979" i="70"/>
  <c r="U2979" i="70" s="1"/>
  <c r="S2978" i="70"/>
  <c r="U2978" i="70" s="1"/>
  <c r="S2977" i="70"/>
  <c r="U2977" i="70" s="1"/>
  <c r="S2976" i="70"/>
  <c r="U2976" i="70" s="1"/>
  <c r="S2975" i="70"/>
  <c r="U2975" i="70" s="1"/>
  <c r="S2974" i="70"/>
  <c r="U2974" i="70" s="1"/>
  <c r="S2973" i="70"/>
  <c r="U2973" i="70" s="1"/>
  <c r="S2972" i="70"/>
  <c r="U2972" i="70" s="1"/>
  <c r="S2971" i="70"/>
  <c r="U2971" i="70" s="1"/>
  <c r="S2970" i="70"/>
  <c r="U2970" i="70"/>
  <c r="S2969" i="70"/>
  <c r="U2969" i="70" s="1"/>
  <c r="S2968" i="70"/>
  <c r="U2968" i="70" s="1"/>
  <c r="S2967" i="70"/>
  <c r="U2967" i="70" s="1"/>
  <c r="S2966" i="70"/>
  <c r="U2966" i="70" s="1"/>
  <c r="S2965" i="70"/>
  <c r="U2965" i="70" s="1"/>
  <c r="S2964" i="70"/>
  <c r="U2964" i="70" s="1"/>
  <c r="S2963" i="70"/>
  <c r="U2963" i="70" s="1"/>
  <c r="S2962" i="70"/>
  <c r="U2962" i="70" s="1"/>
  <c r="S2961" i="70"/>
  <c r="U2961" i="70" s="1"/>
  <c r="S2960" i="70"/>
  <c r="U2960" i="70" s="1"/>
  <c r="S2959" i="70"/>
  <c r="U2959" i="70" s="1"/>
  <c r="S2958" i="70"/>
  <c r="U2958" i="70" s="1"/>
  <c r="S2957" i="70"/>
  <c r="U2957" i="70" s="1"/>
  <c r="S2956" i="70"/>
  <c r="U2956" i="70" s="1"/>
  <c r="S2955" i="70"/>
  <c r="U2955" i="70" s="1"/>
  <c r="S2954" i="70"/>
  <c r="U2954" i="70" s="1"/>
  <c r="S2953" i="70"/>
  <c r="U2953" i="70" s="1"/>
  <c r="S2952" i="70"/>
  <c r="U2952" i="70" s="1"/>
  <c r="S2951" i="70"/>
  <c r="U2951" i="70" s="1"/>
  <c r="S2950" i="70"/>
  <c r="U2950" i="70" s="1"/>
  <c r="S2949" i="70"/>
  <c r="U2949" i="70" s="1"/>
  <c r="S2948" i="70"/>
  <c r="U2948" i="70" s="1"/>
  <c r="S2947" i="70"/>
  <c r="U2947" i="70" s="1"/>
  <c r="S2946" i="70"/>
  <c r="U2946" i="70" s="1"/>
  <c r="S2945" i="70"/>
  <c r="U2945" i="70"/>
  <c r="S2944" i="70"/>
  <c r="U2944" i="70" s="1"/>
  <c r="S2943" i="70"/>
  <c r="U2943" i="70" s="1"/>
  <c r="S2942" i="70"/>
  <c r="U2942" i="70" s="1"/>
  <c r="S2941" i="70"/>
  <c r="U2941" i="70" s="1"/>
  <c r="S2940" i="70"/>
  <c r="U2940" i="70" s="1"/>
  <c r="S2939" i="70"/>
  <c r="U2939" i="70" s="1"/>
  <c r="S2938" i="70"/>
  <c r="U2938" i="70" s="1"/>
  <c r="S2937" i="70"/>
  <c r="U2937" i="70" s="1"/>
  <c r="S2936" i="70"/>
  <c r="U2936" i="70" s="1"/>
  <c r="S2935" i="70"/>
  <c r="U2935" i="70" s="1"/>
  <c r="S2934" i="70"/>
  <c r="U2934" i="70"/>
  <c r="S2933" i="70"/>
  <c r="U2933" i="70" s="1"/>
  <c r="S2932" i="70"/>
  <c r="U2932" i="70" s="1"/>
  <c r="S2931" i="70"/>
  <c r="U2931" i="70" s="1"/>
  <c r="S2930" i="70"/>
  <c r="U2930" i="70" s="1"/>
  <c r="S2929" i="70"/>
  <c r="U2929" i="70" s="1"/>
  <c r="S2928" i="70"/>
  <c r="U2928" i="70" s="1"/>
  <c r="S2927" i="70"/>
  <c r="U2927" i="70" s="1"/>
  <c r="S2926" i="70"/>
  <c r="U2926" i="70" s="1"/>
  <c r="S2925" i="70"/>
  <c r="U2925" i="70" s="1"/>
  <c r="S2924" i="70"/>
  <c r="U2924" i="70" s="1"/>
  <c r="S2923" i="70"/>
  <c r="U2923" i="70" s="1"/>
  <c r="S2922" i="70"/>
  <c r="U2922" i="70" s="1"/>
  <c r="S2921" i="70"/>
  <c r="U2921" i="70" s="1"/>
  <c r="S2920" i="70"/>
  <c r="U2920" i="70" s="1"/>
  <c r="S2919" i="70"/>
  <c r="U2919" i="70" s="1"/>
  <c r="S2918" i="70"/>
  <c r="U2918" i="70"/>
  <c r="S2917" i="70"/>
  <c r="U2917" i="70" s="1"/>
  <c r="S2916" i="70"/>
  <c r="U2916" i="70" s="1"/>
  <c r="S2915" i="70"/>
  <c r="U2915" i="70" s="1"/>
  <c r="S2914" i="70"/>
  <c r="U2914" i="70" s="1"/>
  <c r="S2913" i="70"/>
  <c r="U2913" i="70" s="1"/>
  <c r="S2912" i="70"/>
  <c r="U2912" i="70" s="1"/>
  <c r="S2911" i="70"/>
  <c r="U2911" i="70" s="1"/>
  <c r="S2910" i="70"/>
  <c r="U2910" i="70" s="1"/>
  <c r="S2909" i="70"/>
  <c r="U2909" i="70" s="1"/>
  <c r="S2908" i="70"/>
  <c r="U2908" i="70" s="1"/>
  <c r="S2907" i="70"/>
  <c r="U2907" i="70" s="1"/>
  <c r="S2906" i="70"/>
  <c r="U2906" i="70" s="1"/>
  <c r="S2905" i="70"/>
  <c r="U2905" i="70" s="1"/>
  <c r="S2904" i="70"/>
  <c r="U2904" i="70" s="1"/>
  <c r="S2903" i="70"/>
  <c r="U2903" i="70" s="1"/>
  <c r="S2902" i="70"/>
  <c r="U2902" i="70" s="1"/>
  <c r="S2901" i="70"/>
  <c r="U2901" i="70"/>
  <c r="S2900" i="70"/>
  <c r="U2900" i="70" s="1"/>
  <c r="S2899" i="70"/>
  <c r="U2899" i="70" s="1"/>
  <c r="S2898" i="70"/>
  <c r="U2898" i="70" s="1"/>
  <c r="S2897" i="70"/>
  <c r="U2897" i="70" s="1"/>
  <c r="S2896" i="70"/>
  <c r="U2896" i="70" s="1"/>
  <c r="S2895" i="70"/>
  <c r="U2895" i="70" s="1"/>
  <c r="S2894" i="70"/>
  <c r="U2894" i="70" s="1"/>
  <c r="S2893" i="70"/>
  <c r="U2893" i="70" s="1"/>
  <c r="S2892" i="70"/>
  <c r="U2892" i="70" s="1"/>
  <c r="S2891" i="70"/>
  <c r="U2891" i="70" s="1"/>
  <c r="S2890" i="70"/>
  <c r="U2890" i="70" s="1"/>
  <c r="S2889" i="70"/>
  <c r="U2889" i="70" s="1"/>
  <c r="S2888" i="70"/>
  <c r="U2888" i="70" s="1"/>
  <c r="S2887" i="70"/>
  <c r="U2887" i="70" s="1"/>
  <c r="S2886" i="70"/>
  <c r="U2886" i="70" s="1"/>
  <c r="S2885" i="70"/>
  <c r="U2885" i="70" s="1"/>
  <c r="S2884" i="70"/>
  <c r="U2884" i="70" s="1"/>
  <c r="S2883" i="70"/>
  <c r="U2883" i="70" s="1"/>
  <c r="S2882" i="70"/>
  <c r="U2882" i="70" s="1"/>
  <c r="S2881" i="70"/>
  <c r="U2881" i="70" s="1"/>
  <c r="S2880" i="70"/>
  <c r="U2880" i="70" s="1"/>
  <c r="S2879" i="70"/>
  <c r="U2879" i="70" s="1"/>
  <c r="S2878" i="70"/>
  <c r="U2878" i="70" s="1"/>
  <c r="S2877" i="70"/>
  <c r="U2877" i="70" s="1"/>
  <c r="S2876" i="70"/>
  <c r="U2876" i="70" s="1"/>
  <c r="S2875" i="70"/>
  <c r="U2875" i="70" s="1"/>
  <c r="S2874" i="70"/>
  <c r="U2874" i="70" s="1"/>
  <c r="S2873" i="70"/>
  <c r="U2873" i="70" s="1"/>
  <c r="S2872" i="70"/>
  <c r="U2872" i="70" s="1"/>
  <c r="S2871" i="70"/>
  <c r="U2871" i="70" s="1"/>
  <c r="S2870" i="70"/>
  <c r="U2870" i="70" s="1"/>
  <c r="S2869" i="70"/>
  <c r="U2869" i="70" s="1"/>
  <c r="S2868" i="70"/>
  <c r="U2868" i="70" s="1"/>
  <c r="S2867" i="70"/>
  <c r="U2867" i="70" s="1"/>
  <c r="S2866" i="70"/>
  <c r="U2866" i="70" s="1"/>
  <c r="S2865" i="70"/>
  <c r="U2865" i="70" s="1"/>
  <c r="S2864" i="70"/>
  <c r="U2864" i="70" s="1"/>
  <c r="S2863" i="70"/>
  <c r="U2863" i="70" s="1"/>
  <c r="S2862" i="70"/>
  <c r="U2862" i="70" s="1"/>
  <c r="S2861" i="70"/>
  <c r="U2861" i="70" s="1"/>
  <c r="S2860" i="70"/>
  <c r="U2860" i="70" s="1"/>
  <c r="S2859" i="70"/>
  <c r="U2859" i="70" s="1"/>
  <c r="S2858" i="70"/>
  <c r="U2858" i="70"/>
  <c r="S2857" i="70"/>
  <c r="U2857" i="70" s="1"/>
  <c r="S2856" i="70"/>
  <c r="U2856" i="70" s="1"/>
  <c r="S2855" i="70"/>
  <c r="U2855" i="70" s="1"/>
  <c r="S2854" i="70"/>
  <c r="U2854" i="70" s="1"/>
  <c r="S2853" i="70"/>
  <c r="U2853" i="70" s="1"/>
  <c r="S2852" i="70"/>
  <c r="U2852" i="70" s="1"/>
  <c r="S2851" i="70"/>
  <c r="U2851" i="70" s="1"/>
  <c r="S2850" i="70"/>
  <c r="U2850" i="70" s="1"/>
  <c r="S2849" i="70"/>
  <c r="U2849" i="70"/>
  <c r="S2848" i="70"/>
  <c r="U2848" i="70" s="1"/>
  <c r="S2847" i="70"/>
  <c r="U2847" i="70" s="1"/>
  <c r="S2846" i="70"/>
  <c r="U2846" i="70" s="1"/>
  <c r="S2845" i="70"/>
  <c r="U2845" i="70" s="1"/>
  <c r="S2844" i="70"/>
  <c r="U2844" i="70" s="1"/>
  <c r="S2843" i="70"/>
  <c r="U2843" i="70" s="1"/>
  <c r="S2842" i="70"/>
  <c r="U2842" i="70" s="1"/>
  <c r="S2841" i="70"/>
  <c r="U2841" i="70" s="1"/>
  <c r="S2840" i="70"/>
  <c r="U2840" i="70" s="1"/>
  <c r="S2839" i="70"/>
  <c r="U2839" i="70" s="1"/>
  <c r="S2838" i="70"/>
  <c r="U2838" i="70"/>
  <c r="S2837" i="70"/>
  <c r="U2837" i="70" s="1"/>
  <c r="S2836" i="70"/>
  <c r="U2836" i="70" s="1"/>
  <c r="S2835" i="70"/>
  <c r="U2835" i="70" s="1"/>
  <c r="S2834" i="70"/>
  <c r="U2834" i="70" s="1"/>
  <c r="S2833" i="70"/>
  <c r="U2833" i="70" s="1"/>
  <c r="S2832" i="70"/>
  <c r="U2832" i="70" s="1"/>
  <c r="S2831" i="70"/>
  <c r="U2831" i="70" s="1"/>
  <c r="S2830" i="70"/>
  <c r="U2830" i="70" s="1"/>
  <c r="S2829" i="70"/>
  <c r="U2829" i="70" s="1"/>
  <c r="S2828" i="70"/>
  <c r="U2828" i="70" s="1"/>
  <c r="S2827" i="70"/>
  <c r="U2827" i="70" s="1"/>
  <c r="S2826" i="70"/>
  <c r="U2826" i="70" s="1"/>
  <c r="S2825" i="70"/>
  <c r="U2825" i="70" s="1"/>
  <c r="S2824" i="70"/>
  <c r="U2824" i="70" s="1"/>
  <c r="S2823" i="70"/>
  <c r="U2823" i="70" s="1"/>
  <c r="S2822" i="70"/>
  <c r="U2822" i="70" s="1"/>
  <c r="S2821" i="70"/>
  <c r="U2821" i="70" s="1"/>
  <c r="S2820" i="70"/>
  <c r="U2820" i="70" s="1"/>
  <c r="S2819" i="70"/>
  <c r="U2819" i="70" s="1"/>
  <c r="S2818" i="70"/>
  <c r="U2818" i="70" s="1"/>
  <c r="S2817" i="70"/>
  <c r="U2817" i="70" s="1"/>
  <c r="S2816" i="70"/>
  <c r="U2816" i="70" s="1"/>
  <c r="S2815" i="70"/>
  <c r="U2815" i="70" s="1"/>
  <c r="S2814" i="70"/>
  <c r="U2814" i="70" s="1"/>
  <c r="S2813" i="70"/>
  <c r="U2813" i="70" s="1"/>
  <c r="S2812" i="70"/>
  <c r="U2812" i="70" s="1"/>
  <c r="S2811" i="70"/>
  <c r="U2811" i="70" s="1"/>
  <c r="S2810" i="70"/>
  <c r="U2810" i="70" s="1"/>
  <c r="S2809" i="70"/>
  <c r="U2809" i="70" s="1"/>
  <c r="S2808" i="70"/>
  <c r="U2808" i="70" s="1"/>
  <c r="S2807" i="70"/>
  <c r="U2807" i="70" s="1"/>
  <c r="S2806" i="70"/>
  <c r="U2806" i="70" s="1"/>
  <c r="S2805" i="70"/>
  <c r="U2805" i="70" s="1"/>
  <c r="S2804" i="70"/>
  <c r="U2804" i="70" s="1"/>
  <c r="S2803" i="70"/>
  <c r="U2803" i="70" s="1"/>
  <c r="S2802" i="70"/>
  <c r="U2802" i="70" s="1"/>
  <c r="S2801" i="70"/>
  <c r="U2801" i="70" s="1"/>
  <c r="S2800" i="70"/>
  <c r="U2800" i="70" s="1"/>
  <c r="S2799" i="70"/>
  <c r="U2799" i="70" s="1"/>
  <c r="S2798" i="70"/>
  <c r="U2798" i="70" s="1"/>
  <c r="S2797" i="70"/>
  <c r="U2797" i="70" s="1"/>
  <c r="S2796" i="70"/>
  <c r="U2796" i="70" s="1"/>
  <c r="S2795" i="70"/>
  <c r="U2795" i="70" s="1"/>
  <c r="S2794" i="70"/>
  <c r="U2794" i="70" s="1"/>
  <c r="S2793" i="70"/>
  <c r="U2793" i="70" s="1"/>
  <c r="S2792" i="70"/>
  <c r="U2792" i="70" s="1"/>
  <c r="S2791" i="70"/>
  <c r="U2791" i="70" s="1"/>
  <c r="S2790" i="70"/>
  <c r="U2790" i="70" s="1"/>
  <c r="S2789" i="70"/>
  <c r="U2789" i="70" s="1"/>
  <c r="S2788" i="70"/>
  <c r="U2788" i="70" s="1"/>
  <c r="S2787" i="70"/>
  <c r="U2787" i="70" s="1"/>
  <c r="S2786" i="70"/>
  <c r="U2786" i="70" s="1"/>
  <c r="S2785" i="70"/>
  <c r="U2785" i="70" s="1"/>
  <c r="S2784" i="70"/>
  <c r="U2784" i="70" s="1"/>
  <c r="S2783" i="70"/>
  <c r="U2783" i="70" s="1"/>
  <c r="S2782" i="70"/>
  <c r="U2782" i="70" s="1"/>
  <c r="S2781" i="70"/>
  <c r="U2781" i="70" s="1"/>
  <c r="S2780" i="70"/>
  <c r="U2780" i="70" s="1"/>
  <c r="S2779" i="70"/>
  <c r="U2779" i="70" s="1"/>
  <c r="S2778" i="70"/>
  <c r="U2778" i="70" s="1"/>
  <c r="S2777" i="70"/>
  <c r="U2777" i="70" s="1"/>
  <c r="S2776" i="70"/>
  <c r="U2776" i="70" s="1"/>
  <c r="S2775" i="70"/>
  <c r="U2775" i="70" s="1"/>
  <c r="S2774" i="70"/>
  <c r="U2774" i="70" s="1"/>
  <c r="S2773" i="70"/>
  <c r="U2773" i="70" s="1"/>
  <c r="S2772" i="70"/>
  <c r="U2772" i="70"/>
  <c r="S2771" i="70"/>
  <c r="U2771" i="70" s="1"/>
  <c r="S2770" i="70"/>
  <c r="U2770" i="70" s="1"/>
  <c r="S2769" i="70"/>
  <c r="U2769" i="70" s="1"/>
  <c r="S2768" i="70"/>
  <c r="U2768" i="70" s="1"/>
  <c r="S2767" i="70"/>
  <c r="U2767" i="70" s="1"/>
  <c r="S2766" i="70"/>
  <c r="U2766" i="70" s="1"/>
  <c r="S2765" i="70"/>
  <c r="U2765" i="70" s="1"/>
  <c r="S2764" i="70"/>
  <c r="U2764" i="70" s="1"/>
  <c r="S2763" i="70"/>
  <c r="U2763" i="70" s="1"/>
  <c r="S2762" i="70"/>
  <c r="U2762" i="70" s="1"/>
  <c r="S2761" i="70"/>
  <c r="U2761" i="70" s="1"/>
  <c r="S2760" i="70"/>
  <c r="U2760" i="70" s="1"/>
  <c r="S2759" i="70"/>
  <c r="U2759" i="70" s="1"/>
  <c r="S2758" i="70"/>
  <c r="U2758" i="70" s="1"/>
  <c r="S2757" i="70"/>
  <c r="U2757" i="70" s="1"/>
  <c r="S2756" i="70"/>
  <c r="U2756" i="70" s="1"/>
  <c r="S2755" i="70"/>
  <c r="U2755" i="70" s="1"/>
  <c r="S2754" i="70"/>
  <c r="U2754" i="70" s="1"/>
  <c r="S2753" i="70"/>
  <c r="U2753" i="70" s="1"/>
  <c r="S2752" i="70"/>
  <c r="U2752" i="70" s="1"/>
  <c r="S2751" i="70"/>
  <c r="U2751" i="70" s="1"/>
  <c r="S2750" i="70"/>
  <c r="U2750" i="70" s="1"/>
  <c r="S2749" i="70"/>
  <c r="U2749" i="70" s="1"/>
  <c r="S2748" i="70"/>
  <c r="U2748" i="70" s="1"/>
  <c r="S2747" i="70"/>
  <c r="U2747" i="70" s="1"/>
  <c r="S2746" i="70"/>
  <c r="U2746" i="70" s="1"/>
  <c r="S2745" i="70"/>
  <c r="U2745" i="70" s="1"/>
  <c r="S2744" i="70"/>
  <c r="U2744" i="70" s="1"/>
  <c r="S2743" i="70"/>
  <c r="U2743" i="70" s="1"/>
  <c r="S2742" i="70"/>
  <c r="U2742" i="70" s="1"/>
  <c r="S2741" i="70"/>
  <c r="U2741" i="70" s="1"/>
  <c r="S2740" i="70"/>
  <c r="U2740" i="70" s="1"/>
  <c r="S2739" i="70"/>
  <c r="U2739" i="70" s="1"/>
  <c r="S2738" i="70"/>
  <c r="U2738" i="70" s="1"/>
  <c r="S2737" i="70"/>
  <c r="U2737" i="70"/>
  <c r="S2736" i="70"/>
  <c r="U2736" i="70" s="1"/>
  <c r="S2735" i="70"/>
  <c r="U2735" i="70" s="1"/>
  <c r="S2734" i="70"/>
  <c r="U2734" i="70" s="1"/>
  <c r="S2733" i="70"/>
  <c r="U2733" i="70" s="1"/>
  <c r="S2732" i="70"/>
  <c r="U2732" i="70" s="1"/>
  <c r="S2731" i="70"/>
  <c r="U2731" i="70" s="1"/>
  <c r="S2730" i="70"/>
  <c r="U2730" i="70" s="1"/>
  <c r="S2729" i="70"/>
  <c r="U2729" i="70" s="1"/>
  <c r="S2728" i="70"/>
  <c r="U2728" i="70" s="1"/>
  <c r="S2727" i="70"/>
  <c r="U2727" i="70" s="1"/>
  <c r="S2726" i="70"/>
  <c r="U2726" i="70" s="1"/>
  <c r="S2725" i="70"/>
  <c r="U2725" i="70" s="1"/>
  <c r="S2724" i="70"/>
  <c r="U2724" i="70" s="1"/>
  <c r="S2723" i="70"/>
  <c r="U2723" i="70" s="1"/>
  <c r="S2722" i="70"/>
  <c r="U2722" i="70" s="1"/>
  <c r="S2721" i="70"/>
  <c r="U2721" i="70" s="1"/>
  <c r="S2720" i="70"/>
  <c r="U2720" i="70" s="1"/>
  <c r="S2719" i="70"/>
  <c r="U2719" i="70" s="1"/>
  <c r="S2718" i="70"/>
  <c r="U2718" i="70" s="1"/>
  <c r="S2717" i="70"/>
  <c r="U2717" i="70"/>
  <c r="S2716" i="70"/>
  <c r="U2716" i="70" s="1"/>
  <c r="S2715" i="70"/>
  <c r="U2715" i="70" s="1"/>
  <c r="S2714" i="70"/>
  <c r="U2714" i="70" s="1"/>
  <c r="S2713" i="70"/>
  <c r="U2713" i="70" s="1"/>
  <c r="S2712" i="70"/>
  <c r="U2712" i="70" s="1"/>
  <c r="S2711" i="70"/>
  <c r="U2711" i="70" s="1"/>
  <c r="S2710" i="70"/>
  <c r="U2710" i="70" s="1"/>
  <c r="S2709" i="70"/>
  <c r="U2709" i="70" s="1"/>
  <c r="S2708" i="70"/>
  <c r="U2708" i="70" s="1"/>
  <c r="S2707" i="70"/>
  <c r="U2707" i="70" s="1"/>
  <c r="S2706" i="70"/>
  <c r="U2706" i="70" s="1"/>
  <c r="S2705" i="70"/>
  <c r="U2705" i="70" s="1"/>
  <c r="S2704" i="70"/>
  <c r="U2704" i="70" s="1"/>
  <c r="S2703" i="70"/>
  <c r="U2703" i="70" s="1"/>
  <c r="S2702" i="70"/>
  <c r="U2702" i="70" s="1"/>
  <c r="S2701" i="70"/>
  <c r="U2701" i="70"/>
  <c r="S2700" i="70"/>
  <c r="U2700" i="70" s="1"/>
  <c r="S2699" i="70"/>
  <c r="U2699" i="70" s="1"/>
  <c r="S2698" i="70"/>
  <c r="U2698" i="70" s="1"/>
  <c r="S2697" i="70"/>
  <c r="U2697" i="70" s="1"/>
  <c r="S2696" i="70"/>
  <c r="U2696" i="70" s="1"/>
  <c r="S2695" i="70"/>
  <c r="U2695" i="70" s="1"/>
  <c r="S2694" i="70"/>
  <c r="U2694" i="70" s="1"/>
  <c r="S2693" i="70"/>
  <c r="U2693" i="70" s="1"/>
  <c r="S2692" i="70"/>
  <c r="U2692" i="70" s="1"/>
  <c r="S2691" i="70"/>
  <c r="U2691" i="70" s="1"/>
  <c r="S2690" i="70"/>
  <c r="U2690" i="70" s="1"/>
  <c r="S2689" i="70"/>
  <c r="U2689" i="70" s="1"/>
  <c r="S2688" i="70"/>
  <c r="U2688" i="70" s="1"/>
  <c r="S2687" i="70"/>
  <c r="U2687" i="70" s="1"/>
  <c r="S2686" i="70"/>
  <c r="U2686" i="70" s="1"/>
  <c r="S2685" i="70"/>
  <c r="U2685" i="70" s="1"/>
  <c r="S2684" i="70"/>
  <c r="U2684" i="70" s="1"/>
  <c r="S2683" i="70"/>
  <c r="U2683" i="70" s="1"/>
  <c r="S2682" i="70"/>
  <c r="U2682" i="70" s="1"/>
  <c r="S2681" i="70"/>
  <c r="U2681" i="70" s="1"/>
  <c r="S2680" i="70"/>
  <c r="U2680" i="70" s="1"/>
  <c r="S2679" i="70"/>
  <c r="U2679" i="70" s="1"/>
  <c r="S2678" i="70"/>
  <c r="U2678" i="70" s="1"/>
  <c r="S2677" i="70"/>
  <c r="U2677" i="70" s="1"/>
  <c r="S2676" i="70"/>
  <c r="U2676" i="70" s="1"/>
  <c r="S2675" i="70"/>
  <c r="U2675" i="70" s="1"/>
  <c r="S2674" i="70"/>
  <c r="U2674" i="70" s="1"/>
  <c r="S2673" i="70"/>
  <c r="U2673" i="70" s="1"/>
  <c r="S2672" i="70"/>
  <c r="U2672" i="70" s="1"/>
  <c r="S2671" i="70"/>
  <c r="U2671" i="70" s="1"/>
  <c r="S2670" i="70"/>
  <c r="U2670" i="70" s="1"/>
  <c r="S2669" i="70"/>
  <c r="U2669" i="70" s="1"/>
  <c r="S2668" i="70"/>
  <c r="U2668" i="70" s="1"/>
  <c r="S2667" i="70"/>
  <c r="U2667" i="70" s="1"/>
  <c r="S2666" i="70"/>
  <c r="U2666" i="70" s="1"/>
  <c r="S2665" i="70"/>
  <c r="U2665" i="70" s="1"/>
  <c r="S2664" i="70"/>
  <c r="U2664" i="70" s="1"/>
  <c r="S2663" i="70"/>
  <c r="U2663" i="70" s="1"/>
  <c r="S2662" i="70"/>
  <c r="U2662" i="70" s="1"/>
  <c r="S2661" i="70"/>
  <c r="U2661" i="70" s="1"/>
  <c r="S2660" i="70"/>
  <c r="U2660" i="70" s="1"/>
  <c r="S2659" i="70"/>
  <c r="U2659" i="70" s="1"/>
  <c r="S2658" i="70"/>
  <c r="U2658" i="70" s="1"/>
  <c r="S2657" i="70"/>
  <c r="U2657" i="70" s="1"/>
  <c r="S2656" i="70"/>
  <c r="U2656" i="70" s="1"/>
  <c r="S2655" i="70"/>
  <c r="U2655" i="70" s="1"/>
  <c r="S2654" i="70"/>
  <c r="U2654" i="70" s="1"/>
  <c r="S2653" i="70"/>
  <c r="U2653" i="70" s="1"/>
  <c r="S2652" i="70"/>
  <c r="U2652" i="70" s="1"/>
  <c r="S2651" i="70"/>
  <c r="U2651" i="70" s="1"/>
  <c r="S2650" i="70"/>
  <c r="U2650" i="70" s="1"/>
  <c r="S2649" i="70"/>
  <c r="U2649" i="70" s="1"/>
  <c r="S2648" i="70"/>
  <c r="U2648" i="70" s="1"/>
  <c r="S2647" i="70"/>
  <c r="U2647" i="70" s="1"/>
  <c r="S2646" i="70"/>
  <c r="U2646" i="70" s="1"/>
  <c r="S2645" i="70"/>
  <c r="U2645" i="70" s="1"/>
  <c r="S2644" i="70"/>
  <c r="U2644" i="70" s="1"/>
  <c r="S2643" i="70"/>
  <c r="U2643" i="70" s="1"/>
  <c r="S2642" i="70"/>
  <c r="U2642" i="70" s="1"/>
  <c r="S2641" i="70"/>
  <c r="U2641" i="70" s="1"/>
  <c r="S2640" i="70"/>
  <c r="U2640" i="70" s="1"/>
  <c r="S2639" i="70"/>
  <c r="U2639" i="70" s="1"/>
  <c r="S2638" i="70"/>
  <c r="U2638" i="70" s="1"/>
  <c r="S2637" i="70"/>
  <c r="U2637" i="70" s="1"/>
  <c r="S2636" i="70"/>
  <c r="U2636" i="70" s="1"/>
  <c r="S2635" i="70"/>
  <c r="U2635" i="70" s="1"/>
  <c r="S2634" i="70"/>
  <c r="U2634" i="70" s="1"/>
  <c r="S2633" i="70"/>
  <c r="U2633" i="70" s="1"/>
  <c r="S2632" i="70"/>
  <c r="U2632" i="70" s="1"/>
  <c r="S2631" i="70"/>
  <c r="U2631" i="70" s="1"/>
  <c r="S2630" i="70"/>
  <c r="U2630" i="70" s="1"/>
  <c r="S2629" i="70"/>
  <c r="U2629" i="70" s="1"/>
  <c r="S2628" i="70"/>
  <c r="U2628" i="70" s="1"/>
  <c r="S2627" i="70"/>
  <c r="U2627" i="70" s="1"/>
  <c r="S2626" i="70"/>
  <c r="U2626" i="70" s="1"/>
  <c r="S2625" i="70"/>
  <c r="U2625" i="70" s="1"/>
  <c r="S2624" i="70"/>
  <c r="U2624" i="70" s="1"/>
  <c r="S2623" i="70"/>
  <c r="U2623" i="70" s="1"/>
  <c r="S2622" i="70"/>
  <c r="U2622" i="70" s="1"/>
  <c r="S2621" i="70"/>
  <c r="U2621" i="70" s="1"/>
  <c r="S2620" i="70"/>
  <c r="U2620" i="70" s="1"/>
  <c r="S2619" i="70"/>
  <c r="U2619" i="70" s="1"/>
  <c r="S2618" i="70"/>
  <c r="U2618" i="70" s="1"/>
  <c r="S2617" i="70"/>
  <c r="U2617" i="70"/>
  <c r="S2616" i="70"/>
  <c r="U2616" i="70" s="1"/>
  <c r="S2615" i="70"/>
  <c r="U2615" i="70" s="1"/>
  <c r="S2614" i="70"/>
  <c r="U2614" i="70" s="1"/>
  <c r="S2613" i="70"/>
  <c r="U2613" i="70" s="1"/>
  <c r="S2612" i="70"/>
  <c r="U2612" i="70" s="1"/>
  <c r="S2611" i="70"/>
  <c r="U2611" i="70" s="1"/>
  <c r="S2610" i="70"/>
  <c r="U2610" i="70" s="1"/>
  <c r="S2609" i="70"/>
  <c r="U2609" i="70" s="1"/>
  <c r="S2608" i="70"/>
  <c r="U2608" i="70" s="1"/>
  <c r="S2607" i="70"/>
  <c r="U2607" i="70" s="1"/>
  <c r="S2606" i="70"/>
  <c r="U2606" i="70" s="1"/>
  <c r="S2605" i="70"/>
  <c r="U2605" i="70" s="1"/>
  <c r="S2604" i="70"/>
  <c r="U2604" i="70" s="1"/>
  <c r="S2603" i="70"/>
  <c r="U2603" i="70" s="1"/>
  <c r="S2602" i="70"/>
  <c r="U2602" i="70" s="1"/>
  <c r="S2601" i="70"/>
  <c r="U2601" i="70" s="1"/>
  <c r="S2600" i="70"/>
  <c r="U2600" i="70" s="1"/>
  <c r="S2599" i="70"/>
  <c r="U2599" i="70" s="1"/>
  <c r="S2598" i="70"/>
  <c r="U2598" i="70" s="1"/>
  <c r="S2597" i="70"/>
  <c r="U2597" i="70" s="1"/>
  <c r="S2596" i="70"/>
  <c r="U2596" i="70" s="1"/>
  <c r="S2595" i="70"/>
  <c r="U2595" i="70" s="1"/>
  <c r="S2594" i="70"/>
  <c r="U2594" i="70" s="1"/>
  <c r="S2593" i="70"/>
  <c r="U2593" i="70" s="1"/>
  <c r="S2592" i="70"/>
  <c r="U2592" i="70" s="1"/>
  <c r="S2591" i="70"/>
  <c r="U2591" i="70" s="1"/>
  <c r="S2590" i="70"/>
  <c r="U2590" i="70" s="1"/>
  <c r="S2589" i="70"/>
  <c r="U2589" i="70" s="1"/>
  <c r="S2588" i="70"/>
  <c r="U2588" i="70" s="1"/>
  <c r="S2587" i="70"/>
  <c r="U2587" i="70"/>
  <c r="S2586" i="70"/>
  <c r="U2586" i="70" s="1"/>
  <c r="S2585" i="70"/>
  <c r="U2585" i="70" s="1"/>
  <c r="S2584" i="70"/>
  <c r="U2584" i="70" s="1"/>
  <c r="S2583" i="70"/>
  <c r="U2583" i="70" s="1"/>
  <c r="S2582" i="70"/>
  <c r="U2582" i="70" s="1"/>
  <c r="S2581" i="70"/>
  <c r="U2581" i="70" s="1"/>
  <c r="S2580" i="70"/>
  <c r="U2580" i="70" s="1"/>
  <c r="S2579" i="70"/>
  <c r="U2579" i="70" s="1"/>
  <c r="S2578" i="70"/>
  <c r="U2578" i="70" s="1"/>
  <c r="S2577" i="70"/>
  <c r="U2577" i="70" s="1"/>
  <c r="S2576" i="70"/>
  <c r="U2576" i="70" s="1"/>
  <c r="S2575" i="70"/>
  <c r="U2575" i="70" s="1"/>
  <c r="S2574" i="70"/>
  <c r="U2574" i="70" s="1"/>
  <c r="S2573" i="70"/>
  <c r="U2573" i="70" s="1"/>
  <c r="S2572" i="70"/>
  <c r="U2572" i="70"/>
  <c r="S2571" i="70"/>
  <c r="U2571" i="70" s="1"/>
  <c r="S2570" i="70"/>
  <c r="U2570" i="70" s="1"/>
  <c r="S2569" i="70"/>
  <c r="U2569" i="70" s="1"/>
  <c r="S2568" i="70"/>
  <c r="U2568" i="70" s="1"/>
  <c r="S2567" i="70"/>
  <c r="U2567" i="70" s="1"/>
  <c r="S2566" i="70"/>
  <c r="U2566" i="70" s="1"/>
  <c r="S2565" i="70"/>
  <c r="U2565" i="70" s="1"/>
  <c r="S2564" i="70"/>
  <c r="U2564" i="70" s="1"/>
  <c r="S2563" i="70"/>
  <c r="U2563" i="70" s="1"/>
  <c r="S2562" i="70"/>
  <c r="U2562" i="70" s="1"/>
  <c r="S2561" i="70"/>
  <c r="U2561" i="70" s="1"/>
  <c r="S2560" i="70"/>
  <c r="U2560" i="70" s="1"/>
  <c r="S2559" i="70"/>
  <c r="U2559" i="70" s="1"/>
  <c r="S2558" i="70"/>
  <c r="U2558" i="70" s="1"/>
  <c r="S2557" i="70"/>
  <c r="U2557" i="70" s="1"/>
  <c r="S2556" i="70"/>
  <c r="U2556" i="70" s="1"/>
  <c r="S2555" i="70"/>
  <c r="U2555" i="70" s="1"/>
  <c r="S2554" i="70"/>
  <c r="U2554" i="70" s="1"/>
  <c r="S2553" i="70"/>
  <c r="U2553" i="70" s="1"/>
  <c r="S2552" i="70"/>
  <c r="U2552" i="70" s="1"/>
  <c r="S2551" i="70"/>
  <c r="U2551" i="70" s="1"/>
  <c r="S2550" i="70"/>
  <c r="U2550" i="70" s="1"/>
  <c r="S2549" i="70"/>
  <c r="U2549" i="70" s="1"/>
  <c r="S2548" i="70"/>
  <c r="U2548" i="70" s="1"/>
  <c r="S2547" i="70"/>
  <c r="U2547" i="70"/>
  <c r="S2546" i="70"/>
  <c r="U2546" i="70" s="1"/>
  <c r="S2545" i="70"/>
  <c r="U2545" i="70" s="1"/>
  <c r="S2544" i="70"/>
  <c r="U2544" i="70" s="1"/>
  <c r="S2543" i="70"/>
  <c r="U2543" i="70" s="1"/>
  <c r="S2542" i="70"/>
  <c r="U2542" i="70" s="1"/>
  <c r="S2541" i="70"/>
  <c r="U2541" i="70" s="1"/>
  <c r="S2540" i="70"/>
  <c r="U2540" i="70" s="1"/>
  <c r="S2539" i="70"/>
  <c r="U2539" i="70" s="1"/>
  <c r="S2538" i="70"/>
  <c r="U2538" i="70" s="1"/>
  <c r="S2537" i="70"/>
  <c r="U2537" i="70" s="1"/>
  <c r="S2536" i="70"/>
  <c r="U2536" i="70" s="1"/>
  <c r="S2535" i="70"/>
  <c r="U2535" i="70" s="1"/>
  <c r="S2534" i="70"/>
  <c r="U2534" i="70" s="1"/>
  <c r="S2533" i="70"/>
  <c r="U2533" i="70" s="1"/>
  <c r="S2532" i="70"/>
  <c r="U2532" i="70" s="1"/>
  <c r="S2531" i="70"/>
  <c r="U2531" i="70"/>
  <c r="S2530" i="70"/>
  <c r="U2530" i="70" s="1"/>
  <c r="S2529" i="70"/>
  <c r="U2529" i="70" s="1"/>
  <c r="S2528" i="70"/>
  <c r="U2528" i="70" s="1"/>
  <c r="S2527" i="70"/>
  <c r="U2527" i="70" s="1"/>
  <c r="S2526" i="70"/>
  <c r="U2526" i="70" s="1"/>
  <c r="S2525" i="70"/>
  <c r="U2525" i="70" s="1"/>
  <c r="S2524" i="70"/>
  <c r="U2524" i="70" s="1"/>
  <c r="S2523" i="70"/>
  <c r="U2523" i="70" s="1"/>
  <c r="S2522" i="70"/>
  <c r="U2522" i="70" s="1"/>
  <c r="S2521" i="70"/>
  <c r="U2521" i="70" s="1"/>
  <c r="S2520" i="70"/>
  <c r="U2520" i="70" s="1"/>
  <c r="S2519" i="70"/>
  <c r="U2519" i="70" s="1"/>
  <c r="S2518" i="70"/>
  <c r="U2518" i="70" s="1"/>
  <c r="S2517" i="70"/>
  <c r="U2517" i="70" s="1"/>
  <c r="S2516" i="70"/>
  <c r="U2516" i="70" s="1"/>
  <c r="S2515" i="70"/>
  <c r="U2515" i="70" s="1"/>
  <c r="S2514" i="70"/>
  <c r="U2514" i="70" s="1"/>
  <c r="S2513" i="70"/>
  <c r="U2513" i="70" s="1"/>
  <c r="S2512" i="70"/>
  <c r="U2512" i="70" s="1"/>
  <c r="S2511" i="70"/>
  <c r="U2511" i="70" s="1"/>
  <c r="S2510" i="70"/>
  <c r="U2510" i="70" s="1"/>
  <c r="S2509" i="70"/>
  <c r="U2509" i="70" s="1"/>
  <c r="S2508" i="70"/>
  <c r="U2508" i="70" s="1"/>
  <c r="S2507" i="70"/>
  <c r="U2507" i="70" s="1"/>
  <c r="S2506" i="70"/>
  <c r="U2506" i="70" s="1"/>
  <c r="S2505" i="70"/>
  <c r="U2505" i="70" s="1"/>
  <c r="S2504" i="70"/>
  <c r="U2504" i="70"/>
  <c r="S2503" i="70"/>
  <c r="U2503" i="70" s="1"/>
  <c r="S2502" i="70"/>
  <c r="U2502" i="70" s="1"/>
  <c r="S2501" i="70"/>
  <c r="U2501" i="70" s="1"/>
  <c r="S2500" i="70"/>
  <c r="U2500" i="70" s="1"/>
  <c r="S2499" i="70"/>
  <c r="U2499" i="70" s="1"/>
  <c r="S2498" i="70"/>
  <c r="U2498" i="70" s="1"/>
  <c r="S2497" i="70"/>
  <c r="U2497" i="70" s="1"/>
  <c r="S2496" i="70"/>
  <c r="U2496" i="70" s="1"/>
  <c r="X106" i="9"/>
  <c r="S106" i="9" s="1"/>
  <c r="K46" i="14" s="1"/>
  <c r="Y254" i="9"/>
  <c r="Y239" i="9"/>
  <c r="AB117" i="9"/>
  <c r="Y117" i="9"/>
  <c r="AB63" i="9"/>
  <c r="Y63" i="9"/>
  <c r="T13" i="60"/>
  <c r="X568" i="9"/>
  <c r="Y147" i="14"/>
  <c r="Y254" i="14"/>
  <c r="Y253" i="14"/>
  <c r="S69" i="70"/>
  <c r="U69" i="70" s="1"/>
  <c r="S68" i="70"/>
  <c r="U68" i="70" s="1"/>
  <c r="S67" i="70"/>
  <c r="U67" i="70" s="1"/>
  <c r="S66" i="70"/>
  <c r="U66" i="70" s="1"/>
  <c r="S65" i="70"/>
  <c r="U65" i="70" s="1"/>
  <c r="S64" i="70"/>
  <c r="U64" i="70" s="1"/>
  <c r="S63" i="70"/>
  <c r="U63" i="70" s="1"/>
  <c r="S62" i="70"/>
  <c r="U62" i="70" s="1"/>
  <c r="S61" i="70"/>
  <c r="U61" i="70" s="1"/>
  <c r="S60" i="70"/>
  <c r="U60" i="70" s="1"/>
  <c r="S59" i="70"/>
  <c r="U59" i="70" s="1"/>
  <c r="S58" i="70"/>
  <c r="U58" i="70" s="1"/>
  <c r="S57" i="70"/>
  <c r="U57" i="70" s="1"/>
  <c r="S56" i="70"/>
  <c r="U56" i="70"/>
  <c r="S55" i="70"/>
  <c r="U55" i="70" s="1"/>
  <c r="S54" i="70"/>
  <c r="U54" i="70" s="1"/>
  <c r="S53" i="70"/>
  <c r="U53" i="70" s="1"/>
  <c r="S52" i="70"/>
  <c r="U52" i="70"/>
  <c r="S51" i="70"/>
  <c r="U51" i="70" s="1"/>
  <c r="S50" i="70"/>
  <c r="U50" i="70" s="1"/>
  <c r="S49" i="70"/>
  <c r="U49" i="70" s="1"/>
  <c r="S48" i="70"/>
  <c r="U48" i="70" s="1"/>
  <c r="S47" i="70"/>
  <c r="U47" i="70" s="1"/>
  <c r="S46" i="70"/>
  <c r="U46" i="70" s="1"/>
  <c r="S45" i="70"/>
  <c r="U45" i="70" s="1"/>
  <c r="S44" i="70"/>
  <c r="U44" i="70"/>
  <c r="S43" i="70"/>
  <c r="U43" i="70" s="1"/>
  <c r="S42" i="70"/>
  <c r="U42" i="70" s="1"/>
  <c r="S41" i="70"/>
  <c r="U41" i="70" s="1"/>
  <c r="S40" i="70"/>
  <c r="U40" i="70" s="1"/>
  <c r="S189" i="70"/>
  <c r="U189" i="70" s="1"/>
  <c r="S188" i="70"/>
  <c r="U188" i="70" s="1"/>
  <c r="S187" i="70"/>
  <c r="U187" i="70" s="1"/>
  <c r="S186" i="70"/>
  <c r="U186" i="70" s="1"/>
  <c r="S185" i="70"/>
  <c r="U185" i="70" s="1"/>
  <c r="S184" i="70"/>
  <c r="U184" i="70"/>
  <c r="S183" i="70"/>
  <c r="U183" i="70" s="1"/>
  <c r="S182" i="70"/>
  <c r="U182" i="70" s="1"/>
  <c r="S181" i="70"/>
  <c r="U181" i="70" s="1"/>
  <c r="S180" i="70"/>
  <c r="U180" i="70" s="1"/>
  <c r="S179" i="70"/>
  <c r="U179" i="70" s="1"/>
  <c r="S178" i="70"/>
  <c r="U178" i="70" s="1"/>
  <c r="S177" i="70"/>
  <c r="U177" i="70" s="1"/>
  <c r="S176" i="70"/>
  <c r="U176" i="70" s="1"/>
  <c r="S175" i="70"/>
  <c r="U175" i="70" s="1"/>
  <c r="S174" i="70"/>
  <c r="U174" i="70"/>
  <c r="S173" i="70"/>
  <c r="U173" i="70" s="1"/>
  <c r="S172" i="70"/>
  <c r="U172" i="70" s="1"/>
  <c r="S171" i="70"/>
  <c r="U171" i="70" s="1"/>
  <c r="S170" i="70"/>
  <c r="U170" i="70" s="1"/>
  <c r="S169" i="70"/>
  <c r="U169" i="70" s="1"/>
  <c r="S168" i="70"/>
  <c r="U168" i="70" s="1"/>
  <c r="S167" i="70"/>
  <c r="U167" i="70" s="1"/>
  <c r="S166" i="70"/>
  <c r="U166" i="70" s="1"/>
  <c r="S165" i="70"/>
  <c r="U165" i="70" s="1"/>
  <c r="S164" i="70"/>
  <c r="U164" i="70" s="1"/>
  <c r="S163" i="70"/>
  <c r="U163" i="70" s="1"/>
  <c r="S162" i="70"/>
  <c r="U162" i="70" s="1"/>
  <c r="S161" i="70"/>
  <c r="U161" i="70" s="1"/>
  <c r="S160" i="70"/>
  <c r="U160" i="70" s="1"/>
  <c r="S159" i="70"/>
  <c r="U159" i="70" s="1"/>
  <c r="S158" i="70"/>
  <c r="U158" i="70" s="1"/>
  <c r="S157" i="70"/>
  <c r="U157" i="70" s="1"/>
  <c r="S156" i="70"/>
  <c r="U156" i="70" s="1"/>
  <c r="S155" i="70"/>
  <c r="U155" i="70" s="1"/>
  <c r="S154" i="70"/>
  <c r="U154" i="70" s="1"/>
  <c r="S153" i="70"/>
  <c r="U153" i="70" s="1"/>
  <c r="S152" i="70"/>
  <c r="U152" i="70" s="1"/>
  <c r="S151" i="70"/>
  <c r="U151" i="70" s="1"/>
  <c r="S150" i="70"/>
  <c r="U150" i="70" s="1"/>
  <c r="S149" i="70"/>
  <c r="U149" i="70" s="1"/>
  <c r="S148" i="70"/>
  <c r="U148" i="70" s="1"/>
  <c r="S147" i="70"/>
  <c r="U147" i="70" s="1"/>
  <c r="S146" i="70"/>
  <c r="U146" i="70" s="1"/>
  <c r="S145" i="70"/>
  <c r="U145" i="70" s="1"/>
  <c r="S144" i="70"/>
  <c r="U144" i="70" s="1"/>
  <c r="S143" i="70"/>
  <c r="U143" i="70" s="1"/>
  <c r="S142" i="70"/>
  <c r="U142" i="70"/>
  <c r="S141" i="70"/>
  <c r="U141" i="70" s="1"/>
  <c r="S140" i="70"/>
  <c r="U140" i="70" s="1"/>
  <c r="S139" i="70"/>
  <c r="U139" i="70" s="1"/>
  <c r="S138" i="70"/>
  <c r="U138" i="70" s="1"/>
  <c r="S137" i="70"/>
  <c r="U137" i="70" s="1"/>
  <c r="S136" i="70"/>
  <c r="U136" i="70" s="1"/>
  <c r="S135" i="70"/>
  <c r="U135" i="70" s="1"/>
  <c r="S134" i="70"/>
  <c r="U134" i="70" s="1"/>
  <c r="S133" i="70"/>
  <c r="U133" i="70" s="1"/>
  <c r="S132" i="70"/>
  <c r="U132" i="70"/>
  <c r="S131" i="70"/>
  <c r="U131" i="70"/>
  <c r="S130" i="70"/>
  <c r="U130" i="70"/>
  <c r="S129" i="70"/>
  <c r="U129" i="70" s="1"/>
  <c r="S128" i="70"/>
  <c r="U128" i="70" s="1"/>
  <c r="S127" i="70"/>
  <c r="U127" i="70" s="1"/>
  <c r="S126" i="70"/>
  <c r="U126" i="70" s="1"/>
  <c r="S125" i="70"/>
  <c r="U125" i="70" s="1"/>
  <c r="S124" i="70"/>
  <c r="U124" i="70" s="1"/>
  <c r="S123" i="70"/>
  <c r="U123" i="70" s="1"/>
  <c r="S122" i="70"/>
  <c r="U122" i="70" s="1"/>
  <c r="S121" i="70"/>
  <c r="U121" i="70" s="1"/>
  <c r="S120" i="70"/>
  <c r="U120" i="70" s="1"/>
  <c r="S119" i="70"/>
  <c r="U119" i="70" s="1"/>
  <c r="S118" i="70"/>
  <c r="U118" i="70" s="1"/>
  <c r="S117" i="70"/>
  <c r="U117" i="70" s="1"/>
  <c r="S116" i="70"/>
  <c r="U116" i="70" s="1"/>
  <c r="S115" i="70"/>
  <c r="U115" i="70" s="1"/>
  <c r="S114" i="70"/>
  <c r="U114" i="70" s="1"/>
  <c r="S113" i="70"/>
  <c r="U113" i="70" s="1"/>
  <c r="S112" i="70"/>
  <c r="U112" i="70" s="1"/>
  <c r="S111" i="70"/>
  <c r="U111" i="70" s="1"/>
  <c r="S110" i="70"/>
  <c r="U110" i="70" s="1"/>
  <c r="S109" i="70"/>
  <c r="U109" i="70" s="1"/>
  <c r="S108" i="70"/>
  <c r="U108" i="70" s="1"/>
  <c r="S107" i="70"/>
  <c r="U107" i="70" s="1"/>
  <c r="S106" i="70"/>
  <c r="U106" i="70" s="1"/>
  <c r="S105" i="70"/>
  <c r="U105" i="70" s="1"/>
  <c r="S104" i="70"/>
  <c r="U104" i="70" s="1"/>
  <c r="S103" i="70"/>
  <c r="U103" i="70"/>
  <c r="S102" i="70"/>
  <c r="U102" i="70" s="1"/>
  <c r="S101" i="70"/>
  <c r="U101" i="70" s="1"/>
  <c r="S100" i="70"/>
  <c r="U100" i="70" s="1"/>
  <c r="S99" i="70"/>
  <c r="U99" i="70" s="1"/>
  <c r="S98" i="70"/>
  <c r="U98" i="70" s="1"/>
  <c r="S97" i="70"/>
  <c r="U97" i="70" s="1"/>
  <c r="S96" i="70"/>
  <c r="U96" i="70" s="1"/>
  <c r="S95" i="70"/>
  <c r="U95" i="70" s="1"/>
  <c r="S94" i="70"/>
  <c r="U94" i="70"/>
  <c r="S93" i="70"/>
  <c r="U93" i="70" s="1"/>
  <c r="S92" i="70"/>
  <c r="U92" i="70" s="1"/>
  <c r="S91" i="70"/>
  <c r="U91" i="70" s="1"/>
  <c r="S90" i="70"/>
  <c r="U90" i="70" s="1"/>
  <c r="S89" i="70"/>
  <c r="U89" i="70" s="1"/>
  <c r="S88" i="70"/>
  <c r="U88" i="70" s="1"/>
  <c r="S87" i="70"/>
  <c r="U87" i="70" s="1"/>
  <c r="S86" i="70"/>
  <c r="U86" i="70" s="1"/>
  <c r="S85" i="70"/>
  <c r="U85" i="70" s="1"/>
  <c r="S84" i="70"/>
  <c r="U84" i="70" s="1"/>
  <c r="S83" i="70"/>
  <c r="U83" i="70" s="1"/>
  <c r="S82" i="70"/>
  <c r="U82" i="70" s="1"/>
  <c r="S81" i="70"/>
  <c r="U81" i="70" s="1"/>
  <c r="S80" i="70"/>
  <c r="U80" i="70" s="1"/>
  <c r="S79" i="70"/>
  <c r="U79" i="70" s="1"/>
  <c r="S78" i="70"/>
  <c r="U78" i="70" s="1"/>
  <c r="S77" i="70"/>
  <c r="U77" i="70" s="1"/>
  <c r="S76" i="70"/>
  <c r="U76" i="70" s="1"/>
  <c r="S75" i="70"/>
  <c r="U75" i="70" s="1"/>
  <c r="S74" i="70"/>
  <c r="U74" i="70" s="1"/>
  <c r="S73" i="70"/>
  <c r="U73" i="70" s="1"/>
  <c r="S72" i="70"/>
  <c r="U72" i="70" s="1"/>
  <c r="S71" i="70"/>
  <c r="U71" i="70" s="1"/>
  <c r="S70" i="70"/>
  <c r="U70" i="70" s="1"/>
  <c r="S1059" i="70"/>
  <c r="U1059" i="70" s="1"/>
  <c r="S1058" i="70"/>
  <c r="U1058" i="70" s="1"/>
  <c r="S1057" i="70"/>
  <c r="U1057" i="70" s="1"/>
  <c r="S1056" i="70"/>
  <c r="U1056" i="70" s="1"/>
  <c r="S1055" i="70"/>
  <c r="U1055" i="70" s="1"/>
  <c r="S1054" i="70"/>
  <c r="U1054" i="70" s="1"/>
  <c r="S1053" i="70"/>
  <c r="U1053" i="70" s="1"/>
  <c r="S1052" i="70"/>
  <c r="U1052" i="70" s="1"/>
  <c r="S1051" i="70"/>
  <c r="U1051" i="70" s="1"/>
  <c r="S1050" i="70"/>
  <c r="U1050" i="70"/>
  <c r="S1049" i="70"/>
  <c r="U1049" i="70" s="1"/>
  <c r="S1048" i="70"/>
  <c r="U1048" i="70" s="1"/>
  <c r="S1047" i="70"/>
  <c r="U1047" i="70" s="1"/>
  <c r="S1046" i="70"/>
  <c r="U1046" i="70" s="1"/>
  <c r="S1045" i="70"/>
  <c r="U1045" i="70" s="1"/>
  <c r="S1044" i="70"/>
  <c r="U1044" i="70" s="1"/>
  <c r="S1043" i="70"/>
  <c r="U1043" i="70" s="1"/>
  <c r="S1042" i="70"/>
  <c r="U1042" i="70" s="1"/>
  <c r="S1041" i="70"/>
  <c r="U1041" i="70" s="1"/>
  <c r="S1040" i="70"/>
  <c r="U1040" i="70"/>
  <c r="S1039" i="70"/>
  <c r="U1039" i="70" s="1"/>
  <c r="S1038" i="70"/>
  <c r="U1038" i="70" s="1"/>
  <c r="S1037" i="70"/>
  <c r="U1037" i="70" s="1"/>
  <c r="S1036" i="70"/>
  <c r="U1036" i="70"/>
  <c r="S1035" i="70"/>
  <c r="U1035" i="70" s="1"/>
  <c r="S1034" i="70"/>
  <c r="U1034" i="70" s="1"/>
  <c r="S1033" i="70"/>
  <c r="U1033" i="70" s="1"/>
  <c r="S1032" i="70"/>
  <c r="U1032" i="70" s="1"/>
  <c r="S1031" i="70"/>
  <c r="U1031" i="70" s="1"/>
  <c r="S1030" i="70"/>
  <c r="U1030" i="70" s="1"/>
  <c r="S1029" i="70"/>
  <c r="U1029" i="70"/>
  <c r="S1028" i="70"/>
  <c r="U1028" i="70"/>
  <c r="S1027" i="70"/>
  <c r="U1027" i="70" s="1"/>
  <c r="S1026" i="70"/>
  <c r="U1026" i="70" s="1"/>
  <c r="S1025" i="70"/>
  <c r="U1025" i="70" s="1"/>
  <c r="S1024" i="70"/>
  <c r="U1024" i="70" s="1"/>
  <c r="S1023" i="70"/>
  <c r="U1023" i="70" s="1"/>
  <c r="S1022" i="70"/>
  <c r="U1022" i="70" s="1"/>
  <c r="S1021" i="70"/>
  <c r="U1021" i="70" s="1"/>
  <c r="S1020" i="70"/>
  <c r="U1020" i="70"/>
  <c r="S1019" i="70"/>
  <c r="U1019" i="70" s="1"/>
  <c r="S1018" i="70"/>
  <c r="U1018" i="70"/>
  <c r="S1017" i="70"/>
  <c r="U1017" i="70"/>
  <c r="S1016" i="70"/>
  <c r="U1016" i="70" s="1"/>
  <c r="S1015" i="70"/>
  <c r="U1015" i="70" s="1"/>
  <c r="S1014" i="70"/>
  <c r="U1014" i="70"/>
  <c r="S1013" i="70"/>
  <c r="U1013" i="70" s="1"/>
  <c r="S1012" i="70"/>
  <c r="U1012" i="70" s="1"/>
  <c r="S1011" i="70"/>
  <c r="U1011" i="70" s="1"/>
  <c r="S1010" i="70"/>
  <c r="U1010" i="70" s="1"/>
  <c r="S1009" i="70"/>
  <c r="U1009" i="70" s="1"/>
  <c r="S1008" i="70"/>
  <c r="U1008" i="70"/>
  <c r="S1007" i="70"/>
  <c r="U1007" i="70" s="1"/>
  <c r="S1006" i="70"/>
  <c r="U1006" i="70" s="1"/>
  <c r="S1005" i="70"/>
  <c r="U1005" i="70" s="1"/>
  <c r="S1004" i="70"/>
  <c r="U1004" i="70" s="1"/>
  <c r="S1003" i="70"/>
  <c r="U1003" i="70" s="1"/>
  <c r="S1002" i="70"/>
  <c r="U1002" i="70"/>
  <c r="S1001" i="70"/>
  <c r="U1001" i="70" s="1"/>
  <c r="S1000" i="70"/>
  <c r="U1000" i="70" s="1"/>
  <c r="S999" i="70"/>
  <c r="U999" i="70" s="1"/>
  <c r="S998" i="70"/>
  <c r="U998" i="70" s="1"/>
  <c r="S997" i="70"/>
  <c r="U997" i="70" s="1"/>
  <c r="S996" i="70"/>
  <c r="U996" i="70" s="1"/>
  <c r="S995" i="70"/>
  <c r="U995" i="70" s="1"/>
  <c r="S994" i="70"/>
  <c r="U994" i="70" s="1"/>
  <c r="S993" i="70"/>
  <c r="U993" i="70" s="1"/>
  <c r="S992" i="70"/>
  <c r="U992" i="70" s="1"/>
  <c r="S991" i="70"/>
  <c r="U991" i="70" s="1"/>
  <c r="S990" i="70"/>
  <c r="U990" i="70" s="1"/>
  <c r="S989" i="70"/>
  <c r="U989" i="70" s="1"/>
  <c r="S988" i="70"/>
  <c r="U988" i="70" s="1"/>
  <c r="S987" i="70"/>
  <c r="U987" i="70" s="1"/>
  <c r="S986" i="70"/>
  <c r="U986" i="70" s="1"/>
  <c r="S985" i="70"/>
  <c r="U985" i="70"/>
  <c r="S984" i="70"/>
  <c r="U984" i="70" s="1"/>
  <c r="S983" i="70"/>
  <c r="U983" i="70" s="1"/>
  <c r="S982" i="70"/>
  <c r="U982" i="70" s="1"/>
  <c r="S981" i="70"/>
  <c r="U981" i="70" s="1"/>
  <c r="S980" i="70"/>
  <c r="U980" i="70" s="1"/>
  <c r="S979" i="70"/>
  <c r="U979" i="70" s="1"/>
  <c r="S978" i="70"/>
  <c r="U978" i="70" s="1"/>
  <c r="S977" i="70"/>
  <c r="U977" i="70" s="1"/>
  <c r="S976" i="70"/>
  <c r="U976" i="70" s="1"/>
  <c r="S975" i="70"/>
  <c r="U975" i="70" s="1"/>
  <c r="S974" i="70"/>
  <c r="U974" i="70" s="1"/>
  <c r="S973" i="70"/>
  <c r="U973" i="70" s="1"/>
  <c r="S972" i="70"/>
  <c r="U972" i="70" s="1"/>
  <c r="S971" i="70"/>
  <c r="U971" i="70" s="1"/>
  <c r="S970" i="70"/>
  <c r="U970" i="70" s="1"/>
  <c r="S969" i="70"/>
  <c r="U969" i="70" s="1"/>
  <c r="S968" i="70"/>
  <c r="U968" i="70"/>
  <c r="S967" i="70"/>
  <c r="U967" i="70" s="1"/>
  <c r="S966" i="70"/>
  <c r="U966" i="70" s="1"/>
  <c r="S965" i="70"/>
  <c r="U965" i="70" s="1"/>
  <c r="S964" i="70"/>
  <c r="U964" i="70" s="1"/>
  <c r="S963" i="70"/>
  <c r="U963" i="70" s="1"/>
  <c r="S962" i="70"/>
  <c r="U962" i="70" s="1"/>
  <c r="S961" i="70"/>
  <c r="U961" i="70" s="1"/>
  <c r="S960" i="70"/>
  <c r="U960" i="70" s="1"/>
  <c r="S959" i="70"/>
  <c r="U959" i="70" s="1"/>
  <c r="S958" i="70"/>
  <c r="U958" i="70" s="1"/>
  <c r="S957" i="70"/>
  <c r="U957" i="70" s="1"/>
  <c r="S956" i="70"/>
  <c r="U956" i="70" s="1"/>
  <c r="S955" i="70"/>
  <c r="U955" i="70" s="1"/>
  <c r="S954" i="70"/>
  <c r="U954" i="70" s="1"/>
  <c r="S953" i="70"/>
  <c r="U953" i="70" s="1"/>
  <c r="S952" i="70"/>
  <c r="U952" i="70" s="1"/>
  <c r="S951" i="70"/>
  <c r="U951" i="70" s="1"/>
  <c r="S950" i="70"/>
  <c r="U950" i="70" s="1"/>
  <c r="S949" i="70"/>
  <c r="U949" i="70" s="1"/>
  <c r="S948" i="70"/>
  <c r="U948" i="70" s="1"/>
  <c r="S947" i="70"/>
  <c r="U947" i="70" s="1"/>
  <c r="S946" i="70"/>
  <c r="U946" i="70" s="1"/>
  <c r="S945" i="70"/>
  <c r="U945" i="70" s="1"/>
  <c r="S944" i="70"/>
  <c r="U944" i="70" s="1"/>
  <c r="S943" i="70"/>
  <c r="U943" i="70" s="1"/>
  <c r="S942" i="70"/>
  <c r="U942" i="70" s="1"/>
  <c r="S941" i="70"/>
  <c r="U941" i="70" s="1"/>
  <c r="S940" i="70"/>
  <c r="U940" i="70" s="1"/>
  <c r="S939" i="70"/>
  <c r="U939" i="70" s="1"/>
  <c r="S938" i="70"/>
  <c r="U938" i="70"/>
  <c r="S937" i="70"/>
  <c r="U937" i="70" s="1"/>
  <c r="S936" i="70"/>
  <c r="U936" i="70" s="1"/>
  <c r="S935" i="70"/>
  <c r="U935" i="70" s="1"/>
  <c r="S934" i="70"/>
  <c r="U934" i="70" s="1"/>
  <c r="S933" i="70"/>
  <c r="U933" i="70" s="1"/>
  <c r="S932" i="70"/>
  <c r="U932" i="70" s="1"/>
  <c r="S931" i="70"/>
  <c r="U931" i="70" s="1"/>
  <c r="S930" i="70"/>
  <c r="U930" i="70" s="1"/>
  <c r="S929" i="70"/>
  <c r="U929" i="70" s="1"/>
  <c r="S928" i="70"/>
  <c r="U928" i="70" s="1"/>
  <c r="S927" i="70"/>
  <c r="U927" i="70" s="1"/>
  <c r="S926" i="70"/>
  <c r="U926" i="70"/>
  <c r="S925" i="70"/>
  <c r="U925" i="70" s="1"/>
  <c r="S924" i="70"/>
  <c r="U924" i="70" s="1"/>
  <c r="S923" i="70"/>
  <c r="U923" i="70" s="1"/>
  <c r="S922" i="70"/>
  <c r="U922" i="70" s="1"/>
  <c r="S921" i="70"/>
  <c r="U921" i="70" s="1"/>
  <c r="S920" i="70"/>
  <c r="U920" i="70" s="1"/>
  <c r="S919" i="70"/>
  <c r="U919" i="70" s="1"/>
  <c r="S918" i="70"/>
  <c r="U918" i="70" s="1"/>
  <c r="S917" i="70"/>
  <c r="U917" i="70" s="1"/>
  <c r="S916" i="70"/>
  <c r="U916" i="70" s="1"/>
  <c r="S915" i="70"/>
  <c r="U915" i="70" s="1"/>
  <c r="S914" i="70"/>
  <c r="U914" i="70" s="1"/>
  <c r="S913" i="70"/>
  <c r="U913" i="70" s="1"/>
  <c r="S912" i="70"/>
  <c r="U912" i="70" s="1"/>
  <c r="S911" i="70"/>
  <c r="U911" i="70" s="1"/>
  <c r="S910" i="70"/>
  <c r="U910" i="70" s="1"/>
  <c r="S909" i="70"/>
  <c r="U909" i="70" s="1"/>
  <c r="S908" i="70"/>
  <c r="U908" i="70" s="1"/>
  <c r="S907" i="70"/>
  <c r="U907" i="70" s="1"/>
  <c r="S906" i="70"/>
  <c r="U906" i="70" s="1"/>
  <c r="S905" i="70"/>
  <c r="U905" i="70" s="1"/>
  <c r="S904" i="70"/>
  <c r="U904" i="70" s="1"/>
  <c r="S903" i="70"/>
  <c r="U903" i="70" s="1"/>
  <c r="S902" i="70"/>
  <c r="U902" i="70" s="1"/>
  <c r="S901" i="70"/>
  <c r="U901" i="70" s="1"/>
  <c r="S900" i="70"/>
  <c r="U900" i="70" s="1"/>
  <c r="S899" i="70"/>
  <c r="U899" i="70" s="1"/>
  <c r="S898" i="70"/>
  <c r="U898" i="70" s="1"/>
  <c r="S897" i="70"/>
  <c r="U897" i="70" s="1"/>
  <c r="S896" i="70"/>
  <c r="U896" i="70" s="1"/>
  <c r="S895" i="70"/>
  <c r="U895" i="70" s="1"/>
  <c r="S894" i="70"/>
  <c r="U894" i="70" s="1"/>
  <c r="S893" i="70"/>
  <c r="U893" i="70" s="1"/>
  <c r="S892" i="70"/>
  <c r="U892" i="70" s="1"/>
  <c r="S891" i="70"/>
  <c r="U891" i="70" s="1"/>
  <c r="S890" i="70"/>
  <c r="U890" i="70" s="1"/>
  <c r="S889" i="70"/>
  <c r="U889" i="70" s="1"/>
  <c r="S888" i="70"/>
  <c r="U888" i="70" s="1"/>
  <c r="S887" i="70"/>
  <c r="U887" i="70" s="1"/>
  <c r="S886" i="70"/>
  <c r="U886" i="70" s="1"/>
  <c r="S885" i="70"/>
  <c r="U885" i="70" s="1"/>
  <c r="S884" i="70"/>
  <c r="U884" i="70" s="1"/>
  <c r="S883" i="70"/>
  <c r="U883" i="70" s="1"/>
  <c r="S882" i="70"/>
  <c r="U882" i="70" s="1"/>
  <c r="S881" i="70"/>
  <c r="U881" i="70" s="1"/>
  <c r="S880" i="70"/>
  <c r="U880" i="70" s="1"/>
  <c r="S879" i="70"/>
  <c r="U879" i="70" s="1"/>
  <c r="S878" i="70"/>
  <c r="U878" i="70" s="1"/>
  <c r="S877" i="70"/>
  <c r="U877" i="70" s="1"/>
  <c r="S876" i="70"/>
  <c r="U876" i="70" s="1"/>
  <c r="S875" i="70"/>
  <c r="U875" i="70" s="1"/>
  <c r="S874" i="70"/>
  <c r="U874" i="70" s="1"/>
  <c r="S873" i="70"/>
  <c r="U873" i="70" s="1"/>
  <c r="S872" i="70"/>
  <c r="U872" i="70" s="1"/>
  <c r="S871" i="70"/>
  <c r="U871" i="70" s="1"/>
  <c r="S870" i="70"/>
  <c r="U870" i="70" s="1"/>
  <c r="S869" i="70"/>
  <c r="U869" i="70" s="1"/>
  <c r="S868" i="70"/>
  <c r="U868" i="70" s="1"/>
  <c r="S867" i="70"/>
  <c r="U867" i="70" s="1"/>
  <c r="S866" i="70"/>
  <c r="U866" i="70" s="1"/>
  <c r="S865" i="70"/>
  <c r="U865" i="70" s="1"/>
  <c r="S864" i="70"/>
  <c r="U864" i="70" s="1"/>
  <c r="S863" i="70"/>
  <c r="U863" i="70" s="1"/>
  <c r="S862" i="70"/>
  <c r="U862" i="70" s="1"/>
  <c r="S861" i="70"/>
  <c r="U861" i="70" s="1"/>
  <c r="S860" i="70"/>
  <c r="U860" i="70" s="1"/>
  <c r="S859" i="70"/>
  <c r="U859" i="70" s="1"/>
  <c r="S858" i="70"/>
  <c r="U858" i="70" s="1"/>
  <c r="S857" i="70"/>
  <c r="U857" i="70" s="1"/>
  <c r="S856" i="70"/>
  <c r="U856" i="70" s="1"/>
  <c r="S855" i="70"/>
  <c r="U855" i="70" s="1"/>
  <c r="S854" i="70"/>
  <c r="U854" i="70" s="1"/>
  <c r="S853" i="70"/>
  <c r="U853" i="70" s="1"/>
  <c r="S852" i="70"/>
  <c r="U852" i="70" s="1"/>
  <c r="S851" i="70"/>
  <c r="U851" i="70" s="1"/>
  <c r="S850" i="70"/>
  <c r="U850" i="70" s="1"/>
  <c r="S849" i="70"/>
  <c r="U849" i="70" s="1"/>
  <c r="S848" i="70"/>
  <c r="U848" i="70" s="1"/>
  <c r="S847" i="70"/>
  <c r="U847" i="70" s="1"/>
  <c r="S846" i="70"/>
  <c r="U846" i="70" s="1"/>
  <c r="S845" i="70"/>
  <c r="U845" i="70" s="1"/>
  <c r="S844" i="70"/>
  <c r="U844" i="70" s="1"/>
  <c r="S843" i="70"/>
  <c r="U843" i="70" s="1"/>
  <c r="S842" i="70"/>
  <c r="U842" i="70" s="1"/>
  <c r="S841" i="70"/>
  <c r="U841" i="70" s="1"/>
  <c r="S840" i="70"/>
  <c r="U840" i="70" s="1"/>
  <c r="S839" i="70"/>
  <c r="U839" i="70" s="1"/>
  <c r="S838" i="70"/>
  <c r="U838" i="70" s="1"/>
  <c r="S837" i="70"/>
  <c r="U837" i="70" s="1"/>
  <c r="S836" i="70"/>
  <c r="U836" i="70" s="1"/>
  <c r="S835" i="70"/>
  <c r="U835" i="70" s="1"/>
  <c r="S834" i="70"/>
  <c r="U834" i="70" s="1"/>
  <c r="S833" i="70"/>
  <c r="U833" i="70" s="1"/>
  <c r="S832" i="70"/>
  <c r="U832" i="70" s="1"/>
  <c r="S831" i="70"/>
  <c r="U831" i="70" s="1"/>
  <c r="S830" i="70"/>
  <c r="U830" i="70" s="1"/>
  <c r="S829" i="70"/>
  <c r="U829" i="70" s="1"/>
  <c r="S828" i="70"/>
  <c r="U828" i="70" s="1"/>
  <c r="S827" i="70"/>
  <c r="U827" i="70" s="1"/>
  <c r="S826" i="70"/>
  <c r="U826" i="70" s="1"/>
  <c r="S825" i="70"/>
  <c r="U825" i="70"/>
  <c r="S824" i="70"/>
  <c r="U824" i="70" s="1"/>
  <c r="S823" i="70"/>
  <c r="U823" i="70" s="1"/>
  <c r="S822" i="70"/>
  <c r="U822" i="70" s="1"/>
  <c r="S821" i="70"/>
  <c r="U821" i="70" s="1"/>
  <c r="S820" i="70"/>
  <c r="U820" i="70" s="1"/>
  <c r="S819" i="70"/>
  <c r="U819" i="70" s="1"/>
  <c r="S818" i="70"/>
  <c r="U818" i="70" s="1"/>
  <c r="S817" i="70"/>
  <c r="U817" i="70" s="1"/>
  <c r="S816" i="70"/>
  <c r="U816" i="70" s="1"/>
  <c r="S815" i="70"/>
  <c r="U815" i="70" s="1"/>
  <c r="S814" i="70"/>
  <c r="U814" i="70" s="1"/>
  <c r="S813" i="70"/>
  <c r="U813" i="70" s="1"/>
  <c r="S812" i="70"/>
  <c r="U812" i="70" s="1"/>
  <c r="S811" i="70"/>
  <c r="U811" i="70" s="1"/>
  <c r="S810" i="70"/>
  <c r="U810" i="70" s="1"/>
  <c r="S809" i="70"/>
  <c r="U809" i="70"/>
  <c r="S808" i="70"/>
  <c r="U808" i="70" s="1"/>
  <c r="S807" i="70"/>
  <c r="U807" i="70" s="1"/>
  <c r="S806" i="70"/>
  <c r="U806" i="70"/>
  <c r="S805" i="70"/>
  <c r="U805" i="70" s="1"/>
  <c r="S804" i="70"/>
  <c r="U804" i="70" s="1"/>
  <c r="S803" i="70"/>
  <c r="U803" i="70" s="1"/>
  <c r="S802" i="70"/>
  <c r="U802" i="70" s="1"/>
  <c r="S801" i="70"/>
  <c r="U801" i="70" s="1"/>
  <c r="S800" i="70"/>
  <c r="U800" i="70" s="1"/>
  <c r="S799" i="70"/>
  <c r="U799" i="70" s="1"/>
  <c r="S798" i="70"/>
  <c r="U798" i="70" s="1"/>
  <c r="S797" i="70"/>
  <c r="U797" i="70" s="1"/>
  <c r="S796" i="70"/>
  <c r="U796" i="70" s="1"/>
  <c r="S795" i="70"/>
  <c r="U795" i="70" s="1"/>
  <c r="S794" i="70"/>
  <c r="U794" i="70" s="1"/>
  <c r="S793" i="70"/>
  <c r="U793" i="70"/>
  <c r="S792" i="70"/>
  <c r="U792" i="70" s="1"/>
  <c r="S791" i="70"/>
  <c r="U791" i="70" s="1"/>
  <c r="S790" i="70"/>
  <c r="U790" i="70" s="1"/>
  <c r="S789" i="70"/>
  <c r="U789" i="70" s="1"/>
  <c r="S788" i="70"/>
  <c r="U788" i="70" s="1"/>
  <c r="S787" i="70"/>
  <c r="U787" i="70" s="1"/>
  <c r="S786" i="70"/>
  <c r="U786" i="70" s="1"/>
  <c r="S785" i="70"/>
  <c r="U785" i="70" s="1"/>
  <c r="S784" i="70"/>
  <c r="U784" i="70" s="1"/>
  <c r="S783" i="70"/>
  <c r="U783" i="70" s="1"/>
  <c r="S782" i="70"/>
  <c r="U782" i="70" s="1"/>
  <c r="S781" i="70"/>
  <c r="U781" i="70" s="1"/>
  <c r="S780" i="70"/>
  <c r="U780" i="70" s="1"/>
  <c r="S779" i="70"/>
  <c r="U779" i="70" s="1"/>
  <c r="S778" i="70"/>
  <c r="U778" i="70" s="1"/>
  <c r="S777" i="70"/>
  <c r="U777" i="70" s="1"/>
  <c r="S776" i="70"/>
  <c r="U776" i="70" s="1"/>
  <c r="S775" i="70"/>
  <c r="U775" i="70" s="1"/>
  <c r="S774" i="70"/>
  <c r="U774" i="70"/>
  <c r="S773" i="70"/>
  <c r="U773" i="70" s="1"/>
  <c r="S772" i="70"/>
  <c r="U772" i="70" s="1"/>
  <c r="S771" i="70"/>
  <c r="U771" i="70" s="1"/>
  <c r="S770" i="70"/>
  <c r="U770" i="70" s="1"/>
  <c r="S769" i="70"/>
  <c r="U769" i="70" s="1"/>
  <c r="S768" i="70"/>
  <c r="U768" i="70" s="1"/>
  <c r="S767" i="70"/>
  <c r="U767" i="70" s="1"/>
  <c r="S766" i="70"/>
  <c r="U766" i="70"/>
  <c r="S765" i="70"/>
  <c r="U765" i="70" s="1"/>
  <c r="S764" i="70"/>
  <c r="U764" i="70" s="1"/>
  <c r="S763" i="70"/>
  <c r="U763" i="70" s="1"/>
  <c r="S762" i="70"/>
  <c r="U762" i="70" s="1"/>
  <c r="S761" i="70"/>
  <c r="U761" i="70" s="1"/>
  <c r="S760" i="70"/>
  <c r="U760" i="70" s="1"/>
  <c r="S759" i="70"/>
  <c r="U759" i="70" s="1"/>
  <c r="S758" i="70"/>
  <c r="U758" i="70" s="1"/>
  <c r="S757" i="70"/>
  <c r="U757" i="70" s="1"/>
  <c r="S756" i="70"/>
  <c r="U756" i="70" s="1"/>
  <c r="S755" i="70"/>
  <c r="U755" i="70" s="1"/>
  <c r="S754" i="70"/>
  <c r="U754" i="70" s="1"/>
  <c r="S753" i="70"/>
  <c r="U753" i="70" s="1"/>
  <c r="S752" i="70"/>
  <c r="U752" i="70" s="1"/>
  <c r="S751" i="70"/>
  <c r="U751" i="70" s="1"/>
  <c r="S750" i="70"/>
  <c r="U750" i="70" s="1"/>
  <c r="S749" i="70"/>
  <c r="U749" i="70" s="1"/>
  <c r="S748" i="70"/>
  <c r="U748" i="70" s="1"/>
  <c r="S747" i="70"/>
  <c r="U747" i="70" s="1"/>
  <c r="S746" i="70"/>
  <c r="U746" i="70" s="1"/>
  <c r="S745" i="70"/>
  <c r="U745" i="70" s="1"/>
  <c r="S744" i="70"/>
  <c r="U744" i="70" s="1"/>
  <c r="S743" i="70"/>
  <c r="U743" i="70" s="1"/>
  <c r="S742" i="70"/>
  <c r="U742" i="70" s="1"/>
  <c r="S741" i="70"/>
  <c r="U741" i="70" s="1"/>
  <c r="S740" i="70"/>
  <c r="U740" i="70" s="1"/>
  <c r="S739" i="70"/>
  <c r="U739" i="70" s="1"/>
  <c r="S738" i="70"/>
  <c r="U738" i="70" s="1"/>
  <c r="S737" i="70"/>
  <c r="U737" i="70" s="1"/>
  <c r="S736" i="70"/>
  <c r="U736" i="70" s="1"/>
  <c r="S735" i="70"/>
  <c r="U735" i="70" s="1"/>
  <c r="S734" i="70"/>
  <c r="U734" i="70" s="1"/>
  <c r="S733" i="70"/>
  <c r="U733" i="70" s="1"/>
  <c r="S732" i="70"/>
  <c r="U732" i="70" s="1"/>
  <c r="S731" i="70"/>
  <c r="U731" i="70" s="1"/>
  <c r="S730" i="70"/>
  <c r="U730" i="70" s="1"/>
  <c r="S729" i="70"/>
  <c r="U729" i="70" s="1"/>
  <c r="S728" i="70"/>
  <c r="U728" i="70" s="1"/>
  <c r="S727" i="70"/>
  <c r="U727" i="70" s="1"/>
  <c r="S726" i="70"/>
  <c r="U726" i="70" s="1"/>
  <c r="S725" i="70"/>
  <c r="U725" i="70" s="1"/>
  <c r="S724" i="70"/>
  <c r="U724" i="70" s="1"/>
  <c r="S723" i="70"/>
  <c r="U723" i="70" s="1"/>
  <c r="S722" i="70"/>
  <c r="U722" i="70" s="1"/>
  <c r="S721" i="70"/>
  <c r="U721" i="70" s="1"/>
  <c r="S720" i="70"/>
  <c r="U720" i="70" s="1"/>
  <c r="S719" i="70"/>
  <c r="U719" i="70" s="1"/>
  <c r="S718" i="70"/>
  <c r="U718" i="70" s="1"/>
  <c r="S717" i="70"/>
  <c r="U717" i="70" s="1"/>
  <c r="S716" i="70"/>
  <c r="U716" i="70" s="1"/>
  <c r="S715" i="70"/>
  <c r="U715" i="70" s="1"/>
  <c r="S714" i="70"/>
  <c r="U714" i="70" s="1"/>
  <c r="S713" i="70"/>
  <c r="U713" i="70" s="1"/>
  <c r="S712" i="70"/>
  <c r="U712" i="70" s="1"/>
  <c r="S711" i="70"/>
  <c r="U711" i="70" s="1"/>
  <c r="S710" i="70"/>
  <c r="U710" i="70" s="1"/>
  <c r="S709" i="70"/>
  <c r="U709" i="70" s="1"/>
  <c r="S708" i="70"/>
  <c r="U708" i="70" s="1"/>
  <c r="S707" i="70"/>
  <c r="U707" i="70" s="1"/>
  <c r="S706" i="70"/>
  <c r="U706" i="70" s="1"/>
  <c r="S705" i="70"/>
  <c r="U705" i="70" s="1"/>
  <c r="S704" i="70"/>
  <c r="U704" i="70" s="1"/>
  <c r="S703" i="70"/>
  <c r="U703" i="70" s="1"/>
  <c r="S702" i="70"/>
  <c r="U702" i="70" s="1"/>
  <c r="S701" i="70"/>
  <c r="U701" i="70" s="1"/>
  <c r="S700" i="70"/>
  <c r="U700" i="70" s="1"/>
  <c r="S699" i="70"/>
  <c r="U699" i="70" s="1"/>
  <c r="S698" i="70"/>
  <c r="U698" i="70" s="1"/>
  <c r="S697" i="70"/>
  <c r="U697" i="70" s="1"/>
  <c r="S696" i="70"/>
  <c r="U696" i="70" s="1"/>
  <c r="S695" i="70"/>
  <c r="U695" i="70" s="1"/>
  <c r="S694" i="70"/>
  <c r="U694" i="70"/>
  <c r="S693" i="70"/>
  <c r="U693" i="70" s="1"/>
  <c r="S692" i="70"/>
  <c r="U692" i="70" s="1"/>
  <c r="S691" i="70"/>
  <c r="U691" i="70" s="1"/>
  <c r="S690" i="70"/>
  <c r="U690" i="70" s="1"/>
  <c r="S689" i="70"/>
  <c r="U689" i="70" s="1"/>
  <c r="S688" i="70"/>
  <c r="U688" i="70" s="1"/>
  <c r="S687" i="70"/>
  <c r="U687" i="70" s="1"/>
  <c r="S686" i="70"/>
  <c r="U686" i="70" s="1"/>
  <c r="S685" i="70"/>
  <c r="U685" i="70" s="1"/>
  <c r="S684" i="70"/>
  <c r="U684" i="70" s="1"/>
  <c r="S683" i="70"/>
  <c r="U683" i="70" s="1"/>
  <c r="S682" i="70"/>
  <c r="U682" i="70" s="1"/>
  <c r="S681" i="70"/>
  <c r="U681" i="70" s="1"/>
  <c r="S680" i="70"/>
  <c r="U680" i="70" s="1"/>
  <c r="S679" i="70"/>
  <c r="U679" i="70" s="1"/>
  <c r="S678" i="70"/>
  <c r="U678" i="70" s="1"/>
  <c r="S677" i="70"/>
  <c r="U677" i="70" s="1"/>
  <c r="S676" i="70"/>
  <c r="U676" i="70" s="1"/>
  <c r="S675" i="70"/>
  <c r="U675" i="70" s="1"/>
  <c r="S674" i="70"/>
  <c r="U674" i="70" s="1"/>
  <c r="S673" i="70"/>
  <c r="U673" i="70" s="1"/>
  <c r="S672" i="70"/>
  <c r="U672" i="70" s="1"/>
  <c r="S671" i="70"/>
  <c r="U671" i="70" s="1"/>
  <c r="S670" i="70"/>
  <c r="U670" i="70" s="1"/>
  <c r="S669" i="70"/>
  <c r="U669" i="70" s="1"/>
  <c r="S668" i="70"/>
  <c r="U668" i="70" s="1"/>
  <c r="S667" i="70"/>
  <c r="U667" i="70" s="1"/>
  <c r="S666" i="70"/>
  <c r="U666" i="70" s="1"/>
  <c r="S665" i="70"/>
  <c r="U665" i="70" s="1"/>
  <c r="S664" i="70"/>
  <c r="U664" i="70" s="1"/>
  <c r="S663" i="70"/>
  <c r="U663" i="70" s="1"/>
  <c r="S662" i="70"/>
  <c r="U662" i="70" s="1"/>
  <c r="S661" i="70"/>
  <c r="U661" i="70" s="1"/>
  <c r="S660" i="70"/>
  <c r="U660" i="70" s="1"/>
  <c r="S659" i="70"/>
  <c r="U659" i="70" s="1"/>
  <c r="S658" i="70"/>
  <c r="U658" i="70" s="1"/>
  <c r="S657" i="70"/>
  <c r="U657" i="70" s="1"/>
  <c r="S656" i="70"/>
  <c r="U656" i="70" s="1"/>
  <c r="S655" i="70"/>
  <c r="U655" i="70" s="1"/>
  <c r="S654" i="70"/>
  <c r="U654" i="70" s="1"/>
  <c r="S653" i="70"/>
  <c r="U653" i="70" s="1"/>
  <c r="S652" i="70"/>
  <c r="U652" i="70" s="1"/>
  <c r="S651" i="70"/>
  <c r="U651" i="70" s="1"/>
  <c r="S650" i="70"/>
  <c r="U650" i="70" s="1"/>
  <c r="S649" i="70"/>
  <c r="U649" i="70" s="1"/>
  <c r="S648" i="70"/>
  <c r="U648" i="70" s="1"/>
  <c r="S647" i="70"/>
  <c r="U647" i="70" s="1"/>
  <c r="S646" i="70"/>
  <c r="U646" i="70" s="1"/>
  <c r="S645" i="70"/>
  <c r="U645" i="70" s="1"/>
  <c r="S644" i="70"/>
  <c r="U644" i="70" s="1"/>
  <c r="S643" i="70"/>
  <c r="U643" i="70" s="1"/>
  <c r="S642" i="70"/>
  <c r="U642" i="70" s="1"/>
  <c r="S641" i="70"/>
  <c r="U641" i="70" s="1"/>
  <c r="S640" i="70"/>
  <c r="U640" i="70" s="1"/>
  <c r="S639" i="70"/>
  <c r="U639" i="70" s="1"/>
  <c r="S638" i="70"/>
  <c r="U638" i="70" s="1"/>
  <c r="S637" i="70"/>
  <c r="U637" i="70" s="1"/>
  <c r="S636" i="70"/>
  <c r="U636" i="70" s="1"/>
  <c r="S635" i="70"/>
  <c r="U635" i="70" s="1"/>
  <c r="S634" i="70"/>
  <c r="U634" i="70" s="1"/>
  <c r="S633" i="70"/>
  <c r="U633" i="70" s="1"/>
  <c r="S632" i="70"/>
  <c r="U632" i="70" s="1"/>
  <c r="S631" i="70"/>
  <c r="U631" i="70" s="1"/>
  <c r="S630" i="70"/>
  <c r="U630" i="70" s="1"/>
  <c r="S629" i="70"/>
  <c r="U629" i="70" s="1"/>
  <c r="S628" i="70"/>
  <c r="U628" i="70" s="1"/>
  <c r="S627" i="70"/>
  <c r="U627" i="70" s="1"/>
  <c r="S626" i="70"/>
  <c r="U626" i="70" s="1"/>
  <c r="S625" i="70"/>
  <c r="U625" i="70" s="1"/>
  <c r="S624" i="70"/>
  <c r="U624" i="70" s="1"/>
  <c r="S623" i="70"/>
  <c r="U623" i="70" s="1"/>
  <c r="S622" i="70"/>
  <c r="U622" i="70" s="1"/>
  <c r="S621" i="70"/>
  <c r="U621" i="70" s="1"/>
  <c r="S620" i="70"/>
  <c r="U620" i="70" s="1"/>
  <c r="S619" i="70"/>
  <c r="U619" i="70" s="1"/>
  <c r="S618" i="70"/>
  <c r="U618" i="70" s="1"/>
  <c r="S617" i="70"/>
  <c r="U617" i="70" s="1"/>
  <c r="S616" i="70"/>
  <c r="U616" i="70" s="1"/>
  <c r="S615" i="70"/>
  <c r="U615" i="70" s="1"/>
  <c r="S614" i="70"/>
  <c r="U614" i="70" s="1"/>
  <c r="S613" i="70"/>
  <c r="U613" i="70" s="1"/>
  <c r="S612" i="70"/>
  <c r="U612" i="70" s="1"/>
  <c r="S611" i="70"/>
  <c r="U611" i="70" s="1"/>
  <c r="S610" i="70"/>
  <c r="U610" i="70" s="1"/>
  <c r="S609" i="70"/>
  <c r="U609" i="70" s="1"/>
  <c r="S608" i="70"/>
  <c r="U608" i="70" s="1"/>
  <c r="S607" i="70"/>
  <c r="U607" i="70" s="1"/>
  <c r="S606" i="70"/>
  <c r="U606" i="70" s="1"/>
  <c r="S605" i="70"/>
  <c r="U605" i="70" s="1"/>
  <c r="S604" i="70"/>
  <c r="U604" i="70" s="1"/>
  <c r="S603" i="70"/>
  <c r="U603" i="70" s="1"/>
  <c r="S602" i="70"/>
  <c r="U602" i="70" s="1"/>
  <c r="S601" i="70"/>
  <c r="U601" i="70" s="1"/>
  <c r="S600" i="70"/>
  <c r="U600" i="70" s="1"/>
  <c r="S599" i="70"/>
  <c r="U599" i="70" s="1"/>
  <c r="S598" i="70"/>
  <c r="U598" i="70" s="1"/>
  <c r="S597" i="70"/>
  <c r="U597" i="70" s="1"/>
  <c r="S596" i="70"/>
  <c r="U596" i="70" s="1"/>
  <c r="S595" i="70"/>
  <c r="U595" i="70" s="1"/>
  <c r="S594" i="70"/>
  <c r="U594" i="70"/>
  <c r="S593" i="70"/>
  <c r="U593" i="70" s="1"/>
  <c r="S592" i="70"/>
  <c r="U592" i="70" s="1"/>
  <c r="S591" i="70"/>
  <c r="U591" i="70" s="1"/>
  <c r="S590" i="70"/>
  <c r="U590" i="70"/>
  <c r="S589" i="70"/>
  <c r="U589" i="70" s="1"/>
  <c r="S588" i="70"/>
  <c r="U588" i="70" s="1"/>
  <c r="S587" i="70"/>
  <c r="U587" i="70" s="1"/>
  <c r="S586" i="70"/>
  <c r="U586" i="70" s="1"/>
  <c r="S585" i="70"/>
  <c r="U585" i="70" s="1"/>
  <c r="S584" i="70"/>
  <c r="U584" i="70" s="1"/>
  <c r="S583" i="70"/>
  <c r="U583" i="70" s="1"/>
  <c r="S582" i="70"/>
  <c r="U582" i="70" s="1"/>
  <c r="S581" i="70"/>
  <c r="U581" i="70" s="1"/>
  <c r="S580" i="70"/>
  <c r="U580" i="70" s="1"/>
  <c r="S579" i="70"/>
  <c r="U579" i="70" s="1"/>
  <c r="S578" i="70"/>
  <c r="U578" i="70" s="1"/>
  <c r="S577" i="70"/>
  <c r="U577" i="70" s="1"/>
  <c r="S576" i="70"/>
  <c r="U576" i="70" s="1"/>
  <c r="S575" i="70"/>
  <c r="U575" i="70" s="1"/>
  <c r="S574" i="70"/>
  <c r="U574" i="70" s="1"/>
  <c r="S573" i="70"/>
  <c r="U573" i="70" s="1"/>
  <c r="S572" i="70"/>
  <c r="U572" i="70" s="1"/>
  <c r="S571" i="70"/>
  <c r="U571" i="70" s="1"/>
  <c r="S570" i="70"/>
  <c r="U570" i="70" s="1"/>
  <c r="S569" i="70"/>
  <c r="U569" i="70" s="1"/>
  <c r="S568" i="70"/>
  <c r="U568" i="70" s="1"/>
  <c r="S567" i="70"/>
  <c r="U567" i="70" s="1"/>
  <c r="S566" i="70"/>
  <c r="U566" i="70" s="1"/>
  <c r="S565" i="70"/>
  <c r="U565" i="70" s="1"/>
  <c r="S564" i="70"/>
  <c r="U564" i="70" s="1"/>
  <c r="S563" i="70"/>
  <c r="U563" i="70" s="1"/>
  <c r="S562" i="70"/>
  <c r="U562" i="70" s="1"/>
  <c r="S561" i="70"/>
  <c r="U561" i="70" s="1"/>
  <c r="S560" i="70"/>
  <c r="U560" i="70" s="1"/>
  <c r="S559" i="70"/>
  <c r="U559" i="70" s="1"/>
  <c r="S558" i="70"/>
  <c r="U558" i="70" s="1"/>
  <c r="S557" i="70"/>
  <c r="U557" i="70" s="1"/>
  <c r="S556" i="70"/>
  <c r="U556" i="70" s="1"/>
  <c r="S555" i="70"/>
  <c r="U555" i="70" s="1"/>
  <c r="S554" i="70"/>
  <c r="U554" i="70" s="1"/>
  <c r="S553" i="70"/>
  <c r="U553" i="70" s="1"/>
  <c r="S552" i="70"/>
  <c r="U552" i="70" s="1"/>
  <c r="S551" i="70"/>
  <c r="U551" i="70" s="1"/>
  <c r="S550" i="70"/>
  <c r="U550" i="70" s="1"/>
  <c r="S549" i="70"/>
  <c r="U549" i="70" s="1"/>
  <c r="S548" i="70"/>
  <c r="U548" i="70" s="1"/>
  <c r="S547" i="70"/>
  <c r="U547" i="70" s="1"/>
  <c r="S546" i="70"/>
  <c r="U546" i="70" s="1"/>
  <c r="S545" i="70"/>
  <c r="U545" i="70" s="1"/>
  <c r="S544" i="70"/>
  <c r="U544" i="70" s="1"/>
  <c r="S543" i="70"/>
  <c r="U543" i="70" s="1"/>
  <c r="S542" i="70"/>
  <c r="U542" i="70" s="1"/>
  <c r="S541" i="70"/>
  <c r="U541" i="70" s="1"/>
  <c r="S540" i="70"/>
  <c r="U540" i="70" s="1"/>
  <c r="S539" i="70"/>
  <c r="U539" i="70" s="1"/>
  <c r="S538" i="70"/>
  <c r="U538" i="70" s="1"/>
  <c r="S537" i="70"/>
  <c r="U537" i="70" s="1"/>
  <c r="S536" i="70"/>
  <c r="U536" i="70" s="1"/>
  <c r="S535" i="70"/>
  <c r="U535" i="70" s="1"/>
  <c r="S534" i="70"/>
  <c r="U534" i="70" s="1"/>
  <c r="S533" i="70"/>
  <c r="U533" i="70" s="1"/>
  <c r="S532" i="70"/>
  <c r="U532" i="70" s="1"/>
  <c r="S531" i="70"/>
  <c r="U531" i="70" s="1"/>
  <c r="S530" i="70"/>
  <c r="U530" i="70" s="1"/>
  <c r="S529" i="70"/>
  <c r="U529" i="70" s="1"/>
  <c r="S528" i="70"/>
  <c r="U528" i="70" s="1"/>
  <c r="S527" i="70"/>
  <c r="U527" i="70" s="1"/>
  <c r="S526" i="70"/>
  <c r="U526" i="70" s="1"/>
  <c r="S525" i="70"/>
  <c r="U525" i="70" s="1"/>
  <c r="S524" i="70"/>
  <c r="U524" i="70" s="1"/>
  <c r="S523" i="70"/>
  <c r="U523" i="70" s="1"/>
  <c r="S522" i="70"/>
  <c r="U522" i="70" s="1"/>
  <c r="S521" i="70"/>
  <c r="U521" i="70" s="1"/>
  <c r="S520" i="70"/>
  <c r="U520" i="70" s="1"/>
  <c r="S519" i="70"/>
  <c r="U519" i="70" s="1"/>
  <c r="S518" i="70"/>
  <c r="U518" i="70" s="1"/>
  <c r="S517" i="70"/>
  <c r="U517" i="70" s="1"/>
  <c r="S516" i="70"/>
  <c r="U516" i="70" s="1"/>
  <c r="S515" i="70"/>
  <c r="U515" i="70" s="1"/>
  <c r="S514" i="70"/>
  <c r="U514" i="70" s="1"/>
  <c r="S513" i="70"/>
  <c r="U513" i="70" s="1"/>
  <c r="S512" i="70"/>
  <c r="U512" i="70" s="1"/>
  <c r="S511" i="70"/>
  <c r="U511" i="70" s="1"/>
  <c r="S510" i="70"/>
  <c r="U510" i="70"/>
  <c r="S509" i="70"/>
  <c r="U509" i="70" s="1"/>
  <c r="S508" i="70"/>
  <c r="U508" i="70" s="1"/>
  <c r="S507" i="70"/>
  <c r="U507" i="70" s="1"/>
  <c r="S506" i="70"/>
  <c r="U506" i="70" s="1"/>
  <c r="S505" i="70"/>
  <c r="U505" i="70" s="1"/>
  <c r="S504" i="70"/>
  <c r="U504" i="70" s="1"/>
  <c r="S503" i="70"/>
  <c r="U503" i="70" s="1"/>
  <c r="S502" i="70"/>
  <c r="U502" i="70" s="1"/>
  <c r="S501" i="70"/>
  <c r="U501" i="70" s="1"/>
  <c r="S500" i="70"/>
  <c r="U500" i="70" s="1"/>
  <c r="S499" i="70"/>
  <c r="U499" i="70" s="1"/>
  <c r="S498" i="70"/>
  <c r="U498" i="70" s="1"/>
  <c r="S497" i="70"/>
  <c r="U497" i="70" s="1"/>
  <c r="S496" i="70"/>
  <c r="U496" i="70" s="1"/>
  <c r="S495" i="70"/>
  <c r="U495" i="70" s="1"/>
  <c r="S494" i="70"/>
  <c r="U494" i="70" s="1"/>
  <c r="S493" i="70"/>
  <c r="U493" i="70" s="1"/>
  <c r="S492" i="70"/>
  <c r="U492" i="70" s="1"/>
  <c r="S491" i="70"/>
  <c r="U491" i="70" s="1"/>
  <c r="S490" i="70"/>
  <c r="U490" i="70" s="1"/>
  <c r="S489" i="70"/>
  <c r="U489" i="70" s="1"/>
  <c r="S488" i="70"/>
  <c r="U488" i="70"/>
  <c r="S487" i="70"/>
  <c r="U487" i="70" s="1"/>
  <c r="S486" i="70"/>
  <c r="U486" i="70" s="1"/>
  <c r="S485" i="70"/>
  <c r="U485" i="70" s="1"/>
  <c r="S484" i="70"/>
  <c r="U484" i="70" s="1"/>
  <c r="S483" i="70"/>
  <c r="U483" i="70" s="1"/>
  <c r="S482" i="70"/>
  <c r="U482" i="70" s="1"/>
  <c r="S481" i="70"/>
  <c r="U481" i="70" s="1"/>
  <c r="S480" i="70"/>
  <c r="U480" i="70" s="1"/>
  <c r="S479" i="70"/>
  <c r="U479" i="70" s="1"/>
  <c r="S478" i="70"/>
  <c r="U478" i="70" s="1"/>
  <c r="S477" i="70"/>
  <c r="U477" i="70" s="1"/>
  <c r="S476" i="70"/>
  <c r="U476" i="70" s="1"/>
  <c r="S475" i="70"/>
  <c r="U475" i="70" s="1"/>
  <c r="S474" i="70"/>
  <c r="U474" i="70" s="1"/>
  <c r="S473" i="70"/>
  <c r="U473" i="70" s="1"/>
  <c r="S472" i="70"/>
  <c r="U472" i="70" s="1"/>
  <c r="S471" i="70"/>
  <c r="U471" i="70" s="1"/>
  <c r="S470" i="70"/>
  <c r="U470" i="70" s="1"/>
  <c r="S469" i="70"/>
  <c r="U469" i="70" s="1"/>
  <c r="S468" i="70"/>
  <c r="U468" i="70" s="1"/>
  <c r="S467" i="70"/>
  <c r="U467" i="70" s="1"/>
  <c r="S466" i="70"/>
  <c r="U466" i="70" s="1"/>
  <c r="S465" i="70"/>
  <c r="U465" i="70" s="1"/>
  <c r="S464" i="70"/>
  <c r="U464" i="70" s="1"/>
  <c r="S463" i="70"/>
  <c r="U463" i="70" s="1"/>
  <c r="S462" i="70"/>
  <c r="U462" i="70" s="1"/>
  <c r="S461" i="70"/>
  <c r="U461" i="70" s="1"/>
  <c r="S460" i="70"/>
  <c r="U460" i="70" s="1"/>
  <c r="S459" i="70"/>
  <c r="U459" i="70" s="1"/>
  <c r="S458" i="70"/>
  <c r="U458" i="70" s="1"/>
  <c r="S457" i="70"/>
  <c r="U457" i="70" s="1"/>
  <c r="S456" i="70"/>
  <c r="U456" i="70" s="1"/>
  <c r="S455" i="70"/>
  <c r="U455" i="70" s="1"/>
  <c r="S454" i="70"/>
  <c r="U454" i="70" s="1"/>
  <c r="S453" i="70"/>
  <c r="U453" i="70" s="1"/>
  <c r="S452" i="70"/>
  <c r="U452" i="70" s="1"/>
  <c r="S451" i="70"/>
  <c r="U451" i="70" s="1"/>
  <c r="S450" i="70"/>
  <c r="U450" i="70" s="1"/>
  <c r="S449" i="70"/>
  <c r="U449" i="70" s="1"/>
  <c r="S448" i="70"/>
  <c r="U448" i="70" s="1"/>
  <c r="S447" i="70"/>
  <c r="U447" i="70" s="1"/>
  <c r="S446" i="70"/>
  <c r="U446" i="70" s="1"/>
  <c r="S445" i="70"/>
  <c r="U445" i="70" s="1"/>
  <c r="S444" i="70"/>
  <c r="U444" i="70" s="1"/>
  <c r="S443" i="70"/>
  <c r="U443" i="70" s="1"/>
  <c r="S442" i="70"/>
  <c r="U442" i="70"/>
  <c r="S441" i="70"/>
  <c r="U441" i="70" s="1"/>
  <c r="S440" i="70"/>
  <c r="U440" i="70" s="1"/>
  <c r="S439" i="70"/>
  <c r="U439" i="70" s="1"/>
  <c r="S438" i="70"/>
  <c r="U438" i="70" s="1"/>
  <c r="S437" i="70"/>
  <c r="U437" i="70" s="1"/>
  <c r="S436" i="70"/>
  <c r="U436" i="70" s="1"/>
  <c r="S435" i="70"/>
  <c r="U435" i="70" s="1"/>
  <c r="S434" i="70"/>
  <c r="U434" i="70" s="1"/>
  <c r="S433" i="70"/>
  <c r="U433" i="70" s="1"/>
  <c r="S432" i="70"/>
  <c r="U432" i="70"/>
  <c r="S431" i="70"/>
  <c r="U431" i="70" s="1"/>
  <c r="S430" i="70"/>
  <c r="U430" i="70" s="1"/>
  <c r="S429" i="70"/>
  <c r="U429" i="70" s="1"/>
  <c r="S428" i="70"/>
  <c r="U428" i="70" s="1"/>
  <c r="S427" i="70"/>
  <c r="U427" i="70" s="1"/>
  <c r="S426" i="70"/>
  <c r="U426" i="70" s="1"/>
  <c r="S425" i="70"/>
  <c r="U425" i="70" s="1"/>
  <c r="S424" i="70"/>
  <c r="U424" i="70" s="1"/>
  <c r="S423" i="70"/>
  <c r="U423" i="70" s="1"/>
  <c r="S422" i="70"/>
  <c r="U422" i="70" s="1"/>
  <c r="S421" i="70"/>
  <c r="U421" i="70" s="1"/>
  <c r="S420" i="70"/>
  <c r="U420" i="70" s="1"/>
  <c r="S419" i="70"/>
  <c r="U419" i="70" s="1"/>
  <c r="S418" i="70"/>
  <c r="U418" i="70" s="1"/>
  <c r="S417" i="70"/>
  <c r="U417" i="70" s="1"/>
  <c r="S416" i="70"/>
  <c r="U416" i="70" s="1"/>
  <c r="S415" i="70"/>
  <c r="U415" i="70" s="1"/>
  <c r="S414" i="70"/>
  <c r="U414" i="70" s="1"/>
  <c r="S413" i="70"/>
  <c r="U413" i="70" s="1"/>
  <c r="S412" i="70"/>
  <c r="U412" i="70" s="1"/>
  <c r="S411" i="70"/>
  <c r="U411" i="70" s="1"/>
  <c r="S410" i="70"/>
  <c r="U410" i="70"/>
  <c r="S409" i="70"/>
  <c r="U409" i="70"/>
  <c r="S408" i="70"/>
  <c r="U408" i="70" s="1"/>
  <c r="S407" i="70"/>
  <c r="U407" i="70" s="1"/>
  <c r="S406" i="70"/>
  <c r="U406" i="70" s="1"/>
  <c r="S405" i="70"/>
  <c r="U405" i="70" s="1"/>
  <c r="S404" i="70"/>
  <c r="U404" i="70" s="1"/>
  <c r="S403" i="70"/>
  <c r="U403" i="70" s="1"/>
  <c r="S402" i="70"/>
  <c r="U402" i="70" s="1"/>
  <c r="S401" i="70"/>
  <c r="U401" i="70" s="1"/>
  <c r="S400" i="70"/>
  <c r="U400" i="70" s="1"/>
  <c r="S399" i="70"/>
  <c r="U399" i="70" s="1"/>
  <c r="S398" i="70"/>
  <c r="U398" i="70" s="1"/>
  <c r="S397" i="70"/>
  <c r="U397" i="70" s="1"/>
  <c r="S396" i="70"/>
  <c r="U396" i="70" s="1"/>
  <c r="S395" i="70"/>
  <c r="U395" i="70" s="1"/>
  <c r="S394" i="70"/>
  <c r="U394" i="70" s="1"/>
  <c r="S393" i="70"/>
  <c r="U393" i="70" s="1"/>
  <c r="S392" i="70"/>
  <c r="U392" i="70" s="1"/>
  <c r="S391" i="70"/>
  <c r="U391" i="70" s="1"/>
  <c r="S390" i="70"/>
  <c r="U390" i="70" s="1"/>
  <c r="S389" i="70"/>
  <c r="U389" i="70" s="1"/>
  <c r="S388" i="70"/>
  <c r="U388" i="70" s="1"/>
  <c r="S387" i="70"/>
  <c r="U387" i="70" s="1"/>
  <c r="S386" i="70"/>
  <c r="U386" i="70" s="1"/>
  <c r="S385" i="70"/>
  <c r="U385" i="70" s="1"/>
  <c r="S384" i="70"/>
  <c r="U384" i="70" s="1"/>
  <c r="S383" i="70"/>
  <c r="U383" i="70" s="1"/>
  <c r="S382" i="70"/>
  <c r="U382" i="70" s="1"/>
  <c r="S381" i="70"/>
  <c r="U381" i="70" s="1"/>
  <c r="S380" i="70"/>
  <c r="U380" i="70"/>
  <c r="S379" i="70"/>
  <c r="U379" i="70" s="1"/>
  <c r="S378" i="70"/>
  <c r="U378" i="70" s="1"/>
  <c r="S377" i="70"/>
  <c r="U377" i="70" s="1"/>
  <c r="S376" i="70"/>
  <c r="U376" i="70" s="1"/>
  <c r="S375" i="70"/>
  <c r="U375" i="70" s="1"/>
  <c r="S374" i="70"/>
  <c r="U374" i="70" s="1"/>
  <c r="S373" i="70"/>
  <c r="U373" i="70" s="1"/>
  <c r="S372" i="70"/>
  <c r="U372" i="70" s="1"/>
  <c r="S371" i="70"/>
  <c r="U371" i="70" s="1"/>
  <c r="S370" i="70"/>
  <c r="U370" i="70"/>
  <c r="S369" i="70"/>
  <c r="U369" i="70"/>
  <c r="S368" i="70"/>
  <c r="U368" i="70" s="1"/>
  <c r="S367" i="70"/>
  <c r="U367" i="70" s="1"/>
  <c r="S366" i="70"/>
  <c r="U366" i="70" s="1"/>
  <c r="S365" i="70"/>
  <c r="U365" i="70" s="1"/>
  <c r="S364" i="70"/>
  <c r="U364" i="70" s="1"/>
  <c r="S363" i="70"/>
  <c r="U363" i="70" s="1"/>
  <c r="S362" i="70"/>
  <c r="U362" i="70" s="1"/>
  <c r="S361" i="70"/>
  <c r="U361" i="70" s="1"/>
  <c r="S360" i="70"/>
  <c r="U360" i="70" s="1"/>
  <c r="S359" i="70"/>
  <c r="U359" i="70" s="1"/>
  <c r="S358" i="70"/>
  <c r="U358" i="70" s="1"/>
  <c r="S357" i="70"/>
  <c r="U357" i="70" s="1"/>
  <c r="S356" i="70"/>
  <c r="U356" i="70" s="1"/>
  <c r="S355" i="70"/>
  <c r="U355" i="70" s="1"/>
  <c r="S354" i="70"/>
  <c r="U354" i="70" s="1"/>
  <c r="S353" i="70"/>
  <c r="U353" i="70"/>
  <c r="S352" i="70"/>
  <c r="U352" i="70" s="1"/>
  <c r="S351" i="70"/>
  <c r="U351" i="70" s="1"/>
  <c r="S350" i="70"/>
  <c r="U350" i="70" s="1"/>
  <c r="S349" i="70"/>
  <c r="U349" i="70" s="1"/>
  <c r="S348" i="70"/>
  <c r="U348" i="70" s="1"/>
  <c r="S347" i="70"/>
  <c r="U347" i="70" s="1"/>
  <c r="S346" i="70"/>
  <c r="U346" i="70" s="1"/>
  <c r="S345" i="70"/>
  <c r="U345" i="70"/>
  <c r="S344" i="70"/>
  <c r="U344" i="70" s="1"/>
  <c r="S343" i="70"/>
  <c r="U343" i="70" s="1"/>
  <c r="S342" i="70"/>
  <c r="U342" i="70" s="1"/>
  <c r="S341" i="70"/>
  <c r="U341" i="70"/>
  <c r="S340" i="70"/>
  <c r="U340" i="70" s="1"/>
  <c r="S339" i="70"/>
  <c r="U339" i="70" s="1"/>
  <c r="S338" i="70"/>
  <c r="U338" i="70" s="1"/>
  <c r="S337" i="70"/>
  <c r="U337" i="70" s="1"/>
  <c r="S336" i="70"/>
  <c r="U336" i="70" s="1"/>
  <c r="S335" i="70"/>
  <c r="U335" i="70" s="1"/>
  <c r="S334" i="70"/>
  <c r="U334" i="70" s="1"/>
  <c r="S333" i="70"/>
  <c r="U333" i="70" s="1"/>
  <c r="S332" i="70"/>
  <c r="U332" i="70"/>
  <c r="S331" i="70"/>
  <c r="U331" i="70" s="1"/>
  <c r="S330" i="70"/>
  <c r="U330" i="70" s="1"/>
  <c r="S329" i="70"/>
  <c r="U329" i="70" s="1"/>
  <c r="S328" i="70"/>
  <c r="U328" i="70" s="1"/>
  <c r="S327" i="70"/>
  <c r="U327" i="70" s="1"/>
  <c r="S326" i="70"/>
  <c r="U326" i="70" s="1"/>
  <c r="S325" i="70"/>
  <c r="U325" i="70" s="1"/>
  <c r="S324" i="70"/>
  <c r="U324" i="70" s="1"/>
  <c r="S323" i="70"/>
  <c r="U323" i="70" s="1"/>
  <c r="S322" i="70"/>
  <c r="U322" i="70" s="1"/>
  <c r="S321" i="70"/>
  <c r="U321" i="70" s="1"/>
  <c r="S320" i="70"/>
  <c r="U320" i="70" s="1"/>
  <c r="S319" i="70"/>
  <c r="U319" i="70" s="1"/>
  <c r="S318" i="70"/>
  <c r="U318" i="70"/>
  <c r="S317" i="70"/>
  <c r="U317" i="70" s="1"/>
  <c r="S316" i="70"/>
  <c r="U316" i="70" s="1"/>
  <c r="S315" i="70"/>
  <c r="U315" i="70" s="1"/>
  <c r="S314" i="70"/>
  <c r="U314" i="70" s="1"/>
  <c r="S313" i="70"/>
  <c r="U313" i="70" s="1"/>
  <c r="S312" i="70"/>
  <c r="U312" i="70"/>
  <c r="S311" i="70"/>
  <c r="U311" i="70" s="1"/>
  <c r="S310" i="70"/>
  <c r="U310" i="70" s="1"/>
  <c r="S309" i="70"/>
  <c r="U309" i="70" s="1"/>
  <c r="S308" i="70"/>
  <c r="U308" i="70"/>
  <c r="S307" i="70"/>
  <c r="U307" i="70" s="1"/>
  <c r="S306" i="70"/>
  <c r="U306" i="70" s="1"/>
  <c r="S305" i="70"/>
  <c r="U305" i="70" s="1"/>
  <c r="S304" i="70"/>
  <c r="U304" i="70" s="1"/>
  <c r="S303" i="70"/>
  <c r="U303" i="70" s="1"/>
  <c r="S302" i="70"/>
  <c r="U302" i="70" s="1"/>
  <c r="S301" i="70"/>
  <c r="U301" i="70" s="1"/>
  <c r="S300" i="70"/>
  <c r="U300" i="70"/>
  <c r="S299" i="70"/>
  <c r="U299" i="70" s="1"/>
  <c r="S298" i="70"/>
  <c r="U298" i="70" s="1"/>
  <c r="S297" i="70"/>
  <c r="U297" i="70" s="1"/>
  <c r="S296" i="70"/>
  <c r="U296" i="70" s="1"/>
  <c r="S295" i="70"/>
  <c r="U295" i="70" s="1"/>
  <c r="S294" i="70"/>
  <c r="U294" i="70" s="1"/>
  <c r="S293" i="70"/>
  <c r="U293" i="70" s="1"/>
  <c r="S292" i="70"/>
  <c r="U292" i="70" s="1"/>
  <c r="S291" i="70"/>
  <c r="U291" i="70" s="1"/>
  <c r="S290" i="70"/>
  <c r="U290" i="70" s="1"/>
  <c r="S289" i="70"/>
  <c r="U289" i="70" s="1"/>
  <c r="S288" i="70"/>
  <c r="U288" i="70"/>
  <c r="S287" i="70"/>
  <c r="U287" i="70" s="1"/>
  <c r="S286" i="70"/>
  <c r="U286" i="70" s="1"/>
  <c r="S285" i="70"/>
  <c r="U285" i="70" s="1"/>
  <c r="S284" i="70"/>
  <c r="U284" i="70"/>
  <c r="S283" i="70"/>
  <c r="U283" i="70" s="1"/>
  <c r="S282" i="70"/>
  <c r="U282" i="70" s="1"/>
  <c r="S281" i="70"/>
  <c r="U281" i="70" s="1"/>
  <c r="S280" i="70"/>
  <c r="U280" i="70" s="1"/>
  <c r="S279" i="70"/>
  <c r="U279" i="70" s="1"/>
  <c r="S278" i="70"/>
  <c r="U278" i="70" s="1"/>
  <c r="S277" i="70"/>
  <c r="U277" i="70" s="1"/>
  <c r="S276" i="70"/>
  <c r="U276" i="70" s="1"/>
  <c r="S275" i="70"/>
  <c r="U275" i="70" s="1"/>
  <c r="S274" i="70"/>
  <c r="U274" i="70" s="1"/>
  <c r="S273" i="70"/>
  <c r="U273" i="70" s="1"/>
  <c r="S272" i="70"/>
  <c r="U272" i="70" s="1"/>
  <c r="S271" i="70"/>
  <c r="U271" i="70" s="1"/>
  <c r="S270" i="70"/>
  <c r="U270" i="70" s="1"/>
  <c r="S269" i="70"/>
  <c r="U269" i="70" s="1"/>
  <c r="S268" i="70"/>
  <c r="U268" i="70" s="1"/>
  <c r="S267" i="70"/>
  <c r="U267" i="70" s="1"/>
  <c r="S266" i="70"/>
  <c r="U266" i="70" s="1"/>
  <c r="S265" i="70"/>
  <c r="U265" i="70" s="1"/>
  <c r="S264" i="70"/>
  <c r="U264" i="70" s="1"/>
  <c r="S263" i="70"/>
  <c r="U263" i="70" s="1"/>
  <c r="S262" i="70"/>
  <c r="U262" i="70"/>
  <c r="S261" i="70"/>
  <c r="U261" i="70" s="1"/>
  <c r="S260" i="70"/>
  <c r="U260" i="70" s="1"/>
  <c r="S259" i="70"/>
  <c r="U259" i="70" s="1"/>
  <c r="S258" i="70"/>
  <c r="U258" i="70" s="1"/>
  <c r="S257" i="70"/>
  <c r="U257" i="70" s="1"/>
  <c r="S256" i="70"/>
  <c r="U256" i="70" s="1"/>
  <c r="S255" i="70"/>
  <c r="U255" i="70" s="1"/>
  <c r="S254" i="70"/>
  <c r="U254" i="70" s="1"/>
  <c r="S253" i="70"/>
  <c r="U253" i="70" s="1"/>
  <c r="S252" i="70"/>
  <c r="U252" i="70"/>
  <c r="S251" i="70"/>
  <c r="U251" i="70" s="1"/>
  <c r="S250" i="70"/>
  <c r="U250" i="70" s="1"/>
  <c r="S249" i="70"/>
  <c r="U249" i="70" s="1"/>
  <c r="S248" i="70"/>
  <c r="U248" i="70" s="1"/>
  <c r="S247" i="70"/>
  <c r="U247" i="70" s="1"/>
  <c r="S246" i="70"/>
  <c r="U246" i="70" s="1"/>
  <c r="S245" i="70"/>
  <c r="U245" i="70" s="1"/>
  <c r="S244" i="70"/>
  <c r="U244" i="70" s="1"/>
  <c r="S243" i="70"/>
  <c r="U243" i="70" s="1"/>
  <c r="S242" i="70"/>
  <c r="U242" i="70" s="1"/>
  <c r="S241" i="70"/>
  <c r="U241" i="70" s="1"/>
  <c r="S240" i="70"/>
  <c r="U240" i="70" s="1"/>
  <c r="S239" i="70"/>
  <c r="U239" i="70" s="1"/>
  <c r="S238" i="70"/>
  <c r="U238" i="70" s="1"/>
  <c r="S237" i="70"/>
  <c r="U237" i="70" s="1"/>
  <c r="S236" i="70"/>
  <c r="U236" i="70" s="1"/>
  <c r="S235" i="70"/>
  <c r="U235" i="70" s="1"/>
  <c r="S234" i="70"/>
  <c r="U234" i="70" s="1"/>
  <c r="S233" i="70"/>
  <c r="U233" i="70" s="1"/>
  <c r="S232" i="70"/>
  <c r="U232" i="70" s="1"/>
  <c r="S231" i="70"/>
  <c r="U231" i="70"/>
  <c r="S230" i="70"/>
  <c r="U230" i="70" s="1"/>
  <c r="S229" i="70"/>
  <c r="U229" i="70" s="1"/>
  <c r="S228" i="70"/>
  <c r="U228" i="70" s="1"/>
  <c r="S227" i="70"/>
  <c r="U227" i="70" s="1"/>
  <c r="S226" i="70"/>
  <c r="U226" i="70" s="1"/>
  <c r="S225" i="70"/>
  <c r="U225" i="70" s="1"/>
  <c r="S224" i="70"/>
  <c r="U224" i="70" s="1"/>
  <c r="S223" i="70"/>
  <c r="U223" i="70" s="1"/>
  <c r="S222" i="70"/>
  <c r="U222" i="70" s="1"/>
  <c r="S221" i="70"/>
  <c r="U221" i="70" s="1"/>
  <c r="S220" i="70"/>
  <c r="U220" i="70" s="1"/>
  <c r="S219" i="70"/>
  <c r="U219" i="70" s="1"/>
  <c r="S218" i="70"/>
  <c r="U218" i="70" s="1"/>
  <c r="S217" i="70"/>
  <c r="U217" i="70" s="1"/>
  <c r="S216" i="70"/>
  <c r="U216" i="70"/>
  <c r="S215" i="70"/>
  <c r="U215" i="70" s="1"/>
  <c r="S214" i="70"/>
  <c r="U214" i="70" s="1"/>
  <c r="S213" i="70"/>
  <c r="U213" i="70" s="1"/>
  <c r="S212" i="70"/>
  <c r="U212" i="70" s="1"/>
  <c r="S211" i="70"/>
  <c r="U211" i="70" s="1"/>
  <c r="S210" i="70"/>
  <c r="U210" i="70" s="1"/>
  <c r="S209" i="70"/>
  <c r="U209" i="70" s="1"/>
  <c r="S208" i="70"/>
  <c r="U208" i="70" s="1"/>
  <c r="S207" i="70"/>
  <c r="U207" i="70"/>
  <c r="S206" i="70"/>
  <c r="U206" i="70" s="1"/>
  <c r="S205" i="70"/>
  <c r="U205" i="70" s="1"/>
  <c r="S204" i="70"/>
  <c r="U204" i="70" s="1"/>
  <c r="S203" i="70"/>
  <c r="U203" i="70" s="1"/>
  <c r="S202" i="70"/>
  <c r="U202" i="70" s="1"/>
  <c r="S201" i="70"/>
  <c r="U201" i="70" s="1"/>
  <c r="S200" i="70"/>
  <c r="U200" i="70" s="1"/>
  <c r="S199" i="70"/>
  <c r="U199" i="70" s="1"/>
  <c r="S198" i="70"/>
  <c r="U198" i="70" s="1"/>
  <c r="S197" i="70"/>
  <c r="U197" i="70" s="1"/>
  <c r="S196" i="70"/>
  <c r="U196" i="70"/>
  <c r="S195" i="70"/>
  <c r="U195" i="70" s="1"/>
  <c r="S194" i="70"/>
  <c r="U194" i="70" s="1"/>
  <c r="S193" i="70"/>
  <c r="U193" i="70" s="1"/>
  <c r="S192" i="70"/>
  <c r="U192" i="70" s="1"/>
  <c r="S191" i="70"/>
  <c r="U191" i="70" s="1"/>
  <c r="S190" i="70"/>
  <c r="U190" i="70" s="1"/>
  <c r="S1779" i="70"/>
  <c r="U1779" i="70" s="1"/>
  <c r="S1778" i="70"/>
  <c r="U1778" i="70" s="1"/>
  <c r="S1777" i="70"/>
  <c r="U1777" i="70"/>
  <c r="S1776" i="70"/>
  <c r="U1776" i="70" s="1"/>
  <c r="S1775" i="70"/>
  <c r="U1775" i="70" s="1"/>
  <c r="S1774" i="70"/>
  <c r="U1774" i="70"/>
  <c r="S1773" i="70"/>
  <c r="U1773" i="70" s="1"/>
  <c r="S1772" i="70"/>
  <c r="U1772" i="70" s="1"/>
  <c r="S1771" i="70"/>
  <c r="U1771" i="70" s="1"/>
  <c r="S1770" i="70"/>
  <c r="U1770" i="70" s="1"/>
  <c r="S1769" i="70"/>
  <c r="U1769" i="70" s="1"/>
  <c r="S1768" i="70"/>
  <c r="U1768" i="70"/>
  <c r="S1767" i="70"/>
  <c r="U1767" i="70" s="1"/>
  <c r="S1766" i="70"/>
  <c r="U1766" i="70" s="1"/>
  <c r="S1765" i="70"/>
  <c r="U1765" i="70" s="1"/>
  <c r="S1764" i="70"/>
  <c r="U1764" i="70" s="1"/>
  <c r="S1763" i="70"/>
  <c r="U1763" i="70" s="1"/>
  <c r="S1762" i="70"/>
  <c r="U1762" i="70" s="1"/>
  <c r="S1761" i="70"/>
  <c r="U1761" i="70" s="1"/>
  <c r="S1760" i="70"/>
  <c r="U1760" i="70"/>
  <c r="S1759" i="70"/>
  <c r="U1759" i="70" s="1"/>
  <c r="S1758" i="70"/>
  <c r="U1758" i="70" s="1"/>
  <c r="S1757" i="70"/>
  <c r="U1757" i="70" s="1"/>
  <c r="S1756" i="70"/>
  <c r="U1756" i="70" s="1"/>
  <c r="S1755" i="70"/>
  <c r="U1755" i="70" s="1"/>
  <c r="S1754" i="70"/>
  <c r="U1754" i="70" s="1"/>
  <c r="S1753" i="70"/>
  <c r="U1753" i="70" s="1"/>
  <c r="S1752" i="70"/>
  <c r="U1752" i="70" s="1"/>
  <c r="S1751" i="70"/>
  <c r="U1751" i="70" s="1"/>
  <c r="S1750" i="70"/>
  <c r="U1750" i="70" s="1"/>
  <c r="S1749" i="70"/>
  <c r="U1749" i="70" s="1"/>
  <c r="S1748" i="70"/>
  <c r="U1748" i="70" s="1"/>
  <c r="S1747" i="70"/>
  <c r="U1747" i="70" s="1"/>
  <c r="S1746" i="70"/>
  <c r="U1746" i="70" s="1"/>
  <c r="S1745" i="70"/>
  <c r="U1745" i="70" s="1"/>
  <c r="S1744" i="70"/>
  <c r="U1744" i="70" s="1"/>
  <c r="S1743" i="70"/>
  <c r="U1743" i="70" s="1"/>
  <c r="S1742" i="70"/>
  <c r="U1742" i="70" s="1"/>
  <c r="S1741" i="70"/>
  <c r="U1741" i="70" s="1"/>
  <c r="S1740" i="70"/>
  <c r="U1740" i="70" s="1"/>
  <c r="S1739" i="70"/>
  <c r="U1739" i="70" s="1"/>
  <c r="S1738" i="70"/>
  <c r="U1738" i="70" s="1"/>
  <c r="S1737" i="70"/>
  <c r="U1737" i="70" s="1"/>
  <c r="S1736" i="70"/>
  <c r="U1736" i="70" s="1"/>
  <c r="S1735" i="70"/>
  <c r="U1735" i="70" s="1"/>
  <c r="S1734" i="70"/>
  <c r="U1734" i="70"/>
  <c r="S1733" i="70"/>
  <c r="U1733" i="70" s="1"/>
  <c r="S1732" i="70"/>
  <c r="U1732" i="70" s="1"/>
  <c r="S1731" i="70"/>
  <c r="U1731" i="70" s="1"/>
  <c r="S1730" i="70"/>
  <c r="U1730" i="70" s="1"/>
  <c r="S1729" i="70"/>
  <c r="U1729" i="70" s="1"/>
  <c r="S1728" i="70"/>
  <c r="U1728" i="70" s="1"/>
  <c r="S1727" i="70"/>
  <c r="U1727" i="70" s="1"/>
  <c r="S1726" i="70"/>
  <c r="U1726" i="70"/>
  <c r="S1725" i="70"/>
  <c r="U1725" i="70" s="1"/>
  <c r="S1724" i="70"/>
  <c r="U1724" i="70"/>
  <c r="S1723" i="70"/>
  <c r="U1723" i="70" s="1"/>
  <c r="S1722" i="70"/>
  <c r="U1722" i="70" s="1"/>
  <c r="S1721" i="70"/>
  <c r="U1721" i="70" s="1"/>
  <c r="S1720" i="70"/>
  <c r="U1720" i="70" s="1"/>
  <c r="S1719" i="70"/>
  <c r="U1719" i="70" s="1"/>
  <c r="S1718" i="70"/>
  <c r="U1718" i="70" s="1"/>
  <c r="S1717" i="70"/>
  <c r="U1717" i="70" s="1"/>
  <c r="S1716" i="70"/>
  <c r="U1716" i="70" s="1"/>
  <c r="S1715" i="70"/>
  <c r="U1715" i="70" s="1"/>
  <c r="S1714" i="70"/>
  <c r="U1714" i="70" s="1"/>
  <c r="S1713" i="70"/>
  <c r="U1713" i="70" s="1"/>
  <c r="S1712" i="70"/>
  <c r="U1712" i="70" s="1"/>
  <c r="S1711" i="70"/>
  <c r="U1711" i="70" s="1"/>
  <c r="S1710" i="70"/>
  <c r="U1710" i="70" s="1"/>
  <c r="S1709" i="70"/>
  <c r="U1709" i="70" s="1"/>
  <c r="S1708" i="70"/>
  <c r="U1708" i="70" s="1"/>
  <c r="S1707" i="70"/>
  <c r="U1707" i="70" s="1"/>
  <c r="S1706" i="70"/>
  <c r="U1706" i="70" s="1"/>
  <c r="S1705" i="70"/>
  <c r="U1705" i="70" s="1"/>
  <c r="S1704" i="70"/>
  <c r="U1704" i="70" s="1"/>
  <c r="S1703" i="70"/>
  <c r="U1703" i="70" s="1"/>
  <c r="S1702" i="70"/>
  <c r="U1702" i="70" s="1"/>
  <c r="S1701" i="70"/>
  <c r="U1701" i="70" s="1"/>
  <c r="S1700" i="70"/>
  <c r="U1700" i="70" s="1"/>
  <c r="S1699" i="70"/>
  <c r="U1699" i="70" s="1"/>
  <c r="S1698" i="70"/>
  <c r="U1698" i="70" s="1"/>
  <c r="S1697" i="70"/>
  <c r="U1697" i="70" s="1"/>
  <c r="S1696" i="70"/>
  <c r="U1696" i="70" s="1"/>
  <c r="S1695" i="70"/>
  <c r="U1695" i="70" s="1"/>
  <c r="S1694" i="70"/>
  <c r="U1694" i="70" s="1"/>
  <c r="S1693" i="70"/>
  <c r="U1693" i="70" s="1"/>
  <c r="S1692" i="70"/>
  <c r="U1692" i="70" s="1"/>
  <c r="S1691" i="70"/>
  <c r="U1691" i="70" s="1"/>
  <c r="S1690" i="70"/>
  <c r="U1690" i="70" s="1"/>
  <c r="S1689" i="70"/>
  <c r="U1689" i="70" s="1"/>
  <c r="S1688" i="70"/>
  <c r="U1688" i="70" s="1"/>
  <c r="S1687" i="70"/>
  <c r="U1687" i="70" s="1"/>
  <c r="S1686" i="70"/>
  <c r="U1686" i="70" s="1"/>
  <c r="S1685" i="70"/>
  <c r="U1685" i="70" s="1"/>
  <c r="S1684" i="70"/>
  <c r="U1684" i="70" s="1"/>
  <c r="S1683" i="70"/>
  <c r="U1683" i="70" s="1"/>
  <c r="S1682" i="70"/>
  <c r="U1682" i="70" s="1"/>
  <c r="S1681" i="70"/>
  <c r="U1681" i="70" s="1"/>
  <c r="S1680" i="70"/>
  <c r="U1680" i="70" s="1"/>
  <c r="S1679" i="70"/>
  <c r="U1679" i="70" s="1"/>
  <c r="S1678" i="70"/>
  <c r="U1678" i="70" s="1"/>
  <c r="S1677" i="70"/>
  <c r="U1677" i="70" s="1"/>
  <c r="S1676" i="70"/>
  <c r="U1676" i="70" s="1"/>
  <c r="S1675" i="70"/>
  <c r="U1675" i="70" s="1"/>
  <c r="S1674" i="70"/>
  <c r="U1674" i="70" s="1"/>
  <c r="S1673" i="70"/>
  <c r="U1673" i="70" s="1"/>
  <c r="S1672" i="70"/>
  <c r="U1672" i="70" s="1"/>
  <c r="S1671" i="70"/>
  <c r="U1671" i="70" s="1"/>
  <c r="S1670" i="70"/>
  <c r="U1670" i="70" s="1"/>
  <c r="S1669" i="70"/>
  <c r="U1669" i="70" s="1"/>
  <c r="S1668" i="70"/>
  <c r="U1668" i="70"/>
  <c r="S1667" i="70"/>
  <c r="U1667" i="70" s="1"/>
  <c r="S1666" i="70"/>
  <c r="U1666" i="70" s="1"/>
  <c r="S1665" i="70"/>
  <c r="U1665" i="70" s="1"/>
  <c r="S1664" i="70"/>
  <c r="U1664" i="70" s="1"/>
  <c r="S1663" i="70"/>
  <c r="U1663" i="70" s="1"/>
  <c r="S1662" i="70"/>
  <c r="U1662" i="70" s="1"/>
  <c r="S1661" i="70"/>
  <c r="U1661" i="70" s="1"/>
  <c r="S1660" i="70"/>
  <c r="U1660" i="70"/>
  <c r="S1659" i="70"/>
  <c r="U1659" i="70" s="1"/>
  <c r="S1658" i="70"/>
  <c r="U1658" i="70" s="1"/>
  <c r="S1657" i="70"/>
  <c r="U1657" i="70" s="1"/>
  <c r="S1656" i="70"/>
  <c r="U1656" i="70" s="1"/>
  <c r="S1655" i="70"/>
  <c r="U1655" i="70" s="1"/>
  <c r="S1654" i="70"/>
  <c r="U1654" i="70" s="1"/>
  <c r="S1653" i="70"/>
  <c r="U1653" i="70"/>
  <c r="S1652" i="70"/>
  <c r="U1652" i="70" s="1"/>
  <c r="S1651" i="70"/>
  <c r="U1651" i="70" s="1"/>
  <c r="S1650" i="70"/>
  <c r="U1650" i="70" s="1"/>
  <c r="S1649" i="70"/>
  <c r="U1649" i="70" s="1"/>
  <c r="S1648" i="70"/>
  <c r="U1648" i="70" s="1"/>
  <c r="S1647" i="70"/>
  <c r="U1647" i="70" s="1"/>
  <c r="S1646" i="70"/>
  <c r="U1646" i="70" s="1"/>
  <c r="S1645" i="70"/>
  <c r="U1645" i="70" s="1"/>
  <c r="S1644" i="70"/>
  <c r="U1644" i="70" s="1"/>
  <c r="S1643" i="70"/>
  <c r="U1643" i="70" s="1"/>
  <c r="S1642" i="70"/>
  <c r="U1642" i="70" s="1"/>
  <c r="S1641" i="70"/>
  <c r="U1641" i="70" s="1"/>
  <c r="S1640" i="70"/>
  <c r="U1640" i="70" s="1"/>
  <c r="S1639" i="70"/>
  <c r="U1639" i="70" s="1"/>
  <c r="S1638" i="70"/>
  <c r="U1638" i="70" s="1"/>
  <c r="S1637" i="70"/>
  <c r="U1637" i="70" s="1"/>
  <c r="S1636" i="70"/>
  <c r="U1636" i="70" s="1"/>
  <c r="S1635" i="70"/>
  <c r="U1635" i="70" s="1"/>
  <c r="S1634" i="70"/>
  <c r="U1634" i="70" s="1"/>
  <c r="S1633" i="70"/>
  <c r="U1633" i="70" s="1"/>
  <c r="S1632" i="70"/>
  <c r="U1632" i="70" s="1"/>
  <c r="S1631" i="70"/>
  <c r="U1631" i="70" s="1"/>
  <c r="S1630" i="70"/>
  <c r="U1630" i="70" s="1"/>
  <c r="S1629" i="70"/>
  <c r="U1629" i="70" s="1"/>
  <c r="S1628" i="70"/>
  <c r="U1628" i="70" s="1"/>
  <c r="S1627" i="70"/>
  <c r="U1627" i="70" s="1"/>
  <c r="S1626" i="70"/>
  <c r="U1626" i="70" s="1"/>
  <c r="S1625" i="70"/>
  <c r="U1625" i="70" s="1"/>
  <c r="S1624" i="70"/>
  <c r="U1624" i="70" s="1"/>
  <c r="S1623" i="70"/>
  <c r="U1623" i="70" s="1"/>
  <c r="S1622" i="70"/>
  <c r="U1622" i="70" s="1"/>
  <c r="S1621" i="70"/>
  <c r="U1621" i="70" s="1"/>
  <c r="S1620" i="70"/>
  <c r="U1620" i="70" s="1"/>
  <c r="S1619" i="70"/>
  <c r="U1619" i="70" s="1"/>
  <c r="S1618" i="70"/>
  <c r="U1618" i="70" s="1"/>
  <c r="S1617" i="70"/>
  <c r="U1617" i="70" s="1"/>
  <c r="S1616" i="70"/>
  <c r="U1616" i="70"/>
  <c r="S1615" i="70"/>
  <c r="U1615" i="70" s="1"/>
  <c r="S1614" i="70"/>
  <c r="U1614" i="70" s="1"/>
  <c r="S1613" i="70"/>
  <c r="U1613" i="70" s="1"/>
  <c r="S1612" i="70"/>
  <c r="U1612" i="70" s="1"/>
  <c r="S1611" i="70"/>
  <c r="U1611" i="70" s="1"/>
  <c r="S1610" i="70"/>
  <c r="U1610" i="70" s="1"/>
  <c r="S1609" i="70"/>
  <c r="U1609" i="70" s="1"/>
  <c r="S1608" i="70"/>
  <c r="U1608" i="70" s="1"/>
  <c r="S1607" i="70"/>
  <c r="U1607" i="70" s="1"/>
  <c r="S1606" i="70"/>
  <c r="U1606" i="70" s="1"/>
  <c r="S1605" i="70"/>
  <c r="U1605" i="70" s="1"/>
  <c r="S1604" i="70"/>
  <c r="U1604" i="70" s="1"/>
  <c r="S1603" i="70"/>
  <c r="U1603" i="70" s="1"/>
  <c r="S1602" i="70"/>
  <c r="U1602" i="70" s="1"/>
  <c r="S1601" i="70"/>
  <c r="U1601" i="70"/>
  <c r="S1600" i="70"/>
  <c r="U1600" i="70" s="1"/>
  <c r="S1599" i="70"/>
  <c r="U1599" i="70" s="1"/>
  <c r="S1598" i="70"/>
  <c r="U1598" i="70" s="1"/>
  <c r="S1597" i="70"/>
  <c r="U1597" i="70" s="1"/>
  <c r="S1596" i="70"/>
  <c r="U1596" i="70" s="1"/>
  <c r="S1595" i="70"/>
  <c r="U1595" i="70" s="1"/>
  <c r="S1594" i="70"/>
  <c r="U1594" i="70" s="1"/>
  <c r="S1593" i="70"/>
  <c r="U1593" i="70"/>
  <c r="S1592" i="70"/>
  <c r="U1592" i="70" s="1"/>
  <c r="S1591" i="70"/>
  <c r="U1591" i="70" s="1"/>
  <c r="S1590" i="70"/>
  <c r="U1590" i="70" s="1"/>
  <c r="S1589" i="70"/>
  <c r="U1589" i="70" s="1"/>
  <c r="S1588" i="70"/>
  <c r="U1588" i="70" s="1"/>
  <c r="S1587" i="70"/>
  <c r="U1587" i="70" s="1"/>
  <c r="S1586" i="70"/>
  <c r="U1586" i="70" s="1"/>
  <c r="S1585" i="70"/>
  <c r="U1585" i="70" s="1"/>
  <c r="S1584" i="70"/>
  <c r="U1584" i="70" s="1"/>
  <c r="S1583" i="70"/>
  <c r="U1583" i="70" s="1"/>
  <c r="S1582" i="70"/>
  <c r="U1582" i="70" s="1"/>
  <c r="S1581" i="70"/>
  <c r="U1581" i="70" s="1"/>
  <c r="S1580" i="70"/>
  <c r="U1580" i="70" s="1"/>
  <c r="S1579" i="70"/>
  <c r="U1579" i="70" s="1"/>
  <c r="S1578" i="70"/>
  <c r="U1578" i="70" s="1"/>
  <c r="S1577" i="70"/>
  <c r="U1577" i="70" s="1"/>
  <c r="S1576" i="70"/>
  <c r="U1576" i="70" s="1"/>
  <c r="S1575" i="70"/>
  <c r="U1575" i="70" s="1"/>
  <c r="S1574" i="70"/>
  <c r="U1574" i="70" s="1"/>
  <c r="S1573" i="70"/>
  <c r="U1573" i="70" s="1"/>
  <c r="S1572" i="70"/>
  <c r="U1572" i="70" s="1"/>
  <c r="S1571" i="70"/>
  <c r="U1571" i="70" s="1"/>
  <c r="S1570" i="70"/>
  <c r="U1570" i="70" s="1"/>
  <c r="S1569" i="70"/>
  <c r="U1569" i="70" s="1"/>
  <c r="S1568" i="70"/>
  <c r="U1568" i="70" s="1"/>
  <c r="S1567" i="70"/>
  <c r="U1567" i="70" s="1"/>
  <c r="S1566" i="70"/>
  <c r="U1566" i="70" s="1"/>
  <c r="S1565" i="70"/>
  <c r="U1565" i="70" s="1"/>
  <c r="S1564" i="70"/>
  <c r="U1564" i="70" s="1"/>
  <c r="S1563" i="70"/>
  <c r="U1563" i="70" s="1"/>
  <c r="S1562" i="70"/>
  <c r="U1562" i="70" s="1"/>
  <c r="S1561" i="70"/>
  <c r="U1561" i="70" s="1"/>
  <c r="S1560" i="70"/>
  <c r="U1560" i="70" s="1"/>
  <c r="S1559" i="70"/>
  <c r="U1559" i="70" s="1"/>
  <c r="S1558" i="70"/>
  <c r="U1558" i="70" s="1"/>
  <c r="S1557" i="70"/>
  <c r="U1557" i="70" s="1"/>
  <c r="S1556" i="70"/>
  <c r="U1556" i="70" s="1"/>
  <c r="S1555" i="70"/>
  <c r="U1555" i="70" s="1"/>
  <c r="S1554" i="70"/>
  <c r="U1554" i="70" s="1"/>
  <c r="S1553" i="70"/>
  <c r="U1553" i="70"/>
  <c r="S1552" i="70"/>
  <c r="U1552" i="70" s="1"/>
  <c r="S1551" i="70"/>
  <c r="U1551" i="70" s="1"/>
  <c r="S1550" i="70"/>
  <c r="U1550" i="70" s="1"/>
  <c r="S1549" i="70"/>
  <c r="U1549" i="70" s="1"/>
  <c r="S1548" i="70"/>
  <c r="U1548" i="70" s="1"/>
  <c r="S1547" i="70"/>
  <c r="U1547" i="70" s="1"/>
  <c r="S1546" i="70"/>
  <c r="U1546" i="70" s="1"/>
  <c r="S1545" i="70"/>
  <c r="U1545" i="70"/>
  <c r="S1544" i="70"/>
  <c r="U1544" i="70" s="1"/>
  <c r="S1543" i="70"/>
  <c r="U1543" i="70" s="1"/>
  <c r="S1542" i="70"/>
  <c r="U1542" i="70" s="1"/>
  <c r="S1541" i="70"/>
  <c r="U1541" i="70" s="1"/>
  <c r="S1540" i="70"/>
  <c r="U1540" i="70" s="1"/>
  <c r="S1539" i="70"/>
  <c r="U1539" i="70" s="1"/>
  <c r="S1538" i="70"/>
  <c r="U1538" i="70" s="1"/>
  <c r="S1537" i="70"/>
  <c r="U1537" i="70" s="1"/>
  <c r="S1536" i="70"/>
  <c r="U1536" i="70" s="1"/>
  <c r="S1535" i="70"/>
  <c r="U1535" i="70" s="1"/>
  <c r="S1534" i="70"/>
  <c r="U1534" i="70" s="1"/>
  <c r="S1533" i="70"/>
  <c r="U1533" i="70" s="1"/>
  <c r="S1532" i="70"/>
  <c r="U1532" i="70" s="1"/>
  <c r="S1531" i="70"/>
  <c r="U1531" i="70" s="1"/>
  <c r="S1530" i="70"/>
  <c r="U1530" i="70" s="1"/>
  <c r="S1529" i="70"/>
  <c r="U1529" i="70"/>
  <c r="S1528" i="70"/>
  <c r="U1528" i="70" s="1"/>
  <c r="S1527" i="70"/>
  <c r="U1527" i="70" s="1"/>
  <c r="S1526" i="70"/>
  <c r="U1526" i="70" s="1"/>
  <c r="S1525" i="70"/>
  <c r="U1525" i="70" s="1"/>
  <c r="S1524" i="70"/>
  <c r="U1524" i="70" s="1"/>
  <c r="S1523" i="70"/>
  <c r="U1523" i="70" s="1"/>
  <c r="S1522" i="70"/>
  <c r="U1522" i="70" s="1"/>
  <c r="S1521" i="70"/>
  <c r="U1521" i="70" s="1"/>
  <c r="S1520" i="70"/>
  <c r="U1520" i="70" s="1"/>
  <c r="S1519" i="70"/>
  <c r="U1519" i="70" s="1"/>
  <c r="S1518" i="70"/>
  <c r="U1518" i="70" s="1"/>
  <c r="S1517" i="70"/>
  <c r="U1517" i="70" s="1"/>
  <c r="S1516" i="70"/>
  <c r="U1516" i="70" s="1"/>
  <c r="S1515" i="70"/>
  <c r="U1515" i="70" s="1"/>
  <c r="S1514" i="70"/>
  <c r="U1514" i="70" s="1"/>
  <c r="S1513" i="70"/>
  <c r="U1513" i="70" s="1"/>
  <c r="S1512" i="70"/>
  <c r="U1512" i="70" s="1"/>
  <c r="S1511" i="70"/>
  <c r="U1511" i="70" s="1"/>
  <c r="S1510" i="70"/>
  <c r="U1510" i="70" s="1"/>
  <c r="S1509" i="70"/>
  <c r="U1509" i="70" s="1"/>
  <c r="S1508" i="70"/>
  <c r="U1508" i="70" s="1"/>
  <c r="S1507" i="70"/>
  <c r="U1507" i="70" s="1"/>
  <c r="S1506" i="70"/>
  <c r="U1506" i="70" s="1"/>
  <c r="S1505" i="70"/>
  <c r="U1505" i="70" s="1"/>
  <c r="S1504" i="70"/>
  <c r="U1504" i="70" s="1"/>
  <c r="S1503" i="70"/>
  <c r="U1503" i="70" s="1"/>
  <c r="S1502" i="70"/>
  <c r="U1502" i="70" s="1"/>
  <c r="S1501" i="70"/>
  <c r="U1501" i="70" s="1"/>
  <c r="S1500" i="70"/>
  <c r="U1500" i="70" s="1"/>
  <c r="S1499" i="70"/>
  <c r="U1499" i="70" s="1"/>
  <c r="S1498" i="70"/>
  <c r="U1498" i="70" s="1"/>
  <c r="S1497" i="70"/>
  <c r="U1497" i="70" s="1"/>
  <c r="S1496" i="70"/>
  <c r="U1496" i="70" s="1"/>
  <c r="S1495" i="70"/>
  <c r="U1495" i="70" s="1"/>
  <c r="S1494" i="70"/>
  <c r="U1494" i="70" s="1"/>
  <c r="S1493" i="70"/>
  <c r="U1493" i="70" s="1"/>
  <c r="S1492" i="70"/>
  <c r="U1492" i="70" s="1"/>
  <c r="S1491" i="70"/>
  <c r="U1491" i="70" s="1"/>
  <c r="S1490" i="70"/>
  <c r="U1490" i="70" s="1"/>
  <c r="S1489" i="70"/>
  <c r="U1489" i="70" s="1"/>
  <c r="S1488" i="70"/>
  <c r="U1488" i="70" s="1"/>
  <c r="S1487" i="70"/>
  <c r="U1487" i="70" s="1"/>
  <c r="S1486" i="70"/>
  <c r="U1486" i="70" s="1"/>
  <c r="S1485" i="70"/>
  <c r="U1485" i="70" s="1"/>
  <c r="S1484" i="70"/>
  <c r="U1484" i="70" s="1"/>
  <c r="S1483" i="70"/>
  <c r="U1483" i="70" s="1"/>
  <c r="S1482" i="70"/>
  <c r="U1482" i="70" s="1"/>
  <c r="S1481" i="70"/>
  <c r="U1481" i="70" s="1"/>
  <c r="S1480" i="70"/>
  <c r="U1480" i="70" s="1"/>
  <c r="S1479" i="70"/>
  <c r="U1479" i="70" s="1"/>
  <c r="S1478" i="70"/>
  <c r="U1478" i="70" s="1"/>
  <c r="S1477" i="70"/>
  <c r="U1477" i="70" s="1"/>
  <c r="S1476" i="70"/>
  <c r="U1476" i="70" s="1"/>
  <c r="S1475" i="70"/>
  <c r="U1475" i="70" s="1"/>
  <c r="S1474" i="70"/>
  <c r="U1474" i="70" s="1"/>
  <c r="S1473" i="70"/>
  <c r="U1473" i="70" s="1"/>
  <c r="S1472" i="70"/>
  <c r="U1472" i="70" s="1"/>
  <c r="S1471" i="70"/>
  <c r="U1471" i="70" s="1"/>
  <c r="S1470" i="70"/>
  <c r="U1470" i="70" s="1"/>
  <c r="S1469" i="70"/>
  <c r="U1469" i="70" s="1"/>
  <c r="S1468" i="70"/>
  <c r="U1468" i="70" s="1"/>
  <c r="S1467" i="70"/>
  <c r="U1467" i="70" s="1"/>
  <c r="S1466" i="70"/>
  <c r="U1466" i="70" s="1"/>
  <c r="S1465" i="70"/>
  <c r="U1465" i="70" s="1"/>
  <c r="S1464" i="70"/>
  <c r="U1464" i="70" s="1"/>
  <c r="S1463" i="70"/>
  <c r="U1463" i="70" s="1"/>
  <c r="S1462" i="70"/>
  <c r="U1462" i="70" s="1"/>
  <c r="S1461" i="70"/>
  <c r="U1461" i="70" s="1"/>
  <c r="S1460" i="70"/>
  <c r="U1460" i="70" s="1"/>
  <c r="S1459" i="70"/>
  <c r="U1459" i="70" s="1"/>
  <c r="S1458" i="70"/>
  <c r="U1458" i="70" s="1"/>
  <c r="S1457" i="70"/>
  <c r="U1457" i="70" s="1"/>
  <c r="S1456" i="70"/>
  <c r="U1456" i="70" s="1"/>
  <c r="S1455" i="70"/>
  <c r="U1455" i="70" s="1"/>
  <c r="S1454" i="70"/>
  <c r="U1454" i="70" s="1"/>
  <c r="S1453" i="70"/>
  <c r="U1453" i="70" s="1"/>
  <c r="S1452" i="70"/>
  <c r="U1452" i="70" s="1"/>
  <c r="S1451" i="70"/>
  <c r="U1451" i="70" s="1"/>
  <c r="S1450" i="70"/>
  <c r="U1450" i="70" s="1"/>
  <c r="S1449" i="70"/>
  <c r="U1449" i="70" s="1"/>
  <c r="S1448" i="70"/>
  <c r="U1448" i="70" s="1"/>
  <c r="S1447" i="70"/>
  <c r="U1447" i="70" s="1"/>
  <c r="S1446" i="70"/>
  <c r="U1446" i="70" s="1"/>
  <c r="S1445" i="70"/>
  <c r="U1445" i="70" s="1"/>
  <c r="S1444" i="70"/>
  <c r="U1444" i="70" s="1"/>
  <c r="S1443" i="70"/>
  <c r="U1443" i="70" s="1"/>
  <c r="S1442" i="70"/>
  <c r="U1442" i="70" s="1"/>
  <c r="S1441" i="70"/>
  <c r="U1441" i="70" s="1"/>
  <c r="S1440" i="70"/>
  <c r="U1440" i="70" s="1"/>
  <c r="S1439" i="70"/>
  <c r="U1439" i="70" s="1"/>
  <c r="S1438" i="70"/>
  <c r="U1438" i="70" s="1"/>
  <c r="S1437" i="70"/>
  <c r="U1437" i="70" s="1"/>
  <c r="S1436" i="70"/>
  <c r="U1436" i="70" s="1"/>
  <c r="S1435" i="70"/>
  <c r="U1435" i="70" s="1"/>
  <c r="S1434" i="70"/>
  <c r="U1434" i="70" s="1"/>
  <c r="S1433" i="70"/>
  <c r="U1433" i="70"/>
  <c r="S1432" i="70"/>
  <c r="U1432" i="70" s="1"/>
  <c r="S1431" i="70"/>
  <c r="U1431" i="70" s="1"/>
  <c r="S1430" i="70"/>
  <c r="U1430" i="70" s="1"/>
  <c r="S1429" i="70"/>
  <c r="U1429" i="70" s="1"/>
  <c r="S1428" i="70"/>
  <c r="U1428" i="70" s="1"/>
  <c r="S1427" i="70"/>
  <c r="U1427" i="70" s="1"/>
  <c r="S1426" i="70"/>
  <c r="U1426" i="70" s="1"/>
  <c r="S1425" i="70"/>
  <c r="U1425" i="70" s="1"/>
  <c r="S1424" i="70"/>
  <c r="U1424" i="70" s="1"/>
  <c r="S1423" i="70"/>
  <c r="U1423" i="70" s="1"/>
  <c r="S1422" i="70"/>
  <c r="U1422" i="70" s="1"/>
  <c r="S1421" i="70"/>
  <c r="U1421" i="70" s="1"/>
  <c r="S1420" i="70"/>
  <c r="U1420" i="70" s="1"/>
  <c r="S1419" i="70"/>
  <c r="U1419" i="70" s="1"/>
  <c r="S1418" i="70"/>
  <c r="U1418" i="70" s="1"/>
  <c r="S1417" i="70"/>
  <c r="U1417" i="70" s="1"/>
  <c r="S1416" i="70"/>
  <c r="U1416" i="70" s="1"/>
  <c r="S1415" i="70"/>
  <c r="U1415" i="70" s="1"/>
  <c r="S1414" i="70"/>
  <c r="U1414" i="70" s="1"/>
  <c r="S1413" i="70"/>
  <c r="U1413" i="70" s="1"/>
  <c r="S1412" i="70"/>
  <c r="U1412" i="70" s="1"/>
  <c r="S1411" i="70"/>
  <c r="U1411" i="70" s="1"/>
  <c r="S1410" i="70"/>
  <c r="U1410" i="70" s="1"/>
  <c r="S1409" i="70"/>
  <c r="U1409" i="70" s="1"/>
  <c r="S1408" i="70"/>
  <c r="U1408" i="70" s="1"/>
  <c r="S1407" i="70"/>
  <c r="U1407" i="70" s="1"/>
  <c r="S1406" i="70"/>
  <c r="U1406" i="70" s="1"/>
  <c r="S1405" i="70"/>
  <c r="U1405" i="70" s="1"/>
  <c r="S1404" i="70"/>
  <c r="U1404" i="70" s="1"/>
  <c r="S1403" i="70"/>
  <c r="U1403" i="70" s="1"/>
  <c r="S1402" i="70"/>
  <c r="U1402" i="70" s="1"/>
  <c r="S1401" i="70"/>
  <c r="U1401" i="70" s="1"/>
  <c r="S1400" i="70"/>
  <c r="U1400" i="70" s="1"/>
  <c r="S1399" i="70"/>
  <c r="U1399" i="70" s="1"/>
  <c r="S1398" i="70"/>
  <c r="U1398" i="70" s="1"/>
  <c r="S1397" i="70"/>
  <c r="U1397" i="70" s="1"/>
  <c r="S1396" i="70"/>
  <c r="U1396" i="70" s="1"/>
  <c r="S1395" i="70"/>
  <c r="U1395" i="70" s="1"/>
  <c r="S1394" i="70"/>
  <c r="U1394" i="70" s="1"/>
  <c r="S1393" i="70"/>
  <c r="U1393" i="70" s="1"/>
  <c r="S1392" i="70"/>
  <c r="U1392" i="70" s="1"/>
  <c r="S1391" i="70"/>
  <c r="U1391" i="70" s="1"/>
  <c r="S1390" i="70"/>
  <c r="U1390" i="70" s="1"/>
  <c r="S1389" i="70"/>
  <c r="U1389" i="70" s="1"/>
  <c r="S1388" i="70"/>
  <c r="U1388" i="70" s="1"/>
  <c r="S1387" i="70"/>
  <c r="U1387" i="70" s="1"/>
  <c r="S1386" i="70"/>
  <c r="U1386" i="70" s="1"/>
  <c r="S1385" i="70"/>
  <c r="U1385" i="70" s="1"/>
  <c r="S1384" i="70"/>
  <c r="U1384" i="70" s="1"/>
  <c r="S1383" i="70"/>
  <c r="U1383" i="70" s="1"/>
  <c r="S1382" i="70"/>
  <c r="U1382" i="70" s="1"/>
  <c r="S1381" i="70"/>
  <c r="U1381" i="70" s="1"/>
  <c r="S1380" i="70"/>
  <c r="U1380" i="70" s="1"/>
  <c r="S1379" i="70"/>
  <c r="U1379" i="70" s="1"/>
  <c r="S1378" i="70"/>
  <c r="U1378" i="70" s="1"/>
  <c r="S1377" i="70"/>
  <c r="U1377" i="70" s="1"/>
  <c r="S1376" i="70"/>
  <c r="U1376" i="70" s="1"/>
  <c r="S1375" i="70"/>
  <c r="U1375" i="70" s="1"/>
  <c r="S1374" i="70"/>
  <c r="U1374" i="70" s="1"/>
  <c r="S1373" i="70"/>
  <c r="U1373" i="70" s="1"/>
  <c r="S1372" i="70"/>
  <c r="U1372" i="70" s="1"/>
  <c r="S1371" i="70"/>
  <c r="U1371" i="70" s="1"/>
  <c r="S1370" i="70"/>
  <c r="U1370" i="70" s="1"/>
  <c r="S1369" i="70"/>
  <c r="U1369" i="70" s="1"/>
  <c r="S1368" i="70"/>
  <c r="U1368" i="70" s="1"/>
  <c r="S1367" i="70"/>
  <c r="U1367" i="70" s="1"/>
  <c r="S1366" i="70"/>
  <c r="U1366" i="70" s="1"/>
  <c r="S1365" i="70"/>
  <c r="U1365" i="70" s="1"/>
  <c r="S1364" i="70"/>
  <c r="U1364" i="70" s="1"/>
  <c r="S1363" i="70"/>
  <c r="U1363" i="70" s="1"/>
  <c r="S1362" i="70"/>
  <c r="U1362" i="70" s="1"/>
  <c r="S1361" i="70"/>
  <c r="U1361" i="70" s="1"/>
  <c r="S1360" i="70"/>
  <c r="U1360" i="70" s="1"/>
  <c r="S1359" i="70"/>
  <c r="U1359" i="70" s="1"/>
  <c r="S1358" i="70"/>
  <c r="U1358" i="70" s="1"/>
  <c r="S1357" i="70"/>
  <c r="U1357" i="70" s="1"/>
  <c r="S1356" i="70"/>
  <c r="U1356" i="70" s="1"/>
  <c r="S1355" i="70"/>
  <c r="U1355" i="70" s="1"/>
  <c r="S1354" i="70"/>
  <c r="U1354" i="70" s="1"/>
  <c r="S1353" i="70"/>
  <c r="U1353" i="70" s="1"/>
  <c r="S1352" i="70"/>
  <c r="U1352" i="70" s="1"/>
  <c r="S1351" i="70"/>
  <c r="U1351" i="70" s="1"/>
  <c r="S1350" i="70"/>
  <c r="U1350" i="70" s="1"/>
  <c r="S1349" i="70"/>
  <c r="U1349" i="70" s="1"/>
  <c r="S1348" i="70"/>
  <c r="U1348" i="70" s="1"/>
  <c r="S1347" i="70"/>
  <c r="U1347" i="70" s="1"/>
  <c r="S1346" i="70"/>
  <c r="U1346" i="70" s="1"/>
  <c r="S1345" i="70"/>
  <c r="U1345" i="70"/>
  <c r="S1344" i="70"/>
  <c r="U1344" i="70" s="1"/>
  <c r="S1343" i="70"/>
  <c r="U1343" i="70" s="1"/>
  <c r="S1342" i="70"/>
  <c r="U1342" i="70" s="1"/>
  <c r="S1341" i="70"/>
  <c r="U1341" i="70" s="1"/>
  <c r="S1340" i="70"/>
  <c r="U1340" i="70" s="1"/>
  <c r="S1339" i="70"/>
  <c r="U1339" i="70" s="1"/>
  <c r="S1338" i="70"/>
  <c r="U1338" i="70" s="1"/>
  <c r="S1337" i="70"/>
  <c r="U1337" i="70" s="1"/>
  <c r="S1336" i="70"/>
  <c r="U1336" i="70" s="1"/>
  <c r="S1335" i="70"/>
  <c r="U1335" i="70" s="1"/>
  <c r="S1334" i="70"/>
  <c r="U1334" i="70" s="1"/>
  <c r="S1333" i="70"/>
  <c r="U1333" i="70" s="1"/>
  <c r="S1332" i="70"/>
  <c r="U1332" i="70" s="1"/>
  <c r="S1331" i="70"/>
  <c r="U1331" i="70" s="1"/>
  <c r="S1330" i="70"/>
  <c r="U1330" i="70" s="1"/>
  <c r="S1329" i="70"/>
  <c r="U1329" i="70" s="1"/>
  <c r="S1328" i="70"/>
  <c r="U1328" i="70" s="1"/>
  <c r="S1327" i="70"/>
  <c r="U1327" i="70" s="1"/>
  <c r="S1326" i="70"/>
  <c r="U1326" i="70" s="1"/>
  <c r="S1325" i="70"/>
  <c r="U1325" i="70" s="1"/>
  <c r="S1324" i="70"/>
  <c r="U1324" i="70" s="1"/>
  <c r="S1323" i="70"/>
  <c r="U1323" i="70" s="1"/>
  <c r="S1322" i="70"/>
  <c r="U1322" i="70" s="1"/>
  <c r="S1321" i="70"/>
  <c r="U1321" i="70" s="1"/>
  <c r="S1320" i="70"/>
  <c r="U1320" i="70" s="1"/>
  <c r="S1319" i="70"/>
  <c r="U1319" i="70" s="1"/>
  <c r="S1318" i="70"/>
  <c r="U1318" i="70" s="1"/>
  <c r="S1317" i="70"/>
  <c r="U1317" i="70" s="1"/>
  <c r="S1316" i="70"/>
  <c r="U1316" i="70" s="1"/>
  <c r="S1315" i="70"/>
  <c r="U1315" i="70" s="1"/>
  <c r="S1314" i="70"/>
  <c r="U1314" i="70" s="1"/>
  <c r="S1313" i="70"/>
  <c r="U1313" i="70" s="1"/>
  <c r="S1312" i="70"/>
  <c r="U1312" i="70" s="1"/>
  <c r="S1311" i="70"/>
  <c r="U1311" i="70" s="1"/>
  <c r="S1310" i="70"/>
  <c r="U1310" i="70" s="1"/>
  <c r="S1309" i="70"/>
  <c r="U1309" i="70" s="1"/>
  <c r="S1308" i="70"/>
  <c r="U1308" i="70" s="1"/>
  <c r="S1307" i="70"/>
  <c r="U1307" i="70" s="1"/>
  <c r="S1306" i="70"/>
  <c r="U1306" i="70" s="1"/>
  <c r="S1305" i="70"/>
  <c r="U1305" i="70" s="1"/>
  <c r="S1304" i="70"/>
  <c r="U1304" i="70" s="1"/>
  <c r="S1303" i="70"/>
  <c r="U1303" i="70" s="1"/>
  <c r="S1302" i="70"/>
  <c r="U1302" i="70" s="1"/>
  <c r="S1301" i="70"/>
  <c r="U1301" i="70" s="1"/>
  <c r="S1300" i="70"/>
  <c r="U1300" i="70" s="1"/>
  <c r="S1299" i="70"/>
  <c r="U1299" i="70" s="1"/>
  <c r="S1298" i="70"/>
  <c r="U1298" i="70" s="1"/>
  <c r="S1297" i="70"/>
  <c r="U1297" i="70" s="1"/>
  <c r="S1296" i="70"/>
  <c r="U1296" i="70" s="1"/>
  <c r="S1295" i="70"/>
  <c r="U1295" i="70" s="1"/>
  <c r="S1294" i="70"/>
  <c r="U1294" i="70" s="1"/>
  <c r="S1293" i="70"/>
  <c r="U1293" i="70" s="1"/>
  <c r="S1292" i="70"/>
  <c r="U1292" i="70" s="1"/>
  <c r="S1291" i="70"/>
  <c r="U1291" i="70" s="1"/>
  <c r="S1290" i="70"/>
  <c r="U1290" i="70" s="1"/>
  <c r="S1289" i="70"/>
  <c r="U1289" i="70" s="1"/>
  <c r="S1288" i="70"/>
  <c r="U1288" i="70" s="1"/>
  <c r="S1287" i="70"/>
  <c r="U1287" i="70" s="1"/>
  <c r="S1286" i="70"/>
  <c r="U1286" i="70" s="1"/>
  <c r="S1285" i="70"/>
  <c r="U1285" i="70" s="1"/>
  <c r="S1284" i="70"/>
  <c r="U1284" i="70" s="1"/>
  <c r="S1283" i="70"/>
  <c r="U1283" i="70" s="1"/>
  <c r="S1282" i="70"/>
  <c r="U1282" i="70" s="1"/>
  <c r="S1281" i="70"/>
  <c r="U1281" i="70" s="1"/>
  <c r="S1280" i="70"/>
  <c r="U1280" i="70"/>
  <c r="S1279" i="70"/>
  <c r="U1279" i="70" s="1"/>
  <c r="S1278" i="70"/>
  <c r="U1278" i="70" s="1"/>
  <c r="S1277" i="70"/>
  <c r="U1277" i="70" s="1"/>
  <c r="S1276" i="70"/>
  <c r="U1276" i="70" s="1"/>
  <c r="S1275" i="70"/>
  <c r="U1275" i="70" s="1"/>
  <c r="S1274" i="70"/>
  <c r="U1274" i="70" s="1"/>
  <c r="S1273" i="70"/>
  <c r="U1273" i="70" s="1"/>
  <c r="S1272" i="70"/>
  <c r="U1272" i="70" s="1"/>
  <c r="S1271" i="70"/>
  <c r="U1271" i="70" s="1"/>
  <c r="S1270" i="70"/>
  <c r="U1270" i="70" s="1"/>
  <c r="S1269" i="70"/>
  <c r="U1269" i="70" s="1"/>
  <c r="S1268" i="70"/>
  <c r="U1268" i="70" s="1"/>
  <c r="S1267" i="70"/>
  <c r="U1267" i="70" s="1"/>
  <c r="S1266" i="70"/>
  <c r="U1266" i="70" s="1"/>
  <c r="S1265" i="70"/>
  <c r="U1265" i="70"/>
  <c r="S1264" i="70"/>
  <c r="U1264" i="70" s="1"/>
  <c r="S1263" i="70"/>
  <c r="U1263" i="70" s="1"/>
  <c r="S1262" i="70"/>
  <c r="U1262" i="70" s="1"/>
  <c r="S1261" i="70"/>
  <c r="U1261" i="70" s="1"/>
  <c r="S1260" i="70"/>
  <c r="U1260" i="70" s="1"/>
  <c r="S1259" i="70"/>
  <c r="U1259" i="70" s="1"/>
  <c r="S1258" i="70"/>
  <c r="U1258" i="70" s="1"/>
  <c r="S1257" i="70"/>
  <c r="U1257" i="70" s="1"/>
  <c r="S1256" i="70"/>
  <c r="U1256" i="70" s="1"/>
  <c r="S1255" i="70"/>
  <c r="U1255" i="70" s="1"/>
  <c r="S1254" i="70"/>
  <c r="U1254" i="70" s="1"/>
  <c r="S1253" i="70"/>
  <c r="U1253" i="70" s="1"/>
  <c r="S1252" i="70"/>
  <c r="U1252" i="70" s="1"/>
  <c r="S1251" i="70"/>
  <c r="U1251" i="70" s="1"/>
  <c r="S1250" i="70"/>
  <c r="U1250" i="70" s="1"/>
  <c r="S1249" i="70"/>
  <c r="U1249" i="70" s="1"/>
  <c r="S1248" i="70"/>
  <c r="U1248" i="70" s="1"/>
  <c r="S1247" i="70"/>
  <c r="U1247" i="70" s="1"/>
  <c r="S1246" i="70"/>
  <c r="U1246" i="70" s="1"/>
  <c r="S1245" i="70"/>
  <c r="U1245" i="70" s="1"/>
  <c r="S1244" i="70"/>
  <c r="U1244" i="70" s="1"/>
  <c r="S1243" i="70"/>
  <c r="U1243" i="70" s="1"/>
  <c r="S1242" i="70"/>
  <c r="U1242" i="70" s="1"/>
  <c r="S1241" i="70"/>
  <c r="U1241" i="70" s="1"/>
  <c r="S1240" i="70"/>
  <c r="U1240" i="70" s="1"/>
  <c r="S1239" i="70"/>
  <c r="U1239" i="70" s="1"/>
  <c r="S1238" i="70"/>
  <c r="U1238" i="70" s="1"/>
  <c r="S1237" i="70"/>
  <c r="U1237" i="70" s="1"/>
  <c r="S1236" i="70"/>
  <c r="U1236" i="70" s="1"/>
  <c r="S1235" i="70"/>
  <c r="U1235" i="70" s="1"/>
  <c r="S1234" i="70"/>
  <c r="U1234" i="70" s="1"/>
  <c r="S1233" i="70"/>
  <c r="U1233" i="70" s="1"/>
  <c r="S1232" i="70"/>
  <c r="U1232" i="70" s="1"/>
  <c r="S1231" i="70"/>
  <c r="U1231" i="70" s="1"/>
  <c r="S1230" i="70"/>
  <c r="U1230" i="70" s="1"/>
  <c r="S1229" i="70"/>
  <c r="U1229" i="70" s="1"/>
  <c r="S1228" i="70"/>
  <c r="U1228" i="70" s="1"/>
  <c r="S1227" i="70"/>
  <c r="U1227" i="70" s="1"/>
  <c r="S1226" i="70"/>
  <c r="U1226" i="70" s="1"/>
  <c r="S1225" i="70"/>
  <c r="U1225" i="70" s="1"/>
  <c r="S1224" i="70"/>
  <c r="U1224" i="70" s="1"/>
  <c r="S1223" i="70"/>
  <c r="U1223" i="70" s="1"/>
  <c r="S1222" i="70"/>
  <c r="U1222" i="70" s="1"/>
  <c r="S1221" i="70"/>
  <c r="U1221" i="70" s="1"/>
  <c r="S1220" i="70"/>
  <c r="U1220" i="70" s="1"/>
  <c r="S1219" i="70"/>
  <c r="U1219" i="70" s="1"/>
  <c r="S1218" i="70"/>
  <c r="U1218" i="70" s="1"/>
  <c r="S1217" i="70"/>
  <c r="U1217" i="70" s="1"/>
  <c r="S1216" i="70"/>
  <c r="U1216" i="70" s="1"/>
  <c r="S1215" i="70"/>
  <c r="U1215" i="70" s="1"/>
  <c r="S1214" i="70"/>
  <c r="U1214" i="70" s="1"/>
  <c r="S1213" i="70"/>
  <c r="U1213" i="70" s="1"/>
  <c r="S1212" i="70"/>
  <c r="U1212" i="70" s="1"/>
  <c r="S1211" i="70"/>
  <c r="U1211" i="70" s="1"/>
  <c r="S1210" i="70"/>
  <c r="U1210" i="70" s="1"/>
  <c r="S1209" i="70"/>
  <c r="U1209" i="70" s="1"/>
  <c r="S1208" i="70"/>
  <c r="U1208" i="70" s="1"/>
  <c r="S1207" i="70"/>
  <c r="U1207" i="70" s="1"/>
  <c r="S1206" i="70"/>
  <c r="U1206" i="70" s="1"/>
  <c r="S1205" i="70"/>
  <c r="U1205" i="70" s="1"/>
  <c r="S1204" i="70"/>
  <c r="U1204" i="70" s="1"/>
  <c r="S1203" i="70"/>
  <c r="U1203" i="70" s="1"/>
  <c r="S1202" i="70"/>
  <c r="U1202" i="70" s="1"/>
  <c r="S1201" i="70"/>
  <c r="U1201" i="70" s="1"/>
  <c r="S1200" i="70"/>
  <c r="U1200" i="70" s="1"/>
  <c r="S1199" i="70"/>
  <c r="U1199" i="70" s="1"/>
  <c r="S1198" i="70"/>
  <c r="U1198" i="70" s="1"/>
  <c r="S1197" i="70"/>
  <c r="U1197" i="70" s="1"/>
  <c r="S1196" i="70"/>
  <c r="U1196" i="70" s="1"/>
  <c r="S1195" i="70"/>
  <c r="U1195" i="70" s="1"/>
  <c r="S1194" i="70"/>
  <c r="U1194" i="70" s="1"/>
  <c r="S1193" i="70"/>
  <c r="U1193" i="70" s="1"/>
  <c r="S1192" i="70"/>
  <c r="U1192" i="70" s="1"/>
  <c r="S1191" i="70"/>
  <c r="U1191" i="70" s="1"/>
  <c r="S1190" i="70"/>
  <c r="U1190" i="70" s="1"/>
  <c r="S1189" i="70"/>
  <c r="U1189" i="70" s="1"/>
  <c r="S1188" i="70"/>
  <c r="U1188" i="70" s="1"/>
  <c r="S1187" i="70"/>
  <c r="U1187" i="70" s="1"/>
  <c r="S1186" i="70"/>
  <c r="U1186" i="70" s="1"/>
  <c r="S1185" i="70"/>
  <c r="U1185" i="70" s="1"/>
  <c r="S1184" i="70"/>
  <c r="U1184" i="70" s="1"/>
  <c r="S1183" i="70"/>
  <c r="U1183" i="70" s="1"/>
  <c r="S1182" i="70"/>
  <c r="U1182" i="70" s="1"/>
  <c r="S1181" i="70"/>
  <c r="U1181" i="70" s="1"/>
  <c r="S1180" i="70"/>
  <c r="U1180" i="70" s="1"/>
  <c r="S1179" i="70"/>
  <c r="U1179" i="70" s="1"/>
  <c r="S1178" i="70"/>
  <c r="U1178" i="70" s="1"/>
  <c r="S1177" i="70"/>
  <c r="U1177" i="70"/>
  <c r="S1176" i="70"/>
  <c r="U1176" i="70" s="1"/>
  <c r="S1175" i="70"/>
  <c r="U1175" i="70" s="1"/>
  <c r="S1174" i="70"/>
  <c r="U1174" i="70" s="1"/>
  <c r="S1173" i="70"/>
  <c r="U1173" i="70" s="1"/>
  <c r="S1172" i="70"/>
  <c r="U1172" i="70" s="1"/>
  <c r="S1171" i="70"/>
  <c r="U1171" i="70" s="1"/>
  <c r="S1170" i="70"/>
  <c r="U1170" i="70" s="1"/>
  <c r="S1169" i="70"/>
  <c r="U1169" i="70" s="1"/>
  <c r="S1168" i="70"/>
  <c r="U1168" i="70" s="1"/>
  <c r="S1167" i="70"/>
  <c r="U1167" i="70" s="1"/>
  <c r="S1166" i="70"/>
  <c r="U1166" i="70" s="1"/>
  <c r="S1165" i="70"/>
  <c r="U1165" i="70" s="1"/>
  <c r="S1164" i="70"/>
  <c r="U1164" i="70" s="1"/>
  <c r="S1163" i="70"/>
  <c r="U1163" i="70" s="1"/>
  <c r="S1162" i="70"/>
  <c r="U1162" i="70" s="1"/>
  <c r="S1161" i="70"/>
  <c r="U1161" i="70" s="1"/>
  <c r="S1160" i="70"/>
  <c r="U1160" i="70" s="1"/>
  <c r="S1159" i="70"/>
  <c r="U1159" i="70" s="1"/>
  <c r="S1158" i="70"/>
  <c r="U1158" i="70" s="1"/>
  <c r="S1157" i="70"/>
  <c r="U1157" i="70" s="1"/>
  <c r="S1156" i="70"/>
  <c r="U1156" i="70" s="1"/>
  <c r="S1155" i="70"/>
  <c r="U1155" i="70" s="1"/>
  <c r="S1154" i="70"/>
  <c r="U1154" i="70" s="1"/>
  <c r="S1153" i="70"/>
  <c r="U1153" i="70" s="1"/>
  <c r="S1152" i="70"/>
  <c r="U1152" i="70" s="1"/>
  <c r="S1151" i="70"/>
  <c r="U1151" i="70" s="1"/>
  <c r="S1150" i="70"/>
  <c r="U1150" i="70" s="1"/>
  <c r="S1149" i="70"/>
  <c r="U1149" i="70" s="1"/>
  <c r="S1148" i="70"/>
  <c r="U1148" i="70" s="1"/>
  <c r="S1147" i="70"/>
  <c r="U1147" i="70" s="1"/>
  <c r="S1146" i="70"/>
  <c r="U1146" i="70" s="1"/>
  <c r="S1145" i="70"/>
  <c r="U1145" i="70" s="1"/>
  <c r="S1144" i="70"/>
  <c r="U1144" i="70" s="1"/>
  <c r="S1143" i="70"/>
  <c r="U1143" i="70" s="1"/>
  <c r="S1142" i="70"/>
  <c r="U1142" i="70" s="1"/>
  <c r="S1141" i="70"/>
  <c r="U1141" i="70" s="1"/>
  <c r="S1140" i="70"/>
  <c r="U1140" i="70" s="1"/>
  <c r="S1139" i="70"/>
  <c r="U1139" i="70" s="1"/>
  <c r="S1138" i="70"/>
  <c r="U1138" i="70" s="1"/>
  <c r="S1137" i="70"/>
  <c r="U1137" i="70" s="1"/>
  <c r="S1136" i="70"/>
  <c r="U1136" i="70" s="1"/>
  <c r="S1135" i="70"/>
  <c r="U1135" i="70" s="1"/>
  <c r="S1134" i="70"/>
  <c r="U1134" i="70" s="1"/>
  <c r="S1133" i="70"/>
  <c r="U1133" i="70" s="1"/>
  <c r="S1132" i="70"/>
  <c r="U1132" i="70" s="1"/>
  <c r="S1131" i="70"/>
  <c r="U1131" i="70" s="1"/>
  <c r="S1130" i="70"/>
  <c r="U1130" i="70" s="1"/>
  <c r="S1129" i="70"/>
  <c r="U1129" i="70" s="1"/>
  <c r="S1128" i="70"/>
  <c r="U1128" i="70" s="1"/>
  <c r="S1127" i="70"/>
  <c r="U1127" i="70" s="1"/>
  <c r="S1126" i="70"/>
  <c r="U1126" i="70" s="1"/>
  <c r="S1125" i="70"/>
  <c r="U1125" i="70" s="1"/>
  <c r="S1124" i="70"/>
  <c r="U1124" i="70" s="1"/>
  <c r="S1123" i="70"/>
  <c r="U1123" i="70" s="1"/>
  <c r="S1122" i="70"/>
  <c r="U1122" i="70" s="1"/>
  <c r="S1121" i="70"/>
  <c r="U1121" i="70" s="1"/>
  <c r="S1120" i="70"/>
  <c r="U1120" i="70" s="1"/>
  <c r="S1119" i="70"/>
  <c r="U1119" i="70" s="1"/>
  <c r="S1118" i="70"/>
  <c r="U1118" i="70" s="1"/>
  <c r="S1117" i="70"/>
  <c r="U1117" i="70" s="1"/>
  <c r="S1116" i="70"/>
  <c r="U1116" i="70" s="1"/>
  <c r="S1115" i="70"/>
  <c r="U1115" i="70" s="1"/>
  <c r="S1114" i="70"/>
  <c r="U1114" i="70" s="1"/>
  <c r="S1113" i="70"/>
  <c r="U1113" i="70" s="1"/>
  <c r="S1112" i="70"/>
  <c r="U1112" i="70" s="1"/>
  <c r="S1111" i="70"/>
  <c r="U1111" i="70"/>
  <c r="S1110" i="70"/>
  <c r="U1110" i="70" s="1"/>
  <c r="S1109" i="70"/>
  <c r="U1109" i="70" s="1"/>
  <c r="S1108" i="70"/>
  <c r="U1108" i="70" s="1"/>
  <c r="S1107" i="70"/>
  <c r="U1107" i="70" s="1"/>
  <c r="S1106" i="70"/>
  <c r="U1106" i="70" s="1"/>
  <c r="S1105" i="70"/>
  <c r="U1105" i="70" s="1"/>
  <c r="S1104" i="70"/>
  <c r="U1104" i="70" s="1"/>
  <c r="S1103" i="70"/>
  <c r="U1103" i="70" s="1"/>
  <c r="S1102" i="70"/>
  <c r="U1102" i="70" s="1"/>
  <c r="S1101" i="70"/>
  <c r="U1101" i="70" s="1"/>
  <c r="S1100" i="70"/>
  <c r="U1100" i="70" s="1"/>
  <c r="S1099" i="70"/>
  <c r="U1099" i="70" s="1"/>
  <c r="S1098" i="70"/>
  <c r="U1098" i="70" s="1"/>
  <c r="S1097" i="70"/>
  <c r="U1097" i="70" s="1"/>
  <c r="S1096" i="70"/>
  <c r="U1096" i="70" s="1"/>
  <c r="S1095" i="70"/>
  <c r="U1095" i="70" s="1"/>
  <c r="S1094" i="70"/>
  <c r="U1094" i="70" s="1"/>
  <c r="S1093" i="70"/>
  <c r="U1093" i="70" s="1"/>
  <c r="S1092" i="70"/>
  <c r="U1092" i="70" s="1"/>
  <c r="S1091" i="70"/>
  <c r="U1091" i="70"/>
  <c r="S1090" i="70"/>
  <c r="U1090" i="70" s="1"/>
  <c r="S1089" i="70"/>
  <c r="U1089" i="70" s="1"/>
  <c r="S1088" i="70"/>
  <c r="U1088" i="70" s="1"/>
  <c r="S1087" i="70"/>
  <c r="U1087" i="70" s="1"/>
  <c r="S1086" i="70"/>
  <c r="U1086" i="70" s="1"/>
  <c r="S1085" i="70"/>
  <c r="U1085" i="70" s="1"/>
  <c r="S1084" i="70"/>
  <c r="U1084" i="70" s="1"/>
  <c r="S1083" i="70"/>
  <c r="U1083" i="70"/>
  <c r="S1082" i="70"/>
  <c r="U1082" i="70" s="1"/>
  <c r="S1081" i="70"/>
  <c r="U1081" i="70" s="1"/>
  <c r="S1080" i="70"/>
  <c r="U1080" i="70" s="1"/>
  <c r="S1079" i="70"/>
  <c r="U1079" i="70" s="1"/>
  <c r="S1078" i="70"/>
  <c r="U1078" i="70" s="1"/>
  <c r="S1077" i="70"/>
  <c r="U1077" i="70" s="1"/>
  <c r="S1076" i="70"/>
  <c r="U1076" i="70" s="1"/>
  <c r="S1075" i="70"/>
  <c r="U1075" i="70" s="1"/>
  <c r="S1074" i="70"/>
  <c r="U1074" i="70" s="1"/>
  <c r="S1073" i="70"/>
  <c r="U1073" i="70" s="1"/>
  <c r="S1072" i="70"/>
  <c r="U1072" i="70" s="1"/>
  <c r="S1071" i="70"/>
  <c r="U1071" i="70" s="1"/>
  <c r="S1070" i="70"/>
  <c r="U1070" i="70" s="1"/>
  <c r="S1069" i="70"/>
  <c r="U1069" i="70" s="1"/>
  <c r="S1068" i="70"/>
  <c r="U1068" i="70" s="1"/>
  <c r="S1067" i="70"/>
  <c r="U1067" i="70" s="1"/>
  <c r="S1066" i="70"/>
  <c r="U1066" i="70" s="1"/>
  <c r="S1065" i="70"/>
  <c r="U1065" i="70" s="1"/>
  <c r="S1064" i="70"/>
  <c r="U1064" i="70" s="1"/>
  <c r="S1063" i="70"/>
  <c r="U1063" i="70" s="1"/>
  <c r="S1062" i="70"/>
  <c r="U1062" i="70" s="1"/>
  <c r="S1061" i="70"/>
  <c r="U1061" i="70" s="1"/>
  <c r="S1060" i="70"/>
  <c r="U1060" i="70" s="1"/>
  <c r="S2139" i="70"/>
  <c r="U2139" i="70" s="1"/>
  <c r="S2138" i="70"/>
  <c r="U2138" i="70" s="1"/>
  <c r="S2137" i="70"/>
  <c r="U2137" i="70" s="1"/>
  <c r="S2136" i="70"/>
  <c r="U2136" i="70" s="1"/>
  <c r="S2135" i="70"/>
  <c r="U2135" i="70" s="1"/>
  <c r="S2134" i="70"/>
  <c r="U2134" i="70" s="1"/>
  <c r="S2133" i="70"/>
  <c r="U2133" i="70" s="1"/>
  <c r="S2132" i="70"/>
  <c r="U2132" i="70" s="1"/>
  <c r="S2131" i="70"/>
  <c r="U2131" i="70" s="1"/>
  <c r="S2130" i="70"/>
  <c r="U2130" i="70" s="1"/>
  <c r="S2129" i="70"/>
  <c r="U2129" i="70" s="1"/>
  <c r="S2128" i="70"/>
  <c r="U2128" i="70" s="1"/>
  <c r="S2127" i="70"/>
  <c r="U2127" i="70" s="1"/>
  <c r="S2126" i="70"/>
  <c r="U2126" i="70" s="1"/>
  <c r="S2125" i="70"/>
  <c r="U2125" i="70" s="1"/>
  <c r="S2124" i="70"/>
  <c r="U2124" i="70" s="1"/>
  <c r="S2123" i="70"/>
  <c r="U2123" i="70" s="1"/>
  <c r="S2122" i="70"/>
  <c r="U2122" i="70" s="1"/>
  <c r="S2121" i="70"/>
  <c r="U2121" i="70" s="1"/>
  <c r="S2120" i="70"/>
  <c r="U2120" i="70"/>
  <c r="S2119" i="70"/>
  <c r="U2119" i="70" s="1"/>
  <c r="S2118" i="70"/>
  <c r="U2118" i="70" s="1"/>
  <c r="S2117" i="70"/>
  <c r="U2117" i="70" s="1"/>
  <c r="S2116" i="70"/>
  <c r="U2116" i="70" s="1"/>
  <c r="S2115" i="70"/>
  <c r="U2115" i="70" s="1"/>
  <c r="S2114" i="70"/>
  <c r="U2114" i="70" s="1"/>
  <c r="S2113" i="70"/>
  <c r="U2113" i="70" s="1"/>
  <c r="S2112" i="70"/>
  <c r="U2112" i="70" s="1"/>
  <c r="S2111" i="70"/>
  <c r="U2111" i="70" s="1"/>
  <c r="S2110" i="70"/>
  <c r="U2110" i="70" s="1"/>
  <c r="S2109" i="70"/>
  <c r="U2109" i="70" s="1"/>
  <c r="S2108" i="70"/>
  <c r="U2108" i="70" s="1"/>
  <c r="S2107" i="70"/>
  <c r="U2107" i="70" s="1"/>
  <c r="S2106" i="70"/>
  <c r="U2106" i="70" s="1"/>
  <c r="S2105" i="70"/>
  <c r="U2105" i="70" s="1"/>
  <c r="S2104" i="70"/>
  <c r="U2104" i="70" s="1"/>
  <c r="S2103" i="70"/>
  <c r="U2103" i="70" s="1"/>
  <c r="S2102" i="70"/>
  <c r="U2102" i="70" s="1"/>
  <c r="S2101" i="70"/>
  <c r="U2101" i="70" s="1"/>
  <c r="S2100" i="70"/>
  <c r="U2100" i="70" s="1"/>
  <c r="S2099" i="70"/>
  <c r="U2099" i="70" s="1"/>
  <c r="S2098" i="70"/>
  <c r="U2098" i="70" s="1"/>
  <c r="S2097" i="70"/>
  <c r="U2097" i="70" s="1"/>
  <c r="S2096" i="70"/>
  <c r="U2096" i="70" s="1"/>
  <c r="S2095" i="70"/>
  <c r="U2095" i="70" s="1"/>
  <c r="S2094" i="70"/>
  <c r="U2094" i="70" s="1"/>
  <c r="S2093" i="70"/>
  <c r="U2093" i="70" s="1"/>
  <c r="S2092" i="70"/>
  <c r="U2092" i="70" s="1"/>
  <c r="S2091" i="70"/>
  <c r="U2091" i="70" s="1"/>
  <c r="S2090" i="70"/>
  <c r="U2090" i="70" s="1"/>
  <c r="S2089" i="70"/>
  <c r="U2089" i="70" s="1"/>
  <c r="S2088" i="70"/>
  <c r="U2088" i="70" s="1"/>
  <c r="S2087" i="70"/>
  <c r="U2087" i="70" s="1"/>
  <c r="S2086" i="70"/>
  <c r="U2086" i="70" s="1"/>
  <c r="S2085" i="70"/>
  <c r="U2085" i="70" s="1"/>
  <c r="S2084" i="70"/>
  <c r="U2084" i="70" s="1"/>
  <c r="S2083" i="70"/>
  <c r="U2083" i="70"/>
  <c r="S2082" i="70"/>
  <c r="U2082" i="70" s="1"/>
  <c r="S2081" i="70"/>
  <c r="U2081" i="70" s="1"/>
  <c r="S2080" i="70"/>
  <c r="U2080" i="70" s="1"/>
  <c r="S2079" i="70"/>
  <c r="U2079" i="70" s="1"/>
  <c r="S2078" i="70"/>
  <c r="U2078" i="70" s="1"/>
  <c r="S2077" i="70"/>
  <c r="U2077" i="70" s="1"/>
  <c r="S2076" i="70"/>
  <c r="U2076" i="70" s="1"/>
  <c r="S2075" i="70"/>
  <c r="U2075" i="70" s="1"/>
  <c r="S2074" i="70"/>
  <c r="U2074" i="70" s="1"/>
  <c r="S2073" i="70"/>
  <c r="U2073" i="70" s="1"/>
  <c r="S2072" i="70"/>
  <c r="U2072" i="70" s="1"/>
  <c r="S2071" i="70"/>
  <c r="U2071" i="70" s="1"/>
  <c r="S2070" i="70"/>
  <c r="U2070" i="70" s="1"/>
  <c r="S2069" i="70"/>
  <c r="U2069" i="70" s="1"/>
  <c r="S2068" i="70"/>
  <c r="U2068" i="70" s="1"/>
  <c r="S2067" i="70"/>
  <c r="U2067" i="70" s="1"/>
  <c r="S2066" i="70"/>
  <c r="U2066" i="70" s="1"/>
  <c r="S2065" i="70"/>
  <c r="U2065" i="70" s="1"/>
  <c r="S2064" i="70"/>
  <c r="U2064" i="70" s="1"/>
  <c r="S2063" i="70"/>
  <c r="U2063" i="70" s="1"/>
  <c r="S2062" i="70"/>
  <c r="U2062" i="70" s="1"/>
  <c r="S2061" i="70"/>
  <c r="U2061" i="70" s="1"/>
  <c r="S2060" i="70"/>
  <c r="U2060" i="70" s="1"/>
  <c r="S2059" i="70"/>
  <c r="U2059" i="70" s="1"/>
  <c r="S2058" i="70"/>
  <c r="U2058" i="70" s="1"/>
  <c r="S2057" i="70"/>
  <c r="U2057" i="70" s="1"/>
  <c r="S2056" i="70"/>
  <c r="U2056" i="70" s="1"/>
  <c r="S2055" i="70"/>
  <c r="U2055" i="70" s="1"/>
  <c r="S2054" i="70"/>
  <c r="U2054" i="70" s="1"/>
  <c r="S2053" i="70"/>
  <c r="U2053" i="70" s="1"/>
  <c r="S2052" i="70"/>
  <c r="U2052" i="70" s="1"/>
  <c r="S2051" i="70"/>
  <c r="U2051" i="70" s="1"/>
  <c r="S2050" i="70"/>
  <c r="U2050" i="70" s="1"/>
  <c r="S2049" i="70"/>
  <c r="U2049" i="70" s="1"/>
  <c r="S2048" i="70"/>
  <c r="U2048" i="70" s="1"/>
  <c r="S2047" i="70"/>
  <c r="U2047" i="70"/>
  <c r="S2046" i="70"/>
  <c r="U2046" i="70" s="1"/>
  <c r="S2045" i="70"/>
  <c r="U2045" i="70" s="1"/>
  <c r="S2044" i="70"/>
  <c r="U2044" i="70" s="1"/>
  <c r="S2043" i="70"/>
  <c r="U2043" i="70" s="1"/>
  <c r="S2042" i="70"/>
  <c r="U2042" i="70" s="1"/>
  <c r="S2041" i="70"/>
  <c r="U2041" i="70" s="1"/>
  <c r="S2040" i="70"/>
  <c r="U2040" i="70" s="1"/>
  <c r="S2039" i="70"/>
  <c r="U2039" i="70" s="1"/>
  <c r="S2038" i="70"/>
  <c r="U2038" i="70" s="1"/>
  <c r="S2037" i="70"/>
  <c r="U2037" i="70" s="1"/>
  <c r="S2036" i="70"/>
  <c r="U2036" i="70" s="1"/>
  <c r="S2035" i="70"/>
  <c r="U2035" i="70" s="1"/>
  <c r="S2034" i="70"/>
  <c r="U2034" i="70" s="1"/>
  <c r="S2033" i="70"/>
  <c r="U2033" i="70" s="1"/>
  <c r="S2032" i="70"/>
  <c r="U2032" i="70" s="1"/>
  <c r="S2031" i="70"/>
  <c r="U2031" i="70" s="1"/>
  <c r="S2030" i="70"/>
  <c r="U2030" i="70" s="1"/>
  <c r="S2029" i="70"/>
  <c r="U2029" i="70" s="1"/>
  <c r="S2028" i="70"/>
  <c r="U2028" i="70" s="1"/>
  <c r="S2027" i="70"/>
  <c r="U2027" i="70" s="1"/>
  <c r="S2026" i="70"/>
  <c r="U2026" i="70" s="1"/>
  <c r="S2025" i="70"/>
  <c r="U2025" i="70" s="1"/>
  <c r="S2024" i="70"/>
  <c r="U2024" i="70" s="1"/>
  <c r="S2023" i="70"/>
  <c r="U2023" i="70" s="1"/>
  <c r="S2022" i="70"/>
  <c r="U2022" i="70" s="1"/>
  <c r="S2021" i="70"/>
  <c r="U2021" i="70" s="1"/>
  <c r="S2020" i="70"/>
  <c r="U2020" i="70" s="1"/>
  <c r="S2019" i="70"/>
  <c r="U2019" i="70"/>
  <c r="S2018" i="70"/>
  <c r="U2018" i="70" s="1"/>
  <c r="S2017" i="70"/>
  <c r="U2017" i="70" s="1"/>
  <c r="S2016" i="70"/>
  <c r="U2016" i="70" s="1"/>
  <c r="S2015" i="70"/>
  <c r="U2015" i="70" s="1"/>
  <c r="S2014" i="70"/>
  <c r="U2014" i="70" s="1"/>
  <c r="S2013" i="70"/>
  <c r="U2013" i="70" s="1"/>
  <c r="S2012" i="70"/>
  <c r="U2012" i="70" s="1"/>
  <c r="S2011" i="70"/>
  <c r="U2011" i="70" s="1"/>
  <c r="S2010" i="70"/>
  <c r="U2010" i="70" s="1"/>
  <c r="S2009" i="70"/>
  <c r="U2009" i="70" s="1"/>
  <c r="S2008" i="70"/>
  <c r="U2008" i="70" s="1"/>
  <c r="S2007" i="70"/>
  <c r="U2007" i="70" s="1"/>
  <c r="S2006" i="70"/>
  <c r="U2006" i="70" s="1"/>
  <c r="S2005" i="70"/>
  <c r="U2005" i="70" s="1"/>
  <c r="S2004" i="70"/>
  <c r="U2004" i="70" s="1"/>
  <c r="S2003" i="70"/>
  <c r="U2003" i="70" s="1"/>
  <c r="S2002" i="70"/>
  <c r="U2002" i="70" s="1"/>
  <c r="S2001" i="70"/>
  <c r="U2001" i="70" s="1"/>
  <c r="S2000" i="70"/>
  <c r="U2000" i="70" s="1"/>
  <c r="S1999" i="70"/>
  <c r="U1999" i="70" s="1"/>
  <c r="S1998" i="70"/>
  <c r="U1998" i="70" s="1"/>
  <c r="S1997" i="70"/>
  <c r="U1997" i="70" s="1"/>
  <c r="S1996" i="70"/>
  <c r="U1996" i="70" s="1"/>
  <c r="S1995" i="70"/>
  <c r="U1995" i="70" s="1"/>
  <c r="S1994" i="70"/>
  <c r="U1994" i="70" s="1"/>
  <c r="S1993" i="70"/>
  <c r="U1993" i="70" s="1"/>
  <c r="S1992" i="70"/>
  <c r="U1992" i="70" s="1"/>
  <c r="S1991" i="70"/>
  <c r="U1991" i="70" s="1"/>
  <c r="S1990" i="70"/>
  <c r="U1990" i="70" s="1"/>
  <c r="S1989" i="70"/>
  <c r="U1989" i="70" s="1"/>
  <c r="S1988" i="70"/>
  <c r="U1988" i="70" s="1"/>
  <c r="S1987" i="70"/>
  <c r="U1987" i="70" s="1"/>
  <c r="S1986" i="70"/>
  <c r="U1986" i="70" s="1"/>
  <c r="S1985" i="70"/>
  <c r="U1985" i="70" s="1"/>
  <c r="S1984" i="70"/>
  <c r="U1984" i="70" s="1"/>
  <c r="S1983" i="70"/>
  <c r="U1983" i="70" s="1"/>
  <c r="S1982" i="70"/>
  <c r="U1982" i="70" s="1"/>
  <c r="S1981" i="70"/>
  <c r="U1981" i="70" s="1"/>
  <c r="S1980" i="70"/>
  <c r="U1980" i="70" s="1"/>
  <c r="S1979" i="70"/>
  <c r="U1979" i="70" s="1"/>
  <c r="S1978" i="70"/>
  <c r="U1978" i="70" s="1"/>
  <c r="S1977" i="70"/>
  <c r="U1977" i="70" s="1"/>
  <c r="S1976" i="70"/>
  <c r="U1976" i="70" s="1"/>
  <c r="S1975" i="70"/>
  <c r="U1975" i="70" s="1"/>
  <c r="S1974" i="70"/>
  <c r="U1974" i="70" s="1"/>
  <c r="S1973" i="70"/>
  <c r="U1973" i="70" s="1"/>
  <c r="S1972" i="70"/>
  <c r="U1972" i="70" s="1"/>
  <c r="S1971" i="70"/>
  <c r="U1971" i="70" s="1"/>
  <c r="S1970" i="70"/>
  <c r="U1970" i="70" s="1"/>
  <c r="S1969" i="70"/>
  <c r="U1969" i="70" s="1"/>
  <c r="S1968" i="70"/>
  <c r="U1968" i="70" s="1"/>
  <c r="S1967" i="70"/>
  <c r="U1967" i="70" s="1"/>
  <c r="S1966" i="70"/>
  <c r="U1966" i="70"/>
  <c r="S1965" i="70"/>
  <c r="U1965" i="70" s="1"/>
  <c r="S1964" i="70"/>
  <c r="U1964" i="70" s="1"/>
  <c r="S1963" i="70"/>
  <c r="U1963" i="70" s="1"/>
  <c r="S1962" i="70"/>
  <c r="U1962" i="70" s="1"/>
  <c r="S1961" i="70"/>
  <c r="U1961" i="70" s="1"/>
  <c r="S1960" i="70"/>
  <c r="U1960" i="70" s="1"/>
  <c r="S1959" i="70"/>
  <c r="U1959" i="70" s="1"/>
  <c r="S1958" i="70"/>
  <c r="U1958" i="70" s="1"/>
  <c r="S1957" i="70"/>
  <c r="U1957" i="70" s="1"/>
  <c r="S1956" i="70"/>
  <c r="U1956" i="70" s="1"/>
  <c r="S1955" i="70"/>
  <c r="U1955" i="70" s="1"/>
  <c r="S1954" i="70"/>
  <c r="U1954" i="70" s="1"/>
  <c r="S1953" i="70"/>
  <c r="U1953" i="70" s="1"/>
  <c r="S1952" i="70"/>
  <c r="U1952" i="70" s="1"/>
  <c r="S1951" i="70"/>
  <c r="U1951" i="70" s="1"/>
  <c r="S1950" i="70"/>
  <c r="U1950" i="70" s="1"/>
  <c r="S1949" i="70"/>
  <c r="U1949" i="70" s="1"/>
  <c r="S1948" i="70"/>
  <c r="U1948" i="70" s="1"/>
  <c r="S1947" i="70"/>
  <c r="U1947" i="70" s="1"/>
  <c r="S1946" i="70"/>
  <c r="U1946" i="70" s="1"/>
  <c r="S1945" i="70"/>
  <c r="U1945" i="70" s="1"/>
  <c r="S1944" i="70"/>
  <c r="U1944" i="70" s="1"/>
  <c r="S1943" i="70"/>
  <c r="U1943" i="70" s="1"/>
  <c r="S1942" i="70"/>
  <c r="U1942" i="70" s="1"/>
  <c r="S1941" i="70"/>
  <c r="U1941" i="70" s="1"/>
  <c r="S1940" i="70"/>
  <c r="U1940" i="70" s="1"/>
  <c r="S1939" i="70"/>
  <c r="U1939" i="70" s="1"/>
  <c r="S1938" i="70"/>
  <c r="U1938" i="70" s="1"/>
  <c r="S1937" i="70"/>
  <c r="U1937" i="70" s="1"/>
  <c r="S1936" i="70"/>
  <c r="U1936" i="70" s="1"/>
  <c r="S1935" i="70"/>
  <c r="U1935" i="70" s="1"/>
  <c r="S1934" i="70"/>
  <c r="U1934" i="70" s="1"/>
  <c r="S1933" i="70"/>
  <c r="U1933" i="70" s="1"/>
  <c r="S1932" i="70"/>
  <c r="U1932" i="70" s="1"/>
  <c r="S1931" i="70"/>
  <c r="U1931" i="70" s="1"/>
  <c r="S1930" i="70"/>
  <c r="U1930" i="70" s="1"/>
  <c r="S1929" i="70"/>
  <c r="U1929" i="70" s="1"/>
  <c r="S1928" i="70"/>
  <c r="U1928" i="70" s="1"/>
  <c r="S1927" i="70"/>
  <c r="U1927" i="70" s="1"/>
  <c r="S1926" i="70"/>
  <c r="U1926" i="70" s="1"/>
  <c r="S1925" i="70"/>
  <c r="U1925" i="70" s="1"/>
  <c r="S1924" i="70"/>
  <c r="U1924" i="70" s="1"/>
  <c r="S1923" i="70"/>
  <c r="U1923" i="70" s="1"/>
  <c r="S1922" i="70"/>
  <c r="U1922" i="70" s="1"/>
  <c r="S1921" i="70"/>
  <c r="U1921" i="70" s="1"/>
  <c r="S1920" i="70"/>
  <c r="U1920" i="70" s="1"/>
  <c r="S1919" i="70"/>
  <c r="U1919" i="70" s="1"/>
  <c r="S1918" i="70"/>
  <c r="U1918" i="70"/>
  <c r="S1917" i="70"/>
  <c r="U1917" i="70" s="1"/>
  <c r="S1916" i="70"/>
  <c r="U1916" i="70" s="1"/>
  <c r="S1915" i="70"/>
  <c r="U1915" i="70" s="1"/>
  <c r="S1914" i="70"/>
  <c r="U1914" i="70" s="1"/>
  <c r="S1913" i="70"/>
  <c r="U1913" i="70" s="1"/>
  <c r="S1912" i="70"/>
  <c r="U1912" i="70" s="1"/>
  <c r="S1911" i="70"/>
  <c r="U1911" i="70" s="1"/>
  <c r="S1910" i="70"/>
  <c r="U1910" i="70" s="1"/>
  <c r="S1909" i="70"/>
  <c r="U1909" i="70" s="1"/>
  <c r="S1908" i="70"/>
  <c r="U1908" i="70" s="1"/>
  <c r="S1907" i="70"/>
  <c r="U1907" i="70" s="1"/>
  <c r="S1906" i="70"/>
  <c r="U1906" i="70" s="1"/>
  <c r="S1905" i="70"/>
  <c r="U1905" i="70" s="1"/>
  <c r="S1904" i="70"/>
  <c r="U1904" i="70" s="1"/>
  <c r="S1903" i="70"/>
  <c r="U1903" i="70" s="1"/>
  <c r="S1902" i="70"/>
  <c r="U1902" i="70" s="1"/>
  <c r="S1901" i="70"/>
  <c r="U1901" i="70" s="1"/>
  <c r="S1900" i="70"/>
  <c r="U1900" i="70" s="1"/>
  <c r="S1899" i="70"/>
  <c r="U1899" i="70" s="1"/>
  <c r="S1898" i="70"/>
  <c r="U1898" i="70" s="1"/>
  <c r="S1897" i="70"/>
  <c r="U1897" i="70" s="1"/>
  <c r="S1896" i="70"/>
  <c r="U1896" i="70" s="1"/>
  <c r="S1895" i="70"/>
  <c r="U1895" i="70" s="1"/>
  <c r="S1894" i="70"/>
  <c r="U1894" i="70" s="1"/>
  <c r="S1893" i="70"/>
  <c r="U1893" i="70" s="1"/>
  <c r="S1892" i="70"/>
  <c r="U1892" i="70" s="1"/>
  <c r="S1891" i="70"/>
  <c r="U1891" i="70" s="1"/>
  <c r="S1890" i="70"/>
  <c r="U1890" i="70" s="1"/>
  <c r="S1889" i="70"/>
  <c r="U1889" i="70" s="1"/>
  <c r="S1888" i="70"/>
  <c r="U1888" i="70" s="1"/>
  <c r="S1887" i="70"/>
  <c r="U1887" i="70" s="1"/>
  <c r="S1886" i="70"/>
  <c r="U1886" i="70" s="1"/>
  <c r="S1885" i="70"/>
  <c r="U1885" i="70" s="1"/>
  <c r="S1884" i="70"/>
  <c r="U1884" i="70" s="1"/>
  <c r="S1883" i="70"/>
  <c r="U1883" i="70" s="1"/>
  <c r="S1882" i="70"/>
  <c r="U1882" i="70" s="1"/>
  <c r="S1881" i="70"/>
  <c r="U1881" i="70" s="1"/>
  <c r="S1880" i="70"/>
  <c r="U1880" i="70" s="1"/>
  <c r="S1879" i="70"/>
  <c r="U1879" i="70" s="1"/>
  <c r="S1878" i="70"/>
  <c r="U1878" i="70" s="1"/>
  <c r="S1877" i="70"/>
  <c r="U1877" i="70" s="1"/>
  <c r="S1876" i="70"/>
  <c r="U1876" i="70" s="1"/>
  <c r="S1875" i="70"/>
  <c r="U1875" i="70" s="1"/>
  <c r="S1874" i="70"/>
  <c r="U1874" i="70" s="1"/>
  <c r="S1873" i="70"/>
  <c r="U1873" i="70" s="1"/>
  <c r="S1872" i="70"/>
  <c r="U1872" i="70" s="1"/>
  <c r="S1871" i="70"/>
  <c r="U1871" i="70" s="1"/>
  <c r="S1870" i="70"/>
  <c r="U1870" i="70"/>
  <c r="S1869" i="70"/>
  <c r="U1869" i="70" s="1"/>
  <c r="S1868" i="70"/>
  <c r="U1868" i="70" s="1"/>
  <c r="S1867" i="70"/>
  <c r="U1867" i="70" s="1"/>
  <c r="S1866" i="70"/>
  <c r="U1866" i="70" s="1"/>
  <c r="S1865" i="70"/>
  <c r="U1865" i="70" s="1"/>
  <c r="S1864" i="70"/>
  <c r="U1864" i="70" s="1"/>
  <c r="S1863" i="70"/>
  <c r="U1863" i="70" s="1"/>
  <c r="S1862" i="70"/>
  <c r="U1862" i="70"/>
  <c r="S1861" i="70"/>
  <c r="U1861" i="70" s="1"/>
  <c r="S1860" i="70"/>
  <c r="U1860" i="70" s="1"/>
  <c r="S1859" i="70"/>
  <c r="U1859" i="70" s="1"/>
  <c r="S1858" i="70"/>
  <c r="U1858" i="70" s="1"/>
  <c r="S1857" i="70"/>
  <c r="U1857" i="70" s="1"/>
  <c r="S1856" i="70"/>
  <c r="U1856" i="70" s="1"/>
  <c r="S1855" i="70"/>
  <c r="U1855" i="70" s="1"/>
  <c r="S1854" i="70"/>
  <c r="U1854" i="70" s="1"/>
  <c r="S1853" i="70"/>
  <c r="U1853" i="70" s="1"/>
  <c r="S1852" i="70"/>
  <c r="U1852" i="70" s="1"/>
  <c r="S1851" i="70"/>
  <c r="U1851" i="70" s="1"/>
  <c r="S1850" i="70"/>
  <c r="U1850" i="70" s="1"/>
  <c r="S1849" i="70"/>
  <c r="U1849" i="70" s="1"/>
  <c r="S1848" i="70"/>
  <c r="U1848" i="70" s="1"/>
  <c r="S1847" i="70"/>
  <c r="U1847" i="70" s="1"/>
  <c r="S1846" i="70"/>
  <c r="U1846" i="70" s="1"/>
  <c r="S1845" i="70"/>
  <c r="U1845" i="70" s="1"/>
  <c r="S1844" i="70"/>
  <c r="U1844" i="70" s="1"/>
  <c r="S1843" i="70"/>
  <c r="U1843" i="70" s="1"/>
  <c r="S1842" i="70"/>
  <c r="U1842" i="70" s="1"/>
  <c r="S1841" i="70"/>
  <c r="U1841" i="70" s="1"/>
  <c r="S1840" i="70"/>
  <c r="U1840" i="70" s="1"/>
  <c r="S1839" i="70"/>
  <c r="U1839" i="70" s="1"/>
  <c r="S1838" i="70"/>
  <c r="U1838" i="70" s="1"/>
  <c r="S1837" i="70"/>
  <c r="U1837" i="70" s="1"/>
  <c r="S1836" i="70"/>
  <c r="U1836" i="70" s="1"/>
  <c r="S1835" i="70"/>
  <c r="U1835" i="70" s="1"/>
  <c r="S1834" i="70"/>
  <c r="U1834" i="70" s="1"/>
  <c r="S1833" i="70"/>
  <c r="U1833" i="70" s="1"/>
  <c r="S1832" i="70"/>
  <c r="U1832" i="70" s="1"/>
  <c r="S1831" i="70"/>
  <c r="U1831" i="70" s="1"/>
  <c r="S1830" i="70"/>
  <c r="U1830" i="70" s="1"/>
  <c r="S1829" i="70"/>
  <c r="U1829" i="70" s="1"/>
  <c r="S1828" i="70"/>
  <c r="U1828" i="70" s="1"/>
  <c r="S1827" i="70"/>
  <c r="U1827" i="70" s="1"/>
  <c r="S1826" i="70"/>
  <c r="U1826" i="70" s="1"/>
  <c r="S1825" i="70"/>
  <c r="U1825" i="70" s="1"/>
  <c r="S1824" i="70"/>
  <c r="U1824" i="70" s="1"/>
  <c r="S1823" i="70"/>
  <c r="U1823" i="70" s="1"/>
  <c r="S1822" i="70"/>
  <c r="U1822" i="70" s="1"/>
  <c r="S1821" i="70"/>
  <c r="U1821" i="70" s="1"/>
  <c r="S1820" i="70"/>
  <c r="U1820" i="70" s="1"/>
  <c r="S1819" i="70"/>
  <c r="U1819" i="70" s="1"/>
  <c r="S1818" i="70"/>
  <c r="U1818" i="70" s="1"/>
  <c r="S1817" i="70"/>
  <c r="U1817" i="70" s="1"/>
  <c r="S1816" i="70"/>
  <c r="U1816" i="70" s="1"/>
  <c r="S1815" i="70"/>
  <c r="U1815" i="70" s="1"/>
  <c r="S1814" i="70"/>
  <c r="U1814" i="70" s="1"/>
  <c r="S1813" i="70"/>
  <c r="U1813" i="70" s="1"/>
  <c r="S1812" i="70"/>
  <c r="U1812" i="70" s="1"/>
  <c r="S1811" i="70"/>
  <c r="U1811" i="70" s="1"/>
  <c r="S1810" i="70"/>
  <c r="U1810" i="70" s="1"/>
  <c r="S1809" i="70"/>
  <c r="U1809" i="70" s="1"/>
  <c r="S1808" i="70"/>
  <c r="U1808" i="70" s="1"/>
  <c r="S1807" i="70"/>
  <c r="U1807" i="70" s="1"/>
  <c r="S1806" i="70"/>
  <c r="U1806" i="70" s="1"/>
  <c r="S1805" i="70"/>
  <c r="U1805" i="70" s="1"/>
  <c r="S1804" i="70"/>
  <c r="U1804" i="70" s="1"/>
  <c r="S1803" i="70"/>
  <c r="U1803" i="70" s="1"/>
  <c r="S1802" i="70"/>
  <c r="U1802" i="70" s="1"/>
  <c r="S1801" i="70"/>
  <c r="U1801" i="70" s="1"/>
  <c r="S1800" i="70"/>
  <c r="U1800" i="70" s="1"/>
  <c r="S1799" i="70"/>
  <c r="U1799" i="70" s="1"/>
  <c r="S1798" i="70"/>
  <c r="U1798" i="70"/>
  <c r="S1797" i="70"/>
  <c r="U1797" i="70" s="1"/>
  <c r="S1796" i="70"/>
  <c r="U1796" i="70" s="1"/>
  <c r="S1795" i="70"/>
  <c r="U1795" i="70" s="1"/>
  <c r="S1794" i="70"/>
  <c r="U1794" i="70" s="1"/>
  <c r="S1793" i="70"/>
  <c r="U1793" i="70" s="1"/>
  <c r="S1792" i="70"/>
  <c r="U1792" i="70" s="1"/>
  <c r="S1791" i="70"/>
  <c r="U1791" i="70" s="1"/>
  <c r="S1790" i="70"/>
  <c r="U1790" i="70" s="1"/>
  <c r="S1789" i="70"/>
  <c r="U1789" i="70" s="1"/>
  <c r="S1788" i="70"/>
  <c r="U1788" i="70" s="1"/>
  <c r="S1787" i="70"/>
  <c r="U1787" i="70" s="1"/>
  <c r="S1786" i="70"/>
  <c r="U1786" i="70" s="1"/>
  <c r="S1785" i="70"/>
  <c r="U1785" i="70" s="1"/>
  <c r="S1784" i="70"/>
  <c r="U1784" i="70" s="1"/>
  <c r="S1783" i="70"/>
  <c r="U1783" i="70" s="1"/>
  <c r="S1782" i="70"/>
  <c r="U1782" i="70" s="1"/>
  <c r="S1781" i="70"/>
  <c r="U1781" i="70" s="1"/>
  <c r="S1780" i="70"/>
  <c r="U1780" i="70" s="1"/>
  <c r="S2319" i="70"/>
  <c r="U2319" i="70" s="1"/>
  <c r="S2318" i="70"/>
  <c r="U2318" i="70" s="1"/>
  <c r="S2317" i="70"/>
  <c r="U2317" i="70" s="1"/>
  <c r="S2316" i="70"/>
  <c r="U2316" i="70" s="1"/>
  <c r="S2315" i="70"/>
  <c r="U2315" i="70" s="1"/>
  <c r="S2314" i="70"/>
  <c r="U2314" i="70" s="1"/>
  <c r="S2313" i="70"/>
  <c r="U2313" i="70" s="1"/>
  <c r="S2312" i="70"/>
  <c r="U2312" i="70" s="1"/>
  <c r="S2311" i="70"/>
  <c r="U2311" i="70" s="1"/>
  <c r="S2310" i="70"/>
  <c r="U2310" i="70" s="1"/>
  <c r="S2309" i="70"/>
  <c r="U2309" i="70" s="1"/>
  <c r="S2308" i="70"/>
  <c r="U2308" i="70" s="1"/>
  <c r="S2307" i="70"/>
  <c r="U2307" i="70" s="1"/>
  <c r="S2306" i="70"/>
  <c r="U2306" i="70"/>
  <c r="S2305" i="70"/>
  <c r="U2305" i="70" s="1"/>
  <c r="S2304" i="70"/>
  <c r="U2304" i="70" s="1"/>
  <c r="S2303" i="70"/>
  <c r="U2303" i="70" s="1"/>
  <c r="S2302" i="70"/>
  <c r="U2302" i="70" s="1"/>
  <c r="S2301" i="70"/>
  <c r="U2301" i="70" s="1"/>
  <c r="S2300" i="70"/>
  <c r="U2300" i="70" s="1"/>
  <c r="S2299" i="70"/>
  <c r="U2299" i="70" s="1"/>
  <c r="S2298" i="70"/>
  <c r="U2298" i="70" s="1"/>
  <c r="S2297" i="70"/>
  <c r="U2297" i="70" s="1"/>
  <c r="S2296" i="70"/>
  <c r="U2296" i="70" s="1"/>
  <c r="S2295" i="70"/>
  <c r="U2295" i="70" s="1"/>
  <c r="S2294" i="70"/>
  <c r="U2294" i="70" s="1"/>
  <c r="S2293" i="70"/>
  <c r="U2293" i="70" s="1"/>
  <c r="S2292" i="70"/>
  <c r="U2292" i="70" s="1"/>
  <c r="S2291" i="70"/>
  <c r="U2291" i="70" s="1"/>
  <c r="S2290" i="70"/>
  <c r="U2290" i="70" s="1"/>
  <c r="S2289" i="70"/>
  <c r="U2289" i="70" s="1"/>
  <c r="S2288" i="70"/>
  <c r="U2288" i="70" s="1"/>
  <c r="S2287" i="70"/>
  <c r="U2287" i="70" s="1"/>
  <c r="S2286" i="70"/>
  <c r="U2286" i="70" s="1"/>
  <c r="S2285" i="70"/>
  <c r="U2285" i="70" s="1"/>
  <c r="S2284" i="70"/>
  <c r="U2284" i="70" s="1"/>
  <c r="S2283" i="70"/>
  <c r="U2283" i="70" s="1"/>
  <c r="S2282" i="70"/>
  <c r="U2282" i="70" s="1"/>
  <c r="S2281" i="70"/>
  <c r="U2281" i="70" s="1"/>
  <c r="S2280" i="70"/>
  <c r="U2280" i="70" s="1"/>
  <c r="S2279" i="70"/>
  <c r="U2279" i="70" s="1"/>
  <c r="S2278" i="70"/>
  <c r="U2278" i="70" s="1"/>
  <c r="S2277" i="70"/>
  <c r="U2277" i="70" s="1"/>
  <c r="S2276" i="70"/>
  <c r="U2276" i="70" s="1"/>
  <c r="S2275" i="70"/>
  <c r="U2275" i="70" s="1"/>
  <c r="S2274" i="70"/>
  <c r="U2274" i="70" s="1"/>
  <c r="S2273" i="70"/>
  <c r="U2273" i="70" s="1"/>
  <c r="S2272" i="70"/>
  <c r="U2272" i="70" s="1"/>
  <c r="S2271" i="70"/>
  <c r="U2271" i="70" s="1"/>
  <c r="S2270" i="70"/>
  <c r="U2270" i="70" s="1"/>
  <c r="S2269" i="70"/>
  <c r="U2269" i="70" s="1"/>
  <c r="S2268" i="70"/>
  <c r="U2268" i="70" s="1"/>
  <c r="S2267" i="70"/>
  <c r="U2267" i="70" s="1"/>
  <c r="S2266" i="70"/>
  <c r="U2266" i="70" s="1"/>
  <c r="S2265" i="70"/>
  <c r="U2265" i="70" s="1"/>
  <c r="S2264" i="70"/>
  <c r="U2264" i="70" s="1"/>
  <c r="S2263" i="70"/>
  <c r="U2263" i="70" s="1"/>
  <c r="S2262" i="70"/>
  <c r="U2262" i="70" s="1"/>
  <c r="S2261" i="70"/>
  <c r="U2261" i="70" s="1"/>
  <c r="S2260" i="70"/>
  <c r="U2260" i="70" s="1"/>
  <c r="S2259" i="70"/>
  <c r="U2259" i="70" s="1"/>
  <c r="S2258" i="70"/>
  <c r="U2258" i="70" s="1"/>
  <c r="S2257" i="70"/>
  <c r="U2257" i="70" s="1"/>
  <c r="S2256" i="70"/>
  <c r="U2256" i="70" s="1"/>
  <c r="S2255" i="70"/>
  <c r="U2255" i="70" s="1"/>
  <c r="S2254" i="70"/>
  <c r="U2254" i="70" s="1"/>
  <c r="S2253" i="70"/>
  <c r="U2253" i="70" s="1"/>
  <c r="S2252" i="70"/>
  <c r="U2252" i="70" s="1"/>
  <c r="S2251" i="70"/>
  <c r="U2251" i="70" s="1"/>
  <c r="S2250" i="70"/>
  <c r="U2250" i="70" s="1"/>
  <c r="S2249" i="70"/>
  <c r="U2249" i="70" s="1"/>
  <c r="S2248" i="70"/>
  <c r="U2248" i="70" s="1"/>
  <c r="S2247" i="70"/>
  <c r="U2247" i="70" s="1"/>
  <c r="S2246" i="70"/>
  <c r="U2246" i="70" s="1"/>
  <c r="S2245" i="70"/>
  <c r="U2245" i="70" s="1"/>
  <c r="S2244" i="70"/>
  <c r="U2244" i="70" s="1"/>
  <c r="S2243" i="70"/>
  <c r="U2243" i="70" s="1"/>
  <c r="S2242" i="70"/>
  <c r="U2242" i="70" s="1"/>
  <c r="S2241" i="70"/>
  <c r="U2241" i="70" s="1"/>
  <c r="S2240" i="70"/>
  <c r="U2240" i="70" s="1"/>
  <c r="S2239" i="70"/>
  <c r="U2239" i="70" s="1"/>
  <c r="S2238" i="70"/>
  <c r="U2238" i="70" s="1"/>
  <c r="S2237" i="70"/>
  <c r="U2237" i="70" s="1"/>
  <c r="S2236" i="70"/>
  <c r="U2236" i="70" s="1"/>
  <c r="S2235" i="70"/>
  <c r="U2235" i="70" s="1"/>
  <c r="S2234" i="70"/>
  <c r="U2234" i="70" s="1"/>
  <c r="S2233" i="70"/>
  <c r="U2233" i="70" s="1"/>
  <c r="S2232" i="70"/>
  <c r="U2232" i="70" s="1"/>
  <c r="S2231" i="70"/>
  <c r="U2231" i="70" s="1"/>
  <c r="S2230" i="70"/>
  <c r="U2230" i="70" s="1"/>
  <c r="S2229" i="70"/>
  <c r="U2229" i="70" s="1"/>
  <c r="S2228" i="70"/>
  <c r="U2228" i="70" s="1"/>
  <c r="S2227" i="70"/>
  <c r="U2227" i="70" s="1"/>
  <c r="S2226" i="70"/>
  <c r="U2226" i="70" s="1"/>
  <c r="S2225" i="70"/>
  <c r="U2225" i="70" s="1"/>
  <c r="S2224" i="70"/>
  <c r="U2224" i="70" s="1"/>
  <c r="S2223" i="70"/>
  <c r="U2223" i="70" s="1"/>
  <c r="S2222" i="70"/>
  <c r="U2222" i="70" s="1"/>
  <c r="S2221" i="70"/>
  <c r="U2221" i="70" s="1"/>
  <c r="S2220" i="70"/>
  <c r="U2220" i="70" s="1"/>
  <c r="S2219" i="70"/>
  <c r="U2219" i="70" s="1"/>
  <c r="S2218" i="70"/>
  <c r="U2218" i="70" s="1"/>
  <c r="S2217" i="70"/>
  <c r="U2217" i="70" s="1"/>
  <c r="S2216" i="70"/>
  <c r="U2216" i="70" s="1"/>
  <c r="S2215" i="70"/>
  <c r="U2215" i="70" s="1"/>
  <c r="S2214" i="70"/>
  <c r="U2214" i="70" s="1"/>
  <c r="S2213" i="70"/>
  <c r="U2213" i="70" s="1"/>
  <c r="S2212" i="70"/>
  <c r="U2212" i="70" s="1"/>
  <c r="S2211" i="70"/>
  <c r="U2211" i="70" s="1"/>
  <c r="S2210" i="70"/>
  <c r="U2210" i="70" s="1"/>
  <c r="S2209" i="70"/>
  <c r="U2209" i="70" s="1"/>
  <c r="S2208" i="70"/>
  <c r="U2208" i="70" s="1"/>
  <c r="S2207" i="70"/>
  <c r="U2207" i="70" s="1"/>
  <c r="S2206" i="70"/>
  <c r="U2206" i="70" s="1"/>
  <c r="S2205" i="70"/>
  <c r="U2205" i="70"/>
  <c r="S2204" i="70"/>
  <c r="U2204" i="70" s="1"/>
  <c r="S2203" i="70"/>
  <c r="U2203" i="70" s="1"/>
  <c r="S2202" i="70"/>
  <c r="U2202" i="70" s="1"/>
  <c r="S2201" i="70"/>
  <c r="U2201" i="70" s="1"/>
  <c r="S2200" i="70"/>
  <c r="U2200" i="70" s="1"/>
  <c r="S2199" i="70"/>
  <c r="U2199" i="70" s="1"/>
  <c r="S2198" i="70"/>
  <c r="U2198" i="70" s="1"/>
  <c r="S2197" i="70"/>
  <c r="U2197" i="70" s="1"/>
  <c r="S2196" i="70"/>
  <c r="U2196" i="70" s="1"/>
  <c r="S2195" i="70"/>
  <c r="U2195" i="70" s="1"/>
  <c r="S2194" i="70"/>
  <c r="U2194" i="70" s="1"/>
  <c r="S2193" i="70"/>
  <c r="U2193" i="70" s="1"/>
  <c r="S2192" i="70"/>
  <c r="U2192" i="70" s="1"/>
  <c r="S2191" i="70"/>
  <c r="U2191" i="70" s="1"/>
  <c r="S2190" i="70"/>
  <c r="U2190" i="70" s="1"/>
  <c r="S2189" i="70"/>
  <c r="U2189" i="70" s="1"/>
  <c r="S2188" i="70"/>
  <c r="U2188" i="70" s="1"/>
  <c r="S2187" i="70"/>
  <c r="U2187" i="70" s="1"/>
  <c r="S2186" i="70"/>
  <c r="U2186" i="70" s="1"/>
  <c r="S2185" i="70"/>
  <c r="U2185" i="70" s="1"/>
  <c r="S2184" i="70"/>
  <c r="U2184" i="70" s="1"/>
  <c r="S2183" i="70"/>
  <c r="U2183" i="70" s="1"/>
  <c r="S2182" i="70"/>
  <c r="U2182" i="70" s="1"/>
  <c r="S2181" i="70"/>
  <c r="U2181" i="70" s="1"/>
  <c r="S2180" i="70"/>
  <c r="U2180" i="70" s="1"/>
  <c r="S2179" i="70"/>
  <c r="U2179" i="70" s="1"/>
  <c r="S2178" i="70"/>
  <c r="U2178" i="70" s="1"/>
  <c r="S2177" i="70"/>
  <c r="U2177" i="70" s="1"/>
  <c r="S2176" i="70"/>
  <c r="U2176" i="70" s="1"/>
  <c r="S2175" i="70"/>
  <c r="U2175" i="70" s="1"/>
  <c r="S2174" i="70"/>
  <c r="U2174" i="70" s="1"/>
  <c r="S2173" i="70"/>
  <c r="U2173" i="70" s="1"/>
  <c r="S2172" i="70"/>
  <c r="U2172" i="70" s="1"/>
  <c r="S2171" i="70"/>
  <c r="U2171" i="70" s="1"/>
  <c r="S2170" i="70"/>
  <c r="U2170" i="70" s="1"/>
  <c r="S2169" i="70"/>
  <c r="U2169" i="70" s="1"/>
  <c r="S2168" i="70"/>
  <c r="U2168" i="70" s="1"/>
  <c r="S2167" i="70"/>
  <c r="U2167" i="70" s="1"/>
  <c r="S2166" i="70"/>
  <c r="U2166" i="70" s="1"/>
  <c r="S2165" i="70"/>
  <c r="U2165" i="70" s="1"/>
  <c r="S2164" i="70"/>
  <c r="U2164" i="70" s="1"/>
  <c r="S2163" i="70"/>
  <c r="U2163" i="70" s="1"/>
  <c r="S2162" i="70"/>
  <c r="U2162" i="70" s="1"/>
  <c r="S2161" i="70"/>
  <c r="U2161" i="70" s="1"/>
  <c r="S2160" i="70"/>
  <c r="U2160" i="70" s="1"/>
  <c r="S2159" i="70"/>
  <c r="U2159" i="70" s="1"/>
  <c r="S2158" i="70"/>
  <c r="U2158" i="70" s="1"/>
  <c r="S2157" i="70"/>
  <c r="U2157" i="70"/>
  <c r="S2156" i="70"/>
  <c r="U2156" i="70" s="1"/>
  <c r="S2155" i="70"/>
  <c r="U2155" i="70" s="1"/>
  <c r="S2154" i="70"/>
  <c r="U2154" i="70" s="1"/>
  <c r="S2153" i="70"/>
  <c r="U2153" i="70"/>
  <c r="S2152" i="70"/>
  <c r="U2152" i="70" s="1"/>
  <c r="S2151" i="70"/>
  <c r="U2151" i="70" s="1"/>
  <c r="S2150" i="70"/>
  <c r="U2150" i="70" s="1"/>
  <c r="S2149" i="70"/>
  <c r="U2149" i="70" s="1"/>
  <c r="S2148" i="70"/>
  <c r="U2148" i="70" s="1"/>
  <c r="S2147" i="70"/>
  <c r="U2147" i="70" s="1"/>
  <c r="S2146" i="70"/>
  <c r="U2146" i="70" s="1"/>
  <c r="S2145" i="70"/>
  <c r="U2145" i="70" s="1"/>
  <c r="S2144" i="70"/>
  <c r="U2144" i="70" s="1"/>
  <c r="S2143" i="70"/>
  <c r="U2143" i="70" s="1"/>
  <c r="S2142" i="70"/>
  <c r="U2142" i="70" s="1"/>
  <c r="S2141" i="70"/>
  <c r="U2141" i="70"/>
  <c r="S2140" i="70"/>
  <c r="U2140" i="70" s="1"/>
  <c r="BD310" i="67"/>
  <c r="BC310" i="67"/>
  <c r="BB310" i="67"/>
  <c r="BA310" i="67"/>
  <c r="AZ310" i="67"/>
  <c r="AY310" i="67"/>
  <c r="AM310" i="67"/>
  <c r="AL310" i="67"/>
  <c r="AK310" i="67"/>
  <c r="BD309" i="67"/>
  <c r="BC309" i="67"/>
  <c r="BB309" i="67"/>
  <c r="BA309" i="67"/>
  <c r="AZ309" i="67"/>
  <c r="AY309" i="67"/>
  <c r="AM309" i="67"/>
  <c r="AL309" i="67"/>
  <c r="AK309" i="67"/>
  <c r="BD308" i="67"/>
  <c r="BC308" i="67"/>
  <c r="BB308" i="67"/>
  <c r="BA308" i="67"/>
  <c r="AZ308" i="67"/>
  <c r="AY308" i="67"/>
  <c r="AM308" i="67"/>
  <c r="AL308" i="67"/>
  <c r="AK308" i="67"/>
  <c r="BD307" i="67"/>
  <c r="BC307" i="67"/>
  <c r="BB307" i="67"/>
  <c r="BA307" i="67"/>
  <c r="AZ307" i="67"/>
  <c r="AY307" i="67"/>
  <c r="AM307" i="67"/>
  <c r="AL307" i="67"/>
  <c r="AK307" i="67"/>
  <c r="BD306" i="67"/>
  <c r="BC306" i="67"/>
  <c r="BB306" i="67"/>
  <c r="BA306" i="67"/>
  <c r="AZ306" i="67"/>
  <c r="AY306" i="67"/>
  <c r="AM306" i="67"/>
  <c r="AL306" i="67"/>
  <c r="AK306" i="67"/>
  <c r="BD305" i="67"/>
  <c r="BC305" i="67"/>
  <c r="BB305" i="67"/>
  <c r="BA305" i="67"/>
  <c r="AZ305" i="67"/>
  <c r="AY305" i="67"/>
  <c r="AM305" i="67"/>
  <c r="AL305" i="67"/>
  <c r="AK305" i="67"/>
  <c r="BD304" i="67"/>
  <c r="BC304" i="67"/>
  <c r="BB304" i="67"/>
  <c r="BA304" i="67"/>
  <c r="AZ304" i="67"/>
  <c r="AY304" i="67"/>
  <c r="AM304" i="67"/>
  <c r="AL304" i="67"/>
  <c r="AK304" i="67"/>
  <c r="BD303" i="67"/>
  <c r="BC303" i="67"/>
  <c r="BB303" i="67"/>
  <c r="BA303" i="67"/>
  <c r="AZ303" i="67"/>
  <c r="AY303" i="67"/>
  <c r="AM303" i="67"/>
  <c r="AL303" i="67"/>
  <c r="AK303" i="67"/>
  <c r="BD302" i="67"/>
  <c r="BC302" i="67"/>
  <c r="BB302" i="67"/>
  <c r="BA302" i="67"/>
  <c r="AZ302" i="67"/>
  <c r="AY302" i="67"/>
  <c r="AM302" i="67"/>
  <c r="AL302" i="67"/>
  <c r="AK302" i="67"/>
  <c r="BD301" i="67"/>
  <c r="BC301" i="67"/>
  <c r="BB301" i="67"/>
  <c r="BA301" i="67"/>
  <c r="AZ301" i="67"/>
  <c r="AY301" i="67"/>
  <c r="AM301" i="67"/>
  <c r="AL301" i="67"/>
  <c r="AK301" i="67"/>
  <c r="BD300" i="67"/>
  <c r="BC300" i="67"/>
  <c r="BB300" i="67"/>
  <c r="BA300" i="67"/>
  <c r="AZ300" i="67"/>
  <c r="AY300" i="67"/>
  <c r="AM300" i="67"/>
  <c r="AL300" i="67"/>
  <c r="AK300" i="67"/>
  <c r="BD299" i="67"/>
  <c r="BC299" i="67"/>
  <c r="BB299" i="67"/>
  <c r="BA299" i="67"/>
  <c r="AZ299" i="67"/>
  <c r="AY299" i="67"/>
  <c r="AM299" i="67"/>
  <c r="AL299" i="67"/>
  <c r="AK299" i="67"/>
  <c r="BD298" i="67"/>
  <c r="BC298" i="67"/>
  <c r="BB298" i="67"/>
  <c r="BA298" i="67"/>
  <c r="AZ298" i="67"/>
  <c r="AY298" i="67"/>
  <c r="AM298" i="67"/>
  <c r="AL298" i="67"/>
  <c r="AK298" i="67"/>
  <c r="BD297" i="67"/>
  <c r="BC297" i="67"/>
  <c r="BB297" i="67"/>
  <c r="BA297" i="67"/>
  <c r="AZ297" i="67"/>
  <c r="AY297" i="67"/>
  <c r="AM297" i="67"/>
  <c r="AL297" i="67"/>
  <c r="AK297" i="67"/>
  <c r="BD296" i="67"/>
  <c r="BC296" i="67"/>
  <c r="BB296" i="67"/>
  <c r="BA296" i="67"/>
  <c r="AZ296" i="67"/>
  <c r="AY296" i="67"/>
  <c r="AM296" i="67"/>
  <c r="AL296" i="67"/>
  <c r="AK296" i="67"/>
  <c r="BD295" i="67"/>
  <c r="BC295" i="67"/>
  <c r="BB295" i="67"/>
  <c r="BA295" i="67"/>
  <c r="AZ295" i="67"/>
  <c r="AY295" i="67"/>
  <c r="AM295" i="67"/>
  <c r="AL295" i="67"/>
  <c r="AK295" i="67"/>
  <c r="BD294" i="67"/>
  <c r="BC294" i="67"/>
  <c r="BB294" i="67"/>
  <c r="BA294" i="67"/>
  <c r="AZ294" i="67"/>
  <c r="AY294" i="67"/>
  <c r="AM294" i="67"/>
  <c r="AL294" i="67"/>
  <c r="AK294" i="67"/>
  <c r="BD293" i="67"/>
  <c r="BC293" i="67"/>
  <c r="BB293" i="67"/>
  <c r="BA293" i="67"/>
  <c r="AZ293" i="67"/>
  <c r="AY293" i="67"/>
  <c r="AM293" i="67"/>
  <c r="AL293" i="67"/>
  <c r="AK293" i="67"/>
  <c r="BD292" i="67"/>
  <c r="BC292" i="67"/>
  <c r="BB292" i="67"/>
  <c r="BA292" i="67"/>
  <c r="AZ292" i="67"/>
  <c r="AY292" i="67"/>
  <c r="AM292" i="67"/>
  <c r="AL292" i="67"/>
  <c r="AK292" i="67"/>
  <c r="BD291" i="67"/>
  <c r="BC291" i="67"/>
  <c r="BB291" i="67"/>
  <c r="BA291" i="67"/>
  <c r="AZ291" i="67"/>
  <c r="AY291" i="67"/>
  <c r="AM291" i="67"/>
  <c r="AL291" i="67"/>
  <c r="AK291" i="67"/>
  <c r="BD290" i="67"/>
  <c r="BC290" i="67"/>
  <c r="BB290" i="67"/>
  <c r="BA290" i="67"/>
  <c r="AZ290" i="67"/>
  <c r="AY290" i="67"/>
  <c r="AM290" i="67"/>
  <c r="AL290" i="67"/>
  <c r="AK290" i="67"/>
  <c r="BD289" i="67"/>
  <c r="BC289" i="67"/>
  <c r="BB289" i="67"/>
  <c r="BA289" i="67"/>
  <c r="AZ289" i="67"/>
  <c r="AY289" i="67"/>
  <c r="AM289" i="67"/>
  <c r="AL289" i="67"/>
  <c r="AK289" i="67"/>
  <c r="BD288" i="67"/>
  <c r="BC288" i="67"/>
  <c r="BB288" i="67"/>
  <c r="BA288" i="67"/>
  <c r="AZ288" i="67"/>
  <c r="AY288" i="67"/>
  <c r="AM288" i="67"/>
  <c r="AL288" i="67"/>
  <c r="AK288" i="67"/>
  <c r="BD287" i="67"/>
  <c r="BC287" i="67"/>
  <c r="BB287" i="67"/>
  <c r="BA287" i="67"/>
  <c r="AZ287" i="67"/>
  <c r="AY287" i="67"/>
  <c r="AM287" i="67"/>
  <c r="AL287" i="67"/>
  <c r="AK287" i="67"/>
  <c r="BD286" i="67"/>
  <c r="BC286" i="67"/>
  <c r="BB286" i="67"/>
  <c r="BA286" i="67"/>
  <c r="AZ286" i="67"/>
  <c r="AY286" i="67"/>
  <c r="AM286" i="67"/>
  <c r="AL286" i="67"/>
  <c r="AK286" i="67"/>
  <c r="BD285" i="67"/>
  <c r="BC285" i="67"/>
  <c r="BB285" i="67"/>
  <c r="BA285" i="67"/>
  <c r="AZ285" i="67"/>
  <c r="AY285" i="67"/>
  <c r="AM285" i="67"/>
  <c r="AL285" i="67"/>
  <c r="AK285" i="67"/>
  <c r="BD284" i="67"/>
  <c r="BC284" i="67"/>
  <c r="BB284" i="67"/>
  <c r="BA284" i="67"/>
  <c r="AZ284" i="67"/>
  <c r="AY284" i="67"/>
  <c r="AM284" i="67"/>
  <c r="AL284" i="67"/>
  <c r="AK284" i="67"/>
  <c r="BD283" i="67"/>
  <c r="BC283" i="67"/>
  <c r="BB283" i="67"/>
  <c r="BA283" i="67"/>
  <c r="AZ283" i="67"/>
  <c r="AY283" i="67"/>
  <c r="AM283" i="67"/>
  <c r="AL283" i="67"/>
  <c r="AK283" i="67"/>
  <c r="BD282" i="67"/>
  <c r="BC282" i="67"/>
  <c r="BB282" i="67"/>
  <c r="BA282" i="67"/>
  <c r="AZ282" i="67"/>
  <c r="AY282" i="67"/>
  <c r="AM282" i="67"/>
  <c r="AL282" i="67"/>
  <c r="AK282" i="67"/>
  <c r="BD281" i="67"/>
  <c r="BC281" i="67"/>
  <c r="BB281" i="67"/>
  <c r="BA281" i="67"/>
  <c r="AZ281" i="67"/>
  <c r="AY281" i="67"/>
  <c r="AM281" i="67"/>
  <c r="AL281" i="67"/>
  <c r="AK281" i="67"/>
  <c r="BD280" i="67"/>
  <c r="BC280" i="67"/>
  <c r="BB280" i="67"/>
  <c r="BA280" i="67"/>
  <c r="AZ280" i="67"/>
  <c r="AY280" i="67"/>
  <c r="AM280" i="67"/>
  <c r="AL280" i="67"/>
  <c r="AK280" i="67"/>
  <c r="BD279" i="67"/>
  <c r="BC279" i="67"/>
  <c r="BB279" i="67"/>
  <c r="BA279" i="67"/>
  <c r="AZ279" i="67"/>
  <c r="AY279" i="67"/>
  <c r="AM279" i="67"/>
  <c r="AL279" i="67"/>
  <c r="AK279" i="67"/>
  <c r="BD278" i="67"/>
  <c r="BC278" i="67"/>
  <c r="BB278" i="67"/>
  <c r="BA278" i="67"/>
  <c r="AZ278" i="67"/>
  <c r="AY278" i="67"/>
  <c r="AM278" i="67"/>
  <c r="AL278" i="67"/>
  <c r="AK278" i="67"/>
  <c r="BD277" i="67"/>
  <c r="BC277" i="67"/>
  <c r="BB277" i="67"/>
  <c r="BA277" i="67"/>
  <c r="AZ277" i="67"/>
  <c r="AY277" i="67"/>
  <c r="AM277" i="67"/>
  <c r="AL277" i="67"/>
  <c r="AK277" i="67"/>
  <c r="BD276" i="67"/>
  <c r="BC276" i="67"/>
  <c r="BB276" i="67"/>
  <c r="BA276" i="67"/>
  <c r="AZ276" i="67"/>
  <c r="AY276" i="67"/>
  <c r="AM276" i="67"/>
  <c r="AL276" i="67"/>
  <c r="AK276" i="67"/>
  <c r="BD275" i="67"/>
  <c r="BC275" i="67"/>
  <c r="BB275" i="67"/>
  <c r="BA275" i="67"/>
  <c r="AZ275" i="67"/>
  <c r="AY275" i="67"/>
  <c r="AM275" i="67"/>
  <c r="AL275" i="67"/>
  <c r="AK275" i="67"/>
  <c r="BD274" i="67"/>
  <c r="BC274" i="67"/>
  <c r="BB274" i="67"/>
  <c r="BA274" i="67"/>
  <c r="AZ274" i="67"/>
  <c r="AY274" i="67"/>
  <c r="AM274" i="67"/>
  <c r="AL274" i="67"/>
  <c r="AK274" i="67"/>
  <c r="BD273" i="67"/>
  <c r="BC273" i="67"/>
  <c r="BB273" i="67"/>
  <c r="BA273" i="67"/>
  <c r="AZ273" i="67"/>
  <c r="AY273" i="67"/>
  <c r="AM273" i="67"/>
  <c r="AL273" i="67"/>
  <c r="AK273" i="67"/>
  <c r="BD272" i="67"/>
  <c r="BC272" i="67"/>
  <c r="BB272" i="67"/>
  <c r="BA272" i="67"/>
  <c r="AZ272" i="67"/>
  <c r="AY272" i="67"/>
  <c r="AM272" i="67"/>
  <c r="AL272" i="67"/>
  <c r="AK272" i="67"/>
  <c r="BD271" i="67"/>
  <c r="BC271" i="67"/>
  <c r="BB271" i="67"/>
  <c r="BA271" i="67"/>
  <c r="AZ271" i="67"/>
  <c r="AY271" i="67"/>
  <c r="AM271" i="67"/>
  <c r="AL271" i="67"/>
  <c r="AK271" i="67"/>
  <c r="BD270" i="67"/>
  <c r="BC270" i="67"/>
  <c r="BB270" i="67"/>
  <c r="BA270" i="67"/>
  <c r="AZ270" i="67"/>
  <c r="AY270" i="67"/>
  <c r="AM270" i="67"/>
  <c r="AL270" i="67"/>
  <c r="AK270" i="67"/>
  <c r="BD269" i="67"/>
  <c r="BC269" i="67"/>
  <c r="BB269" i="67"/>
  <c r="BA269" i="67"/>
  <c r="AZ269" i="67"/>
  <c r="AY269" i="67"/>
  <c r="AM269" i="67"/>
  <c r="AL269" i="67"/>
  <c r="AK269" i="67"/>
  <c r="BD268" i="67"/>
  <c r="BC268" i="67"/>
  <c r="BB268" i="67"/>
  <c r="BA268" i="67"/>
  <c r="AZ268" i="67"/>
  <c r="AY268" i="67"/>
  <c r="AM268" i="67"/>
  <c r="AL268" i="67"/>
  <c r="AK268" i="67"/>
  <c r="BD267" i="67"/>
  <c r="BC267" i="67"/>
  <c r="BB267" i="67"/>
  <c r="BA267" i="67"/>
  <c r="AZ267" i="67"/>
  <c r="AY267" i="67"/>
  <c r="AM267" i="67"/>
  <c r="AL267" i="67"/>
  <c r="AK267" i="67"/>
  <c r="BD266" i="67"/>
  <c r="BC266" i="67"/>
  <c r="BB266" i="67"/>
  <c r="BA266" i="67"/>
  <c r="AZ266" i="67"/>
  <c r="AY266" i="67"/>
  <c r="AM266" i="67"/>
  <c r="AL266" i="67"/>
  <c r="AK266" i="67"/>
  <c r="BD265" i="67"/>
  <c r="BC265" i="67"/>
  <c r="BB265" i="67"/>
  <c r="BA265" i="67"/>
  <c r="AZ265" i="67"/>
  <c r="AY265" i="67"/>
  <c r="AM265" i="67"/>
  <c r="AL265" i="67"/>
  <c r="AK265" i="67"/>
  <c r="BD264" i="67"/>
  <c r="BC264" i="67"/>
  <c r="BB264" i="67"/>
  <c r="BA264" i="67"/>
  <c r="AZ264" i="67"/>
  <c r="AY264" i="67"/>
  <c r="AM264" i="67"/>
  <c r="AL264" i="67"/>
  <c r="AK264" i="67"/>
  <c r="BD263" i="67"/>
  <c r="BC263" i="67"/>
  <c r="BB263" i="67"/>
  <c r="BA263" i="67"/>
  <c r="AZ263" i="67"/>
  <c r="AY263" i="67"/>
  <c r="AM263" i="67"/>
  <c r="AL263" i="67"/>
  <c r="AK263" i="67"/>
  <c r="BD262" i="67"/>
  <c r="BC262" i="67"/>
  <c r="BB262" i="67"/>
  <c r="BA262" i="67"/>
  <c r="AZ262" i="67"/>
  <c r="AY262" i="67"/>
  <c r="AM262" i="67"/>
  <c r="AL262" i="67"/>
  <c r="AK262" i="67"/>
  <c r="BD261" i="67"/>
  <c r="BC261" i="67"/>
  <c r="BB261" i="67"/>
  <c r="BA261" i="67"/>
  <c r="AZ261" i="67"/>
  <c r="AY261" i="67"/>
  <c r="AM261" i="67"/>
  <c r="AL261" i="67"/>
  <c r="AK261" i="67"/>
  <c r="BD260" i="67"/>
  <c r="BC260" i="67"/>
  <c r="BB260" i="67"/>
  <c r="BA260" i="67"/>
  <c r="AZ260" i="67"/>
  <c r="AY260" i="67"/>
  <c r="AM260" i="67"/>
  <c r="AL260" i="67"/>
  <c r="AK260" i="67"/>
  <c r="BD259" i="67"/>
  <c r="BC259" i="67"/>
  <c r="BB259" i="67"/>
  <c r="BA259" i="67"/>
  <c r="AZ259" i="67"/>
  <c r="AY259" i="67"/>
  <c r="AM259" i="67"/>
  <c r="AL259" i="67"/>
  <c r="AK259" i="67"/>
  <c r="BD258" i="67"/>
  <c r="BC258" i="67"/>
  <c r="BB258" i="67"/>
  <c r="BA258" i="67"/>
  <c r="AZ258" i="67"/>
  <c r="AY258" i="67"/>
  <c r="AM258" i="67"/>
  <c r="AL258" i="67"/>
  <c r="AK258" i="67"/>
  <c r="BD257" i="67"/>
  <c r="BC257" i="67"/>
  <c r="BB257" i="67"/>
  <c r="BA257" i="67"/>
  <c r="AZ257" i="67"/>
  <c r="AY257" i="67"/>
  <c r="AM257" i="67"/>
  <c r="AL257" i="67"/>
  <c r="AK257" i="67"/>
  <c r="BD256" i="67"/>
  <c r="BC256" i="67"/>
  <c r="BB256" i="67"/>
  <c r="BA256" i="67"/>
  <c r="AZ256" i="67"/>
  <c r="AY256" i="67"/>
  <c r="AM256" i="67"/>
  <c r="AL256" i="67"/>
  <c r="AK256" i="67"/>
  <c r="BD255" i="67"/>
  <c r="BC255" i="67"/>
  <c r="BB255" i="67"/>
  <c r="BA255" i="67"/>
  <c r="AZ255" i="67"/>
  <c r="AY255" i="67"/>
  <c r="AM255" i="67"/>
  <c r="AL255" i="67"/>
  <c r="AK255" i="67"/>
  <c r="BD254" i="67"/>
  <c r="BC254" i="67"/>
  <c r="BB254" i="67"/>
  <c r="BA254" i="67"/>
  <c r="AZ254" i="67"/>
  <c r="AY254" i="67"/>
  <c r="AM254" i="67"/>
  <c r="AL254" i="67"/>
  <c r="AK254" i="67"/>
  <c r="BD253" i="67"/>
  <c r="BC253" i="67"/>
  <c r="BB253" i="67"/>
  <c r="BA253" i="67"/>
  <c r="AZ253" i="67"/>
  <c r="AY253" i="67"/>
  <c r="AM253" i="67"/>
  <c r="AL253" i="67"/>
  <c r="AK253" i="67"/>
  <c r="BD252" i="67"/>
  <c r="BC252" i="67"/>
  <c r="BB252" i="67"/>
  <c r="BA252" i="67"/>
  <c r="AZ252" i="67"/>
  <c r="AY252" i="67"/>
  <c r="AM252" i="67"/>
  <c r="AL252" i="67"/>
  <c r="AK252" i="67"/>
  <c r="BD251" i="67"/>
  <c r="BC251" i="67"/>
  <c r="BB251" i="67"/>
  <c r="BA251" i="67"/>
  <c r="AZ251" i="67"/>
  <c r="AY251" i="67"/>
  <c r="AM251" i="67"/>
  <c r="AL251" i="67"/>
  <c r="AK251" i="67"/>
  <c r="BD250" i="67"/>
  <c r="BC250" i="67"/>
  <c r="BB250" i="67"/>
  <c r="BA250" i="67"/>
  <c r="AZ250" i="67"/>
  <c r="AY250" i="67"/>
  <c r="AM250" i="67"/>
  <c r="AL250" i="67"/>
  <c r="AK250" i="67"/>
  <c r="BD249" i="67"/>
  <c r="BC249" i="67"/>
  <c r="BB249" i="67"/>
  <c r="BA249" i="67"/>
  <c r="AZ249" i="67"/>
  <c r="AY249" i="67"/>
  <c r="AM249" i="67"/>
  <c r="AL249" i="67"/>
  <c r="AK249" i="67"/>
  <c r="BD248" i="67"/>
  <c r="BC248" i="67"/>
  <c r="BB248" i="67"/>
  <c r="BA248" i="67"/>
  <c r="AZ248" i="67"/>
  <c r="AY248" i="67"/>
  <c r="AM248" i="67"/>
  <c r="AL248" i="67"/>
  <c r="AK248" i="67"/>
  <c r="BD247" i="67"/>
  <c r="BC247" i="67"/>
  <c r="BB247" i="67"/>
  <c r="BA247" i="67"/>
  <c r="AZ247" i="67"/>
  <c r="AY247" i="67"/>
  <c r="AM247" i="67"/>
  <c r="AL247" i="67"/>
  <c r="AK247" i="67"/>
  <c r="BD246" i="67"/>
  <c r="BC246" i="67"/>
  <c r="BB246" i="67"/>
  <c r="BA246" i="67"/>
  <c r="AZ246" i="67"/>
  <c r="AY246" i="67"/>
  <c r="AM246" i="67"/>
  <c r="AL246" i="67"/>
  <c r="AK246" i="67"/>
  <c r="BD245" i="67"/>
  <c r="BC245" i="67"/>
  <c r="BB245" i="67"/>
  <c r="BA245" i="67"/>
  <c r="AZ245" i="67"/>
  <c r="AY245" i="67"/>
  <c r="AM245" i="67"/>
  <c r="AL245" i="67"/>
  <c r="AK245" i="67"/>
  <c r="BD244" i="67"/>
  <c r="BC244" i="67"/>
  <c r="BB244" i="67"/>
  <c r="BA244" i="67"/>
  <c r="AZ244" i="67"/>
  <c r="AY244" i="67"/>
  <c r="AM244" i="67"/>
  <c r="AL244" i="67"/>
  <c r="AK244" i="67"/>
  <c r="BD243" i="67"/>
  <c r="BC243" i="67"/>
  <c r="BB243" i="67"/>
  <c r="BA243" i="67"/>
  <c r="AZ243" i="67"/>
  <c r="AY243" i="67"/>
  <c r="AM243" i="67"/>
  <c r="AL243" i="67"/>
  <c r="AK243" i="67"/>
  <c r="BD242" i="67"/>
  <c r="BC242" i="67"/>
  <c r="BB242" i="67"/>
  <c r="BA242" i="67"/>
  <c r="AZ242" i="67"/>
  <c r="AY242" i="67"/>
  <c r="AM242" i="67"/>
  <c r="AL242" i="67"/>
  <c r="AK242" i="67"/>
  <c r="BD241" i="67"/>
  <c r="BC241" i="67"/>
  <c r="BB241" i="67"/>
  <c r="BA241" i="67"/>
  <c r="AZ241" i="67"/>
  <c r="AY241" i="67"/>
  <c r="AM241" i="67"/>
  <c r="AL241" i="67"/>
  <c r="AK241" i="67"/>
  <c r="BD240" i="67"/>
  <c r="BC240" i="67"/>
  <c r="BB240" i="67"/>
  <c r="BA240" i="67"/>
  <c r="AZ240" i="67"/>
  <c r="AY240" i="67"/>
  <c r="AM240" i="67"/>
  <c r="AL240" i="67"/>
  <c r="AK240" i="67"/>
  <c r="BD239" i="67"/>
  <c r="BC239" i="67"/>
  <c r="BB239" i="67"/>
  <c r="BA239" i="67"/>
  <c r="AZ239" i="67"/>
  <c r="AY239" i="67"/>
  <c r="AM239" i="67"/>
  <c r="AL239" i="67"/>
  <c r="AK239" i="67"/>
  <c r="BD238" i="67"/>
  <c r="BC238" i="67"/>
  <c r="BB238" i="67"/>
  <c r="BA238" i="67"/>
  <c r="AZ238" i="67"/>
  <c r="AY238" i="67"/>
  <c r="AM238" i="67"/>
  <c r="AL238" i="67"/>
  <c r="AK238" i="67"/>
  <c r="BD237" i="67"/>
  <c r="BC237" i="67"/>
  <c r="BB237" i="67"/>
  <c r="BA237" i="67"/>
  <c r="AZ237" i="67"/>
  <c r="AY237" i="67"/>
  <c r="AM237" i="67"/>
  <c r="AL237" i="67"/>
  <c r="AK237" i="67"/>
  <c r="BD236" i="67"/>
  <c r="BC236" i="67"/>
  <c r="BB236" i="67"/>
  <c r="BA236" i="67"/>
  <c r="AZ236" i="67"/>
  <c r="AY236" i="67"/>
  <c r="AM236" i="67"/>
  <c r="AL236" i="67"/>
  <c r="AK236" i="67"/>
  <c r="BD235" i="67"/>
  <c r="BC235" i="67"/>
  <c r="BB235" i="67"/>
  <c r="BA235" i="67"/>
  <c r="AZ235" i="67"/>
  <c r="AY235" i="67"/>
  <c r="AM235" i="67"/>
  <c r="AL235" i="67"/>
  <c r="AK235" i="67"/>
  <c r="BD234" i="67"/>
  <c r="BC234" i="67"/>
  <c r="BB234" i="67"/>
  <c r="BA234" i="67"/>
  <c r="AZ234" i="67"/>
  <c r="AY234" i="67"/>
  <c r="AM234" i="67"/>
  <c r="AL234" i="67"/>
  <c r="AK234" i="67"/>
  <c r="BD233" i="67"/>
  <c r="BC233" i="67"/>
  <c r="BB233" i="67"/>
  <c r="BA233" i="67"/>
  <c r="AZ233" i="67"/>
  <c r="AY233" i="67"/>
  <c r="AM233" i="67"/>
  <c r="AL233" i="67"/>
  <c r="AK233" i="67"/>
  <c r="BD232" i="67"/>
  <c r="BC232" i="67"/>
  <c r="BB232" i="67"/>
  <c r="BA232" i="67"/>
  <c r="AZ232" i="67"/>
  <c r="AY232" i="67"/>
  <c r="AM232" i="67"/>
  <c r="AL232" i="67"/>
  <c r="AK232" i="67"/>
  <c r="BD231" i="67"/>
  <c r="BC231" i="67"/>
  <c r="BB231" i="67"/>
  <c r="BA231" i="67"/>
  <c r="AZ231" i="67"/>
  <c r="AY231" i="67"/>
  <c r="AM231" i="67"/>
  <c r="AL231" i="67"/>
  <c r="AK231" i="67"/>
  <c r="BD230" i="67"/>
  <c r="BC230" i="67"/>
  <c r="BB230" i="67"/>
  <c r="BA230" i="67"/>
  <c r="AZ230" i="67"/>
  <c r="AY230" i="67"/>
  <c r="AM230" i="67"/>
  <c r="AL230" i="67"/>
  <c r="AK230" i="67"/>
  <c r="BD229" i="67"/>
  <c r="BC229" i="67"/>
  <c r="BB229" i="67"/>
  <c r="BA229" i="67"/>
  <c r="AZ229" i="67"/>
  <c r="AY229" i="67"/>
  <c r="AM229" i="67"/>
  <c r="AL229" i="67"/>
  <c r="AK229" i="67"/>
  <c r="BD228" i="67"/>
  <c r="BC228" i="67"/>
  <c r="BB228" i="67"/>
  <c r="BA228" i="67"/>
  <c r="AZ228" i="67"/>
  <c r="AY228" i="67"/>
  <c r="AM228" i="67"/>
  <c r="AL228" i="67"/>
  <c r="AK228" i="67"/>
  <c r="BD227" i="67"/>
  <c r="BC227" i="67"/>
  <c r="BB227" i="67"/>
  <c r="BA227" i="67"/>
  <c r="AZ227" i="67"/>
  <c r="AY227" i="67"/>
  <c r="AM227" i="67"/>
  <c r="AL227" i="67"/>
  <c r="AK227" i="67"/>
  <c r="BD226" i="67"/>
  <c r="BC226" i="67"/>
  <c r="BB226" i="67"/>
  <c r="BA226" i="67"/>
  <c r="AZ226" i="67"/>
  <c r="AY226" i="67"/>
  <c r="AM226" i="67"/>
  <c r="AL226" i="67"/>
  <c r="AK226" i="67"/>
  <c r="BD225" i="67"/>
  <c r="BC225" i="67"/>
  <c r="BB225" i="67"/>
  <c r="BA225" i="67"/>
  <c r="AZ225" i="67"/>
  <c r="AY225" i="67"/>
  <c r="AM225" i="67"/>
  <c r="AL225" i="67"/>
  <c r="AK225" i="67"/>
  <c r="BD224" i="67"/>
  <c r="BC224" i="67"/>
  <c r="BB224" i="67"/>
  <c r="BA224" i="67"/>
  <c r="AZ224" i="67"/>
  <c r="AY224" i="67"/>
  <c r="AM224" i="67"/>
  <c r="AL224" i="67"/>
  <c r="AK224" i="67"/>
  <c r="BD223" i="67"/>
  <c r="BC223" i="67"/>
  <c r="BB223" i="67"/>
  <c r="BA223" i="67"/>
  <c r="AZ223" i="67"/>
  <c r="AY223" i="67"/>
  <c r="AM223" i="67"/>
  <c r="AL223" i="67"/>
  <c r="AK223" i="67"/>
  <c r="BD222" i="67"/>
  <c r="BC222" i="67"/>
  <c r="BB222" i="67"/>
  <c r="BA222" i="67"/>
  <c r="AZ222" i="67"/>
  <c r="AY222" i="67"/>
  <c r="AM222" i="67"/>
  <c r="AL222" i="67"/>
  <c r="AK222" i="67"/>
  <c r="BD221" i="67"/>
  <c r="BC221" i="67"/>
  <c r="BB221" i="67"/>
  <c r="BA221" i="67"/>
  <c r="AZ221" i="67"/>
  <c r="AY221" i="67"/>
  <c r="AM221" i="67"/>
  <c r="AL221" i="67"/>
  <c r="AK221" i="67"/>
  <c r="BD220" i="67"/>
  <c r="BC220" i="67"/>
  <c r="BB220" i="67"/>
  <c r="BA220" i="67"/>
  <c r="AZ220" i="67"/>
  <c r="AY220" i="67"/>
  <c r="AM220" i="67"/>
  <c r="AL220" i="67"/>
  <c r="AK220" i="67"/>
  <c r="BD219" i="67"/>
  <c r="BC219" i="67"/>
  <c r="BB219" i="67"/>
  <c r="BA219" i="67"/>
  <c r="AZ219" i="67"/>
  <c r="AY219" i="67"/>
  <c r="AM219" i="67"/>
  <c r="AL219" i="67"/>
  <c r="AK219" i="67"/>
  <c r="BD218" i="67"/>
  <c r="BC218" i="67"/>
  <c r="BB218" i="67"/>
  <c r="BA218" i="67"/>
  <c r="AZ218" i="67"/>
  <c r="AY218" i="67"/>
  <c r="AM218" i="67"/>
  <c r="AL218" i="67"/>
  <c r="AK218" i="67"/>
  <c r="BD217" i="67"/>
  <c r="BC217" i="67"/>
  <c r="BB217" i="67"/>
  <c r="BA217" i="67"/>
  <c r="AZ217" i="67"/>
  <c r="AY217" i="67"/>
  <c r="AM217" i="67"/>
  <c r="AL217" i="67"/>
  <c r="AK217" i="67"/>
  <c r="BD216" i="67"/>
  <c r="BC216" i="67"/>
  <c r="BB216" i="67"/>
  <c r="BA216" i="67"/>
  <c r="AZ216" i="67"/>
  <c r="AY216" i="67"/>
  <c r="AM216" i="67"/>
  <c r="AL216" i="67"/>
  <c r="AK216" i="67"/>
  <c r="BD215" i="67"/>
  <c r="BC215" i="67"/>
  <c r="BB215" i="67"/>
  <c r="BA215" i="67"/>
  <c r="AZ215" i="67"/>
  <c r="AY215" i="67"/>
  <c r="AM215" i="67"/>
  <c r="AL215" i="67"/>
  <c r="AK215" i="67"/>
  <c r="BD214" i="67"/>
  <c r="BC214" i="67"/>
  <c r="BB214" i="67"/>
  <c r="BA214" i="67"/>
  <c r="AZ214" i="67"/>
  <c r="AY214" i="67"/>
  <c r="AM214" i="67"/>
  <c r="AL214" i="67"/>
  <c r="AK214" i="67"/>
  <c r="BD213" i="67"/>
  <c r="BC213" i="67"/>
  <c r="BB213" i="67"/>
  <c r="BA213" i="67"/>
  <c r="AZ213" i="67"/>
  <c r="AY213" i="67"/>
  <c r="AM213" i="67"/>
  <c r="AL213" i="67"/>
  <c r="AK213" i="67"/>
  <c r="BD212" i="67"/>
  <c r="BC212" i="67"/>
  <c r="BB212" i="67"/>
  <c r="BA212" i="67"/>
  <c r="AZ212" i="67"/>
  <c r="AY212" i="67"/>
  <c r="AM212" i="67"/>
  <c r="AL212" i="67"/>
  <c r="AK212" i="67"/>
  <c r="BD211" i="67"/>
  <c r="BC211" i="67"/>
  <c r="BB211" i="67"/>
  <c r="BA211" i="67"/>
  <c r="AZ211" i="67"/>
  <c r="AY211" i="67"/>
  <c r="AM211" i="67"/>
  <c r="AL211" i="67"/>
  <c r="AK211" i="67"/>
  <c r="BD210" i="67"/>
  <c r="BC210" i="67"/>
  <c r="BB210" i="67"/>
  <c r="BA210" i="67"/>
  <c r="AZ210" i="67"/>
  <c r="AY210" i="67"/>
  <c r="AM210" i="67"/>
  <c r="AL210" i="67"/>
  <c r="AK210" i="67"/>
  <c r="BD209" i="67"/>
  <c r="BC209" i="67"/>
  <c r="BB209" i="67"/>
  <c r="BA209" i="67"/>
  <c r="AZ209" i="67"/>
  <c r="AY209" i="67"/>
  <c r="AM209" i="67"/>
  <c r="AL209" i="67"/>
  <c r="AK209" i="67"/>
  <c r="BD208" i="67"/>
  <c r="BC208" i="67"/>
  <c r="BB208" i="67"/>
  <c r="BA208" i="67"/>
  <c r="AZ208" i="67"/>
  <c r="AY208" i="67"/>
  <c r="AM208" i="67"/>
  <c r="AL208" i="67"/>
  <c r="AK208" i="67"/>
  <c r="BD207" i="67"/>
  <c r="BC207" i="67"/>
  <c r="BB207" i="67"/>
  <c r="BA207" i="67"/>
  <c r="AZ207" i="67"/>
  <c r="AY207" i="67"/>
  <c r="AM207" i="67"/>
  <c r="AL207" i="67"/>
  <c r="AK207" i="67"/>
  <c r="BD206" i="67"/>
  <c r="BC206" i="67"/>
  <c r="BB206" i="67"/>
  <c r="BA206" i="67"/>
  <c r="AZ206" i="67"/>
  <c r="AY206" i="67"/>
  <c r="AM206" i="67"/>
  <c r="AL206" i="67"/>
  <c r="AK206" i="67"/>
  <c r="BD205" i="67"/>
  <c r="BC205" i="67"/>
  <c r="BB205" i="67"/>
  <c r="BA205" i="67"/>
  <c r="AZ205" i="67"/>
  <c r="AY205" i="67"/>
  <c r="AM205" i="67"/>
  <c r="AL205" i="67"/>
  <c r="AK205" i="67"/>
  <c r="BD204" i="67"/>
  <c r="BC204" i="67"/>
  <c r="BB204" i="67"/>
  <c r="BA204" i="67"/>
  <c r="AZ204" i="67"/>
  <c r="AY204" i="67"/>
  <c r="AM204" i="67"/>
  <c r="AL204" i="67"/>
  <c r="AK204" i="67"/>
  <c r="BD203" i="67"/>
  <c r="BC203" i="67"/>
  <c r="BB203" i="67"/>
  <c r="BA203" i="67"/>
  <c r="AZ203" i="67"/>
  <c r="AY203" i="67"/>
  <c r="AM203" i="67"/>
  <c r="AL203" i="67"/>
  <c r="AK203" i="67"/>
  <c r="BD202" i="67"/>
  <c r="BC202" i="67"/>
  <c r="BB202" i="67"/>
  <c r="BA202" i="67"/>
  <c r="AZ202" i="67"/>
  <c r="AY202" i="67"/>
  <c r="AM202" i="67"/>
  <c r="AL202" i="67"/>
  <c r="AK202" i="67"/>
  <c r="BD201" i="67"/>
  <c r="BC201" i="67"/>
  <c r="BB201" i="67"/>
  <c r="BA201" i="67"/>
  <c r="AZ201" i="67"/>
  <c r="AY201" i="67"/>
  <c r="AM201" i="67"/>
  <c r="AL201" i="67"/>
  <c r="AK201" i="67"/>
  <c r="BD200" i="67"/>
  <c r="BC200" i="67"/>
  <c r="BB200" i="67"/>
  <c r="BA200" i="67"/>
  <c r="AZ200" i="67"/>
  <c r="AY200" i="67"/>
  <c r="AM200" i="67"/>
  <c r="AL200" i="67"/>
  <c r="AK200" i="67"/>
  <c r="BD199" i="67"/>
  <c r="BC199" i="67"/>
  <c r="BB199" i="67"/>
  <c r="BA199" i="67"/>
  <c r="AZ199" i="67"/>
  <c r="AY199" i="67"/>
  <c r="AM199" i="67"/>
  <c r="AL199" i="67"/>
  <c r="AK199" i="67"/>
  <c r="BD198" i="67"/>
  <c r="BC198" i="67"/>
  <c r="BB198" i="67"/>
  <c r="BA198" i="67"/>
  <c r="AZ198" i="67"/>
  <c r="AY198" i="67"/>
  <c r="AM198" i="67"/>
  <c r="AL198" i="67"/>
  <c r="AK198" i="67"/>
  <c r="BD197" i="67"/>
  <c r="BC197" i="67"/>
  <c r="BB197" i="67"/>
  <c r="BA197" i="67"/>
  <c r="AZ197" i="67"/>
  <c r="AY197" i="67"/>
  <c r="AM197" i="67"/>
  <c r="AL197" i="67"/>
  <c r="AK197" i="67"/>
  <c r="BD196" i="67"/>
  <c r="BC196" i="67"/>
  <c r="BB196" i="67"/>
  <c r="BA196" i="67"/>
  <c r="AZ196" i="67"/>
  <c r="AY196" i="67"/>
  <c r="AM196" i="67"/>
  <c r="AL196" i="67"/>
  <c r="AK196" i="67"/>
  <c r="BD195" i="67"/>
  <c r="BC195" i="67"/>
  <c r="BB195" i="67"/>
  <c r="BA195" i="67"/>
  <c r="AZ195" i="67"/>
  <c r="AY195" i="67"/>
  <c r="AM195" i="67"/>
  <c r="AL195" i="67"/>
  <c r="AK195" i="67"/>
  <c r="BD194" i="67"/>
  <c r="BC194" i="67"/>
  <c r="BB194" i="67"/>
  <c r="BA194" i="67"/>
  <c r="AZ194" i="67"/>
  <c r="AY194" i="67"/>
  <c r="AM194" i="67"/>
  <c r="AL194" i="67"/>
  <c r="AK194" i="67"/>
  <c r="BD193" i="67"/>
  <c r="BC193" i="67"/>
  <c r="BB193" i="67"/>
  <c r="BA193" i="67"/>
  <c r="AZ193" i="67"/>
  <c r="AY193" i="67"/>
  <c r="AM193" i="67"/>
  <c r="AL193" i="67"/>
  <c r="AK193" i="67"/>
  <c r="BD192" i="67"/>
  <c r="BC192" i="67"/>
  <c r="BB192" i="67"/>
  <c r="BA192" i="67"/>
  <c r="AZ192" i="67"/>
  <c r="AY192" i="67"/>
  <c r="AM192" i="67"/>
  <c r="AL192" i="67"/>
  <c r="AK192" i="67"/>
  <c r="BD191" i="67"/>
  <c r="BC191" i="67"/>
  <c r="BB191" i="67"/>
  <c r="BA191" i="67"/>
  <c r="AZ191" i="67"/>
  <c r="AY191" i="67"/>
  <c r="AM191" i="67"/>
  <c r="AL191" i="67"/>
  <c r="AK191" i="67"/>
  <c r="BD190" i="67"/>
  <c r="BC190" i="67"/>
  <c r="BB190" i="67"/>
  <c r="BA190" i="67"/>
  <c r="AZ190" i="67"/>
  <c r="AY190" i="67"/>
  <c r="AM190" i="67"/>
  <c r="AL190" i="67"/>
  <c r="AK190" i="67"/>
  <c r="BD189" i="67"/>
  <c r="BC189" i="67"/>
  <c r="BB189" i="67"/>
  <c r="BA189" i="67"/>
  <c r="AZ189" i="67"/>
  <c r="AY189" i="67"/>
  <c r="AM189" i="67"/>
  <c r="AL189" i="67"/>
  <c r="AK189" i="67"/>
  <c r="BD188" i="67"/>
  <c r="BC188" i="67"/>
  <c r="BB188" i="67"/>
  <c r="BA188" i="67"/>
  <c r="AZ188" i="67"/>
  <c r="AY188" i="67"/>
  <c r="AM188" i="67"/>
  <c r="AL188" i="67"/>
  <c r="AK188" i="67"/>
  <c r="BD187" i="67"/>
  <c r="BC187" i="67"/>
  <c r="BB187" i="67"/>
  <c r="BA187" i="67"/>
  <c r="AZ187" i="67"/>
  <c r="AY187" i="67"/>
  <c r="AM187" i="67"/>
  <c r="AL187" i="67"/>
  <c r="AK187" i="67"/>
  <c r="BD186" i="67"/>
  <c r="BC186" i="67"/>
  <c r="BB186" i="67"/>
  <c r="BA186" i="67"/>
  <c r="AZ186" i="67"/>
  <c r="AY186" i="67"/>
  <c r="AM186" i="67"/>
  <c r="AL186" i="67"/>
  <c r="AK186" i="67"/>
  <c r="BD185" i="67"/>
  <c r="BC185" i="67"/>
  <c r="BB185" i="67"/>
  <c r="BA185" i="67"/>
  <c r="AZ185" i="67"/>
  <c r="AY185" i="67"/>
  <c r="AM185" i="67"/>
  <c r="AL185" i="67"/>
  <c r="AK185" i="67"/>
  <c r="BD184" i="67"/>
  <c r="BC184" i="67"/>
  <c r="BB184" i="67"/>
  <c r="BA184" i="67"/>
  <c r="AZ184" i="67"/>
  <c r="AY184" i="67"/>
  <c r="AM184" i="67"/>
  <c r="AL184" i="67"/>
  <c r="AK184" i="67"/>
  <c r="BD183" i="67"/>
  <c r="BC183" i="67"/>
  <c r="BB183" i="67"/>
  <c r="BA183" i="67"/>
  <c r="AZ183" i="67"/>
  <c r="AY183" i="67"/>
  <c r="AM183" i="67"/>
  <c r="AL183" i="67"/>
  <c r="AK183" i="67"/>
  <c r="BD182" i="67"/>
  <c r="BC182" i="67"/>
  <c r="BB182" i="67"/>
  <c r="BA182" i="67"/>
  <c r="AZ182" i="67"/>
  <c r="AY182" i="67"/>
  <c r="AM182" i="67"/>
  <c r="AL182" i="67"/>
  <c r="AK182" i="67"/>
  <c r="BD181" i="67"/>
  <c r="BC181" i="67"/>
  <c r="BB181" i="67"/>
  <c r="BA181" i="67"/>
  <c r="AZ181" i="67"/>
  <c r="AY181" i="67"/>
  <c r="AM181" i="67"/>
  <c r="AL181" i="67"/>
  <c r="AK181" i="67"/>
  <c r="BD180" i="67"/>
  <c r="BC180" i="67"/>
  <c r="BB180" i="67"/>
  <c r="BA180" i="67"/>
  <c r="AZ180" i="67"/>
  <c r="AY180" i="67"/>
  <c r="AM180" i="67"/>
  <c r="AL180" i="67"/>
  <c r="AK180" i="67"/>
  <c r="BD179" i="67"/>
  <c r="BC179" i="67"/>
  <c r="BB179" i="67"/>
  <c r="BA179" i="67"/>
  <c r="AZ179" i="67"/>
  <c r="AY179" i="67"/>
  <c r="AM179" i="67"/>
  <c r="AL179" i="67"/>
  <c r="AK179" i="67"/>
  <c r="BD178" i="67"/>
  <c r="BC178" i="67"/>
  <c r="BB178" i="67"/>
  <c r="BA178" i="67"/>
  <c r="AZ178" i="67"/>
  <c r="AY178" i="67"/>
  <c r="AM178" i="67"/>
  <c r="AL178" i="67"/>
  <c r="AK178" i="67"/>
  <c r="BD177" i="67"/>
  <c r="BC177" i="67"/>
  <c r="BB177" i="67"/>
  <c r="BA177" i="67"/>
  <c r="AZ177" i="67"/>
  <c r="AY177" i="67"/>
  <c r="AM177" i="67"/>
  <c r="AL177" i="67"/>
  <c r="AK177" i="67"/>
  <c r="BD176" i="67"/>
  <c r="BC176" i="67"/>
  <c r="BB176" i="67"/>
  <c r="BA176" i="67"/>
  <c r="AZ176" i="67"/>
  <c r="AY176" i="67"/>
  <c r="AM176" i="67"/>
  <c r="AL176" i="67"/>
  <c r="AK176" i="67"/>
  <c r="BD175" i="67"/>
  <c r="BC175" i="67"/>
  <c r="BB175" i="67"/>
  <c r="BA175" i="67"/>
  <c r="AZ175" i="67"/>
  <c r="AY175" i="67"/>
  <c r="AM175" i="67"/>
  <c r="AL175" i="67"/>
  <c r="AK175" i="67"/>
  <c r="BD174" i="67"/>
  <c r="BC174" i="67"/>
  <c r="BB174" i="67"/>
  <c r="BA174" i="67"/>
  <c r="AZ174" i="67"/>
  <c r="AY174" i="67"/>
  <c r="AM174" i="67"/>
  <c r="AL174" i="67"/>
  <c r="AK174" i="67"/>
  <c r="BD173" i="67"/>
  <c r="BC173" i="67"/>
  <c r="BB173" i="67"/>
  <c r="BA173" i="67"/>
  <c r="AZ173" i="67"/>
  <c r="AY173" i="67"/>
  <c r="AM173" i="67"/>
  <c r="AL173" i="67"/>
  <c r="AK173" i="67"/>
  <c r="BD172" i="67"/>
  <c r="BC172" i="67"/>
  <c r="BB172" i="67"/>
  <c r="BA172" i="67"/>
  <c r="AZ172" i="67"/>
  <c r="AY172" i="67"/>
  <c r="AM172" i="67"/>
  <c r="AL172" i="67"/>
  <c r="AK172" i="67"/>
  <c r="BD171" i="67"/>
  <c r="BC171" i="67"/>
  <c r="BB171" i="67"/>
  <c r="BA171" i="67"/>
  <c r="AZ171" i="67"/>
  <c r="AY171" i="67"/>
  <c r="AM171" i="67"/>
  <c r="AL171" i="67"/>
  <c r="AK171" i="67"/>
  <c r="BD170" i="67"/>
  <c r="BC170" i="67"/>
  <c r="BB170" i="67"/>
  <c r="BA170" i="67"/>
  <c r="AZ170" i="67"/>
  <c r="AY170" i="67"/>
  <c r="AM170" i="67"/>
  <c r="AL170" i="67"/>
  <c r="AK170" i="67"/>
  <c r="BD169" i="67"/>
  <c r="BC169" i="67"/>
  <c r="BB169" i="67"/>
  <c r="BA169" i="67"/>
  <c r="AZ169" i="67"/>
  <c r="AY169" i="67"/>
  <c r="AM169" i="67"/>
  <c r="AL169" i="67"/>
  <c r="AK169" i="67"/>
  <c r="BD168" i="67"/>
  <c r="BC168" i="67"/>
  <c r="BB168" i="67"/>
  <c r="BA168" i="67"/>
  <c r="AZ168" i="67"/>
  <c r="AY168" i="67"/>
  <c r="AM168" i="67"/>
  <c r="AL168" i="67"/>
  <c r="AK168" i="67"/>
  <c r="BD167" i="67"/>
  <c r="BC167" i="67"/>
  <c r="BB167" i="67"/>
  <c r="BA167" i="67"/>
  <c r="AZ167" i="67"/>
  <c r="AY167" i="67"/>
  <c r="AM167" i="67"/>
  <c r="AL167" i="67"/>
  <c r="AK167" i="67"/>
  <c r="BD166" i="67"/>
  <c r="BC166" i="67"/>
  <c r="BB166" i="67"/>
  <c r="BA166" i="67"/>
  <c r="AZ166" i="67"/>
  <c r="AY166" i="67"/>
  <c r="AM166" i="67"/>
  <c r="AL166" i="67"/>
  <c r="AK166" i="67"/>
  <c r="BD165" i="67"/>
  <c r="BC165" i="67"/>
  <c r="BB165" i="67"/>
  <c r="BA165" i="67"/>
  <c r="AZ165" i="67"/>
  <c r="AY165" i="67"/>
  <c r="AM165" i="67"/>
  <c r="AL165" i="67"/>
  <c r="AK165" i="67"/>
  <c r="BD164" i="67"/>
  <c r="BC164" i="67"/>
  <c r="BB164" i="67"/>
  <c r="BA164" i="67"/>
  <c r="AZ164" i="67"/>
  <c r="AY164" i="67"/>
  <c r="AM164" i="67"/>
  <c r="AL164" i="67"/>
  <c r="AK164" i="67"/>
  <c r="BD163" i="67"/>
  <c r="BC163" i="67"/>
  <c r="BB163" i="67"/>
  <c r="BA163" i="67"/>
  <c r="AZ163" i="67"/>
  <c r="AY163" i="67"/>
  <c r="AM163" i="67"/>
  <c r="AL163" i="67"/>
  <c r="AK163" i="67"/>
  <c r="BD162" i="67"/>
  <c r="BC162" i="67"/>
  <c r="BB162" i="67"/>
  <c r="BA162" i="67"/>
  <c r="AZ162" i="67"/>
  <c r="AY162" i="67"/>
  <c r="AM162" i="67"/>
  <c r="AL162" i="67"/>
  <c r="AK162" i="67"/>
  <c r="BD161" i="67"/>
  <c r="BC161" i="67"/>
  <c r="BB161" i="67"/>
  <c r="BA161" i="67"/>
  <c r="AZ161" i="67"/>
  <c r="AY161" i="67"/>
  <c r="AM161" i="67"/>
  <c r="AL161" i="67"/>
  <c r="AK161" i="67"/>
  <c r="BD160" i="67"/>
  <c r="BC160" i="67"/>
  <c r="BB160" i="67"/>
  <c r="BA160" i="67"/>
  <c r="AZ160" i="67"/>
  <c r="AY160" i="67"/>
  <c r="AM160" i="67"/>
  <c r="AL160" i="67"/>
  <c r="AK160" i="67"/>
  <c r="BD159" i="67"/>
  <c r="BC159" i="67"/>
  <c r="BB159" i="67"/>
  <c r="BA159" i="67"/>
  <c r="AZ159" i="67"/>
  <c r="AY159" i="67"/>
  <c r="AM159" i="67"/>
  <c r="AL159" i="67"/>
  <c r="AK159" i="67"/>
  <c r="BD158" i="67"/>
  <c r="BC158" i="67"/>
  <c r="BB158" i="67"/>
  <c r="BA158" i="67"/>
  <c r="AZ158" i="67"/>
  <c r="AY158" i="67"/>
  <c r="AM158" i="67"/>
  <c r="AL158" i="67"/>
  <c r="AK158" i="67"/>
  <c r="BD157" i="67"/>
  <c r="BC157" i="67"/>
  <c r="BB157" i="67"/>
  <c r="BA157" i="67"/>
  <c r="AZ157" i="67"/>
  <c r="AY157" i="67"/>
  <c r="AM157" i="67"/>
  <c r="AL157" i="67"/>
  <c r="AK157" i="67"/>
  <c r="BD156" i="67"/>
  <c r="BC156" i="67"/>
  <c r="BB156" i="67"/>
  <c r="BA156" i="67"/>
  <c r="AZ156" i="67"/>
  <c r="AY156" i="67"/>
  <c r="AM156" i="67"/>
  <c r="AL156" i="67"/>
  <c r="AK156" i="67"/>
  <c r="BD155" i="67"/>
  <c r="BC155" i="67"/>
  <c r="BB155" i="67"/>
  <c r="BA155" i="67"/>
  <c r="AZ155" i="67"/>
  <c r="AY155" i="67"/>
  <c r="AM155" i="67"/>
  <c r="AL155" i="67"/>
  <c r="AK155" i="67"/>
  <c r="BD154" i="67"/>
  <c r="BC154" i="67"/>
  <c r="BB154" i="67"/>
  <c r="BA154" i="67"/>
  <c r="AZ154" i="67"/>
  <c r="AY154" i="67"/>
  <c r="AM154" i="67"/>
  <c r="AL154" i="67"/>
  <c r="AK154" i="67"/>
  <c r="BD153" i="67"/>
  <c r="BC153" i="67"/>
  <c r="BB153" i="67"/>
  <c r="BA153" i="67"/>
  <c r="AZ153" i="67"/>
  <c r="AY153" i="67"/>
  <c r="AM153" i="67"/>
  <c r="AL153" i="67"/>
  <c r="AK153" i="67"/>
  <c r="BD152" i="67"/>
  <c r="BC152" i="67"/>
  <c r="BB152" i="67"/>
  <c r="BA152" i="67"/>
  <c r="AZ152" i="67"/>
  <c r="AY152" i="67"/>
  <c r="AM152" i="67"/>
  <c r="AL152" i="67"/>
  <c r="AK152" i="67"/>
  <c r="BD151" i="67"/>
  <c r="BC151" i="67"/>
  <c r="BB151" i="67"/>
  <c r="BA151" i="67"/>
  <c r="AZ151" i="67"/>
  <c r="AY151" i="67"/>
  <c r="AM151" i="67"/>
  <c r="AL151" i="67"/>
  <c r="AK151" i="67"/>
  <c r="BD150" i="67"/>
  <c r="BC150" i="67"/>
  <c r="BB150" i="67"/>
  <c r="BA150" i="67"/>
  <c r="AZ150" i="67"/>
  <c r="AY150" i="67"/>
  <c r="AM150" i="67"/>
  <c r="AL150" i="67"/>
  <c r="AK150" i="67"/>
  <c r="BD149" i="67"/>
  <c r="BC149" i="67"/>
  <c r="BB149" i="67"/>
  <c r="BA149" i="67"/>
  <c r="AZ149" i="67"/>
  <c r="AY149" i="67"/>
  <c r="AM149" i="67"/>
  <c r="AL149" i="67"/>
  <c r="AK149" i="67"/>
  <c r="BD148" i="67"/>
  <c r="BC148" i="67"/>
  <c r="BB148" i="67"/>
  <c r="BA148" i="67"/>
  <c r="AZ148" i="67"/>
  <c r="AY148" i="67"/>
  <c r="AM148" i="67"/>
  <c r="AL148" i="67"/>
  <c r="AK148" i="67"/>
  <c r="BD147" i="67"/>
  <c r="BC147" i="67"/>
  <c r="BB147" i="67"/>
  <c r="BA147" i="67"/>
  <c r="AZ147" i="67"/>
  <c r="AY147" i="67"/>
  <c r="AM147" i="67"/>
  <c r="AL147" i="67"/>
  <c r="AK147" i="67"/>
  <c r="BD146" i="67"/>
  <c r="BC146" i="67"/>
  <c r="BB146" i="67"/>
  <c r="BA146" i="67"/>
  <c r="AZ146" i="67"/>
  <c r="AY146" i="67"/>
  <c r="AM146" i="67"/>
  <c r="AL146" i="67"/>
  <c r="AK146" i="67"/>
  <c r="BD145" i="67"/>
  <c r="BC145" i="67"/>
  <c r="BB145" i="67"/>
  <c r="BA145" i="67"/>
  <c r="AZ145" i="67"/>
  <c r="AY145" i="67"/>
  <c r="AM145" i="67"/>
  <c r="AL145" i="67"/>
  <c r="AK145" i="67"/>
  <c r="BD144" i="67"/>
  <c r="BC144" i="67"/>
  <c r="BB144" i="67"/>
  <c r="BA144" i="67"/>
  <c r="AZ144" i="67"/>
  <c r="AY144" i="67"/>
  <c r="AM144" i="67"/>
  <c r="AL144" i="67"/>
  <c r="AK144" i="67"/>
  <c r="BD143" i="67"/>
  <c r="BC143" i="67"/>
  <c r="BB143" i="67"/>
  <c r="BA143" i="67"/>
  <c r="AZ143" i="67"/>
  <c r="AY143" i="67"/>
  <c r="AM143" i="67"/>
  <c r="AL143" i="67"/>
  <c r="AK143" i="67"/>
  <c r="BD142" i="67"/>
  <c r="BC142" i="67"/>
  <c r="BB142" i="67"/>
  <c r="BA142" i="67"/>
  <c r="AZ142" i="67"/>
  <c r="AY142" i="67"/>
  <c r="AM142" i="67"/>
  <c r="AL142" i="67"/>
  <c r="AK142" i="67"/>
  <c r="BD141" i="67"/>
  <c r="BC141" i="67"/>
  <c r="BB141" i="67"/>
  <c r="BA141" i="67"/>
  <c r="AZ141" i="67"/>
  <c r="AY141" i="67"/>
  <c r="AM141" i="67"/>
  <c r="AL141" i="67"/>
  <c r="AK141" i="67"/>
  <c r="BD140" i="67"/>
  <c r="BC140" i="67"/>
  <c r="BB140" i="67"/>
  <c r="BA140" i="67"/>
  <c r="AZ140" i="67"/>
  <c r="AY140" i="67"/>
  <c r="AM140" i="67"/>
  <c r="AL140" i="67"/>
  <c r="AK140" i="67"/>
  <c r="BD139" i="67"/>
  <c r="BC139" i="67"/>
  <c r="BB139" i="67"/>
  <c r="BA139" i="67"/>
  <c r="AZ139" i="67"/>
  <c r="AY139" i="67"/>
  <c r="AM139" i="67"/>
  <c r="AL139" i="67"/>
  <c r="AK139" i="67"/>
  <c r="BD138" i="67"/>
  <c r="BC138" i="67"/>
  <c r="BB138" i="67"/>
  <c r="BA138" i="67"/>
  <c r="AZ138" i="67"/>
  <c r="AY138" i="67"/>
  <c r="AM138" i="67"/>
  <c r="AL138" i="67"/>
  <c r="AK138" i="67"/>
  <c r="BD137" i="67"/>
  <c r="BC137" i="67"/>
  <c r="BB137" i="67"/>
  <c r="BA137" i="67"/>
  <c r="AZ137" i="67"/>
  <c r="AY137" i="67"/>
  <c r="AM137" i="67"/>
  <c r="AL137" i="67"/>
  <c r="AK137" i="67"/>
  <c r="BD136" i="67"/>
  <c r="BC136" i="67"/>
  <c r="BB136" i="67"/>
  <c r="BA136" i="67"/>
  <c r="AZ136" i="67"/>
  <c r="AY136" i="67"/>
  <c r="AM136" i="67"/>
  <c r="AL136" i="67"/>
  <c r="AK136" i="67"/>
  <c r="BD135" i="67"/>
  <c r="BC135" i="67"/>
  <c r="BB135" i="67"/>
  <c r="BA135" i="67"/>
  <c r="AZ135" i="67"/>
  <c r="AY135" i="67"/>
  <c r="AM135" i="67"/>
  <c r="AL135" i="67"/>
  <c r="AK135" i="67"/>
  <c r="BD134" i="67"/>
  <c r="BC134" i="67"/>
  <c r="BB134" i="67"/>
  <c r="BA134" i="67"/>
  <c r="AZ134" i="67"/>
  <c r="AY134" i="67"/>
  <c r="AM134" i="67"/>
  <c r="AL134" i="67"/>
  <c r="AK134" i="67"/>
  <c r="BD133" i="67"/>
  <c r="BC133" i="67"/>
  <c r="BB133" i="67"/>
  <c r="BA133" i="67"/>
  <c r="AZ133" i="67"/>
  <c r="AY133" i="67"/>
  <c r="AM133" i="67"/>
  <c r="AL133" i="67"/>
  <c r="AK133" i="67"/>
  <c r="BD132" i="67"/>
  <c r="BC132" i="67"/>
  <c r="BB132" i="67"/>
  <c r="BA132" i="67"/>
  <c r="AZ132" i="67"/>
  <c r="AY132" i="67"/>
  <c r="AM132" i="67"/>
  <c r="AL132" i="67"/>
  <c r="AK132" i="67"/>
  <c r="BD131" i="67"/>
  <c r="BC131" i="67"/>
  <c r="BB131" i="67"/>
  <c r="BA131" i="67"/>
  <c r="AZ131" i="67"/>
  <c r="AY131" i="67"/>
  <c r="AM131" i="67"/>
  <c r="AL131" i="67"/>
  <c r="AK131" i="67"/>
  <c r="BD130" i="67"/>
  <c r="BC130" i="67"/>
  <c r="BB130" i="67"/>
  <c r="BA130" i="67"/>
  <c r="AZ130" i="67"/>
  <c r="AY130" i="67"/>
  <c r="AM130" i="67"/>
  <c r="AL130" i="67"/>
  <c r="AK130" i="67"/>
  <c r="BD129" i="67"/>
  <c r="BC129" i="67"/>
  <c r="BB129" i="67"/>
  <c r="BA129" i="67"/>
  <c r="AZ129" i="67"/>
  <c r="AY129" i="67"/>
  <c r="AM129" i="67"/>
  <c r="AL129" i="67"/>
  <c r="AK129" i="67"/>
  <c r="BD128" i="67"/>
  <c r="BC128" i="67"/>
  <c r="BB128" i="67"/>
  <c r="BA128" i="67"/>
  <c r="AZ128" i="67"/>
  <c r="AY128" i="67"/>
  <c r="AM128" i="67"/>
  <c r="AL128" i="67"/>
  <c r="AK128" i="67"/>
  <c r="BD127" i="67"/>
  <c r="BC127" i="67"/>
  <c r="BB127" i="67"/>
  <c r="BA127" i="67"/>
  <c r="AZ127" i="67"/>
  <c r="AY127" i="67"/>
  <c r="AM127" i="67"/>
  <c r="AL127" i="67"/>
  <c r="AK127" i="67"/>
  <c r="BD126" i="67"/>
  <c r="BC126" i="67"/>
  <c r="BB126" i="67"/>
  <c r="BA126" i="67"/>
  <c r="AZ126" i="67"/>
  <c r="AY126" i="67"/>
  <c r="AM126" i="67"/>
  <c r="AL126" i="67"/>
  <c r="AK126" i="67"/>
  <c r="BD125" i="67"/>
  <c r="BC125" i="67"/>
  <c r="BB125" i="67"/>
  <c r="BA125" i="67"/>
  <c r="AZ125" i="67"/>
  <c r="AY125" i="67"/>
  <c r="AM125" i="67"/>
  <c r="AL125" i="67"/>
  <c r="AK125" i="67"/>
  <c r="BD124" i="67"/>
  <c r="BC124" i="67"/>
  <c r="BB124" i="67"/>
  <c r="BA124" i="67"/>
  <c r="AZ124" i="67"/>
  <c r="AY124" i="67"/>
  <c r="AM124" i="67"/>
  <c r="AL124" i="67"/>
  <c r="AK124" i="67"/>
  <c r="BD123" i="67"/>
  <c r="BC123" i="67"/>
  <c r="BB123" i="67"/>
  <c r="BA123" i="67"/>
  <c r="AZ123" i="67"/>
  <c r="AY123" i="67"/>
  <c r="AM123" i="67"/>
  <c r="AL123" i="67"/>
  <c r="AK123" i="67"/>
  <c r="BD122" i="67"/>
  <c r="BC122" i="67"/>
  <c r="BB122" i="67"/>
  <c r="BA122" i="67"/>
  <c r="AZ122" i="67"/>
  <c r="AY122" i="67"/>
  <c r="AM122" i="67"/>
  <c r="AL122" i="67"/>
  <c r="AK122" i="67"/>
  <c r="BD121" i="67"/>
  <c r="BC121" i="67"/>
  <c r="BB121" i="67"/>
  <c r="BA121" i="67"/>
  <c r="AZ121" i="67"/>
  <c r="AY121" i="67"/>
  <c r="AM121" i="67"/>
  <c r="AL121" i="67"/>
  <c r="AK121" i="67"/>
  <c r="BD120" i="67"/>
  <c r="BC120" i="67"/>
  <c r="BB120" i="67"/>
  <c r="BA120" i="67"/>
  <c r="AZ120" i="67"/>
  <c r="AY120" i="67"/>
  <c r="AM120" i="67"/>
  <c r="AL120" i="67"/>
  <c r="AK120" i="67"/>
  <c r="BD119" i="67"/>
  <c r="BC119" i="67"/>
  <c r="BB119" i="67"/>
  <c r="BA119" i="67"/>
  <c r="AZ119" i="67"/>
  <c r="AY119" i="67"/>
  <c r="AM119" i="67"/>
  <c r="AL119" i="67"/>
  <c r="AK119" i="67"/>
  <c r="BD118" i="67"/>
  <c r="BC118" i="67"/>
  <c r="BB118" i="67"/>
  <c r="BA118" i="67"/>
  <c r="AZ118" i="67"/>
  <c r="AY118" i="67"/>
  <c r="AM118" i="67"/>
  <c r="AL118" i="67"/>
  <c r="AK118" i="67"/>
  <c r="BD117" i="67"/>
  <c r="BC117" i="67"/>
  <c r="BB117" i="67"/>
  <c r="BA117" i="67"/>
  <c r="AZ117" i="67"/>
  <c r="AY117" i="67"/>
  <c r="AM117" i="67"/>
  <c r="AL117" i="67"/>
  <c r="AK117" i="67"/>
  <c r="BD116" i="67"/>
  <c r="BC116" i="67"/>
  <c r="BB116" i="67"/>
  <c r="BA116" i="67"/>
  <c r="AZ116" i="67"/>
  <c r="AY116" i="67"/>
  <c r="AM116" i="67"/>
  <c r="AL116" i="67"/>
  <c r="AK116" i="67"/>
  <c r="BD115" i="67"/>
  <c r="BC115" i="67"/>
  <c r="BB115" i="67"/>
  <c r="BA115" i="67"/>
  <c r="AZ115" i="67"/>
  <c r="AY115" i="67"/>
  <c r="AM115" i="67"/>
  <c r="AL115" i="67"/>
  <c r="AK115" i="67"/>
  <c r="BD114" i="67"/>
  <c r="BC114" i="67"/>
  <c r="BB114" i="67"/>
  <c r="BA114" i="67"/>
  <c r="AZ114" i="67"/>
  <c r="AY114" i="67"/>
  <c r="AM114" i="67"/>
  <c r="AL114" i="67"/>
  <c r="AK114" i="67"/>
  <c r="BD113" i="67"/>
  <c r="BC113" i="67"/>
  <c r="BB113" i="67"/>
  <c r="BA113" i="67"/>
  <c r="AZ113" i="67"/>
  <c r="AY113" i="67"/>
  <c r="AM113" i="67"/>
  <c r="AL113" i="67"/>
  <c r="AK113" i="67"/>
  <c r="BD112" i="67"/>
  <c r="BC112" i="67"/>
  <c r="BB112" i="67"/>
  <c r="BA112" i="67"/>
  <c r="AZ112" i="67"/>
  <c r="AY112" i="67"/>
  <c r="AM112" i="67"/>
  <c r="AL112" i="67"/>
  <c r="AK112" i="67"/>
  <c r="BD111" i="67"/>
  <c r="BC111" i="67"/>
  <c r="BB111" i="67"/>
  <c r="BA111" i="67"/>
  <c r="AZ111" i="67"/>
  <c r="AY111" i="67"/>
  <c r="AM111" i="67"/>
  <c r="AL111" i="67"/>
  <c r="AK111" i="67"/>
  <c r="BD110" i="67"/>
  <c r="BC110" i="67"/>
  <c r="BB110" i="67"/>
  <c r="BA110" i="67"/>
  <c r="AZ110" i="67"/>
  <c r="AY110" i="67"/>
  <c r="AM110" i="67"/>
  <c r="AL110" i="67"/>
  <c r="AK110" i="67"/>
  <c r="BD109" i="67"/>
  <c r="BC109" i="67"/>
  <c r="BB109" i="67"/>
  <c r="BA109" i="67"/>
  <c r="AZ109" i="67"/>
  <c r="AY109" i="67"/>
  <c r="AM109" i="67"/>
  <c r="AL109" i="67"/>
  <c r="AK109" i="67"/>
  <c r="BD108" i="67"/>
  <c r="BC108" i="67"/>
  <c r="BB108" i="67"/>
  <c r="BA108" i="67"/>
  <c r="AZ108" i="67"/>
  <c r="AY108" i="67"/>
  <c r="AM108" i="67"/>
  <c r="AL108" i="67"/>
  <c r="AK108" i="67"/>
  <c r="BD107" i="67"/>
  <c r="BC107" i="67"/>
  <c r="BB107" i="67"/>
  <c r="BA107" i="67"/>
  <c r="AZ107" i="67"/>
  <c r="AY107" i="67"/>
  <c r="AM107" i="67"/>
  <c r="AL107" i="67"/>
  <c r="AK107" i="67"/>
  <c r="BD106" i="67"/>
  <c r="BC106" i="67"/>
  <c r="BB106" i="67"/>
  <c r="BA106" i="67"/>
  <c r="AZ106" i="67"/>
  <c r="AY106" i="67"/>
  <c r="AM106" i="67"/>
  <c r="AL106" i="67"/>
  <c r="AK106" i="67"/>
  <c r="BD105" i="67"/>
  <c r="BC105" i="67"/>
  <c r="BB105" i="67"/>
  <c r="BA105" i="67"/>
  <c r="AZ105" i="67"/>
  <c r="AY105" i="67"/>
  <c r="AM105" i="67"/>
  <c r="AL105" i="67"/>
  <c r="AK105" i="67"/>
  <c r="BD104" i="67"/>
  <c r="BC104" i="67"/>
  <c r="BB104" i="67"/>
  <c r="BA104" i="67"/>
  <c r="AZ104" i="67"/>
  <c r="AY104" i="67"/>
  <c r="AM104" i="67"/>
  <c r="AL104" i="67"/>
  <c r="AK104" i="67"/>
  <c r="BD103" i="67"/>
  <c r="BC103" i="67"/>
  <c r="BB103" i="67"/>
  <c r="BA103" i="67"/>
  <c r="AZ103" i="67"/>
  <c r="AY103" i="67"/>
  <c r="AM103" i="67"/>
  <c r="AL103" i="67"/>
  <c r="AK103" i="67"/>
  <c r="BD102" i="67"/>
  <c r="BC102" i="67"/>
  <c r="BB102" i="67"/>
  <c r="BA102" i="67"/>
  <c r="AZ102" i="67"/>
  <c r="AY102" i="67"/>
  <c r="AM102" i="67"/>
  <c r="AL102" i="67"/>
  <c r="AK102" i="67"/>
  <c r="BD101" i="67"/>
  <c r="BC101" i="67"/>
  <c r="BB101" i="67"/>
  <c r="BA101" i="67"/>
  <c r="AZ101" i="67"/>
  <c r="AY101" i="67"/>
  <c r="AM101" i="67"/>
  <c r="AL101" i="67"/>
  <c r="AK101" i="67"/>
  <c r="BD100" i="67"/>
  <c r="BC100" i="67"/>
  <c r="BB100" i="67"/>
  <c r="BA100" i="67"/>
  <c r="AZ100" i="67"/>
  <c r="AY100" i="67"/>
  <c r="AM100" i="67"/>
  <c r="AL100" i="67"/>
  <c r="AK100" i="67"/>
  <c r="BD99" i="67"/>
  <c r="BC99" i="67"/>
  <c r="BB99" i="67"/>
  <c r="BA99" i="67"/>
  <c r="AZ99" i="67"/>
  <c r="AY99" i="67"/>
  <c r="AM99" i="67"/>
  <c r="AL99" i="67"/>
  <c r="AK99" i="67"/>
  <c r="BD98" i="67"/>
  <c r="BC98" i="67"/>
  <c r="BB98" i="67"/>
  <c r="BA98" i="67"/>
  <c r="AZ98" i="67"/>
  <c r="AY98" i="67"/>
  <c r="AM98" i="67"/>
  <c r="AL98" i="67"/>
  <c r="AK98" i="67"/>
  <c r="BD97" i="67"/>
  <c r="BC97" i="67"/>
  <c r="BB97" i="67"/>
  <c r="BA97" i="67"/>
  <c r="AZ97" i="67"/>
  <c r="AY97" i="67"/>
  <c r="AM97" i="67"/>
  <c r="AL97" i="67"/>
  <c r="AK97" i="67"/>
  <c r="BD96" i="67"/>
  <c r="BC96" i="67"/>
  <c r="BB96" i="67"/>
  <c r="BA96" i="67"/>
  <c r="AZ96" i="67"/>
  <c r="AY96" i="67"/>
  <c r="AM96" i="67"/>
  <c r="AL96" i="67"/>
  <c r="AK96" i="67"/>
  <c r="BD95" i="67"/>
  <c r="BC95" i="67"/>
  <c r="BB95" i="67"/>
  <c r="BA95" i="67"/>
  <c r="AZ95" i="67"/>
  <c r="AY95" i="67"/>
  <c r="AM95" i="67"/>
  <c r="AL95" i="67"/>
  <c r="AK95" i="67"/>
  <c r="BD94" i="67"/>
  <c r="BC94" i="67"/>
  <c r="BB94" i="67"/>
  <c r="BA94" i="67"/>
  <c r="AZ94" i="67"/>
  <c r="AY94" i="67"/>
  <c r="AM94" i="67"/>
  <c r="AL94" i="67"/>
  <c r="AK94" i="67"/>
  <c r="BD93" i="67"/>
  <c r="BC93" i="67"/>
  <c r="BB93" i="67"/>
  <c r="BA93" i="67"/>
  <c r="AZ93" i="67"/>
  <c r="AY93" i="67"/>
  <c r="AM93" i="67"/>
  <c r="AL93" i="67"/>
  <c r="AK93" i="67"/>
  <c r="BD92" i="67"/>
  <c r="BC92" i="67"/>
  <c r="BB92" i="67"/>
  <c r="BA92" i="67"/>
  <c r="AZ92" i="67"/>
  <c r="AY92" i="67"/>
  <c r="AM92" i="67"/>
  <c r="AL92" i="67"/>
  <c r="AK92" i="67"/>
  <c r="BD91" i="67"/>
  <c r="BC91" i="67"/>
  <c r="BB91" i="67"/>
  <c r="BA91" i="67"/>
  <c r="AZ91" i="67"/>
  <c r="AY91" i="67"/>
  <c r="AM91" i="67"/>
  <c r="AL91" i="67"/>
  <c r="AK91" i="67"/>
  <c r="BD90" i="67"/>
  <c r="BC90" i="67"/>
  <c r="BB90" i="67"/>
  <c r="BA90" i="67"/>
  <c r="AZ90" i="67"/>
  <c r="AY90" i="67"/>
  <c r="AM90" i="67"/>
  <c r="AL90" i="67"/>
  <c r="AK90" i="67"/>
  <c r="BD89" i="67"/>
  <c r="BC89" i="67"/>
  <c r="BB89" i="67"/>
  <c r="BA89" i="67"/>
  <c r="AZ89" i="67"/>
  <c r="AY89" i="67"/>
  <c r="AM89" i="67"/>
  <c r="AL89" i="67"/>
  <c r="AK89" i="67"/>
  <c r="BD88" i="67"/>
  <c r="BC88" i="67"/>
  <c r="BB88" i="67"/>
  <c r="BA88" i="67"/>
  <c r="AZ88" i="67"/>
  <c r="AY88" i="67"/>
  <c r="AM88" i="67"/>
  <c r="AL88" i="67"/>
  <c r="AK88" i="67"/>
  <c r="BD87" i="67"/>
  <c r="BC87" i="67"/>
  <c r="BB87" i="67"/>
  <c r="BA87" i="67"/>
  <c r="AZ87" i="67"/>
  <c r="AY87" i="67"/>
  <c r="AM87" i="67"/>
  <c r="AL87" i="67"/>
  <c r="AK87" i="67"/>
  <c r="BD86" i="67"/>
  <c r="BC86" i="67"/>
  <c r="BB86" i="67"/>
  <c r="BA86" i="67"/>
  <c r="AZ86" i="67"/>
  <c r="AY86" i="67"/>
  <c r="AM86" i="67"/>
  <c r="AL86" i="67"/>
  <c r="AK86" i="67"/>
  <c r="BD85" i="67"/>
  <c r="BC85" i="67"/>
  <c r="BB85" i="67"/>
  <c r="BA85" i="67"/>
  <c r="AZ85" i="67"/>
  <c r="AY85" i="67"/>
  <c r="AM85" i="67"/>
  <c r="AL85" i="67"/>
  <c r="AK85" i="67"/>
  <c r="BD84" i="67"/>
  <c r="BC84" i="67"/>
  <c r="BB84" i="67"/>
  <c r="BA84" i="67"/>
  <c r="AZ84" i="67"/>
  <c r="AY84" i="67"/>
  <c r="AM84" i="67"/>
  <c r="AL84" i="67"/>
  <c r="AK84" i="67"/>
  <c r="BD83" i="67"/>
  <c r="BC83" i="67"/>
  <c r="BB83" i="67"/>
  <c r="BA83" i="67"/>
  <c r="AZ83" i="67"/>
  <c r="AY83" i="67"/>
  <c r="AM83" i="67"/>
  <c r="AL83" i="67"/>
  <c r="AK83" i="67"/>
  <c r="BD82" i="67"/>
  <c r="BC82" i="67"/>
  <c r="BB82" i="67"/>
  <c r="BA82" i="67"/>
  <c r="AZ82" i="67"/>
  <c r="AY82" i="67"/>
  <c r="AM82" i="67"/>
  <c r="AL82" i="67"/>
  <c r="AK82" i="67"/>
  <c r="BD81" i="67"/>
  <c r="BC81" i="67"/>
  <c r="BB81" i="67"/>
  <c r="BA81" i="67"/>
  <c r="AZ81" i="67"/>
  <c r="AY81" i="67"/>
  <c r="AM81" i="67"/>
  <c r="AL81" i="67"/>
  <c r="AK81" i="67"/>
  <c r="BD80" i="67"/>
  <c r="BC80" i="67"/>
  <c r="BB80" i="67"/>
  <c r="BA80" i="67"/>
  <c r="AZ80" i="67"/>
  <c r="AY80" i="67"/>
  <c r="AM80" i="67"/>
  <c r="AL80" i="67"/>
  <c r="AK80" i="67"/>
  <c r="BD79" i="67"/>
  <c r="BC79" i="67"/>
  <c r="BB79" i="67"/>
  <c r="BA79" i="67"/>
  <c r="AZ79" i="67"/>
  <c r="AY79" i="67"/>
  <c r="AM79" i="67"/>
  <c r="AL79" i="67"/>
  <c r="AK79" i="67"/>
  <c r="BD78" i="67"/>
  <c r="BC78" i="67"/>
  <c r="BB78" i="67"/>
  <c r="BA78" i="67"/>
  <c r="AZ78" i="67"/>
  <c r="AY78" i="67"/>
  <c r="AM78" i="67"/>
  <c r="AL78" i="67"/>
  <c r="AK78" i="67"/>
  <c r="BD77" i="67"/>
  <c r="BC77" i="67"/>
  <c r="BB77" i="67"/>
  <c r="BA77" i="67"/>
  <c r="AZ77" i="67"/>
  <c r="AY77" i="67"/>
  <c r="AM77" i="67"/>
  <c r="AL77" i="67"/>
  <c r="AK77" i="67"/>
  <c r="BD76" i="67"/>
  <c r="BC76" i="67"/>
  <c r="BB76" i="67"/>
  <c r="BA76" i="67"/>
  <c r="AZ76" i="67"/>
  <c r="AY76" i="67"/>
  <c r="AM76" i="67"/>
  <c r="AL76" i="67"/>
  <c r="AK76" i="67"/>
  <c r="BD75" i="67"/>
  <c r="BC75" i="67"/>
  <c r="BB75" i="67"/>
  <c r="BA75" i="67"/>
  <c r="AZ75" i="67"/>
  <c r="AY75" i="67"/>
  <c r="AM75" i="67"/>
  <c r="AL75" i="67"/>
  <c r="AK75" i="67"/>
  <c r="BD74" i="67"/>
  <c r="BC74" i="67"/>
  <c r="BB74" i="67"/>
  <c r="BA74" i="67"/>
  <c r="AZ74" i="67"/>
  <c r="AY74" i="67"/>
  <c r="AM74" i="67"/>
  <c r="AL74" i="67"/>
  <c r="AK74" i="67"/>
  <c r="BD73" i="67"/>
  <c r="BC73" i="67"/>
  <c r="BB73" i="67"/>
  <c r="BA73" i="67"/>
  <c r="AZ73" i="67"/>
  <c r="AY73" i="67"/>
  <c r="AM73" i="67"/>
  <c r="AL73" i="67"/>
  <c r="AK73" i="67"/>
  <c r="BD72" i="67"/>
  <c r="BC72" i="67"/>
  <c r="BB72" i="67"/>
  <c r="BA72" i="67"/>
  <c r="AZ72" i="67"/>
  <c r="AY72" i="67"/>
  <c r="AM72" i="67"/>
  <c r="AL72" i="67"/>
  <c r="AK72" i="67"/>
  <c r="BD71" i="67"/>
  <c r="BC71" i="67"/>
  <c r="BB71" i="67"/>
  <c r="BA71" i="67"/>
  <c r="AZ71" i="67"/>
  <c r="AY71" i="67"/>
  <c r="AM71" i="67"/>
  <c r="AL71" i="67"/>
  <c r="AK71" i="67"/>
  <c r="BD70" i="67"/>
  <c r="BC70" i="67"/>
  <c r="BB70" i="67"/>
  <c r="BA70" i="67"/>
  <c r="AZ70" i="67"/>
  <c r="AY70" i="67"/>
  <c r="AM70" i="67"/>
  <c r="AL70" i="67"/>
  <c r="AK70" i="67"/>
  <c r="BD69" i="67"/>
  <c r="BC69" i="67"/>
  <c r="BB69" i="67"/>
  <c r="BA69" i="67"/>
  <c r="AZ69" i="67"/>
  <c r="AY69" i="67"/>
  <c r="AM69" i="67"/>
  <c r="AL69" i="67"/>
  <c r="AK69" i="67"/>
  <c r="BD68" i="67"/>
  <c r="BC68" i="67"/>
  <c r="BB68" i="67"/>
  <c r="BA68" i="67"/>
  <c r="AZ68" i="67"/>
  <c r="AY68" i="67"/>
  <c r="AM68" i="67"/>
  <c r="AL68" i="67"/>
  <c r="AK68" i="67"/>
  <c r="BD67" i="67"/>
  <c r="BC67" i="67"/>
  <c r="BB67" i="67"/>
  <c r="BA67" i="67"/>
  <c r="AZ67" i="67"/>
  <c r="AY67" i="67"/>
  <c r="AM67" i="67"/>
  <c r="AL67" i="67"/>
  <c r="AK67" i="67"/>
  <c r="BD66" i="67"/>
  <c r="BC66" i="67"/>
  <c r="BB66" i="67"/>
  <c r="BA66" i="67"/>
  <c r="AZ66" i="67"/>
  <c r="AY66" i="67"/>
  <c r="AM66" i="67"/>
  <c r="AL66" i="67"/>
  <c r="AK66" i="67"/>
  <c r="BD65" i="67"/>
  <c r="BC65" i="67"/>
  <c r="BB65" i="67"/>
  <c r="BA65" i="67"/>
  <c r="AZ65" i="67"/>
  <c r="AY65" i="67"/>
  <c r="AM65" i="67"/>
  <c r="AL65" i="67"/>
  <c r="AK65" i="67"/>
  <c r="BD64" i="67"/>
  <c r="BC64" i="67"/>
  <c r="BB64" i="67"/>
  <c r="BA64" i="67"/>
  <c r="AZ64" i="67"/>
  <c r="AY64" i="67"/>
  <c r="AM64" i="67"/>
  <c r="AL64" i="67"/>
  <c r="AK64" i="67"/>
  <c r="BD63" i="67"/>
  <c r="BC63" i="67"/>
  <c r="BB63" i="67"/>
  <c r="BA63" i="67"/>
  <c r="AZ63" i="67"/>
  <c r="AY63" i="67"/>
  <c r="AM63" i="67"/>
  <c r="AL63" i="67"/>
  <c r="AK63" i="67"/>
  <c r="BD62" i="67"/>
  <c r="BC62" i="67"/>
  <c r="BB62" i="67"/>
  <c r="BA62" i="67"/>
  <c r="AZ62" i="67"/>
  <c r="AY62" i="67"/>
  <c r="AM62" i="67"/>
  <c r="AL62" i="67"/>
  <c r="AK62" i="67"/>
  <c r="BD61" i="67"/>
  <c r="BC61" i="67"/>
  <c r="BB61" i="67"/>
  <c r="BA61" i="67"/>
  <c r="AZ61" i="67"/>
  <c r="AY61" i="67"/>
  <c r="AM61" i="67"/>
  <c r="AL61" i="67"/>
  <c r="AK61" i="67"/>
  <c r="BD60" i="67"/>
  <c r="BC60" i="67"/>
  <c r="BB60" i="67"/>
  <c r="BA60" i="67"/>
  <c r="AZ60" i="67"/>
  <c r="AY60" i="67"/>
  <c r="AM60" i="67"/>
  <c r="AL60" i="67"/>
  <c r="AK60" i="67"/>
  <c r="BD59" i="67"/>
  <c r="BC59" i="67"/>
  <c r="BB59" i="67"/>
  <c r="BA59" i="67"/>
  <c r="AZ59" i="67"/>
  <c r="AY59" i="67"/>
  <c r="AM59" i="67"/>
  <c r="AL59" i="67"/>
  <c r="AK59" i="67"/>
  <c r="BD58" i="67"/>
  <c r="BC58" i="67"/>
  <c r="BB58" i="67"/>
  <c r="BA58" i="67"/>
  <c r="AZ58" i="67"/>
  <c r="AY58" i="67"/>
  <c r="AM58" i="67"/>
  <c r="AL58" i="67"/>
  <c r="AK58" i="67"/>
  <c r="BD57" i="67"/>
  <c r="BC57" i="67"/>
  <c r="BB57" i="67"/>
  <c r="BA57" i="67"/>
  <c r="AZ57" i="67"/>
  <c r="AY57" i="67"/>
  <c r="AM57" i="67"/>
  <c r="AL57" i="67"/>
  <c r="AK57" i="67"/>
  <c r="BD56" i="67"/>
  <c r="BC56" i="67"/>
  <c r="BB56" i="67"/>
  <c r="BA56" i="67"/>
  <c r="AZ56" i="67"/>
  <c r="AY56" i="67"/>
  <c r="AM56" i="67"/>
  <c r="AL56" i="67"/>
  <c r="AK56" i="67"/>
  <c r="BD55" i="67"/>
  <c r="BC55" i="67"/>
  <c r="BB55" i="67"/>
  <c r="BA55" i="67"/>
  <c r="AZ55" i="67"/>
  <c r="AY55" i="67"/>
  <c r="AM55" i="67"/>
  <c r="AL55" i="67"/>
  <c r="AK55" i="67"/>
  <c r="BD54" i="67"/>
  <c r="BC54" i="67"/>
  <c r="BB54" i="67"/>
  <c r="BA54" i="67"/>
  <c r="AZ54" i="67"/>
  <c r="AY54" i="67"/>
  <c r="AM54" i="67"/>
  <c r="AL54" i="67"/>
  <c r="AK54" i="67"/>
  <c r="BD53" i="67"/>
  <c r="BC53" i="67"/>
  <c r="BB53" i="67"/>
  <c r="BA53" i="67"/>
  <c r="AZ53" i="67"/>
  <c r="AY53" i="67"/>
  <c r="AM53" i="67"/>
  <c r="AL53" i="67"/>
  <c r="AK53" i="67"/>
  <c r="BD52" i="67"/>
  <c r="BC52" i="67"/>
  <c r="BB52" i="67"/>
  <c r="BA52" i="67"/>
  <c r="AZ52" i="67"/>
  <c r="AY52" i="67"/>
  <c r="AM52" i="67"/>
  <c r="AL52" i="67"/>
  <c r="AK52" i="67"/>
  <c r="BD51" i="67"/>
  <c r="BC51" i="67"/>
  <c r="BB51" i="67"/>
  <c r="BA51" i="67"/>
  <c r="AZ51" i="67"/>
  <c r="AY51" i="67"/>
  <c r="AM51" i="67"/>
  <c r="AL51" i="67"/>
  <c r="AK51" i="67"/>
  <c r="BD50" i="67"/>
  <c r="BC50" i="67"/>
  <c r="BB50" i="67"/>
  <c r="BA50" i="67"/>
  <c r="AZ50" i="67"/>
  <c r="AY50" i="67"/>
  <c r="AM50" i="67"/>
  <c r="AL50" i="67"/>
  <c r="AK50" i="67"/>
  <c r="BD49" i="67"/>
  <c r="BC49" i="67"/>
  <c r="BB49" i="67"/>
  <c r="BA49" i="67"/>
  <c r="AZ49" i="67"/>
  <c r="AY49" i="67"/>
  <c r="AM49" i="67"/>
  <c r="AL49" i="67"/>
  <c r="AK49" i="67"/>
  <c r="BD48" i="67"/>
  <c r="BC48" i="67"/>
  <c r="BB48" i="67"/>
  <c r="BA48" i="67"/>
  <c r="AZ48" i="67"/>
  <c r="AY48" i="67"/>
  <c r="AM48" i="67"/>
  <c r="AL48" i="67"/>
  <c r="AK48" i="67"/>
  <c r="BD47" i="67"/>
  <c r="BC47" i="67"/>
  <c r="BB47" i="67"/>
  <c r="BA47" i="67"/>
  <c r="AZ47" i="67"/>
  <c r="AY47" i="67"/>
  <c r="AM47" i="67"/>
  <c r="AL47" i="67"/>
  <c r="AK47" i="67"/>
  <c r="BD46" i="67"/>
  <c r="BC46" i="67"/>
  <c r="BB46" i="67"/>
  <c r="BA46" i="67"/>
  <c r="AZ46" i="67"/>
  <c r="AY46" i="67"/>
  <c r="AM46" i="67"/>
  <c r="AL46" i="67"/>
  <c r="AK46" i="67"/>
  <c r="BD45" i="67"/>
  <c r="BC45" i="67"/>
  <c r="BB45" i="67"/>
  <c r="BA45" i="67"/>
  <c r="AZ45" i="67"/>
  <c r="AY45" i="67"/>
  <c r="AM45" i="67"/>
  <c r="AL45" i="67"/>
  <c r="AK45" i="67"/>
  <c r="BD44" i="67"/>
  <c r="BC44" i="67"/>
  <c r="BB44" i="67"/>
  <c r="BA44" i="67"/>
  <c r="AZ44" i="67"/>
  <c r="AY44" i="67"/>
  <c r="AM44" i="67"/>
  <c r="AL44" i="67"/>
  <c r="AK44" i="67"/>
  <c r="BD43" i="67"/>
  <c r="BC43" i="67"/>
  <c r="BB43" i="67"/>
  <c r="BA43" i="67"/>
  <c r="AZ43" i="67"/>
  <c r="AY43" i="67"/>
  <c r="AM43" i="67"/>
  <c r="AL43" i="67"/>
  <c r="AK43" i="67"/>
  <c r="BD42" i="67"/>
  <c r="BC42" i="67"/>
  <c r="BB42" i="67"/>
  <c r="BA42" i="67"/>
  <c r="AZ42" i="67"/>
  <c r="AY42" i="67"/>
  <c r="AM42" i="67"/>
  <c r="AL42" i="67"/>
  <c r="AK42" i="67"/>
  <c r="BD41" i="67"/>
  <c r="BC41" i="67"/>
  <c r="BB41" i="67"/>
  <c r="BA41" i="67"/>
  <c r="AZ41" i="67"/>
  <c r="AY41" i="67"/>
  <c r="AM41" i="67"/>
  <c r="AL41" i="67"/>
  <c r="AK41" i="67"/>
  <c r="BD610" i="67"/>
  <c r="BC610" i="67"/>
  <c r="BB610" i="67"/>
  <c r="BA610" i="67"/>
  <c r="AZ610" i="67"/>
  <c r="AY610" i="67"/>
  <c r="AM610" i="67"/>
  <c r="AL610" i="67"/>
  <c r="AK610" i="67"/>
  <c r="BD609" i="67"/>
  <c r="BC609" i="67"/>
  <c r="BB609" i="67"/>
  <c r="BA609" i="67"/>
  <c r="AZ609" i="67"/>
  <c r="AY609" i="67"/>
  <c r="AM609" i="67"/>
  <c r="AL609" i="67"/>
  <c r="AK609" i="67"/>
  <c r="BD608" i="67"/>
  <c r="BC608" i="67"/>
  <c r="BB608" i="67"/>
  <c r="BA608" i="67"/>
  <c r="AZ608" i="67"/>
  <c r="AY608" i="67"/>
  <c r="AM608" i="67"/>
  <c r="AL608" i="67"/>
  <c r="AK608" i="67"/>
  <c r="BD607" i="67"/>
  <c r="BC607" i="67"/>
  <c r="BB607" i="67"/>
  <c r="BA607" i="67"/>
  <c r="AZ607" i="67"/>
  <c r="AY607" i="67"/>
  <c r="AM607" i="67"/>
  <c r="AL607" i="67"/>
  <c r="AK607" i="67"/>
  <c r="BD606" i="67"/>
  <c r="BC606" i="67"/>
  <c r="BB606" i="67"/>
  <c r="BA606" i="67"/>
  <c r="AZ606" i="67"/>
  <c r="AY606" i="67"/>
  <c r="AM606" i="67"/>
  <c r="AL606" i="67"/>
  <c r="AK606" i="67"/>
  <c r="BD605" i="67"/>
  <c r="BC605" i="67"/>
  <c r="BB605" i="67"/>
  <c r="BA605" i="67"/>
  <c r="AZ605" i="67"/>
  <c r="AY605" i="67"/>
  <c r="AM605" i="67"/>
  <c r="AL605" i="67"/>
  <c r="AK605" i="67"/>
  <c r="BD604" i="67"/>
  <c r="BC604" i="67"/>
  <c r="BB604" i="67"/>
  <c r="BA604" i="67"/>
  <c r="AZ604" i="67"/>
  <c r="AY604" i="67"/>
  <c r="AM604" i="67"/>
  <c r="AL604" i="67"/>
  <c r="AK604" i="67"/>
  <c r="BD603" i="67"/>
  <c r="BC603" i="67"/>
  <c r="BB603" i="67"/>
  <c r="BA603" i="67"/>
  <c r="AZ603" i="67"/>
  <c r="AY603" i="67"/>
  <c r="AM603" i="67"/>
  <c r="AL603" i="67"/>
  <c r="AK603" i="67"/>
  <c r="BD602" i="67"/>
  <c r="BC602" i="67"/>
  <c r="BB602" i="67"/>
  <c r="BA602" i="67"/>
  <c r="AZ602" i="67"/>
  <c r="AY602" i="67"/>
  <c r="AM602" i="67"/>
  <c r="AL602" i="67"/>
  <c r="AK602" i="67"/>
  <c r="BD601" i="67"/>
  <c r="BC601" i="67"/>
  <c r="BB601" i="67"/>
  <c r="BA601" i="67"/>
  <c r="AZ601" i="67"/>
  <c r="AY601" i="67"/>
  <c r="AM601" i="67"/>
  <c r="AL601" i="67"/>
  <c r="AK601" i="67"/>
  <c r="BD600" i="67"/>
  <c r="BC600" i="67"/>
  <c r="BB600" i="67"/>
  <c r="BA600" i="67"/>
  <c r="AZ600" i="67"/>
  <c r="AY600" i="67"/>
  <c r="AM600" i="67"/>
  <c r="AL600" i="67"/>
  <c r="AK600" i="67"/>
  <c r="BD599" i="67"/>
  <c r="BC599" i="67"/>
  <c r="BB599" i="67"/>
  <c r="BA599" i="67"/>
  <c r="AZ599" i="67"/>
  <c r="AY599" i="67"/>
  <c r="AM599" i="67"/>
  <c r="AL599" i="67"/>
  <c r="AK599" i="67"/>
  <c r="BD598" i="67"/>
  <c r="BC598" i="67"/>
  <c r="BB598" i="67"/>
  <c r="BA598" i="67"/>
  <c r="AZ598" i="67"/>
  <c r="AY598" i="67"/>
  <c r="AM598" i="67"/>
  <c r="AL598" i="67"/>
  <c r="AK598" i="67"/>
  <c r="BD597" i="67"/>
  <c r="BC597" i="67"/>
  <c r="BB597" i="67"/>
  <c r="BA597" i="67"/>
  <c r="AZ597" i="67"/>
  <c r="AY597" i="67"/>
  <c r="AM597" i="67"/>
  <c r="AL597" i="67"/>
  <c r="AK597" i="67"/>
  <c r="BD596" i="67"/>
  <c r="BC596" i="67"/>
  <c r="BB596" i="67"/>
  <c r="BA596" i="67"/>
  <c r="AZ596" i="67"/>
  <c r="AY596" i="67"/>
  <c r="AM596" i="67"/>
  <c r="AL596" i="67"/>
  <c r="AK596" i="67"/>
  <c r="BD595" i="67"/>
  <c r="BC595" i="67"/>
  <c r="BB595" i="67"/>
  <c r="BA595" i="67"/>
  <c r="AZ595" i="67"/>
  <c r="AY595" i="67"/>
  <c r="AM595" i="67"/>
  <c r="AL595" i="67"/>
  <c r="AK595" i="67"/>
  <c r="BD594" i="67"/>
  <c r="BC594" i="67"/>
  <c r="BB594" i="67"/>
  <c r="BA594" i="67"/>
  <c r="AZ594" i="67"/>
  <c r="AY594" i="67"/>
  <c r="AM594" i="67"/>
  <c r="AL594" i="67"/>
  <c r="AK594" i="67"/>
  <c r="BD593" i="67"/>
  <c r="BC593" i="67"/>
  <c r="BB593" i="67"/>
  <c r="BA593" i="67"/>
  <c r="AZ593" i="67"/>
  <c r="AY593" i="67"/>
  <c r="AM593" i="67"/>
  <c r="AL593" i="67"/>
  <c r="AK593" i="67"/>
  <c r="BD592" i="67"/>
  <c r="BC592" i="67"/>
  <c r="BB592" i="67"/>
  <c r="BA592" i="67"/>
  <c r="AZ592" i="67"/>
  <c r="AY592" i="67"/>
  <c r="AM592" i="67"/>
  <c r="AL592" i="67"/>
  <c r="AK592" i="67"/>
  <c r="BD591" i="67"/>
  <c r="BC591" i="67"/>
  <c r="BB591" i="67"/>
  <c r="BA591" i="67"/>
  <c r="AZ591" i="67"/>
  <c r="AY591" i="67"/>
  <c r="AM591" i="67"/>
  <c r="AL591" i="67"/>
  <c r="AK591" i="67"/>
  <c r="BD590" i="67"/>
  <c r="BC590" i="67"/>
  <c r="BB590" i="67"/>
  <c r="BA590" i="67"/>
  <c r="AZ590" i="67"/>
  <c r="AY590" i="67"/>
  <c r="AM590" i="67"/>
  <c r="AL590" i="67"/>
  <c r="AK590" i="67"/>
  <c r="BD589" i="67"/>
  <c r="BC589" i="67"/>
  <c r="BB589" i="67"/>
  <c r="BA589" i="67"/>
  <c r="AZ589" i="67"/>
  <c r="AY589" i="67"/>
  <c r="AM589" i="67"/>
  <c r="AL589" i="67"/>
  <c r="AK589" i="67"/>
  <c r="BD588" i="67"/>
  <c r="BC588" i="67"/>
  <c r="BB588" i="67"/>
  <c r="BA588" i="67"/>
  <c r="AZ588" i="67"/>
  <c r="AY588" i="67"/>
  <c r="AM588" i="67"/>
  <c r="AL588" i="67"/>
  <c r="AK588" i="67"/>
  <c r="BD587" i="67"/>
  <c r="BC587" i="67"/>
  <c r="BB587" i="67"/>
  <c r="BA587" i="67"/>
  <c r="AZ587" i="67"/>
  <c r="AY587" i="67"/>
  <c r="AM587" i="67"/>
  <c r="AL587" i="67"/>
  <c r="AK587" i="67"/>
  <c r="BD586" i="67"/>
  <c r="BC586" i="67"/>
  <c r="BB586" i="67"/>
  <c r="BA586" i="67"/>
  <c r="AZ586" i="67"/>
  <c r="AY586" i="67"/>
  <c r="AM586" i="67"/>
  <c r="AL586" i="67"/>
  <c r="AK586" i="67"/>
  <c r="BD585" i="67"/>
  <c r="BC585" i="67"/>
  <c r="BB585" i="67"/>
  <c r="BA585" i="67"/>
  <c r="AZ585" i="67"/>
  <c r="AY585" i="67"/>
  <c r="AM585" i="67"/>
  <c r="AL585" i="67"/>
  <c r="AK585" i="67"/>
  <c r="BD584" i="67"/>
  <c r="BC584" i="67"/>
  <c r="BB584" i="67"/>
  <c r="BA584" i="67"/>
  <c r="AZ584" i="67"/>
  <c r="AY584" i="67"/>
  <c r="AM584" i="67"/>
  <c r="AL584" i="67"/>
  <c r="AK584" i="67"/>
  <c r="BD583" i="67"/>
  <c r="BC583" i="67"/>
  <c r="BB583" i="67"/>
  <c r="BA583" i="67"/>
  <c r="AZ583" i="67"/>
  <c r="AY583" i="67"/>
  <c r="AM583" i="67"/>
  <c r="AL583" i="67"/>
  <c r="AK583" i="67"/>
  <c r="BD582" i="67"/>
  <c r="BC582" i="67"/>
  <c r="BB582" i="67"/>
  <c r="BA582" i="67"/>
  <c r="AZ582" i="67"/>
  <c r="AY582" i="67"/>
  <c r="AM582" i="67"/>
  <c r="AL582" i="67"/>
  <c r="AK582" i="67"/>
  <c r="BD581" i="67"/>
  <c r="BC581" i="67"/>
  <c r="BB581" i="67"/>
  <c r="BA581" i="67"/>
  <c r="AZ581" i="67"/>
  <c r="AY581" i="67"/>
  <c r="AM581" i="67"/>
  <c r="AL581" i="67"/>
  <c r="AK581" i="67"/>
  <c r="BD580" i="67"/>
  <c r="BC580" i="67"/>
  <c r="BB580" i="67"/>
  <c r="BA580" i="67"/>
  <c r="AZ580" i="67"/>
  <c r="AY580" i="67"/>
  <c r="AM580" i="67"/>
  <c r="AL580" i="67"/>
  <c r="AK580" i="67"/>
  <c r="BD579" i="67"/>
  <c r="BC579" i="67"/>
  <c r="BB579" i="67"/>
  <c r="BA579" i="67"/>
  <c r="AZ579" i="67"/>
  <c r="AY579" i="67"/>
  <c r="AM579" i="67"/>
  <c r="AL579" i="67"/>
  <c r="AK579" i="67"/>
  <c r="BD578" i="67"/>
  <c r="BC578" i="67"/>
  <c r="BB578" i="67"/>
  <c r="BA578" i="67"/>
  <c r="AZ578" i="67"/>
  <c r="AY578" i="67"/>
  <c r="AM578" i="67"/>
  <c r="AL578" i="67"/>
  <c r="AK578" i="67"/>
  <c r="BD577" i="67"/>
  <c r="BC577" i="67"/>
  <c r="BB577" i="67"/>
  <c r="BA577" i="67"/>
  <c r="AZ577" i="67"/>
  <c r="AY577" i="67"/>
  <c r="AM577" i="67"/>
  <c r="AL577" i="67"/>
  <c r="AK577" i="67"/>
  <c r="BD576" i="67"/>
  <c r="BC576" i="67"/>
  <c r="BB576" i="67"/>
  <c r="BA576" i="67"/>
  <c r="AZ576" i="67"/>
  <c r="AY576" i="67"/>
  <c r="AM576" i="67"/>
  <c r="AL576" i="67"/>
  <c r="AK576" i="67"/>
  <c r="BD575" i="67"/>
  <c r="BC575" i="67"/>
  <c r="BB575" i="67"/>
  <c r="BA575" i="67"/>
  <c r="AZ575" i="67"/>
  <c r="AY575" i="67"/>
  <c r="AM575" i="67"/>
  <c r="AL575" i="67"/>
  <c r="AK575" i="67"/>
  <c r="BD574" i="67"/>
  <c r="BC574" i="67"/>
  <c r="BB574" i="67"/>
  <c r="BA574" i="67"/>
  <c r="AZ574" i="67"/>
  <c r="AY574" i="67"/>
  <c r="AM574" i="67"/>
  <c r="AL574" i="67"/>
  <c r="AK574" i="67"/>
  <c r="BD573" i="67"/>
  <c r="BC573" i="67"/>
  <c r="BB573" i="67"/>
  <c r="BA573" i="67"/>
  <c r="AZ573" i="67"/>
  <c r="AY573" i="67"/>
  <c r="AM573" i="67"/>
  <c r="AL573" i="67"/>
  <c r="AK573" i="67"/>
  <c r="BD572" i="67"/>
  <c r="BC572" i="67"/>
  <c r="BB572" i="67"/>
  <c r="BA572" i="67"/>
  <c r="AZ572" i="67"/>
  <c r="AY572" i="67"/>
  <c r="AM572" i="67"/>
  <c r="AL572" i="67"/>
  <c r="AK572" i="67"/>
  <c r="BD571" i="67"/>
  <c r="BC571" i="67"/>
  <c r="BB571" i="67"/>
  <c r="BA571" i="67"/>
  <c r="AZ571" i="67"/>
  <c r="AY571" i="67"/>
  <c r="AM571" i="67"/>
  <c r="AL571" i="67"/>
  <c r="AK571" i="67"/>
  <c r="BD570" i="67"/>
  <c r="BC570" i="67"/>
  <c r="BB570" i="67"/>
  <c r="BA570" i="67"/>
  <c r="AZ570" i="67"/>
  <c r="AY570" i="67"/>
  <c r="AM570" i="67"/>
  <c r="AL570" i="67"/>
  <c r="AK570" i="67"/>
  <c r="BD569" i="67"/>
  <c r="BC569" i="67"/>
  <c r="BB569" i="67"/>
  <c r="BA569" i="67"/>
  <c r="AZ569" i="67"/>
  <c r="AY569" i="67"/>
  <c r="AM569" i="67"/>
  <c r="AL569" i="67"/>
  <c r="AK569" i="67"/>
  <c r="BD568" i="67"/>
  <c r="BC568" i="67"/>
  <c r="BB568" i="67"/>
  <c r="BA568" i="67"/>
  <c r="AZ568" i="67"/>
  <c r="AY568" i="67"/>
  <c r="AM568" i="67"/>
  <c r="AL568" i="67"/>
  <c r="AK568" i="67"/>
  <c r="BD567" i="67"/>
  <c r="BC567" i="67"/>
  <c r="BB567" i="67"/>
  <c r="BA567" i="67"/>
  <c r="AZ567" i="67"/>
  <c r="AY567" i="67"/>
  <c r="AM567" i="67"/>
  <c r="AL567" i="67"/>
  <c r="AK567" i="67"/>
  <c r="BD566" i="67"/>
  <c r="BC566" i="67"/>
  <c r="BB566" i="67"/>
  <c r="BA566" i="67"/>
  <c r="AZ566" i="67"/>
  <c r="AY566" i="67"/>
  <c r="AM566" i="67"/>
  <c r="AL566" i="67"/>
  <c r="AK566" i="67"/>
  <c r="BD565" i="67"/>
  <c r="BC565" i="67"/>
  <c r="BB565" i="67"/>
  <c r="BA565" i="67"/>
  <c r="AZ565" i="67"/>
  <c r="AY565" i="67"/>
  <c r="AM565" i="67"/>
  <c r="AL565" i="67"/>
  <c r="AK565" i="67"/>
  <c r="BD564" i="67"/>
  <c r="BC564" i="67"/>
  <c r="BB564" i="67"/>
  <c r="BA564" i="67"/>
  <c r="AZ564" i="67"/>
  <c r="AY564" i="67"/>
  <c r="AM564" i="67"/>
  <c r="AL564" i="67"/>
  <c r="AK564" i="67"/>
  <c r="BD563" i="67"/>
  <c r="BC563" i="67"/>
  <c r="BB563" i="67"/>
  <c r="BA563" i="67"/>
  <c r="AZ563" i="67"/>
  <c r="AY563" i="67"/>
  <c r="AM563" i="67"/>
  <c r="AL563" i="67"/>
  <c r="AK563" i="67"/>
  <c r="BD562" i="67"/>
  <c r="BC562" i="67"/>
  <c r="BB562" i="67"/>
  <c r="BA562" i="67"/>
  <c r="AZ562" i="67"/>
  <c r="AY562" i="67"/>
  <c r="AM562" i="67"/>
  <c r="AL562" i="67"/>
  <c r="AK562" i="67"/>
  <c r="BD561" i="67"/>
  <c r="BC561" i="67"/>
  <c r="BB561" i="67"/>
  <c r="BA561" i="67"/>
  <c r="AZ561" i="67"/>
  <c r="AY561" i="67"/>
  <c r="AM561" i="67"/>
  <c r="AL561" i="67"/>
  <c r="AK561" i="67"/>
  <c r="BD560" i="67"/>
  <c r="BC560" i="67"/>
  <c r="BB560" i="67"/>
  <c r="BA560" i="67"/>
  <c r="AZ560" i="67"/>
  <c r="AY560" i="67"/>
  <c r="AM560" i="67"/>
  <c r="AL560" i="67"/>
  <c r="AK560" i="67"/>
  <c r="BD559" i="67"/>
  <c r="BC559" i="67"/>
  <c r="BB559" i="67"/>
  <c r="BA559" i="67"/>
  <c r="AZ559" i="67"/>
  <c r="AY559" i="67"/>
  <c r="AM559" i="67"/>
  <c r="AL559" i="67"/>
  <c r="AK559" i="67"/>
  <c r="BD558" i="67"/>
  <c r="BC558" i="67"/>
  <c r="BB558" i="67"/>
  <c r="BA558" i="67"/>
  <c r="AZ558" i="67"/>
  <c r="AY558" i="67"/>
  <c r="AM558" i="67"/>
  <c r="AL558" i="67"/>
  <c r="AK558" i="67"/>
  <c r="BD557" i="67"/>
  <c r="BC557" i="67"/>
  <c r="BB557" i="67"/>
  <c r="BA557" i="67"/>
  <c r="AZ557" i="67"/>
  <c r="AY557" i="67"/>
  <c r="AM557" i="67"/>
  <c r="AL557" i="67"/>
  <c r="AK557" i="67"/>
  <c r="BD556" i="67"/>
  <c r="BC556" i="67"/>
  <c r="BB556" i="67"/>
  <c r="BA556" i="67"/>
  <c r="AZ556" i="67"/>
  <c r="AY556" i="67"/>
  <c r="AM556" i="67"/>
  <c r="AL556" i="67"/>
  <c r="AK556" i="67"/>
  <c r="BD555" i="67"/>
  <c r="BC555" i="67"/>
  <c r="BB555" i="67"/>
  <c r="BA555" i="67"/>
  <c r="AZ555" i="67"/>
  <c r="AY555" i="67"/>
  <c r="AM555" i="67"/>
  <c r="AL555" i="67"/>
  <c r="AK555" i="67"/>
  <c r="BD554" i="67"/>
  <c r="BC554" i="67"/>
  <c r="BB554" i="67"/>
  <c r="BA554" i="67"/>
  <c r="AZ554" i="67"/>
  <c r="AY554" i="67"/>
  <c r="AM554" i="67"/>
  <c r="AL554" i="67"/>
  <c r="AK554" i="67"/>
  <c r="BD553" i="67"/>
  <c r="BC553" i="67"/>
  <c r="BB553" i="67"/>
  <c r="BA553" i="67"/>
  <c r="AZ553" i="67"/>
  <c r="AY553" i="67"/>
  <c r="AM553" i="67"/>
  <c r="AL553" i="67"/>
  <c r="AK553" i="67"/>
  <c r="BD552" i="67"/>
  <c r="BC552" i="67"/>
  <c r="BB552" i="67"/>
  <c r="BA552" i="67"/>
  <c r="AZ552" i="67"/>
  <c r="AY552" i="67"/>
  <c r="AM552" i="67"/>
  <c r="AL552" i="67"/>
  <c r="AK552" i="67"/>
  <c r="BD551" i="67"/>
  <c r="BC551" i="67"/>
  <c r="BB551" i="67"/>
  <c r="BA551" i="67"/>
  <c r="AZ551" i="67"/>
  <c r="AY551" i="67"/>
  <c r="AM551" i="67"/>
  <c r="AL551" i="67"/>
  <c r="AK551" i="67"/>
  <c r="BD550" i="67"/>
  <c r="BC550" i="67"/>
  <c r="BB550" i="67"/>
  <c r="BA550" i="67"/>
  <c r="AZ550" i="67"/>
  <c r="AY550" i="67"/>
  <c r="AM550" i="67"/>
  <c r="AL550" i="67"/>
  <c r="AK550" i="67"/>
  <c r="BD549" i="67"/>
  <c r="BC549" i="67"/>
  <c r="BB549" i="67"/>
  <c r="BA549" i="67"/>
  <c r="AZ549" i="67"/>
  <c r="AY549" i="67"/>
  <c r="AM549" i="67"/>
  <c r="AL549" i="67"/>
  <c r="AK549" i="67"/>
  <c r="BD548" i="67"/>
  <c r="BC548" i="67"/>
  <c r="BB548" i="67"/>
  <c r="BA548" i="67"/>
  <c r="AZ548" i="67"/>
  <c r="AY548" i="67"/>
  <c r="AM548" i="67"/>
  <c r="AL548" i="67"/>
  <c r="AK548" i="67"/>
  <c r="BD547" i="67"/>
  <c r="BC547" i="67"/>
  <c r="BB547" i="67"/>
  <c r="BA547" i="67"/>
  <c r="AZ547" i="67"/>
  <c r="AY547" i="67"/>
  <c r="AM547" i="67"/>
  <c r="AL547" i="67"/>
  <c r="AK547" i="67"/>
  <c r="BD546" i="67"/>
  <c r="BC546" i="67"/>
  <c r="BB546" i="67"/>
  <c r="BA546" i="67"/>
  <c r="AZ546" i="67"/>
  <c r="AY546" i="67"/>
  <c r="AM546" i="67"/>
  <c r="AL546" i="67"/>
  <c r="AK546" i="67"/>
  <c r="BD545" i="67"/>
  <c r="BC545" i="67"/>
  <c r="BB545" i="67"/>
  <c r="BA545" i="67"/>
  <c r="AZ545" i="67"/>
  <c r="AY545" i="67"/>
  <c r="AM545" i="67"/>
  <c r="AL545" i="67"/>
  <c r="AK545" i="67"/>
  <c r="BD544" i="67"/>
  <c r="BC544" i="67"/>
  <c r="BB544" i="67"/>
  <c r="BA544" i="67"/>
  <c r="AZ544" i="67"/>
  <c r="AY544" i="67"/>
  <c r="AM544" i="67"/>
  <c r="AL544" i="67"/>
  <c r="AK544" i="67"/>
  <c r="BD543" i="67"/>
  <c r="BC543" i="67"/>
  <c r="BB543" i="67"/>
  <c r="BA543" i="67"/>
  <c r="AZ543" i="67"/>
  <c r="AY543" i="67"/>
  <c r="AM543" i="67"/>
  <c r="AL543" i="67"/>
  <c r="AK543" i="67"/>
  <c r="BD542" i="67"/>
  <c r="BC542" i="67"/>
  <c r="BB542" i="67"/>
  <c r="BA542" i="67"/>
  <c r="AZ542" i="67"/>
  <c r="AY542" i="67"/>
  <c r="AM542" i="67"/>
  <c r="AL542" i="67"/>
  <c r="AK542" i="67"/>
  <c r="BD541" i="67"/>
  <c r="BC541" i="67"/>
  <c r="BB541" i="67"/>
  <c r="BA541" i="67"/>
  <c r="AZ541" i="67"/>
  <c r="AY541" i="67"/>
  <c r="AM541" i="67"/>
  <c r="AL541" i="67"/>
  <c r="AK541" i="67"/>
  <c r="BD540" i="67"/>
  <c r="BC540" i="67"/>
  <c r="BB540" i="67"/>
  <c r="BA540" i="67"/>
  <c r="AZ540" i="67"/>
  <c r="AY540" i="67"/>
  <c r="AM540" i="67"/>
  <c r="AL540" i="67"/>
  <c r="AK540" i="67"/>
  <c r="BD539" i="67"/>
  <c r="BC539" i="67"/>
  <c r="BB539" i="67"/>
  <c r="BA539" i="67"/>
  <c r="AZ539" i="67"/>
  <c r="AY539" i="67"/>
  <c r="AM539" i="67"/>
  <c r="AL539" i="67"/>
  <c r="AK539" i="67"/>
  <c r="BD538" i="67"/>
  <c r="BC538" i="67"/>
  <c r="BB538" i="67"/>
  <c r="BA538" i="67"/>
  <c r="AZ538" i="67"/>
  <c r="AY538" i="67"/>
  <c r="AM538" i="67"/>
  <c r="AL538" i="67"/>
  <c r="AK538" i="67"/>
  <c r="BD537" i="67"/>
  <c r="BC537" i="67"/>
  <c r="BB537" i="67"/>
  <c r="BA537" i="67"/>
  <c r="AZ537" i="67"/>
  <c r="AY537" i="67"/>
  <c r="AM537" i="67"/>
  <c r="AL537" i="67"/>
  <c r="AK537" i="67"/>
  <c r="BD536" i="67"/>
  <c r="BC536" i="67"/>
  <c r="BB536" i="67"/>
  <c r="BA536" i="67"/>
  <c r="AZ536" i="67"/>
  <c r="AY536" i="67"/>
  <c r="AM536" i="67"/>
  <c r="AL536" i="67"/>
  <c r="AK536" i="67"/>
  <c r="BD535" i="67"/>
  <c r="BC535" i="67"/>
  <c r="BB535" i="67"/>
  <c r="BA535" i="67"/>
  <c r="AZ535" i="67"/>
  <c r="AY535" i="67"/>
  <c r="AM535" i="67"/>
  <c r="AL535" i="67"/>
  <c r="AK535" i="67"/>
  <c r="BD534" i="67"/>
  <c r="BC534" i="67"/>
  <c r="BB534" i="67"/>
  <c r="BA534" i="67"/>
  <c r="AZ534" i="67"/>
  <c r="AY534" i="67"/>
  <c r="AM534" i="67"/>
  <c r="AL534" i="67"/>
  <c r="AK534" i="67"/>
  <c r="BD533" i="67"/>
  <c r="BC533" i="67"/>
  <c r="BB533" i="67"/>
  <c r="BA533" i="67"/>
  <c r="AZ533" i="67"/>
  <c r="AY533" i="67"/>
  <c r="AM533" i="67"/>
  <c r="AL533" i="67"/>
  <c r="AK533" i="67"/>
  <c r="BD532" i="67"/>
  <c r="BC532" i="67"/>
  <c r="BB532" i="67"/>
  <c r="BA532" i="67"/>
  <c r="AZ532" i="67"/>
  <c r="AY532" i="67"/>
  <c r="AM532" i="67"/>
  <c r="AL532" i="67"/>
  <c r="AK532" i="67"/>
  <c r="BD531" i="67"/>
  <c r="BC531" i="67"/>
  <c r="BB531" i="67"/>
  <c r="BA531" i="67"/>
  <c r="AZ531" i="67"/>
  <c r="AY531" i="67"/>
  <c r="AM531" i="67"/>
  <c r="AL531" i="67"/>
  <c r="AK531" i="67"/>
  <c r="BD530" i="67"/>
  <c r="BC530" i="67"/>
  <c r="BB530" i="67"/>
  <c r="BA530" i="67"/>
  <c r="AZ530" i="67"/>
  <c r="AY530" i="67"/>
  <c r="AM530" i="67"/>
  <c r="AL530" i="67"/>
  <c r="AK530" i="67"/>
  <c r="BD529" i="67"/>
  <c r="BC529" i="67"/>
  <c r="BB529" i="67"/>
  <c r="BA529" i="67"/>
  <c r="AZ529" i="67"/>
  <c r="AY529" i="67"/>
  <c r="AM529" i="67"/>
  <c r="AL529" i="67"/>
  <c r="AK529" i="67"/>
  <c r="BD528" i="67"/>
  <c r="BC528" i="67"/>
  <c r="BB528" i="67"/>
  <c r="BA528" i="67"/>
  <c r="AZ528" i="67"/>
  <c r="AY528" i="67"/>
  <c r="AM528" i="67"/>
  <c r="AL528" i="67"/>
  <c r="AK528" i="67"/>
  <c r="BD527" i="67"/>
  <c r="BC527" i="67"/>
  <c r="BB527" i="67"/>
  <c r="BA527" i="67"/>
  <c r="AZ527" i="67"/>
  <c r="AY527" i="67"/>
  <c r="AM527" i="67"/>
  <c r="AL527" i="67"/>
  <c r="AK527" i="67"/>
  <c r="BD526" i="67"/>
  <c r="BC526" i="67"/>
  <c r="BB526" i="67"/>
  <c r="BA526" i="67"/>
  <c r="AZ526" i="67"/>
  <c r="AY526" i="67"/>
  <c r="AM526" i="67"/>
  <c r="AL526" i="67"/>
  <c r="AK526" i="67"/>
  <c r="BD525" i="67"/>
  <c r="BC525" i="67"/>
  <c r="BB525" i="67"/>
  <c r="BA525" i="67"/>
  <c r="AZ525" i="67"/>
  <c r="AY525" i="67"/>
  <c r="AM525" i="67"/>
  <c r="AL525" i="67"/>
  <c r="AK525" i="67"/>
  <c r="BD524" i="67"/>
  <c r="BC524" i="67"/>
  <c r="BB524" i="67"/>
  <c r="BA524" i="67"/>
  <c r="AZ524" i="67"/>
  <c r="AY524" i="67"/>
  <c r="AM524" i="67"/>
  <c r="AL524" i="67"/>
  <c r="AK524" i="67"/>
  <c r="BD523" i="67"/>
  <c r="BC523" i="67"/>
  <c r="BB523" i="67"/>
  <c r="BA523" i="67"/>
  <c r="AZ523" i="67"/>
  <c r="AY523" i="67"/>
  <c r="AM523" i="67"/>
  <c r="AL523" i="67"/>
  <c r="AK523" i="67"/>
  <c r="BD522" i="67"/>
  <c r="BC522" i="67"/>
  <c r="BB522" i="67"/>
  <c r="BA522" i="67"/>
  <c r="AZ522" i="67"/>
  <c r="AY522" i="67"/>
  <c r="AM522" i="67"/>
  <c r="AL522" i="67"/>
  <c r="AK522" i="67"/>
  <c r="BD521" i="67"/>
  <c r="BC521" i="67"/>
  <c r="BB521" i="67"/>
  <c r="BA521" i="67"/>
  <c r="AZ521" i="67"/>
  <c r="AY521" i="67"/>
  <c r="AM521" i="67"/>
  <c r="AL521" i="67"/>
  <c r="AK521" i="67"/>
  <c r="BD520" i="67"/>
  <c r="BC520" i="67"/>
  <c r="BB520" i="67"/>
  <c r="BA520" i="67"/>
  <c r="AZ520" i="67"/>
  <c r="AY520" i="67"/>
  <c r="AM520" i="67"/>
  <c r="AL520" i="67"/>
  <c r="AK520" i="67"/>
  <c r="BD519" i="67"/>
  <c r="BC519" i="67"/>
  <c r="BB519" i="67"/>
  <c r="BA519" i="67"/>
  <c r="AZ519" i="67"/>
  <c r="AY519" i="67"/>
  <c r="AM519" i="67"/>
  <c r="AL519" i="67"/>
  <c r="AK519" i="67"/>
  <c r="BD518" i="67"/>
  <c r="BC518" i="67"/>
  <c r="BB518" i="67"/>
  <c r="BA518" i="67"/>
  <c r="AZ518" i="67"/>
  <c r="AY518" i="67"/>
  <c r="AM518" i="67"/>
  <c r="AL518" i="67"/>
  <c r="AK518" i="67"/>
  <c r="BD517" i="67"/>
  <c r="BC517" i="67"/>
  <c r="BB517" i="67"/>
  <c r="BA517" i="67"/>
  <c r="AZ517" i="67"/>
  <c r="AY517" i="67"/>
  <c r="AM517" i="67"/>
  <c r="AL517" i="67"/>
  <c r="AK517" i="67"/>
  <c r="BD516" i="67"/>
  <c r="BC516" i="67"/>
  <c r="BB516" i="67"/>
  <c r="BA516" i="67"/>
  <c r="AZ516" i="67"/>
  <c r="AY516" i="67"/>
  <c r="AM516" i="67"/>
  <c r="AL516" i="67"/>
  <c r="AK516" i="67"/>
  <c r="BD515" i="67"/>
  <c r="BC515" i="67"/>
  <c r="BB515" i="67"/>
  <c r="BA515" i="67"/>
  <c r="AZ515" i="67"/>
  <c r="AY515" i="67"/>
  <c r="AM515" i="67"/>
  <c r="AL515" i="67"/>
  <c r="AK515" i="67"/>
  <c r="BD514" i="67"/>
  <c r="BC514" i="67"/>
  <c r="BB514" i="67"/>
  <c r="BA514" i="67"/>
  <c r="AZ514" i="67"/>
  <c r="AY514" i="67"/>
  <c r="AM514" i="67"/>
  <c r="AL514" i="67"/>
  <c r="AK514" i="67"/>
  <c r="BD513" i="67"/>
  <c r="BC513" i="67"/>
  <c r="BB513" i="67"/>
  <c r="BA513" i="67"/>
  <c r="AZ513" i="67"/>
  <c r="AY513" i="67"/>
  <c r="AM513" i="67"/>
  <c r="AL513" i="67"/>
  <c r="AK513" i="67"/>
  <c r="BD512" i="67"/>
  <c r="BC512" i="67"/>
  <c r="BB512" i="67"/>
  <c r="BA512" i="67"/>
  <c r="AZ512" i="67"/>
  <c r="AY512" i="67"/>
  <c r="AM512" i="67"/>
  <c r="AL512" i="67"/>
  <c r="AK512" i="67"/>
  <c r="BD511" i="67"/>
  <c r="BC511" i="67"/>
  <c r="BB511" i="67"/>
  <c r="BA511" i="67"/>
  <c r="AZ511" i="67"/>
  <c r="AY511" i="67"/>
  <c r="AM511" i="67"/>
  <c r="AL511" i="67"/>
  <c r="AK511" i="67"/>
  <c r="BD510" i="67"/>
  <c r="BC510" i="67"/>
  <c r="BB510" i="67"/>
  <c r="BA510" i="67"/>
  <c r="AZ510" i="67"/>
  <c r="AY510" i="67"/>
  <c r="AM510" i="67"/>
  <c r="AL510" i="67"/>
  <c r="AK510" i="67"/>
  <c r="BD509" i="67"/>
  <c r="BC509" i="67"/>
  <c r="BB509" i="67"/>
  <c r="BA509" i="67"/>
  <c r="AZ509" i="67"/>
  <c r="AY509" i="67"/>
  <c r="AM509" i="67"/>
  <c r="AL509" i="67"/>
  <c r="AK509" i="67"/>
  <c r="BD508" i="67"/>
  <c r="BC508" i="67"/>
  <c r="BB508" i="67"/>
  <c r="BA508" i="67"/>
  <c r="AZ508" i="67"/>
  <c r="AY508" i="67"/>
  <c r="AM508" i="67"/>
  <c r="AL508" i="67"/>
  <c r="AK508" i="67"/>
  <c r="BD507" i="67"/>
  <c r="BC507" i="67"/>
  <c r="BB507" i="67"/>
  <c r="BA507" i="67"/>
  <c r="AZ507" i="67"/>
  <c r="AY507" i="67"/>
  <c r="AM507" i="67"/>
  <c r="AL507" i="67"/>
  <c r="AK507" i="67"/>
  <c r="BD506" i="67"/>
  <c r="BC506" i="67"/>
  <c r="BB506" i="67"/>
  <c r="BA506" i="67"/>
  <c r="AZ506" i="67"/>
  <c r="AY506" i="67"/>
  <c r="AM506" i="67"/>
  <c r="AL506" i="67"/>
  <c r="AK506" i="67"/>
  <c r="BD505" i="67"/>
  <c r="BC505" i="67"/>
  <c r="BB505" i="67"/>
  <c r="BA505" i="67"/>
  <c r="AZ505" i="67"/>
  <c r="AY505" i="67"/>
  <c r="AM505" i="67"/>
  <c r="AL505" i="67"/>
  <c r="AK505" i="67"/>
  <c r="BD504" i="67"/>
  <c r="BC504" i="67"/>
  <c r="BB504" i="67"/>
  <c r="BA504" i="67"/>
  <c r="AZ504" i="67"/>
  <c r="AY504" i="67"/>
  <c r="AM504" i="67"/>
  <c r="AL504" i="67"/>
  <c r="AK504" i="67"/>
  <c r="BD503" i="67"/>
  <c r="BC503" i="67"/>
  <c r="BB503" i="67"/>
  <c r="BA503" i="67"/>
  <c r="AZ503" i="67"/>
  <c r="AY503" i="67"/>
  <c r="AM503" i="67"/>
  <c r="AL503" i="67"/>
  <c r="AK503" i="67"/>
  <c r="BD502" i="67"/>
  <c r="BC502" i="67"/>
  <c r="BB502" i="67"/>
  <c r="BA502" i="67"/>
  <c r="AZ502" i="67"/>
  <c r="AY502" i="67"/>
  <c r="AM502" i="67"/>
  <c r="AL502" i="67"/>
  <c r="AK502" i="67"/>
  <c r="BD501" i="67"/>
  <c r="BC501" i="67"/>
  <c r="BB501" i="67"/>
  <c r="BA501" i="67"/>
  <c r="AZ501" i="67"/>
  <c r="AY501" i="67"/>
  <c r="AM501" i="67"/>
  <c r="AL501" i="67"/>
  <c r="AK501" i="67"/>
  <c r="BD500" i="67"/>
  <c r="BC500" i="67"/>
  <c r="BB500" i="67"/>
  <c r="BA500" i="67"/>
  <c r="AZ500" i="67"/>
  <c r="AY500" i="67"/>
  <c r="AM500" i="67"/>
  <c r="AL500" i="67"/>
  <c r="AK500" i="67"/>
  <c r="BD499" i="67"/>
  <c r="BC499" i="67"/>
  <c r="BB499" i="67"/>
  <c r="BA499" i="67"/>
  <c r="AZ499" i="67"/>
  <c r="AY499" i="67"/>
  <c r="AM499" i="67"/>
  <c r="AL499" i="67"/>
  <c r="AK499" i="67"/>
  <c r="BD498" i="67"/>
  <c r="BC498" i="67"/>
  <c r="BB498" i="67"/>
  <c r="BA498" i="67"/>
  <c r="AZ498" i="67"/>
  <c r="AY498" i="67"/>
  <c r="AM498" i="67"/>
  <c r="AL498" i="67"/>
  <c r="AK498" i="67"/>
  <c r="BD497" i="67"/>
  <c r="BC497" i="67"/>
  <c r="BB497" i="67"/>
  <c r="BA497" i="67"/>
  <c r="AZ497" i="67"/>
  <c r="AY497" i="67"/>
  <c r="AM497" i="67"/>
  <c r="AL497" i="67"/>
  <c r="AK497" i="67"/>
  <c r="BD496" i="67"/>
  <c r="BC496" i="67"/>
  <c r="BB496" i="67"/>
  <c r="BA496" i="67"/>
  <c r="AZ496" i="67"/>
  <c r="AY496" i="67"/>
  <c r="AM496" i="67"/>
  <c r="AL496" i="67"/>
  <c r="AK496" i="67"/>
  <c r="BD495" i="67"/>
  <c r="BC495" i="67"/>
  <c r="BB495" i="67"/>
  <c r="BA495" i="67"/>
  <c r="AZ495" i="67"/>
  <c r="AY495" i="67"/>
  <c r="AM495" i="67"/>
  <c r="AL495" i="67"/>
  <c r="AK495" i="67"/>
  <c r="BD494" i="67"/>
  <c r="BC494" i="67"/>
  <c r="BB494" i="67"/>
  <c r="BA494" i="67"/>
  <c r="AZ494" i="67"/>
  <c r="AY494" i="67"/>
  <c r="AM494" i="67"/>
  <c r="AL494" i="67"/>
  <c r="AK494" i="67"/>
  <c r="BD493" i="67"/>
  <c r="BC493" i="67"/>
  <c r="BB493" i="67"/>
  <c r="BA493" i="67"/>
  <c r="AZ493" i="67"/>
  <c r="AY493" i="67"/>
  <c r="AM493" i="67"/>
  <c r="AL493" i="67"/>
  <c r="AK493" i="67"/>
  <c r="BD492" i="67"/>
  <c r="BC492" i="67"/>
  <c r="BB492" i="67"/>
  <c r="BA492" i="67"/>
  <c r="AZ492" i="67"/>
  <c r="AY492" i="67"/>
  <c r="AM492" i="67"/>
  <c r="AL492" i="67"/>
  <c r="AK492" i="67"/>
  <c r="BD491" i="67"/>
  <c r="BC491" i="67"/>
  <c r="BB491" i="67"/>
  <c r="BA491" i="67"/>
  <c r="AZ491" i="67"/>
  <c r="AY491" i="67"/>
  <c r="AM491" i="67"/>
  <c r="AL491" i="67"/>
  <c r="AK491" i="67"/>
  <c r="BD490" i="67"/>
  <c r="BC490" i="67"/>
  <c r="BB490" i="67"/>
  <c r="BA490" i="67"/>
  <c r="AZ490" i="67"/>
  <c r="AY490" i="67"/>
  <c r="AM490" i="67"/>
  <c r="AL490" i="67"/>
  <c r="AK490" i="67"/>
  <c r="BD489" i="67"/>
  <c r="BC489" i="67"/>
  <c r="BB489" i="67"/>
  <c r="BA489" i="67"/>
  <c r="AZ489" i="67"/>
  <c r="AY489" i="67"/>
  <c r="AM489" i="67"/>
  <c r="AL489" i="67"/>
  <c r="AK489" i="67"/>
  <c r="BD488" i="67"/>
  <c r="BC488" i="67"/>
  <c r="BB488" i="67"/>
  <c r="BA488" i="67"/>
  <c r="AZ488" i="67"/>
  <c r="AY488" i="67"/>
  <c r="AM488" i="67"/>
  <c r="AL488" i="67"/>
  <c r="AK488" i="67"/>
  <c r="BD487" i="67"/>
  <c r="BC487" i="67"/>
  <c r="BB487" i="67"/>
  <c r="BA487" i="67"/>
  <c r="AZ487" i="67"/>
  <c r="AY487" i="67"/>
  <c r="AM487" i="67"/>
  <c r="AL487" i="67"/>
  <c r="AK487" i="67"/>
  <c r="BD486" i="67"/>
  <c r="BC486" i="67"/>
  <c r="BB486" i="67"/>
  <c r="BA486" i="67"/>
  <c r="AZ486" i="67"/>
  <c r="AY486" i="67"/>
  <c r="AM486" i="67"/>
  <c r="AL486" i="67"/>
  <c r="AK486" i="67"/>
  <c r="BD485" i="67"/>
  <c r="BC485" i="67"/>
  <c r="BB485" i="67"/>
  <c r="BA485" i="67"/>
  <c r="AZ485" i="67"/>
  <c r="AY485" i="67"/>
  <c r="AM485" i="67"/>
  <c r="AL485" i="67"/>
  <c r="AK485" i="67"/>
  <c r="BD484" i="67"/>
  <c r="BC484" i="67"/>
  <c r="BB484" i="67"/>
  <c r="BA484" i="67"/>
  <c r="AZ484" i="67"/>
  <c r="AY484" i="67"/>
  <c r="AM484" i="67"/>
  <c r="AL484" i="67"/>
  <c r="AK484" i="67"/>
  <c r="BD483" i="67"/>
  <c r="BC483" i="67"/>
  <c r="BB483" i="67"/>
  <c r="BA483" i="67"/>
  <c r="AZ483" i="67"/>
  <c r="AY483" i="67"/>
  <c r="AM483" i="67"/>
  <c r="AL483" i="67"/>
  <c r="AK483" i="67"/>
  <c r="BD482" i="67"/>
  <c r="BC482" i="67"/>
  <c r="BB482" i="67"/>
  <c r="BA482" i="67"/>
  <c r="AZ482" i="67"/>
  <c r="AY482" i="67"/>
  <c r="AM482" i="67"/>
  <c r="AL482" i="67"/>
  <c r="AK482" i="67"/>
  <c r="BD481" i="67"/>
  <c r="BC481" i="67"/>
  <c r="BB481" i="67"/>
  <c r="BA481" i="67"/>
  <c r="AZ481" i="67"/>
  <c r="AY481" i="67"/>
  <c r="AM481" i="67"/>
  <c r="AL481" i="67"/>
  <c r="AK481" i="67"/>
  <c r="BD480" i="67"/>
  <c r="BC480" i="67"/>
  <c r="BB480" i="67"/>
  <c r="BA480" i="67"/>
  <c r="AZ480" i="67"/>
  <c r="AY480" i="67"/>
  <c r="AM480" i="67"/>
  <c r="AL480" i="67"/>
  <c r="AK480" i="67"/>
  <c r="BD479" i="67"/>
  <c r="BC479" i="67"/>
  <c r="BB479" i="67"/>
  <c r="BA479" i="67"/>
  <c r="AZ479" i="67"/>
  <c r="AY479" i="67"/>
  <c r="AM479" i="67"/>
  <c r="AL479" i="67"/>
  <c r="AK479" i="67"/>
  <c r="BD478" i="67"/>
  <c r="BC478" i="67"/>
  <c r="BB478" i="67"/>
  <c r="BA478" i="67"/>
  <c r="AZ478" i="67"/>
  <c r="AY478" i="67"/>
  <c r="AM478" i="67"/>
  <c r="AL478" i="67"/>
  <c r="AK478" i="67"/>
  <c r="BD477" i="67"/>
  <c r="BC477" i="67"/>
  <c r="BB477" i="67"/>
  <c r="BA477" i="67"/>
  <c r="AZ477" i="67"/>
  <c r="AY477" i="67"/>
  <c r="AM477" i="67"/>
  <c r="AL477" i="67"/>
  <c r="AK477" i="67"/>
  <c r="BD476" i="67"/>
  <c r="BC476" i="67"/>
  <c r="BB476" i="67"/>
  <c r="BA476" i="67"/>
  <c r="AZ476" i="67"/>
  <c r="AY476" i="67"/>
  <c r="AM476" i="67"/>
  <c r="AL476" i="67"/>
  <c r="AK476" i="67"/>
  <c r="BD475" i="67"/>
  <c r="BC475" i="67"/>
  <c r="BB475" i="67"/>
  <c r="BA475" i="67"/>
  <c r="AZ475" i="67"/>
  <c r="AY475" i="67"/>
  <c r="AM475" i="67"/>
  <c r="AL475" i="67"/>
  <c r="AK475" i="67"/>
  <c r="BD474" i="67"/>
  <c r="BC474" i="67"/>
  <c r="BB474" i="67"/>
  <c r="BA474" i="67"/>
  <c r="AZ474" i="67"/>
  <c r="AY474" i="67"/>
  <c r="AM474" i="67"/>
  <c r="AL474" i="67"/>
  <c r="AK474" i="67"/>
  <c r="BD473" i="67"/>
  <c r="BC473" i="67"/>
  <c r="BB473" i="67"/>
  <c r="BA473" i="67"/>
  <c r="AZ473" i="67"/>
  <c r="AY473" i="67"/>
  <c r="AM473" i="67"/>
  <c r="AL473" i="67"/>
  <c r="AK473" i="67"/>
  <c r="BD472" i="67"/>
  <c r="BC472" i="67"/>
  <c r="BB472" i="67"/>
  <c r="BA472" i="67"/>
  <c r="AZ472" i="67"/>
  <c r="AY472" i="67"/>
  <c r="AM472" i="67"/>
  <c r="AL472" i="67"/>
  <c r="AK472" i="67"/>
  <c r="BD471" i="67"/>
  <c r="BC471" i="67"/>
  <c r="BB471" i="67"/>
  <c r="BA471" i="67"/>
  <c r="AZ471" i="67"/>
  <c r="AY471" i="67"/>
  <c r="AM471" i="67"/>
  <c r="AL471" i="67"/>
  <c r="AK471" i="67"/>
  <c r="BD470" i="67"/>
  <c r="BC470" i="67"/>
  <c r="BB470" i="67"/>
  <c r="BA470" i="67"/>
  <c r="AZ470" i="67"/>
  <c r="AY470" i="67"/>
  <c r="AM470" i="67"/>
  <c r="AL470" i="67"/>
  <c r="AK470" i="67"/>
  <c r="BD469" i="67"/>
  <c r="BC469" i="67"/>
  <c r="BB469" i="67"/>
  <c r="BA469" i="67"/>
  <c r="AZ469" i="67"/>
  <c r="AY469" i="67"/>
  <c r="AM469" i="67"/>
  <c r="AL469" i="67"/>
  <c r="AK469" i="67"/>
  <c r="BD468" i="67"/>
  <c r="BC468" i="67"/>
  <c r="BB468" i="67"/>
  <c r="BA468" i="67"/>
  <c r="AZ468" i="67"/>
  <c r="AY468" i="67"/>
  <c r="AM468" i="67"/>
  <c r="AL468" i="67"/>
  <c r="AK468" i="67"/>
  <c r="BD467" i="67"/>
  <c r="BC467" i="67"/>
  <c r="BB467" i="67"/>
  <c r="BA467" i="67"/>
  <c r="AZ467" i="67"/>
  <c r="AY467" i="67"/>
  <c r="AM467" i="67"/>
  <c r="AL467" i="67"/>
  <c r="AK467" i="67"/>
  <c r="BD466" i="67"/>
  <c r="BC466" i="67"/>
  <c r="BB466" i="67"/>
  <c r="BA466" i="67"/>
  <c r="AZ466" i="67"/>
  <c r="AY466" i="67"/>
  <c r="AM466" i="67"/>
  <c r="AL466" i="67"/>
  <c r="AK466" i="67"/>
  <c r="BD465" i="67"/>
  <c r="BC465" i="67"/>
  <c r="BB465" i="67"/>
  <c r="BA465" i="67"/>
  <c r="AZ465" i="67"/>
  <c r="AY465" i="67"/>
  <c r="AM465" i="67"/>
  <c r="AL465" i="67"/>
  <c r="AK465" i="67"/>
  <c r="BD464" i="67"/>
  <c r="BC464" i="67"/>
  <c r="BB464" i="67"/>
  <c r="BA464" i="67"/>
  <c r="AZ464" i="67"/>
  <c r="AY464" i="67"/>
  <c r="AM464" i="67"/>
  <c r="AL464" i="67"/>
  <c r="AK464" i="67"/>
  <c r="BD463" i="67"/>
  <c r="BC463" i="67"/>
  <c r="BB463" i="67"/>
  <c r="BA463" i="67"/>
  <c r="AZ463" i="67"/>
  <c r="AY463" i="67"/>
  <c r="AM463" i="67"/>
  <c r="AL463" i="67"/>
  <c r="AK463" i="67"/>
  <c r="BD462" i="67"/>
  <c r="BC462" i="67"/>
  <c r="BB462" i="67"/>
  <c r="BA462" i="67"/>
  <c r="AZ462" i="67"/>
  <c r="AY462" i="67"/>
  <c r="AM462" i="67"/>
  <c r="AL462" i="67"/>
  <c r="AK462" i="67"/>
  <c r="BD461" i="67"/>
  <c r="BC461" i="67"/>
  <c r="BB461" i="67"/>
  <c r="BA461" i="67"/>
  <c r="AZ461" i="67"/>
  <c r="AY461" i="67"/>
  <c r="AM461" i="67"/>
  <c r="AL461" i="67"/>
  <c r="AK461" i="67"/>
  <c r="BD460" i="67"/>
  <c r="BC460" i="67"/>
  <c r="BB460" i="67"/>
  <c r="BA460" i="67"/>
  <c r="AZ460" i="67"/>
  <c r="AY460" i="67"/>
  <c r="AM460" i="67"/>
  <c r="AL460" i="67"/>
  <c r="AK460" i="67"/>
  <c r="BD459" i="67"/>
  <c r="BC459" i="67"/>
  <c r="BB459" i="67"/>
  <c r="BA459" i="67"/>
  <c r="AZ459" i="67"/>
  <c r="AY459" i="67"/>
  <c r="AM459" i="67"/>
  <c r="AL459" i="67"/>
  <c r="AK459" i="67"/>
  <c r="BD458" i="67"/>
  <c r="BC458" i="67"/>
  <c r="BB458" i="67"/>
  <c r="BA458" i="67"/>
  <c r="AZ458" i="67"/>
  <c r="AY458" i="67"/>
  <c r="AM458" i="67"/>
  <c r="AL458" i="67"/>
  <c r="AK458" i="67"/>
  <c r="BD457" i="67"/>
  <c r="BC457" i="67"/>
  <c r="BB457" i="67"/>
  <c r="BA457" i="67"/>
  <c r="AZ457" i="67"/>
  <c r="AY457" i="67"/>
  <c r="AM457" i="67"/>
  <c r="AL457" i="67"/>
  <c r="AK457" i="67"/>
  <c r="BD456" i="67"/>
  <c r="BC456" i="67"/>
  <c r="BB456" i="67"/>
  <c r="BA456" i="67"/>
  <c r="AZ456" i="67"/>
  <c r="AY456" i="67"/>
  <c r="AM456" i="67"/>
  <c r="AL456" i="67"/>
  <c r="AK456" i="67"/>
  <c r="BD455" i="67"/>
  <c r="BC455" i="67"/>
  <c r="BB455" i="67"/>
  <c r="BA455" i="67"/>
  <c r="AZ455" i="67"/>
  <c r="AY455" i="67"/>
  <c r="AM455" i="67"/>
  <c r="AL455" i="67"/>
  <c r="AK455" i="67"/>
  <c r="BD454" i="67"/>
  <c r="BC454" i="67"/>
  <c r="BB454" i="67"/>
  <c r="BA454" i="67"/>
  <c r="AZ454" i="67"/>
  <c r="AY454" i="67"/>
  <c r="AM454" i="67"/>
  <c r="AL454" i="67"/>
  <c r="AK454" i="67"/>
  <c r="BD453" i="67"/>
  <c r="BC453" i="67"/>
  <c r="BB453" i="67"/>
  <c r="BA453" i="67"/>
  <c r="AZ453" i="67"/>
  <c r="AY453" i="67"/>
  <c r="AM453" i="67"/>
  <c r="AL453" i="67"/>
  <c r="AK453" i="67"/>
  <c r="BD452" i="67"/>
  <c r="BC452" i="67"/>
  <c r="BB452" i="67"/>
  <c r="BA452" i="67"/>
  <c r="AZ452" i="67"/>
  <c r="AY452" i="67"/>
  <c r="AM452" i="67"/>
  <c r="AL452" i="67"/>
  <c r="AK452" i="67"/>
  <c r="BD451" i="67"/>
  <c r="BC451" i="67"/>
  <c r="BB451" i="67"/>
  <c r="BA451" i="67"/>
  <c r="AZ451" i="67"/>
  <c r="AY451" i="67"/>
  <c r="AM451" i="67"/>
  <c r="AL451" i="67"/>
  <c r="AK451" i="67"/>
  <c r="BD450" i="67"/>
  <c r="BC450" i="67"/>
  <c r="BB450" i="67"/>
  <c r="BA450" i="67"/>
  <c r="AZ450" i="67"/>
  <c r="AY450" i="67"/>
  <c r="AM450" i="67"/>
  <c r="AL450" i="67"/>
  <c r="AK450" i="67"/>
  <c r="BD449" i="67"/>
  <c r="BC449" i="67"/>
  <c r="BB449" i="67"/>
  <c r="BA449" i="67"/>
  <c r="AZ449" i="67"/>
  <c r="AY449" i="67"/>
  <c r="AM449" i="67"/>
  <c r="AL449" i="67"/>
  <c r="AK449" i="67"/>
  <c r="BD448" i="67"/>
  <c r="BC448" i="67"/>
  <c r="BB448" i="67"/>
  <c r="BA448" i="67"/>
  <c r="AZ448" i="67"/>
  <c r="AY448" i="67"/>
  <c r="AM448" i="67"/>
  <c r="AL448" i="67"/>
  <c r="AK448" i="67"/>
  <c r="BD447" i="67"/>
  <c r="BC447" i="67"/>
  <c r="BB447" i="67"/>
  <c r="BA447" i="67"/>
  <c r="AZ447" i="67"/>
  <c r="AY447" i="67"/>
  <c r="AM447" i="67"/>
  <c r="AL447" i="67"/>
  <c r="AK447" i="67"/>
  <c r="BD446" i="67"/>
  <c r="BC446" i="67"/>
  <c r="BB446" i="67"/>
  <c r="BA446" i="67"/>
  <c r="AZ446" i="67"/>
  <c r="AY446" i="67"/>
  <c r="AM446" i="67"/>
  <c r="AL446" i="67"/>
  <c r="AK446" i="67"/>
  <c r="BD445" i="67"/>
  <c r="BC445" i="67"/>
  <c r="BB445" i="67"/>
  <c r="BA445" i="67"/>
  <c r="AZ445" i="67"/>
  <c r="AY445" i="67"/>
  <c r="AM445" i="67"/>
  <c r="AL445" i="67"/>
  <c r="AK445" i="67"/>
  <c r="BD444" i="67"/>
  <c r="BC444" i="67"/>
  <c r="BB444" i="67"/>
  <c r="BA444" i="67"/>
  <c r="AZ444" i="67"/>
  <c r="AY444" i="67"/>
  <c r="AM444" i="67"/>
  <c r="AL444" i="67"/>
  <c r="AK444" i="67"/>
  <c r="BD443" i="67"/>
  <c r="BC443" i="67"/>
  <c r="BB443" i="67"/>
  <c r="BA443" i="67"/>
  <c r="AZ443" i="67"/>
  <c r="AY443" i="67"/>
  <c r="AM443" i="67"/>
  <c r="AL443" i="67"/>
  <c r="AK443" i="67"/>
  <c r="BD442" i="67"/>
  <c r="BC442" i="67"/>
  <c r="BB442" i="67"/>
  <c r="BA442" i="67"/>
  <c r="AZ442" i="67"/>
  <c r="AY442" i="67"/>
  <c r="AM442" i="67"/>
  <c r="AL442" i="67"/>
  <c r="AK442" i="67"/>
  <c r="BD441" i="67"/>
  <c r="BC441" i="67"/>
  <c r="BB441" i="67"/>
  <c r="BA441" i="67"/>
  <c r="AZ441" i="67"/>
  <c r="AY441" i="67"/>
  <c r="AM441" i="67"/>
  <c r="AL441" i="67"/>
  <c r="AK441" i="67"/>
  <c r="BD440" i="67"/>
  <c r="BC440" i="67"/>
  <c r="BB440" i="67"/>
  <c r="BA440" i="67"/>
  <c r="AZ440" i="67"/>
  <c r="AY440" i="67"/>
  <c r="AM440" i="67"/>
  <c r="AL440" i="67"/>
  <c r="AK440" i="67"/>
  <c r="BD439" i="67"/>
  <c r="BC439" i="67"/>
  <c r="BB439" i="67"/>
  <c r="BA439" i="67"/>
  <c r="AZ439" i="67"/>
  <c r="AY439" i="67"/>
  <c r="AM439" i="67"/>
  <c r="AL439" i="67"/>
  <c r="AK439" i="67"/>
  <c r="BD438" i="67"/>
  <c r="BC438" i="67"/>
  <c r="BB438" i="67"/>
  <c r="BA438" i="67"/>
  <c r="AZ438" i="67"/>
  <c r="AY438" i="67"/>
  <c r="AM438" i="67"/>
  <c r="AL438" i="67"/>
  <c r="AK438" i="67"/>
  <c r="BD437" i="67"/>
  <c r="BC437" i="67"/>
  <c r="BB437" i="67"/>
  <c r="BA437" i="67"/>
  <c r="AZ437" i="67"/>
  <c r="AY437" i="67"/>
  <c r="AM437" i="67"/>
  <c r="AL437" i="67"/>
  <c r="AK437" i="67"/>
  <c r="BD436" i="67"/>
  <c r="BC436" i="67"/>
  <c r="BB436" i="67"/>
  <c r="BA436" i="67"/>
  <c r="AZ436" i="67"/>
  <c r="AY436" i="67"/>
  <c r="AM436" i="67"/>
  <c r="AL436" i="67"/>
  <c r="AK436" i="67"/>
  <c r="BD435" i="67"/>
  <c r="BC435" i="67"/>
  <c r="BB435" i="67"/>
  <c r="BA435" i="67"/>
  <c r="AZ435" i="67"/>
  <c r="AY435" i="67"/>
  <c r="AM435" i="67"/>
  <c r="AL435" i="67"/>
  <c r="AK435" i="67"/>
  <c r="BD434" i="67"/>
  <c r="BC434" i="67"/>
  <c r="BB434" i="67"/>
  <c r="BA434" i="67"/>
  <c r="AZ434" i="67"/>
  <c r="AY434" i="67"/>
  <c r="AM434" i="67"/>
  <c r="AL434" i="67"/>
  <c r="AK434" i="67"/>
  <c r="BD433" i="67"/>
  <c r="BC433" i="67"/>
  <c r="BB433" i="67"/>
  <c r="BA433" i="67"/>
  <c r="AZ433" i="67"/>
  <c r="AY433" i="67"/>
  <c r="AM433" i="67"/>
  <c r="AL433" i="67"/>
  <c r="AK433" i="67"/>
  <c r="BD432" i="67"/>
  <c r="BC432" i="67"/>
  <c r="BB432" i="67"/>
  <c r="BA432" i="67"/>
  <c r="AZ432" i="67"/>
  <c r="AY432" i="67"/>
  <c r="AM432" i="67"/>
  <c r="AL432" i="67"/>
  <c r="AK432" i="67"/>
  <c r="BD431" i="67"/>
  <c r="BC431" i="67"/>
  <c r="BB431" i="67"/>
  <c r="BA431" i="67"/>
  <c r="AZ431" i="67"/>
  <c r="AY431" i="67"/>
  <c r="AM431" i="67"/>
  <c r="AL431" i="67"/>
  <c r="AK431" i="67"/>
  <c r="BD430" i="67"/>
  <c r="BC430" i="67"/>
  <c r="BB430" i="67"/>
  <c r="BA430" i="67"/>
  <c r="AZ430" i="67"/>
  <c r="AY430" i="67"/>
  <c r="AM430" i="67"/>
  <c r="AL430" i="67"/>
  <c r="AK430" i="67"/>
  <c r="BD429" i="67"/>
  <c r="BC429" i="67"/>
  <c r="BB429" i="67"/>
  <c r="BA429" i="67"/>
  <c r="AZ429" i="67"/>
  <c r="AY429" i="67"/>
  <c r="AM429" i="67"/>
  <c r="AL429" i="67"/>
  <c r="AK429" i="67"/>
  <c r="BD428" i="67"/>
  <c r="BC428" i="67"/>
  <c r="BB428" i="67"/>
  <c r="BA428" i="67"/>
  <c r="AZ428" i="67"/>
  <c r="AY428" i="67"/>
  <c r="AM428" i="67"/>
  <c r="AL428" i="67"/>
  <c r="AK428" i="67"/>
  <c r="BD427" i="67"/>
  <c r="BC427" i="67"/>
  <c r="BB427" i="67"/>
  <c r="BA427" i="67"/>
  <c r="AZ427" i="67"/>
  <c r="AY427" i="67"/>
  <c r="AM427" i="67"/>
  <c r="AL427" i="67"/>
  <c r="AK427" i="67"/>
  <c r="BD426" i="67"/>
  <c r="BC426" i="67"/>
  <c r="BB426" i="67"/>
  <c r="BA426" i="67"/>
  <c r="AZ426" i="67"/>
  <c r="AY426" i="67"/>
  <c r="AM426" i="67"/>
  <c r="AL426" i="67"/>
  <c r="AK426" i="67"/>
  <c r="BD425" i="67"/>
  <c r="BC425" i="67"/>
  <c r="BB425" i="67"/>
  <c r="BA425" i="67"/>
  <c r="AZ425" i="67"/>
  <c r="AY425" i="67"/>
  <c r="AM425" i="67"/>
  <c r="AL425" i="67"/>
  <c r="AK425" i="67"/>
  <c r="BD424" i="67"/>
  <c r="BC424" i="67"/>
  <c r="BB424" i="67"/>
  <c r="BA424" i="67"/>
  <c r="AZ424" i="67"/>
  <c r="AY424" i="67"/>
  <c r="AM424" i="67"/>
  <c r="AL424" i="67"/>
  <c r="AK424" i="67"/>
  <c r="BD423" i="67"/>
  <c r="BC423" i="67"/>
  <c r="BB423" i="67"/>
  <c r="BA423" i="67"/>
  <c r="AZ423" i="67"/>
  <c r="AY423" i="67"/>
  <c r="AM423" i="67"/>
  <c r="AL423" i="67"/>
  <c r="AK423" i="67"/>
  <c r="BD422" i="67"/>
  <c r="BC422" i="67"/>
  <c r="BB422" i="67"/>
  <c r="BA422" i="67"/>
  <c r="AZ422" i="67"/>
  <c r="AY422" i="67"/>
  <c r="AM422" i="67"/>
  <c r="AL422" i="67"/>
  <c r="AK422" i="67"/>
  <c r="BD421" i="67"/>
  <c r="BC421" i="67"/>
  <c r="BB421" i="67"/>
  <c r="BA421" i="67"/>
  <c r="AZ421" i="67"/>
  <c r="AY421" i="67"/>
  <c r="AM421" i="67"/>
  <c r="AL421" i="67"/>
  <c r="AK421" i="67"/>
  <c r="BD420" i="67"/>
  <c r="BC420" i="67"/>
  <c r="BB420" i="67"/>
  <c r="BA420" i="67"/>
  <c r="AZ420" i="67"/>
  <c r="AY420" i="67"/>
  <c r="AM420" i="67"/>
  <c r="AL420" i="67"/>
  <c r="AK420" i="67"/>
  <c r="BD419" i="67"/>
  <c r="BC419" i="67"/>
  <c r="BB419" i="67"/>
  <c r="BA419" i="67"/>
  <c r="AZ419" i="67"/>
  <c r="AY419" i="67"/>
  <c r="AM419" i="67"/>
  <c r="AL419" i="67"/>
  <c r="AK419" i="67"/>
  <c r="BD418" i="67"/>
  <c r="BC418" i="67"/>
  <c r="BB418" i="67"/>
  <c r="BA418" i="67"/>
  <c r="AZ418" i="67"/>
  <c r="AY418" i="67"/>
  <c r="AM418" i="67"/>
  <c r="AL418" i="67"/>
  <c r="AK418" i="67"/>
  <c r="BD417" i="67"/>
  <c r="BC417" i="67"/>
  <c r="BB417" i="67"/>
  <c r="BA417" i="67"/>
  <c r="AZ417" i="67"/>
  <c r="AY417" i="67"/>
  <c r="AM417" i="67"/>
  <c r="AL417" i="67"/>
  <c r="AK417" i="67"/>
  <c r="BD416" i="67"/>
  <c r="BC416" i="67"/>
  <c r="BB416" i="67"/>
  <c r="BA416" i="67"/>
  <c r="AZ416" i="67"/>
  <c r="AY416" i="67"/>
  <c r="AM416" i="67"/>
  <c r="AL416" i="67"/>
  <c r="AK416" i="67"/>
  <c r="BD415" i="67"/>
  <c r="BC415" i="67"/>
  <c r="BB415" i="67"/>
  <c r="BA415" i="67"/>
  <c r="AZ415" i="67"/>
  <c r="AY415" i="67"/>
  <c r="AM415" i="67"/>
  <c r="AL415" i="67"/>
  <c r="AK415" i="67"/>
  <c r="BD414" i="67"/>
  <c r="BC414" i="67"/>
  <c r="BB414" i="67"/>
  <c r="BA414" i="67"/>
  <c r="AZ414" i="67"/>
  <c r="AY414" i="67"/>
  <c r="AM414" i="67"/>
  <c r="AL414" i="67"/>
  <c r="AK414" i="67"/>
  <c r="BD413" i="67"/>
  <c r="BC413" i="67"/>
  <c r="BB413" i="67"/>
  <c r="BA413" i="67"/>
  <c r="AZ413" i="67"/>
  <c r="AY413" i="67"/>
  <c r="AM413" i="67"/>
  <c r="AL413" i="67"/>
  <c r="AK413" i="67"/>
  <c r="BD412" i="67"/>
  <c r="BC412" i="67"/>
  <c r="BB412" i="67"/>
  <c r="BA412" i="67"/>
  <c r="AZ412" i="67"/>
  <c r="AY412" i="67"/>
  <c r="AM412" i="67"/>
  <c r="AL412" i="67"/>
  <c r="AK412" i="67"/>
  <c r="BD411" i="67"/>
  <c r="BC411" i="67"/>
  <c r="BB411" i="67"/>
  <c r="BA411" i="67"/>
  <c r="AZ411" i="67"/>
  <c r="AY411" i="67"/>
  <c r="AM411" i="67"/>
  <c r="AL411" i="67"/>
  <c r="AK411" i="67"/>
  <c r="BD410" i="67"/>
  <c r="BC410" i="67"/>
  <c r="BB410" i="67"/>
  <c r="BA410" i="67"/>
  <c r="AZ410" i="67"/>
  <c r="AY410" i="67"/>
  <c r="AM410" i="67"/>
  <c r="AL410" i="67"/>
  <c r="AK410" i="67"/>
  <c r="BD409" i="67"/>
  <c r="BC409" i="67"/>
  <c r="BB409" i="67"/>
  <c r="BA409" i="67"/>
  <c r="AZ409" i="67"/>
  <c r="AY409" i="67"/>
  <c r="AM409" i="67"/>
  <c r="AL409" i="67"/>
  <c r="AK409" i="67"/>
  <c r="BD408" i="67"/>
  <c r="BC408" i="67"/>
  <c r="BB408" i="67"/>
  <c r="BA408" i="67"/>
  <c r="AZ408" i="67"/>
  <c r="AY408" i="67"/>
  <c r="AM408" i="67"/>
  <c r="AL408" i="67"/>
  <c r="AK408" i="67"/>
  <c r="BD407" i="67"/>
  <c r="BC407" i="67"/>
  <c r="BB407" i="67"/>
  <c r="BA407" i="67"/>
  <c r="AZ407" i="67"/>
  <c r="AY407" i="67"/>
  <c r="AM407" i="67"/>
  <c r="AL407" i="67"/>
  <c r="AK407" i="67"/>
  <c r="BD406" i="67"/>
  <c r="BC406" i="67"/>
  <c r="BB406" i="67"/>
  <c r="BA406" i="67"/>
  <c r="AZ406" i="67"/>
  <c r="AY406" i="67"/>
  <c r="AM406" i="67"/>
  <c r="AL406" i="67"/>
  <c r="AK406" i="67"/>
  <c r="BD405" i="67"/>
  <c r="BC405" i="67"/>
  <c r="BB405" i="67"/>
  <c r="BA405" i="67"/>
  <c r="AZ405" i="67"/>
  <c r="AY405" i="67"/>
  <c r="AM405" i="67"/>
  <c r="AL405" i="67"/>
  <c r="AK405" i="67"/>
  <c r="BD404" i="67"/>
  <c r="BC404" i="67"/>
  <c r="BB404" i="67"/>
  <c r="BA404" i="67"/>
  <c r="AZ404" i="67"/>
  <c r="AY404" i="67"/>
  <c r="AM404" i="67"/>
  <c r="AL404" i="67"/>
  <c r="AK404" i="67"/>
  <c r="BD403" i="67"/>
  <c r="BC403" i="67"/>
  <c r="BB403" i="67"/>
  <c r="BA403" i="67"/>
  <c r="AZ403" i="67"/>
  <c r="AY403" i="67"/>
  <c r="AM403" i="67"/>
  <c r="AL403" i="67"/>
  <c r="AK403" i="67"/>
  <c r="BD402" i="67"/>
  <c r="BC402" i="67"/>
  <c r="BB402" i="67"/>
  <c r="BA402" i="67"/>
  <c r="AZ402" i="67"/>
  <c r="AY402" i="67"/>
  <c r="AM402" i="67"/>
  <c r="AL402" i="67"/>
  <c r="AK402" i="67"/>
  <c r="BD401" i="67"/>
  <c r="BC401" i="67"/>
  <c r="BB401" i="67"/>
  <c r="BA401" i="67"/>
  <c r="AZ401" i="67"/>
  <c r="AY401" i="67"/>
  <c r="AM401" i="67"/>
  <c r="AL401" i="67"/>
  <c r="AK401" i="67"/>
  <c r="BD400" i="67"/>
  <c r="BC400" i="67"/>
  <c r="BB400" i="67"/>
  <c r="BA400" i="67"/>
  <c r="AZ400" i="67"/>
  <c r="AY400" i="67"/>
  <c r="AM400" i="67"/>
  <c r="AL400" i="67"/>
  <c r="AK400" i="67"/>
  <c r="BD399" i="67"/>
  <c r="BC399" i="67"/>
  <c r="BB399" i="67"/>
  <c r="BA399" i="67"/>
  <c r="AZ399" i="67"/>
  <c r="AY399" i="67"/>
  <c r="AM399" i="67"/>
  <c r="AL399" i="67"/>
  <c r="AK399" i="67"/>
  <c r="BD398" i="67"/>
  <c r="BC398" i="67"/>
  <c r="BB398" i="67"/>
  <c r="BA398" i="67"/>
  <c r="AZ398" i="67"/>
  <c r="AY398" i="67"/>
  <c r="AM398" i="67"/>
  <c r="AL398" i="67"/>
  <c r="AK398" i="67"/>
  <c r="BD397" i="67"/>
  <c r="BC397" i="67"/>
  <c r="BB397" i="67"/>
  <c r="BA397" i="67"/>
  <c r="AZ397" i="67"/>
  <c r="AY397" i="67"/>
  <c r="AM397" i="67"/>
  <c r="AL397" i="67"/>
  <c r="AK397" i="67"/>
  <c r="BD396" i="67"/>
  <c r="BC396" i="67"/>
  <c r="BB396" i="67"/>
  <c r="BA396" i="67"/>
  <c r="AZ396" i="67"/>
  <c r="AY396" i="67"/>
  <c r="AM396" i="67"/>
  <c r="AL396" i="67"/>
  <c r="AK396" i="67"/>
  <c r="BD395" i="67"/>
  <c r="BC395" i="67"/>
  <c r="BB395" i="67"/>
  <c r="BA395" i="67"/>
  <c r="AZ395" i="67"/>
  <c r="AY395" i="67"/>
  <c r="AM395" i="67"/>
  <c r="AL395" i="67"/>
  <c r="AK395" i="67"/>
  <c r="BD394" i="67"/>
  <c r="BC394" i="67"/>
  <c r="BB394" i="67"/>
  <c r="BA394" i="67"/>
  <c r="AZ394" i="67"/>
  <c r="AY394" i="67"/>
  <c r="AM394" i="67"/>
  <c r="AL394" i="67"/>
  <c r="AK394" i="67"/>
  <c r="BD393" i="67"/>
  <c r="BC393" i="67"/>
  <c r="BB393" i="67"/>
  <c r="BA393" i="67"/>
  <c r="AZ393" i="67"/>
  <c r="AY393" i="67"/>
  <c r="AM393" i="67"/>
  <c r="AL393" i="67"/>
  <c r="AK393" i="67"/>
  <c r="BD392" i="67"/>
  <c r="BC392" i="67"/>
  <c r="BB392" i="67"/>
  <c r="BA392" i="67"/>
  <c r="AZ392" i="67"/>
  <c r="AY392" i="67"/>
  <c r="AM392" i="67"/>
  <c r="AL392" i="67"/>
  <c r="AK392" i="67"/>
  <c r="BD391" i="67"/>
  <c r="BC391" i="67"/>
  <c r="BB391" i="67"/>
  <c r="BA391" i="67"/>
  <c r="AZ391" i="67"/>
  <c r="AY391" i="67"/>
  <c r="AM391" i="67"/>
  <c r="AL391" i="67"/>
  <c r="AK391" i="67"/>
  <c r="BD390" i="67"/>
  <c r="BC390" i="67"/>
  <c r="BB390" i="67"/>
  <c r="BA390" i="67"/>
  <c r="AZ390" i="67"/>
  <c r="AY390" i="67"/>
  <c r="AM390" i="67"/>
  <c r="AL390" i="67"/>
  <c r="AK390" i="67"/>
  <c r="BD389" i="67"/>
  <c r="BC389" i="67"/>
  <c r="BB389" i="67"/>
  <c r="BA389" i="67"/>
  <c r="AZ389" i="67"/>
  <c r="AY389" i="67"/>
  <c r="AM389" i="67"/>
  <c r="AL389" i="67"/>
  <c r="AK389" i="67"/>
  <c r="BD388" i="67"/>
  <c r="BC388" i="67"/>
  <c r="BB388" i="67"/>
  <c r="BA388" i="67"/>
  <c r="AZ388" i="67"/>
  <c r="AY388" i="67"/>
  <c r="AM388" i="67"/>
  <c r="AL388" i="67"/>
  <c r="AK388" i="67"/>
  <c r="BD387" i="67"/>
  <c r="BC387" i="67"/>
  <c r="BB387" i="67"/>
  <c r="BA387" i="67"/>
  <c r="AZ387" i="67"/>
  <c r="AY387" i="67"/>
  <c r="AM387" i="67"/>
  <c r="AL387" i="67"/>
  <c r="AK387" i="67"/>
  <c r="BD386" i="67"/>
  <c r="BC386" i="67"/>
  <c r="BB386" i="67"/>
  <c r="BA386" i="67"/>
  <c r="AZ386" i="67"/>
  <c r="AY386" i="67"/>
  <c r="AM386" i="67"/>
  <c r="AL386" i="67"/>
  <c r="AK386" i="67"/>
  <c r="BD385" i="67"/>
  <c r="BC385" i="67"/>
  <c r="BB385" i="67"/>
  <c r="BA385" i="67"/>
  <c r="AZ385" i="67"/>
  <c r="AY385" i="67"/>
  <c r="AM385" i="67"/>
  <c r="AL385" i="67"/>
  <c r="AK385" i="67"/>
  <c r="BD384" i="67"/>
  <c r="BC384" i="67"/>
  <c r="BB384" i="67"/>
  <c r="BA384" i="67"/>
  <c r="AZ384" i="67"/>
  <c r="AY384" i="67"/>
  <c r="AM384" i="67"/>
  <c r="AL384" i="67"/>
  <c r="AK384" i="67"/>
  <c r="BD383" i="67"/>
  <c r="BC383" i="67"/>
  <c r="BB383" i="67"/>
  <c r="BA383" i="67"/>
  <c r="AZ383" i="67"/>
  <c r="AY383" i="67"/>
  <c r="AM383" i="67"/>
  <c r="AL383" i="67"/>
  <c r="AK383" i="67"/>
  <c r="BD382" i="67"/>
  <c r="BC382" i="67"/>
  <c r="BB382" i="67"/>
  <c r="BA382" i="67"/>
  <c r="AZ382" i="67"/>
  <c r="AY382" i="67"/>
  <c r="AM382" i="67"/>
  <c r="AL382" i="67"/>
  <c r="AK382" i="67"/>
  <c r="BD381" i="67"/>
  <c r="BC381" i="67"/>
  <c r="BB381" i="67"/>
  <c r="BA381" i="67"/>
  <c r="AZ381" i="67"/>
  <c r="AY381" i="67"/>
  <c r="AM381" i="67"/>
  <c r="AL381" i="67"/>
  <c r="AK381" i="67"/>
  <c r="BD380" i="67"/>
  <c r="BC380" i="67"/>
  <c r="BB380" i="67"/>
  <c r="BA380" i="67"/>
  <c r="AZ380" i="67"/>
  <c r="AY380" i="67"/>
  <c r="AM380" i="67"/>
  <c r="AL380" i="67"/>
  <c r="AK380" i="67"/>
  <c r="BD379" i="67"/>
  <c r="BC379" i="67"/>
  <c r="BB379" i="67"/>
  <c r="BA379" i="67"/>
  <c r="AZ379" i="67"/>
  <c r="AY379" i="67"/>
  <c r="AM379" i="67"/>
  <c r="AL379" i="67"/>
  <c r="AK379" i="67"/>
  <c r="BD378" i="67"/>
  <c r="BC378" i="67"/>
  <c r="BB378" i="67"/>
  <c r="BA378" i="67"/>
  <c r="AZ378" i="67"/>
  <c r="AY378" i="67"/>
  <c r="AM378" i="67"/>
  <c r="AL378" i="67"/>
  <c r="AK378" i="67"/>
  <c r="BD377" i="67"/>
  <c r="BC377" i="67"/>
  <c r="BB377" i="67"/>
  <c r="BA377" i="67"/>
  <c r="AZ377" i="67"/>
  <c r="AY377" i="67"/>
  <c r="AM377" i="67"/>
  <c r="AL377" i="67"/>
  <c r="AK377" i="67"/>
  <c r="BD376" i="67"/>
  <c r="BC376" i="67"/>
  <c r="BB376" i="67"/>
  <c r="BA376" i="67"/>
  <c r="AZ376" i="67"/>
  <c r="AY376" i="67"/>
  <c r="AM376" i="67"/>
  <c r="AL376" i="67"/>
  <c r="AK376" i="67"/>
  <c r="BD375" i="67"/>
  <c r="BC375" i="67"/>
  <c r="BB375" i="67"/>
  <c r="BA375" i="67"/>
  <c r="AZ375" i="67"/>
  <c r="AY375" i="67"/>
  <c r="AM375" i="67"/>
  <c r="AL375" i="67"/>
  <c r="AK375" i="67"/>
  <c r="BD374" i="67"/>
  <c r="BC374" i="67"/>
  <c r="BB374" i="67"/>
  <c r="BA374" i="67"/>
  <c r="AZ374" i="67"/>
  <c r="AY374" i="67"/>
  <c r="AM374" i="67"/>
  <c r="AL374" i="67"/>
  <c r="AK374" i="67"/>
  <c r="BD373" i="67"/>
  <c r="BC373" i="67"/>
  <c r="BB373" i="67"/>
  <c r="BA373" i="67"/>
  <c r="AZ373" i="67"/>
  <c r="AY373" i="67"/>
  <c r="AM373" i="67"/>
  <c r="AL373" i="67"/>
  <c r="AK373" i="67"/>
  <c r="BD372" i="67"/>
  <c r="BC372" i="67"/>
  <c r="BB372" i="67"/>
  <c r="BA372" i="67"/>
  <c r="AZ372" i="67"/>
  <c r="AY372" i="67"/>
  <c r="AM372" i="67"/>
  <c r="AL372" i="67"/>
  <c r="AK372" i="67"/>
  <c r="BD371" i="67"/>
  <c r="BC371" i="67"/>
  <c r="BB371" i="67"/>
  <c r="BA371" i="67"/>
  <c r="AZ371" i="67"/>
  <c r="AY371" i="67"/>
  <c r="AM371" i="67"/>
  <c r="AL371" i="67"/>
  <c r="AK371" i="67"/>
  <c r="BD370" i="67"/>
  <c r="BC370" i="67"/>
  <c r="BB370" i="67"/>
  <c r="BA370" i="67"/>
  <c r="AZ370" i="67"/>
  <c r="AY370" i="67"/>
  <c r="AM370" i="67"/>
  <c r="AL370" i="67"/>
  <c r="AK370" i="67"/>
  <c r="BD369" i="67"/>
  <c r="BC369" i="67"/>
  <c r="BB369" i="67"/>
  <c r="BA369" i="67"/>
  <c r="AZ369" i="67"/>
  <c r="AY369" i="67"/>
  <c r="AM369" i="67"/>
  <c r="AL369" i="67"/>
  <c r="AK369" i="67"/>
  <c r="BD368" i="67"/>
  <c r="BC368" i="67"/>
  <c r="BB368" i="67"/>
  <c r="BA368" i="67"/>
  <c r="AZ368" i="67"/>
  <c r="AY368" i="67"/>
  <c r="AM368" i="67"/>
  <c r="AL368" i="67"/>
  <c r="AK368" i="67"/>
  <c r="BD367" i="67"/>
  <c r="BC367" i="67"/>
  <c r="BB367" i="67"/>
  <c r="BA367" i="67"/>
  <c r="AZ367" i="67"/>
  <c r="AY367" i="67"/>
  <c r="AM367" i="67"/>
  <c r="AL367" i="67"/>
  <c r="AK367" i="67"/>
  <c r="BD366" i="67"/>
  <c r="BC366" i="67"/>
  <c r="BB366" i="67"/>
  <c r="BA366" i="67"/>
  <c r="AZ366" i="67"/>
  <c r="AY366" i="67"/>
  <c r="AM366" i="67"/>
  <c r="AL366" i="67"/>
  <c r="AK366" i="67"/>
  <c r="BD365" i="67"/>
  <c r="BC365" i="67"/>
  <c r="BB365" i="67"/>
  <c r="BA365" i="67"/>
  <c r="AZ365" i="67"/>
  <c r="AY365" i="67"/>
  <c r="AM365" i="67"/>
  <c r="AL365" i="67"/>
  <c r="AK365" i="67"/>
  <c r="BD364" i="67"/>
  <c r="BC364" i="67"/>
  <c r="BB364" i="67"/>
  <c r="BA364" i="67"/>
  <c r="AZ364" i="67"/>
  <c r="AY364" i="67"/>
  <c r="AM364" i="67"/>
  <c r="AL364" i="67"/>
  <c r="AK364" i="67"/>
  <c r="BD363" i="67"/>
  <c r="BC363" i="67"/>
  <c r="BB363" i="67"/>
  <c r="BA363" i="67"/>
  <c r="AZ363" i="67"/>
  <c r="AY363" i="67"/>
  <c r="AM363" i="67"/>
  <c r="AL363" i="67"/>
  <c r="AK363" i="67"/>
  <c r="BD362" i="67"/>
  <c r="BC362" i="67"/>
  <c r="BB362" i="67"/>
  <c r="BA362" i="67"/>
  <c r="AZ362" i="67"/>
  <c r="AY362" i="67"/>
  <c r="AM362" i="67"/>
  <c r="AL362" i="67"/>
  <c r="AK362" i="67"/>
  <c r="BD361" i="67"/>
  <c r="BC361" i="67"/>
  <c r="BB361" i="67"/>
  <c r="BA361" i="67"/>
  <c r="AZ361" i="67"/>
  <c r="AY361" i="67"/>
  <c r="AM361" i="67"/>
  <c r="AL361" i="67"/>
  <c r="AK361" i="67"/>
  <c r="BD360" i="67"/>
  <c r="BC360" i="67"/>
  <c r="BB360" i="67"/>
  <c r="BA360" i="67"/>
  <c r="AZ360" i="67"/>
  <c r="AY360" i="67"/>
  <c r="AM360" i="67"/>
  <c r="AL360" i="67"/>
  <c r="AK360" i="67"/>
  <c r="BD359" i="67"/>
  <c r="BC359" i="67"/>
  <c r="BB359" i="67"/>
  <c r="BA359" i="67"/>
  <c r="AZ359" i="67"/>
  <c r="AY359" i="67"/>
  <c r="AM359" i="67"/>
  <c r="AL359" i="67"/>
  <c r="AK359" i="67"/>
  <c r="BD358" i="67"/>
  <c r="BC358" i="67"/>
  <c r="BB358" i="67"/>
  <c r="BA358" i="67"/>
  <c r="AZ358" i="67"/>
  <c r="AY358" i="67"/>
  <c r="AM358" i="67"/>
  <c r="AL358" i="67"/>
  <c r="AK358" i="67"/>
  <c r="BD357" i="67"/>
  <c r="BC357" i="67"/>
  <c r="BB357" i="67"/>
  <c r="BA357" i="67"/>
  <c r="AZ357" i="67"/>
  <c r="AY357" i="67"/>
  <c r="AM357" i="67"/>
  <c r="AL357" i="67"/>
  <c r="AK357" i="67"/>
  <c r="BD356" i="67"/>
  <c r="BC356" i="67"/>
  <c r="BB356" i="67"/>
  <c r="BA356" i="67"/>
  <c r="AZ356" i="67"/>
  <c r="AY356" i="67"/>
  <c r="AM356" i="67"/>
  <c r="AL356" i="67"/>
  <c r="AK356" i="67"/>
  <c r="BD355" i="67"/>
  <c r="BC355" i="67"/>
  <c r="BB355" i="67"/>
  <c r="BA355" i="67"/>
  <c r="AZ355" i="67"/>
  <c r="AY355" i="67"/>
  <c r="AM355" i="67"/>
  <c r="AL355" i="67"/>
  <c r="AK355" i="67"/>
  <c r="BD354" i="67"/>
  <c r="BC354" i="67"/>
  <c r="BB354" i="67"/>
  <c r="BA354" i="67"/>
  <c r="AZ354" i="67"/>
  <c r="AY354" i="67"/>
  <c r="AM354" i="67"/>
  <c r="AL354" i="67"/>
  <c r="AK354" i="67"/>
  <c r="BD353" i="67"/>
  <c r="BC353" i="67"/>
  <c r="BB353" i="67"/>
  <c r="BA353" i="67"/>
  <c r="AZ353" i="67"/>
  <c r="AY353" i="67"/>
  <c r="AM353" i="67"/>
  <c r="AL353" i="67"/>
  <c r="AK353" i="67"/>
  <c r="BD352" i="67"/>
  <c r="BC352" i="67"/>
  <c r="BB352" i="67"/>
  <c r="BA352" i="67"/>
  <c r="AZ352" i="67"/>
  <c r="AY352" i="67"/>
  <c r="AM352" i="67"/>
  <c r="AL352" i="67"/>
  <c r="AK352" i="67"/>
  <c r="BD351" i="67"/>
  <c r="BC351" i="67"/>
  <c r="BB351" i="67"/>
  <c r="BA351" i="67"/>
  <c r="AZ351" i="67"/>
  <c r="AY351" i="67"/>
  <c r="AM351" i="67"/>
  <c r="AL351" i="67"/>
  <c r="AK351" i="67"/>
  <c r="BD350" i="67"/>
  <c r="BC350" i="67"/>
  <c r="BB350" i="67"/>
  <c r="BA350" i="67"/>
  <c r="AZ350" i="67"/>
  <c r="AY350" i="67"/>
  <c r="AM350" i="67"/>
  <c r="AL350" i="67"/>
  <c r="AK350" i="67"/>
  <c r="BD349" i="67"/>
  <c r="BC349" i="67"/>
  <c r="BB349" i="67"/>
  <c r="BA349" i="67"/>
  <c r="AZ349" i="67"/>
  <c r="AY349" i="67"/>
  <c r="AM349" i="67"/>
  <c r="AL349" i="67"/>
  <c r="AK349" i="67"/>
  <c r="BD348" i="67"/>
  <c r="BC348" i="67"/>
  <c r="BB348" i="67"/>
  <c r="BA348" i="67"/>
  <c r="AZ348" i="67"/>
  <c r="AY348" i="67"/>
  <c r="AM348" i="67"/>
  <c r="AL348" i="67"/>
  <c r="AK348" i="67"/>
  <c r="BD347" i="67"/>
  <c r="BC347" i="67"/>
  <c r="BB347" i="67"/>
  <c r="BA347" i="67"/>
  <c r="AZ347" i="67"/>
  <c r="AY347" i="67"/>
  <c r="AM347" i="67"/>
  <c r="AL347" i="67"/>
  <c r="AK347" i="67"/>
  <c r="BD346" i="67"/>
  <c r="BC346" i="67"/>
  <c r="BB346" i="67"/>
  <c r="BA346" i="67"/>
  <c r="AZ346" i="67"/>
  <c r="AY346" i="67"/>
  <c r="AM346" i="67"/>
  <c r="AL346" i="67"/>
  <c r="AK346" i="67"/>
  <c r="BD345" i="67"/>
  <c r="BC345" i="67"/>
  <c r="BB345" i="67"/>
  <c r="BA345" i="67"/>
  <c r="AZ345" i="67"/>
  <c r="AY345" i="67"/>
  <c r="AM345" i="67"/>
  <c r="AL345" i="67"/>
  <c r="AK345" i="67"/>
  <c r="BD344" i="67"/>
  <c r="BC344" i="67"/>
  <c r="BB344" i="67"/>
  <c r="BA344" i="67"/>
  <c r="AZ344" i="67"/>
  <c r="AY344" i="67"/>
  <c r="AM344" i="67"/>
  <c r="AL344" i="67"/>
  <c r="AK344" i="67"/>
  <c r="BD343" i="67"/>
  <c r="BC343" i="67"/>
  <c r="BB343" i="67"/>
  <c r="BA343" i="67"/>
  <c r="AZ343" i="67"/>
  <c r="AY343" i="67"/>
  <c r="AM343" i="67"/>
  <c r="AL343" i="67"/>
  <c r="AK343" i="67"/>
  <c r="BD342" i="67"/>
  <c r="BC342" i="67"/>
  <c r="BB342" i="67"/>
  <c r="BA342" i="67"/>
  <c r="AZ342" i="67"/>
  <c r="AY342" i="67"/>
  <c r="AM342" i="67"/>
  <c r="AL342" i="67"/>
  <c r="AK342" i="67"/>
  <c r="BD341" i="67"/>
  <c r="BC341" i="67"/>
  <c r="BB341" i="67"/>
  <c r="BA341" i="67"/>
  <c r="AZ341" i="67"/>
  <c r="AY341" i="67"/>
  <c r="AM341" i="67"/>
  <c r="AL341" i="67"/>
  <c r="AK341" i="67"/>
  <c r="BD340" i="67"/>
  <c r="BC340" i="67"/>
  <c r="BB340" i="67"/>
  <c r="BA340" i="67"/>
  <c r="AZ340" i="67"/>
  <c r="AY340" i="67"/>
  <c r="AM340" i="67"/>
  <c r="AL340" i="67"/>
  <c r="AK340" i="67"/>
  <c r="BD339" i="67"/>
  <c r="BC339" i="67"/>
  <c r="BB339" i="67"/>
  <c r="BA339" i="67"/>
  <c r="AZ339" i="67"/>
  <c r="AY339" i="67"/>
  <c r="AM339" i="67"/>
  <c r="AL339" i="67"/>
  <c r="AK339" i="67"/>
  <c r="BD338" i="67"/>
  <c r="BC338" i="67"/>
  <c r="BB338" i="67"/>
  <c r="BA338" i="67"/>
  <c r="AZ338" i="67"/>
  <c r="AY338" i="67"/>
  <c r="AM338" i="67"/>
  <c r="AL338" i="67"/>
  <c r="AK338" i="67"/>
  <c r="BD337" i="67"/>
  <c r="BC337" i="67"/>
  <c r="BB337" i="67"/>
  <c r="BA337" i="67"/>
  <c r="AZ337" i="67"/>
  <c r="AY337" i="67"/>
  <c r="AM337" i="67"/>
  <c r="AL337" i="67"/>
  <c r="AK337" i="67"/>
  <c r="BD336" i="67"/>
  <c r="BC336" i="67"/>
  <c r="BB336" i="67"/>
  <c r="BA336" i="67"/>
  <c r="AZ336" i="67"/>
  <c r="AY336" i="67"/>
  <c r="AM336" i="67"/>
  <c r="AL336" i="67"/>
  <c r="AK336" i="67"/>
  <c r="BD335" i="67"/>
  <c r="BC335" i="67"/>
  <c r="BB335" i="67"/>
  <c r="BA335" i="67"/>
  <c r="AZ335" i="67"/>
  <c r="AY335" i="67"/>
  <c r="AM335" i="67"/>
  <c r="AL335" i="67"/>
  <c r="AK335" i="67"/>
  <c r="BD334" i="67"/>
  <c r="BC334" i="67"/>
  <c r="BB334" i="67"/>
  <c r="BA334" i="67"/>
  <c r="AZ334" i="67"/>
  <c r="AY334" i="67"/>
  <c r="AM334" i="67"/>
  <c r="AL334" i="67"/>
  <c r="AK334" i="67"/>
  <c r="BD333" i="67"/>
  <c r="BC333" i="67"/>
  <c r="BB333" i="67"/>
  <c r="BA333" i="67"/>
  <c r="AZ333" i="67"/>
  <c r="AY333" i="67"/>
  <c r="AM333" i="67"/>
  <c r="AL333" i="67"/>
  <c r="AK333" i="67"/>
  <c r="BD332" i="67"/>
  <c r="BC332" i="67"/>
  <c r="BB332" i="67"/>
  <c r="BA332" i="67"/>
  <c r="AZ332" i="67"/>
  <c r="AY332" i="67"/>
  <c r="AM332" i="67"/>
  <c r="AL332" i="67"/>
  <c r="AK332" i="67"/>
  <c r="BD331" i="67"/>
  <c r="BC331" i="67"/>
  <c r="BB331" i="67"/>
  <c r="BA331" i="67"/>
  <c r="AZ331" i="67"/>
  <c r="AY331" i="67"/>
  <c r="AM331" i="67"/>
  <c r="AL331" i="67"/>
  <c r="AK331" i="67"/>
  <c r="BD330" i="67"/>
  <c r="BC330" i="67"/>
  <c r="BB330" i="67"/>
  <c r="BA330" i="67"/>
  <c r="AZ330" i="67"/>
  <c r="AY330" i="67"/>
  <c r="AM330" i="67"/>
  <c r="AL330" i="67"/>
  <c r="AK330" i="67"/>
  <c r="BD329" i="67"/>
  <c r="BC329" i="67"/>
  <c r="BB329" i="67"/>
  <c r="BA329" i="67"/>
  <c r="AZ329" i="67"/>
  <c r="AY329" i="67"/>
  <c r="AM329" i="67"/>
  <c r="AL329" i="67"/>
  <c r="AK329" i="67"/>
  <c r="BD328" i="67"/>
  <c r="BC328" i="67"/>
  <c r="BB328" i="67"/>
  <c r="BA328" i="67"/>
  <c r="AZ328" i="67"/>
  <c r="AY328" i="67"/>
  <c r="AM328" i="67"/>
  <c r="AL328" i="67"/>
  <c r="AK328" i="67"/>
  <c r="BD327" i="67"/>
  <c r="BC327" i="67"/>
  <c r="BB327" i="67"/>
  <c r="BA327" i="67"/>
  <c r="AZ327" i="67"/>
  <c r="AY327" i="67"/>
  <c r="AM327" i="67"/>
  <c r="AL327" i="67"/>
  <c r="AK327" i="67"/>
  <c r="BD326" i="67"/>
  <c r="BC326" i="67"/>
  <c r="BB326" i="67"/>
  <c r="BA326" i="67"/>
  <c r="AZ326" i="67"/>
  <c r="AY326" i="67"/>
  <c r="AM326" i="67"/>
  <c r="AL326" i="67"/>
  <c r="AK326" i="67"/>
  <c r="BD325" i="67"/>
  <c r="BC325" i="67"/>
  <c r="BB325" i="67"/>
  <c r="BA325" i="67"/>
  <c r="AZ325" i="67"/>
  <c r="AY325" i="67"/>
  <c r="AM325" i="67"/>
  <c r="AL325" i="67"/>
  <c r="AK325" i="67"/>
  <c r="BD324" i="67"/>
  <c r="BC324" i="67"/>
  <c r="BB324" i="67"/>
  <c r="BA324" i="67"/>
  <c r="AZ324" i="67"/>
  <c r="AY324" i="67"/>
  <c r="AM324" i="67"/>
  <c r="AL324" i="67"/>
  <c r="AK324" i="67"/>
  <c r="BD323" i="67"/>
  <c r="BC323" i="67"/>
  <c r="BB323" i="67"/>
  <c r="BA323" i="67"/>
  <c r="AZ323" i="67"/>
  <c r="AY323" i="67"/>
  <c r="AM323" i="67"/>
  <c r="AL323" i="67"/>
  <c r="AK323" i="67"/>
  <c r="BD322" i="67"/>
  <c r="BC322" i="67"/>
  <c r="BB322" i="67"/>
  <c r="BA322" i="67"/>
  <c r="AZ322" i="67"/>
  <c r="AY322" i="67"/>
  <c r="AM322" i="67"/>
  <c r="AL322" i="67"/>
  <c r="AK322" i="67"/>
  <c r="BD321" i="67"/>
  <c r="BC321" i="67"/>
  <c r="BB321" i="67"/>
  <c r="BA321" i="67"/>
  <c r="AZ321" i="67"/>
  <c r="AY321" i="67"/>
  <c r="AM321" i="67"/>
  <c r="AL321" i="67"/>
  <c r="AK321" i="67"/>
  <c r="BD320" i="67"/>
  <c r="BC320" i="67"/>
  <c r="BB320" i="67"/>
  <c r="BA320" i="67"/>
  <c r="AZ320" i="67"/>
  <c r="AY320" i="67"/>
  <c r="AM320" i="67"/>
  <c r="AL320" i="67"/>
  <c r="AK320" i="67"/>
  <c r="BD319" i="67"/>
  <c r="BC319" i="67"/>
  <c r="BB319" i="67"/>
  <c r="BA319" i="67"/>
  <c r="AZ319" i="67"/>
  <c r="AY319" i="67"/>
  <c r="AM319" i="67"/>
  <c r="AL319" i="67"/>
  <c r="AK319" i="67"/>
  <c r="BD318" i="67"/>
  <c r="BC318" i="67"/>
  <c r="BB318" i="67"/>
  <c r="BA318" i="67"/>
  <c r="AZ318" i="67"/>
  <c r="AY318" i="67"/>
  <c r="AM318" i="67"/>
  <c r="AL318" i="67"/>
  <c r="AK318" i="67"/>
  <c r="BD317" i="67"/>
  <c r="BC317" i="67"/>
  <c r="BB317" i="67"/>
  <c r="BA317" i="67"/>
  <c r="AZ317" i="67"/>
  <c r="AY317" i="67"/>
  <c r="AM317" i="67"/>
  <c r="AL317" i="67"/>
  <c r="AK317" i="67"/>
  <c r="BD316" i="67"/>
  <c r="BC316" i="67"/>
  <c r="BB316" i="67"/>
  <c r="BA316" i="67"/>
  <c r="AZ316" i="67"/>
  <c r="AY316" i="67"/>
  <c r="AM316" i="67"/>
  <c r="AL316" i="67"/>
  <c r="AK316" i="67"/>
  <c r="BD315" i="67"/>
  <c r="BC315" i="67"/>
  <c r="BB315" i="67"/>
  <c r="BA315" i="67"/>
  <c r="AZ315" i="67"/>
  <c r="AY315" i="67"/>
  <c r="AM315" i="67"/>
  <c r="AL315" i="67"/>
  <c r="AK315" i="67"/>
  <c r="BD314" i="67"/>
  <c r="BC314" i="67"/>
  <c r="BB314" i="67"/>
  <c r="BA314" i="67"/>
  <c r="AZ314" i="67"/>
  <c r="AY314" i="67"/>
  <c r="AM314" i="67"/>
  <c r="AL314" i="67"/>
  <c r="AK314" i="67"/>
  <c r="BD313" i="67"/>
  <c r="BC313" i="67"/>
  <c r="BB313" i="67"/>
  <c r="BA313" i="67"/>
  <c r="AZ313" i="67"/>
  <c r="AY313" i="67"/>
  <c r="AM313" i="67"/>
  <c r="AL313" i="67"/>
  <c r="AK313" i="67"/>
  <c r="BD312" i="67"/>
  <c r="BC312" i="67"/>
  <c r="BB312" i="67"/>
  <c r="BA312" i="67"/>
  <c r="AZ312" i="67"/>
  <c r="AY312" i="67"/>
  <c r="AM312" i="67"/>
  <c r="AL312" i="67"/>
  <c r="AK312" i="67"/>
  <c r="BD311" i="67"/>
  <c r="BC311" i="67"/>
  <c r="BB311" i="67"/>
  <c r="BA311" i="67"/>
  <c r="AZ311" i="67"/>
  <c r="AY311" i="67"/>
  <c r="AM311" i="67"/>
  <c r="AL311" i="67"/>
  <c r="AK311" i="67"/>
  <c r="BD760" i="67"/>
  <c r="BC760" i="67"/>
  <c r="BB760" i="67"/>
  <c r="BA760" i="67"/>
  <c r="AZ760" i="67"/>
  <c r="AY760" i="67"/>
  <c r="AM760" i="67"/>
  <c r="AL760" i="67"/>
  <c r="AK760" i="67"/>
  <c r="BD759" i="67"/>
  <c r="BC759" i="67"/>
  <c r="BB759" i="67"/>
  <c r="BA759" i="67"/>
  <c r="AZ759" i="67"/>
  <c r="AY759" i="67"/>
  <c r="AM759" i="67"/>
  <c r="AL759" i="67"/>
  <c r="AK759" i="67"/>
  <c r="BD758" i="67"/>
  <c r="BC758" i="67"/>
  <c r="BB758" i="67"/>
  <c r="BA758" i="67"/>
  <c r="AZ758" i="67"/>
  <c r="AY758" i="67"/>
  <c r="AM758" i="67"/>
  <c r="AL758" i="67"/>
  <c r="AK758" i="67"/>
  <c r="BD757" i="67"/>
  <c r="BC757" i="67"/>
  <c r="BB757" i="67"/>
  <c r="BA757" i="67"/>
  <c r="AZ757" i="67"/>
  <c r="AY757" i="67"/>
  <c r="AM757" i="67"/>
  <c r="AL757" i="67"/>
  <c r="AK757" i="67"/>
  <c r="BD756" i="67"/>
  <c r="BC756" i="67"/>
  <c r="BB756" i="67"/>
  <c r="BA756" i="67"/>
  <c r="AZ756" i="67"/>
  <c r="AY756" i="67"/>
  <c r="AM756" i="67"/>
  <c r="AL756" i="67"/>
  <c r="AK756" i="67"/>
  <c r="BD755" i="67"/>
  <c r="BC755" i="67"/>
  <c r="BB755" i="67"/>
  <c r="BA755" i="67"/>
  <c r="AZ755" i="67"/>
  <c r="AY755" i="67"/>
  <c r="AM755" i="67"/>
  <c r="AL755" i="67"/>
  <c r="AK755" i="67"/>
  <c r="BD754" i="67"/>
  <c r="BC754" i="67"/>
  <c r="BB754" i="67"/>
  <c r="BA754" i="67"/>
  <c r="AZ754" i="67"/>
  <c r="AY754" i="67"/>
  <c r="AM754" i="67"/>
  <c r="AL754" i="67"/>
  <c r="AK754" i="67"/>
  <c r="BD753" i="67"/>
  <c r="BC753" i="67"/>
  <c r="BB753" i="67"/>
  <c r="BA753" i="67"/>
  <c r="AZ753" i="67"/>
  <c r="AY753" i="67"/>
  <c r="AM753" i="67"/>
  <c r="AL753" i="67"/>
  <c r="AK753" i="67"/>
  <c r="BD752" i="67"/>
  <c r="BC752" i="67"/>
  <c r="BB752" i="67"/>
  <c r="BA752" i="67"/>
  <c r="AZ752" i="67"/>
  <c r="AY752" i="67"/>
  <c r="AM752" i="67"/>
  <c r="AL752" i="67"/>
  <c r="AK752" i="67"/>
  <c r="BD751" i="67"/>
  <c r="BC751" i="67"/>
  <c r="BB751" i="67"/>
  <c r="BA751" i="67"/>
  <c r="AZ751" i="67"/>
  <c r="AY751" i="67"/>
  <c r="AM751" i="67"/>
  <c r="AL751" i="67"/>
  <c r="AK751" i="67"/>
  <c r="BD750" i="67"/>
  <c r="BC750" i="67"/>
  <c r="BB750" i="67"/>
  <c r="BA750" i="67"/>
  <c r="AZ750" i="67"/>
  <c r="AY750" i="67"/>
  <c r="AM750" i="67"/>
  <c r="AL750" i="67"/>
  <c r="AK750" i="67"/>
  <c r="BD749" i="67"/>
  <c r="BC749" i="67"/>
  <c r="BB749" i="67"/>
  <c r="BA749" i="67"/>
  <c r="AZ749" i="67"/>
  <c r="AY749" i="67"/>
  <c r="AM749" i="67"/>
  <c r="AL749" i="67"/>
  <c r="AK749" i="67"/>
  <c r="BD748" i="67"/>
  <c r="BC748" i="67"/>
  <c r="BB748" i="67"/>
  <c r="BA748" i="67"/>
  <c r="AZ748" i="67"/>
  <c r="AY748" i="67"/>
  <c r="AM748" i="67"/>
  <c r="AL748" i="67"/>
  <c r="AK748" i="67"/>
  <c r="BD747" i="67"/>
  <c r="BC747" i="67"/>
  <c r="BB747" i="67"/>
  <c r="BA747" i="67"/>
  <c r="AZ747" i="67"/>
  <c r="AY747" i="67"/>
  <c r="AM747" i="67"/>
  <c r="AL747" i="67"/>
  <c r="AK747" i="67"/>
  <c r="BD746" i="67"/>
  <c r="BC746" i="67"/>
  <c r="BB746" i="67"/>
  <c r="BA746" i="67"/>
  <c r="AZ746" i="67"/>
  <c r="AY746" i="67"/>
  <c r="AM746" i="67"/>
  <c r="AL746" i="67"/>
  <c r="AK746" i="67"/>
  <c r="BD745" i="67"/>
  <c r="BC745" i="67"/>
  <c r="BB745" i="67"/>
  <c r="BA745" i="67"/>
  <c r="AZ745" i="67"/>
  <c r="AY745" i="67"/>
  <c r="AM745" i="67"/>
  <c r="AL745" i="67"/>
  <c r="AK745" i="67"/>
  <c r="BD744" i="67"/>
  <c r="BC744" i="67"/>
  <c r="BB744" i="67"/>
  <c r="BA744" i="67"/>
  <c r="AZ744" i="67"/>
  <c r="AY744" i="67"/>
  <c r="AM744" i="67"/>
  <c r="AL744" i="67"/>
  <c r="AK744" i="67"/>
  <c r="BD743" i="67"/>
  <c r="BC743" i="67"/>
  <c r="BB743" i="67"/>
  <c r="BA743" i="67"/>
  <c r="AZ743" i="67"/>
  <c r="AY743" i="67"/>
  <c r="AM743" i="67"/>
  <c r="AL743" i="67"/>
  <c r="AK743" i="67"/>
  <c r="BD742" i="67"/>
  <c r="BC742" i="67"/>
  <c r="BB742" i="67"/>
  <c r="BA742" i="67"/>
  <c r="AZ742" i="67"/>
  <c r="AY742" i="67"/>
  <c r="AM742" i="67"/>
  <c r="AL742" i="67"/>
  <c r="AK742" i="67"/>
  <c r="BD741" i="67"/>
  <c r="BC741" i="67"/>
  <c r="BB741" i="67"/>
  <c r="BA741" i="67"/>
  <c r="AZ741" i="67"/>
  <c r="AY741" i="67"/>
  <c r="AM741" i="67"/>
  <c r="AL741" i="67"/>
  <c r="AK741" i="67"/>
  <c r="BD740" i="67"/>
  <c r="BC740" i="67"/>
  <c r="BB740" i="67"/>
  <c r="BA740" i="67"/>
  <c r="AZ740" i="67"/>
  <c r="AY740" i="67"/>
  <c r="AM740" i="67"/>
  <c r="AL740" i="67"/>
  <c r="AK740" i="67"/>
  <c r="BD739" i="67"/>
  <c r="BC739" i="67"/>
  <c r="BB739" i="67"/>
  <c r="BA739" i="67"/>
  <c r="AZ739" i="67"/>
  <c r="AY739" i="67"/>
  <c r="AM739" i="67"/>
  <c r="AL739" i="67"/>
  <c r="AK739" i="67"/>
  <c r="BD738" i="67"/>
  <c r="BC738" i="67"/>
  <c r="BB738" i="67"/>
  <c r="BA738" i="67"/>
  <c r="AZ738" i="67"/>
  <c r="AY738" i="67"/>
  <c r="AM738" i="67"/>
  <c r="AL738" i="67"/>
  <c r="AK738" i="67"/>
  <c r="BD737" i="67"/>
  <c r="BC737" i="67"/>
  <c r="BB737" i="67"/>
  <c r="BA737" i="67"/>
  <c r="AZ737" i="67"/>
  <c r="AY737" i="67"/>
  <c r="AM737" i="67"/>
  <c r="AL737" i="67"/>
  <c r="AK737" i="67"/>
  <c r="BD736" i="67"/>
  <c r="BC736" i="67"/>
  <c r="BB736" i="67"/>
  <c r="BA736" i="67"/>
  <c r="AZ736" i="67"/>
  <c r="AY736" i="67"/>
  <c r="AM736" i="67"/>
  <c r="AL736" i="67"/>
  <c r="AK736" i="67"/>
  <c r="BD735" i="67"/>
  <c r="BC735" i="67"/>
  <c r="BB735" i="67"/>
  <c r="BA735" i="67"/>
  <c r="AZ735" i="67"/>
  <c r="AY735" i="67"/>
  <c r="AM735" i="67"/>
  <c r="AL735" i="67"/>
  <c r="AK735" i="67"/>
  <c r="BD734" i="67"/>
  <c r="BC734" i="67"/>
  <c r="BB734" i="67"/>
  <c r="BA734" i="67"/>
  <c r="AZ734" i="67"/>
  <c r="AY734" i="67"/>
  <c r="AM734" i="67"/>
  <c r="AL734" i="67"/>
  <c r="AK734" i="67"/>
  <c r="BD733" i="67"/>
  <c r="BC733" i="67"/>
  <c r="BB733" i="67"/>
  <c r="BA733" i="67"/>
  <c r="AZ733" i="67"/>
  <c r="AY733" i="67"/>
  <c r="AM733" i="67"/>
  <c r="AL733" i="67"/>
  <c r="AK733" i="67"/>
  <c r="BD732" i="67"/>
  <c r="BC732" i="67"/>
  <c r="BB732" i="67"/>
  <c r="BA732" i="67"/>
  <c r="AZ732" i="67"/>
  <c r="AY732" i="67"/>
  <c r="AM732" i="67"/>
  <c r="AL732" i="67"/>
  <c r="AK732" i="67"/>
  <c r="BD731" i="67"/>
  <c r="BC731" i="67"/>
  <c r="BB731" i="67"/>
  <c r="BA731" i="67"/>
  <c r="AZ731" i="67"/>
  <c r="AY731" i="67"/>
  <c r="AM731" i="67"/>
  <c r="AL731" i="67"/>
  <c r="AK731" i="67"/>
  <c r="BD730" i="67"/>
  <c r="BC730" i="67"/>
  <c r="BB730" i="67"/>
  <c r="BA730" i="67"/>
  <c r="AZ730" i="67"/>
  <c r="AY730" i="67"/>
  <c r="AM730" i="67"/>
  <c r="AL730" i="67"/>
  <c r="AK730" i="67"/>
  <c r="BD729" i="67"/>
  <c r="BC729" i="67"/>
  <c r="BB729" i="67"/>
  <c r="BA729" i="67"/>
  <c r="AZ729" i="67"/>
  <c r="AY729" i="67"/>
  <c r="AM729" i="67"/>
  <c r="AL729" i="67"/>
  <c r="AK729" i="67"/>
  <c r="BD728" i="67"/>
  <c r="BC728" i="67"/>
  <c r="BB728" i="67"/>
  <c r="BA728" i="67"/>
  <c r="AZ728" i="67"/>
  <c r="AY728" i="67"/>
  <c r="AM728" i="67"/>
  <c r="AL728" i="67"/>
  <c r="AK728" i="67"/>
  <c r="BD727" i="67"/>
  <c r="BC727" i="67"/>
  <c r="BB727" i="67"/>
  <c r="BA727" i="67"/>
  <c r="AZ727" i="67"/>
  <c r="AY727" i="67"/>
  <c r="AM727" i="67"/>
  <c r="AL727" i="67"/>
  <c r="AK727" i="67"/>
  <c r="BD726" i="67"/>
  <c r="BC726" i="67"/>
  <c r="BB726" i="67"/>
  <c r="BA726" i="67"/>
  <c r="AZ726" i="67"/>
  <c r="AY726" i="67"/>
  <c r="AM726" i="67"/>
  <c r="AL726" i="67"/>
  <c r="AK726" i="67"/>
  <c r="BD725" i="67"/>
  <c r="BC725" i="67"/>
  <c r="BB725" i="67"/>
  <c r="BA725" i="67"/>
  <c r="AZ725" i="67"/>
  <c r="AY725" i="67"/>
  <c r="AM725" i="67"/>
  <c r="AL725" i="67"/>
  <c r="AK725" i="67"/>
  <c r="BD724" i="67"/>
  <c r="BC724" i="67"/>
  <c r="BB724" i="67"/>
  <c r="BA724" i="67"/>
  <c r="AZ724" i="67"/>
  <c r="AY724" i="67"/>
  <c r="AM724" i="67"/>
  <c r="AL724" i="67"/>
  <c r="AK724" i="67"/>
  <c r="BD723" i="67"/>
  <c r="BC723" i="67"/>
  <c r="BB723" i="67"/>
  <c r="BA723" i="67"/>
  <c r="AZ723" i="67"/>
  <c r="AY723" i="67"/>
  <c r="AM723" i="67"/>
  <c r="AL723" i="67"/>
  <c r="AK723" i="67"/>
  <c r="BD722" i="67"/>
  <c r="BC722" i="67"/>
  <c r="BB722" i="67"/>
  <c r="BA722" i="67"/>
  <c r="AZ722" i="67"/>
  <c r="AY722" i="67"/>
  <c r="AM722" i="67"/>
  <c r="AL722" i="67"/>
  <c r="AK722" i="67"/>
  <c r="BD721" i="67"/>
  <c r="BC721" i="67"/>
  <c r="BB721" i="67"/>
  <c r="BA721" i="67"/>
  <c r="AZ721" i="67"/>
  <c r="AY721" i="67"/>
  <c r="AM721" i="67"/>
  <c r="AL721" i="67"/>
  <c r="AK721" i="67"/>
  <c r="BD720" i="67"/>
  <c r="BC720" i="67"/>
  <c r="BB720" i="67"/>
  <c r="BA720" i="67"/>
  <c r="AZ720" i="67"/>
  <c r="AY720" i="67"/>
  <c r="AM720" i="67"/>
  <c r="AL720" i="67"/>
  <c r="AK720" i="67"/>
  <c r="BD719" i="67"/>
  <c r="BC719" i="67"/>
  <c r="BB719" i="67"/>
  <c r="BA719" i="67"/>
  <c r="AZ719" i="67"/>
  <c r="AY719" i="67"/>
  <c r="AM719" i="67"/>
  <c r="AL719" i="67"/>
  <c r="AK719" i="67"/>
  <c r="BD718" i="67"/>
  <c r="BC718" i="67"/>
  <c r="BB718" i="67"/>
  <c r="BA718" i="67"/>
  <c r="AZ718" i="67"/>
  <c r="AY718" i="67"/>
  <c r="AM718" i="67"/>
  <c r="AL718" i="67"/>
  <c r="AK718" i="67"/>
  <c r="BD717" i="67"/>
  <c r="BC717" i="67"/>
  <c r="BB717" i="67"/>
  <c r="BA717" i="67"/>
  <c r="AZ717" i="67"/>
  <c r="AY717" i="67"/>
  <c r="AM717" i="67"/>
  <c r="AL717" i="67"/>
  <c r="AK717" i="67"/>
  <c r="BD716" i="67"/>
  <c r="BC716" i="67"/>
  <c r="BB716" i="67"/>
  <c r="BA716" i="67"/>
  <c r="AZ716" i="67"/>
  <c r="AY716" i="67"/>
  <c r="AM716" i="67"/>
  <c r="AL716" i="67"/>
  <c r="AK716" i="67"/>
  <c r="BD715" i="67"/>
  <c r="BC715" i="67"/>
  <c r="BB715" i="67"/>
  <c r="BA715" i="67"/>
  <c r="AZ715" i="67"/>
  <c r="AY715" i="67"/>
  <c r="AM715" i="67"/>
  <c r="AL715" i="67"/>
  <c r="AK715" i="67"/>
  <c r="BD714" i="67"/>
  <c r="BC714" i="67"/>
  <c r="BB714" i="67"/>
  <c r="BA714" i="67"/>
  <c r="AZ714" i="67"/>
  <c r="AY714" i="67"/>
  <c r="AM714" i="67"/>
  <c r="AL714" i="67"/>
  <c r="AK714" i="67"/>
  <c r="BD713" i="67"/>
  <c r="BC713" i="67"/>
  <c r="BB713" i="67"/>
  <c r="BA713" i="67"/>
  <c r="AZ713" i="67"/>
  <c r="AY713" i="67"/>
  <c r="AM713" i="67"/>
  <c r="AL713" i="67"/>
  <c r="AK713" i="67"/>
  <c r="BD712" i="67"/>
  <c r="BC712" i="67"/>
  <c r="BB712" i="67"/>
  <c r="BA712" i="67"/>
  <c r="AZ712" i="67"/>
  <c r="AY712" i="67"/>
  <c r="AM712" i="67"/>
  <c r="AL712" i="67"/>
  <c r="AK712" i="67"/>
  <c r="BD711" i="67"/>
  <c r="BC711" i="67"/>
  <c r="BB711" i="67"/>
  <c r="BA711" i="67"/>
  <c r="AZ711" i="67"/>
  <c r="AY711" i="67"/>
  <c r="AM711" i="67"/>
  <c r="AL711" i="67"/>
  <c r="AK711" i="67"/>
  <c r="BD710" i="67"/>
  <c r="BC710" i="67"/>
  <c r="BB710" i="67"/>
  <c r="BA710" i="67"/>
  <c r="AZ710" i="67"/>
  <c r="AY710" i="67"/>
  <c r="AM710" i="67"/>
  <c r="AL710" i="67"/>
  <c r="AK710" i="67"/>
  <c r="BD709" i="67"/>
  <c r="BC709" i="67"/>
  <c r="BB709" i="67"/>
  <c r="BA709" i="67"/>
  <c r="AZ709" i="67"/>
  <c r="AY709" i="67"/>
  <c r="AM709" i="67"/>
  <c r="AL709" i="67"/>
  <c r="AK709" i="67"/>
  <c r="BD708" i="67"/>
  <c r="BC708" i="67"/>
  <c r="BB708" i="67"/>
  <c r="BA708" i="67"/>
  <c r="AZ708" i="67"/>
  <c r="AY708" i="67"/>
  <c r="AM708" i="67"/>
  <c r="AL708" i="67"/>
  <c r="AK708" i="67"/>
  <c r="BD707" i="67"/>
  <c r="BC707" i="67"/>
  <c r="BB707" i="67"/>
  <c r="BA707" i="67"/>
  <c r="AZ707" i="67"/>
  <c r="AY707" i="67"/>
  <c r="AM707" i="67"/>
  <c r="AL707" i="67"/>
  <c r="AK707" i="67"/>
  <c r="BD706" i="67"/>
  <c r="BC706" i="67"/>
  <c r="BB706" i="67"/>
  <c r="BA706" i="67"/>
  <c r="AZ706" i="67"/>
  <c r="AY706" i="67"/>
  <c r="AM706" i="67"/>
  <c r="AL706" i="67"/>
  <c r="AK706" i="67"/>
  <c r="BD705" i="67"/>
  <c r="BC705" i="67"/>
  <c r="BB705" i="67"/>
  <c r="BA705" i="67"/>
  <c r="AZ705" i="67"/>
  <c r="AY705" i="67"/>
  <c r="AM705" i="67"/>
  <c r="AL705" i="67"/>
  <c r="AK705" i="67"/>
  <c r="BD704" i="67"/>
  <c r="BC704" i="67"/>
  <c r="BB704" i="67"/>
  <c r="BA704" i="67"/>
  <c r="AZ704" i="67"/>
  <c r="AY704" i="67"/>
  <c r="AM704" i="67"/>
  <c r="AL704" i="67"/>
  <c r="AK704" i="67"/>
  <c r="BD703" i="67"/>
  <c r="BC703" i="67"/>
  <c r="BB703" i="67"/>
  <c r="BA703" i="67"/>
  <c r="AZ703" i="67"/>
  <c r="AY703" i="67"/>
  <c r="AM703" i="67"/>
  <c r="AL703" i="67"/>
  <c r="AK703" i="67"/>
  <c r="BD702" i="67"/>
  <c r="BC702" i="67"/>
  <c r="BB702" i="67"/>
  <c r="BA702" i="67"/>
  <c r="AZ702" i="67"/>
  <c r="AY702" i="67"/>
  <c r="AM702" i="67"/>
  <c r="AL702" i="67"/>
  <c r="AK702" i="67"/>
  <c r="BD701" i="67"/>
  <c r="BC701" i="67"/>
  <c r="BB701" i="67"/>
  <c r="BA701" i="67"/>
  <c r="AZ701" i="67"/>
  <c r="AY701" i="67"/>
  <c r="AM701" i="67"/>
  <c r="AL701" i="67"/>
  <c r="AK701" i="67"/>
  <c r="BD700" i="67"/>
  <c r="BC700" i="67"/>
  <c r="BB700" i="67"/>
  <c r="BA700" i="67"/>
  <c r="AZ700" i="67"/>
  <c r="AY700" i="67"/>
  <c r="AM700" i="67"/>
  <c r="AL700" i="67"/>
  <c r="AK700" i="67"/>
  <c r="BD699" i="67"/>
  <c r="BC699" i="67"/>
  <c r="BB699" i="67"/>
  <c r="BA699" i="67"/>
  <c r="AZ699" i="67"/>
  <c r="AY699" i="67"/>
  <c r="AM699" i="67"/>
  <c r="AL699" i="67"/>
  <c r="AK699" i="67"/>
  <c r="BD698" i="67"/>
  <c r="BC698" i="67"/>
  <c r="BB698" i="67"/>
  <c r="BA698" i="67"/>
  <c r="AZ698" i="67"/>
  <c r="AY698" i="67"/>
  <c r="AM698" i="67"/>
  <c r="AL698" i="67"/>
  <c r="AK698" i="67"/>
  <c r="BD697" i="67"/>
  <c r="BC697" i="67"/>
  <c r="BB697" i="67"/>
  <c r="BA697" i="67"/>
  <c r="AZ697" i="67"/>
  <c r="AY697" i="67"/>
  <c r="AM697" i="67"/>
  <c r="AL697" i="67"/>
  <c r="AK697" i="67"/>
  <c r="BD696" i="67"/>
  <c r="BC696" i="67"/>
  <c r="BB696" i="67"/>
  <c r="BA696" i="67"/>
  <c r="AZ696" i="67"/>
  <c r="AY696" i="67"/>
  <c r="AM696" i="67"/>
  <c r="AL696" i="67"/>
  <c r="AK696" i="67"/>
  <c r="BD695" i="67"/>
  <c r="BC695" i="67"/>
  <c r="BB695" i="67"/>
  <c r="BA695" i="67"/>
  <c r="AZ695" i="67"/>
  <c r="AY695" i="67"/>
  <c r="AM695" i="67"/>
  <c r="AL695" i="67"/>
  <c r="AK695" i="67"/>
  <c r="BD694" i="67"/>
  <c r="BC694" i="67"/>
  <c r="BB694" i="67"/>
  <c r="BA694" i="67"/>
  <c r="AZ694" i="67"/>
  <c r="AY694" i="67"/>
  <c r="AM694" i="67"/>
  <c r="AL694" i="67"/>
  <c r="AK694" i="67"/>
  <c r="BD693" i="67"/>
  <c r="BC693" i="67"/>
  <c r="BB693" i="67"/>
  <c r="BA693" i="67"/>
  <c r="AZ693" i="67"/>
  <c r="AY693" i="67"/>
  <c r="AM693" i="67"/>
  <c r="AL693" i="67"/>
  <c r="AK693" i="67"/>
  <c r="BD692" i="67"/>
  <c r="BC692" i="67"/>
  <c r="BB692" i="67"/>
  <c r="BA692" i="67"/>
  <c r="AZ692" i="67"/>
  <c r="AY692" i="67"/>
  <c r="AM692" i="67"/>
  <c r="AL692" i="67"/>
  <c r="AK692" i="67"/>
  <c r="BD691" i="67"/>
  <c r="BC691" i="67"/>
  <c r="BB691" i="67"/>
  <c r="BA691" i="67"/>
  <c r="AZ691" i="67"/>
  <c r="AY691" i="67"/>
  <c r="AM691" i="67"/>
  <c r="AL691" i="67"/>
  <c r="AK691" i="67"/>
  <c r="BD690" i="67"/>
  <c r="BC690" i="67"/>
  <c r="BB690" i="67"/>
  <c r="BA690" i="67"/>
  <c r="AZ690" i="67"/>
  <c r="AY690" i="67"/>
  <c r="AM690" i="67"/>
  <c r="AL690" i="67"/>
  <c r="AK690" i="67"/>
  <c r="BD689" i="67"/>
  <c r="BC689" i="67"/>
  <c r="BB689" i="67"/>
  <c r="BA689" i="67"/>
  <c r="AZ689" i="67"/>
  <c r="AY689" i="67"/>
  <c r="AM689" i="67"/>
  <c r="AL689" i="67"/>
  <c r="AK689" i="67"/>
  <c r="BD688" i="67"/>
  <c r="BC688" i="67"/>
  <c r="BB688" i="67"/>
  <c r="BA688" i="67"/>
  <c r="AZ688" i="67"/>
  <c r="AY688" i="67"/>
  <c r="AM688" i="67"/>
  <c r="AL688" i="67"/>
  <c r="AK688" i="67"/>
  <c r="BD687" i="67"/>
  <c r="BC687" i="67"/>
  <c r="BB687" i="67"/>
  <c r="BA687" i="67"/>
  <c r="AZ687" i="67"/>
  <c r="AY687" i="67"/>
  <c r="AM687" i="67"/>
  <c r="AL687" i="67"/>
  <c r="AK687" i="67"/>
  <c r="BD686" i="67"/>
  <c r="BC686" i="67"/>
  <c r="BB686" i="67"/>
  <c r="BA686" i="67"/>
  <c r="AZ686" i="67"/>
  <c r="AY686" i="67"/>
  <c r="AM686" i="67"/>
  <c r="AL686" i="67"/>
  <c r="AK686" i="67"/>
  <c r="BD685" i="67"/>
  <c r="BC685" i="67"/>
  <c r="BB685" i="67"/>
  <c r="BA685" i="67"/>
  <c r="AZ685" i="67"/>
  <c r="AY685" i="67"/>
  <c r="AM685" i="67"/>
  <c r="AL685" i="67"/>
  <c r="AK685" i="67"/>
  <c r="BD684" i="67"/>
  <c r="BC684" i="67"/>
  <c r="BB684" i="67"/>
  <c r="BA684" i="67"/>
  <c r="AZ684" i="67"/>
  <c r="AY684" i="67"/>
  <c r="AM684" i="67"/>
  <c r="AL684" i="67"/>
  <c r="AK684" i="67"/>
  <c r="BD683" i="67"/>
  <c r="BC683" i="67"/>
  <c r="BB683" i="67"/>
  <c r="BA683" i="67"/>
  <c r="AZ683" i="67"/>
  <c r="AY683" i="67"/>
  <c r="AM683" i="67"/>
  <c r="AL683" i="67"/>
  <c r="AK683" i="67"/>
  <c r="BD682" i="67"/>
  <c r="BC682" i="67"/>
  <c r="BB682" i="67"/>
  <c r="BA682" i="67"/>
  <c r="AZ682" i="67"/>
  <c r="AY682" i="67"/>
  <c r="AM682" i="67"/>
  <c r="AL682" i="67"/>
  <c r="AK682" i="67"/>
  <c r="BD681" i="67"/>
  <c r="BC681" i="67"/>
  <c r="BB681" i="67"/>
  <c r="BA681" i="67"/>
  <c r="AZ681" i="67"/>
  <c r="AY681" i="67"/>
  <c r="AM681" i="67"/>
  <c r="AL681" i="67"/>
  <c r="AK681" i="67"/>
  <c r="BD680" i="67"/>
  <c r="BC680" i="67"/>
  <c r="BB680" i="67"/>
  <c r="BA680" i="67"/>
  <c r="AZ680" i="67"/>
  <c r="AY680" i="67"/>
  <c r="AM680" i="67"/>
  <c r="AL680" i="67"/>
  <c r="AK680" i="67"/>
  <c r="BD679" i="67"/>
  <c r="BC679" i="67"/>
  <c r="BB679" i="67"/>
  <c r="BA679" i="67"/>
  <c r="AZ679" i="67"/>
  <c r="AY679" i="67"/>
  <c r="AM679" i="67"/>
  <c r="AL679" i="67"/>
  <c r="AK679" i="67"/>
  <c r="BD678" i="67"/>
  <c r="BC678" i="67"/>
  <c r="BB678" i="67"/>
  <c r="BA678" i="67"/>
  <c r="AZ678" i="67"/>
  <c r="AY678" i="67"/>
  <c r="AM678" i="67"/>
  <c r="AL678" i="67"/>
  <c r="AK678" i="67"/>
  <c r="BD677" i="67"/>
  <c r="BC677" i="67"/>
  <c r="BB677" i="67"/>
  <c r="BA677" i="67"/>
  <c r="AZ677" i="67"/>
  <c r="AY677" i="67"/>
  <c r="AM677" i="67"/>
  <c r="AL677" i="67"/>
  <c r="AK677" i="67"/>
  <c r="BD676" i="67"/>
  <c r="BC676" i="67"/>
  <c r="BB676" i="67"/>
  <c r="BA676" i="67"/>
  <c r="AZ676" i="67"/>
  <c r="AY676" i="67"/>
  <c r="AM676" i="67"/>
  <c r="AL676" i="67"/>
  <c r="AK676" i="67"/>
  <c r="BD675" i="67"/>
  <c r="BC675" i="67"/>
  <c r="BB675" i="67"/>
  <c r="BA675" i="67"/>
  <c r="AZ675" i="67"/>
  <c r="AY675" i="67"/>
  <c r="AM675" i="67"/>
  <c r="AL675" i="67"/>
  <c r="AK675" i="67"/>
  <c r="BD674" i="67"/>
  <c r="BC674" i="67"/>
  <c r="BB674" i="67"/>
  <c r="BA674" i="67"/>
  <c r="AZ674" i="67"/>
  <c r="AY674" i="67"/>
  <c r="AM674" i="67"/>
  <c r="AL674" i="67"/>
  <c r="AK674" i="67"/>
  <c r="BD673" i="67"/>
  <c r="BC673" i="67"/>
  <c r="BB673" i="67"/>
  <c r="BA673" i="67"/>
  <c r="AZ673" i="67"/>
  <c r="AY673" i="67"/>
  <c r="AM673" i="67"/>
  <c r="AL673" i="67"/>
  <c r="AK673" i="67"/>
  <c r="BD672" i="67"/>
  <c r="BC672" i="67"/>
  <c r="BB672" i="67"/>
  <c r="BA672" i="67"/>
  <c r="AZ672" i="67"/>
  <c r="AY672" i="67"/>
  <c r="AM672" i="67"/>
  <c r="AL672" i="67"/>
  <c r="AK672" i="67"/>
  <c r="BD671" i="67"/>
  <c r="BC671" i="67"/>
  <c r="BB671" i="67"/>
  <c r="BA671" i="67"/>
  <c r="AZ671" i="67"/>
  <c r="AY671" i="67"/>
  <c r="AM671" i="67"/>
  <c r="AL671" i="67"/>
  <c r="AK671" i="67"/>
  <c r="BD670" i="67"/>
  <c r="BC670" i="67"/>
  <c r="BB670" i="67"/>
  <c r="BA670" i="67"/>
  <c r="AZ670" i="67"/>
  <c r="AY670" i="67"/>
  <c r="AM670" i="67"/>
  <c r="AL670" i="67"/>
  <c r="AK670" i="67"/>
  <c r="BD669" i="67"/>
  <c r="BC669" i="67"/>
  <c r="BB669" i="67"/>
  <c r="BA669" i="67"/>
  <c r="AZ669" i="67"/>
  <c r="AY669" i="67"/>
  <c r="AM669" i="67"/>
  <c r="AL669" i="67"/>
  <c r="AK669" i="67"/>
  <c r="BD668" i="67"/>
  <c r="BC668" i="67"/>
  <c r="BB668" i="67"/>
  <c r="BA668" i="67"/>
  <c r="AZ668" i="67"/>
  <c r="AY668" i="67"/>
  <c r="AM668" i="67"/>
  <c r="AL668" i="67"/>
  <c r="AK668" i="67"/>
  <c r="BD667" i="67"/>
  <c r="BC667" i="67"/>
  <c r="BB667" i="67"/>
  <c r="BA667" i="67"/>
  <c r="AZ667" i="67"/>
  <c r="AY667" i="67"/>
  <c r="AM667" i="67"/>
  <c r="AL667" i="67"/>
  <c r="AK667" i="67"/>
  <c r="BD666" i="67"/>
  <c r="BC666" i="67"/>
  <c r="BB666" i="67"/>
  <c r="BA666" i="67"/>
  <c r="AZ666" i="67"/>
  <c r="AY666" i="67"/>
  <c r="AM666" i="67"/>
  <c r="AL666" i="67"/>
  <c r="AK666" i="67"/>
  <c r="BD665" i="67"/>
  <c r="BC665" i="67"/>
  <c r="BB665" i="67"/>
  <c r="BA665" i="67"/>
  <c r="AZ665" i="67"/>
  <c r="AY665" i="67"/>
  <c r="AM665" i="67"/>
  <c r="AL665" i="67"/>
  <c r="AK665" i="67"/>
  <c r="BD664" i="67"/>
  <c r="BC664" i="67"/>
  <c r="BB664" i="67"/>
  <c r="BA664" i="67"/>
  <c r="AZ664" i="67"/>
  <c r="AY664" i="67"/>
  <c r="AM664" i="67"/>
  <c r="AL664" i="67"/>
  <c r="AK664" i="67"/>
  <c r="BD663" i="67"/>
  <c r="BC663" i="67"/>
  <c r="BB663" i="67"/>
  <c r="BA663" i="67"/>
  <c r="AZ663" i="67"/>
  <c r="AY663" i="67"/>
  <c r="AM663" i="67"/>
  <c r="AL663" i="67"/>
  <c r="AK663" i="67"/>
  <c r="BD662" i="67"/>
  <c r="BC662" i="67"/>
  <c r="BB662" i="67"/>
  <c r="BA662" i="67"/>
  <c r="AZ662" i="67"/>
  <c r="AY662" i="67"/>
  <c r="AM662" i="67"/>
  <c r="AL662" i="67"/>
  <c r="AK662" i="67"/>
  <c r="BD661" i="67"/>
  <c r="BC661" i="67"/>
  <c r="BB661" i="67"/>
  <c r="BA661" i="67"/>
  <c r="AZ661" i="67"/>
  <c r="AY661" i="67"/>
  <c r="AM661" i="67"/>
  <c r="AL661" i="67"/>
  <c r="AK661" i="67"/>
  <c r="BD660" i="67"/>
  <c r="BC660" i="67"/>
  <c r="BB660" i="67"/>
  <c r="BA660" i="67"/>
  <c r="AZ660" i="67"/>
  <c r="AY660" i="67"/>
  <c r="AM660" i="67"/>
  <c r="AL660" i="67"/>
  <c r="AK660" i="67"/>
  <c r="BD659" i="67"/>
  <c r="BC659" i="67"/>
  <c r="BB659" i="67"/>
  <c r="BA659" i="67"/>
  <c r="AZ659" i="67"/>
  <c r="AY659" i="67"/>
  <c r="AM659" i="67"/>
  <c r="AL659" i="67"/>
  <c r="AK659" i="67"/>
  <c r="BD658" i="67"/>
  <c r="BC658" i="67"/>
  <c r="BB658" i="67"/>
  <c r="BA658" i="67"/>
  <c r="AZ658" i="67"/>
  <c r="AY658" i="67"/>
  <c r="AM658" i="67"/>
  <c r="AL658" i="67"/>
  <c r="AK658" i="67"/>
  <c r="BD657" i="67"/>
  <c r="BC657" i="67"/>
  <c r="BB657" i="67"/>
  <c r="BA657" i="67"/>
  <c r="AZ657" i="67"/>
  <c r="AY657" i="67"/>
  <c r="AM657" i="67"/>
  <c r="AL657" i="67"/>
  <c r="AK657" i="67"/>
  <c r="BD656" i="67"/>
  <c r="BC656" i="67"/>
  <c r="BB656" i="67"/>
  <c r="BA656" i="67"/>
  <c r="AZ656" i="67"/>
  <c r="AY656" i="67"/>
  <c r="AM656" i="67"/>
  <c r="AL656" i="67"/>
  <c r="AK656" i="67"/>
  <c r="BD655" i="67"/>
  <c r="BC655" i="67"/>
  <c r="BB655" i="67"/>
  <c r="BA655" i="67"/>
  <c r="AZ655" i="67"/>
  <c r="AY655" i="67"/>
  <c r="AM655" i="67"/>
  <c r="AL655" i="67"/>
  <c r="AK655" i="67"/>
  <c r="BD654" i="67"/>
  <c r="BC654" i="67"/>
  <c r="BB654" i="67"/>
  <c r="BA654" i="67"/>
  <c r="AZ654" i="67"/>
  <c r="AY654" i="67"/>
  <c r="AM654" i="67"/>
  <c r="AL654" i="67"/>
  <c r="AK654" i="67"/>
  <c r="BD653" i="67"/>
  <c r="BC653" i="67"/>
  <c r="BB653" i="67"/>
  <c r="BA653" i="67"/>
  <c r="AZ653" i="67"/>
  <c r="AY653" i="67"/>
  <c r="AM653" i="67"/>
  <c r="AL653" i="67"/>
  <c r="AK653" i="67"/>
  <c r="BD652" i="67"/>
  <c r="BC652" i="67"/>
  <c r="BB652" i="67"/>
  <c r="BA652" i="67"/>
  <c r="AZ652" i="67"/>
  <c r="AY652" i="67"/>
  <c r="AM652" i="67"/>
  <c r="AL652" i="67"/>
  <c r="AK652" i="67"/>
  <c r="BD651" i="67"/>
  <c r="BC651" i="67"/>
  <c r="BB651" i="67"/>
  <c r="BA651" i="67"/>
  <c r="AZ651" i="67"/>
  <c r="AY651" i="67"/>
  <c r="AM651" i="67"/>
  <c r="AL651" i="67"/>
  <c r="AK651" i="67"/>
  <c r="BD650" i="67"/>
  <c r="BC650" i="67"/>
  <c r="BB650" i="67"/>
  <c r="BA650" i="67"/>
  <c r="AZ650" i="67"/>
  <c r="AY650" i="67"/>
  <c r="AM650" i="67"/>
  <c r="AL650" i="67"/>
  <c r="AK650" i="67"/>
  <c r="BD649" i="67"/>
  <c r="BC649" i="67"/>
  <c r="BB649" i="67"/>
  <c r="BA649" i="67"/>
  <c r="AZ649" i="67"/>
  <c r="AY649" i="67"/>
  <c r="AM649" i="67"/>
  <c r="AL649" i="67"/>
  <c r="AK649" i="67"/>
  <c r="BD648" i="67"/>
  <c r="BC648" i="67"/>
  <c r="BB648" i="67"/>
  <c r="BA648" i="67"/>
  <c r="AZ648" i="67"/>
  <c r="AY648" i="67"/>
  <c r="AM648" i="67"/>
  <c r="AL648" i="67"/>
  <c r="AK648" i="67"/>
  <c r="BD647" i="67"/>
  <c r="BC647" i="67"/>
  <c r="BB647" i="67"/>
  <c r="BA647" i="67"/>
  <c r="AZ647" i="67"/>
  <c r="AY647" i="67"/>
  <c r="AM647" i="67"/>
  <c r="AL647" i="67"/>
  <c r="AK647" i="67"/>
  <c r="BD646" i="67"/>
  <c r="BC646" i="67"/>
  <c r="BB646" i="67"/>
  <c r="BA646" i="67"/>
  <c r="AZ646" i="67"/>
  <c r="AY646" i="67"/>
  <c r="AM646" i="67"/>
  <c r="AL646" i="67"/>
  <c r="AK646" i="67"/>
  <c r="BD645" i="67"/>
  <c r="BC645" i="67"/>
  <c r="BB645" i="67"/>
  <c r="BA645" i="67"/>
  <c r="AZ645" i="67"/>
  <c r="AY645" i="67"/>
  <c r="AM645" i="67"/>
  <c r="AL645" i="67"/>
  <c r="AK645" i="67"/>
  <c r="BD644" i="67"/>
  <c r="BC644" i="67"/>
  <c r="BB644" i="67"/>
  <c r="BA644" i="67"/>
  <c r="AZ644" i="67"/>
  <c r="AY644" i="67"/>
  <c r="AM644" i="67"/>
  <c r="AL644" i="67"/>
  <c r="AK644" i="67"/>
  <c r="BD643" i="67"/>
  <c r="BC643" i="67"/>
  <c r="BB643" i="67"/>
  <c r="BA643" i="67"/>
  <c r="AZ643" i="67"/>
  <c r="AY643" i="67"/>
  <c r="AM643" i="67"/>
  <c r="AL643" i="67"/>
  <c r="AK643" i="67"/>
  <c r="BD642" i="67"/>
  <c r="BC642" i="67"/>
  <c r="BB642" i="67"/>
  <c r="BA642" i="67"/>
  <c r="AZ642" i="67"/>
  <c r="AY642" i="67"/>
  <c r="AM642" i="67"/>
  <c r="AL642" i="67"/>
  <c r="AK642" i="67"/>
  <c r="BD641" i="67"/>
  <c r="BC641" i="67"/>
  <c r="BB641" i="67"/>
  <c r="BA641" i="67"/>
  <c r="AZ641" i="67"/>
  <c r="AY641" i="67"/>
  <c r="AM641" i="67"/>
  <c r="AL641" i="67"/>
  <c r="AK641" i="67"/>
  <c r="BD640" i="67"/>
  <c r="BC640" i="67"/>
  <c r="BB640" i="67"/>
  <c r="BA640" i="67"/>
  <c r="AZ640" i="67"/>
  <c r="AY640" i="67"/>
  <c r="AM640" i="67"/>
  <c r="AL640" i="67"/>
  <c r="AK640" i="67"/>
  <c r="BD639" i="67"/>
  <c r="BC639" i="67"/>
  <c r="BB639" i="67"/>
  <c r="BA639" i="67"/>
  <c r="AZ639" i="67"/>
  <c r="AY639" i="67"/>
  <c r="AM639" i="67"/>
  <c r="AL639" i="67"/>
  <c r="AK639" i="67"/>
  <c r="BD638" i="67"/>
  <c r="BC638" i="67"/>
  <c r="BB638" i="67"/>
  <c r="BA638" i="67"/>
  <c r="AZ638" i="67"/>
  <c r="AY638" i="67"/>
  <c r="AM638" i="67"/>
  <c r="AL638" i="67"/>
  <c r="AK638" i="67"/>
  <c r="BD637" i="67"/>
  <c r="BC637" i="67"/>
  <c r="BB637" i="67"/>
  <c r="BA637" i="67"/>
  <c r="AZ637" i="67"/>
  <c r="AY637" i="67"/>
  <c r="AM637" i="67"/>
  <c r="AL637" i="67"/>
  <c r="AK637" i="67"/>
  <c r="BD636" i="67"/>
  <c r="BC636" i="67"/>
  <c r="BB636" i="67"/>
  <c r="BA636" i="67"/>
  <c r="AZ636" i="67"/>
  <c r="AY636" i="67"/>
  <c r="AM636" i="67"/>
  <c r="AL636" i="67"/>
  <c r="AK636" i="67"/>
  <c r="BD635" i="67"/>
  <c r="BC635" i="67"/>
  <c r="BB635" i="67"/>
  <c r="BA635" i="67"/>
  <c r="AZ635" i="67"/>
  <c r="AY635" i="67"/>
  <c r="AM635" i="67"/>
  <c r="AL635" i="67"/>
  <c r="AK635" i="67"/>
  <c r="BD634" i="67"/>
  <c r="BC634" i="67"/>
  <c r="BB634" i="67"/>
  <c r="BA634" i="67"/>
  <c r="AZ634" i="67"/>
  <c r="AY634" i="67"/>
  <c r="AM634" i="67"/>
  <c r="AL634" i="67"/>
  <c r="AK634" i="67"/>
  <c r="BD633" i="67"/>
  <c r="BC633" i="67"/>
  <c r="BB633" i="67"/>
  <c r="BA633" i="67"/>
  <c r="AZ633" i="67"/>
  <c r="AY633" i="67"/>
  <c r="AM633" i="67"/>
  <c r="AL633" i="67"/>
  <c r="AK633" i="67"/>
  <c r="BD632" i="67"/>
  <c r="BC632" i="67"/>
  <c r="BB632" i="67"/>
  <c r="BA632" i="67"/>
  <c r="AZ632" i="67"/>
  <c r="AY632" i="67"/>
  <c r="AM632" i="67"/>
  <c r="AL632" i="67"/>
  <c r="AK632" i="67"/>
  <c r="BD631" i="67"/>
  <c r="BC631" i="67"/>
  <c r="BB631" i="67"/>
  <c r="BA631" i="67"/>
  <c r="AZ631" i="67"/>
  <c r="AY631" i="67"/>
  <c r="AM631" i="67"/>
  <c r="AL631" i="67"/>
  <c r="AK631" i="67"/>
  <c r="BD630" i="67"/>
  <c r="BC630" i="67"/>
  <c r="BB630" i="67"/>
  <c r="BA630" i="67"/>
  <c r="AZ630" i="67"/>
  <c r="AY630" i="67"/>
  <c r="AM630" i="67"/>
  <c r="AL630" i="67"/>
  <c r="AK630" i="67"/>
  <c r="BD629" i="67"/>
  <c r="BC629" i="67"/>
  <c r="BB629" i="67"/>
  <c r="BA629" i="67"/>
  <c r="AZ629" i="67"/>
  <c r="AY629" i="67"/>
  <c r="AM629" i="67"/>
  <c r="AL629" i="67"/>
  <c r="AK629" i="67"/>
  <c r="BD628" i="67"/>
  <c r="BC628" i="67"/>
  <c r="BB628" i="67"/>
  <c r="BA628" i="67"/>
  <c r="AZ628" i="67"/>
  <c r="AY628" i="67"/>
  <c r="AM628" i="67"/>
  <c r="AL628" i="67"/>
  <c r="AK628" i="67"/>
  <c r="BD627" i="67"/>
  <c r="BC627" i="67"/>
  <c r="BB627" i="67"/>
  <c r="BA627" i="67"/>
  <c r="AZ627" i="67"/>
  <c r="AY627" i="67"/>
  <c r="AM627" i="67"/>
  <c r="AL627" i="67"/>
  <c r="AK627" i="67"/>
  <c r="BD626" i="67"/>
  <c r="BC626" i="67"/>
  <c r="BB626" i="67"/>
  <c r="BA626" i="67"/>
  <c r="AZ626" i="67"/>
  <c r="AY626" i="67"/>
  <c r="AM626" i="67"/>
  <c r="AL626" i="67"/>
  <c r="AK626" i="67"/>
  <c r="BD625" i="67"/>
  <c r="BC625" i="67"/>
  <c r="BB625" i="67"/>
  <c r="BA625" i="67"/>
  <c r="AZ625" i="67"/>
  <c r="AY625" i="67"/>
  <c r="AM625" i="67"/>
  <c r="AL625" i="67"/>
  <c r="AK625" i="67"/>
  <c r="BD624" i="67"/>
  <c r="BC624" i="67"/>
  <c r="BB624" i="67"/>
  <c r="BA624" i="67"/>
  <c r="AZ624" i="67"/>
  <c r="AY624" i="67"/>
  <c r="AM624" i="67"/>
  <c r="AL624" i="67"/>
  <c r="AK624" i="67"/>
  <c r="BD623" i="67"/>
  <c r="BC623" i="67"/>
  <c r="BB623" i="67"/>
  <c r="BA623" i="67"/>
  <c r="AZ623" i="67"/>
  <c r="AY623" i="67"/>
  <c r="AM623" i="67"/>
  <c r="AL623" i="67"/>
  <c r="AK623" i="67"/>
  <c r="BD622" i="67"/>
  <c r="BC622" i="67"/>
  <c r="BB622" i="67"/>
  <c r="BA622" i="67"/>
  <c r="AZ622" i="67"/>
  <c r="AY622" i="67"/>
  <c r="AM622" i="67"/>
  <c r="AL622" i="67"/>
  <c r="AK622" i="67"/>
  <c r="BD621" i="67"/>
  <c r="BC621" i="67"/>
  <c r="BB621" i="67"/>
  <c r="BA621" i="67"/>
  <c r="AZ621" i="67"/>
  <c r="AY621" i="67"/>
  <c r="AM621" i="67"/>
  <c r="AL621" i="67"/>
  <c r="AK621" i="67"/>
  <c r="BD620" i="67"/>
  <c r="BC620" i="67"/>
  <c r="BB620" i="67"/>
  <c r="BA620" i="67"/>
  <c r="AZ620" i="67"/>
  <c r="AY620" i="67"/>
  <c r="AM620" i="67"/>
  <c r="AL620" i="67"/>
  <c r="AK620" i="67"/>
  <c r="BD619" i="67"/>
  <c r="BC619" i="67"/>
  <c r="BB619" i="67"/>
  <c r="BA619" i="67"/>
  <c r="AZ619" i="67"/>
  <c r="AY619" i="67"/>
  <c r="AM619" i="67"/>
  <c r="AL619" i="67"/>
  <c r="AK619" i="67"/>
  <c r="BD618" i="67"/>
  <c r="BC618" i="67"/>
  <c r="BB618" i="67"/>
  <c r="BA618" i="67"/>
  <c r="AZ618" i="67"/>
  <c r="AY618" i="67"/>
  <c r="AM618" i="67"/>
  <c r="AL618" i="67"/>
  <c r="AK618" i="67"/>
  <c r="BD617" i="67"/>
  <c r="BC617" i="67"/>
  <c r="BB617" i="67"/>
  <c r="BA617" i="67"/>
  <c r="AZ617" i="67"/>
  <c r="AY617" i="67"/>
  <c r="AM617" i="67"/>
  <c r="AL617" i="67"/>
  <c r="AK617" i="67"/>
  <c r="BD616" i="67"/>
  <c r="BC616" i="67"/>
  <c r="BB616" i="67"/>
  <c r="BA616" i="67"/>
  <c r="AZ616" i="67"/>
  <c r="AY616" i="67"/>
  <c r="AM616" i="67"/>
  <c r="AL616" i="67"/>
  <c r="AK616" i="67"/>
  <c r="BD615" i="67"/>
  <c r="BC615" i="67"/>
  <c r="BB615" i="67"/>
  <c r="BA615" i="67"/>
  <c r="AZ615" i="67"/>
  <c r="AY615" i="67"/>
  <c r="AM615" i="67"/>
  <c r="AL615" i="67"/>
  <c r="AK615" i="67"/>
  <c r="BD614" i="67"/>
  <c r="BC614" i="67"/>
  <c r="BB614" i="67"/>
  <c r="BA614" i="67"/>
  <c r="AZ614" i="67"/>
  <c r="AY614" i="67"/>
  <c r="AM614" i="67"/>
  <c r="AL614" i="67"/>
  <c r="AK614" i="67"/>
  <c r="BD613" i="67"/>
  <c r="BC613" i="67"/>
  <c r="BB613" i="67"/>
  <c r="BA613" i="67"/>
  <c r="AZ613" i="67"/>
  <c r="AY613" i="67"/>
  <c r="AM613" i="67"/>
  <c r="AL613" i="67"/>
  <c r="AK613" i="67"/>
  <c r="BD612" i="67"/>
  <c r="BC612" i="67"/>
  <c r="BB612" i="67"/>
  <c r="BA612" i="67"/>
  <c r="AZ612" i="67"/>
  <c r="AY612" i="67"/>
  <c r="AM612" i="67"/>
  <c r="AL612" i="67"/>
  <c r="AK612" i="67"/>
  <c r="BD611" i="67"/>
  <c r="BC611" i="67"/>
  <c r="BB611" i="67"/>
  <c r="BA611" i="67"/>
  <c r="AZ611" i="67"/>
  <c r="AY611" i="67"/>
  <c r="AM611" i="67"/>
  <c r="AL611" i="67"/>
  <c r="AK611" i="67"/>
  <c r="F430" i="32"/>
  <c r="F431" i="32"/>
  <c r="F432" i="32"/>
  <c r="F433" i="32"/>
  <c r="F434" i="32"/>
  <c r="F435" i="32"/>
  <c r="F436" i="32"/>
  <c r="F437" i="32"/>
  <c r="F438" i="32"/>
  <c r="F439" i="32"/>
  <c r="F440" i="32"/>
  <c r="F441" i="32"/>
  <c r="F442" i="32"/>
  <c r="F443" i="32"/>
  <c r="F444" i="32"/>
  <c r="F445" i="32"/>
  <c r="F446" i="32"/>
  <c r="F447" i="32"/>
  <c r="F448" i="32"/>
  <c r="F449" i="32"/>
  <c r="F450" i="32"/>
  <c r="F451" i="32"/>
  <c r="F452" i="32"/>
  <c r="F453" i="32"/>
  <c r="F454" i="32"/>
  <c r="F455" i="32"/>
  <c r="F456" i="32"/>
  <c r="F457" i="32"/>
  <c r="F458" i="32"/>
  <c r="F459" i="32"/>
  <c r="F460" i="32"/>
  <c r="F384" i="32"/>
  <c r="F385" i="32"/>
  <c r="F386" i="32"/>
  <c r="F387" i="32"/>
  <c r="F388" i="32"/>
  <c r="F389" i="32"/>
  <c r="F390" i="32"/>
  <c r="F391" i="32"/>
  <c r="F392" i="32"/>
  <c r="F393" i="32"/>
  <c r="F394" i="32"/>
  <c r="F395" i="32"/>
  <c r="F396" i="32"/>
  <c r="F397" i="32"/>
  <c r="F398" i="32"/>
  <c r="F399" i="32"/>
  <c r="F400" i="32"/>
  <c r="F401" i="32"/>
  <c r="F402" i="32"/>
  <c r="F403" i="32"/>
  <c r="F404" i="32"/>
  <c r="F405" i="32"/>
  <c r="F406" i="32"/>
  <c r="F407" i="32"/>
  <c r="F408" i="32"/>
  <c r="F409" i="32"/>
  <c r="F410" i="32"/>
  <c r="F411" i="32"/>
  <c r="F412" i="32"/>
  <c r="F413" i="32"/>
  <c r="F414" i="32"/>
  <c r="F415" i="32"/>
  <c r="F416" i="32"/>
  <c r="F417" i="32"/>
  <c r="F418" i="32"/>
  <c r="F419" i="32"/>
  <c r="F420" i="32"/>
  <c r="F421" i="32"/>
  <c r="F422" i="32"/>
  <c r="F423" i="32"/>
  <c r="F424" i="32"/>
  <c r="F425" i="32"/>
  <c r="F426" i="32"/>
  <c r="F427" i="32"/>
  <c r="F428" i="32"/>
  <c r="F429" i="32"/>
  <c r="F358" i="32"/>
  <c r="F359" i="32"/>
  <c r="F360" i="32"/>
  <c r="F361" i="32"/>
  <c r="F362" i="32"/>
  <c r="F363" i="32"/>
  <c r="F364" i="32"/>
  <c r="F365" i="32"/>
  <c r="F366" i="32"/>
  <c r="F367" i="32"/>
  <c r="F368" i="32"/>
  <c r="F369" i="32"/>
  <c r="F370" i="32"/>
  <c r="F371" i="32"/>
  <c r="F372" i="32"/>
  <c r="F373" i="32"/>
  <c r="F374" i="32"/>
  <c r="F375" i="32"/>
  <c r="F376" i="32"/>
  <c r="F377" i="32"/>
  <c r="F378" i="32"/>
  <c r="F379" i="32"/>
  <c r="F380" i="32"/>
  <c r="F381" i="32"/>
  <c r="F382" i="32"/>
  <c r="F383" i="32"/>
  <c r="E301" i="37"/>
  <c r="E302" i="37"/>
  <c r="E303" i="37"/>
  <c r="E304" i="37"/>
  <c r="E305" i="37"/>
  <c r="E306" i="37"/>
  <c r="E307" i="37"/>
  <c r="E308" i="37"/>
  <c r="E309" i="37"/>
  <c r="E310" i="37"/>
  <c r="E311" i="37"/>
  <c r="E312" i="37"/>
  <c r="E313" i="37"/>
  <c r="E314" i="37"/>
  <c r="E315" i="37"/>
  <c r="E316" i="37"/>
  <c r="E317" i="37"/>
  <c r="E318" i="37"/>
  <c r="E319" i="37"/>
  <c r="E320" i="37"/>
  <c r="E321" i="37"/>
  <c r="E322" i="37"/>
  <c r="E323" i="37"/>
  <c r="E324" i="37"/>
  <c r="E325" i="37"/>
  <c r="E326" i="37"/>
  <c r="E327" i="37"/>
  <c r="E328" i="37"/>
  <c r="E329" i="37"/>
  <c r="E330" i="37"/>
  <c r="E331" i="37"/>
  <c r="E332" i="37"/>
  <c r="E333" i="37"/>
  <c r="E334" i="37"/>
  <c r="E335" i="37"/>
  <c r="E336" i="37"/>
  <c r="E337" i="37"/>
  <c r="E338" i="37"/>
  <c r="E339" i="37"/>
  <c r="E340" i="37"/>
  <c r="E341" i="37"/>
  <c r="E342" i="37"/>
  <c r="E343" i="37"/>
  <c r="E344" i="37"/>
  <c r="E345" i="37"/>
  <c r="E346" i="37"/>
  <c r="E347" i="37"/>
  <c r="E348" i="37"/>
  <c r="E349" i="37"/>
  <c r="E350" i="37"/>
  <c r="E351" i="37"/>
  <c r="E352" i="37"/>
  <c r="E353" i="37"/>
  <c r="E354" i="37"/>
  <c r="E355" i="37"/>
  <c r="E356" i="37"/>
  <c r="E357" i="37"/>
  <c r="E358" i="37"/>
  <c r="E359" i="37"/>
  <c r="F299" i="32"/>
  <c r="F300" i="32"/>
  <c r="F301" i="32"/>
  <c r="F302" i="32"/>
  <c r="F303" i="32"/>
  <c r="F304" i="32"/>
  <c r="F305" i="32"/>
  <c r="F306" i="32"/>
  <c r="F307" i="32"/>
  <c r="F308" i="32"/>
  <c r="F309" i="32"/>
  <c r="F310" i="32"/>
  <c r="F311" i="32"/>
  <c r="F312" i="32"/>
  <c r="F313" i="32"/>
  <c r="F314" i="32"/>
  <c r="F315" i="32"/>
  <c r="F316" i="32"/>
  <c r="F317" i="32"/>
  <c r="F318" i="32"/>
  <c r="F319" i="32"/>
  <c r="F320" i="32"/>
  <c r="F321" i="32"/>
  <c r="F322" i="32"/>
  <c r="F323" i="32"/>
  <c r="F324" i="32"/>
  <c r="F325" i="32"/>
  <c r="F326" i="32"/>
  <c r="F327" i="32"/>
  <c r="F328" i="32"/>
  <c r="F329" i="32"/>
  <c r="F330" i="32"/>
  <c r="F331" i="32"/>
  <c r="F332" i="32"/>
  <c r="F333" i="32"/>
  <c r="F334" i="32"/>
  <c r="F335" i="32"/>
  <c r="F336" i="32"/>
  <c r="F337" i="32"/>
  <c r="F338" i="32"/>
  <c r="F339" i="32"/>
  <c r="F340" i="32"/>
  <c r="F341" i="32"/>
  <c r="F342" i="32"/>
  <c r="F343" i="32"/>
  <c r="F344" i="32"/>
  <c r="F345" i="32"/>
  <c r="F346" i="32"/>
  <c r="F347" i="32"/>
  <c r="F348" i="32"/>
  <c r="F349" i="32"/>
  <c r="F350" i="32"/>
  <c r="F351" i="32"/>
  <c r="F352" i="32"/>
  <c r="F353" i="32"/>
  <c r="F354" i="32"/>
  <c r="F355" i="32"/>
  <c r="F356" i="32"/>
  <c r="F357" i="32"/>
  <c r="F239" i="32"/>
  <c r="F240" i="32"/>
  <c r="F241" i="32"/>
  <c r="F242" i="32"/>
  <c r="F243" i="32"/>
  <c r="F244" i="32"/>
  <c r="F245" i="32"/>
  <c r="F246" i="32"/>
  <c r="F247" i="32"/>
  <c r="F248" i="32"/>
  <c r="F249" i="32"/>
  <c r="F250" i="32"/>
  <c r="F251" i="32"/>
  <c r="F252" i="32"/>
  <c r="F253" i="32"/>
  <c r="F254" i="32"/>
  <c r="F255" i="32"/>
  <c r="F256" i="32"/>
  <c r="F257" i="32"/>
  <c r="F258" i="32"/>
  <c r="F259" i="32"/>
  <c r="F260" i="32"/>
  <c r="F261" i="32"/>
  <c r="F262" i="32"/>
  <c r="F263" i="32"/>
  <c r="F264" i="32"/>
  <c r="F265" i="32"/>
  <c r="F266" i="32"/>
  <c r="F267" i="32"/>
  <c r="F268" i="32"/>
  <c r="F269" i="32"/>
  <c r="F270" i="32"/>
  <c r="F271" i="32"/>
  <c r="F272" i="32"/>
  <c r="F273" i="32"/>
  <c r="F274" i="32"/>
  <c r="F275" i="32"/>
  <c r="F276" i="32"/>
  <c r="F277" i="32"/>
  <c r="F278" i="32"/>
  <c r="F279" i="32"/>
  <c r="F280" i="32"/>
  <c r="F281" i="32"/>
  <c r="F282" i="32"/>
  <c r="F283" i="32"/>
  <c r="F284" i="32"/>
  <c r="F285" i="32"/>
  <c r="F286" i="32"/>
  <c r="F287" i="32"/>
  <c r="F288" i="32"/>
  <c r="F289" i="32"/>
  <c r="F290" i="32"/>
  <c r="F291" i="32"/>
  <c r="F292" i="32"/>
  <c r="F293" i="32"/>
  <c r="F294" i="32"/>
  <c r="F295" i="32"/>
  <c r="F296" i="32"/>
  <c r="F297" i="32"/>
  <c r="F298" i="32"/>
  <c r="E196" i="37"/>
  <c r="E197" i="37"/>
  <c r="E198" i="37"/>
  <c r="E199" i="37"/>
  <c r="E200" i="37"/>
  <c r="E201" i="37"/>
  <c r="E202" i="37"/>
  <c r="E203" i="37"/>
  <c r="E204" i="37"/>
  <c r="E205" i="37"/>
  <c r="E206" i="37"/>
  <c r="E207" i="37"/>
  <c r="E208" i="37"/>
  <c r="E209" i="37"/>
  <c r="E210" i="37"/>
  <c r="E211" i="37"/>
  <c r="E212" i="37"/>
  <c r="E213" i="37"/>
  <c r="E214" i="37"/>
  <c r="E215" i="37"/>
  <c r="E216" i="37"/>
  <c r="E217" i="37"/>
  <c r="E218" i="37"/>
  <c r="E219" i="37"/>
  <c r="E220" i="37"/>
  <c r="E221" i="37"/>
  <c r="E222" i="37"/>
  <c r="E223" i="37"/>
  <c r="E224" i="37"/>
  <c r="E225" i="37"/>
  <c r="E226" i="37"/>
  <c r="E227" i="37"/>
  <c r="E228" i="37"/>
  <c r="E229" i="37"/>
  <c r="E230" i="37"/>
  <c r="E231" i="37"/>
  <c r="E232" i="37"/>
  <c r="E233" i="37"/>
  <c r="E234" i="37"/>
  <c r="E235" i="37"/>
  <c r="E236" i="37"/>
  <c r="E237" i="37"/>
  <c r="E238" i="37"/>
  <c r="E239" i="37"/>
  <c r="E240" i="37"/>
  <c r="F194" i="32"/>
  <c r="F195" i="32"/>
  <c r="F196" i="32"/>
  <c r="F197" i="32"/>
  <c r="F198" i="32"/>
  <c r="F199" i="32"/>
  <c r="F200" i="32"/>
  <c r="F201" i="32"/>
  <c r="F202" i="32"/>
  <c r="F203" i="32"/>
  <c r="F204" i="32"/>
  <c r="F205" i="32"/>
  <c r="F206" i="32"/>
  <c r="F207" i="32"/>
  <c r="F208" i="32"/>
  <c r="F209" i="32"/>
  <c r="F210" i="32"/>
  <c r="F211" i="32"/>
  <c r="F212" i="32"/>
  <c r="F213" i="32"/>
  <c r="F214" i="32"/>
  <c r="F215" i="32"/>
  <c r="F216" i="32"/>
  <c r="F217" i="32"/>
  <c r="F218" i="32"/>
  <c r="F219" i="32"/>
  <c r="F220" i="32"/>
  <c r="F221" i="32"/>
  <c r="F222" i="32"/>
  <c r="F223" i="32"/>
  <c r="F224" i="32"/>
  <c r="F225" i="32"/>
  <c r="F226" i="32"/>
  <c r="F227" i="32"/>
  <c r="F228" i="32"/>
  <c r="F229" i="32"/>
  <c r="F230" i="32"/>
  <c r="F231" i="32"/>
  <c r="F232" i="32"/>
  <c r="F233" i="32"/>
  <c r="F234" i="32"/>
  <c r="F235" i="32"/>
  <c r="F236" i="32"/>
  <c r="F237" i="32"/>
  <c r="F238" i="32"/>
  <c r="E134" i="37"/>
  <c r="E135" i="37"/>
  <c r="E136" i="37"/>
  <c r="E137" i="37"/>
  <c r="E138" i="37"/>
  <c r="E139" i="37"/>
  <c r="E140" i="37"/>
  <c r="E141" i="37"/>
  <c r="E142" i="37"/>
  <c r="E143" i="37"/>
  <c r="E144" i="37"/>
  <c r="E145" i="37"/>
  <c r="E146" i="37"/>
  <c r="E147" i="37"/>
  <c r="E148" i="37"/>
  <c r="E149" i="37"/>
  <c r="E150" i="37"/>
  <c r="E151" i="37"/>
  <c r="E152" i="37"/>
  <c r="E153" i="37"/>
  <c r="E154" i="37"/>
  <c r="E155" i="37"/>
  <c r="E156" i="37"/>
  <c r="E158" i="37"/>
  <c r="E159" i="37"/>
  <c r="E160" i="37"/>
  <c r="E161" i="37"/>
  <c r="E162" i="37"/>
  <c r="E163" i="37"/>
  <c r="E164" i="37"/>
  <c r="E165" i="37"/>
  <c r="E166" i="37"/>
  <c r="E167" i="37"/>
  <c r="E168" i="37"/>
  <c r="E169" i="37"/>
  <c r="E170" i="37"/>
  <c r="E171" i="37"/>
  <c r="E172" i="37"/>
  <c r="E173" i="37"/>
  <c r="E174" i="37"/>
  <c r="E175" i="37"/>
  <c r="E176" i="37"/>
  <c r="E177" i="37"/>
  <c r="E178" i="37"/>
  <c r="E179" i="37"/>
  <c r="E180" i="37"/>
  <c r="E181" i="37"/>
  <c r="E182" i="37"/>
  <c r="E183" i="37"/>
  <c r="E184" i="37"/>
  <c r="E185" i="37"/>
  <c r="E186" i="37"/>
  <c r="E187" i="37"/>
  <c r="E188" i="37"/>
  <c r="E189" i="37"/>
  <c r="E190" i="37"/>
  <c r="E191" i="37"/>
  <c r="E192" i="37"/>
  <c r="E193" i="37"/>
  <c r="E194" i="37"/>
  <c r="E195" i="37"/>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6" i="32"/>
  <c r="F157" i="32"/>
  <c r="F158" i="32"/>
  <c r="F159" i="32"/>
  <c r="F160" i="32"/>
  <c r="F161" i="32"/>
  <c r="F162" i="32"/>
  <c r="F163" i="32"/>
  <c r="F164" i="32"/>
  <c r="F165" i="32"/>
  <c r="F166" i="32"/>
  <c r="F167" i="32"/>
  <c r="F168" i="32"/>
  <c r="F169" i="32"/>
  <c r="F170" i="32"/>
  <c r="F171" i="32"/>
  <c r="F172" i="32"/>
  <c r="F173" i="32"/>
  <c r="F174" i="32"/>
  <c r="F175" i="32"/>
  <c r="F176" i="32"/>
  <c r="F177" i="32"/>
  <c r="F178" i="32"/>
  <c r="F179" i="32"/>
  <c r="F180" i="32"/>
  <c r="F181" i="32"/>
  <c r="F182" i="32"/>
  <c r="F183" i="32"/>
  <c r="F184" i="32"/>
  <c r="F185" i="32"/>
  <c r="F186" i="32"/>
  <c r="F187" i="32"/>
  <c r="F188" i="32"/>
  <c r="F189" i="32"/>
  <c r="F190" i="32"/>
  <c r="F191" i="32"/>
  <c r="F192" i="32"/>
  <c r="F193" i="32"/>
  <c r="E69" i="37"/>
  <c r="E70" i="37"/>
  <c r="E71" i="37"/>
  <c r="E72" i="37"/>
  <c r="E73" i="37"/>
  <c r="E74" i="37"/>
  <c r="E75" i="37"/>
  <c r="E76" i="37"/>
  <c r="E77" i="37"/>
  <c r="E78" i="37"/>
  <c r="E79" i="37"/>
  <c r="E80" i="37"/>
  <c r="E81" i="37"/>
  <c r="E82" i="37"/>
  <c r="E83" i="37"/>
  <c r="E84" i="37"/>
  <c r="E85" i="37"/>
  <c r="E86" i="37"/>
  <c r="E87" i="37"/>
  <c r="E88" i="37"/>
  <c r="E89" i="37"/>
  <c r="E90" i="37"/>
  <c r="E91" i="37"/>
  <c r="E92" i="37"/>
  <c r="E93" i="37"/>
  <c r="E94" i="37"/>
  <c r="E95" i="37"/>
  <c r="E96" i="37"/>
  <c r="E97" i="37"/>
  <c r="E98" i="37"/>
  <c r="E99" i="37"/>
  <c r="E100" i="37"/>
  <c r="E101" i="37"/>
  <c r="E102" i="37"/>
  <c r="E103" i="37"/>
  <c r="E104" i="37"/>
  <c r="E105" i="37"/>
  <c r="E106" i="37"/>
  <c r="E107" i="37"/>
  <c r="E108" i="37"/>
  <c r="E109" i="37"/>
  <c r="E110" i="37"/>
  <c r="E111" i="37"/>
  <c r="E112" i="37"/>
  <c r="E113" i="37"/>
  <c r="E114" i="37"/>
  <c r="E115" i="37"/>
  <c r="E116" i="37"/>
  <c r="E117" i="37"/>
  <c r="E118" i="37"/>
  <c r="E119" i="37"/>
  <c r="E120" i="37"/>
  <c r="E121" i="37"/>
  <c r="E122" i="37"/>
  <c r="E123" i="37"/>
  <c r="E124" i="37"/>
  <c r="E125" i="37"/>
  <c r="E126" i="37"/>
  <c r="E127" i="37"/>
  <c r="E128" i="37"/>
  <c r="E129" i="37"/>
  <c r="E130" i="37"/>
  <c r="E131" i="37"/>
  <c r="E132" i="37"/>
  <c r="E133" i="37"/>
  <c r="E47" i="37"/>
  <c r="E48" i="37"/>
  <c r="E49" i="37"/>
  <c r="E50" i="37"/>
  <c r="E51" i="37"/>
  <c r="E52" i="37"/>
  <c r="E53" i="37"/>
  <c r="E54" i="37"/>
  <c r="E55" i="37"/>
  <c r="E56" i="37"/>
  <c r="E57" i="37"/>
  <c r="E58" i="37"/>
  <c r="E59" i="37"/>
  <c r="E60" i="37"/>
  <c r="E61" i="37"/>
  <c r="E62" i="37"/>
  <c r="E63" i="37"/>
  <c r="E64" i="37"/>
  <c r="E65" i="37"/>
  <c r="E66" i="37"/>
  <c r="E67" i="37"/>
  <c r="E68" i="37"/>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13" i="37"/>
  <c r="I111" i="32"/>
  <c r="G111" i="32"/>
  <c r="I18" i="32"/>
  <c r="G18" i="32"/>
  <c r="F18" i="32"/>
  <c r="F6" i="32"/>
  <c r="F7" i="32"/>
  <c r="F8" i="32"/>
  <c r="F9" i="32"/>
  <c r="F10" i="32"/>
  <c r="F11" i="32"/>
  <c r="F12" i="32"/>
  <c r="F13" i="32"/>
  <c r="F14" i="32"/>
  <c r="F15" i="32"/>
  <c r="F16" i="32"/>
  <c r="F17" i="32"/>
  <c r="F19" i="32"/>
  <c r="F20" i="32"/>
  <c r="F21" i="32"/>
  <c r="F22" i="32"/>
  <c r="F23" i="32"/>
  <c r="F24" i="32"/>
  <c r="F25" i="32"/>
  <c r="F26" i="32"/>
  <c r="F27" i="32"/>
  <c r="F28" i="32"/>
  <c r="F29" i="32"/>
  <c r="F30" i="32"/>
  <c r="F31" i="32"/>
  <c r="F32" i="32"/>
  <c r="F33" i="32"/>
  <c r="F34" i="32"/>
  <c r="F35"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E8" i="37"/>
  <c r="E9" i="37"/>
  <c r="E10" i="37"/>
  <c r="E11" i="37"/>
  <c r="E12" i="37"/>
  <c r="E13" i="37"/>
  <c r="E14" i="37"/>
  <c r="E15" i="37"/>
  <c r="E16" i="37"/>
  <c r="E17" i="37"/>
  <c r="E18" i="37"/>
  <c r="E19" i="37"/>
  <c r="E20" i="37"/>
  <c r="E21" i="37"/>
  <c r="E22" i="37"/>
  <c r="E23" i="37"/>
  <c r="E24" i="37"/>
  <c r="E25" i="37"/>
  <c r="E26" i="37"/>
  <c r="E27" i="37"/>
  <c r="E28" i="37"/>
  <c r="E29" i="37"/>
  <c r="E30" i="37"/>
  <c r="E31" i="37"/>
  <c r="E32" i="37"/>
  <c r="E33" i="37"/>
  <c r="E34" i="37"/>
  <c r="E35" i="37"/>
  <c r="E36" i="37"/>
  <c r="E37" i="37"/>
  <c r="E38" i="37"/>
  <c r="E39" i="37"/>
  <c r="E40" i="37"/>
  <c r="E41" i="37"/>
  <c r="E42" i="37"/>
  <c r="E43" i="37"/>
  <c r="E44" i="37"/>
  <c r="E45" i="37"/>
  <c r="E46" i="37"/>
  <c r="F20" i="37"/>
  <c r="G209" i="32"/>
  <c r="I209" i="32"/>
  <c r="G210" i="32"/>
  <c r="I210" i="32"/>
  <c r="G211" i="32"/>
  <c r="I211" i="32"/>
  <c r="G212" i="32"/>
  <c r="I212" i="32"/>
  <c r="G213" i="32"/>
  <c r="I213" i="32"/>
  <c r="G214" i="32"/>
  <c r="I214" i="32"/>
  <c r="G215" i="32"/>
  <c r="I215" i="32"/>
  <c r="G216" i="32"/>
  <c r="I216" i="32"/>
  <c r="G217" i="32"/>
  <c r="I217" i="32"/>
  <c r="F211" i="37"/>
  <c r="F212" i="37"/>
  <c r="F213" i="37"/>
  <c r="F214" i="37"/>
  <c r="F215" i="37"/>
  <c r="F216" i="37"/>
  <c r="F217" i="37"/>
  <c r="F218" i="37"/>
  <c r="F219" i="37"/>
  <c r="G195" i="32"/>
  <c r="I195" i="32"/>
  <c r="G196" i="32"/>
  <c r="I196" i="32"/>
  <c r="F197" i="37"/>
  <c r="F198" i="37"/>
  <c r="G168" i="32"/>
  <c r="I168" i="32"/>
  <c r="G169" i="32"/>
  <c r="I169" i="32"/>
  <c r="G170" i="32"/>
  <c r="I170" i="32"/>
  <c r="G171" i="32"/>
  <c r="I171" i="32"/>
  <c r="G172" i="32"/>
  <c r="I172" i="32"/>
  <c r="G173" i="32"/>
  <c r="I173" i="32"/>
  <c r="G174" i="32"/>
  <c r="I174" i="32"/>
  <c r="G175" i="32"/>
  <c r="I175" i="32"/>
  <c r="F171" i="37"/>
  <c r="F172" i="37"/>
  <c r="F173" i="37"/>
  <c r="F174" i="37"/>
  <c r="F175" i="37"/>
  <c r="F176" i="37"/>
  <c r="F177" i="37"/>
  <c r="G122" i="32"/>
  <c r="I122" i="32"/>
  <c r="G123" i="32"/>
  <c r="I123" i="32"/>
  <c r="G124" i="32"/>
  <c r="I124" i="32"/>
  <c r="G125" i="32"/>
  <c r="I125" i="32"/>
  <c r="G126" i="32"/>
  <c r="I126" i="32"/>
  <c r="G127" i="32"/>
  <c r="I127" i="32"/>
  <c r="G128" i="32"/>
  <c r="I128" i="32"/>
  <c r="G129" i="32"/>
  <c r="I129" i="32"/>
  <c r="G130" i="32"/>
  <c r="I130" i="32"/>
  <c r="G131" i="32"/>
  <c r="I131" i="32"/>
  <c r="F133" i="37"/>
  <c r="F124" i="37"/>
  <c r="F125" i="37"/>
  <c r="F126" i="37"/>
  <c r="F127" i="37"/>
  <c r="F128" i="37"/>
  <c r="F129" i="37"/>
  <c r="F130" i="37"/>
  <c r="F131" i="37"/>
  <c r="F132" i="37"/>
  <c r="F121" i="37"/>
  <c r="F120" i="37"/>
  <c r="J119" i="37"/>
  <c r="F119" i="37"/>
  <c r="F90" i="37"/>
  <c r="F91" i="37"/>
  <c r="Z130" i="62"/>
  <c r="AB130" i="62" s="1"/>
  <c r="Z129" i="62"/>
  <c r="AB129" i="62" s="1"/>
  <c r="Z128" i="62"/>
  <c r="AB128" i="62" s="1"/>
  <c r="Z127" i="62"/>
  <c r="AB127" i="62" s="1"/>
  <c r="Z126" i="62"/>
  <c r="AB126" i="62" s="1"/>
  <c r="Z125" i="62"/>
  <c r="AB125" i="62" s="1"/>
  <c r="Z124" i="62"/>
  <c r="AB124" i="62" s="1"/>
  <c r="Z123" i="62"/>
  <c r="AB123" i="62" s="1"/>
  <c r="Z122" i="62"/>
  <c r="AB122" i="62" s="1"/>
  <c r="Z121" i="62"/>
  <c r="AB121" i="62" s="1"/>
  <c r="Z120" i="62"/>
  <c r="AB120" i="62" s="1"/>
  <c r="Z119" i="62"/>
  <c r="AB119" i="62" s="1"/>
  <c r="Z118" i="62"/>
  <c r="AB118" i="62" s="1"/>
  <c r="Z117" i="62"/>
  <c r="AB117" i="62" s="1"/>
  <c r="Z116" i="62"/>
  <c r="AB116" i="62" s="1"/>
  <c r="Z115" i="62"/>
  <c r="AB115" i="62" s="1"/>
  <c r="Z114" i="62"/>
  <c r="AB114" i="62" s="1"/>
  <c r="Z113" i="62"/>
  <c r="AB113" i="62" s="1"/>
  <c r="Z112" i="62"/>
  <c r="AB112" i="62" s="1"/>
  <c r="Z111" i="62"/>
  <c r="AB111" i="62" s="1"/>
  <c r="Z110" i="62"/>
  <c r="AB110" i="62" s="1"/>
  <c r="Z109" i="62"/>
  <c r="AB109" i="62" s="1"/>
  <c r="Z108" i="62"/>
  <c r="AB108" i="62" s="1"/>
  <c r="Z107" i="62"/>
  <c r="AB107" i="62" s="1"/>
  <c r="Z106" i="62"/>
  <c r="AB106" i="62" s="1"/>
  <c r="Z105" i="62"/>
  <c r="AB105" i="62" s="1"/>
  <c r="Z104" i="62"/>
  <c r="AB104" i="62" s="1"/>
  <c r="Z103" i="62"/>
  <c r="AB103" i="62" s="1"/>
  <c r="Z102" i="62"/>
  <c r="AB102" i="62" s="1"/>
  <c r="Z101" i="62"/>
  <c r="AB101" i="62" s="1"/>
  <c r="U190" i="64"/>
  <c r="W190" i="64" s="1"/>
  <c r="U189" i="64"/>
  <c r="W189" i="64" s="1"/>
  <c r="U188" i="64"/>
  <c r="W188" i="64" s="1"/>
  <c r="U187" i="64"/>
  <c r="W187" i="64" s="1"/>
  <c r="U186" i="64"/>
  <c r="W186" i="64" s="1"/>
  <c r="U185" i="64"/>
  <c r="W185" i="64" s="1"/>
  <c r="U184" i="64"/>
  <c r="W184" i="64" s="1"/>
  <c r="U183" i="64"/>
  <c r="W183" i="64" s="1"/>
  <c r="U182" i="64"/>
  <c r="W182" i="64" s="1"/>
  <c r="U181" i="64"/>
  <c r="W181" i="64" s="1"/>
  <c r="U180" i="64"/>
  <c r="W180" i="64" s="1"/>
  <c r="U179" i="64"/>
  <c r="W179" i="64" s="1"/>
  <c r="U178" i="64"/>
  <c r="W178" i="64" s="1"/>
  <c r="U177" i="64"/>
  <c r="W177" i="64" s="1"/>
  <c r="U176" i="64"/>
  <c r="W176" i="64" s="1"/>
  <c r="U175" i="64"/>
  <c r="W175" i="64" s="1"/>
  <c r="U174" i="64"/>
  <c r="W174" i="64" s="1"/>
  <c r="U173" i="64"/>
  <c r="W173" i="64" s="1"/>
  <c r="U172" i="64"/>
  <c r="W172" i="64"/>
  <c r="U171" i="64"/>
  <c r="W171" i="64" s="1"/>
  <c r="U170" i="64"/>
  <c r="W170" i="64" s="1"/>
  <c r="U169" i="64"/>
  <c r="W169" i="64" s="1"/>
  <c r="U168" i="64"/>
  <c r="W168" i="64" s="1"/>
  <c r="U167" i="64"/>
  <c r="W167" i="64" s="1"/>
  <c r="U166" i="64"/>
  <c r="W166" i="64"/>
  <c r="U165" i="64"/>
  <c r="W165" i="64"/>
  <c r="U164" i="64"/>
  <c r="W164" i="64"/>
  <c r="U163" i="64"/>
  <c r="W163" i="64" s="1"/>
  <c r="U162" i="64"/>
  <c r="W162" i="64" s="1"/>
  <c r="U161" i="64"/>
  <c r="W161" i="64" s="1"/>
  <c r="U160" i="64"/>
  <c r="W160" i="64" s="1"/>
  <c r="U159" i="64"/>
  <c r="W159" i="64" s="1"/>
  <c r="U158" i="64"/>
  <c r="W158" i="64" s="1"/>
  <c r="U157" i="64"/>
  <c r="W157" i="64" s="1"/>
  <c r="U156" i="64"/>
  <c r="W156" i="64" s="1"/>
  <c r="U155" i="64"/>
  <c r="W155" i="64" s="1"/>
  <c r="U154" i="64"/>
  <c r="W154" i="64" s="1"/>
  <c r="U153" i="64"/>
  <c r="W153" i="64" s="1"/>
  <c r="U152" i="64"/>
  <c r="W152" i="64" s="1"/>
  <c r="U151" i="64"/>
  <c r="W151" i="64" s="1"/>
  <c r="U150" i="64"/>
  <c r="W150" i="64" s="1"/>
  <c r="U149" i="64"/>
  <c r="W149" i="64" s="1"/>
  <c r="U148" i="64"/>
  <c r="W148" i="64"/>
  <c r="U147" i="64"/>
  <c r="W147" i="64" s="1"/>
  <c r="U146" i="64"/>
  <c r="W146" i="64" s="1"/>
  <c r="U145" i="64"/>
  <c r="W145" i="64" s="1"/>
  <c r="U144" i="64"/>
  <c r="W144" i="64" s="1"/>
  <c r="U143" i="64"/>
  <c r="W143" i="64" s="1"/>
  <c r="U142" i="64"/>
  <c r="W142" i="64" s="1"/>
  <c r="U141" i="64"/>
  <c r="W141" i="64" s="1"/>
  <c r="U140" i="64"/>
  <c r="W140" i="64"/>
  <c r="U139" i="64"/>
  <c r="W139" i="64" s="1"/>
  <c r="U138" i="64"/>
  <c r="W138" i="64" s="1"/>
  <c r="U137" i="64"/>
  <c r="W137" i="64" s="1"/>
  <c r="U136" i="64"/>
  <c r="W136" i="64" s="1"/>
  <c r="U135" i="64"/>
  <c r="W135" i="64" s="1"/>
  <c r="U134" i="64"/>
  <c r="W134" i="64"/>
  <c r="U133" i="64"/>
  <c r="W133" i="64"/>
  <c r="U132" i="64"/>
  <c r="W132" i="64"/>
  <c r="U131" i="64"/>
  <c r="W131" i="64" s="1"/>
  <c r="U130" i="64"/>
  <c r="W130" i="64" s="1"/>
  <c r="U129" i="64"/>
  <c r="W129" i="64" s="1"/>
  <c r="U128" i="64"/>
  <c r="W128" i="64" s="1"/>
  <c r="U127" i="64"/>
  <c r="W127" i="64" s="1"/>
  <c r="U126" i="64"/>
  <c r="W126" i="64" s="1"/>
  <c r="U125" i="64"/>
  <c r="W125" i="64" s="1"/>
  <c r="U124" i="64"/>
  <c r="W124" i="64" s="1"/>
  <c r="U123" i="64"/>
  <c r="W123" i="64" s="1"/>
  <c r="U122" i="64"/>
  <c r="W122" i="64" s="1"/>
  <c r="U121" i="64"/>
  <c r="W121" i="64" s="1"/>
  <c r="U120" i="64"/>
  <c r="W120" i="64" s="1"/>
  <c r="U119" i="64"/>
  <c r="W119" i="64" s="1"/>
  <c r="U118" i="64"/>
  <c r="W118" i="64"/>
  <c r="U117" i="64"/>
  <c r="W117" i="64" s="1"/>
  <c r="U116" i="64"/>
  <c r="W116" i="64" s="1"/>
  <c r="U115" i="64"/>
  <c r="W115" i="64" s="1"/>
  <c r="U114" i="64"/>
  <c r="W114" i="64" s="1"/>
  <c r="U113" i="64"/>
  <c r="W113" i="64" s="1"/>
  <c r="U112" i="64"/>
  <c r="W112" i="64" s="1"/>
  <c r="U111" i="64"/>
  <c r="W111" i="64" s="1"/>
  <c r="U110" i="64"/>
  <c r="W110" i="64" s="1"/>
  <c r="U109" i="64"/>
  <c r="W109" i="64" s="1"/>
  <c r="U108" i="64"/>
  <c r="W108" i="64" s="1"/>
  <c r="U107" i="64"/>
  <c r="W107" i="64" s="1"/>
  <c r="U106" i="64"/>
  <c r="W106" i="64" s="1"/>
  <c r="U105" i="64"/>
  <c r="W105" i="64" s="1"/>
  <c r="U104" i="64"/>
  <c r="W104" i="64" s="1"/>
  <c r="U103" i="64"/>
  <c r="W103" i="64" s="1"/>
  <c r="U102" i="64"/>
  <c r="W102" i="64" s="1"/>
  <c r="U101" i="64"/>
  <c r="W101" i="64" s="1"/>
  <c r="U100" i="64"/>
  <c r="W100" i="64" s="1"/>
  <c r="U99" i="64"/>
  <c r="W99" i="64" s="1"/>
  <c r="U98" i="64"/>
  <c r="W98" i="64" s="1"/>
  <c r="U97" i="64"/>
  <c r="W97" i="64" s="1"/>
  <c r="U96" i="64"/>
  <c r="W96" i="64"/>
  <c r="U95" i="64"/>
  <c r="W95" i="64" s="1"/>
  <c r="U94" i="64"/>
  <c r="W94" i="64" s="1"/>
  <c r="U93" i="64"/>
  <c r="W93" i="64" s="1"/>
  <c r="U92" i="64"/>
  <c r="W92" i="64"/>
  <c r="U91" i="64"/>
  <c r="W91" i="64" s="1"/>
  <c r="U90" i="64"/>
  <c r="W90" i="64" s="1"/>
  <c r="U89" i="64"/>
  <c r="W89" i="64" s="1"/>
  <c r="U88" i="64"/>
  <c r="W88" i="64" s="1"/>
  <c r="U87" i="64"/>
  <c r="W87" i="64" s="1"/>
  <c r="U86" i="64"/>
  <c r="W86" i="64" s="1"/>
  <c r="U85" i="64"/>
  <c r="W85" i="64" s="1"/>
  <c r="U84" i="64"/>
  <c r="W84" i="64" s="1"/>
  <c r="U83" i="64"/>
  <c r="W83" i="64" s="1"/>
  <c r="U82" i="64"/>
  <c r="W82" i="64" s="1"/>
  <c r="U81" i="64"/>
  <c r="W81" i="64" s="1"/>
  <c r="U80" i="64"/>
  <c r="W80" i="64" s="1"/>
  <c r="U79" i="64"/>
  <c r="W79" i="64" s="1"/>
  <c r="U78" i="64"/>
  <c r="W78" i="64" s="1"/>
  <c r="U77" i="64"/>
  <c r="W77" i="64" s="1"/>
  <c r="U76" i="64"/>
  <c r="W76" i="64"/>
  <c r="U75" i="64"/>
  <c r="W75" i="64" s="1"/>
  <c r="U74" i="64"/>
  <c r="W74" i="64" s="1"/>
  <c r="U73" i="64"/>
  <c r="W73" i="64" s="1"/>
  <c r="U72" i="64"/>
  <c r="W72" i="64"/>
  <c r="U71" i="64"/>
  <c r="W71" i="64" s="1"/>
  <c r="U70" i="64"/>
  <c r="W70" i="64" s="1"/>
  <c r="U69" i="64"/>
  <c r="W69" i="64" s="1"/>
  <c r="U68" i="64"/>
  <c r="W68" i="64" s="1"/>
  <c r="U67" i="64"/>
  <c r="W67" i="64" s="1"/>
  <c r="U66" i="64"/>
  <c r="W66" i="64" s="1"/>
  <c r="U65" i="64"/>
  <c r="W65" i="64" s="1"/>
  <c r="U64" i="64"/>
  <c r="W64" i="64" s="1"/>
  <c r="U63" i="64"/>
  <c r="W63" i="64" s="1"/>
  <c r="U62" i="64"/>
  <c r="W62" i="64" s="1"/>
  <c r="U61" i="64"/>
  <c r="W61" i="64" s="1"/>
  <c r="U60" i="64"/>
  <c r="W60" i="64" s="1"/>
  <c r="U59" i="64"/>
  <c r="W59" i="64" s="1"/>
  <c r="U58" i="64"/>
  <c r="W58" i="64" s="1"/>
  <c r="U57" i="64"/>
  <c r="W57" i="64" s="1"/>
  <c r="U56" i="64"/>
  <c r="W56" i="64" s="1"/>
  <c r="U55" i="64"/>
  <c r="W55" i="64" s="1"/>
  <c r="U54" i="64"/>
  <c r="W54" i="64" s="1"/>
  <c r="U53" i="64"/>
  <c r="W53" i="64" s="1"/>
  <c r="U52" i="64"/>
  <c r="W52" i="64" s="1"/>
  <c r="U51" i="64"/>
  <c r="W51" i="64" s="1"/>
  <c r="U50" i="64"/>
  <c r="W50" i="64" s="1"/>
  <c r="U49" i="64"/>
  <c r="W49" i="64" s="1"/>
  <c r="U48" i="64"/>
  <c r="W48" i="64" s="1"/>
  <c r="U47" i="64"/>
  <c r="W47" i="64" s="1"/>
  <c r="U46" i="64"/>
  <c r="W46" i="64" s="1"/>
  <c r="U45" i="64"/>
  <c r="W45" i="64" s="1"/>
  <c r="U44" i="64"/>
  <c r="W44" i="64" s="1"/>
  <c r="U43" i="64"/>
  <c r="W43" i="64" s="1"/>
  <c r="U42" i="64"/>
  <c r="W42" i="64" s="1"/>
  <c r="U41" i="64"/>
  <c r="W41" i="64" s="1"/>
  <c r="X361" i="9"/>
  <c r="S361" i="9" s="1"/>
  <c r="K147" i="14" s="1"/>
  <c r="BH1" i="67"/>
  <c r="AJ395" i="9"/>
  <c r="AH395" i="9"/>
  <c r="X395" i="9"/>
  <c r="AJ394" i="9"/>
  <c r="AH394" i="9"/>
  <c r="X394" i="9"/>
  <c r="Y75" i="14"/>
  <c r="Y120" i="14"/>
  <c r="Y134" i="14"/>
  <c r="L66" i="20"/>
  <c r="I66" i="20"/>
  <c r="O76" i="20"/>
  <c r="P76" i="20"/>
  <c r="J76" i="20"/>
  <c r="I76" i="20"/>
  <c r="M76" i="20"/>
  <c r="T76" i="20" s="1"/>
  <c r="U373" i="14" s="1"/>
  <c r="J324" i="32" s="1"/>
  <c r="L76" i="20"/>
  <c r="J75" i="20"/>
  <c r="I75" i="20"/>
  <c r="M75" i="20"/>
  <c r="T75" i="20" s="1"/>
  <c r="L75" i="20"/>
  <c r="J74" i="20"/>
  <c r="I74" i="20"/>
  <c r="M74" i="20"/>
  <c r="T74" i="20" s="1"/>
  <c r="U300" i="14" s="1"/>
  <c r="J259" i="32" s="1"/>
  <c r="L74" i="20"/>
  <c r="J73" i="20"/>
  <c r="I73" i="20"/>
  <c r="M73" i="20"/>
  <c r="T73" i="20" s="1"/>
  <c r="U299" i="14" s="1"/>
  <c r="J258" i="32" s="1"/>
  <c r="L73" i="20"/>
  <c r="M72" i="20"/>
  <c r="T72" i="20" s="1"/>
  <c r="U298" i="14" s="1"/>
  <c r="J257" i="32" s="1"/>
  <c r="L72" i="20"/>
  <c r="J72" i="20"/>
  <c r="I72" i="20"/>
  <c r="M71" i="20"/>
  <c r="T71" i="20" s="1"/>
  <c r="U297" i="14" s="1"/>
  <c r="J256" i="32" s="1"/>
  <c r="L71" i="20"/>
  <c r="J71" i="20"/>
  <c r="I71" i="20"/>
  <c r="M70" i="20"/>
  <c r="T70" i="20" s="1"/>
  <c r="U293" i="14" s="1"/>
  <c r="J252" i="32" s="1"/>
  <c r="J70" i="20"/>
  <c r="I70" i="20"/>
  <c r="L70" i="20"/>
  <c r="M69" i="20"/>
  <c r="T69" i="20" s="1"/>
  <c r="U282" i="14" s="1"/>
  <c r="J241" i="32" s="1"/>
  <c r="L69" i="20"/>
  <c r="J69" i="20"/>
  <c r="I69" i="20"/>
  <c r="M68" i="20"/>
  <c r="T68" i="20" s="1"/>
  <c r="U281" i="14" s="1"/>
  <c r="J240" i="32" s="1"/>
  <c r="L68" i="20"/>
  <c r="J68" i="20"/>
  <c r="I68" i="20"/>
  <c r="J67" i="20"/>
  <c r="I67" i="20"/>
  <c r="Y241" i="14"/>
  <c r="U533" i="14"/>
  <c r="J460" i="32" s="1"/>
  <c r="U532" i="14"/>
  <c r="J459" i="32" s="1"/>
  <c r="U531" i="14"/>
  <c r="J458" i="32" s="1"/>
  <c r="U530" i="14"/>
  <c r="J457" i="32" s="1"/>
  <c r="U529" i="14"/>
  <c r="J456" i="32" s="1"/>
  <c r="U528" i="14"/>
  <c r="J455" i="32" s="1"/>
  <c r="U527" i="14"/>
  <c r="J454" i="32" s="1"/>
  <c r="U526" i="14"/>
  <c r="J453" i="32" s="1"/>
  <c r="U525" i="14"/>
  <c r="J452" i="32" s="1"/>
  <c r="U524" i="14"/>
  <c r="J451" i="32" s="1"/>
  <c r="U523" i="14"/>
  <c r="J450" i="32" s="1"/>
  <c r="U522" i="14"/>
  <c r="J449" i="32" s="1"/>
  <c r="U521" i="14"/>
  <c r="J448" i="32" s="1"/>
  <c r="U520" i="14"/>
  <c r="J447" i="32" s="1"/>
  <c r="U519" i="14"/>
  <c r="J446" i="32" s="1"/>
  <c r="U518" i="14"/>
  <c r="J445" i="32" s="1"/>
  <c r="U517" i="14"/>
  <c r="J444" i="32" s="1"/>
  <c r="U516" i="14"/>
  <c r="J443" i="32" s="1"/>
  <c r="U515" i="14"/>
  <c r="J442" i="32" s="1"/>
  <c r="U514" i="14"/>
  <c r="J441" i="32" s="1"/>
  <c r="U513" i="14"/>
  <c r="J440" i="32" s="1"/>
  <c r="U512" i="14"/>
  <c r="J439" i="32" s="1"/>
  <c r="U511" i="14"/>
  <c r="J438" i="32" s="1"/>
  <c r="U510" i="14"/>
  <c r="J437" i="32" s="1"/>
  <c r="U509" i="14"/>
  <c r="J436" i="32" s="1"/>
  <c r="U508" i="14"/>
  <c r="J435" i="32" s="1"/>
  <c r="U507" i="14"/>
  <c r="J434" i="32" s="1"/>
  <c r="U506" i="14"/>
  <c r="J433" i="32" s="1"/>
  <c r="U505" i="14"/>
  <c r="J432" i="32"/>
  <c r="U504" i="14"/>
  <c r="J431" i="32" s="1"/>
  <c r="U503" i="14"/>
  <c r="J430" i="32" s="1"/>
  <c r="U494" i="14"/>
  <c r="J429" i="32" s="1"/>
  <c r="U493" i="14"/>
  <c r="J428" i="32" s="1"/>
  <c r="U492" i="14"/>
  <c r="J427" i="32" s="1"/>
  <c r="U491" i="14"/>
  <c r="J426" i="32" s="1"/>
  <c r="U490" i="14"/>
  <c r="J425" i="32" s="1"/>
  <c r="U489" i="14"/>
  <c r="J424" i="32" s="1"/>
  <c r="U488" i="14"/>
  <c r="J423" i="32" s="1"/>
  <c r="U487" i="14"/>
  <c r="J422" i="32" s="1"/>
  <c r="U486" i="14"/>
  <c r="J421" i="32" s="1"/>
  <c r="U485" i="14"/>
  <c r="J420" i="32" s="1"/>
  <c r="U484" i="14"/>
  <c r="J419" i="32" s="1"/>
  <c r="U483" i="14"/>
  <c r="J418" i="32" s="1"/>
  <c r="U482" i="14"/>
  <c r="J417" i="32" s="1"/>
  <c r="U481" i="14"/>
  <c r="J416" i="32" s="1"/>
  <c r="U480" i="14"/>
  <c r="J415" i="32" s="1"/>
  <c r="U479" i="14"/>
  <c r="J414" i="32" s="1"/>
  <c r="U478" i="14"/>
  <c r="J413" i="32" s="1"/>
  <c r="U477" i="14"/>
  <c r="J412" i="32" s="1"/>
  <c r="U476" i="14"/>
  <c r="J411" i="32" s="1"/>
  <c r="U475" i="14"/>
  <c r="J410" i="32" s="1"/>
  <c r="U474" i="14"/>
  <c r="J409" i="32" s="1"/>
  <c r="U473" i="14"/>
  <c r="J408" i="32" s="1"/>
  <c r="U472" i="14"/>
  <c r="J407" i="32" s="1"/>
  <c r="U471" i="14"/>
  <c r="J406" i="32" s="1"/>
  <c r="U470" i="14"/>
  <c r="J405" i="32" s="1"/>
  <c r="U469" i="14"/>
  <c r="J404" i="32" s="1"/>
  <c r="U468" i="14"/>
  <c r="J403" i="32" s="1"/>
  <c r="U467" i="14"/>
  <c r="J402" i="32" s="1"/>
  <c r="U466" i="14"/>
  <c r="J401" i="32" s="1"/>
  <c r="U465" i="14"/>
  <c r="J400" i="32"/>
  <c r="U464" i="14"/>
  <c r="J399" i="32" s="1"/>
  <c r="U463" i="14"/>
  <c r="J398" i="32" s="1"/>
  <c r="U462" i="14"/>
  <c r="J397" i="32" s="1"/>
  <c r="U461" i="14"/>
  <c r="J396" i="32" s="1"/>
  <c r="U460" i="14"/>
  <c r="J395" i="32" s="1"/>
  <c r="U459" i="14"/>
  <c r="J394" i="32" s="1"/>
  <c r="U458" i="14"/>
  <c r="J393" i="32" s="1"/>
  <c r="U457" i="14"/>
  <c r="J392" i="32" s="1"/>
  <c r="U456" i="14"/>
  <c r="J391" i="32" s="1"/>
  <c r="U455" i="14"/>
  <c r="J390" i="32" s="1"/>
  <c r="U454" i="14"/>
  <c r="J389" i="32" s="1"/>
  <c r="U453" i="14"/>
  <c r="J388" i="32" s="1"/>
  <c r="U452" i="14"/>
  <c r="J387" i="32" s="1"/>
  <c r="U451" i="14"/>
  <c r="J386" i="32" s="1"/>
  <c r="U450" i="14"/>
  <c r="J385" i="32" s="1"/>
  <c r="U449" i="14"/>
  <c r="J384" i="32" s="1"/>
  <c r="U440" i="14"/>
  <c r="J383" i="32" s="1"/>
  <c r="U439" i="14"/>
  <c r="J382" i="32" s="1"/>
  <c r="U438" i="14"/>
  <c r="J381" i="32" s="1"/>
  <c r="U437" i="14"/>
  <c r="J380" i="32" s="1"/>
  <c r="U436" i="14"/>
  <c r="J379" i="32" s="1"/>
  <c r="U435" i="14"/>
  <c r="J378" i="32" s="1"/>
  <c r="U434" i="14"/>
  <c r="J377" i="32" s="1"/>
  <c r="U433" i="14"/>
  <c r="J376" i="32"/>
  <c r="U432" i="14"/>
  <c r="J375" i="32" s="1"/>
  <c r="U431" i="14"/>
  <c r="J374" i="32" s="1"/>
  <c r="U430" i="14"/>
  <c r="J373" i="32" s="1"/>
  <c r="U429" i="14"/>
  <c r="J372" i="32" s="1"/>
  <c r="U428" i="14"/>
  <c r="J371" i="32" s="1"/>
  <c r="U427" i="14"/>
  <c r="J370" i="32" s="1"/>
  <c r="U426" i="14"/>
  <c r="J369" i="32" s="1"/>
  <c r="U425" i="14"/>
  <c r="J368" i="32" s="1"/>
  <c r="U424" i="14"/>
  <c r="J367" i="32" s="1"/>
  <c r="U423" i="14"/>
  <c r="J366" i="32" s="1"/>
  <c r="U422" i="14"/>
  <c r="J365" i="32" s="1"/>
  <c r="U421" i="14"/>
  <c r="J364" i="32" s="1"/>
  <c r="U420" i="14"/>
  <c r="J363" i="32" s="1"/>
  <c r="U419" i="14"/>
  <c r="J362" i="32" s="1"/>
  <c r="U418" i="14"/>
  <c r="J361" i="32" s="1"/>
  <c r="U417" i="14"/>
  <c r="J360" i="32" s="1"/>
  <c r="U416" i="14"/>
  <c r="J359" i="32" s="1"/>
  <c r="U415" i="14"/>
  <c r="J358" i="32" s="1"/>
  <c r="U406" i="14"/>
  <c r="J357" i="32" s="1"/>
  <c r="U405" i="14"/>
  <c r="J356" i="32" s="1"/>
  <c r="U404" i="14"/>
  <c r="J355" i="32" s="1"/>
  <c r="U403" i="14"/>
  <c r="J354" i="32" s="1"/>
  <c r="U402" i="14"/>
  <c r="J353" i="32" s="1"/>
  <c r="U401" i="14"/>
  <c r="J352" i="32" s="1"/>
  <c r="U400" i="14"/>
  <c r="J351" i="32" s="1"/>
  <c r="U399" i="14"/>
  <c r="J350" i="32" s="1"/>
  <c r="U398" i="14"/>
  <c r="J349" i="32" s="1"/>
  <c r="U397" i="14"/>
  <c r="J348" i="32" s="1"/>
  <c r="U396" i="14"/>
  <c r="J347" i="32" s="1"/>
  <c r="U395" i="14"/>
  <c r="J346" i="32" s="1"/>
  <c r="U394" i="14"/>
  <c r="J345" i="32" s="1"/>
  <c r="U393" i="14"/>
  <c r="J344" i="32" s="1"/>
  <c r="U392" i="14"/>
  <c r="J343" i="32" s="1"/>
  <c r="U391" i="14"/>
  <c r="J342" i="32" s="1"/>
  <c r="U390" i="14"/>
  <c r="J341" i="32" s="1"/>
  <c r="U389" i="14"/>
  <c r="J340" i="32"/>
  <c r="U388" i="14"/>
  <c r="J339" i="32" s="1"/>
  <c r="U387" i="14"/>
  <c r="J338" i="32" s="1"/>
  <c r="U386" i="14"/>
  <c r="J337" i="32" s="1"/>
  <c r="U385" i="14"/>
  <c r="J336" i="32"/>
  <c r="U384" i="14"/>
  <c r="J335" i="32" s="1"/>
  <c r="U383" i="14"/>
  <c r="J334" i="32" s="1"/>
  <c r="U382" i="14"/>
  <c r="J333" i="32" s="1"/>
  <c r="U381" i="14"/>
  <c r="J332" i="32" s="1"/>
  <c r="U380" i="14"/>
  <c r="J331" i="32" s="1"/>
  <c r="U379" i="14"/>
  <c r="J330" i="32" s="1"/>
  <c r="U378" i="14"/>
  <c r="J329" i="32" s="1"/>
  <c r="U376" i="14"/>
  <c r="J327" i="32" s="1"/>
  <c r="U375" i="14"/>
  <c r="J326" i="32" s="1"/>
  <c r="U374" i="14"/>
  <c r="J325" i="32" s="1"/>
  <c r="U372" i="14"/>
  <c r="J323" i="32" s="1"/>
  <c r="U371" i="14"/>
  <c r="J322" i="32" s="1"/>
  <c r="U370" i="14"/>
  <c r="J321" i="32" s="1"/>
  <c r="U369" i="14"/>
  <c r="J320" i="32" s="1"/>
  <c r="U368" i="14"/>
  <c r="J319" i="32" s="1"/>
  <c r="U367" i="14"/>
  <c r="J318" i="32" s="1"/>
  <c r="U366" i="14"/>
  <c r="J317" i="32" s="1"/>
  <c r="U365" i="14"/>
  <c r="J316" i="32" s="1"/>
  <c r="U364" i="14"/>
  <c r="J315" i="32" s="1"/>
  <c r="U363" i="14"/>
  <c r="J314" i="32" s="1"/>
  <c r="U362" i="14"/>
  <c r="J313" i="32" s="1"/>
  <c r="U361" i="14"/>
  <c r="J312" i="32" s="1"/>
  <c r="U360" i="14"/>
  <c r="J311" i="32" s="1"/>
  <c r="U359" i="14"/>
  <c r="J310" i="32" s="1"/>
  <c r="U358" i="14"/>
  <c r="J309" i="32" s="1"/>
  <c r="U357" i="14"/>
  <c r="J308" i="32" s="1"/>
  <c r="U356" i="14"/>
  <c r="J307" i="32" s="1"/>
  <c r="U355" i="14"/>
  <c r="J306" i="32" s="1"/>
  <c r="U354" i="14"/>
  <c r="J305" i="32" s="1"/>
  <c r="U353" i="14"/>
  <c r="J304" i="32" s="1"/>
  <c r="U352" i="14"/>
  <c r="J303" i="32" s="1"/>
  <c r="U351" i="14"/>
  <c r="J302" i="32" s="1"/>
  <c r="U350" i="14"/>
  <c r="J301" i="32" s="1"/>
  <c r="U349" i="14"/>
  <c r="J300" i="32" s="1"/>
  <c r="U348" i="14"/>
  <c r="J299" i="32" s="1"/>
  <c r="U339" i="14"/>
  <c r="J298" i="32" s="1"/>
  <c r="U338" i="14"/>
  <c r="J297" i="32" s="1"/>
  <c r="U337" i="14"/>
  <c r="J296" i="32"/>
  <c r="U336" i="14"/>
  <c r="J295" i="32" s="1"/>
  <c r="U335" i="14"/>
  <c r="J294" i="32" s="1"/>
  <c r="U334" i="14"/>
  <c r="J293" i="32" s="1"/>
  <c r="U333" i="14"/>
  <c r="J292" i="32" s="1"/>
  <c r="U332" i="14"/>
  <c r="J291" i="32" s="1"/>
  <c r="U331" i="14"/>
  <c r="J290" i="32" s="1"/>
  <c r="U330" i="14"/>
  <c r="J289" i="32" s="1"/>
  <c r="U329" i="14"/>
  <c r="J288" i="32" s="1"/>
  <c r="U328" i="14"/>
  <c r="J287" i="32" s="1"/>
  <c r="U327" i="14"/>
  <c r="J286" i="32" s="1"/>
  <c r="U326" i="14"/>
  <c r="J285" i="32" s="1"/>
  <c r="U325" i="14"/>
  <c r="J284" i="32" s="1"/>
  <c r="U324" i="14"/>
  <c r="J283" i="32" s="1"/>
  <c r="U323" i="14"/>
  <c r="J282" i="32" s="1"/>
  <c r="U322" i="14"/>
  <c r="J281" i="32" s="1"/>
  <c r="U321" i="14"/>
  <c r="J280" i="32" s="1"/>
  <c r="U320" i="14"/>
  <c r="J279" i="32" s="1"/>
  <c r="U319" i="14"/>
  <c r="J278" i="32" s="1"/>
  <c r="U318" i="14"/>
  <c r="J277" i="32" s="1"/>
  <c r="U317" i="14"/>
  <c r="J276" i="32" s="1"/>
  <c r="U316" i="14"/>
  <c r="J275" i="32" s="1"/>
  <c r="U315" i="14"/>
  <c r="J274" i="32"/>
  <c r="U314" i="14"/>
  <c r="J273" i="32" s="1"/>
  <c r="U313" i="14"/>
  <c r="J272" i="32" s="1"/>
  <c r="U312" i="14"/>
  <c r="J271" i="32" s="1"/>
  <c r="U311" i="14"/>
  <c r="J270" i="32" s="1"/>
  <c r="U310" i="14"/>
  <c r="J269" i="32" s="1"/>
  <c r="U309" i="14"/>
  <c r="J268" i="32" s="1"/>
  <c r="U306" i="14"/>
  <c r="J265" i="32" s="1"/>
  <c r="U305" i="14"/>
  <c r="J264" i="32" s="1"/>
  <c r="U304" i="14"/>
  <c r="J263" i="32" s="1"/>
  <c r="U303" i="14"/>
  <c r="J262" i="32" s="1"/>
  <c r="U302" i="14"/>
  <c r="J261" i="32" s="1"/>
  <c r="U296" i="14"/>
  <c r="J255" i="32" s="1"/>
  <c r="U295" i="14"/>
  <c r="J254" i="32" s="1"/>
  <c r="U294" i="14"/>
  <c r="J253" i="32" s="1"/>
  <c r="U292" i="14"/>
  <c r="J251" i="32" s="1"/>
  <c r="U291" i="14"/>
  <c r="J250" i="32" s="1"/>
  <c r="U290" i="14"/>
  <c r="J249" i="32" s="1"/>
  <c r="U289" i="14"/>
  <c r="J248" i="32" s="1"/>
  <c r="U288" i="14"/>
  <c r="J247" i="32" s="1"/>
  <c r="U287" i="14"/>
  <c r="J246" i="32" s="1"/>
  <c r="U286" i="14"/>
  <c r="J245" i="32" s="1"/>
  <c r="U285" i="14"/>
  <c r="J244" i="32" s="1"/>
  <c r="U284" i="14"/>
  <c r="J243" i="32" s="1"/>
  <c r="U283" i="14"/>
  <c r="J242" i="32" s="1"/>
  <c r="U280" i="14"/>
  <c r="J239" i="32" s="1"/>
  <c r="U271" i="14"/>
  <c r="J238" i="32" s="1"/>
  <c r="U270" i="14"/>
  <c r="J237" i="32" s="1"/>
  <c r="U269" i="14"/>
  <c r="J236" i="32" s="1"/>
  <c r="U268" i="14"/>
  <c r="J235" i="32" s="1"/>
  <c r="U267" i="14"/>
  <c r="J234" i="32" s="1"/>
  <c r="U266" i="14"/>
  <c r="J233" i="32" s="1"/>
  <c r="U265" i="14"/>
  <c r="J232" i="32" s="1"/>
  <c r="U264" i="14"/>
  <c r="J231" i="32" s="1"/>
  <c r="U263" i="14"/>
  <c r="J230" i="32" s="1"/>
  <c r="U262" i="14"/>
  <c r="J229" i="32" s="1"/>
  <c r="U261" i="14"/>
  <c r="J228" i="32" s="1"/>
  <c r="U260" i="14"/>
  <c r="J227" i="32" s="1"/>
  <c r="U259" i="14"/>
  <c r="J226" i="32" s="1"/>
  <c r="U258" i="14"/>
  <c r="J225" i="32" s="1"/>
  <c r="U257" i="14"/>
  <c r="J224" i="32" s="1"/>
  <c r="U256" i="14"/>
  <c r="J223" i="32" s="1"/>
  <c r="U255" i="14"/>
  <c r="J222" i="32" s="1"/>
  <c r="U252" i="14"/>
  <c r="J219" i="32" s="1"/>
  <c r="U251" i="14"/>
  <c r="J218" i="32" s="1"/>
  <c r="U250" i="14"/>
  <c r="J217" i="32" s="1"/>
  <c r="U249" i="14"/>
  <c r="J216" i="32" s="1"/>
  <c r="U248" i="14"/>
  <c r="J215" i="32" s="1"/>
  <c r="U247" i="14"/>
  <c r="J214" i="32"/>
  <c r="U244" i="14"/>
  <c r="J211" i="32" s="1"/>
  <c r="U243" i="14"/>
  <c r="J210" i="32" s="1"/>
  <c r="U242" i="14"/>
  <c r="J209" i="32" s="1"/>
  <c r="U239" i="14"/>
  <c r="J206" i="32" s="1"/>
  <c r="U238" i="14"/>
  <c r="J205" i="32" s="1"/>
  <c r="U237" i="14"/>
  <c r="J204" i="32" s="1"/>
  <c r="U236" i="14"/>
  <c r="J203" i="32" s="1"/>
  <c r="U235" i="14"/>
  <c r="J202" i="32" s="1"/>
  <c r="U234" i="14"/>
  <c r="J201" i="32" s="1"/>
  <c r="U233" i="14"/>
  <c r="J200" i="32" s="1"/>
  <c r="U232" i="14"/>
  <c r="J199" i="32" s="1"/>
  <c r="U231" i="14"/>
  <c r="J198" i="32" s="1"/>
  <c r="U230" i="14"/>
  <c r="J197" i="32" s="1"/>
  <c r="U229" i="14"/>
  <c r="J196" i="32" s="1"/>
  <c r="U228" i="14"/>
  <c r="J195" i="32" s="1"/>
  <c r="U227" i="14"/>
  <c r="J194" i="32" s="1"/>
  <c r="U218" i="14"/>
  <c r="J193" i="32" s="1"/>
  <c r="U217" i="14"/>
  <c r="J192" i="32" s="1"/>
  <c r="U216" i="14"/>
  <c r="J191" i="32" s="1"/>
  <c r="U215" i="14"/>
  <c r="J190" i="32" s="1"/>
  <c r="U214" i="14"/>
  <c r="J189" i="32" s="1"/>
  <c r="U213" i="14"/>
  <c r="J188" i="32" s="1"/>
  <c r="U212" i="14"/>
  <c r="J187" i="32" s="1"/>
  <c r="U211" i="14"/>
  <c r="J186" i="32" s="1"/>
  <c r="U210" i="14"/>
  <c r="J185" i="32" s="1"/>
  <c r="U209" i="14"/>
  <c r="J184" i="32" s="1"/>
  <c r="U208" i="14"/>
  <c r="J183" i="32" s="1"/>
  <c r="U207" i="14"/>
  <c r="J182" i="32" s="1"/>
  <c r="U206" i="14"/>
  <c r="J181" i="32" s="1"/>
  <c r="U205" i="14"/>
  <c r="J180" i="32" s="1"/>
  <c r="U204" i="14"/>
  <c r="J179" i="32" s="1"/>
  <c r="U203" i="14"/>
  <c r="J178" i="32" s="1"/>
  <c r="U202" i="14"/>
  <c r="J177" i="32" s="1"/>
  <c r="U201" i="14"/>
  <c r="J176" i="32" s="1"/>
  <c r="U200" i="14"/>
  <c r="J175" i="32" s="1"/>
  <c r="U198" i="14"/>
  <c r="J173" i="32" s="1"/>
  <c r="U197" i="14"/>
  <c r="J172" i="32" s="1"/>
  <c r="U196" i="14"/>
  <c r="J171" i="32" s="1"/>
  <c r="U195" i="14"/>
  <c r="J170" i="32" s="1"/>
  <c r="U194" i="14"/>
  <c r="J169" i="32" s="1"/>
  <c r="U193" i="14"/>
  <c r="J168" i="32" s="1"/>
  <c r="U192" i="14"/>
  <c r="J167" i="32" s="1"/>
  <c r="U191" i="14"/>
  <c r="J166" i="32" s="1"/>
  <c r="U190" i="14"/>
  <c r="J165" i="32" s="1"/>
  <c r="U189" i="14"/>
  <c r="J164" i="32" s="1"/>
  <c r="U188" i="14"/>
  <c r="J163" i="32" s="1"/>
  <c r="U187" i="14"/>
  <c r="J162" i="32" s="1"/>
  <c r="U186" i="14"/>
  <c r="J161" i="32" s="1"/>
  <c r="U185" i="14"/>
  <c r="J160" i="32" s="1"/>
  <c r="U184" i="14"/>
  <c r="J159" i="32" s="1"/>
  <c r="U183" i="14"/>
  <c r="J158" i="32" s="1"/>
  <c r="U182" i="14"/>
  <c r="J157" i="32" s="1"/>
  <c r="U181" i="14"/>
  <c r="J156" i="32" s="1"/>
  <c r="U179" i="14"/>
  <c r="J154" i="32" s="1"/>
  <c r="U178" i="14"/>
  <c r="J153" i="32" s="1"/>
  <c r="U177" i="14"/>
  <c r="J152" i="32" s="1"/>
  <c r="U176" i="14"/>
  <c r="J151" i="32" s="1"/>
  <c r="U175" i="14"/>
  <c r="J150" i="32" s="1"/>
  <c r="U174" i="14"/>
  <c r="J149" i="32" s="1"/>
  <c r="U173" i="14"/>
  <c r="J148" i="32" s="1"/>
  <c r="U172" i="14"/>
  <c r="J147" i="32" s="1"/>
  <c r="U171" i="14"/>
  <c r="J146" i="32" s="1"/>
  <c r="U169" i="14"/>
  <c r="J144" i="32" s="1"/>
  <c r="U168" i="14"/>
  <c r="J143" i="32" s="1"/>
  <c r="U167" i="14"/>
  <c r="J142" i="32" s="1"/>
  <c r="U166" i="14"/>
  <c r="J141" i="32" s="1"/>
  <c r="U165" i="14"/>
  <c r="J140" i="32" s="1"/>
  <c r="U164" i="14"/>
  <c r="J139" i="32" s="1"/>
  <c r="U163" i="14"/>
  <c r="J138" i="32" s="1"/>
  <c r="U162" i="14"/>
  <c r="J137" i="32" s="1"/>
  <c r="U161" i="14"/>
  <c r="J136" i="32" s="1"/>
  <c r="U160" i="14"/>
  <c r="J135" i="32" s="1"/>
  <c r="U159" i="14"/>
  <c r="J134" i="32" s="1"/>
  <c r="U158" i="14"/>
  <c r="J133" i="32" s="1"/>
  <c r="U157" i="14"/>
  <c r="J132" i="32" s="1"/>
  <c r="U148" i="14"/>
  <c r="J131" i="32" s="1"/>
  <c r="U146" i="14"/>
  <c r="J129" i="32" s="1"/>
  <c r="U144" i="14"/>
  <c r="J127" i="32" s="1"/>
  <c r="U141" i="14"/>
  <c r="J124" i="32" s="1"/>
  <c r="U140" i="14"/>
  <c r="J123" i="32" s="1"/>
  <c r="U139" i="14"/>
  <c r="J122" i="32" s="1"/>
  <c r="U138" i="14"/>
  <c r="J121" i="32" s="1"/>
  <c r="U137" i="14"/>
  <c r="J120" i="32" s="1"/>
  <c r="U136" i="14"/>
  <c r="J119" i="32" s="1"/>
  <c r="U135" i="14"/>
  <c r="J118" i="32" s="1"/>
  <c r="U133" i="14"/>
  <c r="J116" i="32" s="1"/>
  <c r="U132" i="14"/>
  <c r="J115" i="32" s="1"/>
  <c r="U131" i="14"/>
  <c r="J114" i="32" s="1"/>
  <c r="U130" i="14"/>
  <c r="J113" i="32" s="1"/>
  <c r="U129" i="14"/>
  <c r="J112" i="32" s="1"/>
  <c r="U128" i="14"/>
  <c r="J111" i="32" s="1"/>
  <c r="U127" i="14"/>
  <c r="J110" i="32" s="1"/>
  <c r="U122" i="14"/>
  <c r="J105" i="32" s="1"/>
  <c r="U119" i="14"/>
  <c r="J102" i="32" s="1"/>
  <c r="U117" i="14"/>
  <c r="J100" i="32" s="1"/>
  <c r="U116" i="14"/>
  <c r="J99" i="32" s="1"/>
  <c r="U115" i="14"/>
  <c r="J98" i="32" s="1"/>
  <c r="U114" i="14"/>
  <c r="J97" i="32" s="1"/>
  <c r="U113" i="14"/>
  <c r="J96" i="32" s="1"/>
  <c r="U112" i="14"/>
  <c r="J95" i="32" s="1"/>
  <c r="U111" i="14"/>
  <c r="J94" i="32" s="1"/>
  <c r="U110" i="14"/>
  <c r="J93" i="32" s="1"/>
  <c r="U109" i="14"/>
  <c r="J92" i="32" s="1"/>
  <c r="U108" i="14"/>
  <c r="J91" i="32" s="1"/>
  <c r="U107" i="14"/>
  <c r="J90" i="32" s="1"/>
  <c r="U106" i="14"/>
  <c r="J89" i="32" s="1"/>
  <c r="U105" i="14"/>
  <c r="J88" i="32" s="1"/>
  <c r="U104" i="14"/>
  <c r="J87" i="32" s="1"/>
  <c r="U103" i="14"/>
  <c r="J86" i="32" s="1"/>
  <c r="U102" i="14"/>
  <c r="J85" i="32" s="1"/>
  <c r="U101" i="14"/>
  <c r="J84" i="32" s="1"/>
  <c r="U100" i="14"/>
  <c r="J83" i="32" s="1"/>
  <c r="U99" i="14"/>
  <c r="J82" i="32" s="1"/>
  <c r="U98" i="14"/>
  <c r="J81" i="32" s="1"/>
  <c r="U97" i="14"/>
  <c r="J80" i="32" s="1"/>
  <c r="U96" i="14"/>
  <c r="J79" i="32" s="1"/>
  <c r="U95" i="14"/>
  <c r="J78" i="32" s="1"/>
  <c r="U94" i="14"/>
  <c r="J77" i="32" s="1"/>
  <c r="U93" i="14"/>
  <c r="J76" i="32" s="1"/>
  <c r="U92" i="14"/>
  <c r="J75" i="32" s="1"/>
  <c r="U91" i="14"/>
  <c r="J74" i="32" s="1"/>
  <c r="U90" i="14"/>
  <c r="J73" i="32" s="1"/>
  <c r="U89" i="14"/>
  <c r="J72" i="32" s="1"/>
  <c r="U88" i="14"/>
  <c r="J71" i="32" s="1"/>
  <c r="U87" i="14"/>
  <c r="J70" i="32" s="1"/>
  <c r="U86" i="14"/>
  <c r="J69" i="32" s="1"/>
  <c r="U85" i="14"/>
  <c r="J68" i="32" s="1"/>
  <c r="U84" i="14"/>
  <c r="J67" i="32" s="1"/>
  <c r="U71" i="14"/>
  <c r="J62" i="32" s="1"/>
  <c r="U70" i="14"/>
  <c r="J61" i="32" s="1"/>
  <c r="U69" i="14"/>
  <c r="J60" i="32" s="1"/>
  <c r="U68" i="14"/>
  <c r="J59" i="32" s="1"/>
  <c r="U67" i="14"/>
  <c r="J58" i="32" s="1"/>
  <c r="U63" i="14"/>
  <c r="J54" i="32" s="1"/>
  <c r="U62" i="14"/>
  <c r="J53" i="32" s="1"/>
  <c r="U61" i="14"/>
  <c r="J52" i="32" s="1"/>
  <c r="U60" i="14"/>
  <c r="J51" i="32" s="1"/>
  <c r="U57" i="14"/>
  <c r="J48" i="32" s="1"/>
  <c r="U56" i="14"/>
  <c r="J47" i="32" s="1"/>
  <c r="U55" i="14"/>
  <c r="J46" i="32" s="1"/>
  <c r="U54" i="14"/>
  <c r="J45" i="32" s="1"/>
  <c r="U53" i="14"/>
  <c r="J44" i="32" s="1"/>
  <c r="U52" i="14"/>
  <c r="J43" i="32" s="1"/>
  <c r="U51" i="14"/>
  <c r="J42" i="32" s="1"/>
  <c r="U50" i="14"/>
  <c r="J41" i="32" s="1"/>
  <c r="U49" i="14"/>
  <c r="J40" i="32" s="1"/>
  <c r="U48" i="14"/>
  <c r="J39" i="32" s="1"/>
  <c r="U47" i="14"/>
  <c r="J38" i="32" s="1"/>
  <c r="U46" i="14"/>
  <c r="J37" i="32" s="1"/>
  <c r="U45" i="14"/>
  <c r="J36" i="32" s="1"/>
  <c r="U44" i="14"/>
  <c r="J35" i="32" s="1"/>
  <c r="U43" i="14"/>
  <c r="J34" i="32"/>
  <c r="U42" i="14"/>
  <c r="J33" i="32" s="1"/>
  <c r="U41" i="14"/>
  <c r="J32" i="32" s="1"/>
  <c r="U40" i="14"/>
  <c r="J31" i="32" s="1"/>
  <c r="U39" i="14"/>
  <c r="J30" i="32" s="1"/>
  <c r="U38" i="14"/>
  <c r="J29" i="32" s="1"/>
  <c r="I65" i="20"/>
  <c r="L65" i="20"/>
  <c r="L64" i="20"/>
  <c r="I64" i="20"/>
  <c r="L63" i="20"/>
  <c r="I63" i="20"/>
  <c r="AC10" i="67" a="1"/>
  <c r="AC10" i="67" s="1"/>
  <c r="AB10" i="67" a="1"/>
  <c r="AB10" i="67" s="1"/>
  <c r="M10" i="67" a="1"/>
  <c r="M10" i="67" s="1"/>
  <c r="L10" i="67" a="1"/>
  <c r="L10" i="67" s="1"/>
  <c r="K10" i="67" a="1"/>
  <c r="K10" i="67" s="1"/>
  <c r="J10" i="67" a="1"/>
  <c r="J10" i="67" s="1"/>
  <c r="I10" i="67" a="1"/>
  <c r="I10" i="67" s="1"/>
  <c r="BI6" i="67"/>
  <c r="BL10" i="67" s="1" a="1"/>
  <c r="BL10" i="67" s="1"/>
  <c r="BJ6" i="67"/>
  <c r="BM10" i="67" s="1" a="1"/>
  <c r="BM10" i="67" s="1"/>
  <c r="BK6" i="67"/>
  <c r="BN10" i="67" s="1" a="1"/>
  <c r="BN10" i="67" s="1"/>
  <c r="BJ5" i="67"/>
  <c r="BJ10" i="67" s="1" a="1"/>
  <c r="BJ10" i="67" s="1"/>
  <c r="BK5" i="67"/>
  <c r="BI5" i="67"/>
  <c r="BI10" i="67" s="1" a="1"/>
  <c r="BI10" i="67" s="1"/>
  <c r="X449" i="9"/>
  <c r="S449" i="9" s="1"/>
  <c r="K199" i="14" s="1"/>
  <c r="X448" i="9"/>
  <c r="S448" i="9" s="1"/>
  <c r="K198" i="14" s="1"/>
  <c r="X450" i="9"/>
  <c r="S450" i="9" s="1"/>
  <c r="K200" i="14" s="1"/>
  <c r="X437" i="9"/>
  <c r="S437" i="9" s="1"/>
  <c r="K190" i="14" s="1"/>
  <c r="X209" i="9"/>
  <c r="S209" i="9" s="1"/>
  <c r="K67" i="14" s="1"/>
  <c r="G228" i="14"/>
  <c r="G197" i="37" s="1"/>
  <c r="G198" i="14"/>
  <c r="G199" i="14"/>
  <c r="AA199" i="14" s="1"/>
  <c r="G200" i="14"/>
  <c r="AA200" i="14" s="1"/>
  <c r="G197" i="14"/>
  <c r="G174" i="37" s="1"/>
  <c r="X31" i="9"/>
  <c r="S31" i="9" s="1"/>
  <c r="K23" i="14" s="1"/>
  <c r="G139" i="14"/>
  <c r="E122" i="32" s="1"/>
  <c r="G128" i="14"/>
  <c r="AA128" i="14" s="1"/>
  <c r="X50" i="9"/>
  <c r="S50" i="9" s="1"/>
  <c r="K35" i="14" s="1"/>
  <c r="W35" i="14" s="1"/>
  <c r="K26" i="32" s="1"/>
  <c r="AH31" i="9"/>
  <c r="X40" i="9"/>
  <c r="S40" i="9" s="1"/>
  <c r="K28" i="14" s="1"/>
  <c r="L28" i="14" s="1"/>
  <c r="L19" i="32" s="1"/>
  <c r="X518" i="9"/>
  <c r="S518" i="9" s="1"/>
  <c r="K243" i="14" s="1"/>
  <c r="M243" i="14" s="1"/>
  <c r="I212" i="37" s="1"/>
  <c r="X431" i="9"/>
  <c r="S431" i="9" s="1"/>
  <c r="K184" i="14" s="1"/>
  <c r="M184" i="14" s="1"/>
  <c r="X406" i="9"/>
  <c r="S406" i="9" s="1"/>
  <c r="K178" i="14" s="1"/>
  <c r="X405" i="9"/>
  <c r="S405" i="9" s="1"/>
  <c r="K177" i="14" s="1"/>
  <c r="X360" i="9"/>
  <c r="S360" i="9" s="1"/>
  <c r="K146" i="14" s="1"/>
  <c r="AH106" i="9"/>
  <c r="G10" i="71"/>
  <c r="H10" i="71"/>
  <c r="I10" i="71" a="1"/>
  <c r="I10" i="71" s="1"/>
  <c r="K10" i="71" a="1"/>
  <c r="K10" i="71" s="1"/>
  <c r="L10" i="71" a="1"/>
  <c r="L10" i="71" s="1"/>
  <c r="M10" i="71"/>
  <c r="N10" i="71" a="1"/>
  <c r="N10" i="71" s="1"/>
  <c r="S10" i="71"/>
  <c r="R11" i="71"/>
  <c r="T11" i="71" s="1"/>
  <c r="D12" i="71"/>
  <c r="D13" i="71" s="1"/>
  <c r="D14" i="71" s="1"/>
  <c r="D15" i="71" s="1"/>
  <c r="D16" i="71" s="1"/>
  <c r="D17" i="71" s="1"/>
  <c r="D18" i="71" s="1"/>
  <c r="D19" i="71" s="1"/>
  <c r="D20" i="71" s="1"/>
  <c r="D21" i="71" s="1"/>
  <c r="D22" i="71" s="1"/>
  <c r="D23" i="71" s="1"/>
  <c r="D24" i="71" s="1"/>
  <c r="D25" i="71" s="1"/>
  <c r="D26" i="71" s="1"/>
  <c r="D27" i="71" s="1"/>
  <c r="D28" i="71" s="1"/>
  <c r="D29" i="71" s="1"/>
  <c r="D30" i="71" s="1"/>
  <c r="D31" i="71" s="1"/>
  <c r="D32" i="71" s="1"/>
  <c r="D33" i="71" s="1"/>
  <c r="D34" i="71" s="1"/>
  <c r="D35" i="71" s="1"/>
  <c r="D36" i="71" s="1"/>
  <c r="D37" i="71" s="1"/>
  <c r="D38" i="71" s="1"/>
  <c r="D39" i="71" s="1"/>
  <c r="D40" i="71" s="1"/>
  <c r="D41" i="71" s="1"/>
  <c r="D42" i="71" s="1"/>
  <c r="D43" i="71" s="1"/>
  <c r="D44" i="71" s="1"/>
  <c r="D45" i="71" s="1"/>
  <c r="D46" i="71" s="1"/>
  <c r="D47" i="71" s="1"/>
  <c r="D48" i="71" s="1"/>
  <c r="D49" i="71" s="1"/>
  <c r="D50" i="71" s="1"/>
  <c r="D51" i="71" s="1"/>
  <c r="D52" i="71" s="1"/>
  <c r="D53" i="71" s="1"/>
  <c r="D54" i="71" s="1"/>
  <c r="D55" i="71" s="1"/>
  <c r="D56" i="71" s="1"/>
  <c r="D57" i="71" s="1"/>
  <c r="D58" i="71" s="1"/>
  <c r="D59" i="71" s="1"/>
  <c r="D60" i="71" s="1"/>
  <c r="D61" i="71" s="1"/>
  <c r="D62" i="71" s="1"/>
  <c r="D63" i="71" s="1"/>
  <c r="D64" i="71" s="1"/>
  <c r="D65" i="71" s="1"/>
  <c r="D66" i="71" s="1"/>
  <c r="D67" i="71" s="1"/>
  <c r="D68" i="71" s="1"/>
  <c r="D69" i="71" s="1"/>
  <c r="D70" i="71" s="1"/>
  <c r="R12" i="71"/>
  <c r="R13" i="71"/>
  <c r="T13" i="71" s="1"/>
  <c r="R14" i="71"/>
  <c r="T14" i="71" s="1"/>
  <c r="R15" i="71"/>
  <c r="T15" i="71" s="1"/>
  <c r="R16" i="71"/>
  <c r="T16" i="71" s="1"/>
  <c r="R17" i="71"/>
  <c r="T17" i="71" s="1"/>
  <c r="R18" i="71"/>
  <c r="T18" i="71" s="1"/>
  <c r="R19" i="71"/>
  <c r="T19" i="71" s="1"/>
  <c r="R20" i="71"/>
  <c r="T20" i="71" s="1"/>
  <c r="R21" i="71"/>
  <c r="T21" i="71" s="1"/>
  <c r="R22" i="71"/>
  <c r="T22" i="71" s="1"/>
  <c r="R23" i="71"/>
  <c r="T23" i="71" s="1"/>
  <c r="R24" i="71"/>
  <c r="T24" i="71" s="1"/>
  <c r="R25" i="71"/>
  <c r="T25" i="71" s="1"/>
  <c r="R26" i="71"/>
  <c r="T26" i="71" s="1"/>
  <c r="R27" i="71"/>
  <c r="T27" i="71" s="1"/>
  <c r="R28" i="71"/>
  <c r="T28" i="71" s="1"/>
  <c r="R29" i="71"/>
  <c r="T29" i="71" s="1"/>
  <c r="R30" i="71"/>
  <c r="T30" i="71" s="1"/>
  <c r="R31" i="71"/>
  <c r="T31" i="71" s="1"/>
  <c r="R32" i="71"/>
  <c r="T32" i="71" s="1"/>
  <c r="R33" i="71"/>
  <c r="T33" i="71" s="1"/>
  <c r="R34" i="71"/>
  <c r="T34" i="71" s="1"/>
  <c r="R35" i="71"/>
  <c r="T35" i="71" s="1"/>
  <c r="R36" i="71"/>
  <c r="T36" i="71" s="1"/>
  <c r="R37" i="71"/>
  <c r="T37" i="71"/>
  <c r="R38" i="71"/>
  <c r="T38" i="71" s="1"/>
  <c r="R39" i="71"/>
  <c r="T39" i="71" s="1"/>
  <c r="R40" i="71"/>
  <c r="T40" i="71" s="1"/>
  <c r="R41" i="71"/>
  <c r="T41" i="71" s="1"/>
  <c r="R42" i="71"/>
  <c r="T42" i="71" s="1"/>
  <c r="R43" i="71"/>
  <c r="T43" i="71" s="1"/>
  <c r="R44" i="71"/>
  <c r="T44" i="71" s="1"/>
  <c r="R45" i="71"/>
  <c r="T45" i="71" s="1"/>
  <c r="R46" i="71"/>
  <c r="T46" i="71" s="1"/>
  <c r="R47" i="71"/>
  <c r="T47" i="71" s="1"/>
  <c r="R48" i="71"/>
  <c r="T48" i="71" s="1"/>
  <c r="R49" i="71"/>
  <c r="T49" i="71" s="1"/>
  <c r="R50" i="71"/>
  <c r="T50" i="71" s="1"/>
  <c r="R51" i="71"/>
  <c r="T51" i="71" s="1"/>
  <c r="R52" i="71"/>
  <c r="T52" i="71" s="1"/>
  <c r="R53" i="71"/>
  <c r="T53" i="71" s="1"/>
  <c r="R54" i="71"/>
  <c r="T54" i="71" s="1"/>
  <c r="R55" i="71"/>
  <c r="T55" i="71" s="1"/>
  <c r="R56" i="71"/>
  <c r="T56" i="71" s="1"/>
  <c r="R57" i="71"/>
  <c r="T57" i="71"/>
  <c r="R58" i="71"/>
  <c r="T58" i="71" s="1"/>
  <c r="R59" i="71"/>
  <c r="T59" i="71" s="1"/>
  <c r="R60" i="71"/>
  <c r="T60" i="71" s="1"/>
  <c r="R61" i="71"/>
  <c r="T61" i="71" s="1"/>
  <c r="R62" i="71"/>
  <c r="T62" i="71" s="1"/>
  <c r="R63" i="71"/>
  <c r="T63" i="71" s="1"/>
  <c r="R64" i="71"/>
  <c r="T64" i="71" s="1"/>
  <c r="R65" i="71"/>
  <c r="T65" i="71" s="1"/>
  <c r="R66" i="71"/>
  <c r="T66" i="71" s="1"/>
  <c r="R67" i="71"/>
  <c r="T67" i="71" s="1"/>
  <c r="R68" i="71"/>
  <c r="T68" i="71" s="1"/>
  <c r="R69" i="71"/>
  <c r="T69" i="71" s="1"/>
  <c r="R70" i="71"/>
  <c r="T70" i="71" s="1"/>
  <c r="J9" i="70"/>
  <c r="K9" i="70"/>
  <c r="O9" i="70" a="1"/>
  <c r="O9" i="70" s="1"/>
  <c r="T9" i="70"/>
  <c r="S10" i="70"/>
  <c r="U10" i="70" s="1"/>
  <c r="D11" i="70"/>
  <c r="D12" i="70" s="1"/>
  <c r="D13" i="70" s="1"/>
  <c r="D14" i="70" s="1"/>
  <c r="D15" i="70" s="1"/>
  <c r="D16" i="70" s="1"/>
  <c r="D17" i="70" s="1"/>
  <c r="D18" i="70" s="1"/>
  <c r="D19" i="70" s="1"/>
  <c r="D20" i="70" s="1"/>
  <c r="D21" i="70" s="1"/>
  <c r="D22" i="70" s="1"/>
  <c r="D23" i="70" s="1"/>
  <c r="D24" i="70" s="1"/>
  <c r="D25" i="70" s="1"/>
  <c r="D26" i="70" s="1"/>
  <c r="D27" i="70" s="1"/>
  <c r="D28" i="70" s="1"/>
  <c r="D29" i="70" s="1"/>
  <c r="D30" i="70" s="1"/>
  <c r="D31" i="70" s="1"/>
  <c r="D32" i="70" s="1"/>
  <c r="D33" i="70" s="1"/>
  <c r="D34" i="70" s="1"/>
  <c r="D35" i="70" s="1"/>
  <c r="D36" i="70" s="1"/>
  <c r="D37" i="70" s="1"/>
  <c r="D38" i="70" s="1"/>
  <c r="D39" i="70" s="1"/>
  <c r="D40" i="70" s="1"/>
  <c r="D41" i="70" s="1"/>
  <c r="D42" i="70" s="1"/>
  <c r="D43" i="70" s="1"/>
  <c r="D44" i="70" s="1"/>
  <c r="D45" i="70" s="1"/>
  <c r="D46" i="70" s="1"/>
  <c r="D47" i="70" s="1"/>
  <c r="D48" i="70" s="1"/>
  <c r="D49" i="70" s="1"/>
  <c r="D50" i="70" s="1"/>
  <c r="D51" i="70" s="1"/>
  <c r="D52" i="70" s="1"/>
  <c r="D53" i="70" s="1"/>
  <c r="D54" i="70" s="1"/>
  <c r="D55" i="70" s="1"/>
  <c r="D56" i="70" s="1"/>
  <c r="D57" i="70" s="1"/>
  <c r="D58" i="70" s="1"/>
  <c r="D59" i="70" s="1"/>
  <c r="D60" i="70" s="1"/>
  <c r="D61" i="70" s="1"/>
  <c r="D62" i="70" s="1"/>
  <c r="D63" i="70" s="1"/>
  <c r="D64" i="70" s="1"/>
  <c r="D65" i="70" s="1"/>
  <c r="D66" i="70" s="1"/>
  <c r="D67" i="70" s="1"/>
  <c r="D68" i="70" s="1"/>
  <c r="D69" i="70" s="1"/>
  <c r="D70" i="70" s="1"/>
  <c r="D71" i="70" s="1"/>
  <c r="D72" i="70" s="1"/>
  <c r="D73" i="70" s="1"/>
  <c r="D74" i="70" s="1"/>
  <c r="D75" i="70" s="1"/>
  <c r="D76" i="70" s="1"/>
  <c r="D77" i="70" s="1"/>
  <c r="D78" i="70" s="1"/>
  <c r="D79" i="70" s="1"/>
  <c r="D80" i="70" s="1"/>
  <c r="D81" i="70" s="1"/>
  <c r="D82" i="70" s="1"/>
  <c r="D83" i="70" s="1"/>
  <c r="D84" i="70" s="1"/>
  <c r="D85" i="70" s="1"/>
  <c r="D86" i="70" s="1"/>
  <c r="D87" i="70" s="1"/>
  <c r="D88" i="70" s="1"/>
  <c r="D89" i="70" s="1"/>
  <c r="D90" i="70" s="1"/>
  <c r="D91" i="70" s="1"/>
  <c r="D92" i="70" s="1"/>
  <c r="D93" i="70" s="1"/>
  <c r="D94" i="70" s="1"/>
  <c r="D95" i="70" s="1"/>
  <c r="D96" i="70" s="1"/>
  <c r="D97" i="70" s="1"/>
  <c r="D98" i="70" s="1"/>
  <c r="D99" i="70" s="1"/>
  <c r="D100" i="70" s="1"/>
  <c r="D101" i="70" s="1"/>
  <c r="D102" i="70" s="1"/>
  <c r="D103" i="70" s="1"/>
  <c r="D104" i="70" s="1"/>
  <c r="D105" i="70" s="1"/>
  <c r="D106" i="70" s="1"/>
  <c r="D107" i="70" s="1"/>
  <c r="D108" i="70" s="1"/>
  <c r="D109" i="70" s="1"/>
  <c r="D110" i="70" s="1"/>
  <c r="D111" i="70" s="1"/>
  <c r="D112" i="70" s="1"/>
  <c r="D113" i="70" s="1"/>
  <c r="D114" i="70" s="1"/>
  <c r="D115" i="70" s="1"/>
  <c r="D116" i="70" s="1"/>
  <c r="D117" i="70" s="1"/>
  <c r="D118" i="70" s="1"/>
  <c r="D119" i="70" s="1"/>
  <c r="D120" i="70" s="1"/>
  <c r="D121" i="70" s="1"/>
  <c r="D122" i="70" s="1"/>
  <c r="D123" i="70" s="1"/>
  <c r="D124" i="70" s="1"/>
  <c r="D125" i="70" s="1"/>
  <c r="D126" i="70" s="1"/>
  <c r="D127" i="70" s="1"/>
  <c r="D128" i="70" s="1"/>
  <c r="D129" i="70" s="1"/>
  <c r="D130" i="70" s="1"/>
  <c r="D131" i="70" s="1"/>
  <c r="D132" i="70" s="1"/>
  <c r="D133" i="70" s="1"/>
  <c r="D134" i="70" s="1"/>
  <c r="D135" i="70" s="1"/>
  <c r="D136" i="70" s="1"/>
  <c r="D137" i="70" s="1"/>
  <c r="D138" i="70" s="1"/>
  <c r="D139" i="70" s="1"/>
  <c r="D140" i="70" s="1"/>
  <c r="D141" i="70" s="1"/>
  <c r="D142" i="70" s="1"/>
  <c r="D143" i="70" s="1"/>
  <c r="D144" i="70" s="1"/>
  <c r="D145" i="70" s="1"/>
  <c r="D146" i="70" s="1"/>
  <c r="D147" i="70" s="1"/>
  <c r="D148" i="70" s="1"/>
  <c r="D149" i="70" s="1"/>
  <c r="D150" i="70" s="1"/>
  <c r="D151" i="70" s="1"/>
  <c r="D152" i="70" s="1"/>
  <c r="D153" i="70" s="1"/>
  <c r="D154" i="70" s="1"/>
  <c r="D155" i="70" s="1"/>
  <c r="D156" i="70" s="1"/>
  <c r="D157" i="70" s="1"/>
  <c r="D158" i="70" s="1"/>
  <c r="D159" i="70" s="1"/>
  <c r="D160" i="70" s="1"/>
  <c r="D161" i="70" s="1"/>
  <c r="D162" i="70" s="1"/>
  <c r="D163" i="70" s="1"/>
  <c r="D164" i="70" s="1"/>
  <c r="D165" i="70" s="1"/>
  <c r="D166" i="70" s="1"/>
  <c r="D167" i="70" s="1"/>
  <c r="D168" i="70" s="1"/>
  <c r="D169" i="70" s="1"/>
  <c r="D170" i="70" s="1"/>
  <c r="D171" i="70" s="1"/>
  <c r="D172" i="70" s="1"/>
  <c r="D173" i="70" s="1"/>
  <c r="D174" i="70" s="1"/>
  <c r="D175" i="70" s="1"/>
  <c r="D176" i="70" s="1"/>
  <c r="D177" i="70" s="1"/>
  <c r="D178" i="70" s="1"/>
  <c r="D179" i="70" s="1"/>
  <c r="D180" i="70" s="1"/>
  <c r="D181" i="70" s="1"/>
  <c r="D182" i="70" s="1"/>
  <c r="D183" i="70" s="1"/>
  <c r="D184" i="70" s="1"/>
  <c r="D185" i="70" s="1"/>
  <c r="D186" i="70" s="1"/>
  <c r="D187" i="70" s="1"/>
  <c r="D188" i="70" s="1"/>
  <c r="D189" i="70" s="1"/>
  <c r="D190" i="70" s="1"/>
  <c r="D191" i="70" s="1"/>
  <c r="D192" i="70" s="1"/>
  <c r="D193" i="70" s="1"/>
  <c r="D194" i="70" s="1"/>
  <c r="D195" i="70" s="1"/>
  <c r="D196" i="70" s="1"/>
  <c r="D197" i="70" s="1"/>
  <c r="D198" i="70" s="1"/>
  <c r="D199" i="70" s="1"/>
  <c r="D200" i="70" s="1"/>
  <c r="D201" i="70" s="1"/>
  <c r="D202" i="70" s="1"/>
  <c r="D203" i="70" s="1"/>
  <c r="D204" i="70" s="1"/>
  <c r="D205" i="70" s="1"/>
  <c r="D206" i="70" s="1"/>
  <c r="D207" i="70" s="1"/>
  <c r="D208" i="70" s="1"/>
  <c r="D209" i="70" s="1"/>
  <c r="D210" i="70" s="1"/>
  <c r="D211" i="70" s="1"/>
  <c r="D212" i="70" s="1"/>
  <c r="D213" i="70" s="1"/>
  <c r="D214" i="70" s="1"/>
  <c r="D215" i="70" s="1"/>
  <c r="D216" i="70" s="1"/>
  <c r="D217" i="70" s="1"/>
  <c r="D218" i="70" s="1"/>
  <c r="D219" i="70" s="1"/>
  <c r="D220" i="70" s="1"/>
  <c r="D221" i="70" s="1"/>
  <c r="D222" i="70" s="1"/>
  <c r="D223" i="70" s="1"/>
  <c r="D224" i="70" s="1"/>
  <c r="D225" i="70" s="1"/>
  <c r="D226" i="70" s="1"/>
  <c r="D227" i="70" s="1"/>
  <c r="D228" i="70" s="1"/>
  <c r="D229" i="70" s="1"/>
  <c r="D230" i="70" s="1"/>
  <c r="D231" i="70" s="1"/>
  <c r="D232" i="70" s="1"/>
  <c r="D233" i="70" s="1"/>
  <c r="D234" i="70" s="1"/>
  <c r="D235" i="70" s="1"/>
  <c r="D236" i="70" s="1"/>
  <c r="D237" i="70" s="1"/>
  <c r="D238" i="70" s="1"/>
  <c r="D239" i="70" s="1"/>
  <c r="D240" i="70" s="1"/>
  <c r="D241" i="70" s="1"/>
  <c r="D242" i="70" s="1"/>
  <c r="D243" i="70" s="1"/>
  <c r="D244" i="70" s="1"/>
  <c r="D245" i="70" s="1"/>
  <c r="D246" i="70" s="1"/>
  <c r="D247" i="70" s="1"/>
  <c r="D248" i="70" s="1"/>
  <c r="D249" i="70" s="1"/>
  <c r="D250" i="70" s="1"/>
  <c r="D251" i="70" s="1"/>
  <c r="D252" i="70" s="1"/>
  <c r="D253" i="70" s="1"/>
  <c r="D254" i="70" s="1"/>
  <c r="D255" i="70" s="1"/>
  <c r="D256" i="70" s="1"/>
  <c r="D257" i="70" s="1"/>
  <c r="D258" i="70" s="1"/>
  <c r="D259" i="70" s="1"/>
  <c r="D260" i="70" s="1"/>
  <c r="D261" i="70" s="1"/>
  <c r="D262" i="70" s="1"/>
  <c r="D263" i="70" s="1"/>
  <c r="D264" i="70" s="1"/>
  <c r="D265" i="70" s="1"/>
  <c r="D266" i="70" s="1"/>
  <c r="D267" i="70" s="1"/>
  <c r="D268" i="70" s="1"/>
  <c r="D269" i="70" s="1"/>
  <c r="D270" i="70" s="1"/>
  <c r="D271" i="70" s="1"/>
  <c r="D272" i="70" s="1"/>
  <c r="D273" i="70" s="1"/>
  <c r="D274" i="70" s="1"/>
  <c r="D275" i="70" s="1"/>
  <c r="D276" i="70" s="1"/>
  <c r="D277" i="70" s="1"/>
  <c r="D278" i="70" s="1"/>
  <c r="D279" i="70" s="1"/>
  <c r="D280" i="70" s="1"/>
  <c r="D281" i="70" s="1"/>
  <c r="D282" i="70" s="1"/>
  <c r="D283" i="70" s="1"/>
  <c r="D284" i="70" s="1"/>
  <c r="D285" i="70" s="1"/>
  <c r="D286" i="70" s="1"/>
  <c r="D287" i="70" s="1"/>
  <c r="D288" i="70" s="1"/>
  <c r="D289" i="70" s="1"/>
  <c r="D290" i="70" s="1"/>
  <c r="D291" i="70" s="1"/>
  <c r="D292" i="70" s="1"/>
  <c r="D293" i="70" s="1"/>
  <c r="D294" i="70" s="1"/>
  <c r="D295" i="70" s="1"/>
  <c r="D296" i="70" s="1"/>
  <c r="D297" i="70" s="1"/>
  <c r="D298" i="70" s="1"/>
  <c r="D299" i="70" s="1"/>
  <c r="D300" i="70" s="1"/>
  <c r="D301" i="70" s="1"/>
  <c r="D302" i="70" s="1"/>
  <c r="D303" i="70" s="1"/>
  <c r="D304" i="70" s="1"/>
  <c r="D305" i="70" s="1"/>
  <c r="D306" i="70" s="1"/>
  <c r="D307" i="70" s="1"/>
  <c r="D308" i="70" s="1"/>
  <c r="D309" i="70" s="1"/>
  <c r="D310" i="70" s="1"/>
  <c r="D311" i="70" s="1"/>
  <c r="D312" i="70" s="1"/>
  <c r="D313" i="70" s="1"/>
  <c r="D314" i="70" s="1"/>
  <c r="D315" i="70" s="1"/>
  <c r="D316" i="70" s="1"/>
  <c r="D317" i="70" s="1"/>
  <c r="D318" i="70" s="1"/>
  <c r="D319" i="70" s="1"/>
  <c r="D320" i="70" s="1"/>
  <c r="D321" i="70" s="1"/>
  <c r="D322" i="70" s="1"/>
  <c r="D323" i="70" s="1"/>
  <c r="D324" i="70" s="1"/>
  <c r="D325" i="70" s="1"/>
  <c r="D326" i="70" s="1"/>
  <c r="D327" i="70" s="1"/>
  <c r="D328" i="70" s="1"/>
  <c r="D329" i="70" s="1"/>
  <c r="D330" i="70" s="1"/>
  <c r="D331" i="70" s="1"/>
  <c r="D332" i="70" s="1"/>
  <c r="D333" i="70" s="1"/>
  <c r="D334" i="70" s="1"/>
  <c r="D335" i="70" s="1"/>
  <c r="D336" i="70" s="1"/>
  <c r="D337" i="70" s="1"/>
  <c r="D338" i="70" s="1"/>
  <c r="D339" i="70" s="1"/>
  <c r="D340" i="70" s="1"/>
  <c r="D341" i="70" s="1"/>
  <c r="D342" i="70" s="1"/>
  <c r="D343" i="70" s="1"/>
  <c r="D344" i="70" s="1"/>
  <c r="D345" i="70" s="1"/>
  <c r="D346" i="70" s="1"/>
  <c r="D347" i="70" s="1"/>
  <c r="D348" i="70" s="1"/>
  <c r="D349" i="70" s="1"/>
  <c r="D350" i="70" s="1"/>
  <c r="D351" i="70" s="1"/>
  <c r="D352" i="70" s="1"/>
  <c r="D353" i="70" s="1"/>
  <c r="D354" i="70" s="1"/>
  <c r="D355" i="70" s="1"/>
  <c r="D356" i="70" s="1"/>
  <c r="D357" i="70" s="1"/>
  <c r="D358" i="70" s="1"/>
  <c r="D359" i="70" s="1"/>
  <c r="D360" i="70" s="1"/>
  <c r="D361" i="70" s="1"/>
  <c r="D362" i="70" s="1"/>
  <c r="D363" i="70" s="1"/>
  <c r="D364" i="70" s="1"/>
  <c r="D365" i="70" s="1"/>
  <c r="D366" i="70" s="1"/>
  <c r="D367" i="70" s="1"/>
  <c r="D368" i="70" s="1"/>
  <c r="D369" i="70" s="1"/>
  <c r="D370" i="70" s="1"/>
  <c r="D371" i="70" s="1"/>
  <c r="D372" i="70" s="1"/>
  <c r="D373" i="70" s="1"/>
  <c r="D374" i="70" s="1"/>
  <c r="D375" i="70" s="1"/>
  <c r="D376" i="70" s="1"/>
  <c r="D377" i="70" s="1"/>
  <c r="D378" i="70" s="1"/>
  <c r="D379" i="70" s="1"/>
  <c r="D380" i="70" s="1"/>
  <c r="D381" i="70" s="1"/>
  <c r="D382" i="70" s="1"/>
  <c r="D383" i="70" s="1"/>
  <c r="D384" i="70" s="1"/>
  <c r="D385" i="70" s="1"/>
  <c r="D386" i="70" s="1"/>
  <c r="D387" i="70" s="1"/>
  <c r="D388" i="70" s="1"/>
  <c r="D389" i="70" s="1"/>
  <c r="D390" i="70" s="1"/>
  <c r="D391" i="70" s="1"/>
  <c r="D392" i="70" s="1"/>
  <c r="D393" i="70" s="1"/>
  <c r="D394" i="70" s="1"/>
  <c r="D395" i="70" s="1"/>
  <c r="D396" i="70" s="1"/>
  <c r="D397" i="70" s="1"/>
  <c r="D398" i="70" s="1"/>
  <c r="D399" i="70" s="1"/>
  <c r="D400" i="70" s="1"/>
  <c r="D401" i="70" s="1"/>
  <c r="D402" i="70" s="1"/>
  <c r="D403" i="70" s="1"/>
  <c r="D404" i="70" s="1"/>
  <c r="D405" i="70" s="1"/>
  <c r="D406" i="70" s="1"/>
  <c r="D407" i="70" s="1"/>
  <c r="D408" i="70" s="1"/>
  <c r="D409" i="70" s="1"/>
  <c r="D410" i="70" s="1"/>
  <c r="D411" i="70" s="1"/>
  <c r="D412" i="70" s="1"/>
  <c r="D413" i="70" s="1"/>
  <c r="D414" i="70" s="1"/>
  <c r="D415" i="70" s="1"/>
  <c r="D416" i="70" s="1"/>
  <c r="D417" i="70" s="1"/>
  <c r="D418" i="70" s="1"/>
  <c r="D419" i="70" s="1"/>
  <c r="D420" i="70" s="1"/>
  <c r="D421" i="70" s="1"/>
  <c r="D422" i="70" s="1"/>
  <c r="D423" i="70" s="1"/>
  <c r="D424" i="70" s="1"/>
  <c r="D425" i="70" s="1"/>
  <c r="D426" i="70" s="1"/>
  <c r="D427" i="70" s="1"/>
  <c r="D428" i="70" s="1"/>
  <c r="D429" i="70" s="1"/>
  <c r="D430" i="70" s="1"/>
  <c r="D431" i="70" s="1"/>
  <c r="D432" i="70" s="1"/>
  <c r="D433" i="70" s="1"/>
  <c r="D434" i="70" s="1"/>
  <c r="D435" i="70" s="1"/>
  <c r="D436" i="70" s="1"/>
  <c r="D437" i="70" s="1"/>
  <c r="D438" i="70" s="1"/>
  <c r="D439" i="70" s="1"/>
  <c r="D440" i="70" s="1"/>
  <c r="D441" i="70" s="1"/>
  <c r="D442" i="70" s="1"/>
  <c r="D443" i="70" s="1"/>
  <c r="D444" i="70" s="1"/>
  <c r="D445" i="70" s="1"/>
  <c r="D446" i="70" s="1"/>
  <c r="D447" i="70" s="1"/>
  <c r="D448" i="70" s="1"/>
  <c r="D449" i="70" s="1"/>
  <c r="D450" i="70" s="1"/>
  <c r="D451" i="70" s="1"/>
  <c r="D452" i="70" s="1"/>
  <c r="D453" i="70" s="1"/>
  <c r="D454" i="70" s="1"/>
  <c r="D455" i="70" s="1"/>
  <c r="D456" i="70" s="1"/>
  <c r="D457" i="70" s="1"/>
  <c r="D458" i="70" s="1"/>
  <c r="D459" i="70" s="1"/>
  <c r="D460" i="70" s="1"/>
  <c r="D461" i="70" s="1"/>
  <c r="D462" i="70" s="1"/>
  <c r="D463" i="70" s="1"/>
  <c r="D464" i="70" s="1"/>
  <c r="D465" i="70" s="1"/>
  <c r="D466" i="70" s="1"/>
  <c r="D467" i="70" s="1"/>
  <c r="D468" i="70" s="1"/>
  <c r="D469" i="70" s="1"/>
  <c r="D470" i="70" s="1"/>
  <c r="D471" i="70" s="1"/>
  <c r="D472" i="70" s="1"/>
  <c r="D473" i="70" s="1"/>
  <c r="D474" i="70" s="1"/>
  <c r="D475" i="70" s="1"/>
  <c r="D476" i="70" s="1"/>
  <c r="D477" i="70" s="1"/>
  <c r="D478" i="70" s="1"/>
  <c r="D479" i="70" s="1"/>
  <c r="D480" i="70" s="1"/>
  <c r="D481" i="70" s="1"/>
  <c r="D482" i="70" s="1"/>
  <c r="D483" i="70" s="1"/>
  <c r="D484" i="70" s="1"/>
  <c r="D485" i="70" s="1"/>
  <c r="D486" i="70" s="1"/>
  <c r="D487" i="70" s="1"/>
  <c r="D488" i="70" s="1"/>
  <c r="D489" i="70" s="1"/>
  <c r="D490" i="70" s="1"/>
  <c r="D491" i="70" s="1"/>
  <c r="D492" i="70" s="1"/>
  <c r="D493" i="70" s="1"/>
  <c r="D494" i="70" s="1"/>
  <c r="D495" i="70" s="1"/>
  <c r="D496" i="70" s="1"/>
  <c r="D497" i="70" s="1"/>
  <c r="D498" i="70" s="1"/>
  <c r="D499" i="70" s="1"/>
  <c r="D500" i="70" s="1"/>
  <c r="D501" i="70" s="1"/>
  <c r="D502" i="70" s="1"/>
  <c r="D503" i="70" s="1"/>
  <c r="D504" i="70" s="1"/>
  <c r="D505" i="70" s="1"/>
  <c r="D506" i="70" s="1"/>
  <c r="D507" i="70" s="1"/>
  <c r="D508" i="70" s="1"/>
  <c r="D509" i="70" s="1"/>
  <c r="D510" i="70" s="1"/>
  <c r="D511" i="70" s="1"/>
  <c r="D512" i="70" s="1"/>
  <c r="D513" i="70" s="1"/>
  <c r="D514" i="70" s="1"/>
  <c r="D515" i="70" s="1"/>
  <c r="D516" i="70" s="1"/>
  <c r="D517" i="70" s="1"/>
  <c r="D518" i="70" s="1"/>
  <c r="D519" i="70" s="1"/>
  <c r="D520" i="70" s="1"/>
  <c r="D521" i="70" s="1"/>
  <c r="D522" i="70" s="1"/>
  <c r="D523" i="70" s="1"/>
  <c r="D524" i="70" s="1"/>
  <c r="D525" i="70" s="1"/>
  <c r="D526" i="70" s="1"/>
  <c r="D527" i="70" s="1"/>
  <c r="D528" i="70" s="1"/>
  <c r="D529" i="70" s="1"/>
  <c r="D530" i="70" s="1"/>
  <c r="D531" i="70" s="1"/>
  <c r="D532" i="70" s="1"/>
  <c r="D533" i="70" s="1"/>
  <c r="D534" i="70" s="1"/>
  <c r="D535" i="70" s="1"/>
  <c r="D536" i="70" s="1"/>
  <c r="D537" i="70" s="1"/>
  <c r="D538" i="70" s="1"/>
  <c r="D539" i="70" s="1"/>
  <c r="D540" i="70" s="1"/>
  <c r="D541" i="70" s="1"/>
  <c r="D542" i="70" s="1"/>
  <c r="D543" i="70" s="1"/>
  <c r="D544" i="70" s="1"/>
  <c r="D545" i="70" s="1"/>
  <c r="D546" i="70" s="1"/>
  <c r="D547" i="70" s="1"/>
  <c r="D548" i="70" s="1"/>
  <c r="D549" i="70" s="1"/>
  <c r="D550" i="70" s="1"/>
  <c r="D551" i="70" s="1"/>
  <c r="D552" i="70" s="1"/>
  <c r="D553" i="70" s="1"/>
  <c r="D554" i="70" s="1"/>
  <c r="D555" i="70" s="1"/>
  <c r="D556" i="70" s="1"/>
  <c r="D557" i="70" s="1"/>
  <c r="D558" i="70" s="1"/>
  <c r="D559" i="70" s="1"/>
  <c r="D560" i="70" s="1"/>
  <c r="D561" i="70" s="1"/>
  <c r="D562" i="70" s="1"/>
  <c r="D563" i="70" s="1"/>
  <c r="D564" i="70" s="1"/>
  <c r="D565" i="70" s="1"/>
  <c r="D566" i="70" s="1"/>
  <c r="D567" i="70" s="1"/>
  <c r="D568" i="70" s="1"/>
  <c r="D569" i="70" s="1"/>
  <c r="D570" i="70" s="1"/>
  <c r="D571" i="70" s="1"/>
  <c r="D572" i="70" s="1"/>
  <c r="D573" i="70" s="1"/>
  <c r="D574" i="70" s="1"/>
  <c r="D575" i="70" s="1"/>
  <c r="D576" i="70" s="1"/>
  <c r="D577" i="70" s="1"/>
  <c r="D578" i="70" s="1"/>
  <c r="D579" i="70" s="1"/>
  <c r="D580" i="70" s="1"/>
  <c r="D581" i="70" s="1"/>
  <c r="D582" i="70" s="1"/>
  <c r="D583" i="70" s="1"/>
  <c r="D584" i="70" s="1"/>
  <c r="D585" i="70" s="1"/>
  <c r="D586" i="70" s="1"/>
  <c r="D587" i="70" s="1"/>
  <c r="D588" i="70" s="1"/>
  <c r="D589" i="70" s="1"/>
  <c r="D590" i="70" s="1"/>
  <c r="D591" i="70" s="1"/>
  <c r="D592" i="70" s="1"/>
  <c r="D593" i="70" s="1"/>
  <c r="D594" i="70" s="1"/>
  <c r="D595" i="70" s="1"/>
  <c r="D596" i="70" s="1"/>
  <c r="D597" i="70" s="1"/>
  <c r="D598" i="70" s="1"/>
  <c r="D599" i="70" s="1"/>
  <c r="D600" i="70" s="1"/>
  <c r="D601" i="70" s="1"/>
  <c r="D602" i="70" s="1"/>
  <c r="D603" i="70" s="1"/>
  <c r="D604" i="70" s="1"/>
  <c r="D605" i="70" s="1"/>
  <c r="D606" i="70" s="1"/>
  <c r="D607" i="70" s="1"/>
  <c r="D608" i="70" s="1"/>
  <c r="D609" i="70" s="1"/>
  <c r="D610" i="70" s="1"/>
  <c r="D611" i="70" s="1"/>
  <c r="D612" i="70" s="1"/>
  <c r="D613" i="70" s="1"/>
  <c r="D614" i="70" s="1"/>
  <c r="D615" i="70" s="1"/>
  <c r="D616" i="70" s="1"/>
  <c r="D617" i="70" s="1"/>
  <c r="D618" i="70" s="1"/>
  <c r="D619" i="70" s="1"/>
  <c r="D620" i="70" s="1"/>
  <c r="D621" i="70" s="1"/>
  <c r="D622" i="70" s="1"/>
  <c r="D623" i="70" s="1"/>
  <c r="D624" i="70" s="1"/>
  <c r="D625" i="70" s="1"/>
  <c r="D626" i="70" s="1"/>
  <c r="D627" i="70" s="1"/>
  <c r="D628" i="70" s="1"/>
  <c r="D629" i="70" s="1"/>
  <c r="D630" i="70" s="1"/>
  <c r="D631" i="70" s="1"/>
  <c r="D632" i="70" s="1"/>
  <c r="D633" i="70" s="1"/>
  <c r="D634" i="70" s="1"/>
  <c r="D635" i="70" s="1"/>
  <c r="D636" i="70" s="1"/>
  <c r="D637" i="70" s="1"/>
  <c r="D638" i="70" s="1"/>
  <c r="D639" i="70" s="1"/>
  <c r="D640" i="70" s="1"/>
  <c r="D641" i="70" s="1"/>
  <c r="D642" i="70" s="1"/>
  <c r="D643" i="70" s="1"/>
  <c r="D644" i="70" s="1"/>
  <c r="D645" i="70" s="1"/>
  <c r="D646" i="70" s="1"/>
  <c r="D647" i="70" s="1"/>
  <c r="D648" i="70" s="1"/>
  <c r="D649" i="70" s="1"/>
  <c r="D650" i="70" s="1"/>
  <c r="D651" i="70" s="1"/>
  <c r="D652" i="70" s="1"/>
  <c r="D653" i="70" s="1"/>
  <c r="D654" i="70" s="1"/>
  <c r="D655" i="70" s="1"/>
  <c r="D656" i="70" s="1"/>
  <c r="D657" i="70" s="1"/>
  <c r="D658" i="70" s="1"/>
  <c r="D659" i="70" s="1"/>
  <c r="D660" i="70" s="1"/>
  <c r="D661" i="70" s="1"/>
  <c r="D662" i="70" s="1"/>
  <c r="D663" i="70" s="1"/>
  <c r="D664" i="70" s="1"/>
  <c r="D665" i="70" s="1"/>
  <c r="D666" i="70" s="1"/>
  <c r="D667" i="70" s="1"/>
  <c r="D668" i="70" s="1"/>
  <c r="D669" i="70" s="1"/>
  <c r="D670" i="70" s="1"/>
  <c r="D671" i="70" s="1"/>
  <c r="D672" i="70" s="1"/>
  <c r="D673" i="70" s="1"/>
  <c r="D674" i="70" s="1"/>
  <c r="D675" i="70" s="1"/>
  <c r="D676" i="70" s="1"/>
  <c r="D677" i="70" s="1"/>
  <c r="D678" i="70" s="1"/>
  <c r="D679" i="70" s="1"/>
  <c r="D680" i="70" s="1"/>
  <c r="D681" i="70" s="1"/>
  <c r="D682" i="70" s="1"/>
  <c r="D683" i="70" s="1"/>
  <c r="D684" i="70" s="1"/>
  <c r="D685" i="70" s="1"/>
  <c r="D686" i="70" s="1"/>
  <c r="D687" i="70" s="1"/>
  <c r="D688" i="70" s="1"/>
  <c r="D689" i="70" s="1"/>
  <c r="D690" i="70" s="1"/>
  <c r="D691" i="70" s="1"/>
  <c r="D692" i="70" s="1"/>
  <c r="D693" i="70" s="1"/>
  <c r="D694" i="70" s="1"/>
  <c r="D695" i="70" s="1"/>
  <c r="D696" i="70" s="1"/>
  <c r="D697" i="70" s="1"/>
  <c r="D698" i="70" s="1"/>
  <c r="D699" i="70" s="1"/>
  <c r="D700" i="70" s="1"/>
  <c r="D701" i="70" s="1"/>
  <c r="D702" i="70" s="1"/>
  <c r="D703" i="70" s="1"/>
  <c r="D704" i="70" s="1"/>
  <c r="D705" i="70" s="1"/>
  <c r="D706" i="70" s="1"/>
  <c r="D707" i="70" s="1"/>
  <c r="D708" i="70" s="1"/>
  <c r="D709" i="70" s="1"/>
  <c r="D710" i="70" s="1"/>
  <c r="D711" i="70" s="1"/>
  <c r="D712" i="70" s="1"/>
  <c r="D713" i="70" s="1"/>
  <c r="D714" i="70" s="1"/>
  <c r="D715" i="70" s="1"/>
  <c r="D716" i="70" s="1"/>
  <c r="D717" i="70" s="1"/>
  <c r="D718" i="70" s="1"/>
  <c r="D719" i="70" s="1"/>
  <c r="D720" i="70" s="1"/>
  <c r="D721" i="70" s="1"/>
  <c r="D722" i="70" s="1"/>
  <c r="D723" i="70" s="1"/>
  <c r="D724" i="70" s="1"/>
  <c r="D725" i="70" s="1"/>
  <c r="D726" i="70" s="1"/>
  <c r="D727" i="70" s="1"/>
  <c r="D728" i="70" s="1"/>
  <c r="D729" i="70" s="1"/>
  <c r="D730" i="70" s="1"/>
  <c r="D731" i="70" s="1"/>
  <c r="D732" i="70" s="1"/>
  <c r="D733" i="70" s="1"/>
  <c r="D734" i="70" s="1"/>
  <c r="D735" i="70" s="1"/>
  <c r="D736" i="70" s="1"/>
  <c r="D737" i="70" s="1"/>
  <c r="D738" i="70" s="1"/>
  <c r="D739" i="70" s="1"/>
  <c r="D740" i="70" s="1"/>
  <c r="D741" i="70" s="1"/>
  <c r="D742" i="70" s="1"/>
  <c r="D743" i="70" s="1"/>
  <c r="D744" i="70" s="1"/>
  <c r="D745" i="70" s="1"/>
  <c r="D746" i="70" s="1"/>
  <c r="D747" i="70" s="1"/>
  <c r="D748" i="70" s="1"/>
  <c r="D749" i="70" s="1"/>
  <c r="D750" i="70" s="1"/>
  <c r="D751" i="70" s="1"/>
  <c r="D752" i="70" s="1"/>
  <c r="D753" i="70" s="1"/>
  <c r="D754" i="70" s="1"/>
  <c r="D755" i="70" s="1"/>
  <c r="D756" i="70" s="1"/>
  <c r="D757" i="70" s="1"/>
  <c r="D758" i="70" s="1"/>
  <c r="D759" i="70" s="1"/>
  <c r="D760" i="70" s="1"/>
  <c r="D761" i="70" s="1"/>
  <c r="D762" i="70" s="1"/>
  <c r="D763" i="70" s="1"/>
  <c r="D764" i="70" s="1"/>
  <c r="D765" i="70" s="1"/>
  <c r="D766" i="70" s="1"/>
  <c r="D767" i="70" s="1"/>
  <c r="D768" i="70" s="1"/>
  <c r="D769" i="70" s="1"/>
  <c r="D770" i="70" s="1"/>
  <c r="D771" i="70" s="1"/>
  <c r="D772" i="70" s="1"/>
  <c r="D773" i="70" s="1"/>
  <c r="D774" i="70" s="1"/>
  <c r="D775" i="70" s="1"/>
  <c r="D776" i="70" s="1"/>
  <c r="D777" i="70" s="1"/>
  <c r="D778" i="70" s="1"/>
  <c r="D779" i="70" s="1"/>
  <c r="D780" i="70" s="1"/>
  <c r="D781" i="70" s="1"/>
  <c r="D782" i="70" s="1"/>
  <c r="D783" i="70" s="1"/>
  <c r="D784" i="70" s="1"/>
  <c r="D785" i="70" s="1"/>
  <c r="D786" i="70" s="1"/>
  <c r="D787" i="70" s="1"/>
  <c r="D788" i="70" s="1"/>
  <c r="D789" i="70" s="1"/>
  <c r="D790" i="70" s="1"/>
  <c r="D791" i="70" s="1"/>
  <c r="D792" i="70" s="1"/>
  <c r="D793" i="70" s="1"/>
  <c r="D794" i="70" s="1"/>
  <c r="D795" i="70" s="1"/>
  <c r="D796" i="70" s="1"/>
  <c r="D797" i="70" s="1"/>
  <c r="D798" i="70" s="1"/>
  <c r="D799" i="70" s="1"/>
  <c r="D800" i="70" s="1"/>
  <c r="D801" i="70" s="1"/>
  <c r="D802" i="70" s="1"/>
  <c r="D803" i="70" s="1"/>
  <c r="D804" i="70" s="1"/>
  <c r="D805" i="70" s="1"/>
  <c r="D806" i="70" s="1"/>
  <c r="D807" i="70" s="1"/>
  <c r="D808" i="70" s="1"/>
  <c r="D809" i="70" s="1"/>
  <c r="D810" i="70" s="1"/>
  <c r="D811" i="70" s="1"/>
  <c r="D812" i="70" s="1"/>
  <c r="D813" i="70" s="1"/>
  <c r="D814" i="70" s="1"/>
  <c r="D815" i="70" s="1"/>
  <c r="D816" i="70" s="1"/>
  <c r="D817" i="70" s="1"/>
  <c r="D818" i="70" s="1"/>
  <c r="D819" i="70" s="1"/>
  <c r="D820" i="70" s="1"/>
  <c r="D821" i="70" s="1"/>
  <c r="D822" i="70" s="1"/>
  <c r="D823" i="70" s="1"/>
  <c r="D824" i="70" s="1"/>
  <c r="D825" i="70" s="1"/>
  <c r="D826" i="70" s="1"/>
  <c r="D827" i="70" s="1"/>
  <c r="D828" i="70" s="1"/>
  <c r="D829" i="70" s="1"/>
  <c r="D830" i="70" s="1"/>
  <c r="D831" i="70" s="1"/>
  <c r="D832" i="70" s="1"/>
  <c r="D833" i="70" s="1"/>
  <c r="D834" i="70" s="1"/>
  <c r="D835" i="70" s="1"/>
  <c r="D836" i="70" s="1"/>
  <c r="D837" i="70" s="1"/>
  <c r="D838" i="70" s="1"/>
  <c r="D839" i="70" s="1"/>
  <c r="D840" i="70" s="1"/>
  <c r="D841" i="70" s="1"/>
  <c r="D842" i="70" s="1"/>
  <c r="D843" i="70" s="1"/>
  <c r="D844" i="70" s="1"/>
  <c r="D845" i="70" s="1"/>
  <c r="D846" i="70" s="1"/>
  <c r="D847" i="70" s="1"/>
  <c r="D848" i="70" s="1"/>
  <c r="D849" i="70" s="1"/>
  <c r="D850" i="70" s="1"/>
  <c r="D851" i="70" s="1"/>
  <c r="D852" i="70" s="1"/>
  <c r="D853" i="70" s="1"/>
  <c r="D854" i="70" s="1"/>
  <c r="D855" i="70" s="1"/>
  <c r="D856" i="70" s="1"/>
  <c r="D857" i="70" s="1"/>
  <c r="D858" i="70" s="1"/>
  <c r="D859" i="70" s="1"/>
  <c r="D860" i="70" s="1"/>
  <c r="D861" i="70" s="1"/>
  <c r="D862" i="70" s="1"/>
  <c r="D863" i="70" s="1"/>
  <c r="D864" i="70" s="1"/>
  <c r="D865" i="70" s="1"/>
  <c r="D866" i="70" s="1"/>
  <c r="D867" i="70" s="1"/>
  <c r="D868" i="70" s="1"/>
  <c r="D869" i="70" s="1"/>
  <c r="D870" i="70" s="1"/>
  <c r="D871" i="70" s="1"/>
  <c r="D872" i="70" s="1"/>
  <c r="D873" i="70" s="1"/>
  <c r="D874" i="70" s="1"/>
  <c r="D875" i="70" s="1"/>
  <c r="D876" i="70" s="1"/>
  <c r="D877" i="70" s="1"/>
  <c r="D878" i="70" s="1"/>
  <c r="D879" i="70" s="1"/>
  <c r="D880" i="70" s="1"/>
  <c r="D881" i="70" s="1"/>
  <c r="D882" i="70" s="1"/>
  <c r="D883" i="70" s="1"/>
  <c r="D884" i="70" s="1"/>
  <c r="D885" i="70" s="1"/>
  <c r="D886" i="70" s="1"/>
  <c r="D887" i="70" s="1"/>
  <c r="D888" i="70" s="1"/>
  <c r="D889" i="70" s="1"/>
  <c r="D890" i="70" s="1"/>
  <c r="D891" i="70" s="1"/>
  <c r="D892" i="70" s="1"/>
  <c r="D893" i="70" s="1"/>
  <c r="D894" i="70" s="1"/>
  <c r="D895" i="70" s="1"/>
  <c r="D896" i="70" s="1"/>
  <c r="D897" i="70" s="1"/>
  <c r="D898" i="70" s="1"/>
  <c r="D899" i="70" s="1"/>
  <c r="D900" i="70" s="1"/>
  <c r="D901" i="70" s="1"/>
  <c r="D902" i="70" s="1"/>
  <c r="D903" i="70" s="1"/>
  <c r="D904" i="70" s="1"/>
  <c r="D905" i="70" s="1"/>
  <c r="D906" i="70" s="1"/>
  <c r="D907" i="70" s="1"/>
  <c r="D908" i="70" s="1"/>
  <c r="D909" i="70" s="1"/>
  <c r="D910" i="70" s="1"/>
  <c r="D911" i="70" s="1"/>
  <c r="D912" i="70" s="1"/>
  <c r="D913" i="70" s="1"/>
  <c r="D914" i="70" s="1"/>
  <c r="D915" i="70" s="1"/>
  <c r="D916" i="70" s="1"/>
  <c r="D917" i="70" s="1"/>
  <c r="D918" i="70" s="1"/>
  <c r="D919" i="70" s="1"/>
  <c r="D920" i="70" s="1"/>
  <c r="D921" i="70" s="1"/>
  <c r="D922" i="70" s="1"/>
  <c r="D923" i="70" s="1"/>
  <c r="D924" i="70" s="1"/>
  <c r="D925" i="70" s="1"/>
  <c r="D926" i="70" s="1"/>
  <c r="D927" i="70" s="1"/>
  <c r="D928" i="70" s="1"/>
  <c r="D929" i="70" s="1"/>
  <c r="D930" i="70" s="1"/>
  <c r="D931" i="70" s="1"/>
  <c r="D932" i="70" s="1"/>
  <c r="D933" i="70" s="1"/>
  <c r="D934" i="70" s="1"/>
  <c r="D935" i="70" s="1"/>
  <c r="D936" i="70" s="1"/>
  <c r="D937" i="70" s="1"/>
  <c r="D938" i="70" s="1"/>
  <c r="D939" i="70" s="1"/>
  <c r="D940" i="70" s="1"/>
  <c r="D941" i="70" s="1"/>
  <c r="D942" i="70" s="1"/>
  <c r="D943" i="70" s="1"/>
  <c r="D944" i="70" s="1"/>
  <c r="D945" i="70" s="1"/>
  <c r="D946" i="70" s="1"/>
  <c r="D947" i="70" s="1"/>
  <c r="D948" i="70" s="1"/>
  <c r="D949" i="70" s="1"/>
  <c r="D950" i="70" s="1"/>
  <c r="D951" i="70" s="1"/>
  <c r="D952" i="70" s="1"/>
  <c r="D953" i="70" s="1"/>
  <c r="D954" i="70" s="1"/>
  <c r="D955" i="70" s="1"/>
  <c r="D956" i="70" s="1"/>
  <c r="D957" i="70" s="1"/>
  <c r="D958" i="70" s="1"/>
  <c r="D959" i="70" s="1"/>
  <c r="D960" i="70" s="1"/>
  <c r="D961" i="70" s="1"/>
  <c r="D962" i="70" s="1"/>
  <c r="D963" i="70" s="1"/>
  <c r="D964" i="70" s="1"/>
  <c r="D965" i="70" s="1"/>
  <c r="D966" i="70" s="1"/>
  <c r="D967" i="70" s="1"/>
  <c r="D968" i="70" s="1"/>
  <c r="D969" i="70" s="1"/>
  <c r="D970" i="70" s="1"/>
  <c r="D971" i="70" s="1"/>
  <c r="D972" i="70" s="1"/>
  <c r="D973" i="70" s="1"/>
  <c r="D974" i="70" s="1"/>
  <c r="D975" i="70" s="1"/>
  <c r="D976" i="70" s="1"/>
  <c r="D977" i="70" s="1"/>
  <c r="D978" i="70" s="1"/>
  <c r="D979" i="70" s="1"/>
  <c r="D980" i="70" s="1"/>
  <c r="D981" i="70" s="1"/>
  <c r="D982" i="70" s="1"/>
  <c r="D983" i="70" s="1"/>
  <c r="D984" i="70" s="1"/>
  <c r="D985" i="70" s="1"/>
  <c r="D986" i="70" s="1"/>
  <c r="D987" i="70" s="1"/>
  <c r="D988" i="70" s="1"/>
  <c r="D989" i="70" s="1"/>
  <c r="D990" i="70" s="1"/>
  <c r="D991" i="70" s="1"/>
  <c r="D992" i="70" s="1"/>
  <c r="D993" i="70" s="1"/>
  <c r="D994" i="70" s="1"/>
  <c r="D995" i="70" s="1"/>
  <c r="D996" i="70" s="1"/>
  <c r="D997" i="70" s="1"/>
  <c r="D998" i="70" s="1"/>
  <c r="D999" i="70" s="1"/>
  <c r="D1000" i="70" s="1"/>
  <c r="D1001" i="70" s="1"/>
  <c r="D1002" i="70" s="1"/>
  <c r="D1003" i="70" s="1"/>
  <c r="D1004" i="70" s="1"/>
  <c r="D1005" i="70" s="1"/>
  <c r="D1006" i="70" s="1"/>
  <c r="D1007" i="70" s="1"/>
  <c r="D1008" i="70" s="1"/>
  <c r="D1009" i="70" s="1"/>
  <c r="D1010" i="70" s="1"/>
  <c r="D1011" i="70" s="1"/>
  <c r="D1012" i="70" s="1"/>
  <c r="D1013" i="70" s="1"/>
  <c r="D1014" i="70" s="1"/>
  <c r="D1015" i="70" s="1"/>
  <c r="D1016" i="70" s="1"/>
  <c r="D1017" i="70" s="1"/>
  <c r="D1018" i="70" s="1"/>
  <c r="D1019" i="70" s="1"/>
  <c r="D1020" i="70" s="1"/>
  <c r="D1021" i="70" s="1"/>
  <c r="D1022" i="70" s="1"/>
  <c r="D1023" i="70" s="1"/>
  <c r="D1024" i="70" s="1"/>
  <c r="D1025" i="70" s="1"/>
  <c r="D1026" i="70" s="1"/>
  <c r="D1027" i="70" s="1"/>
  <c r="D1028" i="70" s="1"/>
  <c r="D1029" i="70" s="1"/>
  <c r="D1030" i="70" s="1"/>
  <c r="D1031" i="70" s="1"/>
  <c r="D1032" i="70" s="1"/>
  <c r="D1033" i="70" s="1"/>
  <c r="D1034" i="70" s="1"/>
  <c r="D1035" i="70" s="1"/>
  <c r="D1036" i="70" s="1"/>
  <c r="D1037" i="70" s="1"/>
  <c r="D1038" i="70" s="1"/>
  <c r="D1039" i="70" s="1"/>
  <c r="D1040" i="70" s="1"/>
  <c r="D1041" i="70" s="1"/>
  <c r="D1042" i="70" s="1"/>
  <c r="D1043" i="70" s="1"/>
  <c r="D1044" i="70" s="1"/>
  <c r="D1045" i="70" s="1"/>
  <c r="D1046" i="70" s="1"/>
  <c r="D1047" i="70" s="1"/>
  <c r="D1048" i="70" s="1"/>
  <c r="D1049" i="70" s="1"/>
  <c r="D1050" i="70" s="1"/>
  <c r="D1051" i="70" s="1"/>
  <c r="D1052" i="70" s="1"/>
  <c r="D1053" i="70" s="1"/>
  <c r="D1054" i="70" s="1"/>
  <c r="D1055" i="70" s="1"/>
  <c r="D1056" i="70" s="1"/>
  <c r="D1057" i="70" s="1"/>
  <c r="D1058" i="70" s="1"/>
  <c r="D1059" i="70" s="1"/>
  <c r="D1060" i="70" s="1"/>
  <c r="D1061" i="70" s="1"/>
  <c r="D1062" i="70" s="1"/>
  <c r="D1063" i="70" s="1"/>
  <c r="D1064" i="70" s="1"/>
  <c r="D1065" i="70" s="1"/>
  <c r="D1066" i="70" s="1"/>
  <c r="D1067" i="70" s="1"/>
  <c r="D1068" i="70" s="1"/>
  <c r="D1069" i="70" s="1"/>
  <c r="D1070" i="70" s="1"/>
  <c r="D1071" i="70" s="1"/>
  <c r="D1072" i="70" s="1"/>
  <c r="D1073" i="70" s="1"/>
  <c r="D1074" i="70" s="1"/>
  <c r="D1075" i="70" s="1"/>
  <c r="D1076" i="70" s="1"/>
  <c r="D1077" i="70" s="1"/>
  <c r="D1078" i="70" s="1"/>
  <c r="D1079" i="70" s="1"/>
  <c r="D1080" i="70" s="1"/>
  <c r="D1081" i="70" s="1"/>
  <c r="D1082" i="70" s="1"/>
  <c r="D1083" i="70" s="1"/>
  <c r="D1084" i="70" s="1"/>
  <c r="D1085" i="70" s="1"/>
  <c r="D1086" i="70" s="1"/>
  <c r="D1087" i="70" s="1"/>
  <c r="D1088" i="70" s="1"/>
  <c r="D1089" i="70" s="1"/>
  <c r="D1090" i="70" s="1"/>
  <c r="D1091" i="70" s="1"/>
  <c r="D1092" i="70" s="1"/>
  <c r="D1093" i="70" s="1"/>
  <c r="D1094" i="70" s="1"/>
  <c r="D1095" i="70" s="1"/>
  <c r="D1096" i="70" s="1"/>
  <c r="D1097" i="70" s="1"/>
  <c r="D1098" i="70" s="1"/>
  <c r="D1099" i="70" s="1"/>
  <c r="D1100" i="70" s="1"/>
  <c r="D1101" i="70" s="1"/>
  <c r="D1102" i="70" s="1"/>
  <c r="D1103" i="70" s="1"/>
  <c r="D1104" i="70" s="1"/>
  <c r="D1105" i="70" s="1"/>
  <c r="D1106" i="70" s="1"/>
  <c r="D1107" i="70" s="1"/>
  <c r="D1108" i="70" s="1"/>
  <c r="D1109" i="70" s="1"/>
  <c r="D1110" i="70" s="1"/>
  <c r="D1111" i="70" s="1"/>
  <c r="D1112" i="70" s="1"/>
  <c r="D1113" i="70" s="1"/>
  <c r="D1114" i="70" s="1"/>
  <c r="D1115" i="70" s="1"/>
  <c r="D1116" i="70" s="1"/>
  <c r="D1117" i="70" s="1"/>
  <c r="D1118" i="70" s="1"/>
  <c r="D1119" i="70" s="1"/>
  <c r="D1120" i="70" s="1"/>
  <c r="D1121" i="70" s="1"/>
  <c r="D1122" i="70" s="1"/>
  <c r="D1123" i="70" s="1"/>
  <c r="D1124" i="70" s="1"/>
  <c r="D1125" i="70" s="1"/>
  <c r="D1126" i="70" s="1"/>
  <c r="D1127" i="70" s="1"/>
  <c r="D1128" i="70" s="1"/>
  <c r="D1129" i="70" s="1"/>
  <c r="D1130" i="70" s="1"/>
  <c r="D1131" i="70" s="1"/>
  <c r="D1132" i="70" s="1"/>
  <c r="D1133" i="70" s="1"/>
  <c r="D1134" i="70" s="1"/>
  <c r="D1135" i="70" s="1"/>
  <c r="D1136" i="70" s="1"/>
  <c r="D1137" i="70" s="1"/>
  <c r="D1138" i="70" s="1"/>
  <c r="D1139" i="70" s="1"/>
  <c r="D1140" i="70" s="1"/>
  <c r="D1141" i="70" s="1"/>
  <c r="D1142" i="70" s="1"/>
  <c r="D1143" i="70" s="1"/>
  <c r="D1144" i="70" s="1"/>
  <c r="D1145" i="70" s="1"/>
  <c r="D1146" i="70" s="1"/>
  <c r="D1147" i="70" s="1"/>
  <c r="D1148" i="70" s="1"/>
  <c r="D1149" i="70" s="1"/>
  <c r="D1150" i="70" s="1"/>
  <c r="D1151" i="70" s="1"/>
  <c r="D1152" i="70" s="1"/>
  <c r="D1153" i="70" s="1"/>
  <c r="D1154" i="70" s="1"/>
  <c r="D1155" i="70" s="1"/>
  <c r="D1156" i="70" s="1"/>
  <c r="D1157" i="70" s="1"/>
  <c r="D1158" i="70" s="1"/>
  <c r="D1159" i="70" s="1"/>
  <c r="D1160" i="70" s="1"/>
  <c r="D1161" i="70" s="1"/>
  <c r="D1162" i="70" s="1"/>
  <c r="D1163" i="70" s="1"/>
  <c r="D1164" i="70" s="1"/>
  <c r="D1165" i="70" s="1"/>
  <c r="D1166" i="70" s="1"/>
  <c r="D1167" i="70" s="1"/>
  <c r="D1168" i="70" s="1"/>
  <c r="D1169" i="70" s="1"/>
  <c r="D1170" i="70" s="1"/>
  <c r="D1171" i="70" s="1"/>
  <c r="D1172" i="70" s="1"/>
  <c r="D1173" i="70" s="1"/>
  <c r="D1174" i="70" s="1"/>
  <c r="D1175" i="70" s="1"/>
  <c r="D1176" i="70" s="1"/>
  <c r="D1177" i="70" s="1"/>
  <c r="D1178" i="70" s="1"/>
  <c r="D1179" i="70" s="1"/>
  <c r="D1180" i="70" s="1"/>
  <c r="D1181" i="70" s="1"/>
  <c r="D1182" i="70" s="1"/>
  <c r="D1183" i="70" s="1"/>
  <c r="D1184" i="70" s="1"/>
  <c r="D1185" i="70" s="1"/>
  <c r="D1186" i="70" s="1"/>
  <c r="D1187" i="70" s="1"/>
  <c r="D1188" i="70" s="1"/>
  <c r="D1189" i="70" s="1"/>
  <c r="D1190" i="70" s="1"/>
  <c r="D1191" i="70" s="1"/>
  <c r="D1192" i="70" s="1"/>
  <c r="D1193" i="70" s="1"/>
  <c r="D1194" i="70" s="1"/>
  <c r="D1195" i="70" s="1"/>
  <c r="D1196" i="70" s="1"/>
  <c r="D1197" i="70" s="1"/>
  <c r="D1198" i="70" s="1"/>
  <c r="D1199" i="70" s="1"/>
  <c r="D1200" i="70" s="1"/>
  <c r="D1201" i="70" s="1"/>
  <c r="D1202" i="70" s="1"/>
  <c r="D1203" i="70" s="1"/>
  <c r="D1204" i="70" s="1"/>
  <c r="D1205" i="70" s="1"/>
  <c r="D1206" i="70" s="1"/>
  <c r="D1207" i="70" s="1"/>
  <c r="D1208" i="70" s="1"/>
  <c r="D1209" i="70" s="1"/>
  <c r="D1210" i="70" s="1"/>
  <c r="D1211" i="70" s="1"/>
  <c r="D1212" i="70" s="1"/>
  <c r="D1213" i="70" s="1"/>
  <c r="D1214" i="70" s="1"/>
  <c r="D1215" i="70" s="1"/>
  <c r="D1216" i="70" s="1"/>
  <c r="D1217" i="70" s="1"/>
  <c r="D1218" i="70" s="1"/>
  <c r="D1219" i="70" s="1"/>
  <c r="D1220" i="70" s="1"/>
  <c r="D1221" i="70" s="1"/>
  <c r="D1222" i="70" s="1"/>
  <c r="D1223" i="70" s="1"/>
  <c r="D1224" i="70" s="1"/>
  <c r="D1225" i="70" s="1"/>
  <c r="D1226" i="70" s="1"/>
  <c r="D1227" i="70" s="1"/>
  <c r="D1228" i="70" s="1"/>
  <c r="D1229" i="70" s="1"/>
  <c r="D1230" i="70" s="1"/>
  <c r="D1231" i="70" s="1"/>
  <c r="D1232" i="70" s="1"/>
  <c r="D1233" i="70" s="1"/>
  <c r="D1234" i="70" s="1"/>
  <c r="D1235" i="70" s="1"/>
  <c r="D1236" i="70" s="1"/>
  <c r="D1237" i="70" s="1"/>
  <c r="D1238" i="70" s="1"/>
  <c r="D1239" i="70" s="1"/>
  <c r="D1240" i="70" s="1"/>
  <c r="D1241" i="70" s="1"/>
  <c r="D1242" i="70" s="1"/>
  <c r="D1243" i="70" s="1"/>
  <c r="D1244" i="70" s="1"/>
  <c r="D1245" i="70" s="1"/>
  <c r="D1246" i="70" s="1"/>
  <c r="D1247" i="70" s="1"/>
  <c r="D1248" i="70" s="1"/>
  <c r="D1249" i="70" s="1"/>
  <c r="D1250" i="70" s="1"/>
  <c r="D1251" i="70" s="1"/>
  <c r="D1252" i="70" s="1"/>
  <c r="D1253" i="70" s="1"/>
  <c r="D1254" i="70" s="1"/>
  <c r="D1255" i="70" s="1"/>
  <c r="D1256" i="70" s="1"/>
  <c r="D1257" i="70" s="1"/>
  <c r="D1258" i="70" s="1"/>
  <c r="D1259" i="70" s="1"/>
  <c r="D1260" i="70" s="1"/>
  <c r="D1261" i="70" s="1"/>
  <c r="D1262" i="70" s="1"/>
  <c r="D1263" i="70" s="1"/>
  <c r="D1264" i="70" s="1"/>
  <c r="D1265" i="70" s="1"/>
  <c r="D1266" i="70" s="1"/>
  <c r="D1267" i="70" s="1"/>
  <c r="D1268" i="70" s="1"/>
  <c r="D1269" i="70" s="1"/>
  <c r="D1270" i="70" s="1"/>
  <c r="D1271" i="70" s="1"/>
  <c r="D1272" i="70" s="1"/>
  <c r="D1273" i="70" s="1"/>
  <c r="D1274" i="70" s="1"/>
  <c r="D1275" i="70" s="1"/>
  <c r="D1276" i="70" s="1"/>
  <c r="D1277" i="70" s="1"/>
  <c r="D1278" i="70" s="1"/>
  <c r="D1279" i="70" s="1"/>
  <c r="D1280" i="70" s="1"/>
  <c r="D1281" i="70" s="1"/>
  <c r="D1282" i="70" s="1"/>
  <c r="D1283" i="70" s="1"/>
  <c r="D1284" i="70" s="1"/>
  <c r="D1285" i="70" s="1"/>
  <c r="D1286" i="70" s="1"/>
  <c r="D1287" i="70" s="1"/>
  <c r="D1288" i="70" s="1"/>
  <c r="D1289" i="70" s="1"/>
  <c r="D1290" i="70" s="1"/>
  <c r="D1291" i="70" s="1"/>
  <c r="D1292" i="70" s="1"/>
  <c r="D1293" i="70" s="1"/>
  <c r="D1294" i="70" s="1"/>
  <c r="D1295" i="70" s="1"/>
  <c r="D1296" i="70" s="1"/>
  <c r="D1297" i="70" s="1"/>
  <c r="D1298" i="70" s="1"/>
  <c r="D1299" i="70" s="1"/>
  <c r="D1300" i="70" s="1"/>
  <c r="D1301" i="70" s="1"/>
  <c r="D1302" i="70" s="1"/>
  <c r="D1303" i="70" s="1"/>
  <c r="D1304" i="70" s="1"/>
  <c r="D1305" i="70" s="1"/>
  <c r="D1306" i="70" s="1"/>
  <c r="D1307" i="70" s="1"/>
  <c r="D1308" i="70" s="1"/>
  <c r="D1309" i="70" s="1"/>
  <c r="D1310" i="70" s="1"/>
  <c r="D1311" i="70" s="1"/>
  <c r="D1312" i="70" s="1"/>
  <c r="D1313" i="70" s="1"/>
  <c r="D1314" i="70" s="1"/>
  <c r="D1315" i="70" s="1"/>
  <c r="D1316" i="70" s="1"/>
  <c r="D1317" i="70" s="1"/>
  <c r="D1318" i="70" s="1"/>
  <c r="D1319" i="70" s="1"/>
  <c r="D1320" i="70" s="1"/>
  <c r="D1321" i="70" s="1"/>
  <c r="D1322" i="70" s="1"/>
  <c r="D1323" i="70" s="1"/>
  <c r="D1324" i="70" s="1"/>
  <c r="D1325" i="70" s="1"/>
  <c r="D1326" i="70" s="1"/>
  <c r="D1327" i="70" s="1"/>
  <c r="D1328" i="70" s="1"/>
  <c r="D1329" i="70" s="1"/>
  <c r="D1330" i="70" s="1"/>
  <c r="D1331" i="70" s="1"/>
  <c r="D1332" i="70" s="1"/>
  <c r="D1333" i="70" s="1"/>
  <c r="D1334" i="70" s="1"/>
  <c r="D1335" i="70" s="1"/>
  <c r="D1336" i="70" s="1"/>
  <c r="D1337" i="70" s="1"/>
  <c r="D1338" i="70" s="1"/>
  <c r="D1339" i="70" s="1"/>
  <c r="D1340" i="70" s="1"/>
  <c r="D1341" i="70" s="1"/>
  <c r="D1342" i="70" s="1"/>
  <c r="D1343" i="70" s="1"/>
  <c r="D1344" i="70" s="1"/>
  <c r="D1345" i="70" s="1"/>
  <c r="D1346" i="70" s="1"/>
  <c r="D1347" i="70" s="1"/>
  <c r="D1348" i="70" s="1"/>
  <c r="D1349" i="70" s="1"/>
  <c r="D1350" i="70" s="1"/>
  <c r="D1351" i="70" s="1"/>
  <c r="D1352" i="70" s="1"/>
  <c r="D1353" i="70" s="1"/>
  <c r="D1354" i="70" s="1"/>
  <c r="D1355" i="70" s="1"/>
  <c r="D1356" i="70" s="1"/>
  <c r="D1357" i="70" s="1"/>
  <c r="D1358" i="70" s="1"/>
  <c r="D1359" i="70" s="1"/>
  <c r="D1360" i="70" s="1"/>
  <c r="D1361" i="70" s="1"/>
  <c r="D1362" i="70" s="1"/>
  <c r="D1363" i="70" s="1"/>
  <c r="D1364" i="70" s="1"/>
  <c r="D1365" i="70" s="1"/>
  <c r="D1366" i="70" s="1"/>
  <c r="D1367" i="70" s="1"/>
  <c r="D1368" i="70" s="1"/>
  <c r="D1369" i="70" s="1"/>
  <c r="D1370" i="70" s="1"/>
  <c r="D1371" i="70" s="1"/>
  <c r="D1372" i="70" s="1"/>
  <c r="D1373" i="70" s="1"/>
  <c r="D1374" i="70" s="1"/>
  <c r="D1375" i="70" s="1"/>
  <c r="D1376" i="70" s="1"/>
  <c r="D1377" i="70" s="1"/>
  <c r="D1378" i="70" s="1"/>
  <c r="D1379" i="70" s="1"/>
  <c r="D1380" i="70" s="1"/>
  <c r="D1381" i="70" s="1"/>
  <c r="D1382" i="70" s="1"/>
  <c r="D1383" i="70" s="1"/>
  <c r="D1384" i="70" s="1"/>
  <c r="D1385" i="70" s="1"/>
  <c r="D1386" i="70" s="1"/>
  <c r="D1387" i="70" s="1"/>
  <c r="D1388" i="70" s="1"/>
  <c r="D1389" i="70" s="1"/>
  <c r="D1390" i="70" s="1"/>
  <c r="D1391" i="70" s="1"/>
  <c r="D1392" i="70" s="1"/>
  <c r="D1393" i="70" s="1"/>
  <c r="D1394" i="70" s="1"/>
  <c r="D1395" i="70" s="1"/>
  <c r="D1396" i="70" s="1"/>
  <c r="D1397" i="70" s="1"/>
  <c r="D1398" i="70" s="1"/>
  <c r="D1399" i="70" s="1"/>
  <c r="D1400" i="70" s="1"/>
  <c r="D1401" i="70" s="1"/>
  <c r="D1402" i="70" s="1"/>
  <c r="D1403" i="70" s="1"/>
  <c r="D1404" i="70" s="1"/>
  <c r="D1405" i="70" s="1"/>
  <c r="D1406" i="70" s="1"/>
  <c r="D1407" i="70" s="1"/>
  <c r="D1408" i="70" s="1"/>
  <c r="D1409" i="70" s="1"/>
  <c r="D1410" i="70" s="1"/>
  <c r="D1411" i="70" s="1"/>
  <c r="D1412" i="70" s="1"/>
  <c r="D1413" i="70" s="1"/>
  <c r="D1414" i="70" s="1"/>
  <c r="D1415" i="70" s="1"/>
  <c r="D1416" i="70" s="1"/>
  <c r="D1417" i="70" s="1"/>
  <c r="D1418" i="70" s="1"/>
  <c r="D1419" i="70" s="1"/>
  <c r="D1420" i="70" s="1"/>
  <c r="D1421" i="70" s="1"/>
  <c r="D1422" i="70" s="1"/>
  <c r="D1423" i="70" s="1"/>
  <c r="D1424" i="70" s="1"/>
  <c r="D1425" i="70" s="1"/>
  <c r="D1426" i="70" s="1"/>
  <c r="D1427" i="70" s="1"/>
  <c r="D1428" i="70" s="1"/>
  <c r="D1429" i="70" s="1"/>
  <c r="D1430" i="70" s="1"/>
  <c r="D1431" i="70" s="1"/>
  <c r="D1432" i="70" s="1"/>
  <c r="D1433" i="70" s="1"/>
  <c r="D1434" i="70" s="1"/>
  <c r="D1435" i="70" s="1"/>
  <c r="D1436" i="70" s="1"/>
  <c r="D1437" i="70" s="1"/>
  <c r="D1438" i="70" s="1"/>
  <c r="D1439" i="70" s="1"/>
  <c r="D1440" i="70" s="1"/>
  <c r="D1441" i="70" s="1"/>
  <c r="D1442" i="70" s="1"/>
  <c r="D1443" i="70" s="1"/>
  <c r="D1444" i="70" s="1"/>
  <c r="D1445" i="70" s="1"/>
  <c r="D1446" i="70" s="1"/>
  <c r="D1447" i="70" s="1"/>
  <c r="D1448" i="70" s="1"/>
  <c r="D1449" i="70" s="1"/>
  <c r="D1450" i="70" s="1"/>
  <c r="D1451" i="70" s="1"/>
  <c r="D1452" i="70" s="1"/>
  <c r="D1453" i="70" s="1"/>
  <c r="D1454" i="70" s="1"/>
  <c r="D1455" i="70" s="1"/>
  <c r="D1456" i="70" s="1"/>
  <c r="D1457" i="70" s="1"/>
  <c r="D1458" i="70" s="1"/>
  <c r="D1459" i="70" s="1"/>
  <c r="D1460" i="70" s="1"/>
  <c r="D1461" i="70" s="1"/>
  <c r="D1462" i="70" s="1"/>
  <c r="D1463" i="70" s="1"/>
  <c r="D1464" i="70" s="1"/>
  <c r="D1465" i="70" s="1"/>
  <c r="D1466" i="70" s="1"/>
  <c r="D1467" i="70" s="1"/>
  <c r="D1468" i="70" s="1"/>
  <c r="D1469" i="70" s="1"/>
  <c r="D1470" i="70" s="1"/>
  <c r="D1471" i="70" s="1"/>
  <c r="D1472" i="70" s="1"/>
  <c r="D1473" i="70" s="1"/>
  <c r="D1474" i="70" s="1"/>
  <c r="D1475" i="70" s="1"/>
  <c r="D1476" i="70" s="1"/>
  <c r="D1477" i="70" s="1"/>
  <c r="D1478" i="70" s="1"/>
  <c r="D1479" i="70" s="1"/>
  <c r="D1480" i="70" s="1"/>
  <c r="D1481" i="70" s="1"/>
  <c r="D1482" i="70" s="1"/>
  <c r="D1483" i="70" s="1"/>
  <c r="D1484" i="70" s="1"/>
  <c r="D1485" i="70" s="1"/>
  <c r="D1486" i="70" s="1"/>
  <c r="D1487" i="70" s="1"/>
  <c r="D1488" i="70" s="1"/>
  <c r="D1489" i="70" s="1"/>
  <c r="D1490" i="70" s="1"/>
  <c r="D1491" i="70" s="1"/>
  <c r="D1492" i="70" s="1"/>
  <c r="D1493" i="70" s="1"/>
  <c r="D1494" i="70" s="1"/>
  <c r="D1495" i="70" s="1"/>
  <c r="D1496" i="70" s="1"/>
  <c r="D1497" i="70" s="1"/>
  <c r="D1498" i="70" s="1"/>
  <c r="D1499" i="70" s="1"/>
  <c r="D1500" i="70" s="1"/>
  <c r="D1501" i="70" s="1"/>
  <c r="D1502" i="70" s="1"/>
  <c r="D1503" i="70" s="1"/>
  <c r="D1504" i="70" s="1"/>
  <c r="D1505" i="70" s="1"/>
  <c r="D1506" i="70" s="1"/>
  <c r="D1507" i="70" s="1"/>
  <c r="D1508" i="70" s="1"/>
  <c r="D1509" i="70" s="1"/>
  <c r="D1510" i="70" s="1"/>
  <c r="D1511" i="70" s="1"/>
  <c r="D1512" i="70" s="1"/>
  <c r="D1513" i="70" s="1"/>
  <c r="D1514" i="70" s="1"/>
  <c r="D1515" i="70" s="1"/>
  <c r="D1516" i="70" s="1"/>
  <c r="D1517" i="70" s="1"/>
  <c r="D1518" i="70" s="1"/>
  <c r="D1519" i="70" s="1"/>
  <c r="D1520" i="70" s="1"/>
  <c r="D1521" i="70" s="1"/>
  <c r="D1522" i="70" s="1"/>
  <c r="D1523" i="70" s="1"/>
  <c r="D1524" i="70" s="1"/>
  <c r="D1525" i="70" s="1"/>
  <c r="D1526" i="70" s="1"/>
  <c r="D1527" i="70" s="1"/>
  <c r="D1528" i="70" s="1"/>
  <c r="D1529" i="70" s="1"/>
  <c r="D1530" i="70" s="1"/>
  <c r="D1531" i="70" s="1"/>
  <c r="D1532" i="70" s="1"/>
  <c r="D1533" i="70" s="1"/>
  <c r="D1534" i="70" s="1"/>
  <c r="D1535" i="70" s="1"/>
  <c r="D1536" i="70" s="1"/>
  <c r="D1537" i="70" s="1"/>
  <c r="D1538" i="70" s="1"/>
  <c r="D1539" i="70" s="1"/>
  <c r="D1540" i="70" s="1"/>
  <c r="D1541" i="70" s="1"/>
  <c r="D1542" i="70" s="1"/>
  <c r="D1543" i="70" s="1"/>
  <c r="D1544" i="70" s="1"/>
  <c r="D1545" i="70" s="1"/>
  <c r="D1546" i="70" s="1"/>
  <c r="D1547" i="70" s="1"/>
  <c r="D1548" i="70" s="1"/>
  <c r="D1549" i="70" s="1"/>
  <c r="D1550" i="70" s="1"/>
  <c r="D1551" i="70" s="1"/>
  <c r="D1552" i="70" s="1"/>
  <c r="D1553" i="70" s="1"/>
  <c r="D1554" i="70" s="1"/>
  <c r="D1555" i="70" s="1"/>
  <c r="D1556" i="70" s="1"/>
  <c r="D1557" i="70" s="1"/>
  <c r="D1558" i="70" s="1"/>
  <c r="D1559" i="70" s="1"/>
  <c r="D1560" i="70" s="1"/>
  <c r="D1561" i="70" s="1"/>
  <c r="D1562" i="70" s="1"/>
  <c r="D1563" i="70" s="1"/>
  <c r="D1564" i="70" s="1"/>
  <c r="D1565" i="70" s="1"/>
  <c r="D1566" i="70" s="1"/>
  <c r="D1567" i="70" s="1"/>
  <c r="D1568" i="70" s="1"/>
  <c r="D1569" i="70" s="1"/>
  <c r="D1570" i="70" s="1"/>
  <c r="D1571" i="70" s="1"/>
  <c r="D1572" i="70" s="1"/>
  <c r="D1573" i="70" s="1"/>
  <c r="D1574" i="70" s="1"/>
  <c r="D1575" i="70" s="1"/>
  <c r="D1576" i="70" s="1"/>
  <c r="D1577" i="70" s="1"/>
  <c r="D1578" i="70" s="1"/>
  <c r="D1579" i="70" s="1"/>
  <c r="D1580" i="70" s="1"/>
  <c r="D1581" i="70" s="1"/>
  <c r="D1582" i="70" s="1"/>
  <c r="D1583" i="70" s="1"/>
  <c r="D1584" i="70" s="1"/>
  <c r="D1585" i="70" s="1"/>
  <c r="D1586" i="70" s="1"/>
  <c r="D1587" i="70" s="1"/>
  <c r="D1588" i="70" s="1"/>
  <c r="D1589" i="70" s="1"/>
  <c r="D1590" i="70" s="1"/>
  <c r="D1591" i="70" s="1"/>
  <c r="D1592" i="70" s="1"/>
  <c r="D1593" i="70" s="1"/>
  <c r="D1594" i="70" s="1"/>
  <c r="D1595" i="70" s="1"/>
  <c r="D1596" i="70" s="1"/>
  <c r="D1597" i="70" s="1"/>
  <c r="D1598" i="70" s="1"/>
  <c r="D1599" i="70" s="1"/>
  <c r="D1600" i="70" s="1"/>
  <c r="D1601" i="70" s="1"/>
  <c r="D1602" i="70" s="1"/>
  <c r="D1603" i="70" s="1"/>
  <c r="D1604" i="70" s="1"/>
  <c r="D1605" i="70" s="1"/>
  <c r="D1606" i="70" s="1"/>
  <c r="D1607" i="70" s="1"/>
  <c r="D1608" i="70" s="1"/>
  <c r="D1609" i="70" s="1"/>
  <c r="D1610" i="70" s="1"/>
  <c r="D1611" i="70" s="1"/>
  <c r="D1612" i="70" s="1"/>
  <c r="D1613" i="70" s="1"/>
  <c r="D1614" i="70" s="1"/>
  <c r="D1615" i="70" s="1"/>
  <c r="D1616" i="70" s="1"/>
  <c r="D1617" i="70" s="1"/>
  <c r="D1618" i="70" s="1"/>
  <c r="D1619" i="70" s="1"/>
  <c r="D1620" i="70" s="1"/>
  <c r="D1621" i="70" s="1"/>
  <c r="D1622" i="70" s="1"/>
  <c r="D1623" i="70" s="1"/>
  <c r="D1624" i="70" s="1"/>
  <c r="D1625" i="70" s="1"/>
  <c r="D1626" i="70" s="1"/>
  <c r="D1627" i="70" s="1"/>
  <c r="D1628" i="70" s="1"/>
  <c r="D1629" i="70" s="1"/>
  <c r="D1630" i="70" s="1"/>
  <c r="D1631" i="70" s="1"/>
  <c r="D1632" i="70" s="1"/>
  <c r="D1633" i="70" s="1"/>
  <c r="D1634" i="70" s="1"/>
  <c r="D1635" i="70" s="1"/>
  <c r="D1636" i="70" s="1"/>
  <c r="D1637" i="70" s="1"/>
  <c r="D1638" i="70" s="1"/>
  <c r="D1639" i="70" s="1"/>
  <c r="D1640" i="70" s="1"/>
  <c r="D1641" i="70" s="1"/>
  <c r="D1642" i="70" s="1"/>
  <c r="D1643" i="70" s="1"/>
  <c r="D1644" i="70" s="1"/>
  <c r="D1645" i="70" s="1"/>
  <c r="D1646" i="70" s="1"/>
  <c r="D1647" i="70" s="1"/>
  <c r="D1648" i="70" s="1"/>
  <c r="D1649" i="70" s="1"/>
  <c r="D1650" i="70" s="1"/>
  <c r="D1651" i="70" s="1"/>
  <c r="D1652" i="70" s="1"/>
  <c r="D1653" i="70" s="1"/>
  <c r="D1654" i="70" s="1"/>
  <c r="D1655" i="70" s="1"/>
  <c r="D1656" i="70" s="1"/>
  <c r="D1657" i="70" s="1"/>
  <c r="D1658" i="70" s="1"/>
  <c r="D1659" i="70" s="1"/>
  <c r="D1660" i="70" s="1"/>
  <c r="D1661" i="70" s="1"/>
  <c r="D1662" i="70" s="1"/>
  <c r="D1663" i="70" s="1"/>
  <c r="D1664" i="70" s="1"/>
  <c r="D1665" i="70" s="1"/>
  <c r="D1666" i="70" s="1"/>
  <c r="D1667" i="70" s="1"/>
  <c r="D1668" i="70" s="1"/>
  <c r="D1669" i="70" s="1"/>
  <c r="D1670" i="70" s="1"/>
  <c r="D1671" i="70" s="1"/>
  <c r="D1672" i="70" s="1"/>
  <c r="D1673" i="70" s="1"/>
  <c r="D1674" i="70" s="1"/>
  <c r="D1675" i="70" s="1"/>
  <c r="D1676" i="70" s="1"/>
  <c r="D1677" i="70" s="1"/>
  <c r="D1678" i="70" s="1"/>
  <c r="D1679" i="70" s="1"/>
  <c r="D1680" i="70" s="1"/>
  <c r="D1681" i="70" s="1"/>
  <c r="D1682" i="70" s="1"/>
  <c r="D1683" i="70" s="1"/>
  <c r="D1684" i="70" s="1"/>
  <c r="D1685" i="70" s="1"/>
  <c r="D1686" i="70" s="1"/>
  <c r="D1687" i="70" s="1"/>
  <c r="D1688" i="70" s="1"/>
  <c r="D1689" i="70" s="1"/>
  <c r="D1690" i="70" s="1"/>
  <c r="D1691" i="70" s="1"/>
  <c r="D1692" i="70" s="1"/>
  <c r="D1693" i="70" s="1"/>
  <c r="D1694" i="70" s="1"/>
  <c r="D1695" i="70" s="1"/>
  <c r="D1696" i="70" s="1"/>
  <c r="D1697" i="70" s="1"/>
  <c r="D1698" i="70" s="1"/>
  <c r="D1699" i="70" s="1"/>
  <c r="D1700" i="70" s="1"/>
  <c r="D1701" i="70" s="1"/>
  <c r="D1702" i="70" s="1"/>
  <c r="D1703" i="70" s="1"/>
  <c r="D1704" i="70" s="1"/>
  <c r="D1705" i="70" s="1"/>
  <c r="D1706" i="70" s="1"/>
  <c r="D1707" i="70" s="1"/>
  <c r="D1708" i="70" s="1"/>
  <c r="D1709" i="70" s="1"/>
  <c r="D1710" i="70" s="1"/>
  <c r="D1711" i="70" s="1"/>
  <c r="D1712" i="70" s="1"/>
  <c r="D1713" i="70" s="1"/>
  <c r="D1714" i="70" s="1"/>
  <c r="D1715" i="70" s="1"/>
  <c r="D1716" i="70" s="1"/>
  <c r="D1717" i="70" s="1"/>
  <c r="D1718" i="70" s="1"/>
  <c r="D1719" i="70" s="1"/>
  <c r="D1720" i="70" s="1"/>
  <c r="D1721" i="70" s="1"/>
  <c r="D1722" i="70" s="1"/>
  <c r="D1723" i="70" s="1"/>
  <c r="D1724" i="70" s="1"/>
  <c r="D1725" i="70" s="1"/>
  <c r="D1726" i="70" s="1"/>
  <c r="D1727" i="70" s="1"/>
  <c r="D1728" i="70" s="1"/>
  <c r="D1729" i="70" s="1"/>
  <c r="D1730" i="70" s="1"/>
  <c r="D1731" i="70" s="1"/>
  <c r="D1732" i="70" s="1"/>
  <c r="D1733" i="70" s="1"/>
  <c r="D1734" i="70" s="1"/>
  <c r="D1735" i="70" s="1"/>
  <c r="D1736" i="70" s="1"/>
  <c r="D1737" i="70" s="1"/>
  <c r="D1738" i="70" s="1"/>
  <c r="D1739" i="70" s="1"/>
  <c r="D1740" i="70" s="1"/>
  <c r="D1741" i="70" s="1"/>
  <c r="D1742" i="70" s="1"/>
  <c r="D1743" i="70" s="1"/>
  <c r="D1744" i="70" s="1"/>
  <c r="D1745" i="70" s="1"/>
  <c r="D1746" i="70" s="1"/>
  <c r="D1747" i="70" s="1"/>
  <c r="D1748" i="70" s="1"/>
  <c r="D1749" i="70" s="1"/>
  <c r="D1750" i="70" s="1"/>
  <c r="D1751" i="70" s="1"/>
  <c r="D1752" i="70" s="1"/>
  <c r="D1753" i="70" s="1"/>
  <c r="D1754" i="70" s="1"/>
  <c r="D1755" i="70" s="1"/>
  <c r="D1756" i="70" s="1"/>
  <c r="D1757" i="70" s="1"/>
  <c r="D1758" i="70" s="1"/>
  <c r="D1759" i="70" s="1"/>
  <c r="D1760" i="70" s="1"/>
  <c r="D1761" i="70" s="1"/>
  <c r="D1762" i="70" s="1"/>
  <c r="D1763" i="70" s="1"/>
  <c r="D1764" i="70" s="1"/>
  <c r="D1765" i="70" s="1"/>
  <c r="D1766" i="70" s="1"/>
  <c r="D1767" i="70" s="1"/>
  <c r="D1768" i="70" s="1"/>
  <c r="D1769" i="70" s="1"/>
  <c r="D1770" i="70" s="1"/>
  <c r="D1771" i="70" s="1"/>
  <c r="D1772" i="70" s="1"/>
  <c r="D1773" i="70" s="1"/>
  <c r="D1774" i="70" s="1"/>
  <c r="D1775" i="70" s="1"/>
  <c r="D1776" i="70" s="1"/>
  <c r="D1777" i="70" s="1"/>
  <c r="D1778" i="70" s="1"/>
  <c r="D1779" i="70" s="1"/>
  <c r="D1780" i="70" s="1"/>
  <c r="D1781" i="70" s="1"/>
  <c r="D1782" i="70" s="1"/>
  <c r="D1783" i="70" s="1"/>
  <c r="D1784" i="70" s="1"/>
  <c r="D1785" i="70" s="1"/>
  <c r="D1786" i="70" s="1"/>
  <c r="D1787" i="70" s="1"/>
  <c r="D1788" i="70" s="1"/>
  <c r="D1789" i="70" s="1"/>
  <c r="D1790" i="70" s="1"/>
  <c r="D1791" i="70" s="1"/>
  <c r="D1792" i="70" s="1"/>
  <c r="D1793" i="70" s="1"/>
  <c r="D1794" i="70" s="1"/>
  <c r="D1795" i="70" s="1"/>
  <c r="D1796" i="70" s="1"/>
  <c r="D1797" i="70" s="1"/>
  <c r="D1798" i="70" s="1"/>
  <c r="D1799" i="70" s="1"/>
  <c r="D1800" i="70" s="1"/>
  <c r="D1801" i="70" s="1"/>
  <c r="D1802" i="70" s="1"/>
  <c r="D1803" i="70" s="1"/>
  <c r="D1804" i="70" s="1"/>
  <c r="D1805" i="70" s="1"/>
  <c r="D1806" i="70" s="1"/>
  <c r="D1807" i="70" s="1"/>
  <c r="D1808" i="70" s="1"/>
  <c r="D1809" i="70" s="1"/>
  <c r="D1810" i="70" s="1"/>
  <c r="D1811" i="70" s="1"/>
  <c r="D1812" i="70" s="1"/>
  <c r="D1813" i="70" s="1"/>
  <c r="D1814" i="70" s="1"/>
  <c r="D1815" i="70" s="1"/>
  <c r="D1816" i="70" s="1"/>
  <c r="D1817" i="70" s="1"/>
  <c r="D1818" i="70" s="1"/>
  <c r="D1819" i="70" s="1"/>
  <c r="D1820" i="70" s="1"/>
  <c r="D1821" i="70" s="1"/>
  <c r="D1822" i="70" s="1"/>
  <c r="D1823" i="70" s="1"/>
  <c r="D1824" i="70" s="1"/>
  <c r="D1825" i="70" s="1"/>
  <c r="D1826" i="70" s="1"/>
  <c r="D1827" i="70" s="1"/>
  <c r="D1828" i="70" s="1"/>
  <c r="D1829" i="70" s="1"/>
  <c r="D1830" i="70" s="1"/>
  <c r="D1831" i="70" s="1"/>
  <c r="D1832" i="70" s="1"/>
  <c r="D1833" i="70" s="1"/>
  <c r="D1834" i="70" s="1"/>
  <c r="D1835" i="70" s="1"/>
  <c r="D1836" i="70" s="1"/>
  <c r="D1837" i="70" s="1"/>
  <c r="D1838" i="70" s="1"/>
  <c r="D1839" i="70" s="1"/>
  <c r="D1840" i="70" s="1"/>
  <c r="D1841" i="70" s="1"/>
  <c r="D1842" i="70" s="1"/>
  <c r="D1843" i="70" s="1"/>
  <c r="D1844" i="70" s="1"/>
  <c r="D1845" i="70" s="1"/>
  <c r="D1846" i="70" s="1"/>
  <c r="D1847" i="70" s="1"/>
  <c r="D1848" i="70" s="1"/>
  <c r="D1849" i="70" s="1"/>
  <c r="D1850" i="70" s="1"/>
  <c r="D1851" i="70" s="1"/>
  <c r="D1852" i="70" s="1"/>
  <c r="D1853" i="70" s="1"/>
  <c r="D1854" i="70" s="1"/>
  <c r="D1855" i="70" s="1"/>
  <c r="D1856" i="70" s="1"/>
  <c r="D1857" i="70" s="1"/>
  <c r="D1858" i="70" s="1"/>
  <c r="D1859" i="70" s="1"/>
  <c r="D1860" i="70" s="1"/>
  <c r="D1861" i="70" s="1"/>
  <c r="D1862" i="70" s="1"/>
  <c r="D1863" i="70" s="1"/>
  <c r="D1864" i="70" s="1"/>
  <c r="D1865" i="70" s="1"/>
  <c r="D1866" i="70" s="1"/>
  <c r="D1867" i="70" s="1"/>
  <c r="D1868" i="70" s="1"/>
  <c r="D1869" i="70" s="1"/>
  <c r="D1870" i="70" s="1"/>
  <c r="D1871" i="70" s="1"/>
  <c r="D1872" i="70" s="1"/>
  <c r="D1873" i="70" s="1"/>
  <c r="D1874" i="70" s="1"/>
  <c r="D1875" i="70" s="1"/>
  <c r="D1876" i="70" s="1"/>
  <c r="D1877" i="70" s="1"/>
  <c r="D1878" i="70" s="1"/>
  <c r="D1879" i="70" s="1"/>
  <c r="D1880" i="70" s="1"/>
  <c r="D1881" i="70" s="1"/>
  <c r="D1882" i="70" s="1"/>
  <c r="D1883" i="70" s="1"/>
  <c r="D1884" i="70" s="1"/>
  <c r="D1885" i="70" s="1"/>
  <c r="D1886" i="70" s="1"/>
  <c r="D1887" i="70" s="1"/>
  <c r="D1888" i="70" s="1"/>
  <c r="D1889" i="70" s="1"/>
  <c r="D1890" i="70" s="1"/>
  <c r="D1891" i="70" s="1"/>
  <c r="D1892" i="70" s="1"/>
  <c r="D1893" i="70" s="1"/>
  <c r="D1894" i="70" s="1"/>
  <c r="D1895" i="70" s="1"/>
  <c r="D1896" i="70" s="1"/>
  <c r="D1897" i="70" s="1"/>
  <c r="D1898" i="70" s="1"/>
  <c r="D1899" i="70" s="1"/>
  <c r="D1900" i="70" s="1"/>
  <c r="D1901" i="70" s="1"/>
  <c r="D1902" i="70" s="1"/>
  <c r="D1903" i="70" s="1"/>
  <c r="D1904" i="70" s="1"/>
  <c r="D1905" i="70" s="1"/>
  <c r="D1906" i="70" s="1"/>
  <c r="D1907" i="70" s="1"/>
  <c r="D1908" i="70" s="1"/>
  <c r="D1909" i="70" s="1"/>
  <c r="D1910" i="70" s="1"/>
  <c r="D1911" i="70" s="1"/>
  <c r="D1912" i="70" s="1"/>
  <c r="D1913" i="70" s="1"/>
  <c r="D1914" i="70" s="1"/>
  <c r="D1915" i="70" s="1"/>
  <c r="D1916" i="70" s="1"/>
  <c r="D1917" i="70" s="1"/>
  <c r="D1918" i="70" s="1"/>
  <c r="D1919" i="70" s="1"/>
  <c r="D1920" i="70" s="1"/>
  <c r="D1921" i="70" s="1"/>
  <c r="D1922" i="70" s="1"/>
  <c r="D1923" i="70" s="1"/>
  <c r="D1924" i="70" s="1"/>
  <c r="D1925" i="70" s="1"/>
  <c r="D1926" i="70" s="1"/>
  <c r="D1927" i="70" s="1"/>
  <c r="D1928" i="70" s="1"/>
  <c r="D1929" i="70" s="1"/>
  <c r="D1930" i="70" s="1"/>
  <c r="D1931" i="70" s="1"/>
  <c r="D1932" i="70" s="1"/>
  <c r="D1933" i="70" s="1"/>
  <c r="D1934" i="70" s="1"/>
  <c r="D1935" i="70" s="1"/>
  <c r="D1936" i="70" s="1"/>
  <c r="D1937" i="70" s="1"/>
  <c r="D1938" i="70" s="1"/>
  <c r="D1939" i="70" s="1"/>
  <c r="D1940" i="70" s="1"/>
  <c r="D1941" i="70" s="1"/>
  <c r="D1942" i="70" s="1"/>
  <c r="D1943" i="70" s="1"/>
  <c r="D1944" i="70" s="1"/>
  <c r="D1945" i="70" s="1"/>
  <c r="D1946" i="70" s="1"/>
  <c r="D1947" i="70" s="1"/>
  <c r="D1948" i="70" s="1"/>
  <c r="D1949" i="70" s="1"/>
  <c r="D1950" i="70" s="1"/>
  <c r="D1951" i="70" s="1"/>
  <c r="D1952" i="70" s="1"/>
  <c r="D1953" i="70" s="1"/>
  <c r="D1954" i="70" s="1"/>
  <c r="D1955" i="70" s="1"/>
  <c r="D1956" i="70" s="1"/>
  <c r="D1957" i="70" s="1"/>
  <c r="D1958" i="70" s="1"/>
  <c r="D1959" i="70" s="1"/>
  <c r="D1960" i="70" s="1"/>
  <c r="D1961" i="70" s="1"/>
  <c r="D1962" i="70" s="1"/>
  <c r="D1963" i="70" s="1"/>
  <c r="D1964" i="70" s="1"/>
  <c r="D1965" i="70" s="1"/>
  <c r="D1966" i="70" s="1"/>
  <c r="D1967" i="70" s="1"/>
  <c r="D1968" i="70" s="1"/>
  <c r="D1969" i="70" s="1"/>
  <c r="D1970" i="70" s="1"/>
  <c r="D1971" i="70" s="1"/>
  <c r="D1972" i="70" s="1"/>
  <c r="D1973" i="70" s="1"/>
  <c r="D1974" i="70" s="1"/>
  <c r="D1975" i="70" s="1"/>
  <c r="D1976" i="70" s="1"/>
  <c r="D1977" i="70" s="1"/>
  <c r="D1978" i="70" s="1"/>
  <c r="D1979" i="70" s="1"/>
  <c r="D1980" i="70" s="1"/>
  <c r="D1981" i="70" s="1"/>
  <c r="D1982" i="70" s="1"/>
  <c r="D1983" i="70" s="1"/>
  <c r="D1984" i="70" s="1"/>
  <c r="D1985" i="70" s="1"/>
  <c r="D1986" i="70" s="1"/>
  <c r="D1987" i="70" s="1"/>
  <c r="D1988" i="70" s="1"/>
  <c r="D1989" i="70" s="1"/>
  <c r="D1990" i="70" s="1"/>
  <c r="D1991" i="70" s="1"/>
  <c r="D1992" i="70" s="1"/>
  <c r="D1993" i="70" s="1"/>
  <c r="D1994" i="70" s="1"/>
  <c r="D1995" i="70" s="1"/>
  <c r="D1996" i="70" s="1"/>
  <c r="D1997" i="70" s="1"/>
  <c r="D1998" i="70" s="1"/>
  <c r="D1999" i="70" s="1"/>
  <c r="D2000" i="70" s="1"/>
  <c r="D2001" i="70" s="1"/>
  <c r="D2002" i="70" s="1"/>
  <c r="D2003" i="70" s="1"/>
  <c r="D2004" i="70" s="1"/>
  <c r="D2005" i="70" s="1"/>
  <c r="D2006" i="70" s="1"/>
  <c r="D2007" i="70" s="1"/>
  <c r="D2008" i="70" s="1"/>
  <c r="D2009" i="70" s="1"/>
  <c r="D2010" i="70" s="1"/>
  <c r="D2011" i="70" s="1"/>
  <c r="D2012" i="70" s="1"/>
  <c r="D2013" i="70" s="1"/>
  <c r="D2014" i="70" s="1"/>
  <c r="D2015" i="70" s="1"/>
  <c r="D2016" i="70" s="1"/>
  <c r="D2017" i="70" s="1"/>
  <c r="D2018" i="70" s="1"/>
  <c r="D2019" i="70" s="1"/>
  <c r="D2020" i="70" s="1"/>
  <c r="D2021" i="70" s="1"/>
  <c r="D2022" i="70" s="1"/>
  <c r="D2023" i="70" s="1"/>
  <c r="D2024" i="70" s="1"/>
  <c r="D2025" i="70" s="1"/>
  <c r="D2026" i="70" s="1"/>
  <c r="D2027" i="70" s="1"/>
  <c r="D2028" i="70" s="1"/>
  <c r="D2029" i="70" s="1"/>
  <c r="D2030" i="70" s="1"/>
  <c r="D2031" i="70" s="1"/>
  <c r="D2032" i="70" s="1"/>
  <c r="D2033" i="70" s="1"/>
  <c r="D2034" i="70" s="1"/>
  <c r="D2035" i="70" s="1"/>
  <c r="D2036" i="70" s="1"/>
  <c r="D2037" i="70" s="1"/>
  <c r="D2038" i="70" s="1"/>
  <c r="D2039" i="70" s="1"/>
  <c r="D2040" i="70" s="1"/>
  <c r="D2041" i="70" s="1"/>
  <c r="D2042" i="70" s="1"/>
  <c r="D2043" i="70" s="1"/>
  <c r="D2044" i="70" s="1"/>
  <c r="D2045" i="70" s="1"/>
  <c r="D2046" i="70" s="1"/>
  <c r="D2047" i="70" s="1"/>
  <c r="D2048" i="70" s="1"/>
  <c r="D2049" i="70" s="1"/>
  <c r="D2050" i="70" s="1"/>
  <c r="D2051" i="70" s="1"/>
  <c r="D2052" i="70" s="1"/>
  <c r="D2053" i="70" s="1"/>
  <c r="D2054" i="70" s="1"/>
  <c r="D2055" i="70" s="1"/>
  <c r="D2056" i="70" s="1"/>
  <c r="D2057" i="70" s="1"/>
  <c r="D2058" i="70" s="1"/>
  <c r="D2059" i="70" s="1"/>
  <c r="D2060" i="70" s="1"/>
  <c r="D2061" i="70" s="1"/>
  <c r="D2062" i="70" s="1"/>
  <c r="D2063" i="70" s="1"/>
  <c r="D2064" i="70" s="1"/>
  <c r="D2065" i="70" s="1"/>
  <c r="D2066" i="70" s="1"/>
  <c r="D2067" i="70" s="1"/>
  <c r="D2068" i="70" s="1"/>
  <c r="D2069" i="70" s="1"/>
  <c r="D2070" i="70" s="1"/>
  <c r="D2071" i="70" s="1"/>
  <c r="D2072" i="70" s="1"/>
  <c r="D2073" i="70" s="1"/>
  <c r="D2074" i="70" s="1"/>
  <c r="D2075" i="70" s="1"/>
  <c r="D2076" i="70" s="1"/>
  <c r="D2077" i="70" s="1"/>
  <c r="D2078" i="70" s="1"/>
  <c r="D2079" i="70" s="1"/>
  <c r="D2080" i="70" s="1"/>
  <c r="D2081" i="70" s="1"/>
  <c r="D2082" i="70" s="1"/>
  <c r="D2083" i="70" s="1"/>
  <c r="D2084" i="70" s="1"/>
  <c r="D2085" i="70" s="1"/>
  <c r="D2086" i="70" s="1"/>
  <c r="D2087" i="70" s="1"/>
  <c r="D2088" i="70" s="1"/>
  <c r="D2089" i="70" s="1"/>
  <c r="D2090" i="70" s="1"/>
  <c r="D2091" i="70" s="1"/>
  <c r="D2092" i="70" s="1"/>
  <c r="D2093" i="70" s="1"/>
  <c r="D2094" i="70" s="1"/>
  <c r="D2095" i="70" s="1"/>
  <c r="D2096" i="70" s="1"/>
  <c r="D2097" i="70" s="1"/>
  <c r="D2098" i="70" s="1"/>
  <c r="D2099" i="70" s="1"/>
  <c r="D2100" i="70" s="1"/>
  <c r="D2101" i="70" s="1"/>
  <c r="D2102" i="70" s="1"/>
  <c r="D2103" i="70" s="1"/>
  <c r="D2104" i="70" s="1"/>
  <c r="D2105" i="70" s="1"/>
  <c r="D2106" i="70" s="1"/>
  <c r="D2107" i="70" s="1"/>
  <c r="D2108" i="70" s="1"/>
  <c r="D2109" i="70" s="1"/>
  <c r="D2110" i="70" s="1"/>
  <c r="D2111" i="70" s="1"/>
  <c r="D2112" i="70" s="1"/>
  <c r="D2113" i="70" s="1"/>
  <c r="D2114" i="70" s="1"/>
  <c r="D2115" i="70" s="1"/>
  <c r="D2116" i="70" s="1"/>
  <c r="D2117" i="70" s="1"/>
  <c r="D2118" i="70" s="1"/>
  <c r="D2119" i="70" s="1"/>
  <c r="D2120" i="70" s="1"/>
  <c r="D2121" i="70" s="1"/>
  <c r="D2122" i="70" s="1"/>
  <c r="D2123" i="70" s="1"/>
  <c r="D2124" i="70" s="1"/>
  <c r="D2125" i="70" s="1"/>
  <c r="D2126" i="70" s="1"/>
  <c r="D2127" i="70" s="1"/>
  <c r="D2128" i="70" s="1"/>
  <c r="D2129" i="70" s="1"/>
  <c r="D2130" i="70" s="1"/>
  <c r="D2131" i="70" s="1"/>
  <c r="D2132" i="70" s="1"/>
  <c r="D2133" i="70" s="1"/>
  <c r="D2134" i="70" s="1"/>
  <c r="D2135" i="70" s="1"/>
  <c r="D2136" i="70" s="1"/>
  <c r="D2137" i="70" s="1"/>
  <c r="D2138" i="70" s="1"/>
  <c r="D2139" i="70" s="1"/>
  <c r="D2140" i="70" s="1"/>
  <c r="D2141" i="70" s="1"/>
  <c r="D2142" i="70" s="1"/>
  <c r="D2143" i="70" s="1"/>
  <c r="D2144" i="70" s="1"/>
  <c r="D2145" i="70" s="1"/>
  <c r="D2146" i="70" s="1"/>
  <c r="D2147" i="70" s="1"/>
  <c r="D2148" i="70" s="1"/>
  <c r="D2149" i="70" s="1"/>
  <c r="D2150" i="70" s="1"/>
  <c r="D2151" i="70" s="1"/>
  <c r="D2152" i="70" s="1"/>
  <c r="D2153" i="70" s="1"/>
  <c r="D2154" i="70" s="1"/>
  <c r="D2155" i="70" s="1"/>
  <c r="D2156" i="70" s="1"/>
  <c r="D2157" i="70" s="1"/>
  <c r="D2158" i="70" s="1"/>
  <c r="D2159" i="70" s="1"/>
  <c r="D2160" i="70" s="1"/>
  <c r="D2161" i="70" s="1"/>
  <c r="D2162" i="70" s="1"/>
  <c r="D2163" i="70" s="1"/>
  <c r="D2164" i="70" s="1"/>
  <c r="D2165" i="70" s="1"/>
  <c r="D2166" i="70" s="1"/>
  <c r="D2167" i="70" s="1"/>
  <c r="D2168" i="70" s="1"/>
  <c r="D2169" i="70" s="1"/>
  <c r="D2170" i="70" s="1"/>
  <c r="D2171" i="70" s="1"/>
  <c r="D2172" i="70" s="1"/>
  <c r="D2173" i="70" s="1"/>
  <c r="D2174" i="70" s="1"/>
  <c r="D2175" i="70" s="1"/>
  <c r="D2176" i="70" s="1"/>
  <c r="D2177" i="70" s="1"/>
  <c r="D2178" i="70" s="1"/>
  <c r="D2179" i="70" s="1"/>
  <c r="D2180" i="70" s="1"/>
  <c r="D2181" i="70" s="1"/>
  <c r="D2182" i="70" s="1"/>
  <c r="D2183" i="70" s="1"/>
  <c r="D2184" i="70" s="1"/>
  <c r="D2185" i="70" s="1"/>
  <c r="D2186" i="70" s="1"/>
  <c r="D2187" i="70" s="1"/>
  <c r="D2188" i="70" s="1"/>
  <c r="D2189" i="70" s="1"/>
  <c r="D2190" i="70" s="1"/>
  <c r="D2191" i="70" s="1"/>
  <c r="D2192" i="70" s="1"/>
  <c r="D2193" i="70" s="1"/>
  <c r="D2194" i="70" s="1"/>
  <c r="D2195" i="70" s="1"/>
  <c r="D2196" i="70" s="1"/>
  <c r="D2197" i="70" s="1"/>
  <c r="D2198" i="70" s="1"/>
  <c r="D2199" i="70" s="1"/>
  <c r="D2200" i="70" s="1"/>
  <c r="D2201" i="70" s="1"/>
  <c r="D2202" i="70" s="1"/>
  <c r="D2203" i="70" s="1"/>
  <c r="D2204" i="70" s="1"/>
  <c r="D2205" i="70" s="1"/>
  <c r="D2206" i="70" s="1"/>
  <c r="D2207" i="70" s="1"/>
  <c r="D2208" i="70" s="1"/>
  <c r="D2209" i="70" s="1"/>
  <c r="D2210" i="70" s="1"/>
  <c r="D2211" i="70" s="1"/>
  <c r="D2212" i="70" s="1"/>
  <c r="D2213" i="70" s="1"/>
  <c r="D2214" i="70" s="1"/>
  <c r="D2215" i="70" s="1"/>
  <c r="D2216" i="70" s="1"/>
  <c r="D2217" i="70" s="1"/>
  <c r="D2218" i="70" s="1"/>
  <c r="D2219" i="70" s="1"/>
  <c r="D2220" i="70" s="1"/>
  <c r="D2221" i="70" s="1"/>
  <c r="D2222" i="70" s="1"/>
  <c r="D2223" i="70" s="1"/>
  <c r="D2224" i="70" s="1"/>
  <c r="D2225" i="70" s="1"/>
  <c r="D2226" i="70" s="1"/>
  <c r="D2227" i="70" s="1"/>
  <c r="D2228" i="70" s="1"/>
  <c r="D2229" i="70" s="1"/>
  <c r="D2230" i="70" s="1"/>
  <c r="D2231" i="70" s="1"/>
  <c r="D2232" i="70" s="1"/>
  <c r="D2233" i="70" s="1"/>
  <c r="D2234" i="70" s="1"/>
  <c r="D2235" i="70" s="1"/>
  <c r="D2236" i="70" s="1"/>
  <c r="D2237" i="70" s="1"/>
  <c r="D2238" i="70" s="1"/>
  <c r="D2239" i="70" s="1"/>
  <c r="D2240" i="70" s="1"/>
  <c r="D2241" i="70" s="1"/>
  <c r="D2242" i="70" s="1"/>
  <c r="D2243" i="70" s="1"/>
  <c r="D2244" i="70" s="1"/>
  <c r="D2245" i="70" s="1"/>
  <c r="D2246" i="70" s="1"/>
  <c r="D2247" i="70" s="1"/>
  <c r="D2248" i="70" s="1"/>
  <c r="D2249" i="70" s="1"/>
  <c r="D2250" i="70" s="1"/>
  <c r="D2251" i="70" s="1"/>
  <c r="D2252" i="70" s="1"/>
  <c r="D2253" i="70" s="1"/>
  <c r="D2254" i="70" s="1"/>
  <c r="D2255" i="70" s="1"/>
  <c r="D2256" i="70" s="1"/>
  <c r="D2257" i="70" s="1"/>
  <c r="D2258" i="70" s="1"/>
  <c r="D2259" i="70" s="1"/>
  <c r="D2260" i="70" s="1"/>
  <c r="D2261" i="70" s="1"/>
  <c r="D2262" i="70" s="1"/>
  <c r="D2263" i="70" s="1"/>
  <c r="D2264" i="70" s="1"/>
  <c r="D2265" i="70" s="1"/>
  <c r="D2266" i="70" s="1"/>
  <c r="D2267" i="70" s="1"/>
  <c r="D2268" i="70" s="1"/>
  <c r="D2269" i="70" s="1"/>
  <c r="D2270" i="70" s="1"/>
  <c r="D2271" i="70" s="1"/>
  <c r="D2272" i="70" s="1"/>
  <c r="D2273" i="70" s="1"/>
  <c r="D2274" i="70" s="1"/>
  <c r="D2275" i="70" s="1"/>
  <c r="D2276" i="70" s="1"/>
  <c r="D2277" i="70" s="1"/>
  <c r="D2278" i="70" s="1"/>
  <c r="D2279" i="70" s="1"/>
  <c r="D2280" i="70" s="1"/>
  <c r="D2281" i="70" s="1"/>
  <c r="D2282" i="70" s="1"/>
  <c r="D2283" i="70" s="1"/>
  <c r="D2284" i="70" s="1"/>
  <c r="D2285" i="70" s="1"/>
  <c r="D2286" i="70" s="1"/>
  <c r="D2287" i="70" s="1"/>
  <c r="D2288" i="70" s="1"/>
  <c r="D2289" i="70" s="1"/>
  <c r="D2290" i="70" s="1"/>
  <c r="D2291" i="70" s="1"/>
  <c r="D2292" i="70" s="1"/>
  <c r="D2293" i="70" s="1"/>
  <c r="D2294" i="70" s="1"/>
  <c r="D2295" i="70" s="1"/>
  <c r="D2296" i="70" s="1"/>
  <c r="D2297" i="70" s="1"/>
  <c r="D2298" i="70" s="1"/>
  <c r="D2299" i="70" s="1"/>
  <c r="D2300" i="70" s="1"/>
  <c r="D2301" i="70" s="1"/>
  <c r="D2302" i="70" s="1"/>
  <c r="D2303" i="70" s="1"/>
  <c r="D2304" i="70" s="1"/>
  <c r="D2305" i="70" s="1"/>
  <c r="D2306" i="70" s="1"/>
  <c r="D2307" i="70" s="1"/>
  <c r="D2308" i="70" s="1"/>
  <c r="D2309" i="70" s="1"/>
  <c r="D2310" i="70" s="1"/>
  <c r="D2311" i="70" s="1"/>
  <c r="D2312" i="70" s="1"/>
  <c r="D2313" i="70" s="1"/>
  <c r="D2314" i="70" s="1"/>
  <c r="D2315" i="70" s="1"/>
  <c r="D2316" i="70" s="1"/>
  <c r="D2317" i="70" s="1"/>
  <c r="D2318" i="70" s="1"/>
  <c r="D2319" i="70" s="1"/>
  <c r="D2320" i="70" s="1"/>
  <c r="D2321" i="70" s="1"/>
  <c r="D2322" i="70" s="1"/>
  <c r="D2323" i="70" s="1"/>
  <c r="D2324" i="70" s="1"/>
  <c r="D2325" i="70" s="1"/>
  <c r="D2326" i="70" s="1"/>
  <c r="D2327" i="70" s="1"/>
  <c r="D2328" i="70" s="1"/>
  <c r="D2329" i="70" s="1"/>
  <c r="D2330" i="70" s="1"/>
  <c r="D2331" i="70" s="1"/>
  <c r="D2332" i="70" s="1"/>
  <c r="D2333" i="70" s="1"/>
  <c r="D2334" i="70" s="1"/>
  <c r="D2335" i="70" s="1"/>
  <c r="D2336" i="70" s="1"/>
  <c r="D2337" i="70" s="1"/>
  <c r="D2338" i="70" s="1"/>
  <c r="D2339" i="70" s="1"/>
  <c r="D2340" i="70" s="1"/>
  <c r="D2341" i="70" s="1"/>
  <c r="D2342" i="70" s="1"/>
  <c r="D2343" i="70" s="1"/>
  <c r="D2344" i="70" s="1"/>
  <c r="D2345" i="70" s="1"/>
  <c r="D2346" i="70" s="1"/>
  <c r="D2347" i="70" s="1"/>
  <c r="D2348" i="70" s="1"/>
  <c r="D2349" i="70" s="1"/>
  <c r="D2350" i="70" s="1"/>
  <c r="D2351" i="70" s="1"/>
  <c r="D2352" i="70" s="1"/>
  <c r="D2353" i="70" s="1"/>
  <c r="D2354" i="70" s="1"/>
  <c r="D2355" i="70" s="1"/>
  <c r="D2356" i="70" s="1"/>
  <c r="D2357" i="70" s="1"/>
  <c r="D2358" i="70" s="1"/>
  <c r="D2359" i="70" s="1"/>
  <c r="D2360" i="70" s="1"/>
  <c r="D2361" i="70" s="1"/>
  <c r="D2362" i="70" s="1"/>
  <c r="D2363" i="70" s="1"/>
  <c r="D2364" i="70" s="1"/>
  <c r="D2365" i="70" s="1"/>
  <c r="D2366" i="70" s="1"/>
  <c r="D2367" i="70" s="1"/>
  <c r="D2368" i="70" s="1"/>
  <c r="D2369" i="70" s="1"/>
  <c r="D2370" i="70" s="1"/>
  <c r="D2371" i="70" s="1"/>
  <c r="D2372" i="70" s="1"/>
  <c r="D2373" i="70" s="1"/>
  <c r="D2374" i="70" s="1"/>
  <c r="D2375" i="70" s="1"/>
  <c r="D2376" i="70" s="1"/>
  <c r="D2377" i="70" s="1"/>
  <c r="D2378" i="70" s="1"/>
  <c r="D2379" i="70" s="1"/>
  <c r="D2380" i="70" s="1"/>
  <c r="D2381" i="70" s="1"/>
  <c r="D2382" i="70" s="1"/>
  <c r="D2383" i="70" s="1"/>
  <c r="D2384" i="70" s="1"/>
  <c r="D2385" i="70" s="1"/>
  <c r="D2386" i="70" s="1"/>
  <c r="D2387" i="70" s="1"/>
  <c r="D2388" i="70" s="1"/>
  <c r="D2389" i="70" s="1"/>
  <c r="D2390" i="70" s="1"/>
  <c r="D2391" i="70" s="1"/>
  <c r="D2392" i="70" s="1"/>
  <c r="D2393" i="70" s="1"/>
  <c r="D2394" i="70" s="1"/>
  <c r="D2395" i="70" s="1"/>
  <c r="D2396" i="70" s="1"/>
  <c r="D2397" i="70" s="1"/>
  <c r="D2398" i="70" s="1"/>
  <c r="D2399" i="70" s="1"/>
  <c r="D2400" i="70" s="1"/>
  <c r="D2401" i="70" s="1"/>
  <c r="D2402" i="70" s="1"/>
  <c r="D2403" i="70" s="1"/>
  <c r="D2404" i="70" s="1"/>
  <c r="D2405" i="70" s="1"/>
  <c r="D2406" i="70" s="1"/>
  <c r="D2407" i="70" s="1"/>
  <c r="D2408" i="70" s="1"/>
  <c r="D2409" i="70" s="1"/>
  <c r="D2410" i="70" s="1"/>
  <c r="D2411" i="70" s="1"/>
  <c r="D2412" i="70" s="1"/>
  <c r="D2413" i="70" s="1"/>
  <c r="D2414" i="70" s="1"/>
  <c r="D2415" i="70" s="1"/>
  <c r="D2416" i="70" s="1"/>
  <c r="D2417" i="70" s="1"/>
  <c r="D2418" i="70" s="1"/>
  <c r="D2419" i="70" s="1"/>
  <c r="D2420" i="70" s="1"/>
  <c r="D2421" i="70" s="1"/>
  <c r="D2422" i="70" s="1"/>
  <c r="D2423" i="70" s="1"/>
  <c r="D2424" i="70" s="1"/>
  <c r="D2425" i="70" s="1"/>
  <c r="D2426" i="70" s="1"/>
  <c r="D2427" i="70" s="1"/>
  <c r="D2428" i="70" s="1"/>
  <c r="D2429" i="70" s="1"/>
  <c r="D2430" i="70" s="1"/>
  <c r="D2431" i="70" s="1"/>
  <c r="D2432" i="70" s="1"/>
  <c r="D2433" i="70" s="1"/>
  <c r="D2434" i="70" s="1"/>
  <c r="D2435" i="70" s="1"/>
  <c r="D2436" i="70" s="1"/>
  <c r="D2437" i="70" s="1"/>
  <c r="D2438" i="70" s="1"/>
  <c r="D2439" i="70" s="1"/>
  <c r="D2440" i="70" s="1"/>
  <c r="D2441" i="70" s="1"/>
  <c r="D2442" i="70" s="1"/>
  <c r="D2443" i="70" s="1"/>
  <c r="D2444" i="70" s="1"/>
  <c r="D2445" i="70" s="1"/>
  <c r="D2446" i="70" s="1"/>
  <c r="D2447" i="70" s="1"/>
  <c r="D2448" i="70" s="1"/>
  <c r="D2449" i="70" s="1"/>
  <c r="D2450" i="70" s="1"/>
  <c r="D2451" i="70" s="1"/>
  <c r="D2452" i="70" s="1"/>
  <c r="D2453" i="70" s="1"/>
  <c r="D2454" i="70" s="1"/>
  <c r="D2455" i="70" s="1"/>
  <c r="D2456" i="70" s="1"/>
  <c r="D2457" i="70" s="1"/>
  <c r="D2458" i="70" s="1"/>
  <c r="D2459" i="70" s="1"/>
  <c r="D2460" i="70" s="1"/>
  <c r="D2461" i="70" s="1"/>
  <c r="D2462" i="70" s="1"/>
  <c r="D2463" i="70" s="1"/>
  <c r="D2464" i="70" s="1"/>
  <c r="D2465" i="70" s="1"/>
  <c r="D2466" i="70" s="1"/>
  <c r="D2467" i="70" s="1"/>
  <c r="D2468" i="70" s="1"/>
  <c r="D2469" i="70" s="1"/>
  <c r="D2470" i="70" s="1"/>
  <c r="D2471" i="70" s="1"/>
  <c r="D2472" i="70" s="1"/>
  <c r="D2473" i="70" s="1"/>
  <c r="D2474" i="70" s="1"/>
  <c r="D2475" i="70" s="1"/>
  <c r="D2476" i="70" s="1"/>
  <c r="D2477" i="70" s="1"/>
  <c r="D2478" i="70" s="1"/>
  <c r="D2479" i="70" s="1"/>
  <c r="D2480" i="70" s="1"/>
  <c r="D2481" i="70" s="1"/>
  <c r="D2482" i="70" s="1"/>
  <c r="D2483" i="70" s="1"/>
  <c r="D2484" i="70" s="1"/>
  <c r="D2485" i="70" s="1"/>
  <c r="D2486" i="70" s="1"/>
  <c r="D2487" i="70" s="1"/>
  <c r="D2488" i="70" s="1"/>
  <c r="D2489" i="70" s="1"/>
  <c r="D2490" i="70" s="1"/>
  <c r="D2491" i="70" s="1"/>
  <c r="D2492" i="70" s="1"/>
  <c r="D2493" i="70" s="1"/>
  <c r="D2494" i="70" s="1"/>
  <c r="D2495" i="70" s="1"/>
  <c r="D2496" i="70" s="1"/>
  <c r="D2497" i="70" s="1"/>
  <c r="D2498" i="70" s="1"/>
  <c r="D2499" i="70" s="1"/>
  <c r="D2500" i="70" s="1"/>
  <c r="D2501" i="70" s="1"/>
  <c r="D2502" i="70" s="1"/>
  <c r="D2503" i="70" s="1"/>
  <c r="D2504" i="70" s="1"/>
  <c r="D2505" i="70" s="1"/>
  <c r="D2506" i="70" s="1"/>
  <c r="D2507" i="70" s="1"/>
  <c r="D2508" i="70" s="1"/>
  <c r="D2509" i="70" s="1"/>
  <c r="D2510" i="70" s="1"/>
  <c r="D2511" i="70" s="1"/>
  <c r="D2512" i="70" s="1"/>
  <c r="D2513" i="70" s="1"/>
  <c r="D2514" i="70" s="1"/>
  <c r="D2515" i="70" s="1"/>
  <c r="D2516" i="70" s="1"/>
  <c r="D2517" i="70" s="1"/>
  <c r="D2518" i="70" s="1"/>
  <c r="D2519" i="70" s="1"/>
  <c r="D2520" i="70" s="1"/>
  <c r="D2521" i="70" s="1"/>
  <c r="D2522" i="70" s="1"/>
  <c r="D2523" i="70" s="1"/>
  <c r="D2524" i="70" s="1"/>
  <c r="D2525" i="70" s="1"/>
  <c r="D2526" i="70" s="1"/>
  <c r="D2527" i="70" s="1"/>
  <c r="D2528" i="70" s="1"/>
  <c r="D2529" i="70" s="1"/>
  <c r="D2530" i="70" s="1"/>
  <c r="D2531" i="70" s="1"/>
  <c r="D2532" i="70" s="1"/>
  <c r="D2533" i="70" s="1"/>
  <c r="D2534" i="70" s="1"/>
  <c r="D2535" i="70" s="1"/>
  <c r="D2536" i="70" s="1"/>
  <c r="D2537" i="70" s="1"/>
  <c r="D2538" i="70" s="1"/>
  <c r="D2539" i="70" s="1"/>
  <c r="D2540" i="70" s="1"/>
  <c r="D2541" i="70" s="1"/>
  <c r="D2542" i="70" s="1"/>
  <c r="D2543" i="70" s="1"/>
  <c r="D2544" i="70" s="1"/>
  <c r="D2545" i="70" s="1"/>
  <c r="D2546" i="70" s="1"/>
  <c r="D2547" i="70" s="1"/>
  <c r="D2548" i="70" s="1"/>
  <c r="D2549" i="70" s="1"/>
  <c r="D2550" i="70" s="1"/>
  <c r="D2551" i="70" s="1"/>
  <c r="D2552" i="70" s="1"/>
  <c r="D2553" i="70" s="1"/>
  <c r="D2554" i="70" s="1"/>
  <c r="D2555" i="70" s="1"/>
  <c r="D2556" i="70" s="1"/>
  <c r="D2557" i="70" s="1"/>
  <c r="D2558" i="70" s="1"/>
  <c r="D2559" i="70" s="1"/>
  <c r="D2560" i="70" s="1"/>
  <c r="D2561" i="70" s="1"/>
  <c r="D2562" i="70" s="1"/>
  <c r="D2563" i="70" s="1"/>
  <c r="D2564" i="70" s="1"/>
  <c r="D2565" i="70" s="1"/>
  <c r="D2566" i="70" s="1"/>
  <c r="D2567" i="70" s="1"/>
  <c r="D2568" i="70" s="1"/>
  <c r="D2569" i="70" s="1"/>
  <c r="D2570" i="70" s="1"/>
  <c r="D2571" i="70" s="1"/>
  <c r="D2572" i="70" s="1"/>
  <c r="D2573" i="70" s="1"/>
  <c r="D2574" i="70" s="1"/>
  <c r="D2575" i="70" s="1"/>
  <c r="D2576" i="70" s="1"/>
  <c r="D2577" i="70" s="1"/>
  <c r="D2578" i="70" s="1"/>
  <c r="D2579" i="70" s="1"/>
  <c r="D2580" i="70" s="1"/>
  <c r="D2581" i="70" s="1"/>
  <c r="D2582" i="70" s="1"/>
  <c r="D2583" i="70" s="1"/>
  <c r="D2584" i="70" s="1"/>
  <c r="D2585" i="70" s="1"/>
  <c r="D2586" i="70" s="1"/>
  <c r="D2587" i="70" s="1"/>
  <c r="D2588" i="70" s="1"/>
  <c r="D2589" i="70" s="1"/>
  <c r="D2590" i="70" s="1"/>
  <c r="D2591" i="70" s="1"/>
  <c r="D2592" i="70" s="1"/>
  <c r="D2593" i="70" s="1"/>
  <c r="D2594" i="70" s="1"/>
  <c r="D2595" i="70" s="1"/>
  <c r="D2596" i="70" s="1"/>
  <c r="D2597" i="70" s="1"/>
  <c r="D2598" i="70" s="1"/>
  <c r="D2599" i="70" s="1"/>
  <c r="D2600" i="70" s="1"/>
  <c r="D2601" i="70" s="1"/>
  <c r="D2602" i="70" s="1"/>
  <c r="D2603" i="70" s="1"/>
  <c r="D2604" i="70" s="1"/>
  <c r="D2605" i="70" s="1"/>
  <c r="D2606" i="70" s="1"/>
  <c r="D2607" i="70" s="1"/>
  <c r="D2608" i="70" s="1"/>
  <c r="D2609" i="70" s="1"/>
  <c r="D2610" i="70" s="1"/>
  <c r="D2611" i="70" s="1"/>
  <c r="D2612" i="70" s="1"/>
  <c r="D2613" i="70" s="1"/>
  <c r="D2614" i="70" s="1"/>
  <c r="D2615" i="70" s="1"/>
  <c r="D2616" i="70" s="1"/>
  <c r="D2617" i="70" s="1"/>
  <c r="D2618" i="70" s="1"/>
  <c r="D2619" i="70" s="1"/>
  <c r="D2620" i="70" s="1"/>
  <c r="D2621" i="70" s="1"/>
  <c r="D2622" i="70" s="1"/>
  <c r="D2623" i="70" s="1"/>
  <c r="D2624" i="70" s="1"/>
  <c r="D2625" i="70" s="1"/>
  <c r="D2626" i="70" s="1"/>
  <c r="D2627" i="70" s="1"/>
  <c r="D2628" i="70" s="1"/>
  <c r="D2629" i="70" s="1"/>
  <c r="D2630" i="70" s="1"/>
  <c r="D2631" i="70" s="1"/>
  <c r="D2632" i="70" s="1"/>
  <c r="D2633" i="70" s="1"/>
  <c r="D2634" i="70" s="1"/>
  <c r="D2635" i="70" s="1"/>
  <c r="D2636" i="70" s="1"/>
  <c r="D2637" i="70" s="1"/>
  <c r="D2638" i="70" s="1"/>
  <c r="D2639" i="70" s="1"/>
  <c r="D2640" i="70" s="1"/>
  <c r="D2641" i="70" s="1"/>
  <c r="D2642" i="70" s="1"/>
  <c r="D2643" i="70" s="1"/>
  <c r="D2644" i="70" s="1"/>
  <c r="D2645" i="70" s="1"/>
  <c r="D2646" i="70" s="1"/>
  <c r="D2647" i="70" s="1"/>
  <c r="D2648" i="70" s="1"/>
  <c r="D2649" i="70" s="1"/>
  <c r="D2650" i="70" s="1"/>
  <c r="D2651" i="70" s="1"/>
  <c r="D2652" i="70" s="1"/>
  <c r="D2653" i="70" s="1"/>
  <c r="D2654" i="70" s="1"/>
  <c r="D2655" i="70" s="1"/>
  <c r="D2656" i="70" s="1"/>
  <c r="D2657" i="70" s="1"/>
  <c r="D2658" i="70" s="1"/>
  <c r="D2659" i="70" s="1"/>
  <c r="D2660" i="70" s="1"/>
  <c r="D2661" i="70" s="1"/>
  <c r="D2662" i="70" s="1"/>
  <c r="D2663" i="70" s="1"/>
  <c r="D2664" i="70" s="1"/>
  <c r="D2665" i="70" s="1"/>
  <c r="D2666" i="70" s="1"/>
  <c r="D2667" i="70" s="1"/>
  <c r="D2668" i="70" s="1"/>
  <c r="D2669" i="70" s="1"/>
  <c r="D2670" i="70" s="1"/>
  <c r="D2671" i="70" s="1"/>
  <c r="D2672" i="70" s="1"/>
  <c r="D2673" i="70" s="1"/>
  <c r="D2674" i="70" s="1"/>
  <c r="D2675" i="70" s="1"/>
  <c r="D2676" i="70" s="1"/>
  <c r="D2677" i="70" s="1"/>
  <c r="D2678" i="70" s="1"/>
  <c r="D2679" i="70" s="1"/>
  <c r="D2680" i="70" s="1"/>
  <c r="D2681" i="70" s="1"/>
  <c r="D2682" i="70" s="1"/>
  <c r="D2683" i="70" s="1"/>
  <c r="D2684" i="70" s="1"/>
  <c r="D2685" i="70" s="1"/>
  <c r="D2686" i="70" s="1"/>
  <c r="D2687" i="70" s="1"/>
  <c r="D2688" i="70" s="1"/>
  <c r="D2689" i="70" s="1"/>
  <c r="D2690" i="70" s="1"/>
  <c r="D2691" i="70" s="1"/>
  <c r="D2692" i="70" s="1"/>
  <c r="D2693" i="70" s="1"/>
  <c r="D2694" i="70" s="1"/>
  <c r="D2695" i="70" s="1"/>
  <c r="D2696" i="70" s="1"/>
  <c r="D2697" i="70" s="1"/>
  <c r="D2698" i="70" s="1"/>
  <c r="D2699" i="70" s="1"/>
  <c r="D2700" i="70" s="1"/>
  <c r="D2701" i="70" s="1"/>
  <c r="D2702" i="70" s="1"/>
  <c r="D2703" i="70" s="1"/>
  <c r="D2704" i="70" s="1"/>
  <c r="D2705" i="70" s="1"/>
  <c r="D2706" i="70" s="1"/>
  <c r="D2707" i="70" s="1"/>
  <c r="D2708" i="70" s="1"/>
  <c r="D2709" i="70" s="1"/>
  <c r="D2710" i="70" s="1"/>
  <c r="D2711" i="70" s="1"/>
  <c r="D2712" i="70" s="1"/>
  <c r="D2713" i="70" s="1"/>
  <c r="D2714" i="70" s="1"/>
  <c r="D2715" i="70" s="1"/>
  <c r="D2716" i="70" s="1"/>
  <c r="D2717" i="70" s="1"/>
  <c r="D2718" i="70" s="1"/>
  <c r="D2719" i="70" s="1"/>
  <c r="D2720" i="70" s="1"/>
  <c r="D2721" i="70" s="1"/>
  <c r="D2722" i="70" s="1"/>
  <c r="D2723" i="70" s="1"/>
  <c r="D2724" i="70" s="1"/>
  <c r="D2725" i="70" s="1"/>
  <c r="D2726" i="70" s="1"/>
  <c r="D2727" i="70" s="1"/>
  <c r="D2728" i="70" s="1"/>
  <c r="D2729" i="70" s="1"/>
  <c r="D2730" i="70" s="1"/>
  <c r="D2731" i="70" s="1"/>
  <c r="D2732" i="70" s="1"/>
  <c r="D2733" i="70" s="1"/>
  <c r="D2734" i="70" s="1"/>
  <c r="D2735" i="70" s="1"/>
  <c r="D2736" i="70" s="1"/>
  <c r="D2737" i="70" s="1"/>
  <c r="D2738" i="70" s="1"/>
  <c r="D2739" i="70" s="1"/>
  <c r="D2740" i="70" s="1"/>
  <c r="D2741" i="70" s="1"/>
  <c r="D2742" i="70" s="1"/>
  <c r="D2743" i="70" s="1"/>
  <c r="D2744" i="70" s="1"/>
  <c r="D2745" i="70" s="1"/>
  <c r="D2746" i="70" s="1"/>
  <c r="D2747" i="70" s="1"/>
  <c r="D2748" i="70" s="1"/>
  <c r="D2749" i="70" s="1"/>
  <c r="D2750" i="70" s="1"/>
  <c r="D2751" i="70" s="1"/>
  <c r="D2752" i="70" s="1"/>
  <c r="D2753" i="70" s="1"/>
  <c r="D2754" i="70" s="1"/>
  <c r="D2755" i="70" s="1"/>
  <c r="D2756" i="70" s="1"/>
  <c r="D2757" i="70" s="1"/>
  <c r="D2758" i="70" s="1"/>
  <c r="D2759" i="70" s="1"/>
  <c r="D2760" i="70" s="1"/>
  <c r="D2761" i="70" s="1"/>
  <c r="D2762" i="70" s="1"/>
  <c r="D2763" i="70" s="1"/>
  <c r="D2764" i="70" s="1"/>
  <c r="D2765" i="70" s="1"/>
  <c r="D2766" i="70" s="1"/>
  <c r="D2767" i="70" s="1"/>
  <c r="D2768" i="70" s="1"/>
  <c r="D2769" i="70" s="1"/>
  <c r="D2770" i="70" s="1"/>
  <c r="D2771" i="70" s="1"/>
  <c r="D2772" i="70" s="1"/>
  <c r="D2773" i="70" s="1"/>
  <c r="D2774" i="70" s="1"/>
  <c r="D2775" i="70" s="1"/>
  <c r="D2776" i="70" s="1"/>
  <c r="D2777" i="70" s="1"/>
  <c r="D2778" i="70" s="1"/>
  <c r="D2779" i="70" s="1"/>
  <c r="D2780" i="70" s="1"/>
  <c r="D2781" i="70" s="1"/>
  <c r="D2782" i="70" s="1"/>
  <c r="D2783" i="70" s="1"/>
  <c r="D2784" i="70" s="1"/>
  <c r="D2785" i="70" s="1"/>
  <c r="D2786" i="70" s="1"/>
  <c r="D2787" i="70" s="1"/>
  <c r="D2788" i="70" s="1"/>
  <c r="D2789" i="70" s="1"/>
  <c r="D2790" i="70" s="1"/>
  <c r="D2791" i="70" s="1"/>
  <c r="D2792" i="70" s="1"/>
  <c r="D2793" i="70" s="1"/>
  <c r="D2794" i="70" s="1"/>
  <c r="D2795" i="70" s="1"/>
  <c r="D2796" i="70" s="1"/>
  <c r="D2797" i="70" s="1"/>
  <c r="D2798" i="70" s="1"/>
  <c r="D2799" i="70" s="1"/>
  <c r="D2800" i="70" s="1"/>
  <c r="D2801" i="70" s="1"/>
  <c r="D2802" i="70" s="1"/>
  <c r="D2803" i="70" s="1"/>
  <c r="D2804" i="70" s="1"/>
  <c r="D2805" i="70" s="1"/>
  <c r="D2806" i="70" s="1"/>
  <c r="D2807" i="70" s="1"/>
  <c r="D2808" i="70" s="1"/>
  <c r="D2809" i="70" s="1"/>
  <c r="D2810" i="70" s="1"/>
  <c r="D2811" i="70" s="1"/>
  <c r="D2812" i="70" s="1"/>
  <c r="D2813" i="70" s="1"/>
  <c r="D2814" i="70" s="1"/>
  <c r="D2815" i="70" s="1"/>
  <c r="D2816" i="70" s="1"/>
  <c r="D2817" i="70" s="1"/>
  <c r="D2818" i="70" s="1"/>
  <c r="D2819" i="70" s="1"/>
  <c r="D2820" i="70" s="1"/>
  <c r="D2821" i="70" s="1"/>
  <c r="D2822" i="70" s="1"/>
  <c r="D2823" i="70" s="1"/>
  <c r="D2824" i="70" s="1"/>
  <c r="D2825" i="70" s="1"/>
  <c r="D2826" i="70" s="1"/>
  <c r="D2827" i="70" s="1"/>
  <c r="D2828" i="70" s="1"/>
  <c r="D2829" i="70" s="1"/>
  <c r="D2830" i="70" s="1"/>
  <c r="D2831" i="70" s="1"/>
  <c r="D2832" i="70" s="1"/>
  <c r="D2833" i="70" s="1"/>
  <c r="D2834" i="70" s="1"/>
  <c r="D2835" i="70" s="1"/>
  <c r="D2836" i="70" s="1"/>
  <c r="D2837" i="70" s="1"/>
  <c r="D2838" i="70" s="1"/>
  <c r="D2839" i="70" s="1"/>
  <c r="D2840" i="70" s="1"/>
  <c r="D2841" i="70" s="1"/>
  <c r="D2842" i="70" s="1"/>
  <c r="D2843" i="70" s="1"/>
  <c r="D2844" i="70" s="1"/>
  <c r="D2845" i="70" s="1"/>
  <c r="D2846" i="70" s="1"/>
  <c r="D2847" i="70" s="1"/>
  <c r="D2848" i="70" s="1"/>
  <c r="D2849" i="70" s="1"/>
  <c r="D2850" i="70" s="1"/>
  <c r="D2851" i="70" s="1"/>
  <c r="D2852" i="70" s="1"/>
  <c r="D2853" i="70" s="1"/>
  <c r="D2854" i="70" s="1"/>
  <c r="D2855" i="70" s="1"/>
  <c r="D2856" i="70" s="1"/>
  <c r="D2857" i="70" s="1"/>
  <c r="D2858" i="70" s="1"/>
  <c r="D2859" i="70" s="1"/>
  <c r="D2860" i="70" s="1"/>
  <c r="D2861" i="70" s="1"/>
  <c r="D2862" i="70" s="1"/>
  <c r="D2863" i="70" s="1"/>
  <c r="D2864" i="70" s="1"/>
  <c r="D2865" i="70" s="1"/>
  <c r="D2866" i="70" s="1"/>
  <c r="D2867" i="70" s="1"/>
  <c r="D2868" i="70" s="1"/>
  <c r="D2869" i="70" s="1"/>
  <c r="D2870" i="70" s="1"/>
  <c r="D2871" i="70" s="1"/>
  <c r="D2872" i="70" s="1"/>
  <c r="D2873" i="70" s="1"/>
  <c r="D2874" i="70" s="1"/>
  <c r="D2875" i="70" s="1"/>
  <c r="D2876" i="70" s="1"/>
  <c r="D2877" i="70" s="1"/>
  <c r="D2878" i="70" s="1"/>
  <c r="D2879" i="70" s="1"/>
  <c r="D2880" i="70" s="1"/>
  <c r="D2881" i="70" s="1"/>
  <c r="D2882" i="70" s="1"/>
  <c r="D2883" i="70" s="1"/>
  <c r="D2884" i="70" s="1"/>
  <c r="D2885" i="70" s="1"/>
  <c r="D2886" i="70" s="1"/>
  <c r="D2887" i="70" s="1"/>
  <c r="D2888" i="70" s="1"/>
  <c r="D2889" i="70" s="1"/>
  <c r="D2890" i="70" s="1"/>
  <c r="D2891" i="70" s="1"/>
  <c r="D2892" i="70" s="1"/>
  <c r="D2893" i="70" s="1"/>
  <c r="D2894" i="70" s="1"/>
  <c r="D2895" i="70" s="1"/>
  <c r="D2896" i="70" s="1"/>
  <c r="D2897" i="70" s="1"/>
  <c r="D2898" i="70" s="1"/>
  <c r="D2899" i="70" s="1"/>
  <c r="D2900" i="70" s="1"/>
  <c r="D2901" i="70" s="1"/>
  <c r="D2902" i="70" s="1"/>
  <c r="D2903" i="70" s="1"/>
  <c r="D2904" i="70" s="1"/>
  <c r="D2905" i="70" s="1"/>
  <c r="D2906" i="70" s="1"/>
  <c r="D2907" i="70" s="1"/>
  <c r="D2908" i="70" s="1"/>
  <c r="D2909" i="70" s="1"/>
  <c r="D2910" i="70" s="1"/>
  <c r="D2911" i="70" s="1"/>
  <c r="D2912" i="70" s="1"/>
  <c r="D2913" i="70" s="1"/>
  <c r="D2914" i="70" s="1"/>
  <c r="D2915" i="70" s="1"/>
  <c r="D2916" i="70" s="1"/>
  <c r="D2917" i="70" s="1"/>
  <c r="D2918" i="70" s="1"/>
  <c r="D2919" i="70" s="1"/>
  <c r="D2920" i="70" s="1"/>
  <c r="D2921" i="70" s="1"/>
  <c r="D2922" i="70" s="1"/>
  <c r="D2923" i="70" s="1"/>
  <c r="D2924" i="70" s="1"/>
  <c r="D2925" i="70" s="1"/>
  <c r="D2926" i="70" s="1"/>
  <c r="D2927" i="70" s="1"/>
  <c r="D2928" i="70" s="1"/>
  <c r="D2929" i="70" s="1"/>
  <c r="D2930" i="70" s="1"/>
  <c r="D2931" i="70" s="1"/>
  <c r="D2932" i="70" s="1"/>
  <c r="D2933" i="70" s="1"/>
  <c r="D2934" i="70" s="1"/>
  <c r="D2935" i="70" s="1"/>
  <c r="D2936" i="70" s="1"/>
  <c r="D2937" i="70" s="1"/>
  <c r="D2938" i="70" s="1"/>
  <c r="D2939" i="70" s="1"/>
  <c r="D2940" i="70" s="1"/>
  <c r="D2941" i="70" s="1"/>
  <c r="D2942" i="70" s="1"/>
  <c r="D2943" i="70" s="1"/>
  <c r="D2944" i="70" s="1"/>
  <c r="D2945" i="70" s="1"/>
  <c r="D2946" i="70" s="1"/>
  <c r="D2947" i="70" s="1"/>
  <c r="D2948" i="70" s="1"/>
  <c r="D2949" i="70" s="1"/>
  <c r="D2950" i="70" s="1"/>
  <c r="D2951" i="70" s="1"/>
  <c r="D2952" i="70" s="1"/>
  <c r="D2953" i="70" s="1"/>
  <c r="D2954" i="70" s="1"/>
  <c r="D2955" i="70" s="1"/>
  <c r="D2956" i="70" s="1"/>
  <c r="D2957" i="70" s="1"/>
  <c r="D2958" i="70" s="1"/>
  <c r="D2959" i="70" s="1"/>
  <c r="D2960" i="70" s="1"/>
  <c r="D2961" i="70" s="1"/>
  <c r="D2962" i="70" s="1"/>
  <c r="D2963" i="70" s="1"/>
  <c r="D2964" i="70" s="1"/>
  <c r="D2965" i="70" s="1"/>
  <c r="D2966" i="70" s="1"/>
  <c r="D2967" i="70" s="1"/>
  <c r="D2968" i="70" s="1"/>
  <c r="D2969" i="70" s="1"/>
  <c r="D2970" i="70" s="1"/>
  <c r="D2971" i="70" s="1"/>
  <c r="D2972" i="70" s="1"/>
  <c r="D2973" i="70" s="1"/>
  <c r="D2974" i="70" s="1"/>
  <c r="D2975" i="70" s="1"/>
  <c r="D2976" i="70" s="1"/>
  <c r="D2977" i="70" s="1"/>
  <c r="D2978" i="70" s="1"/>
  <c r="D2979" i="70" s="1"/>
  <c r="D2980" i="70" s="1"/>
  <c r="D2981" i="70" s="1"/>
  <c r="D2982" i="70" s="1"/>
  <c r="D2983" i="70" s="1"/>
  <c r="D2984" i="70" s="1"/>
  <c r="D2985" i="70" s="1"/>
  <c r="D2986" i="70" s="1"/>
  <c r="D2987" i="70" s="1"/>
  <c r="D2988" i="70" s="1"/>
  <c r="D2989" i="70" s="1"/>
  <c r="D2990" i="70" s="1"/>
  <c r="D2991" i="70" s="1"/>
  <c r="D2992" i="70" s="1"/>
  <c r="D2993" i="70" s="1"/>
  <c r="D2994" i="70" s="1"/>
  <c r="D2995" i="70" s="1"/>
  <c r="D2996" i="70" s="1"/>
  <c r="D2997" i="70" s="1"/>
  <c r="D2998" i="70" s="1"/>
  <c r="D2999" i="70" s="1"/>
  <c r="D3000" i="70" s="1"/>
  <c r="D3001" i="70" s="1"/>
  <c r="D3002" i="70" s="1"/>
  <c r="D3003" i="70" s="1"/>
  <c r="D3004" i="70" s="1"/>
  <c r="D3005" i="70" s="1"/>
  <c r="D3006" i="70" s="1"/>
  <c r="D3007" i="70" s="1"/>
  <c r="D3008" i="70" s="1"/>
  <c r="D3009" i="70" s="1"/>
  <c r="S11" i="70"/>
  <c r="U11" i="70" s="1"/>
  <c r="S12" i="70"/>
  <c r="U12" i="70" s="1"/>
  <c r="S13" i="70"/>
  <c r="U13" i="70" s="1"/>
  <c r="S14" i="70"/>
  <c r="S15" i="70"/>
  <c r="U15" i="70" s="1"/>
  <c r="S16" i="70"/>
  <c r="U16" i="70" s="1"/>
  <c r="S17" i="70"/>
  <c r="U17" i="70" s="1"/>
  <c r="S18" i="70"/>
  <c r="U18" i="70" s="1"/>
  <c r="S19" i="70"/>
  <c r="U19" i="70" s="1"/>
  <c r="S20" i="70"/>
  <c r="U20" i="70" s="1"/>
  <c r="S21" i="70"/>
  <c r="U21" i="70" s="1"/>
  <c r="S22" i="70"/>
  <c r="U22" i="70" s="1"/>
  <c r="S23" i="70"/>
  <c r="U23" i="70" s="1"/>
  <c r="S24" i="70"/>
  <c r="U24" i="70" s="1"/>
  <c r="S25" i="70"/>
  <c r="U25" i="70" s="1"/>
  <c r="S26" i="70"/>
  <c r="U26" i="70" s="1"/>
  <c r="S27" i="70"/>
  <c r="U27" i="70" s="1"/>
  <c r="S28" i="70"/>
  <c r="U28" i="70" s="1"/>
  <c r="S29" i="70"/>
  <c r="U29" i="70" s="1"/>
  <c r="S30" i="70"/>
  <c r="S31" i="70"/>
  <c r="U31" i="70" s="1"/>
  <c r="S32" i="70"/>
  <c r="U32" i="70" s="1"/>
  <c r="S33" i="70"/>
  <c r="U33" i="70"/>
  <c r="S34" i="70"/>
  <c r="U34" i="70" s="1"/>
  <c r="S35" i="70"/>
  <c r="U35" i="70" s="1"/>
  <c r="S36" i="70"/>
  <c r="U36" i="70" s="1"/>
  <c r="S37" i="70"/>
  <c r="U37" i="70" s="1"/>
  <c r="S38" i="70"/>
  <c r="U38" i="70" s="1"/>
  <c r="S39" i="70"/>
  <c r="U39" i="70" s="1"/>
  <c r="S2320" i="70"/>
  <c r="U2320" i="70" s="1"/>
  <c r="S2321" i="70"/>
  <c r="U2321" i="70" s="1"/>
  <c r="S2322" i="70"/>
  <c r="U2322" i="70" s="1"/>
  <c r="S2323" i="70"/>
  <c r="U2323" i="70" s="1"/>
  <c r="S2324" i="70"/>
  <c r="U2324" i="70" s="1"/>
  <c r="S2325" i="70"/>
  <c r="U2325" i="70" s="1"/>
  <c r="S2326" i="70"/>
  <c r="U2326" i="70" s="1"/>
  <c r="S2327" i="70"/>
  <c r="U2327" i="70" s="1"/>
  <c r="S2328" i="70"/>
  <c r="U2328" i="70" s="1"/>
  <c r="S2329" i="70"/>
  <c r="U2329" i="70" s="1"/>
  <c r="S2330" i="70"/>
  <c r="U2330" i="70" s="1"/>
  <c r="S2331" i="70"/>
  <c r="U2331" i="70" s="1"/>
  <c r="S2332" i="70"/>
  <c r="U2332" i="70" s="1"/>
  <c r="S2333" i="70"/>
  <c r="U2333" i="70" s="1"/>
  <c r="S2334" i="70"/>
  <c r="U2334" i="70" s="1"/>
  <c r="S2335" i="70"/>
  <c r="U2335" i="70" s="1"/>
  <c r="S2336" i="70"/>
  <c r="U2336" i="70" s="1"/>
  <c r="S2337" i="70"/>
  <c r="U2337" i="70" s="1"/>
  <c r="S2338" i="70"/>
  <c r="U2338" i="70" s="1"/>
  <c r="S2339" i="70"/>
  <c r="U2339" i="70" s="1"/>
  <c r="S2340" i="70"/>
  <c r="U2340" i="70" s="1"/>
  <c r="S2341" i="70"/>
  <c r="U2341" i="70" s="1"/>
  <c r="S2342" i="70"/>
  <c r="U2342" i="70" s="1"/>
  <c r="S2343" i="70"/>
  <c r="U2343" i="70" s="1"/>
  <c r="S2344" i="70"/>
  <c r="U2344" i="70" s="1"/>
  <c r="S2345" i="70"/>
  <c r="U2345" i="70" s="1"/>
  <c r="S2346" i="70"/>
  <c r="U2346" i="70" s="1"/>
  <c r="S2347" i="70"/>
  <c r="U2347" i="70" s="1"/>
  <c r="S2348" i="70"/>
  <c r="U2348" i="70" s="1"/>
  <c r="S2349" i="70"/>
  <c r="U2349" i="70" s="1"/>
  <c r="S2350" i="70"/>
  <c r="U2350" i="70" s="1"/>
  <c r="S2351" i="70"/>
  <c r="U2351" i="70" s="1"/>
  <c r="S2352" i="70"/>
  <c r="U2352" i="70" s="1"/>
  <c r="S2353" i="70"/>
  <c r="U2353" i="70" s="1"/>
  <c r="S2354" i="70"/>
  <c r="U2354" i="70" s="1"/>
  <c r="S2355" i="70"/>
  <c r="U2355" i="70" s="1"/>
  <c r="S2356" i="70"/>
  <c r="U2356" i="70" s="1"/>
  <c r="S2357" i="70"/>
  <c r="U2357" i="70" s="1"/>
  <c r="S2358" i="70"/>
  <c r="U2358" i="70" s="1"/>
  <c r="S2359" i="70"/>
  <c r="U2359" i="70" s="1"/>
  <c r="S2360" i="70"/>
  <c r="U2360" i="70" s="1"/>
  <c r="S2361" i="70"/>
  <c r="U2361" i="70" s="1"/>
  <c r="S2362" i="70"/>
  <c r="U2362" i="70" s="1"/>
  <c r="S2363" i="70"/>
  <c r="U2363" i="70" s="1"/>
  <c r="S2364" i="70"/>
  <c r="U2364" i="70" s="1"/>
  <c r="S2365" i="70"/>
  <c r="U2365" i="70" s="1"/>
  <c r="S2366" i="70"/>
  <c r="U2366" i="70" s="1"/>
  <c r="S2367" i="70"/>
  <c r="U2367" i="70" s="1"/>
  <c r="S2368" i="70"/>
  <c r="U2368" i="70" s="1"/>
  <c r="S2369" i="70"/>
  <c r="U2369" i="70" s="1"/>
  <c r="S2370" i="70"/>
  <c r="U2370" i="70" s="1"/>
  <c r="S2371" i="70"/>
  <c r="U2371" i="70" s="1"/>
  <c r="S2372" i="70"/>
  <c r="U2372" i="70" s="1"/>
  <c r="S2373" i="70"/>
  <c r="U2373" i="70" s="1"/>
  <c r="S2374" i="70"/>
  <c r="U2374" i="70" s="1"/>
  <c r="S2375" i="70"/>
  <c r="U2375" i="70" s="1"/>
  <c r="S2376" i="70"/>
  <c r="U2376" i="70" s="1"/>
  <c r="S2377" i="70"/>
  <c r="U2377" i="70" s="1"/>
  <c r="S2378" i="70"/>
  <c r="U2378" i="70" s="1"/>
  <c r="S2379" i="70"/>
  <c r="U2379" i="70" s="1"/>
  <c r="S2380" i="70"/>
  <c r="U2380" i="70" s="1"/>
  <c r="S2381" i="70"/>
  <c r="U2381" i="70" s="1"/>
  <c r="S2382" i="70"/>
  <c r="U2382" i="70" s="1"/>
  <c r="S2383" i="70"/>
  <c r="U2383" i="70" s="1"/>
  <c r="S2384" i="70"/>
  <c r="U2384" i="70" s="1"/>
  <c r="S2385" i="70"/>
  <c r="U2385" i="70" s="1"/>
  <c r="S2386" i="70"/>
  <c r="U2386" i="70" s="1"/>
  <c r="S2387" i="70"/>
  <c r="U2387" i="70" s="1"/>
  <c r="S2388" i="70"/>
  <c r="U2388" i="70" s="1"/>
  <c r="S2389" i="70"/>
  <c r="U2389" i="70" s="1"/>
  <c r="S2390" i="70"/>
  <c r="U2390" i="70" s="1"/>
  <c r="S2391" i="70"/>
  <c r="U2391" i="70" s="1"/>
  <c r="S2392" i="70"/>
  <c r="U2392" i="70" s="1"/>
  <c r="S2393" i="70"/>
  <c r="U2393" i="70" s="1"/>
  <c r="S2394" i="70"/>
  <c r="U2394" i="70" s="1"/>
  <c r="S2395" i="70"/>
  <c r="U2395" i="70" s="1"/>
  <c r="S2396" i="70"/>
  <c r="U2396" i="70" s="1"/>
  <c r="S2397" i="70"/>
  <c r="U2397" i="70" s="1"/>
  <c r="S2398" i="70"/>
  <c r="U2398" i="70" s="1"/>
  <c r="S2399" i="70"/>
  <c r="U2399" i="70" s="1"/>
  <c r="S2400" i="70"/>
  <c r="U2400" i="70" s="1"/>
  <c r="S2401" i="70"/>
  <c r="U2401" i="70" s="1"/>
  <c r="S2402" i="70"/>
  <c r="U2402" i="70" s="1"/>
  <c r="S2403" i="70"/>
  <c r="U2403" i="70" s="1"/>
  <c r="S2404" i="70"/>
  <c r="U2404" i="70" s="1"/>
  <c r="S2405" i="70"/>
  <c r="U2405" i="70" s="1"/>
  <c r="S2406" i="70"/>
  <c r="U2406" i="70" s="1"/>
  <c r="S2407" i="70"/>
  <c r="U2407" i="70" s="1"/>
  <c r="S2408" i="70"/>
  <c r="U2408" i="70" s="1"/>
  <c r="S2409" i="70"/>
  <c r="U2409" i="70" s="1"/>
  <c r="S2410" i="70"/>
  <c r="U2410" i="70" s="1"/>
  <c r="S2411" i="70"/>
  <c r="U2411" i="70" s="1"/>
  <c r="S2412" i="70"/>
  <c r="U2412" i="70" s="1"/>
  <c r="S2413" i="70"/>
  <c r="U2413" i="70" s="1"/>
  <c r="S2414" i="70"/>
  <c r="U2414" i="70" s="1"/>
  <c r="S2415" i="70"/>
  <c r="U2415" i="70" s="1"/>
  <c r="S2416" i="70"/>
  <c r="U2416" i="70" s="1"/>
  <c r="S2417" i="70"/>
  <c r="U2417" i="70" s="1"/>
  <c r="S2418" i="70"/>
  <c r="U2418" i="70" s="1"/>
  <c r="S2419" i="70"/>
  <c r="U2419" i="70" s="1"/>
  <c r="S2420" i="70"/>
  <c r="U2420" i="70" s="1"/>
  <c r="S2421" i="70"/>
  <c r="U2421" i="70" s="1"/>
  <c r="S2422" i="70"/>
  <c r="U2422" i="70" s="1"/>
  <c r="S2423" i="70"/>
  <c r="U2423" i="70" s="1"/>
  <c r="S2424" i="70"/>
  <c r="U2424" i="70" s="1"/>
  <c r="S2425" i="70"/>
  <c r="U2425" i="70" s="1"/>
  <c r="S2426" i="70"/>
  <c r="U2426" i="70" s="1"/>
  <c r="S2427" i="70"/>
  <c r="U2427" i="70" s="1"/>
  <c r="S2428" i="70"/>
  <c r="U2428" i="70" s="1"/>
  <c r="S2429" i="70"/>
  <c r="U2429" i="70" s="1"/>
  <c r="S2430" i="70"/>
  <c r="U2430" i="70" s="1"/>
  <c r="S2431" i="70"/>
  <c r="U2431" i="70" s="1"/>
  <c r="S2432" i="70"/>
  <c r="U2432" i="70" s="1"/>
  <c r="S2433" i="70"/>
  <c r="U2433" i="70" s="1"/>
  <c r="S2434" i="70"/>
  <c r="U2434" i="70" s="1"/>
  <c r="S2435" i="70"/>
  <c r="U2435" i="70" s="1"/>
  <c r="S2436" i="70"/>
  <c r="U2436" i="70" s="1"/>
  <c r="S2437" i="70"/>
  <c r="U2437" i="70" s="1"/>
  <c r="S2438" i="70"/>
  <c r="U2438" i="70"/>
  <c r="S2439" i="70"/>
  <c r="U2439" i="70"/>
  <c r="S2440" i="70"/>
  <c r="U2440" i="70" s="1"/>
  <c r="S2441" i="70"/>
  <c r="U2441" i="70" s="1"/>
  <c r="S2442" i="70"/>
  <c r="U2442" i="70" s="1"/>
  <c r="S2443" i="70"/>
  <c r="U2443" i="70" s="1"/>
  <c r="S2444" i="70"/>
  <c r="U2444" i="70" s="1"/>
  <c r="S2445" i="70"/>
  <c r="U2445" i="70" s="1"/>
  <c r="S2446" i="70"/>
  <c r="U2446" i="70" s="1"/>
  <c r="S2447" i="70"/>
  <c r="U2447" i="70" s="1"/>
  <c r="S2448" i="70"/>
  <c r="U2448" i="70" s="1"/>
  <c r="S2449" i="70"/>
  <c r="U2449" i="70" s="1"/>
  <c r="S2450" i="70"/>
  <c r="U2450" i="70" s="1"/>
  <c r="S2451" i="70"/>
  <c r="U2451" i="70" s="1"/>
  <c r="S2452" i="70"/>
  <c r="U2452" i="70" s="1"/>
  <c r="S2453" i="70"/>
  <c r="U2453" i="70" s="1"/>
  <c r="S2454" i="70"/>
  <c r="U2454" i="70" s="1"/>
  <c r="S2455" i="70"/>
  <c r="U2455" i="70" s="1"/>
  <c r="S2456" i="70"/>
  <c r="U2456" i="70" s="1"/>
  <c r="S2457" i="70"/>
  <c r="U2457" i="70" s="1"/>
  <c r="S2458" i="70"/>
  <c r="U2458" i="70" s="1"/>
  <c r="S2459" i="70"/>
  <c r="U2459" i="70" s="1"/>
  <c r="S2460" i="70"/>
  <c r="U2460" i="70" s="1"/>
  <c r="S2461" i="70"/>
  <c r="U2461" i="70" s="1"/>
  <c r="S2462" i="70"/>
  <c r="U2462" i="70" s="1"/>
  <c r="S2463" i="70"/>
  <c r="U2463" i="70"/>
  <c r="S2464" i="70"/>
  <c r="U2464" i="70" s="1"/>
  <c r="S2465" i="70"/>
  <c r="U2465" i="70" s="1"/>
  <c r="S2466" i="70"/>
  <c r="U2466" i="70" s="1"/>
  <c r="S2467" i="70"/>
  <c r="U2467" i="70" s="1"/>
  <c r="S2468" i="70"/>
  <c r="U2468" i="70" s="1"/>
  <c r="S2469" i="70"/>
  <c r="U2469" i="70" s="1"/>
  <c r="S2470" i="70"/>
  <c r="U2470" i="70" s="1"/>
  <c r="S2471" i="70"/>
  <c r="U2471" i="70" s="1"/>
  <c r="S2472" i="70"/>
  <c r="U2472" i="70" s="1"/>
  <c r="S2473" i="70"/>
  <c r="U2473" i="70" s="1"/>
  <c r="S2474" i="70"/>
  <c r="U2474" i="70" s="1"/>
  <c r="S2475" i="70"/>
  <c r="U2475" i="70" s="1"/>
  <c r="S2476" i="70"/>
  <c r="U2476" i="70" s="1"/>
  <c r="S2477" i="70"/>
  <c r="U2477" i="70" s="1"/>
  <c r="S2478" i="70"/>
  <c r="U2478" i="70" s="1"/>
  <c r="S2479" i="70"/>
  <c r="U2479" i="70" s="1"/>
  <c r="S2480" i="70"/>
  <c r="U2480" i="70" s="1"/>
  <c r="S2481" i="70"/>
  <c r="U2481" i="70" s="1"/>
  <c r="S2482" i="70"/>
  <c r="U2482" i="70" s="1"/>
  <c r="S2483" i="70"/>
  <c r="U2483" i="70" s="1"/>
  <c r="S2484" i="70"/>
  <c r="U2484" i="70" s="1"/>
  <c r="S2485" i="70"/>
  <c r="U2485" i="70" s="1"/>
  <c r="S2486" i="70"/>
  <c r="U2486" i="70" s="1"/>
  <c r="S2487" i="70"/>
  <c r="U2487" i="70" s="1"/>
  <c r="S2488" i="70"/>
  <c r="U2488" i="70" s="1"/>
  <c r="S2489" i="70"/>
  <c r="U2489" i="70" s="1"/>
  <c r="S2490" i="70"/>
  <c r="U2490" i="70" s="1"/>
  <c r="S2491" i="70"/>
  <c r="U2491" i="70" s="1"/>
  <c r="S2492" i="70"/>
  <c r="U2492" i="70" s="1"/>
  <c r="S2493" i="70"/>
  <c r="U2493" i="70" s="1"/>
  <c r="S2494" i="70"/>
  <c r="U2494" i="70" s="1"/>
  <c r="S2495" i="70"/>
  <c r="U2495" i="70" s="1"/>
  <c r="S3006" i="70"/>
  <c r="U3006" i="70" s="1"/>
  <c r="S3007" i="70"/>
  <c r="U3007" i="70" s="1"/>
  <c r="S3008" i="70"/>
  <c r="U3008" i="70" s="1"/>
  <c r="S3009" i="70"/>
  <c r="U3009" i="70" s="1"/>
  <c r="H11" i="69"/>
  <c r="I11" i="69"/>
  <c r="K11" i="69" a="1"/>
  <c r="K11" i="69" s="1"/>
  <c r="L11" i="69" a="1"/>
  <c r="L11" i="69" s="1"/>
  <c r="M11" i="69" a="1"/>
  <c r="M11" i="69" s="1"/>
  <c r="N11" i="69" a="1"/>
  <c r="N11" i="69" s="1"/>
  <c r="S11" i="69"/>
  <c r="R12" i="69"/>
  <c r="T12" i="69" s="1"/>
  <c r="D13" i="69"/>
  <c r="D14" i="69" s="1"/>
  <c r="D15" i="69" s="1"/>
  <c r="D16" i="69" s="1"/>
  <c r="D17" i="69" s="1"/>
  <c r="D18" i="69" s="1"/>
  <c r="D19" i="69" s="1"/>
  <c r="D20" i="69" s="1"/>
  <c r="D21" i="69" s="1"/>
  <c r="D22" i="69" s="1"/>
  <c r="D23" i="69" s="1"/>
  <c r="D24" i="69" s="1"/>
  <c r="D25" i="69" s="1"/>
  <c r="D26" i="69" s="1"/>
  <c r="D27" i="69" s="1"/>
  <c r="D28" i="69" s="1"/>
  <c r="D29" i="69" s="1"/>
  <c r="D30" i="69" s="1"/>
  <c r="D31" i="69" s="1"/>
  <c r="D32" i="69" s="1"/>
  <c r="D33" i="69" s="1"/>
  <c r="D34" i="69" s="1"/>
  <c r="D35" i="69" s="1"/>
  <c r="D36" i="69" s="1"/>
  <c r="D37" i="69" s="1"/>
  <c r="D38" i="69" s="1"/>
  <c r="D39" i="69" s="1"/>
  <c r="D40" i="69" s="1"/>
  <c r="D41" i="69" s="1"/>
  <c r="D42" i="69" s="1"/>
  <c r="D43" i="69" s="1"/>
  <c r="D44" i="69" s="1"/>
  <c r="D45" i="69" s="1"/>
  <c r="D46" i="69" s="1"/>
  <c r="D47" i="69" s="1"/>
  <c r="D48" i="69" s="1"/>
  <c r="D49" i="69" s="1"/>
  <c r="D50" i="69" s="1"/>
  <c r="D51" i="69" s="1"/>
  <c r="D52" i="69" s="1"/>
  <c r="D53" i="69" s="1"/>
  <c r="D54" i="69" s="1"/>
  <c r="D55" i="69" s="1"/>
  <c r="D56" i="69" s="1"/>
  <c r="D57" i="69" s="1"/>
  <c r="D58" i="69" s="1"/>
  <c r="D59" i="69" s="1"/>
  <c r="D60" i="69" s="1"/>
  <c r="D61" i="69" s="1"/>
  <c r="D62" i="69" s="1"/>
  <c r="D63" i="69" s="1"/>
  <c r="D64" i="69" s="1"/>
  <c r="D65" i="69" s="1"/>
  <c r="D66" i="69" s="1"/>
  <c r="D67" i="69" s="1"/>
  <c r="D68" i="69" s="1"/>
  <c r="D69" i="69" s="1"/>
  <c r="D70" i="69" s="1"/>
  <c r="D71" i="69" s="1"/>
  <c r="D72" i="69" s="1"/>
  <c r="D73" i="69" s="1"/>
  <c r="D74" i="69" s="1"/>
  <c r="D75" i="69" s="1"/>
  <c r="D76" i="69" s="1"/>
  <c r="D77" i="69" s="1"/>
  <c r="D78" i="69" s="1"/>
  <c r="D79" i="69" s="1"/>
  <c r="D80" i="69" s="1"/>
  <c r="D81" i="69" s="1"/>
  <c r="D82" i="69" s="1"/>
  <c r="D83" i="69" s="1"/>
  <c r="D84" i="69" s="1"/>
  <c r="D85" i="69" s="1"/>
  <c r="D86" i="69" s="1"/>
  <c r="D87" i="69" s="1"/>
  <c r="D88" i="69" s="1"/>
  <c r="D89" i="69" s="1"/>
  <c r="D90" i="69" s="1"/>
  <c r="D91" i="69" s="1"/>
  <c r="D92" i="69" s="1"/>
  <c r="D93" i="69" s="1"/>
  <c r="D94" i="69" s="1"/>
  <c r="D95" i="69" s="1"/>
  <c r="D96" i="69" s="1"/>
  <c r="D97" i="69" s="1"/>
  <c r="D98" i="69" s="1"/>
  <c r="D99" i="69" s="1"/>
  <c r="D100" i="69" s="1"/>
  <c r="D101" i="69" s="1"/>
  <c r="D102" i="69" s="1"/>
  <c r="D103" i="69" s="1"/>
  <c r="D104" i="69" s="1"/>
  <c r="D105" i="69" s="1"/>
  <c r="D106" i="69" s="1"/>
  <c r="D107" i="69" s="1"/>
  <c r="D108" i="69" s="1"/>
  <c r="D109" i="69" s="1"/>
  <c r="D110" i="69" s="1"/>
  <c r="D111" i="69" s="1"/>
  <c r="D112" i="69" s="1"/>
  <c r="D113" i="69" s="1"/>
  <c r="D114" i="69" s="1"/>
  <c r="D115" i="69" s="1"/>
  <c r="D116" i="69" s="1"/>
  <c r="D117" i="69" s="1"/>
  <c r="D118" i="69" s="1"/>
  <c r="D119" i="69" s="1"/>
  <c r="D120" i="69" s="1"/>
  <c r="D121" i="69" s="1"/>
  <c r="D122" i="69" s="1"/>
  <c r="D123" i="69" s="1"/>
  <c r="D124" i="69" s="1"/>
  <c r="D125" i="69" s="1"/>
  <c r="D126" i="69" s="1"/>
  <c r="D127" i="69" s="1"/>
  <c r="D128" i="69" s="1"/>
  <c r="D129" i="69" s="1"/>
  <c r="D130" i="69" s="1"/>
  <c r="D131" i="69" s="1"/>
  <c r="D132" i="69" s="1"/>
  <c r="D133" i="69" s="1"/>
  <c r="D134" i="69" s="1"/>
  <c r="D135" i="69" s="1"/>
  <c r="D136" i="69" s="1"/>
  <c r="D137" i="69" s="1"/>
  <c r="D138" i="69" s="1"/>
  <c r="D139" i="69" s="1"/>
  <c r="D140" i="69" s="1"/>
  <c r="D141" i="69" s="1"/>
  <c r="D142" i="69" s="1"/>
  <c r="D143" i="69" s="1"/>
  <c r="D144" i="69" s="1"/>
  <c r="D145" i="69" s="1"/>
  <c r="D146" i="69" s="1"/>
  <c r="D147" i="69" s="1"/>
  <c r="D148" i="69" s="1"/>
  <c r="D149" i="69" s="1"/>
  <c r="D150" i="69" s="1"/>
  <c r="D151" i="69" s="1"/>
  <c r="D152" i="69" s="1"/>
  <c r="D153" i="69" s="1"/>
  <c r="D154" i="69" s="1"/>
  <c r="D155" i="69" s="1"/>
  <c r="D156" i="69" s="1"/>
  <c r="D157" i="69" s="1"/>
  <c r="D158" i="69" s="1"/>
  <c r="D159" i="69" s="1"/>
  <c r="D160" i="69" s="1"/>
  <c r="D161" i="69" s="1"/>
  <c r="D162" i="69" s="1"/>
  <c r="D163" i="69" s="1"/>
  <c r="D164" i="69" s="1"/>
  <c r="D165" i="69" s="1"/>
  <c r="D166" i="69" s="1"/>
  <c r="D167" i="69" s="1"/>
  <c r="D168" i="69" s="1"/>
  <c r="D169" i="69" s="1"/>
  <c r="D170" i="69" s="1"/>
  <c r="D171" i="69" s="1"/>
  <c r="D172" i="69" s="1"/>
  <c r="D173" i="69" s="1"/>
  <c r="D174" i="69" s="1"/>
  <c r="D175" i="69" s="1"/>
  <c r="D176" i="69" s="1"/>
  <c r="D177" i="69" s="1"/>
  <c r="D178" i="69" s="1"/>
  <c r="D179" i="69" s="1"/>
  <c r="D180" i="69" s="1"/>
  <c r="D181" i="69" s="1"/>
  <c r="D182" i="69" s="1"/>
  <c r="D183" i="69" s="1"/>
  <c r="D184" i="69" s="1"/>
  <c r="D185" i="69" s="1"/>
  <c r="D186" i="69" s="1"/>
  <c r="D187" i="69" s="1"/>
  <c r="D188" i="69" s="1"/>
  <c r="D189" i="69" s="1"/>
  <c r="D190" i="69" s="1"/>
  <c r="D191" i="69" s="1"/>
  <c r="R13" i="69"/>
  <c r="T13" i="69" s="1"/>
  <c r="R14" i="69"/>
  <c r="T14" i="69" s="1"/>
  <c r="R15" i="69"/>
  <c r="T15" i="69" s="1"/>
  <c r="R16" i="69"/>
  <c r="T16" i="69" s="1"/>
  <c r="R17" i="69"/>
  <c r="T17" i="69" s="1"/>
  <c r="R18" i="69"/>
  <c r="T18" i="69" s="1"/>
  <c r="R19" i="69"/>
  <c r="T19" i="69"/>
  <c r="R20" i="69"/>
  <c r="T20" i="69" s="1"/>
  <c r="R21" i="69"/>
  <c r="T21" i="69" s="1"/>
  <c r="R22" i="69"/>
  <c r="T22" i="69" s="1"/>
  <c r="R23" i="69"/>
  <c r="T23" i="69" s="1"/>
  <c r="R24" i="69"/>
  <c r="T24" i="69" s="1"/>
  <c r="R25" i="69"/>
  <c r="T25" i="69" s="1"/>
  <c r="R26" i="69"/>
  <c r="T26" i="69" s="1"/>
  <c r="R27" i="69"/>
  <c r="T27" i="69" s="1"/>
  <c r="R28" i="69"/>
  <c r="T28" i="69" s="1"/>
  <c r="R29" i="69"/>
  <c r="T29" i="69" s="1"/>
  <c r="R30" i="69"/>
  <c r="T30" i="69" s="1"/>
  <c r="R31" i="69"/>
  <c r="T31" i="69"/>
  <c r="R32" i="69"/>
  <c r="T32" i="69" s="1"/>
  <c r="R33" i="69"/>
  <c r="T33" i="69" s="1"/>
  <c r="R34" i="69"/>
  <c r="T34" i="69" s="1"/>
  <c r="R35" i="69"/>
  <c r="T35" i="69"/>
  <c r="R36" i="69"/>
  <c r="T36" i="69" s="1"/>
  <c r="R37" i="69"/>
  <c r="T37" i="69"/>
  <c r="R38" i="69"/>
  <c r="T38" i="69" s="1"/>
  <c r="R39" i="69"/>
  <c r="T39" i="69" s="1"/>
  <c r="R40" i="69"/>
  <c r="T40" i="69" s="1"/>
  <c r="R41" i="69"/>
  <c r="T41" i="69" s="1"/>
  <c r="R42" i="69"/>
  <c r="T42" i="69" s="1"/>
  <c r="R43" i="69"/>
  <c r="T43" i="69" s="1"/>
  <c r="R44" i="69"/>
  <c r="T44" i="69" s="1"/>
  <c r="R45" i="69"/>
  <c r="T45" i="69" s="1"/>
  <c r="R46" i="69"/>
  <c r="T46" i="69" s="1"/>
  <c r="R47" i="69"/>
  <c r="T47" i="69" s="1"/>
  <c r="R48" i="69"/>
  <c r="T48" i="69" s="1"/>
  <c r="R49" i="69"/>
  <c r="T49" i="69" s="1"/>
  <c r="R50" i="69"/>
  <c r="T50" i="69" s="1"/>
  <c r="R51" i="69"/>
  <c r="T51" i="69" s="1"/>
  <c r="R52" i="69"/>
  <c r="T52" i="69" s="1"/>
  <c r="R53" i="69"/>
  <c r="T53" i="69" s="1"/>
  <c r="R54" i="69"/>
  <c r="T54" i="69" s="1"/>
  <c r="R55" i="69"/>
  <c r="T55" i="69" s="1"/>
  <c r="R56" i="69"/>
  <c r="T56" i="69" s="1"/>
  <c r="R57" i="69"/>
  <c r="T57" i="69" s="1"/>
  <c r="R58" i="69"/>
  <c r="T58" i="69" s="1"/>
  <c r="R59" i="69"/>
  <c r="T59" i="69" s="1"/>
  <c r="R60" i="69"/>
  <c r="T60" i="69" s="1"/>
  <c r="R61" i="69"/>
  <c r="T61" i="69" s="1"/>
  <c r="R62" i="69"/>
  <c r="T62" i="69" s="1"/>
  <c r="R63" i="69"/>
  <c r="T63" i="69" s="1"/>
  <c r="R64" i="69"/>
  <c r="T64" i="69" s="1"/>
  <c r="R65" i="69"/>
  <c r="T65" i="69" s="1"/>
  <c r="R66" i="69"/>
  <c r="T66" i="69" s="1"/>
  <c r="R67" i="69"/>
  <c r="T67" i="69" s="1"/>
  <c r="R68" i="69"/>
  <c r="T68" i="69" s="1"/>
  <c r="R69" i="69"/>
  <c r="T69" i="69" s="1"/>
  <c r="R70" i="69"/>
  <c r="T70" i="69" s="1"/>
  <c r="R71" i="69"/>
  <c r="T71" i="69" s="1"/>
  <c r="R72" i="69"/>
  <c r="T72" i="69" s="1"/>
  <c r="R73" i="69"/>
  <c r="T73" i="69"/>
  <c r="R74" i="69"/>
  <c r="T74" i="69" s="1"/>
  <c r="R75" i="69"/>
  <c r="T75" i="69" s="1"/>
  <c r="R76" i="69"/>
  <c r="T76" i="69" s="1"/>
  <c r="R77" i="69"/>
  <c r="T77" i="69" s="1"/>
  <c r="R78" i="69"/>
  <c r="T78" i="69" s="1"/>
  <c r="R79" i="69"/>
  <c r="T79" i="69" s="1"/>
  <c r="R80" i="69"/>
  <c r="T80" i="69" s="1"/>
  <c r="R81" i="69"/>
  <c r="T81" i="69" s="1"/>
  <c r="R82" i="69"/>
  <c r="T82" i="69" s="1"/>
  <c r="R83" i="69"/>
  <c r="T83" i="69" s="1"/>
  <c r="R84" i="69"/>
  <c r="T84" i="69" s="1"/>
  <c r="R85" i="69"/>
  <c r="T85" i="69" s="1"/>
  <c r="R86" i="69"/>
  <c r="T86" i="69" s="1"/>
  <c r="R87" i="69"/>
  <c r="T87" i="69" s="1"/>
  <c r="R88" i="69"/>
  <c r="T88" i="69" s="1"/>
  <c r="R89" i="69"/>
  <c r="T89" i="69" s="1"/>
  <c r="R90" i="69"/>
  <c r="T90" i="69" s="1"/>
  <c r="R91" i="69"/>
  <c r="T91" i="69" s="1"/>
  <c r="R92" i="69"/>
  <c r="T92" i="69" s="1"/>
  <c r="R93" i="69"/>
  <c r="T93" i="69" s="1"/>
  <c r="R94" i="69"/>
  <c r="T94" i="69" s="1"/>
  <c r="R95" i="69"/>
  <c r="T95" i="69" s="1"/>
  <c r="R96" i="69"/>
  <c r="T96" i="69" s="1"/>
  <c r="R97" i="69"/>
  <c r="T97" i="69"/>
  <c r="R98" i="69"/>
  <c r="T98" i="69" s="1"/>
  <c r="R99" i="69"/>
  <c r="T99" i="69" s="1"/>
  <c r="R100" i="69"/>
  <c r="T100" i="69" s="1"/>
  <c r="R101" i="69"/>
  <c r="T101" i="69" s="1"/>
  <c r="R102" i="69"/>
  <c r="T102" i="69" s="1"/>
  <c r="R103" i="69"/>
  <c r="T103" i="69" s="1"/>
  <c r="R104" i="69"/>
  <c r="T104" i="69" s="1"/>
  <c r="R105" i="69"/>
  <c r="T105" i="69" s="1"/>
  <c r="R106" i="69"/>
  <c r="T106" i="69" s="1"/>
  <c r="R107" i="69"/>
  <c r="T107" i="69" s="1"/>
  <c r="R108" i="69"/>
  <c r="T108" i="69" s="1"/>
  <c r="R109" i="69"/>
  <c r="T109" i="69" s="1"/>
  <c r="R110" i="69"/>
  <c r="T110" i="69" s="1"/>
  <c r="R111" i="69"/>
  <c r="T111" i="69" s="1"/>
  <c r="R112" i="69"/>
  <c r="T112" i="69" s="1"/>
  <c r="R113" i="69"/>
  <c r="T113" i="69"/>
  <c r="R114" i="69"/>
  <c r="T114" i="69" s="1"/>
  <c r="R115" i="69"/>
  <c r="T115" i="69" s="1"/>
  <c r="R116" i="69"/>
  <c r="T116" i="69" s="1"/>
  <c r="R117" i="69"/>
  <c r="T117" i="69" s="1"/>
  <c r="R118" i="69"/>
  <c r="T118" i="69" s="1"/>
  <c r="R119" i="69"/>
  <c r="T119" i="69" s="1"/>
  <c r="R120" i="69"/>
  <c r="T120" i="69" s="1"/>
  <c r="R121" i="69"/>
  <c r="T121" i="69" s="1"/>
  <c r="R122" i="69"/>
  <c r="T122" i="69" s="1"/>
  <c r="R123" i="69"/>
  <c r="T123" i="69" s="1"/>
  <c r="R124" i="69"/>
  <c r="T124" i="69" s="1"/>
  <c r="R125" i="69"/>
  <c r="T125" i="69" s="1"/>
  <c r="R126" i="69"/>
  <c r="T126" i="69" s="1"/>
  <c r="R127" i="69"/>
  <c r="T127" i="69" s="1"/>
  <c r="R128" i="69"/>
  <c r="T128" i="69" s="1"/>
  <c r="R129" i="69"/>
  <c r="T129" i="69" s="1"/>
  <c r="R130" i="69"/>
  <c r="T130" i="69" s="1"/>
  <c r="R131" i="69"/>
  <c r="T131" i="69" s="1"/>
  <c r="R132" i="69"/>
  <c r="T132" i="69" s="1"/>
  <c r="R133" i="69"/>
  <c r="T133" i="69" s="1"/>
  <c r="R134" i="69"/>
  <c r="T134" i="69" s="1"/>
  <c r="R135" i="69"/>
  <c r="T135" i="69" s="1"/>
  <c r="R136" i="69"/>
  <c r="T136" i="69" s="1"/>
  <c r="R137" i="69"/>
  <c r="T137" i="69"/>
  <c r="R138" i="69"/>
  <c r="T138" i="69" s="1"/>
  <c r="R139" i="69"/>
  <c r="T139" i="69" s="1"/>
  <c r="R140" i="69"/>
  <c r="T140" i="69" s="1"/>
  <c r="R141" i="69"/>
  <c r="T141" i="69" s="1"/>
  <c r="R142" i="69"/>
  <c r="T142" i="69" s="1"/>
  <c r="R143" i="69"/>
  <c r="T143" i="69" s="1"/>
  <c r="R144" i="69"/>
  <c r="T144" i="69" s="1"/>
  <c r="R145" i="69"/>
  <c r="T145" i="69" s="1"/>
  <c r="R146" i="69"/>
  <c r="T146" i="69" s="1"/>
  <c r="R147" i="69"/>
  <c r="T147" i="69" s="1"/>
  <c r="R148" i="69"/>
  <c r="T148" i="69" s="1"/>
  <c r="R149" i="69"/>
  <c r="T149" i="69"/>
  <c r="R150" i="69"/>
  <c r="T150" i="69" s="1"/>
  <c r="R151" i="69"/>
  <c r="T151" i="69" s="1"/>
  <c r="R152" i="69"/>
  <c r="T152" i="69" s="1"/>
  <c r="R153" i="69"/>
  <c r="T153" i="69" s="1"/>
  <c r="R154" i="69"/>
  <c r="T154" i="69" s="1"/>
  <c r="R155" i="69"/>
  <c r="T155" i="69"/>
  <c r="R156" i="69"/>
  <c r="T156" i="69" s="1"/>
  <c r="R157" i="69"/>
  <c r="T157" i="69" s="1"/>
  <c r="R158" i="69"/>
  <c r="T158" i="69" s="1"/>
  <c r="R159" i="69"/>
  <c r="T159" i="69" s="1"/>
  <c r="R160" i="69"/>
  <c r="T160" i="69" s="1"/>
  <c r="R161" i="69"/>
  <c r="T161" i="69" s="1"/>
  <c r="R162" i="69"/>
  <c r="T162" i="69" s="1"/>
  <c r="R163" i="69"/>
  <c r="T163" i="69" s="1"/>
  <c r="R164" i="69"/>
  <c r="T164" i="69" s="1"/>
  <c r="R165" i="69"/>
  <c r="T165" i="69"/>
  <c r="R166" i="69"/>
  <c r="T166" i="69" s="1"/>
  <c r="R167" i="69"/>
  <c r="T167" i="69" s="1"/>
  <c r="R168" i="69"/>
  <c r="T168" i="69" s="1"/>
  <c r="R169" i="69"/>
  <c r="T169" i="69" s="1"/>
  <c r="R170" i="69"/>
  <c r="T170" i="69" s="1"/>
  <c r="R171" i="69"/>
  <c r="T171" i="69" s="1"/>
  <c r="R172" i="69"/>
  <c r="T172" i="69" s="1"/>
  <c r="R173" i="69"/>
  <c r="T173" i="69" s="1"/>
  <c r="R174" i="69"/>
  <c r="T174" i="69" s="1"/>
  <c r="R175" i="69"/>
  <c r="T175" i="69" s="1"/>
  <c r="R176" i="69"/>
  <c r="T176" i="69" s="1"/>
  <c r="R177" i="69"/>
  <c r="T177" i="69" s="1"/>
  <c r="R178" i="69"/>
  <c r="T178" i="69" s="1"/>
  <c r="R179" i="69"/>
  <c r="T179" i="69" s="1"/>
  <c r="R180" i="69"/>
  <c r="T180" i="69" s="1"/>
  <c r="R181" i="69"/>
  <c r="T181" i="69" s="1"/>
  <c r="R182" i="69"/>
  <c r="T182" i="69" s="1"/>
  <c r="R183" i="69"/>
  <c r="T183" i="69" s="1"/>
  <c r="R184" i="69"/>
  <c r="T184" i="69" s="1"/>
  <c r="R185" i="69"/>
  <c r="T185" i="69" s="1"/>
  <c r="R186" i="69"/>
  <c r="T186" i="69" s="1"/>
  <c r="R187" i="69"/>
  <c r="T187" i="69" s="1"/>
  <c r="R188" i="69"/>
  <c r="T188" i="69" s="1"/>
  <c r="R189" i="69"/>
  <c r="T189" i="69" s="1"/>
  <c r="R190" i="69"/>
  <c r="T190" i="69"/>
  <c r="R191" i="69"/>
  <c r="T191" i="69" s="1"/>
  <c r="H10" i="68"/>
  <c r="I10" i="68"/>
  <c r="J10" i="68"/>
  <c r="K10" i="68"/>
  <c r="L10" i="68" a="1"/>
  <c r="L10" i="68" s="1"/>
  <c r="Y9" i="68" s="1"/>
  <c r="M10" i="68" a="1"/>
  <c r="M10" i="68" s="1"/>
  <c r="N10" i="68" a="1"/>
  <c r="N10" i="68" s="1"/>
  <c r="O10" i="68" a="1"/>
  <c r="O10" i="68" s="1"/>
  <c r="P10" i="68" a="1"/>
  <c r="P10" i="68" s="1"/>
  <c r="R10" i="68" a="1"/>
  <c r="R10" i="68" s="1"/>
  <c r="T10" i="68" a="1"/>
  <c r="T10" i="68" s="1"/>
  <c r="U10" i="68" a="1"/>
  <c r="U10" i="68" s="1"/>
  <c r="V10" i="68" a="1"/>
  <c r="V10" i="68" s="1"/>
  <c r="W10" i="68" a="1"/>
  <c r="W10" i="68" s="1"/>
  <c r="X10" i="68" a="1"/>
  <c r="X10" i="68" s="1"/>
  <c r="Y10" i="68" a="1"/>
  <c r="Y10" i="68" s="1"/>
  <c r="Z10" i="68" a="1"/>
  <c r="Z10" i="68" s="1"/>
  <c r="AA10" i="68" a="1"/>
  <c r="AA10" i="68" s="1"/>
  <c r="AT10" i="68"/>
  <c r="AU10" i="68"/>
  <c r="AI11" i="68"/>
  <c r="AJ11" i="68"/>
  <c r="AK11" i="68"/>
  <c r="AR11" i="68"/>
  <c r="AV11" i="68"/>
  <c r="AS11" i="68"/>
  <c r="AW11" i="68"/>
  <c r="AX11" i="68"/>
  <c r="AY11" i="68"/>
  <c r="AZ11" i="68"/>
  <c r="BA11" i="68"/>
  <c r="D12" i="68"/>
  <c r="D13" i="68" s="1"/>
  <c r="D14" i="68" s="1"/>
  <c r="D15" i="68" s="1"/>
  <c r="D16" i="68" s="1"/>
  <c r="D17" i="68" s="1"/>
  <c r="D18" i="68" s="1"/>
  <c r="D19" i="68" s="1"/>
  <c r="D20" i="68" s="1"/>
  <c r="D21" i="68" s="1"/>
  <c r="D22" i="68" s="1"/>
  <c r="D23" i="68" s="1"/>
  <c r="D24" i="68" s="1"/>
  <c r="D25" i="68" s="1"/>
  <c r="D26" i="68" s="1"/>
  <c r="D27" i="68" s="1"/>
  <c r="D28" i="68" s="1"/>
  <c r="D29" i="68" s="1"/>
  <c r="D30" i="68" s="1"/>
  <c r="D31" i="68" s="1"/>
  <c r="D32" i="68" s="1"/>
  <c r="D33" i="68" s="1"/>
  <c r="D34" i="68" s="1"/>
  <c r="D35" i="68" s="1"/>
  <c r="D36" i="68" s="1"/>
  <c r="D37" i="68" s="1"/>
  <c r="D38" i="68" s="1"/>
  <c r="D39" i="68" s="1"/>
  <c r="D40" i="68" s="1"/>
  <c r="D41" i="68" s="1"/>
  <c r="D42" i="68" s="1"/>
  <c r="D43" i="68" s="1"/>
  <c r="D44" i="68" s="1"/>
  <c r="D45" i="68" s="1"/>
  <c r="D46" i="68" s="1"/>
  <c r="D47" i="68" s="1"/>
  <c r="D48" i="68" s="1"/>
  <c r="D49" i="68" s="1"/>
  <c r="D50" i="68" s="1"/>
  <c r="D51" i="68" s="1"/>
  <c r="D52" i="68" s="1"/>
  <c r="D53" i="68" s="1"/>
  <c r="D54" i="68" s="1"/>
  <c r="D55" i="68" s="1"/>
  <c r="D56" i="68" s="1"/>
  <c r="D57" i="68" s="1"/>
  <c r="D58" i="68" s="1"/>
  <c r="D59" i="68" s="1"/>
  <c r="D60" i="68" s="1"/>
  <c r="D61" i="68" s="1"/>
  <c r="D62" i="68" s="1"/>
  <c r="D63" i="68" s="1"/>
  <c r="D64" i="68" s="1"/>
  <c r="D65" i="68" s="1"/>
  <c r="D66" i="68" s="1"/>
  <c r="D67" i="68" s="1"/>
  <c r="D68" i="68" s="1"/>
  <c r="D69" i="68" s="1"/>
  <c r="D70" i="68" s="1"/>
  <c r="D71" i="68" s="1"/>
  <c r="D72" i="68" s="1"/>
  <c r="D73" i="68" s="1"/>
  <c r="D74" i="68" s="1"/>
  <c r="D75" i="68" s="1"/>
  <c r="D76" i="68" s="1"/>
  <c r="D77" i="68" s="1"/>
  <c r="D78" i="68" s="1"/>
  <c r="D79" i="68" s="1"/>
  <c r="D80" i="68" s="1"/>
  <c r="D81" i="68" s="1"/>
  <c r="D82" i="68" s="1"/>
  <c r="D83" i="68" s="1"/>
  <c r="D84" i="68" s="1"/>
  <c r="D85" i="68" s="1"/>
  <c r="D86" i="68" s="1"/>
  <c r="D87" i="68" s="1"/>
  <c r="D88" i="68" s="1"/>
  <c r="D89" i="68" s="1"/>
  <c r="D90" i="68" s="1"/>
  <c r="D91" i="68" s="1"/>
  <c r="D92" i="68" s="1"/>
  <c r="D93" i="68" s="1"/>
  <c r="D94" i="68" s="1"/>
  <c r="D95" i="68" s="1"/>
  <c r="D96" i="68" s="1"/>
  <c r="D97" i="68" s="1"/>
  <c r="D98" i="68" s="1"/>
  <c r="D99" i="68" s="1"/>
  <c r="D100" i="68" s="1"/>
  <c r="D101" i="68" s="1"/>
  <c r="D102" i="68" s="1"/>
  <c r="D103" i="68" s="1"/>
  <c r="D104" i="68" s="1"/>
  <c r="D105" i="68" s="1"/>
  <c r="D106" i="68" s="1"/>
  <c r="D107" i="68" s="1"/>
  <c r="D108" i="68" s="1"/>
  <c r="D109" i="68" s="1"/>
  <c r="D110" i="68" s="1"/>
  <c r="D111" i="68" s="1"/>
  <c r="D112" i="68" s="1"/>
  <c r="D113" i="68" s="1"/>
  <c r="D114" i="68" s="1"/>
  <c r="D115" i="68" s="1"/>
  <c r="D116" i="68" s="1"/>
  <c r="D117" i="68" s="1"/>
  <c r="D118" i="68" s="1"/>
  <c r="D119" i="68" s="1"/>
  <c r="D120" i="68" s="1"/>
  <c r="D121" i="68" s="1"/>
  <c r="D122" i="68" s="1"/>
  <c r="D123" i="68" s="1"/>
  <c r="D124" i="68" s="1"/>
  <c r="D125" i="68" s="1"/>
  <c r="D126" i="68" s="1"/>
  <c r="D127" i="68" s="1"/>
  <c r="D128" i="68" s="1"/>
  <c r="D129" i="68" s="1"/>
  <c r="D130" i="68" s="1"/>
  <c r="D131" i="68" s="1"/>
  <c r="D132" i="68" s="1"/>
  <c r="D133" i="68" s="1"/>
  <c r="D134" i="68" s="1"/>
  <c r="D135" i="68" s="1"/>
  <c r="D136" i="68" s="1"/>
  <c r="D137" i="68" s="1"/>
  <c r="D138" i="68" s="1"/>
  <c r="D139" i="68" s="1"/>
  <c r="D140" i="68" s="1"/>
  <c r="D141" i="68" s="1"/>
  <c r="D142" i="68" s="1"/>
  <c r="D143" i="68" s="1"/>
  <c r="D144" i="68" s="1"/>
  <c r="D145" i="68" s="1"/>
  <c r="D146" i="68" s="1"/>
  <c r="D147" i="68" s="1"/>
  <c r="D148" i="68" s="1"/>
  <c r="D149" i="68" s="1"/>
  <c r="D150" i="68" s="1"/>
  <c r="D151" i="68" s="1"/>
  <c r="D152" i="68" s="1"/>
  <c r="D153" i="68" s="1"/>
  <c r="D154" i="68" s="1"/>
  <c r="D155" i="68" s="1"/>
  <c r="D156" i="68" s="1"/>
  <c r="D157" i="68" s="1"/>
  <c r="D158" i="68" s="1"/>
  <c r="D159" i="68" s="1"/>
  <c r="D160" i="68" s="1"/>
  <c r="D161" i="68" s="1"/>
  <c r="D162" i="68" s="1"/>
  <c r="D163" i="68" s="1"/>
  <c r="D164" i="68" s="1"/>
  <c r="D165" i="68" s="1"/>
  <c r="D166" i="68" s="1"/>
  <c r="D167" i="68" s="1"/>
  <c r="D168" i="68" s="1"/>
  <c r="D169" i="68" s="1"/>
  <c r="D170" i="68" s="1"/>
  <c r="D171" i="68" s="1"/>
  <c r="D172" i="68" s="1"/>
  <c r="D173" i="68" s="1"/>
  <c r="D174" i="68" s="1"/>
  <c r="D175" i="68" s="1"/>
  <c r="D176" i="68" s="1"/>
  <c r="D177" i="68" s="1"/>
  <c r="D178" i="68" s="1"/>
  <c r="D179" i="68" s="1"/>
  <c r="D180" i="68" s="1"/>
  <c r="D181" i="68" s="1"/>
  <c r="D182" i="68" s="1"/>
  <c r="D183" i="68" s="1"/>
  <c r="D184" i="68" s="1"/>
  <c r="D185" i="68" s="1"/>
  <c r="D186" i="68" s="1"/>
  <c r="D187" i="68" s="1"/>
  <c r="D188" i="68" s="1"/>
  <c r="D189" i="68" s="1"/>
  <c r="D190" i="68" s="1"/>
  <c r="AH12" i="68"/>
  <c r="AH13" i="68" s="1"/>
  <c r="AH14" i="68" s="1"/>
  <c r="AH15" i="68" s="1"/>
  <c r="AH16" i="68" s="1"/>
  <c r="AH17" i="68" s="1"/>
  <c r="AH18" i="68" s="1"/>
  <c r="AH19" i="68" s="1"/>
  <c r="AH20" i="68" s="1"/>
  <c r="AH21" i="68" s="1"/>
  <c r="AH22" i="68" s="1"/>
  <c r="AH23" i="68" s="1"/>
  <c r="AH24" i="68" s="1"/>
  <c r="AH25" i="68" s="1"/>
  <c r="AH26" i="68" s="1"/>
  <c r="AH27" i="68" s="1"/>
  <c r="AH28" i="68" s="1"/>
  <c r="AH29" i="68" s="1"/>
  <c r="AH30" i="68" s="1"/>
  <c r="AH31" i="68" s="1"/>
  <c r="AH32" i="68" s="1"/>
  <c r="AH33" i="68" s="1"/>
  <c r="AH34" i="68" s="1"/>
  <c r="AH35" i="68" s="1"/>
  <c r="AH36" i="68" s="1"/>
  <c r="AH37" i="68" s="1"/>
  <c r="AH38" i="68" s="1"/>
  <c r="AH39" i="68" s="1"/>
  <c r="AH40" i="68" s="1"/>
  <c r="AH41" i="68" s="1"/>
  <c r="AH42" i="68" s="1"/>
  <c r="AH43" i="68" s="1"/>
  <c r="AH44" i="68" s="1"/>
  <c r="AH45" i="68" s="1"/>
  <c r="AH46" i="68" s="1"/>
  <c r="AH47" i="68" s="1"/>
  <c r="AH48" i="68" s="1"/>
  <c r="AH49" i="68" s="1"/>
  <c r="AH50" i="68" s="1"/>
  <c r="AH51" i="68" s="1"/>
  <c r="AH52" i="68" s="1"/>
  <c r="AH53" i="68" s="1"/>
  <c r="AH54" i="68" s="1"/>
  <c r="AH55" i="68" s="1"/>
  <c r="AH56" i="68" s="1"/>
  <c r="AH57" i="68" s="1"/>
  <c r="AH58" i="68" s="1"/>
  <c r="AH59" i="68" s="1"/>
  <c r="AH60" i="68" s="1"/>
  <c r="AH61" i="68" s="1"/>
  <c r="AH62" i="68" s="1"/>
  <c r="AH63" i="68" s="1"/>
  <c r="AH64" i="68" s="1"/>
  <c r="AH65" i="68" s="1"/>
  <c r="AH66" i="68" s="1"/>
  <c r="AH67" i="68" s="1"/>
  <c r="AH68" i="68" s="1"/>
  <c r="AH69" i="68" s="1"/>
  <c r="AH70" i="68" s="1"/>
  <c r="AH71" i="68" s="1"/>
  <c r="AH72" i="68" s="1"/>
  <c r="AH73" i="68" s="1"/>
  <c r="AH74" i="68" s="1"/>
  <c r="AH75" i="68" s="1"/>
  <c r="AH76" i="68" s="1"/>
  <c r="AH77" i="68" s="1"/>
  <c r="AH78" i="68" s="1"/>
  <c r="AH79" i="68" s="1"/>
  <c r="AH80" i="68" s="1"/>
  <c r="AH81" i="68" s="1"/>
  <c r="AH82" i="68" s="1"/>
  <c r="AH83" i="68" s="1"/>
  <c r="AH84" i="68" s="1"/>
  <c r="AH85" i="68" s="1"/>
  <c r="AH86" i="68" s="1"/>
  <c r="AH87" i="68" s="1"/>
  <c r="AH88" i="68" s="1"/>
  <c r="AH89" i="68" s="1"/>
  <c r="AH90" i="68" s="1"/>
  <c r="AH91" i="68" s="1"/>
  <c r="AH92" i="68" s="1"/>
  <c r="AH93" i="68" s="1"/>
  <c r="AH94" i="68" s="1"/>
  <c r="AH95" i="68" s="1"/>
  <c r="AH96" i="68" s="1"/>
  <c r="AH97" i="68" s="1"/>
  <c r="AH98" i="68" s="1"/>
  <c r="AH99" i="68" s="1"/>
  <c r="AH100" i="68" s="1"/>
  <c r="AH101" i="68" s="1"/>
  <c r="AH102" i="68" s="1"/>
  <c r="AH103" i="68" s="1"/>
  <c r="AH104" i="68" s="1"/>
  <c r="AH105" i="68" s="1"/>
  <c r="AH106" i="68" s="1"/>
  <c r="AH107" i="68" s="1"/>
  <c r="AH108" i="68" s="1"/>
  <c r="AH109" i="68" s="1"/>
  <c r="AH110" i="68" s="1"/>
  <c r="AH111" i="68" s="1"/>
  <c r="AH112" i="68" s="1"/>
  <c r="AH113" i="68" s="1"/>
  <c r="AH114" i="68" s="1"/>
  <c r="AH115" i="68" s="1"/>
  <c r="AH116" i="68" s="1"/>
  <c r="AH117" i="68" s="1"/>
  <c r="AH118" i="68" s="1"/>
  <c r="AH119" i="68" s="1"/>
  <c r="AH120" i="68" s="1"/>
  <c r="AH121" i="68" s="1"/>
  <c r="AH122" i="68" s="1"/>
  <c r="AH123" i="68" s="1"/>
  <c r="AH124" i="68" s="1"/>
  <c r="AH125" i="68" s="1"/>
  <c r="AH126" i="68" s="1"/>
  <c r="AH127" i="68" s="1"/>
  <c r="AH128" i="68" s="1"/>
  <c r="AH129" i="68" s="1"/>
  <c r="AH130" i="68" s="1"/>
  <c r="AH131" i="68" s="1"/>
  <c r="AH132" i="68" s="1"/>
  <c r="AH133" i="68" s="1"/>
  <c r="AH134" i="68" s="1"/>
  <c r="AH135" i="68" s="1"/>
  <c r="AH136" i="68" s="1"/>
  <c r="AH137" i="68" s="1"/>
  <c r="AH138" i="68" s="1"/>
  <c r="AH139" i="68" s="1"/>
  <c r="AH140" i="68" s="1"/>
  <c r="AH141" i="68" s="1"/>
  <c r="AH142" i="68" s="1"/>
  <c r="AH143" i="68" s="1"/>
  <c r="AH144" i="68" s="1"/>
  <c r="AH145" i="68" s="1"/>
  <c r="AH146" i="68" s="1"/>
  <c r="AH147" i="68" s="1"/>
  <c r="AH148" i="68" s="1"/>
  <c r="AH149" i="68" s="1"/>
  <c r="AH150" i="68" s="1"/>
  <c r="AH151" i="68" s="1"/>
  <c r="AH152" i="68" s="1"/>
  <c r="AH153" i="68" s="1"/>
  <c r="AH154" i="68" s="1"/>
  <c r="AH155" i="68" s="1"/>
  <c r="AH156" i="68" s="1"/>
  <c r="AH157" i="68" s="1"/>
  <c r="AH158" i="68" s="1"/>
  <c r="AH159" i="68" s="1"/>
  <c r="AH160" i="68" s="1"/>
  <c r="AH161" i="68" s="1"/>
  <c r="AH162" i="68" s="1"/>
  <c r="AH163" i="68" s="1"/>
  <c r="AH164" i="68" s="1"/>
  <c r="AH165" i="68" s="1"/>
  <c r="AH166" i="68" s="1"/>
  <c r="AH167" i="68" s="1"/>
  <c r="AH168" i="68" s="1"/>
  <c r="AH169" i="68" s="1"/>
  <c r="AH170" i="68" s="1"/>
  <c r="AH171" i="68" s="1"/>
  <c r="AH172" i="68" s="1"/>
  <c r="AH173" i="68" s="1"/>
  <c r="AH174" i="68" s="1"/>
  <c r="AH175" i="68" s="1"/>
  <c r="AH176" i="68" s="1"/>
  <c r="AH177" i="68" s="1"/>
  <c r="AH178" i="68" s="1"/>
  <c r="AH179" i="68" s="1"/>
  <c r="AH180" i="68" s="1"/>
  <c r="AH181" i="68" s="1"/>
  <c r="AH182" i="68" s="1"/>
  <c r="AH183" i="68" s="1"/>
  <c r="AH184" i="68" s="1"/>
  <c r="AH185" i="68" s="1"/>
  <c r="AH186" i="68" s="1"/>
  <c r="AH187" i="68" s="1"/>
  <c r="AH188" i="68" s="1"/>
  <c r="AH189" i="68" s="1"/>
  <c r="AH190" i="68" s="1"/>
  <c r="AI12" i="68"/>
  <c r="AJ12" i="68"/>
  <c r="AK12" i="68"/>
  <c r="AR12" i="68"/>
  <c r="AS12" i="68"/>
  <c r="BA12" i="68"/>
  <c r="AV12" i="68"/>
  <c r="AW12" i="68"/>
  <c r="AX12" i="68"/>
  <c r="AY12" i="68"/>
  <c r="AZ12" i="68"/>
  <c r="AI13" i="68"/>
  <c r="AJ13" i="68"/>
  <c r="AK13" i="68"/>
  <c r="AR13" i="68"/>
  <c r="AS13" i="68"/>
  <c r="AV13" i="68"/>
  <c r="AW13" i="68"/>
  <c r="AX13" i="68"/>
  <c r="AY13" i="68"/>
  <c r="AZ13" i="68"/>
  <c r="BA13" i="68"/>
  <c r="AI14" i="68"/>
  <c r="AJ14" i="68"/>
  <c r="AK14" i="68"/>
  <c r="AR14" i="68"/>
  <c r="AZ14" i="68"/>
  <c r="AS14" i="68"/>
  <c r="BA14" i="68"/>
  <c r="AV14" i="68"/>
  <c r="AW14" i="68"/>
  <c r="AX14" i="68"/>
  <c r="AY14" i="68"/>
  <c r="AI15" i="68"/>
  <c r="AJ15" i="68"/>
  <c r="AK15" i="68"/>
  <c r="AR15" i="68"/>
  <c r="AV15" i="68"/>
  <c r="AS15" i="68"/>
  <c r="AW15" i="68"/>
  <c r="AX15" i="68"/>
  <c r="AY15" i="68"/>
  <c r="AZ15" i="68"/>
  <c r="BA15" i="68"/>
  <c r="AI16" i="68"/>
  <c r="AJ16" i="68"/>
  <c r="AK16" i="68"/>
  <c r="AR16" i="68"/>
  <c r="AV16" i="68"/>
  <c r="AS16" i="68"/>
  <c r="AW16" i="68"/>
  <c r="AX16" i="68"/>
  <c r="AY16" i="68"/>
  <c r="AZ16" i="68"/>
  <c r="BA16" i="68"/>
  <c r="AI17" i="68"/>
  <c r="AJ17" i="68"/>
  <c r="AK17" i="68"/>
  <c r="AR17" i="68"/>
  <c r="AV17" i="68"/>
  <c r="AS17" i="68"/>
  <c r="AW17" i="68"/>
  <c r="AX17" i="68"/>
  <c r="AY17" i="68"/>
  <c r="AZ17" i="68"/>
  <c r="BA17" i="68"/>
  <c r="AI18" i="68"/>
  <c r="AJ18" i="68"/>
  <c r="AK18" i="68"/>
  <c r="AR18" i="68"/>
  <c r="AS18" i="68"/>
  <c r="AV18" i="68"/>
  <c r="AW18" i="68"/>
  <c r="AX18" i="68"/>
  <c r="AY18" i="68"/>
  <c r="AZ18" i="68"/>
  <c r="BA18" i="68"/>
  <c r="AI19" i="68"/>
  <c r="AJ19" i="68"/>
  <c r="AK19" i="68"/>
  <c r="AR19" i="68"/>
  <c r="AS19" i="68"/>
  <c r="AV19" i="68"/>
  <c r="AW19" i="68"/>
  <c r="AX19" i="68"/>
  <c r="AY19" i="68"/>
  <c r="AZ19" i="68"/>
  <c r="BA19" i="68"/>
  <c r="AI20" i="68"/>
  <c r="AJ20" i="68"/>
  <c r="AK20" i="68"/>
  <c r="AR20" i="68"/>
  <c r="AS20" i="68"/>
  <c r="AV20" i="68"/>
  <c r="AW20" i="68"/>
  <c r="AX20" i="68"/>
  <c r="AY20" i="68"/>
  <c r="AZ20" i="68"/>
  <c r="BA20" i="68"/>
  <c r="AI21" i="68"/>
  <c r="AJ21" i="68"/>
  <c r="AK21" i="68"/>
  <c r="AR21" i="68"/>
  <c r="AS21" i="68"/>
  <c r="AV21" i="68"/>
  <c r="AW21" i="68"/>
  <c r="AX21" i="68"/>
  <c r="AY21" i="68"/>
  <c r="AZ21" i="68"/>
  <c r="BA21" i="68"/>
  <c r="AI22" i="68"/>
  <c r="AJ22" i="68"/>
  <c r="AK22" i="68"/>
  <c r="AR22" i="68"/>
  <c r="AS22" i="68"/>
  <c r="AV22" i="68"/>
  <c r="AW22" i="68"/>
  <c r="AX22" i="68"/>
  <c r="AY22" i="68"/>
  <c r="AZ22" i="68"/>
  <c r="BA22" i="68"/>
  <c r="AI23" i="68"/>
  <c r="AJ23" i="68"/>
  <c r="AK23" i="68"/>
  <c r="AR23" i="68"/>
  <c r="AS23" i="68"/>
  <c r="AV23" i="68"/>
  <c r="AW23" i="68"/>
  <c r="AX23" i="68"/>
  <c r="AY23" i="68"/>
  <c r="AZ23" i="68"/>
  <c r="BA23" i="68"/>
  <c r="AI24" i="68"/>
  <c r="AJ24" i="68"/>
  <c r="AK24" i="68"/>
  <c r="AR24" i="68"/>
  <c r="AS24" i="68"/>
  <c r="AV24" i="68"/>
  <c r="AW24" i="68"/>
  <c r="AX24" i="68"/>
  <c r="AY24" i="68"/>
  <c r="AZ24" i="68"/>
  <c r="BA24" i="68"/>
  <c r="AI25" i="68"/>
  <c r="AJ25" i="68"/>
  <c r="AK25" i="68"/>
  <c r="AR25" i="68"/>
  <c r="AS25" i="68"/>
  <c r="AV25" i="68"/>
  <c r="AW25" i="68"/>
  <c r="AX25" i="68"/>
  <c r="AY25" i="68"/>
  <c r="AZ25" i="68"/>
  <c r="BA25" i="68"/>
  <c r="AI26" i="68"/>
  <c r="AJ26" i="68"/>
  <c r="AK26" i="68"/>
  <c r="AR26" i="68"/>
  <c r="AS26" i="68"/>
  <c r="AV26" i="68"/>
  <c r="AW26" i="68"/>
  <c r="AX26" i="68"/>
  <c r="AY26" i="68"/>
  <c r="AZ26" i="68"/>
  <c r="BA26" i="68"/>
  <c r="AI27" i="68"/>
  <c r="AJ27" i="68"/>
  <c r="AK27" i="68"/>
  <c r="AR27" i="68"/>
  <c r="AS27" i="68"/>
  <c r="AV27" i="68"/>
  <c r="AW27" i="68"/>
  <c r="AX27" i="68"/>
  <c r="AY27" i="68"/>
  <c r="AZ27" i="68"/>
  <c r="BA27" i="68"/>
  <c r="AI28" i="68"/>
  <c r="AJ28" i="68"/>
  <c r="AK28" i="68"/>
  <c r="AR28" i="68"/>
  <c r="AS28" i="68"/>
  <c r="AV28" i="68"/>
  <c r="AW28" i="68"/>
  <c r="AX28" i="68"/>
  <c r="AY28" i="68"/>
  <c r="AZ28" i="68"/>
  <c r="BA28" i="68"/>
  <c r="AI29" i="68"/>
  <c r="AJ29" i="68"/>
  <c r="AK29" i="68"/>
  <c r="AR29" i="68"/>
  <c r="AS29" i="68"/>
  <c r="AV29" i="68"/>
  <c r="AW29" i="68"/>
  <c r="AX29" i="68"/>
  <c r="AY29" i="68"/>
  <c r="AZ29" i="68"/>
  <c r="BA29" i="68"/>
  <c r="AI30" i="68"/>
  <c r="AJ30" i="68"/>
  <c r="AK30" i="68"/>
  <c r="AR30" i="68"/>
  <c r="AS30" i="68"/>
  <c r="AV30" i="68"/>
  <c r="AW30" i="68"/>
  <c r="AX30" i="68"/>
  <c r="AY30" i="68"/>
  <c r="AZ30" i="68"/>
  <c r="BA30" i="68"/>
  <c r="AI31" i="68"/>
  <c r="AJ31" i="68"/>
  <c r="AK31" i="68"/>
  <c r="AR31" i="68"/>
  <c r="AS31" i="68"/>
  <c r="AV31" i="68"/>
  <c r="AW31" i="68"/>
  <c r="AX31" i="68"/>
  <c r="AY31" i="68"/>
  <c r="AZ31" i="68"/>
  <c r="BA31" i="68"/>
  <c r="AI32" i="68"/>
  <c r="AJ32" i="68"/>
  <c r="AK32" i="68"/>
  <c r="AR32" i="68"/>
  <c r="AS32" i="68"/>
  <c r="AV32" i="68"/>
  <c r="AW32" i="68"/>
  <c r="AX32" i="68"/>
  <c r="AY32" i="68"/>
  <c r="AZ32" i="68"/>
  <c r="BA32" i="68"/>
  <c r="AI33" i="68"/>
  <c r="AJ33" i="68"/>
  <c r="AK33" i="68"/>
  <c r="AR33" i="68"/>
  <c r="AS33" i="68"/>
  <c r="AV33" i="68"/>
  <c r="AW33" i="68"/>
  <c r="AX33" i="68"/>
  <c r="AY33" i="68"/>
  <c r="AZ33" i="68"/>
  <c r="BA33" i="68"/>
  <c r="AI34" i="68"/>
  <c r="AJ34" i="68"/>
  <c r="AK34" i="68"/>
  <c r="AR34" i="68"/>
  <c r="AS34" i="68"/>
  <c r="AV34" i="68"/>
  <c r="AW34" i="68"/>
  <c r="AX34" i="68"/>
  <c r="AY34" i="68"/>
  <c r="AZ34" i="68"/>
  <c r="BA34" i="68"/>
  <c r="AI35" i="68"/>
  <c r="AJ35" i="68"/>
  <c r="AK35" i="68"/>
  <c r="AR35" i="68"/>
  <c r="AS35" i="68"/>
  <c r="AV35" i="68"/>
  <c r="AW35" i="68"/>
  <c r="AX35" i="68"/>
  <c r="AY35" i="68"/>
  <c r="AZ35" i="68"/>
  <c r="BA35" i="68"/>
  <c r="AI36" i="68"/>
  <c r="AJ36" i="68"/>
  <c r="AK36" i="68"/>
  <c r="AR36" i="68"/>
  <c r="AS36" i="68"/>
  <c r="AV36" i="68"/>
  <c r="AW36" i="68"/>
  <c r="AX36" i="68"/>
  <c r="AY36" i="68"/>
  <c r="AZ36" i="68"/>
  <c r="BA36" i="68"/>
  <c r="AI37" i="68"/>
  <c r="AJ37" i="68"/>
  <c r="AK37" i="68"/>
  <c r="AR37" i="68"/>
  <c r="AS37" i="68"/>
  <c r="AV37" i="68"/>
  <c r="AW37" i="68"/>
  <c r="AX37" i="68"/>
  <c r="AY37" i="68"/>
  <c r="AZ37" i="68"/>
  <c r="BA37" i="68"/>
  <c r="AI38" i="68"/>
  <c r="AJ38" i="68"/>
  <c r="AK38" i="68"/>
  <c r="AR38" i="68"/>
  <c r="AS38" i="68"/>
  <c r="AV38" i="68"/>
  <c r="AW38" i="68"/>
  <c r="AX38" i="68"/>
  <c r="AY38" i="68"/>
  <c r="AZ38" i="68"/>
  <c r="BA38" i="68"/>
  <c r="AI39" i="68"/>
  <c r="AJ39" i="68"/>
  <c r="AK39" i="68"/>
  <c r="AR39" i="68"/>
  <c r="AS39" i="68"/>
  <c r="AV39" i="68"/>
  <c r="AW39" i="68"/>
  <c r="AX39" i="68"/>
  <c r="AY39" i="68"/>
  <c r="AZ39" i="68"/>
  <c r="BA39" i="68"/>
  <c r="AI40" i="68"/>
  <c r="AJ40" i="68"/>
  <c r="AK40" i="68"/>
  <c r="AR40" i="68"/>
  <c r="AS40" i="68"/>
  <c r="AV40" i="68"/>
  <c r="AW40" i="68"/>
  <c r="AX40" i="68"/>
  <c r="AY40" i="68"/>
  <c r="AZ40" i="68"/>
  <c r="BA40" i="68"/>
  <c r="AI41" i="68"/>
  <c r="AJ41" i="68"/>
  <c r="AK41" i="68"/>
  <c r="AR41" i="68"/>
  <c r="AS41" i="68"/>
  <c r="AV41" i="68"/>
  <c r="AW41" i="68"/>
  <c r="AX41" i="68"/>
  <c r="AY41" i="68"/>
  <c r="AZ41" i="68"/>
  <c r="BA41" i="68"/>
  <c r="AI42" i="68"/>
  <c r="AJ42" i="68"/>
  <c r="AK42" i="68"/>
  <c r="AR42" i="68"/>
  <c r="AS42" i="68"/>
  <c r="AV42" i="68"/>
  <c r="AW42" i="68"/>
  <c r="AX42" i="68"/>
  <c r="AY42" i="68"/>
  <c r="AZ42" i="68"/>
  <c r="BA42" i="68"/>
  <c r="AI43" i="68"/>
  <c r="AJ43" i="68"/>
  <c r="AK43" i="68"/>
  <c r="AR43" i="68"/>
  <c r="AS43" i="68"/>
  <c r="AV43" i="68"/>
  <c r="AW43" i="68"/>
  <c r="AX43" i="68"/>
  <c r="AY43" i="68"/>
  <c r="AZ43" i="68"/>
  <c r="BA43" i="68"/>
  <c r="AI44" i="68"/>
  <c r="AJ44" i="68"/>
  <c r="AK44" i="68"/>
  <c r="AR44" i="68"/>
  <c r="AS44" i="68"/>
  <c r="AV44" i="68"/>
  <c r="AW44" i="68"/>
  <c r="AX44" i="68"/>
  <c r="AY44" i="68"/>
  <c r="AZ44" i="68"/>
  <c r="BA44" i="68"/>
  <c r="AI45" i="68"/>
  <c r="AJ45" i="68"/>
  <c r="AK45" i="68"/>
  <c r="AR45" i="68"/>
  <c r="AS45" i="68"/>
  <c r="AV45" i="68"/>
  <c r="AW45" i="68"/>
  <c r="AX45" i="68"/>
  <c r="AY45" i="68"/>
  <c r="AZ45" i="68"/>
  <c r="BA45" i="68"/>
  <c r="AI46" i="68"/>
  <c r="AJ46" i="68"/>
  <c r="AK46" i="68"/>
  <c r="AR46" i="68"/>
  <c r="AS46" i="68"/>
  <c r="AV46" i="68"/>
  <c r="AW46" i="68"/>
  <c r="AX46" i="68"/>
  <c r="AY46" i="68"/>
  <c r="AZ46" i="68"/>
  <c r="BA46" i="68"/>
  <c r="AI47" i="68"/>
  <c r="AJ47" i="68"/>
  <c r="AK47" i="68"/>
  <c r="AR47" i="68"/>
  <c r="AS47" i="68"/>
  <c r="AV47" i="68"/>
  <c r="AW47" i="68"/>
  <c r="AX47" i="68"/>
  <c r="AY47" i="68"/>
  <c r="AZ47" i="68"/>
  <c r="BA47" i="68"/>
  <c r="AI48" i="68"/>
  <c r="AJ48" i="68"/>
  <c r="AK48" i="68"/>
  <c r="AR48" i="68"/>
  <c r="AS48" i="68"/>
  <c r="AV48" i="68"/>
  <c r="AW48" i="68"/>
  <c r="AX48" i="68"/>
  <c r="AY48" i="68"/>
  <c r="AZ48" i="68"/>
  <c r="BA48" i="68"/>
  <c r="AI49" i="68"/>
  <c r="AJ49" i="68"/>
  <c r="AK49" i="68"/>
  <c r="AR49" i="68"/>
  <c r="AS49" i="68"/>
  <c r="AV49" i="68"/>
  <c r="AW49" i="68"/>
  <c r="AX49" i="68"/>
  <c r="AY49" i="68"/>
  <c r="AZ49" i="68"/>
  <c r="BA49" i="68"/>
  <c r="AI50" i="68"/>
  <c r="AJ50" i="68"/>
  <c r="AK50" i="68"/>
  <c r="AR50" i="68"/>
  <c r="AS50" i="68"/>
  <c r="AV50" i="68"/>
  <c r="AW50" i="68"/>
  <c r="AX50" i="68"/>
  <c r="AY50" i="68"/>
  <c r="AZ50" i="68"/>
  <c r="BA50" i="68"/>
  <c r="AI51" i="68"/>
  <c r="AJ51" i="68"/>
  <c r="AK51" i="68"/>
  <c r="AR51" i="68"/>
  <c r="AS51" i="68"/>
  <c r="AV51" i="68"/>
  <c r="AW51" i="68"/>
  <c r="AX51" i="68"/>
  <c r="AY51" i="68"/>
  <c r="AZ51" i="68"/>
  <c r="BA51" i="68"/>
  <c r="AI52" i="68"/>
  <c r="AJ52" i="68"/>
  <c r="AK52" i="68"/>
  <c r="AR52" i="68"/>
  <c r="AS52" i="68"/>
  <c r="AV52" i="68"/>
  <c r="AW52" i="68"/>
  <c r="AX52" i="68"/>
  <c r="AY52" i="68"/>
  <c r="AZ52" i="68"/>
  <c r="BA52" i="68"/>
  <c r="AI53" i="68"/>
  <c r="AJ53" i="68"/>
  <c r="AK53" i="68"/>
  <c r="AR53" i="68"/>
  <c r="AS53" i="68"/>
  <c r="AV53" i="68"/>
  <c r="AW53" i="68"/>
  <c r="AX53" i="68"/>
  <c r="AY53" i="68"/>
  <c r="AZ53" i="68"/>
  <c r="BA53" i="68"/>
  <c r="AI54" i="68"/>
  <c r="AJ54" i="68"/>
  <c r="AK54" i="68"/>
  <c r="AR54" i="68"/>
  <c r="AS54" i="68"/>
  <c r="AV54" i="68"/>
  <c r="AW54" i="68"/>
  <c r="AX54" i="68"/>
  <c r="AY54" i="68"/>
  <c r="AZ54" i="68"/>
  <c r="BA54" i="68"/>
  <c r="AI55" i="68"/>
  <c r="AJ55" i="68"/>
  <c r="AK55" i="68"/>
  <c r="AR55" i="68"/>
  <c r="AS55" i="68"/>
  <c r="AV55" i="68"/>
  <c r="AW55" i="68"/>
  <c r="AX55" i="68"/>
  <c r="AY55" i="68"/>
  <c r="AZ55" i="68"/>
  <c r="BA55" i="68"/>
  <c r="AI56" i="68"/>
  <c r="AJ56" i="68"/>
  <c r="AK56" i="68"/>
  <c r="AR56" i="68"/>
  <c r="AS56" i="68"/>
  <c r="AV56" i="68"/>
  <c r="AW56" i="68"/>
  <c r="AX56" i="68"/>
  <c r="AY56" i="68"/>
  <c r="AZ56" i="68"/>
  <c r="BA56" i="68"/>
  <c r="AI57" i="68"/>
  <c r="AJ57" i="68"/>
  <c r="AK57" i="68"/>
  <c r="AR57" i="68"/>
  <c r="AS57" i="68"/>
  <c r="AV57" i="68"/>
  <c r="AW57" i="68"/>
  <c r="AX57" i="68"/>
  <c r="AY57" i="68"/>
  <c r="AZ57" i="68"/>
  <c r="BA57" i="68"/>
  <c r="AI58" i="68"/>
  <c r="AJ58" i="68"/>
  <c r="AK58" i="68"/>
  <c r="AR58" i="68"/>
  <c r="AS58" i="68"/>
  <c r="AV58" i="68"/>
  <c r="AW58" i="68"/>
  <c r="AX58" i="68"/>
  <c r="AY58" i="68"/>
  <c r="AZ58" i="68"/>
  <c r="BA58" i="68"/>
  <c r="AI59" i="68"/>
  <c r="AJ59" i="68"/>
  <c r="AK59" i="68"/>
  <c r="AR59" i="68"/>
  <c r="AS59" i="68"/>
  <c r="AV59" i="68"/>
  <c r="AW59" i="68"/>
  <c r="AX59" i="68"/>
  <c r="AY59" i="68"/>
  <c r="AZ59" i="68"/>
  <c r="BA59" i="68"/>
  <c r="AI60" i="68"/>
  <c r="AJ60" i="68"/>
  <c r="AK60" i="68"/>
  <c r="AR60" i="68"/>
  <c r="AS60" i="68"/>
  <c r="AV60" i="68"/>
  <c r="AW60" i="68"/>
  <c r="AX60" i="68"/>
  <c r="AY60" i="68"/>
  <c r="AZ60" i="68"/>
  <c r="BA60" i="68"/>
  <c r="AI61" i="68"/>
  <c r="AJ61" i="68"/>
  <c r="AK61" i="68"/>
  <c r="AR61" i="68"/>
  <c r="AS61" i="68"/>
  <c r="AV61" i="68"/>
  <c r="AW61" i="68"/>
  <c r="AX61" i="68"/>
  <c r="AY61" i="68"/>
  <c r="AZ61" i="68"/>
  <c r="BA61" i="68"/>
  <c r="AI62" i="68"/>
  <c r="AJ62" i="68"/>
  <c r="AK62" i="68"/>
  <c r="AR62" i="68"/>
  <c r="AS62" i="68"/>
  <c r="AV62" i="68"/>
  <c r="AW62" i="68"/>
  <c r="AX62" i="68"/>
  <c r="AY62" i="68"/>
  <c r="AZ62" i="68"/>
  <c r="BA62" i="68"/>
  <c r="AI63" i="68"/>
  <c r="AJ63" i="68"/>
  <c r="AK63" i="68"/>
  <c r="AR63" i="68"/>
  <c r="AS63" i="68"/>
  <c r="AV63" i="68"/>
  <c r="AW63" i="68"/>
  <c r="AX63" i="68"/>
  <c r="AY63" i="68"/>
  <c r="AZ63" i="68"/>
  <c r="BA63" i="68"/>
  <c r="AI64" i="68"/>
  <c r="AJ64" i="68"/>
  <c r="AK64" i="68"/>
  <c r="AR64" i="68"/>
  <c r="AS64" i="68"/>
  <c r="AV64" i="68"/>
  <c r="AW64" i="68"/>
  <c r="AX64" i="68"/>
  <c r="AY64" i="68"/>
  <c r="AZ64" i="68"/>
  <c r="BA64" i="68"/>
  <c r="AI65" i="68"/>
  <c r="AJ65" i="68"/>
  <c r="AK65" i="68"/>
  <c r="AR65" i="68"/>
  <c r="AS65" i="68"/>
  <c r="AV65" i="68"/>
  <c r="AW65" i="68"/>
  <c r="AX65" i="68"/>
  <c r="AY65" i="68"/>
  <c r="AZ65" i="68"/>
  <c r="BA65" i="68"/>
  <c r="AI66" i="68"/>
  <c r="AJ66" i="68"/>
  <c r="AK66" i="68"/>
  <c r="AR66" i="68"/>
  <c r="AS66" i="68"/>
  <c r="AV66" i="68"/>
  <c r="AW66" i="68"/>
  <c r="AX66" i="68"/>
  <c r="AY66" i="68"/>
  <c r="AZ66" i="68"/>
  <c r="BA66" i="68"/>
  <c r="AI67" i="68"/>
  <c r="AJ67" i="68"/>
  <c r="AK67" i="68"/>
  <c r="AR67" i="68"/>
  <c r="AS67" i="68"/>
  <c r="AV67" i="68"/>
  <c r="AW67" i="68"/>
  <c r="AX67" i="68"/>
  <c r="AY67" i="68"/>
  <c r="AZ67" i="68"/>
  <c r="BA67" i="68"/>
  <c r="AI68" i="68"/>
  <c r="AJ68" i="68"/>
  <c r="AK68" i="68"/>
  <c r="AR68" i="68"/>
  <c r="AS68" i="68"/>
  <c r="AV68" i="68"/>
  <c r="AW68" i="68"/>
  <c r="AX68" i="68"/>
  <c r="AY68" i="68"/>
  <c r="AZ68" i="68"/>
  <c r="BA68" i="68"/>
  <c r="AI69" i="68"/>
  <c r="AJ69" i="68"/>
  <c r="AK69" i="68"/>
  <c r="AR69" i="68"/>
  <c r="AS69" i="68"/>
  <c r="AV69" i="68"/>
  <c r="AW69" i="68"/>
  <c r="AX69" i="68"/>
  <c r="AY69" i="68"/>
  <c r="AZ69" i="68"/>
  <c r="BA69" i="68"/>
  <c r="AI70" i="68"/>
  <c r="AJ70" i="68"/>
  <c r="AK70" i="68"/>
  <c r="AR70" i="68"/>
  <c r="AS70" i="68"/>
  <c r="AV70" i="68"/>
  <c r="AW70" i="68"/>
  <c r="AX70" i="68"/>
  <c r="AY70" i="68"/>
  <c r="AZ70" i="68"/>
  <c r="BA70" i="68"/>
  <c r="AI71" i="68"/>
  <c r="AJ71" i="68"/>
  <c r="AK71" i="68"/>
  <c r="AR71" i="68"/>
  <c r="AS71" i="68"/>
  <c r="AV71" i="68"/>
  <c r="AW71" i="68"/>
  <c r="AX71" i="68"/>
  <c r="AY71" i="68"/>
  <c r="AZ71" i="68"/>
  <c r="BA71" i="68"/>
  <c r="AI72" i="68"/>
  <c r="AJ72" i="68"/>
  <c r="AK72" i="68"/>
  <c r="AR72" i="68"/>
  <c r="AS72" i="68"/>
  <c r="AV72" i="68"/>
  <c r="AW72" i="68"/>
  <c r="AX72" i="68"/>
  <c r="AY72" i="68"/>
  <c r="AZ72" i="68"/>
  <c r="BA72" i="68"/>
  <c r="AI73" i="68"/>
  <c r="AJ73" i="68"/>
  <c r="AK73" i="68"/>
  <c r="AR73" i="68"/>
  <c r="AS73" i="68"/>
  <c r="AV73" i="68"/>
  <c r="AW73" i="68"/>
  <c r="AX73" i="68"/>
  <c r="AY73" i="68"/>
  <c r="AZ73" i="68"/>
  <c r="BA73" i="68"/>
  <c r="AI74" i="68"/>
  <c r="AJ74" i="68"/>
  <c r="AK74" i="68"/>
  <c r="AR74" i="68"/>
  <c r="AS74" i="68"/>
  <c r="AV74" i="68"/>
  <c r="AW74" i="68"/>
  <c r="AX74" i="68"/>
  <c r="AY74" i="68"/>
  <c r="AZ74" i="68"/>
  <c r="BA74" i="68"/>
  <c r="AI75" i="68"/>
  <c r="AJ75" i="68"/>
  <c r="AK75" i="68"/>
  <c r="AR75" i="68"/>
  <c r="AS75" i="68"/>
  <c r="AV75" i="68"/>
  <c r="AW75" i="68"/>
  <c r="AX75" i="68"/>
  <c r="AY75" i="68"/>
  <c r="AZ75" i="68"/>
  <c r="BA75" i="68"/>
  <c r="AI76" i="68"/>
  <c r="AJ76" i="68"/>
  <c r="AK76" i="68"/>
  <c r="AR76" i="68"/>
  <c r="AS76" i="68"/>
  <c r="AV76" i="68"/>
  <c r="AW76" i="68"/>
  <c r="AX76" i="68"/>
  <c r="AY76" i="68"/>
  <c r="AZ76" i="68"/>
  <c r="BA76" i="68"/>
  <c r="AI77" i="68"/>
  <c r="AJ77" i="68"/>
  <c r="AK77" i="68"/>
  <c r="AR77" i="68"/>
  <c r="AS77" i="68"/>
  <c r="AV77" i="68"/>
  <c r="AW77" i="68"/>
  <c r="AX77" i="68"/>
  <c r="AY77" i="68"/>
  <c r="AZ77" i="68"/>
  <c r="BA77" i="68"/>
  <c r="AI78" i="68"/>
  <c r="AJ78" i="68"/>
  <c r="AK78" i="68"/>
  <c r="AR78" i="68"/>
  <c r="AS78" i="68"/>
  <c r="AV78" i="68"/>
  <c r="AW78" i="68"/>
  <c r="AX78" i="68"/>
  <c r="AY78" i="68"/>
  <c r="AZ78" i="68"/>
  <c r="BA78" i="68"/>
  <c r="AI79" i="68"/>
  <c r="AJ79" i="68"/>
  <c r="AK79" i="68"/>
  <c r="AR79" i="68"/>
  <c r="AS79" i="68"/>
  <c r="AV79" i="68"/>
  <c r="AW79" i="68"/>
  <c r="AX79" i="68"/>
  <c r="AY79" i="68"/>
  <c r="AZ79" i="68"/>
  <c r="BA79" i="68"/>
  <c r="AI80" i="68"/>
  <c r="AJ80" i="68"/>
  <c r="AK80" i="68"/>
  <c r="AR80" i="68"/>
  <c r="AS80" i="68"/>
  <c r="AV80" i="68"/>
  <c r="AW80" i="68"/>
  <c r="AX80" i="68"/>
  <c r="AY80" i="68"/>
  <c r="AZ80" i="68"/>
  <c r="BA80" i="68"/>
  <c r="AI81" i="68"/>
  <c r="AJ81" i="68"/>
  <c r="AK81" i="68"/>
  <c r="AR81" i="68"/>
  <c r="AS81" i="68"/>
  <c r="AV81" i="68"/>
  <c r="AW81" i="68"/>
  <c r="AX81" i="68"/>
  <c r="AY81" i="68"/>
  <c r="AZ81" i="68"/>
  <c r="BA81" i="68"/>
  <c r="AI82" i="68"/>
  <c r="AJ82" i="68"/>
  <c r="AK82" i="68"/>
  <c r="AR82" i="68"/>
  <c r="AS82" i="68"/>
  <c r="AV82" i="68"/>
  <c r="AW82" i="68"/>
  <c r="AX82" i="68"/>
  <c r="AY82" i="68"/>
  <c r="AZ82" i="68"/>
  <c r="BA82" i="68"/>
  <c r="AI83" i="68"/>
  <c r="AJ83" i="68"/>
  <c r="AK83" i="68"/>
  <c r="AR83" i="68"/>
  <c r="AS83" i="68"/>
  <c r="AV83" i="68"/>
  <c r="AW83" i="68"/>
  <c r="AX83" i="68"/>
  <c r="AY83" i="68"/>
  <c r="AZ83" i="68"/>
  <c r="BA83" i="68"/>
  <c r="AI84" i="68"/>
  <c r="AJ84" i="68"/>
  <c r="AK84" i="68"/>
  <c r="AR84" i="68"/>
  <c r="AS84" i="68"/>
  <c r="AV84" i="68"/>
  <c r="AW84" i="68"/>
  <c r="AX84" i="68"/>
  <c r="AY84" i="68"/>
  <c r="AZ84" i="68"/>
  <c r="BA84" i="68"/>
  <c r="AI85" i="68"/>
  <c r="AJ85" i="68"/>
  <c r="AK85" i="68"/>
  <c r="AR85" i="68"/>
  <c r="AS85" i="68"/>
  <c r="AV85" i="68"/>
  <c r="AW85" i="68"/>
  <c r="AX85" i="68"/>
  <c r="AY85" i="68"/>
  <c r="AZ85" i="68"/>
  <c r="BA85" i="68"/>
  <c r="AI86" i="68"/>
  <c r="AJ86" i="68"/>
  <c r="AK86" i="68"/>
  <c r="AR86" i="68"/>
  <c r="AS86" i="68"/>
  <c r="AV86" i="68"/>
  <c r="AW86" i="68"/>
  <c r="AX86" i="68"/>
  <c r="AY86" i="68"/>
  <c r="AZ86" i="68"/>
  <c r="BA86" i="68"/>
  <c r="AI87" i="68"/>
  <c r="AJ87" i="68"/>
  <c r="AK87" i="68"/>
  <c r="AR87" i="68"/>
  <c r="AS87" i="68"/>
  <c r="AV87" i="68"/>
  <c r="AW87" i="68"/>
  <c r="AX87" i="68"/>
  <c r="AY87" i="68"/>
  <c r="AZ87" i="68"/>
  <c r="BA87" i="68"/>
  <c r="AI88" i="68"/>
  <c r="AJ88" i="68"/>
  <c r="AK88" i="68"/>
  <c r="AR88" i="68"/>
  <c r="AS88" i="68"/>
  <c r="AV88" i="68"/>
  <c r="AW88" i="68"/>
  <c r="AX88" i="68"/>
  <c r="AY88" i="68"/>
  <c r="AZ88" i="68"/>
  <c r="BA88" i="68"/>
  <c r="AI89" i="68"/>
  <c r="AJ89" i="68"/>
  <c r="AK89" i="68"/>
  <c r="AR89" i="68"/>
  <c r="AS89" i="68"/>
  <c r="AV89" i="68"/>
  <c r="AW89" i="68"/>
  <c r="AX89" i="68"/>
  <c r="AY89" i="68"/>
  <c r="AZ89" i="68"/>
  <c r="BA89" i="68"/>
  <c r="AI90" i="68"/>
  <c r="AJ90" i="68"/>
  <c r="AK90" i="68"/>
  <c r="AR90" i="68"/>
  <c r="AS90" i="68"/>
  <c r="AV90" i="68"/>
  <c r="AW90" i="68"/>
  <c r="AX90" i="68"/>
  <c r="AY90" i="68"/>
  <c r="AZ90" i="68"/>
  <c r="BA90" i="68"/>
  <c r="AI91" i="68"/>
  <c r="AJ91" i="68"/>
  <c r="AK91" i="68"/>
  <c r="AR91" i="68"/>
  <c r="AS91" i="68"/>
  <c r="AV91" i="68"/>
  <c r="AW91" i="68"/>
  <c r="AX91" i="68"/>
  <c r="AY91" i="68"/>
  <c r="AZ91" i="68"/>
  <c r="BA91" i="68"/>
  <c r="AI92" i="68"/>
  <c r="AJ92" i="68"/>
  <c r="AK92" i="68"/>
  <c r="AR92" i="68"/>
  <c r="AS92" i="68"/>
  <c r="AV92" i="68"/>
  <c r="AW92" i="68"/>
  <c r="AX92" i="68"/>
  <c r="AY92" i="68"/>
  <c r="AZ92" i="68"/>
  <c r="BA92" i="68"/>
  <c r="AI93" i="68"/>
  <c r="AJ93" i="68"/>
  <c r="AK93" i="68"/>
  <c r="AR93" i="68"/>
  <c r="AS93" i="68"/>
  <c r="AV93" i="68"/>
  <c r="AW93" i="68"/>
  <c r="AX93" i="68"/>
  <c r="AY93" i="68"/>
  <c r="AZ93" i="68"/>
  <c r="BA93" i="68"/>
  <c r="AI94" i="68"/>
  <c r="AJ94" i="68"/>
  <c r="AK94" i="68"/>
  <c r="AR94" i="68"/>
  <c r="AS94" i="68"/>
  <c r="AV94" i="68"/>
  <c r="AW94" i="68"/>
  <c r="AX94" i="68"/>
  <c r="AY94" i="68"/>
  <c r="AZ94" i="68"/>
  <c r="BA94" i="68"/>
  <c r="AI95" i="68"/>
  <c r="AJ95" i="68"/>
  <c r="AK95" i="68"/>
  <c r="AR95" i="68"/>
  <c r="AS95" i="68"/>
  <c r="AV95" i="68"/>
  <c r="AW95" i="68"/>
  <c r="AX95" i="68"/>
  <c r="AY95" i="68"/>
  <c r="AZ95" i="68"/>
  <c r="BA95" i="68"/>
  <c r="AI96" i="68"/>
  <c r="AJ96" i="68"/>
  <c r="AK96" i="68"/>
  <c r="AR96" i="68"/>
  <c r="AS96" i="68"/>
  <c r="AV96" i="68"/>
  <c r="AW96" i="68"/>
  <c r="AX96" i="68"/>
  <c r="AY96" i="68"/>
  <c r="AZ96" i="68"/>
  <c r="BA96" i="68"/>
  <c r="AI97" i="68"/>
  <c r="AJ97" i="68"/>
  <c r="AK97" i="68"/>
  <c r="AR97" i="68"/>
  <c r="AS97" i="68"/>
  <c r="AV97" i="68"/>
  <c r="AW97" i="68"/>
  <c r="AX97" i="68"/>
  <c r="AY97" i="68"/>
  <c r="AZ97" i="68"/>
  <c r="BA97" i="68"/>
  <c r="AI98" i="68"/>
  <c r="AJ98" i="68"/>
  <c r="AK98" i="68"/>
  <c r="AR98" i="68"/>
  <c r="AS98" i="68"/>
  <c r="AV98" i="68"/>
  <c r="AW98" i="68"/>
  <c r="AX98" i="68"/>
  <c r="AY98" i="68"/>
  <c r="AZ98" i="68"/>
  <c r="BA98" i="68"/>
  <c r="AI99" i="68"/>
  <c r="AJ99" i="68"/>
  <c r="AK99" i="68"/>
  <c r="AR99" i="68"/>
  <c r="AS99" i="68"/>
  <c r="AV99" i="68"/>
  <c r="AW99" i="68"/>
  <c r="AX99" i="68"/>
  <c r="AY99" i="68"/>
  <c r="AZ99" i="68"/>
  <c r="BA99" i="68"/>
  <c r="AI100" i="68"/>
  <c r="AJ100" i="68"/>
  <c r="AK100" i="68"/>
  <c r="AR100" i="68"/>
  <c r="AS100" i="68"/>
  <c r="AV100" i="68"/>
  <c r="AW100" i="68"/>
  <c r="AX100" i="68"/>
  <c r="AY100" i="68"/>
  <c r="AZ100" i="68"/>
  <c r="BA100" i="68"/>
  <c r="AI101" i="68"/>
  <c r="AJ101" i="68"/>
  <c r="AK101" i="68"/>
  <c r="AR101" i="68"/>
  <c r="AS101" i="68"/>
  <c r="AV101" i="68"/>
  <c r="AW101" i="68"/>
  <c r="AX101" i="68"/>
  <c r="AY101" i="68"/>
  <c r="AZ101" i="68"/>
  <c r="BA101" i="68"/>
  <c r="AI102" i="68"/>
  <c r="AJ102" i="68"/>
  <c r="AK102" i="68"/>
  <c r="AR102" i="68"/>
  <c r="AS102" i="68"/>
  <c r="AV102" i="68"/>
  <c r="AW102" i="68"/>
  <c r="AX102" i="68"/>
  <c r="AY102" i="68"/>
  <c r="AZ102" i="68"/>
  <c r="BA102" i="68"/>
  <c r="AI103" i="68"/>
  <c r="AJ103" i="68"/>
  <c r="AK103" i="68"/>
  <c r="AR103" i="68"/>
  <c r="AS103" i="68"/>
  <c r="AV103" i="68"/>
  <c r="AW103" i="68"/>
  <c r="AX103" i="68"/>
  <c r="AY103" i="68"/>
  <c r="AZ103" i="68"/>
  <c r="BA103" i="68"/>
  <c r="AI104" i="68"/>
  <c r="AJ104" i="68"/>
  <c r="AK104" i="68"/>
  <c r="AR104" i="68"/>
  <c r="AS104" i="68"/>
  <c r="AV104" i="68"/>
  <c r="AW104" i="68"/>
  <c r="AX104" i="68"/>
  <c r="AY104" i="68"/>
  <c r="AZ104" i="68"/>
  <c r="BA104" i="68"/>
  <c r="AI105" i="68"/>
  <c r="AJ105" i="68"/>
  <c r="AK105" i="68"/>
  <c r="AR105" i="68"/>
  <c r="AS105" i="68"/>
  <c r="AV105" i="68"/>
  <c r="AW105" i="68"/>
  <c r="AX105" i="68"/>
  <c r="AY105" i="68"/>
  <c r="AZ105" i="68"/>
  <c r="BA105" i="68"/>
  <c r="AI106" i="68"/>
  <c r="AJ106" i="68"/>
  <c r="AK106" i="68"/>
  <c r="AR106" i="68"/>
  <c r="AS106" i="68"/>
  <c r="AV106" i="68"/>
  <c r="AW106" i="68"/>
  <c r="AX106" i="68"/>
  <c r="AY106" i="68"/>
  <c r="AZ106" i="68"/>
  <c r="BA106" i="68"/>
  <c r="AI107" i="68"/>
  <c r="AJ107" i="68"/>
  <c r="AK107" i="68"/>
  <c r="AR107" i="68"/>
  <c r="AS107" i="68"/>
  <c r="AV107" i="68"/>
  <c r="AW107" i="68"/>
  <c r="AX107" i="68"/>
  <c r="AY107" i="68"/>
  <c r="AZ107" i="68"/>
  <c r="BA107" i="68"/>
  <c r="AI108" i="68"/>
  <c r="AJ108" i="68"/>
  <c r="AK108" i="68"/>
  <c r="AR108" i="68"/>
  <c r="AS108" i="68"/>
  <c r="AV108" i="68"/>
  <c r="AW108" i="68"/>
  <c r="AX108" i="68"/>
  <c r="AY108" i="68"/>
  <c r="AZ108" i="68"/>
  <c r="BA108" i="68"/>
  <c r="AI109" i="68"/>
  <c r="AJ109" i="68"/>
  <c r="AK109" i="68"/>
  <c r="AR109" i="68"/>
  <c r="AS109" i="68"/>
  <c r="AV109" i="68"/>
  <c r="AW109" i="68"/>
  <c r="AX109" i="68"/>
  <c r="AY109" i="68"/>
  <c r="AZ109" i="68"/>
  <c r="BA109" i="68"/>
  <c r="AI110" i="68"/>
  <c r="AJ110" i="68"/>
  <c r="AK110" i="68"/>
  <c r="AR110" i="68"/>
  <c r="AS110" i="68"/>
  <c r="AV110" i="68"/>
  <c r="AW110" i="68"/>
  <c r="AX110" i="68"/>
  <c r="AY110" i="68"/>
  <c r="AZ110" i="68"/>
  <c r="BA110" i="68"/>
  <c r="AI111" i="68"/>
  <c r="AJ111" i="68"/>
  <c r="AK111" i="68"/>
  <c r="AR111" i="68"/>
  <c r="AS111" i="68"/>
  <c r="AV111" i="68"/>
  <c r="AW111" i="68"/>
  <c r="AX111" i="68"/>
  <c r="AY111" i="68"/>
  <c r="AZ111" i="68"/>
  <c r="BA111" i="68"/>
  <c r="AI112" i="68"/>
  <c r="AJ112" i="68"/>
  <c r="AK112" i="68"/>
  <c r="AR112" i="68"/>
  <c r="AS112" i="68"/>
  <c r="AV112" i="68"/>
  <c r="AW112" i="68"/>
  <c r="AX112" i="68"/>
  <c r="AY112" i="68"/>
  <c r="AZ112" i="68"/>
  <c r="BA112" i="68"/>
  <c r="AI113" i="68"/>
  <c r="AJ113" i="68"/>
  <c r="AK113" i="68"/>
  <c r="AR113" i="68"/>
  <c r="AS113" i="68"/>
  <c r="AV113" i="68"/>
  <c r="AW113" i="68"/>
  <c r="AX113" i="68"/>
  <c r="AY113" i="68"/>
  <c r="AZ113" i="68"/>
  <c r="BA113" i="68"/>
  <c r="AI114" i="68"/>
  <c r="AJ114" i="68"/>
  <c r="AK114" i="68"/>
  <c r="AR114" i="68"/>
  <c r="AS114" i="68"/>
  <c r="AV114" i="68"/>
  <c r="AW114" i="68"/>
  <c r="AX114" i="68"/>
  <c r="AY114" i="68"/>
  <c r="AZ114" i="68"/>
  <c r="BA114" i="68"/>
  <c r="AI115" i="68"/>
  <c r="AJ115" i="68"/>
  <c r="AK115" i="68"/>
  <c r="AR115" i="68"/>
  <c r="AS115" i="68"/>
  <c r="AV115" i="68"/>
  <c r="AW115" i="68"/>
  <c r="AX115" i="68"/>
  <c r="AY115" i="68"/>
  <c r="AZ115" i="68"/>
  <c r="BA115" i="68"/>
  <c r="AI116" i="68"/>
  <c r="AJ116" i="68"/>
  <c r="AK116" i="68"/>
  <c r="AR116" i="68"/>
  <c r="AS116" i="68"/>
  <c r="AV116" i="68"/>
  <c r="AW116" i="68"/>
  <c r="AX116" i="68"/>
  <c r="AY116" i="68"/>
  <c r="AZ116" i="68"/>
  <c r="BA116" i="68"/>
  <c r="AI117" i="68"/>
  <c r="AJ117" i="68"/>
  <c r="AK117" i="68"/>
  <c r="AR117" i="68"/>
  <c r="AS117" i="68"/>
  <c r="AV117" i="68"/>
  <c r="AW117" i="68"/>
  <c r="AX117" i="68"/>
  <c r="AY117" i="68"/>
  <c r="AZ117" i="68"/>
  <c r="BA117" i="68"/>
  <c r="AI118" i="68"/>
  <c r="AJ118" i="68"/>
  <c r="AK118" i="68"/>
  <c r="AR118" i="68"/>
  <c r="AS118" i="68"/>
  <c r="AV118" i="68"/>
  <c r="AW118" i="68"/>
  <c r="AX118" i="68"/>
  <c r="AY118" i="68"/>
  <c r="AZ118" i="68"/>
  <c r="BA118" i="68"/>
  <c r="AI119" i="68"/>
  <c r="AJ119" i="68"/>
  <c r="AK119" i="68"/>
  <c r="AR119" i="68"/>
  <c r="AS119" i="68"/>
  <c r="AV119" i="68"/>
  <c r="AW119" i="68"/>
  <c r="AX119" i="68"/>
  <c r="AY119" i="68"/>
  <c r="AZ119" i="68"/>
  <c r="BA119" i="68"/>
  <c r="AI120" i="68"/>
  <c r="AJ120" i="68"/>
  <c r="AK120" i="68"/>
  <c r="AR120" i="68"/>
  <c r="AS120" i="68"/>
  <c r="AV120" i="68"/>
  <c r="AW120" i="68"/>
  <c r="AX120" i="68"/>
  <c r="AY120" i="68"/>
  <c r="AZ120" i="68"/>
  <c r="BA120" i="68"/>
  <c r="AI121" i="68"/>
  <c r="AJ121" i="68"/>
  <c r="AK121" i="68"/>
  <c r="AR121" i="68"/>
  <c r="AS121" i="68"/>
  <c r="AV121" i="68"/>
  <c r="AW121" i="68"/>
  <c r="AX121" i="68"/>
  <c r="AY121" i="68"/>
  <c r="AZ121" i="68"/>
  <c r="BA121" i="68"/>
  <c r="AI122" i="68"/>
  <c r="AJ122" i="68"/>
  <c r="AK122" i="68"/>
  <c r="AR122" i="68"/>
  <c r="AS122" i="68"/>
  <c r="AV122" i="68"/>
  <c r="AW122" i="68"/>
  <c r="AX122" i="68"/>
  <c r="AY122" i="68"/>
  <c r="AZ122" i="68"/>
  <c r="BA122" i="68"/>
  <c r="AI123" i="68"/>
  <c r="AJ123" i="68"/>
  <c r="AK123" i="68"/>
  <c r="AR123" i="68"/>
  <c r="AS123" i="68"/>
  <c r="AV123" i="68"/>
  <c r="AW123" i="68"/>
  <c r="AX123" i="68"/>
  <c r="AY123" i="68"/>
  <c r="AZ123" i="68"/>
  <c r="BA123" i="68"/>
  <c r="AI124" i="68"/>
  <c r="AJ124" i="68"/>
  <c r="AK124" i="68"/>
  <c r="AR124" i="68"/>
  <c r="AS124" i="68"/>
  <c r="AV124" i="68"/>
  <c r="AW124" i="68"/>
  <c r="AX124" i="68"/>
  <c r="AY124" i="68"/>
  <c r="AZ124" i="68"/>
  <c r="BA124" i="68"/>
  <c r="AI125" i="68"/>
  <c r="AJ125" i="68"/>
  <c r="AK125" i="68"/>
  <c r="AR125" i="68"/>
  <c r="AS125" i="68"/>
  <c r="AV125" i="68"/>
  <c r="AW125" i="68"/>
  <c r="AX125" i="68"/>
  <c r="AY125" i="68"/>
  <c r="AZ125" i="68"/>
  <c r="BA125" i="68"/>
  <c r="AI126" i="68"/>
  <c r="AJ126" i="68"/>
  <c r="AK126" i="68"/>
  <c r="AR126" i="68"/>
  <c r="AS126" i="68"/>
  <c r="AV126" i="68"/>
  <c r="AW126" i="68"/>
  <c r="AX126" i="68"/>
  <c r="AY126" i="68"/>
  <c r="AZ126" i="68"/>
  <c r="BA126" i="68"/>
  <c r="AI127" i="68"/>
  <c r="AJ127" i="68"/>
  <c r="AK127" i="68"/>
  <c r="AR127" i="68"/>
  <c r="AS127" i="68"/>
  <c r="AV127" i="68"/>
  <c r="AW127" i="68"/>
  <c r="AX127" i="68"/>
  <c r="AY127" i="68"/>
  <c r="AZ127" i="68"/>
  <c r="BA127" i="68"/>
  <c r="AI128" i="68"/>
  <c r="AJ128" i="68"/>
  <c r="AK128" i="68"/>
  <c r="AR128" i="68"/>
  <c r="AS128" i="68"/>
  <c r="AV128" i="68"/>
  <c r="AW128" i="68"/>
  <c r="AX128" i="68"/>
  <c r="AY128" i="68"/>
  <c r="AZ128" i="68"/>
  <c r="BA128" i="68"/>
  <c r="AI129" i="68"/>
  <c r="AJ129" i="68"/>
  <c r="AK129" i="68"/>
  <c r="AR129" i="68"/>
  <c r="AS129" i="68"/>
  <c r="AV129" i="68"/>
  <c r="AW129" i="68"/>
  <c r="AX129" i="68"/>
  <c r="AY129" i="68"/>
  <c r="AZ129" i="68"/>
  <c r="BA129" i="68"/>
  <c r="AI130" i="68"/>
  <c r="AJ130" i="68"/>
  <c r="AK130" i="68"/>
  <c r="AR130" i="68"/>
  <c r="AS130" i="68"/>
  <c r="AV130" i="68"/>
  <c r="AW130" i="68"/>
  <c r="AX130" i="68"/>
  <c r="AY130" i="68"/>
  <c r="AZ130" i="68"/>
  <c r="BA130" i="68"/>
  <c r="AI131" i="68"/>
  <c r="AJ131" i="68"/>
  <c r="AK131" i="68"/>
  <c r="AR131" i="68"/>
  <c r="AS131" i="68"/>
  <c r="AV131" i="68"/>
  <c r="AW131" i="68"/>
  <c r="AX131" i="68"/>
  <c r="AY131" i="68"/>
  <c r="AZ131" i="68"/>
  <c r="BA131" i="68"/>
  <c r="AI132" i="68"/>
  <c r="AJ132" i="68"/>
  <c r="AK132" i="68"/>
  <c r="AR132" i="68"/>
  <c r="AS132" i="68"/>
  <c r="AV132" i="68"/>
  <c r="AW132" i="68"/>
  <c r="AX132" i="68"/>
  <c r="AY132" i="68"/>
  <c r="AZ132" i="68"/>
  <c r="BA132" i="68"/>
  <c r="AI133" i="68"/>
  <c r="AJ133" i="68"/>
  <c r="AK133" i="68"/>
  <c r="AR133" i="68"/>
  <c r="AS133" i="68"/>
  <c r="AV133" i="68"/>
  <c r="AW133" i="68"/>
  <c r="AX133" i="68"/>
  <c r="AY133" i="68"/>
  <c r="AZ133" i="68"/>
  <c r="BA133" i="68"/>
  <c r="AI134" i="68"/>
  <c r="AJ134" i="68"/>
  <c r="AK134" i="68"/>
  <c r="AR134" i="68"/>
  <c r="AS134" i="68"/>
  <c r="AV134" i="68"/>
  <c r="AW134" i="68"/>
  <c r="AX134" i="68"/>
  <c r="AY134" i="68"/>
  <c r="AZ134" i="68"/>
  <c r="BA134" i="68"/>
  <c r="AI135" i="68"/>
  <c r="AJ135" i="68"/>
  <c r="AK135" i="68"/>
  <c r="AR135" i="68"/>
  <c r="AS135" i="68"/>
  <c r="AV135" i="68"/>
  <c r="AW135" i="68"/>
  <c r="AX135" i="68"/>
  <c r="AY135" i="68"/>
  <c r="AZ135" i="68"/>
  <c r="BA135" i="68"/>
  <c r="AI136" i="68"/>
  <c r="AJ136" i="68"/>
  <c r="AK136" i="68"/>
  <c r="AR136" i="68"/>
  <c r="AS136" i="68"/>
  <c r="AV136" i="68"/>
  <c r="AW136" i="68"/>
  <c r="AX136" i="68"/>
  <c r="AY136" i="68"/>
  <c r="AZ136" i="68"/>
  <c r="BA136" i="68"/>
  <c r="AI137" i="68"/>
  <c r="AJ137" i="68"/>
  <c r="AK137" i="68"/>
  <c r="AR137" i="68"/>
  <c r="AS137" i="68"/>
  <c r="AV137" i="68"/>
  <c r="AW137" i="68"/>
  <c r="AX137" i="68"/>
  <c r="AY137" i="68"/>
  <c r="AZ137" i="68"/>
  <c r="BA137" i="68"/>
  <c r="AI138" i="68"/>
  <c r="AJ138" i="68"/>
  <c r="AK138" i="68"/>
  <c r="AR138" i="68"/>
  <c r="AS138" i="68"/>
  <c r="AV138" i="68"/>
  <c r="AW138" i="68"/>
  <c r="AX138" i="68"/>
  <c r="AY138" i="68"/>
  <c r="AZ138" i="68"/>
  <c r="BA138" i="68"/>
  <c r="AI139" i="68"/>
  <c r="AJ139" i="68"/>
  <c r="AK139" i="68"/>
  <c r="AR139" i="68"/>
  <c r="AS139" i="68"/>
  <c r="AV139" i="68"/>
  <c r="AW139" i="68"/>
  <c r="AX139" i="68"/>
  <c r="AY139" i="68"/>
  <c r="AZ139" i="68"/>
  <c r="BA139" i="68"/>
  <c r="AI140" i="68"/>
  <c r="AJ140" i="68"/>
  <c r="AK140" i="68"/>
  <c r="AR140" i="68"/>
  <c r="AS140" i="68"/>
  <c r="AV140" i="68"/>
  <c r="AW140" i="68"/>
  <c r="AX140" i="68"/>
  <c r="AY140" i="68"/>
  <c r="AZ140" i="68"/>
  <c r="BA140" i="68"/>
  <c r="AI141" i="68"/>
  <c r="AJ141" i="68"/>
  <c r="AK141" i="68"/>
  <c r="AR141" i="68"/>
  <c r="AS141" i="68"/>
  <c r="AV141" i="68"/>
  <c r="AW141" i="68"/>
  <c r="AX141" i="68"/>
  <c r="AY141" i="68"/>
  <c r="AZ141" i="68"/>
  <c r="BA141" i="68"/>
  <c r="AI142" i="68"/>
  <c r="AJ142" i="68"/>
  <c r="AK142" i="68"/>
  <c r="AR142" i="68"/>
  <c r="AS142" i="68"/>
  <c r="AV142" i="68"/>
  <c r="AW142" i="68"/>
  <c r="AX142" i="68"/>
  <c r="AY142" i="68"/>
  <c r="AZ142" i="68"/>
  <c r="BA142" i="68"/>
  <c r="AI143" i="68"/>
  <c r="AJ143" i="68"/>
  <c r="AK143" i="68"/>
  <c r="AR143" i="68"/>
  <c r="AS143" i="68"/>
  <c r="AV143" i="68"/>
  <c r="AW143" i="68"/>
  <c r="AX143" i="68"/>
  <c r="AY143" i="68"/>
  <c r="AZ143" i="68"/>
  <c r="BA143" i="68"/>
  <c r="AI144" i="68"/>
  <c r="AJ144" i="68"/>
  <c r="AK144" i="68"/>
  <c r="AR144" i="68"/>
  <c r="AS144" i="68"/>
  <c r="AV144" i="68"/>
  <c r="AW144" i="68"/>
  <c r="AX144" i="68"/>
  <c r="AY144" i="68"/>
  <c r="AZ144" i="68"/>
  <c r="BA144" i="68"/>
  <c r="AI145" i="68"/>
  <c r="AJ145" i="68"/>
  <c r="AK145" i="68"/>
  <c r="AR145" i="68"/>
  <c r="AS145" i="68"/>
  <c r="AV145" i="68"/>
  <c r="AW145" i="68"/>
  <c r="AX145" i="68"/>
  <c r="AY145" i="68"/>
  <c r="AZ145" i="68"/>
  <c r="BA145" i="68"/>
  <c r="AI146" i="68"/>
  <c r="AJ146" i="68"/>
  <c r="AK146" i="68"/>
  <c r="AR146" i="68"/>
  <c r="AS146" i="68"/>
  <c r="AV146" i="68"/>
  <c r="AW146" i="68"/>
  <c r="AX146" i="68"/>
  <c r="AY146" i="68"/>
  <c r="AZ146" i="68"/>
  <c r="BA146" i="68"/>
  <c r="AI147" i="68"/>
  <c r="AJ147" i="68"/>
  <c r="AK147" i="68"/>
  <c r="AR147" i="68"/>
  <c r="AS147" i="68"/>
  <c r="AV147" i="68"/>
  <c r="AW147" i="68"/>
  <c r="AX147" i="68"/>
  <c r="AY147" i="68"/>
  <c r="AZ147" i="68"/>
  <c r="BA147" i="68"/>
  <c r="AI148" i="68"/>
  <c r="AJ148" i="68"/>
  <c r="AK148" i="68"/>
  <c r="AR148" i="68"/>
  <c r="AS148" i="68"/>
  <c r="AV148" i="68"/>
  <c r="AW148" i="68"/>
  <c r="AX148" i="68"/>
  <c r="AY148" i="68"/>
  <c r="AZ148" i="68"/>
  <c r="BA148" i="68"/>
  <c r="AI149" i="68"/>
  <c r="AJ149" i="68"/>
  <c r="AK149" i="68"/>
  <c r="AR149" i="68"/>
  <c r="AS149" i="68"/>
  <c r="AV149" i="68"/>
  <c r="AW149" i="68"/>
  <c r="AX149" i="68"/>
  <c r="AY149" i="68"/>
  <c r="AZ149" i="68"/>
  <c r="BA149" i="68"/>
  <c r="AI150" i="68"/>
  <c r="AJ150" i="68"/>
  <c r="AK150" i="68"/>
  <c r="AR150" i="68"/>
  <c r="AS150" i="68"/>
  <c r="AV150" i="68"/>
  <c r="AW150" i="68"/>
  <c r="AX150" i="68"/>
  <c r="AY150" i="68"/>
  <c r="AZ150" i="68"/>
  <c r="BA150" i="68"/>
  <c r="AI151" i="68"/>
  <c r="AJ151" i="68"/>
  <c r="AK151" i="68"/>
  <c r="AR151" i="68"/>
  <c r="AS151" i="68"/>
  <c r="AV151" i="68"/>
  <c r="AW151" i="68"/>
  <c r="AX151" i="68"/>
  <c r="AY151" i="68"/>
  <c r="AZ151" i="68"/>
  <c r="BA151" i="68"/>
  <c r="AI152" i="68"/>
  <c r="AJ152" i="68"/>
  <c r="AK152" i="68"/>
  <c r="AR152" i="68"/>
  <c r="AS152" i="68"/>
  <c r="AV152" i="68"/>
  <c r="AW152" i="68"/>
  <c r="AX152" i="68"/>
  <c r="AY152" i="68"/>
  <c r="AZ152" i="68"/>
  <c r="BA152" i="68"/>
  <c r="AI153" i="68"/>
  <c r="AJ153" i="68"/>
  <c r="AK153" i="68"/>
  <c r="AR153" i="68"/>
  <c r="AS153" i="68"/>
  <c r="AV153" i="68"/>
  <c r="AW153" i="68"/>
  <c r="AX153" i="68"/>
  <c r="AY153" i="68"/>
  <c r="AZ153" i="68"/>
  <c r="BA153" i="68"/>
  <c r="AI154" i="68"/>
  <c r="AJ154" i="68"/>
  <c r="AK154" i="68"/>
  <c r="AR154" i="68"/>
  <c r="AS154" i="68"/>
  <c r="AV154" i="68"/>
  <c r="AW154" i="68"/>
  <c r="AX154" i="68"/>
  <c r="AY154" i="68"/>
  <c r="AZ154" i="68"/>
  <c r="BA154" i="68"/>
  <c r="AI155" i="68"/>
  <c r="AJ155" i="68"/>
  <c r="AK155" i="68"/>
  <c r="AR155" i="68"/>
  <c r="AS155" i="68"/>
  <c r="AV155" i="68"/>
  <c r="AW155" i="68"/>
  <c r="AX155" i="68"/>
  <c r="AY155" i="68"/>
  <c r="AZ155" i="68"/>
  <c r="BA155" i="68"/>
  <c r="AI156" i="68"/>
  <c r="AJ156" i="68"/>
  <c r="AK156" i="68"/>
  <c r="AR156" i="68"/>
  <c r="AS156" i="68"/>
  <c r="AV156" i="68"/>
  <c r="AW156" i="68"/>
  <c r="AX156" i="68"/>
  <c r="AY156" i="68"/>
  <c r="AZ156" i="68"/>
  <c r="BA156" i="68"/>
  <c r="AI157" i="68"/>
  <c r="AJ157" i="68"/>
  <c r="AK157" i="68"/>
  <c r="AR157" i="68"/>
  <c r="AS157" i="68"/>
  <c r="AV157" i="68"/>
  <c r="AW157" i="68"/>
  <c r="AX157" i="68"/>
  <c r="AY157" i="68"/>
  <c r="AZ157" i="68"/>
  <c r="BA157" i="68"/>
  <c r="AI158" i="68"/>
  <c r="AJ158" i="68"/>
  <c r="AK158" i="68"/>
  <c r="AR158" i="68"/>
  <c r="AS158" i="68"/>
  <c r="AV158" i="68"/>
  <c r="AW158" i="68"/>
  <c r="AX158" i="68"/>
  <c r="AY158" i="68"/>
  <c r="AZ158" i="68"/>
  <c r="BA158" i="68"/>
  <c r="AI159" i="68"/>
  <c r="AJ159" i="68"/>
  <c r="AK159" i="68"/>
  <c r="AR159" i="68"/>
  <c r="AS159" i="68"/>
  <c r="AV159" i="68"/>
  <c r="AW159" i="68"/>
  <c r="AX159" i="68"/>
  <c r="AY159" i="68"/>
  <c r="AZ159" i="68"/>
  <c r="BA159" i="68"/>
  <c r="AI160" i="68"/>
  <c r="AJ160" i="68"/>
  <c r="AK160" i="68"/>
  <c r="AR160" i="68"/>
  <c r="AS160" i="68"/>
  <c r="AV160" i="68"/>
  <c r="AW160" i="68"/>
  <c r="AX160" i="68"/>
  <c r="AY160" i="68"/>
  <c r="AZ160" i="68"/>
  <c r="BA160" i="68"/>
  <c r="AI161" i="68"/>
  <c r="AJ161" i="68"/>
  <c r="AK161" i="68"/>
  <c r="AR161" i="68"/>
  <c r="AS161" i="68"/>
  <c r="AV161" i="68"/>
  <c r="AW161" i="68"/>
  <c r="AX161" i="68"/>
  <c r="AY161" i="68"/>
  <c r="AZ161" i="68"/>
  <c r="BA161" i="68"/>
  <c r="AI162" i="68"/>
  <c r="AJ162" i="68"/>
  <c r="AK162" i="68"/>
  <c r="AR162" i="68"/>
  <c r="AS162" i="68"/>
  <c r="AV162" i="68"/>
  <c r="AW162" i="68"/>
  <c r="AX162" i="68"/>
  <c r="AY162" i="68"/>
  <c r="AZ162" i="68"/>
  <c r="BA162" i="68"/>
  <c r="AI163" i="68"/>
  <c r="AJ163" i="68"/>
  <c r="AK163" i="68"/>
  <c r="AR163" i="68"/>
  <c r="AS163" i="68"/>
  <c r="AV163" i="68"/>
  <c r="AW163" i="68"/>
  <c r="AX163" i="68"/>
  <c r="AY163" i="68"/>
  <c r="AZ163" i="68"/>
  <c r="BA163" i="68"/>
  <c r="AI164" i="68"/>
  <c r="AJ164" i="68"/>
  <c r="AK164" i="68"/>
  <c r="AR164" i="68"/>
  <c r="AS164" i="68"/>
  <c r="AV164" i="68"/>
  <c r="AW164" i="68"/>
  <c r="AX164" i="68"/>
  <c r="AY164" i="68"/>
  <c r="AZ164" i="68"/>
  <c r="BA164" i="68"/>
  <c r="AI165" i="68"/>
  <c r="AJ165" i="68"/>
  <c r="AK165" i="68"/>
  <c r="AR165" i="68"/>
  <c r="AS165" i="68"/>
  <c r="AV165" i="68"/>
  <c r="AW165" i="68"/>
  <c r="AX165" i="68"/>
  <c r="AY165" i="68"/>
  <c r="AZ165" i="68"/>
  <c r="BA165" i="68"/>
  <c r="AI166" i="68"/>
  <c r="AJ166" i="68"/>
  <c r="AK166" i="68"/>
  <c r="AR166" i="68"/>
  <c r="AS166" i="68"/>
  <c r="AV166" i="68"/>
  <c r="AW166" i="68"/>
  <c r="AX166" i="68"/>
  <c r="AY166" i="68"/>
  <c r="AZ166" i="68"/>
  <c r="BA166" i="68"/>
  <c r="AI167" i="68"/>
  <c r="AJ167" i="68"/>
  <c r="AK167" i="68"/>
  <c r="AR167" i="68"/>
  <c r="AS167" i="68"/>
  <c r="AV167" i="68"/>
  <c r="AW167" i="68"/>
  <c r="AX167" i="68"/>
  <c r="AY167" i="68"/>
  <c r="AZ167" i="68"/>
  <c r="BA167" i="68"/>
  <c r="AI168" i="68"/>
  <c r="AJ168" i="68"/>
  <c r="AK168" i="68"/>
  <c r="AR168" i="68"/>
  <c r="AS168" i="68"/>
  <c r="AV168" i="68"/>
  <c r="AW168" i="68"/>
  <c r="AX168" i="68"/>
  <c r="AY168" i="68"/>
  <c r="AZ168" i="68"/>
  <c r="BA168" i="68"/>
  <c r="AI169" i="68"/>
  <c r="AJ169" i="68"/>
  <c r="AK169" i="68"/>
  <c r="AR169" i="68"/>
  <c r="AS169" i="68"/>
  <c r="AV169" i="68"/>
  <c r="AW169" i="68"/>
  <c r="AX169" i="68"/>
  <c r="AY169" i="68"/>
  <c r="AZ169" i="68"/>
  <c r="BA169" i="68"/>
  <c r="AI170" i="68"/>
  <c r="AJ170" i="68"/>
  <c r="AK170" i="68"/>
  <c r="AR170" i="68"/>
  <c r="AS170" i="68"/>
  <c r="AV170" i="68"/>
  <c r="AW170" i="68"/>
  <c r="AX170" i="68"/>
  <c r="AY170" i="68"/>
  <c r="AZ170" i="68"/>
  <c r="BA170" i="68"/>
  <c r="AI171" i="68"/>
  <c r="AJ171" i="68"/>
  <c r="AK171" i="68"/>
  <c r="AR171" i="68"/>
  <c r="AS171" i="68"/>
  <c r="AV171" i="68"/>
  <c r="AW171" i="68"/>
  <c r="AX171" i="68"/>
  <c r="AY171" i="68"/>
  <c r="AZ171" i="68"/>
  <c r="BA171" i="68"/>
  <c r="AI172" i="68"/>
  <c r="AJ172" i="68"/>
  <c r="AK172" i="68"/>
  <c r="AR172" i="68"/>
  <c r="AS172" i="68"/>
  <c r="AV172" i="68"/>
  <c r="AW172" i="68"/>
  <c r="AX172" i="68"/>
  <c r="AY172" i="68"/>
  <c r="AZ172" i="68"/>
  <c r="BA172" i="68"/>
  <c r="AI173" i="68"/>
  <c r="AJ173" i="68"/>
  <c r="AK173" i="68"/>
  <c r="AR173" i="68"/>
  <c r="AS173" i="68"/>
  <c r="AV173" i="68"/>
  <c r="AW173" i="68"/>
  <c r="AX173" i="68"/>
  <c r="AY173" i="68"/>
  <c r="AZ173" i="68"/>
  <c r="BA173" i="68"/>
  <c r="AI174" i="68"/>
  <c r="AJ174" i="68"/>
  <c r="AK174" i="68"/>
  <c r="AR174" i="68"/>
  <c r="AS174" i="68"/>
  <c r="AV174" i="68"/>
  <c r="AW174" i="68"/>
  <c r="AX174" i="68"/>
  <c r="AY174" i="68"/>
  <c r="AZ174" i="68"/>
  <c r="BA174" i="68"/>
  <c r="AI175" i="68"/>
  <c r="AJ175" i="68"/>
  <c r="AK175" i="68"/>
  <c r="AR175" i="68"/>
  <c r="AS175" i="68"/>
  <c r="AV175" i="68"/>
  <c r="AW175" i="68"/>
  <c r="AX175" i="68"/>
  <c r="AY175" i="68"/>
  <c r="AZ175" i="68"/>
  <c r="BA175" i="68"/>
  <c r="AI176" i="68"/>
  <c r="AJ176" i="68"/>
  <c r="AK176" i="68"/>
  <c r="AR176" i="68"/>
  <c r="AS176" i="68"/>
  <c r="AV176" i="68"/>
  <c r="AW176" i="68"/>
  <c r="AX176" i="68"/>
  <c r="AY176" i="68"/>
  <c r="AZ176" i="68"/>
  <c r="BA176" i="68"/>
  <c r="AI177" i="68"/>
  <c r="AJ177" i="68"/>
  <c r="AK177" i="68"/>
  <c r="AR177" i="68"/>
  <c r="AS177" i="68"/>
  <c r="AV177" i="68"/>
  <c r="AW177" i="68"/>
  <c r="AX177" i="68"/>
  <c r="AY177" i="68"/>
  <c r="AZ177" i="68"/>
  <c r="BA177" i="68"/>
  <c r="AI178" i="68"/>
  <c r="AJ178" i="68"/>
  <c r="AK178" i="68"/>
  <c r="AR178" i="68"/>
  <c r="AS178" i="68"/>
  <c r="AV178" i="68"/>
  <c r="AW178" i="68"/>
  <c r="AX178" i="68"/>
  <c r="AY178" i="68"/>
  <c r="AZ178" i="68"/>
  <c r="BA178" i="68"/>
  <c r="AI179" i="68"/>
  <c r="AJ179" i="68"/>
  <c r="AK179" i="68"/>
  <c r="AR179" i="68"/>
  <c r="AS179" i="68"/>
  <c r="AV179" i="68"/>
  <c r="AW179" i="68"/>
  <c r="AX179" i="68"/>
  <c r="AY179" i="68"/>
  <c r="AZ179" i="68"/>
  <c r="BA179" i="68"/>
  <c r="AI180" i="68"/>
  <c r="AJ180" i="68"/>
  <c r="AK180" i="68"/>
  <c r="AR180" i="68"/>
  <c r="AS180" i="68"/>
  <c r="AV180" i="68"/>
  <c r="AW180" i="68"/>
  <c r="AX180" i="68"/>
  <c r="AY180" i="68"/>
  <c r="AZ180" i="68"/>
  <c r="BA180" i="68"/>
  <c r="AI181" i="68"/>
  <c r="AJ181" i="68"/>
  <c r="AK181" i="68"/>
  <c r="AR181" i="68"/>
  <c r="AS181" i="68"/>
  <c r="AV181" i="68"/>
  <c r="AW181" i="68"/>
  <c r="AX181" i="68"/>
  <c r="AY181" i="68"/>
  <c r="AZ181" i="68"/>
  <c r="BA181" i="68"/>
  <c r="AI182" i="68"/>
  <c r="AJ182" i="68"/>
  <c r="AK182" i="68"/>
  <c r="AR182" i="68"/>
  <c r="AS182" i="68"/>
  <c r="AV182" i="68"/>
  <c r="AW182" i="68"/>
  <c r="AX182" i="68"/>
  <c r="AY182" i="68"/>
  <c r="AZ182" i="68"/>
  <c r="BA182" i="68"/>
  <c r="AI183" i="68"/>
  <c r="AJ183" i="68"/>
  <c r="AK183" i="68"/>
  <c r="AR183" i="68"/>
  <c r="AS183" i="68"/>
  <c r="AV183" i="68"/>
  <c r="AW183" i="68"/>
  <c r="AX183" i="68"/>
  <c r="AY183" i="68"/>
  <c r="AZ183" i="68"/>
  <c r="BA183" i="68"/>
  <c r="AI184" i="68"/>
  <c r="AJ184" i="68"/>
  <c r="AK184" i="68"/>
  <c r="AR184" i="68"/>
  <c r="AS184" i="68"/>
  <c r="AV184" i="68"/>
  <c r="AW184" i="68"/>
  <c r="AX184" i="68"/>
  <c r="AY184" i="68"/>
  <c r="AZ184" i="68"/>
  <c r="BA184" i="68"/>
  <c r="AI185" i="68"/>
  <c r="AJ185" i="68"/>
  <c r="AK185" i="68"/>
  <c r="AR185" i="68"/>
  <c r="AS185" i="68"/>
  <c r="AV185" i="68"/>
  <c r="AW185" i="68"/>
  <c r="AX185" i="68"/>
  <c r="AY185" i="68"/>
  <c r="AZ185" i="68"/>
  <c r="BA185" i="68"/>
  <c r="AI186" i="68"/>
  <c r="AJ186" i="68"/>
  <c r="AK186" i="68"/>
  <c r="AR186" i="68"/>
  <c r="AS186" i="68"/>
  <c r="AV186" i="68"/>
  <c r="AW186" i="68"/>
  <c r="AX186" i="68"/>
  <c r="AY186" i="68"/>
  <c r="AZ186" i="68"/>
  <c r="BA186" i="68"/>
  <c r="AI187" i="68"/>
  <c r="AJ187" i="68"/>
  <c r="AK187" i="68"/>
  <c r="AR187" i="68"/>
  <c r="AS187" i="68"/>
  <c r="AV187" i="68"/>
  <c r="AW187" i="68"/>
  <c r="AX187" i="68"/>
  <c r="AY187" i="68"/>
  <c r="AZ187" i="68"/>
  <c r="BA187" i="68"/>
  <c r="AI188" i="68"/>
  <c r="AJ188" i="68"/>
  <c r="AK188" i="68"/>
  <c r="AR188" i="68"/>
  <c r="AS188" i="68"/>
  <c r="AV188" i="68"/>
  <c r="AW188" i="68"/>
  <c r="AX188" i="68"/>
  <c r="AY188" i="68"/>
  <c r="AZ188" i="68"/>
  <c r="BA188" i="68"/>
  <c r="AI189" i="68"/>
  <c r="AJ189" i="68"/>
  <c r="AK189" i="68"/>
  <c r="AR189" i="68"/>
  <c r="AS189" i="68"/>
  <c r="AV189" i="68"/>
  <c r="AW189" i="68"/>
  <c r="AX189" i="68"/>
  <c r="AY189" i="68"/>
  <c r="AZ189" i="68"/>
  <c r="BA189" i="68"/>
  <c r="AI190" i="68"/>
  <c r="AJ190" i="68"/>
  <c r="AK190" i="68"/>
  <c r="AR190" i="68"/>
  <c r="AS190" i="68"/>
  <c r="AV190" i="68"/>
  <c r="AW190" i="68"/>
  <c r="AX190" i="68"/>
  <c r="AY190" i="68"/>
  <c r="AZ190" i="68"/>
  <c r="BA190" i="68"/>
  <c r="N10" i="67"/>
  <c r="AA9" i="67" s="1"/>
  <c r="O10" i="67"/>
  <c r="P10" i="67"/>
  <c r="Q10" i="67" a="1"/>
  <c r="Q10" i="67" s="1"/>
  <c r="R10" i="67" a="1"/>
  <c r="R10" i="67" s="1"/>
  <c r="S10" i="67" a="1"/>
  <c r="S10" i="67" s="1"/>
  <c r="W10" i="67" a="1"/>
  <c r="W10" i="67" s="1"/>
  <c r="Z10" i="67" a="1"/>
  <c r="Z10" i="67" s="1"/>
  <c r="AW10" i="67"/>
  <c r="AX10" i="67"/>
  <c r="AK11" i="67"/>
  <c r="AL11" i="67"/>
  <c r="AM11" i="67"/>
  <c r="AY11" i="67"/>
  <c r="BA11" i="67"/>
  <c r="BB11" i="67"/>
  <c r="BC11" i="67"/>
  <c r="BD11" i="67"/>
  <c r="D12" i="67"/>
  <c r="D13" i="67"/>
  <c r="D14" i="67" s="1"/>
  <c r="D15" i="67" s="1"/>
  <c r="D16" i="67" s="1"/>
  <c r="D17" i="67" s="1"/>
  <c r="D18" i="67" s="1"/>
  <c r="D19" i="67" s="1"/>
  <c r="D20" i="67" s="1"/>
  <c r="D21" i="67" s="1"/>
  <c r="D22" i="67" s="1"/>
  <c r="D23" i="67" s="1"/>
  <c r="D24" i="67" s="1"/>
  <c r="D25" i="67" s="1"/>
  <c r="D26" i="67" s="1"/>
  <c r="D27" i="67" s="1"/>
  <c r="D28" i="67" s="1"/>
  <c r="D29" i="67" s="1"/>
  <c r="D30" i="67" s="1"/>
  <c r="D31" i="67" s="1"/>
  <c r="D32" i="67" s="1"/>
  <c r="D33" i="67" s="1"/>
  <c r="D34" i="67" s="1"/>
  <c r="D35" i="67" s="1"/>
  <c r="D36" i="67" s="1"/>
  <c r="D37" i="67" s="1"/>
  <c r="D38" i="67" s="1"/>
  <c r="D39" i="67" s="1"/>
  <c r="D40" i="67" s="1"/>
  <c r="D41" i="67" s="1"/>
  <c r="D42" i="67" s="1"/>
  <c r="D43" i="67" s="1"/>
  <c r="D44" i="67" s="1"/>
  <c r="D45" i="67" s="1"/>
  <c r="D46" i="67" s="1"/>
  <c r="D47" i="67" s="1"/>
  <c r="D48" i="67" s="1"/>
  <c r="D49" i="67" s="1"/>
  <c r="D50" i="67" s="1"/>
  <c r="D51" i="67" s="1"/>
  <c r="D52" i="67" s="1"/>
  <c r="D53" i="67" s="1"/>
  <c r="D54" i="67" s="1"/>
  <c r="D55" i="67" s="1"/>
  <c r="D56" i="67" s="1"/>
  <c r="D57" i="67" s="1"/>
  <c r="D58" i="67" s="1"/>
  <c r="D59" i="67" s="1"/>
  <c r="D60" i="67" s="1"/>
  <c r="D61" i="67" s="1"/>
  <c r="D62" i="67" s="1"/>
  <c r="D63" i="67" s="1"/>
  <c r="D64" i="67" s="1"/>
  <c r="D65" i="67" s="1"/>
  <c r="D66" i="67" s="1"/>
  <c r="D67" i="67" s="1"/>
  <c r="D68" i="67" s="1"/>
  <c r="D69" i="67" s="1"/>
  <c r="D70" i="67" s="1"/>
  <c r="D71" i="67" s="1"/>
  <c r="D72" i="67" s="1"/>
  <c r="D73" i="67" s="1"/>
  <c r="D74" i="67" s="1"/>
  <c r="D75" i="67" s="1"/>
  <c r="D76" i="67" s="1"/>
  <c r="D77" i="67" s="1"/>
  <c r="D78" i="67" s="1"/>
  <c r="D79" i="67" s="1"/>
  <c r="D80" i="67" s="1"/>
  <c r="D81" i="67" s="1"/>
  <c r="D82" i="67" s="1"/>
  <c r="D83" i="67" s="1"/>
  <c r="D84" i="67" s="1"/>
  <c r="D85" i="67" s="1"/>
  <c r="D86" i="67" s="1"/>
  <c r="D87" i="67" s="1"/>
  <c r="D88" i="67" s="1"/>
  <c r="D89" i="67" s="1"/>
  <c r="D90" i="67" s="1"/>
  <c r="D91" i="67" s="1"/>
  <c r="D92" i="67" s="1"/>
  <c r="D93" i="67" s="1"/>
  <c r="D94" i="67" s="1"/>
  <c r="D95" i="67" s="1"/>
  <c r="D96" i="67" s="1"/>
  <c r="D97" i="67" s="1"/>
  <c r="D98" i="67" s="1"/>
  <c r="D99" i="67" s="1"/>
  <c r="D100" i="67" s="1"/>
  <c r="D101" i="67" s="1"/>
  <c r="D102" i="67" s="1"/>
  <c r="D103" i="67" s="1"/>
  <c r="D104" i="67" s="1"/>
  <c r="D105" i="67" s="1"/>
  <c r="D106" i="67" s="1"/>
  <c r="D107" i="67" s="1"/>
  <c r="D108" i="67" s="1"/>
  <c r="D109" i="67" s="1"/>
  <c r="D110" i="67" s="1"/>
  <c r="D111" i="67" s="1"/>
  <c r="D112" i="67" s="1"/>
  <c r="D113" i="67" s="1"/>
  <c r="D114" i="67" s="1"/>
  <c r="D115" i="67" s="1"/>
  <c r="D116" i="67" s="1"/>
  <c r="D117" i="67" s="1"/>
  <c r="D118" i="67" s="1"/>
  <c r="D119" i="67" s="1"/>
  <c r="D120" i="67" s="1"/>
  <c r="D121" i="67" s="1"/>
  <c r="D122" i="67" s="1"/>
  <c r="D123" i="67" s="1"/>
  <c r="D124" i="67" s="1"/>
  <c r="D125" i="67" s="1"/>
  <c r="D126" i="67" s="1"/>
  <c r="D127" i="67" s="1"/>
  <c r="D128" i="67" s="1"/>
  <c r="D129" i="67" s="1"/>
  <c r="D130" i="67" s="1"/>
  <c r="D131" i="67" s="1"/>
  <c r="D132" i="67" s="1"/>
  <c r="D133" i="67" s="1"/>
  <c r="D134" i="67" s="1"/>
  <c r="D135" i="67" s="1"/>
  <c r="D136" i="67" s="1"/>
  <c r="D137" i="67" s="1"/>
  <c r="D138" i="67" s="1"/>
  <c r="D139" i="67" s="1"/>
  <c r="D140" i="67" s="1"/>
  <c r="D141" i="67" s="1"/>
  <c r="D142" i="67" s="1"/>
  <c r="D143" i="67" s="1"/>
  <c r="D144" i="67" s="1"/>
  <c r="D145" i="67" s="1"/>
  <c r="D146" i="67" s="1"/>
  <c r="D147" i="67" s="1"/>
  <c r="D148" i="67" s="1"/>
  <c r="D149" i="67" s="1"/>
  <c r="D150" i="67" s="1"/>
  <c r="D151" i="67" s="1"/>
  <c r="D152" i="67" s="1"/>
  <c r="D153" i="67" s="1"/>
  <c r="D154" i="67" s="1"/>
  <c r="D155" i="67" s="1"/>
  <c r="D156" i="67" s="1"/>
  <c r="D157" i="67" s="1"/>
  <c r="D158" i="67" s="1"/>
  <c r="D159" i="67" s="1"/>
  <c r="D160" i="67" s="1"/>
  <c r="D161" i="67" s="1"/>
  <c r="D162" i="67" s="1"/>
  <c r="D163" i="67" s="1"/>
  <c r="D164" i="67" s="1"/>
  <c r="D165" i="67" s="1"/>
  <c r="D166" i="67" s="1"/>
  <c r="D167" i="67" s="1"/>
  <c r="D168" i="67" s="1"/>
  <c r="D169" i="67" s="1"/>
  <c r="D170" i="67" s="1"/>
  <c r="D171" i="67" s="1"/>
  <c r="D172" i="67" s="1"/>
  <c r="D173" i="67" s="1"/>
  <c r="D174" i="67" s="1"/>
  <c r="D175" i="67" s="1"/>
  <c r="D176" i="67" s="1"/>
  <c r="D177" i="67" s="1"/>
  <c r="D178" i="67" s="1"/>
  <c r="D179" i="67" s="1"/>
  <c r="D180" i="67" s="1"/>
  <c r="D181" i="67" s="1"/>
  <c r="D182" i="67" s="1"/>
  <c r="D183" i="67" s="1"/>
  <c r="D184" i="67" s="1"/>
  <c r="D185" i="67" s="1"/>
  <c r="D186" i="67" s="1"/>
  <c r="D187" i="67" s="1"/>
  <c r="D188" i="67" s="1"/>
  <c r="D189" i="67" s="1"/>
  <c r="D190" i="67" s="1"/>
  <c r="D191" i="67" s="1"/>
  <c r="D192" i="67" s="1"/>
  <c r="D193" i="67" s="1"/>
  <c r="D194" i="67" s="1"/>
  <c r="D195" i="67" s="1"/>
  <c r="D196" i="67" s="1"/>
  <c r="D197" i="67" s="1"/>
  <c r="D198" i="67" s="1"/>
  <c r="D199" i="67" s="1"/>
  <c r="D200" i="67" s="1"/>
  <c r="D201" i="67" s="1"/>
  <c r="D202" i="67" s="1"/>
  <c r="D203" i="67" s="1"/>
  <c r="D204" i="67" s="1"/>
  <c r="D205" i="67" s="1"/>
  <c r="D206" i="67" s="1"/>
  <c r="D207" i="67" s="1"/>
  <c r="D208" i="67" s="1"/>
  <c r="D209" i="67" s="1"/>
  <c r="D210" i="67" s="1"/>
  <c r="D211" i="67" s="1"/>
  <c r="D212" i="67" s="1"/>
  <c r="D213" i="67" s="1"/>
  <c r="D214" i="67" s="1"/>
  <c r="D215" i="67" s="1"/>
  <c r="D216" i="67" s="1"/>
  <c r="D217" i="67" s="1"/>
  <c r="D218" i="67" s="1"/>
  <c r="D219" i="67" s="1"/>
  <c r="D220" i="67" s="1"/>
  <c r="D221" i="67" s="1"/>
  <c r="D222" i="67" s="1"/>
  <c r="D223" i="67" s="1"/>
  <c r="D224" i="67" s="1"/>
  <c r="D225" i="67" s="1"/>
  <c r="D226" i="67" s="1"/>
  <c r="D227" i="67" s="1"/>
  <c r="D228" i="67" s="1"/>
  <c r="D229" i="67" s="1"/>
  <c r="D230" i="67" s="1"/>
  <c r="D231" i="67" s="1"/>
  <c r="D232" i="67" s="1"/>
  <c r="D233" i="67" s="1"/>
  <c r="D234" i="67" s="1"/>
  <c r="D235" i="67" s="1"/>
  <c r="D236" i="67" s="1"/>
  <c r="D237" i="67" s="1"/>
  <c r="D238" i="67" s="1"/>
  <c r="D239" i="67" s="1"/>
  <c r="D240" i="67" s="1"/>
  <c r="D241" i="67" s="1"/>
  <c r="D242" i="67" s="1"/>
  <c r="D243" i="67" s="1"/>
  <c r="D244" i="67" s="1"/>
  <c r="D245" i="67" s="1"/>
  <c r="D246" i="67" s="1"/>
  <c r="D247" i="67" s="1"/>
  <c r="D248" i="67" s="1"/>
  <c r="D249" i="67" s="1"/>
  <c r="D250" i="67" s="1"/>
  <c r="D251" i="67" s="1"/>
  <c r="D252" i="67" s="1"/>
  <c r="D253" i="67" s="1"/>
  <c r="D254" i="67" s="1"/>
  <c r="D255" i="67" s="1"/>
  <c r="D256" i="67" s="1"/>
  <c r="D257" i="67" s="1"/>
  <c r="D258" i="67" s="1"/>
  <c r="D259" i="67" s="1"/>
  <c r="D260" i="67" s="1"/>
  <c r="D261" i="67" s="1"/>
  <c r="D262" i="67" s="1"/>
  <c r="D263" i="67" s="1"/>
  <c r="D264" i="67" s="1"/>
  <c r="D265" i="67" s="1"/>
  <c r="D266" i="67" s="1"/>
  <c r="D267" i="67" s="1"/>
  <c r="D268" i="67" s="1"/>
  <c r="D269" i="67" s="1"/>
  <c r="D270" i="67" s="1"/>
  <c r="D271" i="67" s="1"/>
  <c r="D272" i="67" s="1"/>
  <c r="D273" i="67" s="1"/>
  <c r="D274" i="67" s="1"/>
  <c r="D275" i="67" s="1"/>
  <c r="D276" i="67" s="1"/>
  <c r="D277" i="67" s="1"/>
  <c r="D278" i="67" s="1"/>
  <c r="D279" i="67" s="1"/>
  <c r="D280" i="67" s="1"/>
  <c r="D281" i="67" s="1"/>
  <c r="D282" i="67" s="1"/>
  <c r="D283" i="67" s="1"/>
  <c r="D284" i="67" s="1"/>
  <c r="D285" i="67" s="1"/>
  <c r="D286" i="67" s="1"/>
  <c r="D287" i="67" s="1"/>
  <c r="D288" i="67" s="1"/>
  <c r="D289" i="67" s="1"/>
  <c r="D290" i="67" s="1"/>
  <c r="D291" i="67" s="1"/>
  <c r="D292" i="67" s="1"/>
  <c r="D293" i="67" s="1"/>
  <c r="D294" i="67" s="1"/>
  <c r="D295" i="67" s="1"/>
  <c r="D296" i="67" s="1"/>
  <c r="D297" i="67" s="1"/>
  <c r="D298" i="67" s="1"/>
  <c r="D299" i="67" s="1"/>
  <c r="D300" i="67" s="1"/>
  <c r="D301" i="67" s="1"/>
  <c r="D302" i="67" s="1"/>
  <c r="D303" i="67" s="1"/>
  <c r="D304" i="67" s="1"/>
  <c r="D305" i="67" s="1"/>
  <c r="D306" i="67" s="1"/>
  <c r="D307" i="67" s="1"/>
  <c r="D308" i="67" s="1"/>
  <c r="D309" i="67" s="1"/>
  <c r="D310" i="67" s="1"/>
  <c r="D311" i="67" s="1"/>
  <c r="AJ12" i="67"/>
  <c r="AJ13" i="67" s="1"/>
  <c r="AJ14" i="67" s="1"/>
  <c r="AJ15" i="67" s="1"/>
  <c r="AJ16" i="67" s="1"/>
  <c r="AJ17" i="67" s="1"/>
  <c r="AJ18" i="67" s="1"/>
  <c r="AJ19" i="67" s="1"/>
  <c r="AJ20" i="67" s="1"/>
  <c r="AJ21" i="67" s="1"/>
  <c r="AJ22" i="67" s="1"/>
  <c r="AJ23" i="67" s="1"/>
  <c r="AJ24" i="67" s="1"/>
  <c r="AJ25" i="67" s="1"/>
  <c r="AJ26" i="67" s="1"/>
  <c r="AJ27" i="67" s="1"/>
  <c r="AJ28" i="67" s="1"/>
  <c r="AJ29" i="67" s="1"/>
  <c r="AJ30" i="67" s="1"/>
  <c r="AJ31" i="67" s="1"/>
  <c r="AJ32" i="67" s="1"/>
  <c r="AJ33" i="67" s="1"/>
  <c r="AJ34" i="67" s="1"/>
  <c r="AJ35" i="67" s="1"/>
  <c r="AJ36" i="67" s="1"/>
  <c r="AJ37" i="67" s="1"/>
  <c r="AJ38" i="67" s="1"/>
  <c r="AJ39" i="67" s="1"/>
  <c r="AJ40" i="67" s="1"/>
  <c r="AJ41" i="67" s="1"/>
  <c r="AJ42" i="67" s="1"/>
  <c r="AJ43" i="67" s="1"/>
  <c r="AJ44" i="67" s="1"/>
  <c r="AJ45" i="67" s="1"/>
  <c r="AJ46" i="67" s="1"/>
  <c r="AJ47" i="67" s="1"/>
  <c r="AJ48" i="67" s="1"/>
  <c r="AJ49" i="67" s="1"/>
  <c r="AJ50" i="67" s="1"/>
  <c r="AJ51" i="67" s="1"/>
  <c r="AJ52" i="67" s="1"/>
  <c r="AJ53" i="67" s="1"/>
  <c r="AJ54" i="67" s="1"/>
  <c r="AJ55" i="67" s="1"/>
  <c r="AJ56" i="67" s="1"/>
  <c r="AJ57" i="67" s="1"/>
  <c r="AJ58" i="67" s="1"/>
  <c r="AJ59" i="67" s="1"/>
  <c r="AJ60" i="67" s="1"/>
  <c r="AJ61" i="67" s="1"/>
  <c r="AJ62" i="67" s="1"/>
  <c r="AJ63" i="67" s="1"/>
  <c r="AJ64" i="67" s="1"/>
  <c r="AJ65" i="67" s="1"/>
  <c r="AJ66" i="67" s="1"/>
  <c r="AJ67" i="67" s="1"/>
  <c r="AJ68" i="67" s="1"/>
  <c r="AJ69" i="67" s="1"/>
  <c r="AJ70" i="67" s="1"/>
  <c r="AJ71" i="67" s="1"/>
  <c r="AJ72" i="67" s="1"/>
  <c r="AJ73" i="67" s="1"/>
  <c r="AJ74" i="67" s="1"/>
  <c r="AJ75" i="67" s="1"/>
  <c r="AJ76" i="67" s="1"/>
  <c r="AJ77" i="67" s="1"/>
  <c r="AJ78" i="67" s="1"/>
  <c r="AJ79" i="67" s="1"/>
  <c r="AJ80" i="67" s="1"/>
  <c r="AJ81" i="67" s="1"/>
  <c r="AJ82" i="67" s="1"/>
  <c r="AJ83" i="67" s="1"/>
  <c r="AJ84" i="67" s="1"/>
  <c r="AJ85" i="67" s="1"/>
  <c r="AJ86" i="67" s="1"/>
  <c r="AJ87" i="67" s="1"/>
  <c r="AJ88" i="67" s="1"/>
  <c r="AJ89" i="67" s="1"/>
  <c r="AJ90" i="67" s="1"/>
  <c r="AJ91" i="67" s="1"/>
  <c r="AJ92" i="67" s="1"/>
  <c r="AJ93" i="67" s="1"/>
  <c r="AJ94" i="67" s="1"/>
  <c r="AJ95" i="67" s="1"/>
  <c r="AJ96" i="67" s="1"/>
  <c r="AJ97" i="67" s="1"/>
  <c r="AJ98" i="67" s="1"/>
  <c r="AJ99" i="67" s="1"/>
  <c r="AJ100" i="67" s="1"/>
  <c r="AJ101" i="67" s="1"/>
  <c r="AJ102" i="67" s="1"/>
  <c r="AJ103" i="67" s="1"/>
  <c r="AJ104" i="67" s="1"/>
  <c r="AJ105" i="67" s="1"/>
  <c r="AJ106" i="67" s="1"/>
  <c r="AJ107" i="67" s="1"/>
  <c r="AJ108" i="67" s="1"/>
  <c r="AJ109" i="67" s="1"/>
  <c r="AJ110" i="67" s="1"/>
  <c r="AJ111" i="67" s="1"/>
  <c r="AJ112" i="67" s="1"/>
  <c r="AJ113" i="67" s="1"/>
  <c r="AJ114" i="67" s="1"/>
  <c r="AJ115" i="67" s="1"/>
  <c r="AJ116" i="67" s="1"/>
  <c r="AJ117" i="67" s="1"/>
  <c r="AJ118" i="67" s="1"/>
  <c r="AJ119" i="67" s="1"/>
  <c r="AJ120" i="67" s="1"/>
  <c r="AJ121" i="67" s="1"/>
  <c r="AJ122" i="67" s="1"/>
  <c r="AJ123" i="67" s="1"/>
  <c r="AJ124" i="67" s="1"/>
  <c r="AJ125" i="67" s="1"/>
  <c r="AJ126" i="67" s="1"/>
  <c r="AJ127" i="67" s="1"/>
  <c r="AJ128" i="67" s="1"/>
  <c r="AJ129" i="67" s="1"/>
  <c r="AJ130" i="67" s="1"/>
  <c r="AJ131" i="67" s="1"/>
  <c r="AJ132" i="67" s="1"/>
  <c r="AJ133" i="67" s="1"/>
  <c r="AJ134" i="67" s="1"/>
  <c r="AJ135" i="67" s="1"/>
  <c r="AJ136" i="67" s="1"/>
  <c r="AJ137" i="67" s="1"/>
  <c r="AJ138" i="67" s="1"/>
  <c r="AJ139" i="67" s="1"/>
  <c r="AJ140" i="67" s="1"/>
  <c r="AJ141" i="67" s="1"/>
  <c r="AJ142" i="67" s="1"/>
  <c r="AJ143" i="67" s="1"/>
  <c r="AJ144" i="67" s="1"/>
  <c r="AJ145" i="67" s="1"/>
  <c r="AJ146" i="67" s="1"/>
  <c r="AJ147" i="67" s="1"/>
  <c r="AJ148" i="67" s="1"/>
  <c r="AJ149" i="67" s="1"/>
  <c r="AJ150" i="67" s="1"/>
  <c r="AJ151" i="67" s="1"/>
  <c r="AJ152" i="67" s="1"/>
  <c r="AJ153" i="67" s="1"/>
  <c r="AJ154" i="67" s="1"/>
  <c r="AJ155" i="67" s="1"/>
  <c r="AJ156" i="67" s="1"/>
  <c r="AJ157" i="67" s="1"/>
  <c r="AJ158" i="67" s="1"/>
  <c r="AJ159" i="67" s="1"/>
  <c r="AJ160" i="67" s="1"/>
  <c r="AJ161" i="67" s="1"/>
  <c r="AJ162" i="67" s="1"/>
  <c r="AJ163" i="67" s="1"/>
  <c r="AJ164" i="67" s="1"/>
  <c r="AJ165" i="67" s="1"/>
  <c r="AJ166" i="67" s="1"/>
  <c r="AJ167" i="67" s="1"/>
  <c r="AJ168" i="67" s="1"/>
  <c r="AJ169" i="67" s="1"/>
  <c r="AJ170" i="67" s="1"/>
  <c r="AJ171" i="67" s="1"/>
  <c r="AJ172" i="67" s="1"/>
  <c r="AJ173" i="67" s="1"/>
  <c r="AJ174" i="67" s="1"/>
  <c r="AJ175" i="67" s="1"/>
  <c r="AJ176" i="67" s="1"/>
  <c r="AJ177" i="67" s="1"/>
  <c r="AJ178" i="67" s="1"/>
  <c r="AJ179" i="67" s="1"/>
  <c r="AJ180" i="67" s="1"/>
  <c r="AJ181" i="67" s="1"/>
  <c r="AJ182" i="67" s="1"/>
  <c r="AJ183" i="67" s="1"/>
  <c r="AJ184" i="67" s="1"/>
  <c r="AJ185" i="67" s="1"/>
  <c r="AJ186" i="67" s="1"/>
  <c r="AJ187" i="67" s="1"/>
  <c r="AJ188" i="67" s="1"/>
  <c r="AJ189" i="67" s="1"/>
  <c r="AJ190" i="67" s="1"/>
  <c r="AJ191" i="67" s="1"/>
  <c r="AJ192" i="67" s="1"/>
  <c r="AJ193" i="67" s="1"/>
  <c r="AJ194" i="67" s="1"/>
  <c r="AJ195" i="67" s="1"/>
  <c r="AJ196" i="67" s="1"/>
  <c r="AJ197" i="67" s="1"/>
  <c r="AJ198" i="67" s="1"/>
  <c r="AJ199" i="67" s="1"/>
  <c r="AJ200" i="67" s="1"/>
  <c r="AJ201" i="67" s="1"/>
  <c r="AJ202" i="67" s="1"/>
  <c r="AJ203" i="67" s="1"/>
  <c r="AJ204" i="67" s="1"/>
  <c r="AJ205" i="67" s="1"/>
  <c r="AJ206" i="67" s="1"/>
  <c r="AJ207" i="67" s="1"/>
  <c r="AJ208" i="67" s="1"/>
  <c r="AJ209" i="67" s="1"/>
  <c r="AJ210" i="67" s="1"/>
  <c r="AJ211" i="67" s="1"/>
  <c r="AJ212" i="67" s="1"/>
  <c r="AJ213" i="67" s="1"/>
  <c r="AJ214" i="67" s="1"/>
  <c r="AJ215" i="67" s="1"/>
  <c r="AJ216" i="67" s="1"/>
  <c r="AJ217" i="67" s="1"/>
  <c r="AJ218" i="67" s="1"/>
  <c r="AJ219" i="67" s="1"/>
  <c r="AJ220" i="67" s="1"/>
  <c r="AJ221" i="67" s="1"/>
  <c r="AJ222" i="67" s="1"/>
  <c r="AJ223" i="67" s="1"/>
  <c r="AJ224" i="67" s="1"/>
  <c r="AJ225" i="67" s="1"/>
  <c r="AJ226" i="67" s="1"/>
  <c r="AJ227" i="67" s="1"/>
  <c r="AJ228" i="67" s="1"/>
  <c r="AJ229" i="67" s="1"/>
  <c r="AJ230" i="67" s="1"/>
  <c r="AJ231" i="67" s="1"/>
  <c r="AJ232" i="67" s="1"/>
  <c r="AJ233" i="67" s="1"/>
  <c r="AJ234" i="67" s="1"/>
  <c r="AJ235" i="67" s="1"/>
  <c r="AJ236" i="67" s="1"/>
  <c r="AJ237" i="67" s="1"/>
  <c r="AJ238" i="67" s="1"/>
  <c r="AJ239" i="67" s="1"/>
  <c r="AJ240" i="67" s="1"/>
  <c r="AJ241" i="67" s="1"/>
  <c r="AJ242" i="67" s="1"/>
  <c r="AJ243" i="67" s="1"/>
  <c r="AJ244" i="67" s="1"/>
  <c r="AJ245" i="67" s="1"/>
  <c r="AJ246" i="67" s="1"/>
  <c r="AJ247" i="67" s="1"/>
  <c r="AJ248" i="67" s="1"/>
  <c r="AJ249" i="67" s="1"/>
  <c r="AJ250" i="67" s="1"/>
  <c r="AJ251" i="67" s="1"/>
  <c r="AJ252" i="67" s="1"/>
  <c r="AJ253" i="67" s="1"/>
  <c r="AJ254" i="67" s="1"/>
  <c r="AJ255" i="67" s="1"/>
  <c r="AJ256" i="67" s="1"/>
  <c r="AJ257" i="67" s="1"/>
  <c r="AJ258" i="67" s="1"/>
  <c r="AJ259" i="67" s="1"/>
  <c r="AJ260" i="67" s="1"/>
  <c r="AJ261" i="67" s="1"/>
  <c r="AJ262" i="67" s="1"/>
  <c r="AJ263" i="67" s="1"/>
  <c r="AJ264" i="67" s="1"/>
  <c r="AJ265" i="67" s="1"/>
  <c r="AJ266" i="67" s="1"/>
  <c r="AJ267" i="67" s="1"/>
  <c r="AJ268" i="67" s="1"/>
  <c r="AJ269" i="67" s="1"/>
  <c r="AJ270" i="67" s="1"/>
  <c r="AJ271" i="67" s="1"/>
  <c r="AJ272" i="67" s="1"/>
  <c r="AJ273" i="67" s="1"/>
  <c r="AJ274" i="67" s="1"/>
  <c r="AJ275" i="67" s="1"/>
  <c r="AJ276" i="67" s="1"/>
  <c r="AJ277" i="67" s="1"/>
  <c r="AJ278" i="67" s="1"/>
  <c r="AJ279" i="67" s="1"/>
  <c r="AJ280" i="67" s="1"/>
  <c r="AJ281" i="67" s="1"/>
  <c r="AJ282" i="67" s="1"/>
  <c r="AJ283" i="67" s="1"/>
  <c r="AJ284" i="67" s="1"/>
  <c r="AJ285" i="67" s="1"/>
  <c r="AJ286" i="67" s="1"/>
  <c r="AJ287" i="67" s="1"/>
  <c r="AJ288" i="67" s="1"/>
  <c r="AJ289" i="67" s="1"/>
  <c r="AJ290" i="67" s="1"/>
  <c r="AJ291" i="67" s="1"/>
  <c r="AJ292" i="67" s="1"/>
  <c r="AJ293" i="67" s="1"/>
  <c r="AJ294" i="67" s="1"/>
  <c r="AJ295" i="67" s="1"/>
  <c r="AJ296" i="67" s="1"/>
  <c r="AJ297" i="67" s="1"/>
  <c r="AJ298" i="67" s="1"/>
  <c r="AJ299" i="67" s="1"/>
  <c r="AJ300" i="67" s="1"/>
  <c r="AJ301" i="67" s="1"/>
  <c r="AJ302" i="67" s="1"/>
  <c r="AJ303" i="67" s="1"/>
  <c r="AJ304" i="67" s="1"/>
  <c r="AJ305" i="67" s="1"/>
  <c r="AJ306" i="67" s="1"/>
  <c r="AJ307" i="67" s="1"/>
  <c r="AJ308" i="67" s="1"/>
  <c r="AJ309" i="67" s="1"/>
  <c r="AJ310" i="67" s="1"/>
  <c r="AJ311" i="67" s="1"/>
  <c r="AJ312" i="67" s="1"/>
  <c r="AJ313" i="67" s="1"/>
  <c r="AJ314" i="67" s="1"/>
  <c r="AJ315" i="67" s="1"/>
  <c r="AJ316" i="67" s="1"/>
  <c r="AJ317" i="67" s="1"/>
  <c r="AJ318" i="67" s="1"/>
  <c r="AJ319" i="67" s="1"/>
  <c r="AJ320" i="67" s="1"/>
  <c r="AJ321" i="67" s="1"/>
  <c r="AJ322" i="67" s="1"/>
  <c r="AJ323" i="67" s="1"/>
  <c r="AJ324" i="67" s="1"/>
  <c r="AJ325" i="67" s="1"/>
  <c r="AJ326" i="67" s="1"/>
  <c r="AJ327" i="67" s="1"/>
  <c r="AJ328" i="67" s="1"/>
  <c r="AJ329" i="67" s="1"/>
  <c r="AJ330" i="67" s="1"/>
  <c r="AJ331" i="67" s="1"/>
  <c r="AJ332" i="67" s="1"/>
  <c r="AJ333" i="67" s="1"/>
  <c r="AJ334" i="67" s="1"/>
  <c r="AJ335" i="67" s="1"/>
  <c r="AJ336" i="67" s="1"/>
  <c r="AJ337" i="67" s="1"/>
  <c r="AJ338" i="67" s="1"/>
  <c r="AJ339" i="67" s="1"/>
  <c r="AJ340" i="67" s="1"/>
  <c r="AJ341" i="67" s="1"/>
  <c r="AJ342" i="67" s="1"/>
  <c r="AJ343" i="67" s="1"/>
  <c r="AJ344" i="67" s="1"/>
  <c r="AJ345" i="67" s="1"/>
  <c r="AJ346" i="67" s="1"/>
  <c r="AJ347" i="67" s="1"/>
  <c r="AJ348" i="67" s="1"/>
  <c r="AJ349" i="67" s="1"/>
  <c r="AJ350" i="67" s="1"/>
  <c r="AJ351" i="67" s="1"/>
  <c r="AJ352" i="67" s="1"/>
  <c r="AJ353" i="67" s="1"/>
  <c r="AJ354" i="67" s="1"/>
  <c r="AJ355" i="67" s="1"/>
  <c r="AJ356" i="67" s="1"/>
  <c r="AJ357" i="67" s="1"/>
  <c r="AJ358" i="67" s="1"/>
  <c r="AJ359" i="67" s="1"/>
  <c r="AJ360" i="67" s="1"/>
  <c r="AJ361" i="67" s="1"/>
  <c r="AJ362" i="67" s="1"/>
  <c r="AJ363" i="67" s="1"/>
  <c r="AJ364" i="67" s="1"/>
  <c r="AJ365" i="67" s="1"/>
  <c r="AJ366" i="67" s="1"/>
  <c r="AJ367" i="67" s="1"/>
  <c r="AJ368" i="67" s="1"/>
  <c r="AJ369" i="67" s="1"/>
  <c r="AJ370" i="67" s="1"/>
  <c r="AJ371" i="67" s="1"/>
  <c r="AJ372" i="67" s="1"/>
  <c r="AJ373" i="67" s="1"/>
  <c r="AJ374" i="67" s="1"/>
  <c r="AJ375" i="67" s="1"/>
  <c r="AJ376" i="67" s="1"/>
  <c r="AJ377" i="67" s="1"/>
  <c r="AJ378" i="67" s="1"/>
  <c r="AJ379" i="67" s="1"/>
  <c r="AJ380" i="67" s="1"/>
  <c r="AJ381" i="67" s="1"/>
  <c r="AJ382" i="67" s="1"/>
  <c r="AJ383" i="67" s="1"/>
  <c r="AJ384" i="67" s="1"/>
  <c r="AJ385" i="67" s="1"/>
  <c r="AJ386" i="67" s="1"/>
  <c r="AJ387" i="67" s="1"/>
  <c r="AJ388" i="67" s="1"/>
  <c r="AJ389" i="67" s="1"/>
  <c r="AJ390" i="67" s="1"/>
  <c r="AJ391" i="67" s="1"/>
  <c r="AJ392" i="67" s="1"/>
  <c r="AJ393" i="67" s="1"/>
  <c r="AJ394" i="67" s="1"/>
  <c r="AJ395" i="67" s="1"/>
  <c r="AJ396" i="67" s="1"/>
  <c r="AJ397" i="67" s="1"/>
  <c r="AJ398" i="67" s="1"/>
  <c r="AJ399" i="67" s="1"/>
  <c r="AJ400" i="67" s="1"/>
  <c r="AJ401" i="67" s="1"/>
  <c r="AJ402" i="67" s="1"/>
  <c r="AJ403" i="67" s="1"/>
  <c r="AJ404" i="67" s="1"/>
  <c r="AJ405" i="67" s="1"/>
  <c r="AJ406" i="67" s="1"/>
  <c r="AJ407" i="67" s="1"/>
  <c r="AJ408" i="67" s="1"/>
  <c r="AJ409" i="67" s="1"/>
  <c r="AJ410" i="67" s="1"/>
  <c r="AJ411" i="67" s="1"/>
  <c r="AJ412" i="67" s="1"/>
  <c r="AJ413" i="67" s="1"/>
  <c r="AJ414" i="67" s="1"/>
  <c r="AJ415" i="67" s="1"/>
  <c r="AJ416" i="67" s="1"/>
  <c r="AJ417" i="67" s="1"/>
  <c r="AJ418" i="67" s="1"/>
  <c r="AJ419" i="67" s="1"/>
  <c r="AJ420" i="67" s="1"/>
  <c r="AJ421" i="67" s="1"/>
  <c r="AJ422" i="67" s="1"/>
  <c r="AJ423" i="67" s="1"/>
  <c r="AJ424" i="67" s="1"/>
  <c r="AJ425" i="67" s="1"/>
  <c r="AJ426" i="67" s="1"/>
  <c r="AJ427" i="67" s="1"/>
  <c r="AJ428" i="67" s="1"/>
  <c r="AJ429" i="67" s="1"/>
  <c r="AJ430" i="67" s="1"/>
  <c r="AJ431" i="67" s="1"/>
  <c r="AJ432" i="67" s="1"/>
  <c r="AJ433" i="67" s="1"/>
  <c r="AJ434" i="67" s="1"/>
  <c r="AJ435" i="67" s="1"/>
  <c r="AJ436" i="67" s="1"/>
  <c r="AJ437" i="67" s="1"/>
  <c r="AJ438" i="67" s="1"/>
  <c r="AJ439" i="67" s="1"/>
  <c r="AJ440" i="67" s="1"/>
  <c r="AJ441" i="67" s="1"/>
  <c r="AJ442" i="67" s="1"/>
  <c r="AJ443" i="67" s="1"/>
  <c r="AJ444" i="67" s="1"/>
  <c r="AJ445" i="67" s="1"/>
  <c r="AJ446" i="67" s="1"/>
  <c r="AJ447" i="67" s="1"/>
  <c r="AJ448" i="67" s="1"/>
  <c r="AJ449" i="67" s="1"/>
  <c r="AJ450" i="67" s="1"/>
  <c r="AJ451" i="67" s="1"/>
  <c r="AJ452" i="67" s="1"/>
  <c r="AJ453" i="67" s="1"/>
  <c r="AJ454" i="67" s="1"/>
  <c r="AJ455" i="67" s="1"/>
  <c r="AJ456" i="67" s="1"/>
  <c r="AJ457" i="67" s="1"/>
  <c r="AJ458" i="67" s="1"/>
  <c r="AJ459" i="67" s="1"/>
  <c r="AJ460" i="67" s="1"/>
  <c r="AJ461" i="67" s="1"/>
  <c r="AJ462" i="67" s="1"/>
  <c r="AJ463" i="67" s="1"/>
  <c r="AJ464" i="67" s="1"/>
  <c r="AJ465" i="67" s="1"/>
  <c r="AJ466" i="67" s="1"/>
  <c r="AJ467" i="67" s="1"/>
  <c r="AJ468" i="67" s="1"/>
  <c r="AJ469" i="67" s="1"/>
  <c r="AJ470" i="67" s="1"/>
  <c r="AJ471" i="67" s="1"/>
  <c r="AJ472" i="67" s="1"/>
  <c r="AJ473" i="67" s="1"/>
  <c r="AJ474" i="67" s="1"/>
  <c r="AJ475" i="67" s="1"/>
  <c r="AJ476" i="67" s="1"/>
  <c r="AJ477" i="67" s="1"/>
  <c r="AJ478" i="67" s="1"/>
  <c r="AJ479" i="67" s="1"/>
  <c r="AJ480" i="67" s="1"/>
  <c r="AJ481" i="67" s="1"/>
  <c r="AJ482" i="67" s="1"/>
  <c r="AJ483" i="67" s="1"/>
  <c r="AJ484" i="67" s="1"/>
  <c r="AJ485" i="67" s="1"/>
  <c r="AJ486" i="67" s="1"/>
  <c r="AJ487" i="67" s="1"/>
  <c r="AJ488" i="67" s="1"/>
  <c r="AJ489" i="67" s="1"/>
  <c r="AJ490" i="67" s="1"/>
  <c r="AJ491" i="67" s="1"/>
  <c r="AJ492" i="67" s="1"/>
  <c r="AJ493" i="67" s="1"/>
  <c r="AJ494" i="67" s="1"/>
  <c r="AJ495" i="67" s="1"/>
  <c r="AJ496" i="67" s="1"/>
  <c r="AJ497" i="67" s="1"/>
  <c r="AJ498" i="67" s="1"/>
  <c r="AJ499" i="67" s="1"/>
  <c r="AJ500" i="67" s="1"/>
  <c r="AJ501" i="67" s="1"/>
  <c r="AJ502" i="67" s="1"/>
  <c r="AJ503" i="67" s="1"/>
  <c r="AJ504" i="67" s="1"/>
  <c r="AJ505" i="67" s="1"/>
  <c r="AJ506" i="67" s="1"/>
  <c r="AJ507" i="67" s="1"/>
  <c r="AJ508" i="67" s="1"/>
  <c r="AJ509" i="67" s="1"/>
  <c r="AJ510" i="67" s="1"/>
  <c r="AJ511" i="67" s="1"/>
  <c r="AJ512" i="67" s="1"/>
  <c r="AJ513" i="67" s="1"/>
  <c r="AJ514" i="67" s="1"/>
  <c r="AJ515" i="67" s="1"/>
  <c r="AJ516" i="67" s="1"/>
  <c r="AJ517" i="67" s="1"/>
  <c r="AJ518" i="67" s="1"/>
  <c r="AJ519" i="67" s="1"/>
  <c r="AJ520" i="67" s="1"/>
  <c r="AJ521" i="67" s="1"/>
  <c r="AJ522" i="67" s="1"/>
  <c r="AJ523" i="67" s="1"/>
  <c r="AJ524" i="67" s="1"/>
  <c r="AJ525" i="67" s="1"/>
  <c r="AJ526" i="67" s="1"/>
  <c r="AJ527" i="67" s="1"/>
  <c r="AJ528" i="67" s="1"/>
  <c r="AJ529" i="67" s="1"/>
  <c r="AJ530" i="67" s="1"/>
  <c r="AJ531" i="67" s="1"/>
  <c r="AJ532" i="67" s="1"/>
  <c r="AJ533" i="67" s="1"/>
  <c r="AJ534" i="67" s="1"/>
  <c r="AJ535" i="67" s="1"/>
  <c r="AJ536" i="67" s="1"/>
  <c r="AJ537" i="67" s="1"/>
  <c r="AJ538" i="67" s="1"/>
  <c r="AJ539" i="67" s="1"/>
  <c r="AJ540" i="67" s="1"/>
  <c r="AJ541" i="67" s="1"/>
  <c r="AJ542" i="67" s="1"/>
  <c r="AJ543" i="67" s="1"/>
  <c r="AJ544" i="67" s="1"/>
  <c r="AJ545" i="67" s="1"/>
  <c r="AJ546" i="67" s="1"/>
  <c r="AJ547" i="67" s="1"/>
  <c r="AJ548" i="67" s="1"/>
  <c r="AJ549" i="67" s="1"/>
  <c r="AJ550" i="67" s="1"/>
  <c r="AJ551" i="67" s="1"/>
  <c r="AJ552" i="67" s="1"/>
  <c r="AJ553" i="67" s="1"/>
  <c r="AJ554" i="67" s="1"/>
  <c r="AJ555" i="67" s="1"/>
  <c r="AJ556" i="67" s="1"/>
  <c r="AJ557" i="67" s="1"/>
  <c r="AJ558" i="67" s="1"/>
  <c r="AJ559" i="67" s="1"/>
  <c r="AJ560" i="67" s="1"/>
  <c r="AJ561" i="67" s="1"/>
  <c r="AJ562" i="67" s="1"/>
  <c r="AJ563" i="67" s="1"/>
  <c r="AJ564" i="67" s="1"/>
  <c r="AJ565" i="67" s="1"/>
  <c r="AJ566" i="67" s="1"/>
  <c r="AJ567" i="67" s="1"/>
  <c r="AJ568" i="67" s="1"/>
  <c r="AJ569" i="67" s="1"/>
  <c r="AJ570" i="67" s="1"/>
  <c r="AJ571" i="67" s="1"/>
  <c r="AJ572" i="67" s="1"/>
  <c r="AJ573" i="67" s="1"/>
  <c r="AJ574" i="67" s="1"/>
  <c r="AJ575" i="67" s="1"/>
  <c r="AJ576" i="67" s="1"/>
  <c r="AJ577" i="67" s="1"/>
  <c r="AJ578" i="67" s="1"/>
  <c r="AJ579" i="67" s="1"/>
  <c r="AJ580" i="67" s="1"/>
  <c r="AJ581" i="67" s="1"/>
  <c r="AJ582" i="67" s="1"/>
  <c r="AJ583" i="67" s="1"/>
  <c r="AJ584" i="67" s="1"/>
  <c r="AJ585" i="67" s="1"/>
  <c r="AJ586" i="67" s="1"/>
  <c r="AJ587" i="67" s="1"/>
  <c r="AJ588" i="67" s="1"/>
  <c r="AJ589" i="67" s="1"/>
  <c r="AJ590" i="67" s="1"/>
  <c r="AJ591" i="67" s="1"/>
  <c r="AJ592" i="67" s="1"/>
  <c r="AJ593" i="67" s="1"/>
  <c r="AJ594" i="67" s="1"/>
  <c r="AJ595" i="67" s="1"/>
  <c r="AJ596" i="67" s="1"/>
  <c r="AJ597" i="67" s="1"/>
  <c r="AJ598" i="67" s="1"/>
  <c r="AJ599" i="67" s="1"/>
  <c r="AJ600" i="67" s="1"/>
  <c r="AJ601" i="67" s="1"/>
  <c r="AJ602" i="67" s="1"/>
  <c r="AJ603" i="67" s="1"/>
  <c r="AJ604" i="67" s="1"/>
  <c r="AJ605" i="67" s="1"/>
  <c r="AJ606" i="67" s="1"/>
  <c r="AJ607" i="67" s="1"/>
  <c r="AJ608" i="67" s="1"/>
  <c r="AJ609" i="67" s="1"/>
  <c r="AJ610" i="67" s="1"/>
  <c r="AJ611" i="67" s="1"/>
  <c r="AJ612" i="67" s="1"/>
  <c r="AJ613" i="67" s="1"/>
  <c r="AJ614" i="67" s="1"/>
  <c r="AJ615" i="67" s="1"/>
  <c r="AJ616" i="67" s="1"/>
  <c r="AJ617" i="67" s="1"/>
  <c r="AJ618" i="67" s="1"/>
  <c r="AJ619" i="67" s="1"/>
  <c r="AJ620" i="67" s="1"/>
  <c r="AJ621" i="67" s="1"/>
  <c r="AJ622" i="67" s="1"/>
  <c r="AJ623" i="67" s="1"/>
  <c r="AJ624" i="67" s="1"/>
  <c r="AJ625" i="67" s="1"/>
  <c r="AJ626" i="67" s="1"/>
  <c r="AJ627" i="67" s="1"/>
  <c r="AJ628" i="67" s="1"/>
  <c r="AJ629" i="67" s="1"/>
  <c r="AJ630" i="67" s="1"/>
  <c r="AJ631" i="67" s="1"/>
  <c r="AJ632" i="67" s="1"/>
  <c r="AJ633" i="67" s="1"/>
  <c r="AJ634" i="67" s="1"/>
  <c r="AJ635" i="67" s="1"/>
  <c r="AJ636" i="67" s="1"/>
  <c r="AJ637" i="67" s="1"/>
  <c r="AJ638" i="67" s="1"/>
  <c r="AJ639" i="67" s="1"/>
  <c r="AJ640" i="67" s="1"/>
  <c r="AJ641" i="67" s="1"/>
  <c r="AJ642" i="67" s="1"/>
  <c r="AJ643" i="67" s="1"/>
  <c r="AJ644" i="67" s="1"/>
  <c r="AJ645" i="67" s="1"/>
  <c r="AJ646" i="67" s="1"/>
  <c r="AJ647" i="67" s="1"/>
  <c r="AJ648" i="67" s="1"/>
  <c r="AJ649" i="67" s="1"/>
  <c r="AJ650" i="67" s="1"/>
  <c r="AJ651" i="67" s="1"/>
  <c r="AJ652" i="67" s="1"/>
  <c r="AJ653" i="67" s="1"/>
  <c r="AJ654" i="67" s="1"/>
  <c r="AJ655" i="67" s="1"/>
  <c r="AJ656" i="67" s="1"/>
  <c r="AJ657" i="67" s="1"/>
  <c r="AJ658" i="67" s="1"/>
  <c r="AJ659" i="67" s="1"/>
  <c r="AJ660" i="67" s="1"/>
  <c r="AJ661" i="67" s="1"/>
  <c r="AJ662" i="67" s="1"/>
  <c r="AJ663" i="67" s="1"/>
  <c r="AJ664" i="67" s="1"/>
  <c r="AJ665" i="67" s="1"/>
  <c r="AJ666" i="67" s="1"/>
  <c r="AJ667" i="67" s="1"/>
  <c r="AJ668" i="67" s="1"/>
  <c r="AJ669" i="67" s="1"/>
  <c r="AJ670" i="67" s="1"/>
  <c r="AJ671" i="67" s="1"/>
  <c r="AJ672" i="67" s="1"/>
  <c r="AJ673" i="67" s="1"/>
  <c r="AJ674" i="67" s="1"/>
  <c r="AJ675" i="67" s="1"/>
  <c r="AJ676" i="67" s="1"/>
  <c r="AJ677" i="67" s="1"/>
  <c r="AJ678" i="67" s="1"/>
  <c r="AJ679" i="67" s="1"/>
  <c r="AJ680" i="67" s="1"/>
  <c r="AJ681" i="67" s="1"/>
  <c r="AJ682" i="67" s="1"/>
  <c r="AJ683" i="67" s="1"/>
  <c r="AJ684" i="67" s="1"/>
  <c r="AJ685" i="67" s="1"/>
  <c r="AJ686" i="67" s="1"/>
  <c r="AJ687" i="67" s="1"/>
  <c r="AJ688" i="67" s="1"/>
  <c r="AJ689" i="67" s="1"/>
  <c r="AJ690" i="67" s="1"/>
  <c r="AJ691" i="67" s="1"/>
  <c r="AJ692" i="67" s="1"/>
  <c r="AJ693" i="67" s="1"/>
  <c r="AJ694" i="67" s="1"/>
  <c r="AJ695" i="67" s="1"/>
  <c r="AJ696" i="67" s="1"/>
  <c r="AJ697" i="67" s="1"/>
  <c r="AJ698" i="67" s="1"/>
  <c r="AJ699" i="67" s="1"/>
  <c r="AJ700" i="67" s="1"/>
  <c r="AJ701" i="67" s="1"/>
  <c r="AJ702" i="67" s="1"/>
  <c r="AJ703" i="67" s="1"/>
  <c r="AJ704" i="67" s="1"/>
  <c r="AJ705" i="67" s="1"/>
  <c r="AJ706" i="67" s="1"/>
  <c r="AJ707" i="67" s="1"/>
  <c r="AJ708" i="67" s="1"/>
  <c r="AJ709" i="67" s="1"/>
  <c r="AJ710" i="67" s="1"/>
  <c r="AJ711" i="67" s="1"/>
  <c r="AJ712" i="67" s="1"/>
  <c r="AJ713" i="67" s="1"/>
  <c r="AJ714" i="67" s="1"/>
  <c r="AJ715" i="67" s="1"/>
  <c r="AJ716" i="67" s="1"/>
  <c r="AJ717" i="67" s="1"/>
  <c r="AJ718" i="67" s="1"/>
  <c r="AJ719" i="67" s="1"/>
  <c r="AJ720" i="67" s="1"/>
  <c r="AJ721" i="67" s="1"/>
  <c r="AJ722" i="67" s="1"/>
  <c r="AJ723" i="67" s="1"/>
  <c r="AJ724" i="67" s="1"/>
  <c r="AJ725" i="67" s="1"/>
  <c r="AJ726" i="67" s="1"/>
  <c r="AJ727" i="67" s="1"/>
  <c r="AJ728" i="67" s="1"/>
  <c r="AJ729" i="67" s="1"/>
  <c r="AJ730" i="67" s="1"/>
  <c r="AJ731" i="67" s="1"/>
  <c r="AJ732" i="67" s="1"/>
  <c r="AJ733" i="67" s="1"/>
  <c r="AJ734" i="67" s="1"/>
  <c r="AJ735" i="67" s="1"/>
  <c r="AJ736" i="67" s="1"/>
  <c r="AJ737" i="67" s="1"/>
  <c r="AJ738" i="67" s="1"/>
  <c r="AJ739" i="67" s="1"/>
  <c r="AJ740" i="67" s="1"/>
  <c r="AJ741" i="67" s="1"/>
  <c r="AJ742" i="67" s="1"/>
  <c r="AJ743" i="67" s="1"/>
  <c r="AJ744" i="67" s="1"/>
  <c r="AJ745" i="67" s="1"/>
  <c r="AJ746" i="67" s="1"/>
  <c r="AJ747" i="67" s="1"/>
  <c r="AJ748" i="67" s="1"/>
  <c r="AJ749" i="67" s="1"/>
  <c r="AJ750" i="67" s="1"/>
  <c r="AJ751" i="67" s="1"/>
  <c r="AJ752" i="67" s="1"/>
  <c r="AJ753" i="67" s="1"/>
  <c r="AJ754" i="67" s="1"/>
  <c r="AJ755" i="67" s="1"/>
  <c r="AJ756" i="67" s="1"/>
  <c r="AJ757" i="67" s="1"/>
  <c r="AJ758" i="67" s="1"/>
  <c r="AJ759" i="67" s="1"/>
  <c r="AJ760" i="67" s="1"/>
  <c r="AJ761" i="67" s="1"/>
  <c r="AJ762" i="67" s="1"/>
  <c r="AJ763" i="67" s="1"/>
  <c r="AJ764" i="67" s="1"/>
  <c r="AJ765" i="67" s="1"/>
  <c r="AJ766" i="67" s="1"/>
  <c r="AJ767" i="67" s="1"/>
  <c r="AJ768" i="67" s="1"/>
  <c r="AJ769" i="67" s="1"/>
  <c r="AJ770" i="67" s="1"/>
  <c r="AJ771" i="67" s="1"/>
  <c r="AJ772" i="67" s="1"/>
  <c r="AJ773" i="67" s="1"/>
  <c r="AJ774" i="67" s="1"/>
  <c r="AJ775" i="67" s="1"/>
  <c r="AJ776" i="67" s="1"/>
  <c r="AJ777" i="67" s="1"/>
  <c r="AJ778" i="67" s="1"/>
  <c r="AJ779" i="67" s="1"/>
  <c r="AJ780" i="67" s="1"/>
  <c r="AJ781" i="67" s="1"/>
  <c r="AJ782" i="67" s="1"/>
  <c r="AJ783" i="67" s="1"/>
  <c r="AJ784" i="67" s="1"/>
  <c r="AJ785" i="67" s="1"/>
  <c r="AJ786" i="67" s="1"/>
  <c r="AJ787" i="67" s="1"/>
  <c r="AJ788" i="67" s="1"/>
  <c r="AJ789" i="67" s="1"/>
  <c r="AJ790" i="67" s="1"/>
  <c r="AJ791" i="67" s="1"/>
  <c r="AJ792" i="67" s="1"/>
  <c r="AJ793" i="67" s="1"/>
  <c r="AJ794" i="67" s="1"/>
  <c r="AJ795" i="67" s="1"/>
  <c r="AJ796" i="67" s="1"/>
  <c r="AJ797" i="67" s="1"/>
  <c r="AJ798" i="67" s="1"/>
  <c r="AJ799" i="67" s="1"/>
  <c r="AJ800" i="67" s="1"/>
  <c r="AJ801" i="67" s="1"/>
  <c r="AJ802" i="67" s="1"/>
  <c r="AJ803" i="67" s="1"/>
  <c r="AJ804" i="67" s="1"/>
  <c r="AJ805" i="67" s="1"/>
  <c r="AJ806" i="67" s="1"/>
  <c r="AJ807" i="67" s="1"/>
  <c r="AJ808" i="67" s="1"/>
  <c r="AJ809" i="67" s="1"/>
  <c r="AJ810" i="67" s="1"/>
  <c r="AJ811" i="67" s="1"/>
  <c r="AJ812" i="67" s="1"/>
  <c r="AJ813" i="67" s="1"/>
  <c r="AJ814" i="67" s="1"/>
  <c r="AJ815" i="67" s="1"/>
  <c r="AJ816" i="67" s="1"/>
  <c r="AJ817" i="67" s="1"/>
  <c r="AJ818" i="67" s="1"/>
  <c r="AJ819" i="67" s="1"/>
  <c r="AJ820" i="67" s="1"/>
  <c r="AJ821" i="67" s="1"/>
  <c r="AJ822" i="67" s="1"/>
  <c r="AJ823" i="67" s="1"/>
  <c r="AJ824" i="67" s="1"/>
  <c r="AJ825" i="67" s="1"/>
  <c r="AJ826" i="67" s="1"/>
  <c r="AJ827" i="67" s="1"/>
  <c r="AJ828" i="67" s="1"/>
  <c r="AJ829" i="67" s="1"/>
  <c r="AJ830" i="67" s="1"/>
  <c r="AJ831" i="67" s="1"/>
  <c r="AJ832" i="67" s="1"/>
  <c r="AJ833" i="67" s="1"/>
  <c r="AJ834" i="67" s="1"/>
  <c r="AJ835" i="67" s="1"/>
  <c r="AJ836" i="67" s="1"/>
  <c r="AJ837" i="67" s="1"/>
  <c r="AJ838" i="67" s="1"/>
  <c r="AJ839" i="67" s="1"/>
  <c r="AJ840" i="67" s="1"/>
  <c r="AJ841" i="67" s="1"/>
  <c r="AJ842" i="67" s="1"/>
  <c r="AJ843" i="67" s="1"/>
  <c r="AJ844" i="67" s="1"/>
  <c r="AJ845" i="67" s="1"/>
  <c r="AJ846" i="67" s="1"/>
  <c r="AJ847" i="67" s="1"/>
  <c r="AJ848" i="67" s="1"/>
  <c r="AJ849" i="67" s="1"/>
  <c r="AJ850" i="67" s="1"/>
  <c r="AJ851" i="67" s="1"/>
  <c r="AJ852" i="67" s="1"/>
  <c r="AJ853" i="67" s="1"/>
  <c r="AJ854" i="67" s="1"/>
  <c r="AJ855" i="67" s="1"/>
  <c r="AJ856" i="67" s="1"/>
  <c r="AJ857" i="67" s="1"/>
  <c r="AJ858" i="67" s="1"/>
  <c r="AJ859" i="67" s="1"/>
  <c r="AJ860" i="67" s="1"/>
  <c r="AJ861" i="67" s="1"/>
  <c r="AJ862" i="67" s="1"/>
  <c r="AJ863" i="67" s="1"/>
  <c r="AJ864" i="67" s="1"/>
  <c r="AJ865" i="67" s="1"/>
  <c r="AJ866" i="67" s="1"/>
  <c r="AJ867" i="67" s="1"/>
  <c r="AJ868" i="67" s="1"/>
  <c r="AJ869" i="67" s="1"/>
  <c r="AJ870" i="67" s="1"/>
  <c r="AJ871" i="67" s="1"/>
  <c r="AJ872" i="67" s="1"/>
  <c r="AJ873" i="67" s="1"/>
  <c r="AJ874" i="67" s="1"/>
  <c r="AJ875" i="67" s="1"/>
  <c r="AJ876" i="67" s="1"/>
  <c r="AJ877" i="67" s="1"/>
  <c r="AJ878" i="67" s="1"/>
  <c r="AJ879" i="67" s="1"/>
  <c r="AJ880" i="67" s="1"/>
  <c r="AJ881" i="67" s="1"/>
  <c r="AJ882" i="67" s="1"/>
  <c r="AJ883" i="67" s="1"/>
  <c r="AJ884" i="67" s="1"/>
  <c r="AJ885" i="67" s="1"/>
  <c r="AJ886" i="67" s="1"/>
  <c r="AJ887" i="67" s="1"/>
  <c r="AJ888" i="67" s="1"/>
  <c r="AJ889" i="67" s="1"/>
  <c r="AJ890" i="67" s="1"/>
  <c r="AJ891" i="67" s="1"/>
  <c r="AJ892" i="67" s="1"/>
  <c r="AJ893" i="67" s="1"/>
  <c r="AJ894" i="67" s="1"/>
  <c r="AJ895" i="67" s="1"/>
  <c r="AJ896" i="67" s="1"/>
  <c r="AJ897" i="67" s="1"/>
  <c r="AJ898" i="67" s="1"/>
  <c r="AJ899" i="67" s="1"/>
  <c r="AJ900" i="67" s="1"/>
  <c r="AJ901" i="67" s="1"/>
  <c r="AJ902" i="67" s="1"/>
  <c r="AJ903" i="67" s="1"/>
  <c r="AJ904" i="67" s="1"/>
  <c r="AJ905" i="67" s="1"/>
  <c r="AJ906" i="67" s="1"/>
  <c r="AJ907" i="67" s="1"/>
  <c r="AJ908" i="67" s="1"/>
  <c r="AJ909" i="67" s="1"/>
  <c r="AJ910" i="67" s="1"/>
  <c r="AJ911" i="67" s="1"/>
  <c r="AJ912" i="67" s="1"/>
  <c r="AJ913" i="67" s="1"/>
  <c r="AJ914" i="67" s="1"/>
  <c r="AJ915" i="67" s="1"/>
  <c r="AJ916" i="67" s="1"/>
  <c r="AJ917" i="67" s="1"/>
  <c r="AJ918" i="67" s="1"/>
  <c r="AJ919" i="67" s="1"/>
  <c r="AJ920" i="67" s="1"/>
  <c r="AJ921" i="67" s="1"/>
  <c r="AJ922" i="67" s="1"/>
  <c r="AJ923" i="67" s="1"/>
  <c r="AJ924" i="67" s="1"/>
  <c r="AJ925" i="67" s="1"/>
  <c r="AJ926" i="67" s="1"/>
  <c r="AJ927" i="67" s="1"/>
  <c r="AJ928" i="67" s="1"/>
  <c r="AJ929" i="67" s="1"/>
  <c r="AJ930" i="67" s="1"/>
  <c r="AJ931" i="67" s="1"/>
  <c r="AJ932" i="67" s="1"/>
  <c r="AJ933" i="67" s="1"/>
  <c r="AJ934" i="67" s="1"/>
  <c r="AJ935" i="67" s="1"/>
  <c r="AJ936" i="67" s="1"/>
  <c r="AJ937" i="67" s="1"/>
  <c r="AJ938" i="67" s="1"/>
  <c r="AJ939" i="67" s="1"/>
  <c r="AJ940" i="67" s="1"/>
  <c r="AJ941" i="67" s="1"/>
  <c r="AJ942" i="67" s="1"/>
  <c r="AJ943" i="67" s="1"/>
  <c r="AJ944" i="67" s="1"/>
  <c r="AJ945" i="67" s="1"/>
  <c r="AJ946" i="67" s="1"/>
  <c r="AJ947" i="67" s="1"/>
  <c r="AJ948" i="67" s="1"/>
  <c r="AJ949" i="67" s="1"/>
  <c r="AJ950" i="67" s="1"/>
  <c r="AJ951" i="67" s="1"/>
  <c r="AJ952" i="67" s="1"/>
  <c r="AJ953" i="67" s="1"/>
  <c r="AJ954" i="67" s="1"/>
  <c r="AJ955" i="67" s="1"/>
  <c r="AJ956" i="67" s="1"/>
  <c r="AJ957" i="67" s="1"/>
  <c r="AJ958" i="67" s="1"/>
  <c r="AJ959" i="67" s="1"/>
  <c r="AJ960" i="67" s="1"/>
  <c r="AJ961" i="67" s="1"/>
  <c r="AJ962" i="67" s="1"/>
  <c r="AJ963" i="67" s="1"/>
  <c r="AJ964" i="67" s="1"/>
  <c r="AJ965" i="67" s="1"/>
  <c r="AJ966" i="67" s="1"/>
  <c r="AJ967" i="67" s="1"/>
  <c r="AJ968" i="67" s="1"/>
  <c r="AJ969" i="67" s="1"/>
  <c r="AJ970" i="67" s="1"/>
  <c r="AJ971" i="67" s="1"/>
  <c r="AJ972" i="67" s="1"/>
  <c r="AJ973" i="67" s="1"/>
  <c r="AJ974" i="67" s="1"/>
  <c r="AJ975" i="67" s="1"/>
  <c r="AJ976" i="67" s="1"/>
  <c r="AJ977" i="67" s="1"/>
  <c r="AJ978" i="67" s="1"/>
  <c r="AJ979" i="67" s="1"/>
  <c r="AJ980" i="67" s="1"/>
  <c r="AJ981" i="67" s="1"/>
  <c r="AJ982" i="67" s="1"/>
  <c r="AJ983" i="67" s="1"/>
  <c r="AJ984" i="67" s="1"/>
  <c r="AJ985" i="67" s="1"/>
  <c r="AJ986" i="67" s="1"/>
  <c r="AJ987" i="67" s="1"/>
  <c r="AJ988" i="67" s="1"/>
  <c r="AJ989" i="67" s="1"/>
  <c r="AJ990" i="67" s="1"/>
  <c r="AJ991" i="67" s="1"/>
  <c r="AJ992" i="67" s="1"/>
  <c r="AJ993" i="67" s="1"/>
  <c r="AJ994" i="67" s="1"/>
  <c r="AJ995" i="67" s="1"/>
  <c r="AJ996" i="67" s="1"/>
  <c r="AJ997" i="67" s="1"/>
  <c r="AJ998" i="67" s="1"/>
  <c r="AJ999" i="67" s="1"/>
  <c r="AJ1000" i="67" s="1"/>
  <c r="AJ1001" i="67" s="1"/>
  <c r="AJ1002" i="67" s="1"/>
  <c r="AJ1003" i="67" s="1"/>
  <c r="AJ1004" i="67" s="1"/>
  <c r="AJ1005" i="67" s="1"/>
  <c r="AJ1006" i="67" s="1"/>
  <c r="AJ1007" i="67" s="1"/>
  <c r="AJ1008" i="67" s="1"/>
  <c r="AJ1009" i="67" s="1"/>
  <c r="AJ1010" i="67" s="1"/>
  <c r="AJ1011" i="67" s="1"/>
  <c r="AJ1012" i="67" s="1"/>
  <c r="AJ1013" i="67" s="1"/>
  <c r="AJ1014" i="67" s="1"/>
  <c r="AJ1015" i="67" s="1"/>
  <c r="AJ1016" i="67" s="1"/>
  <c r="AJ1017" i="67" s="1"/>
  <c r="AJ1018" i="67" s="1"/>
  <c r="AJ1019" i="67" s="1"/>
  <c r="AJ1020" i="67" s="1"/>
  <c r="AJ1021" i="67" s="1"/>
  <c r="AJ1022" i="67" s="1"/>
  <c r="AJ1023" i="67" s="1"/>
  <c r="AJ1024" i="67" s="1"/>
  <c r="AJ1025" i="67" s="1"/>
  <c r="AJ1026" i="67" s="1"/>
  <c r="AJ1027" i="67" s="1"/>
  <c r="AJ1028" i="67" s="1"/>
  <c r="AJ1029" i="67" s="1"/>
  <c r="AJ1030" i="67" s="1"/>
  <c r="AJ1031" i="67" s="1"/>
  <c r="AJ1032" i="67" s="1"/>
  <c r="AJ1033" i="67" s="1"/>
  <c r="AJ1034" i="67" s="1"/>
  <c r="AJ1035" i="67" s="1"/>
  <c r="AJ1036" i="67" s="1"/>
  <c r="AJ1037" i="67" s="1"/>
  <c r="AJ1038" i="67" s="1"/>
  <c r="AJ1039" i="67" s="1"/>
  <c r="AJ1040" i="67" s="1"/>
  <c r="AJ1041" i="67" s="1"/>
  <c r="AJ1042" i="67" s="1"/>
  <c r="AJ1043" i="67" s="1"/>
  <c r="AJ1044" i="67" s="1"/>
  <c r="AJ1045" i="67" s="1"/>
  <c r="AJ1046" i="67" s="1"/>
  <c r="AJ1047" i="67" s="1"/>
  <c r="AJ1048" i="67" s="1"/>
  <c r="AJ1049" i="67" s="1"/>
  <c r="AJ1050" i="67" s="1"/>
  <c r="AJ1051" i="67" s="1"/>
  <c r="AJ1052" i="67" s="1"/>
  <c r="AJ1053" i="67" s="1"/>
  <c r="AJ1054" i="67" s="1"/>
  <c r="AJ1055" i="67" s="1"/>
  <c r="AJ1056" i="67" s="1"/>
  <c r="AJ1057" i="67" s="1"/>
  <c r="AJ1058" i="67" s="1"/>
  <c r="AJ1059" i="67" s="1"/>
  <c r="AJ1060" i="67" s="1"/>
  <c r="AJ1061" i="67" s="1"/>
  <c r="AJ1062" i="67" s="1"/>
  <c r="AJ1063" i="67" s="1"/>
  <c r="AJ1064" i="67" s="1"/>
  <c r="AJ1065" i="67" s="1"/>
  <c r="AJ1066" i="67" s="1"/>
  <c r="AJ1067" i="67" s="1"/>
  <c r="AJ1068" i="67" s="1"/>
  <c r="AJ1069" i="67" s="1"/>
  <c r="AJ1070" i="67" s="1"/>
  <c r="AJ1071" i="67" s="1"/>
  <c r="AJ1072" i="67" s="1"/>
  <c r="AJ1073" i="67" s="1"/>
  <c r="AJ1074" i="67" s="1"/>
  <c r="AJ1075" i="67" s="1"/>
  <c r="AJ1076" i="67" s="1"/>
  <c r="AJ1077" i="67" s="1"/>
  <c r="AJ1078" i="67" s="1"/>
  <c r="AJ1079" i="67" s="1"/>
  <c r="AJ1080" i="67" s="1"/>
  <c r="AJ1081" i="67" s="1"/>
  <c r="AJ1082" i="67" s="1"/>
  <c r="AJ1083" i="67" s="1"/>
  <c r="AJ1084" i="67" s="1"/>
  <c r="AJ1085" i="67" s="1"/>
  <c r="AJ1086" i="67" s="1"/>
  <c r="AJ1087" i="67" s="1"/>
  <c r="AJ1088" i="67" s="1"/>
  <c r="AJ1089" i="67" s="1"/>
  <c r="AJ1090" i="67" s="1"/>
  <c r="AJ1091" i="67" s="1"/>
  <c r="AJ1092" i="67" s="1"/>
  <c r="AJ1093" i="67" s="1"/>
  <c r="AJ1094" i="67" s="1"/>
  <c r="AJ1095" i="67" s="1"/>
  <c r="AJ1096" i="67" s="1"/>
  <c r="AJ1097" i="67" s="1"/>
  <c r="AJ1098" i="67" s="1"/>
  <c r="AJ1099" i="67" s="1"/>
  <c r="AJ1100" i="67" s="1"/>
  <c r="AJ1101" i="67" s="1"/>
  <c r="AJ1102" i="67" s="1"/>
  <c r="AJ1103" i="67" s="1"/>
  <c r="AJ1104" i="67" s="1"/>
  <c r="AJ1105" i="67" s="1"/>
  <c r="AJ1106" i="67" s="1"/>
  <c r="AJ1107" i="67" s="1"/>
  <c r="AJ1108" i="67" s="1"/>
  <c r="AJ1109" i="67" s="1"/>
  <c r="AJ1110" i="67" s="1"/>
  <c r="AJ1111" i="67" s="1"/>
  <c r="AJ1112" i="67" s="1"/>
  <c r="AJ1113" i="67" s="1"/>
  <c r="AJ1114" i="67" s="1"/>
  <c r="AJ1115" i="67" s="1"/>
  <c r="AJ1116" i="67" s="1"/>
  <c r="AJ1117" i="67" s="1"/>
  <c r="AJ1118" i="67" s="1"/>
  <c r="AJ1119" i="67" s="1"/>
  <c r="AJ1120" i="67" s="1"/>
  <c r="AJ1121" i="67" s="1"/>
  <c r="AJ1122" i="67" s="1"/>
  <c r="AJ1123" i="67" s="1"/>
  <c r="AJ1124" i="67" s="1"/>
  <c r="AJ1125" i="67" s="1"/>
  <c r="AJ1126" i="67" s="1"/>
  <c r="AJ1127" i="67" s="1"/>
  <c r="AJ1128" i="67" s="1"/>
  <c r="AJ1129" i="67" s="1"/>
  <c r="AJ1130" i="67" s="1"/>
  <c r="AJ1131" i="67" s="1"/>
  <c r="AJ1132" i="67" s="1"/>
  <c r="AJ1133" i="67" s="1"/>
  <c r="AJ1134" i="67" s="1"/>
  <c r="AJ1135" i="67" s="1"/>
  <c r="AJ1136" i="67" s="1"/>
  <c r="AJ1137" i="67" s="1"/>
  <c r="AJ1138" i="67" s="1"/>
  <c r="AJ1139" i="67" s="1"/>
  <c r="AJ1140" i="67" s="1"/>
  <c r="AJ1141" i="67" s="1"/>
  <c r="AJ1142" i="67" s="1"/>
  <c r="AJ1143" i="67" s="1"/>
  <c r="AJ1144" i="67" s="1"/>
  <c r="AJ1145" i="67" s="1"/>
  <c r="AJ1146" i="67" s="1"/>
  <c r="AJ1147" i="67" s="1"/>
  <c r="AJ1148" i="67" s="1"/>
  <c r="AJ1149" i="67" s="1"/>
  <c r="AJ1150" i="67" s="1"/>
  <c r="AJ1151" i="67" s="1"/>
  <c r="AJ1152" i="67" s="1"/>
  <c r="AJ1153" i="67" s="1"/>
  <c r="AJ1154" i="67" s="1"/>
  <c r="AJ1155" i="67" s="1"/>
  <c r="AJ1156" i="67" s="1"/>
  <c r="AJ1157" i="67" s="1"/>
  <c r="AJ1158" i="67" s="1"/>
  <c r="AJ1159" i="67" s="1"/>
  <c r="AJ1160" i="67" s="1"/>
  <c r="AJ1161" i="67" s="1"/>
  <c r="AJ1162" i="67" s="1"/>
  <c r="AJ1163" i="67" s="1"/>
  <c r="AJ1164" i="67" s="1"/>
  <c r="AJ1165" i="67" s="1"/>
  <c r="AJ1166" i="67" s="1"/>
  <c r="AJ1167" i="67" s="1"/>
  <c r="AJ1168" i="67" s="1"/>
  <c r="AJ1169" i="67" s="1"/>
  <c r="AJ1170" i="67" s="1"/>
  <c r="AJ1171" i="67" s="1"/>
  <c r="AJ1172" i="67" s="1"/>
  <c r="AJ1173" i="67" s="1"/>
  <c r="AJ1174" i="67" s="1"/>
  <c r="AJ1175" i="67" s="1"/>
  <c r="AJ1176" i="67" s="1"/>
  <c r="AJ1177" i="67" s="1"/>
  <c r="AJ1178" i="67" s="1"/>
  <c r="AJ1179" i="67" s="1"/>
  <c r="AJ1180" i="67" s="1"/>
  <c r="AJ1181" i="67" s="1"/>
  <c r="AJ1182" i="67" s="1"/>
  <c r="AJ1183" i="67" s="1"/>
  <c r="AJ1184" i="67" s="1"/>
  <c r="AJ1185" i="67" s="1"/>
  <c r="AJ1186" i="67" s="1"/>
  <c r="AJ1187" i="67" s="1"/>
  <c r="AJ1188" i="67" s="1"/>
  <c r="AJ1189" i="67" s="1"/>
  <c r="AJ1190" i="67" s="1"/>
  <c r="AJ1191" i="67" s="1"/>
  <c r="AJ1192" i="67" s="1"/>
  <c r="AJ1193" i="67" s="1"/>
  <c r="AJ1194" i="67" s="1"/>
  <c r="AJ1195" i="67" s="1"/>
  <c r="AJ1196" i="67" s="1"/>
  <c r="AJ1197" i="67" s="1"/>
  <c r="AJ1198" i="67" s="1"/>
  <c r="AJ1199" i="67" s="1"/>
  <c r="AJ1200" i="67" s="1"/>
  <c r="AJ1201" i="67" s="1"/>
  <c r="AJ1202" i="67" s="1"/>
  <c r="AJ1203" i="67" s="1"/>
  <c r="AJ1204" i="67" s="1"/>
  <c r="AJ1205" i="67" s="1"/>
  <c r="AJ1206" i="67" s="1"/>
  <c r="AJ1207" i="67" s="1"/>
  <c r="AJ1208" i="67" s="1"/>
  <c r="AJ1209" i="67" s="1"/>
  <c r="AJ1210" i="67" s="1"/>
  <c r="AK12" i="67"/>
  <c r="AL12" i="67"/>
  <c r="AM12" i="67"/>
  <c r="AY12" i="67"/>
  <c r="BA12" i="67"/>
  <c r="BB12" i="67"/>
  <c r="BC12" i="67"/>
  <c r="BD12" i="67"/>
  <c r="AK13" i="67"/>
  <c r="AL13" i="67"/>
  <c r="AM13" i="67"/>
  <c r="AY13" i="67"/>
  <c r="AZ13" i="67"/>
  <c r="BA13" i="67"/>
  <c r="BB13" i="67"/>
  <c r="AK14" i="67"/>
  <c r="AL14" i="67"/>
  <c r="AM14" i="67"/>
  <c r="AY14" i="67"/>
  <c r="AZ14" i="67"/>
  <c r="BA14" i="67"/>
  <c r="BB14" i="67"/>
  <c r="BC14" i="67"/>
  <c r="BD14" i="67"/>
  <c r="AK15" i="67"/>
  <c r="AL15" i="67"/>
  <c r="AM15" i="67"/>
  <c r="AY15" i="67"/>
  <c r="AZ15" i="67"/>
  <c r="BA15" i="67"/>
  <c r="BB15" i="67"/>
  <c r="BC15" i="67"/>
  <c r="BD15" i="67"/>
  <c r="AK16" i="67"/>
  <c r="AL16" i="67"/>
  <c r="AM16" i="67"/>
  <c r="AY16" i="67"/>
  <c r="AZ16" i="67"/>
  <c r="BA16" i="67"/>
  <c r="BB16" i="67"/>
  <c r="BC16" i="67"/>
  <c r="BD16" i="67"/>
  <c r="AK17" i="67"/>
  <c r="AL17" i="67"/>
  <c r="AM17" i="67"/>
  <c r="AY17" i="67"/>
  <c r="AZ17" i="67"/>
  <c r="BA17" i="67"/>
  <c r="BB17" i="67"/>
  <c r="BC17" i="67"/>
  <c r="BD17" i="67"/>
  <c r="AK18" i="67"/>
  <c r="AL18" i="67"/>
  <c r="AM18" i="67"/>
  <c r="AY18" i="67"/>
  <c r="AZ18" i="67"/>
  <c r="BA18" i="67"/>
  <c r="BB18" i="67"/>
  <c r="BC18" i="67"/>
  <c r="BD18" i="67"/>
  <c r="AK19" i="67"/>
  <c r="AL19" i="67"/>
  <c r="AM19" i="67"/>
  <c r="AY19" i="67"/>
  <c r="AZ19" i="67"/>
  <c r="BA19" i="67"/>
  <c r="BB19" i="67"/>
  <c r="BC19" i="67"/>
  <c r="BD19" i="67"/>
  <c r="AK20" i="67"/>
  <c r="AL20" i="67"/>
  <c r="AM20" i="67"/>
  <c r="AY20" i="67"/>
  <c r="AZ20" i="67"/>
  <c r="BA20" i="67"/>
  <c r="BB20" i="67"/>
  <c r="BC20" i="67"/>
  <c r="BD20" i="67"/>
  <c r="AK21" i="67"/>
  <c r="AL21" i="67"/>
  <c r="AM21" i="67"/>
  <c r="AY21" i="67"/>
  <c r="AZ21" i="67"/>
  <c r="BA21" i="67"/>
  <c r="BB21" i="67"/>
  <c r="BC21" i="67"/>
  <c r="BD21" i="67"/>
  <c r="AK22" i="67"/>
  <c r="AL22" i="67"/>
  <c r="AM22" i="67"/>
  <c r="AY22" i="67"/>
  <c r="AZ22" i="67"/>
  <c r="BA22" i="67"/>
  <c r="BB22" i="67"/>
  <c r="BC22" i="67"/>
  <c r="BD22" i="67"/>
  <c r="AK23" i="67"/>
  <c r="AL23" i="67"/>
  <c r="AM23" i="67"/>
  <c r="AY23" i="67"/>
  <c r="AZ23" i="67"/>
  <c r="BA23" i="67"/>
  <c r="BB23" i="67"/>
  <c r="BC23" i="67"/>
  <c r="BD23" i="67"/>
  <c r="AK24" i="67"/>
  <c r="AL24" i="67"/>
  <c r="AM24" i="67"/>
  <c r="AY24" i="67"/>
  <c r="AZ24" i="67"/>
  <c r="BA24" i="67"/>
  <c r="BB24" i="67"/>
  <c r="BC24" i="67"/>
  <c r="BD24" i="67"/>
  <c r="AK25" i="67"/>
  <c r="AL25" i="67"/>
  <c r="AM25" i="67"/>
  <c r="AY25" i="67"/>
  <c r="AZ25" i="67"/>
  <c r="BA25" i="67"/>
  <c r="BB25" i="67"/>
  <c r="BC25" i="67"/>
  <c r="BD25" i="67"/>
  <c r="AK26" i="67"/>
  <c r="AL26" i="67"/>
  <c r="AM26" i="67"/>
  <c r="AY26" i="67"/>
  <c r="AZ26" i="67"/>
  <c r="BA26" i="67"/>
  <c r="BB26" i="67"/>
  <c r="BC26" i="67"/>
  <c r="BD26" i="67"/>
  <c r="AK27" i="67"/>
  <c r="AL27" i="67"/>
  <c r="AM27" i="67"/>
  <c r="AY27" i="67"/>
  <c r="AZ27" i="67"/>
  <c r="BA27" i="67"/>
  <c r="BB27" i="67"/>
  <c r="BC27" i="67"/>
  <c r="BD27" i="67"/>
  <c r="AK28" i="67"/>
  <c r="AL28" i="67"/>
  <c r="AM28" i="67"/>
  <c r="AY28" i="67"/>
  <c r="AZ28" i="67"/>
  <c r="BA28" i="67"/>
  <c r="BB28" i="67"/>
  <c r="BC28" i="67"/>
  <c r="BD28" i="67"/>
  <c r="AK29" i="67"/>
  <c r="AL29" i="67"/>
  <c r="AM29" i="67"/>
  <c r="AY29" i="67"/>
  <c r="AZ29" i="67"/>
  <c r="BA29" i="67"/>
  <c r="BB29" i="67"/>
  <c r="BC29" i="67"/>
  <c r="BD29" i="67"/>
  <c r="AK30" i="67"/>
  <c r="AL30" i="67"/>
  <c r="AM30" i="67"/>
  <c r="AY30" i="67"/>
  <c r="AZ30" i="67"/>
  <c r="BA30" i="67"/>
  <c r="BB30" i="67"/>
  <c r="BC30" i="67"/>
  <c r="BD30" i="67"/>
  <c r="AK31" i="67"/>
  <c r="AL31" i="67"/>
  <c r="AM31" i="67"/>
  <c r="AY31" i="67"/>
  <c r="AZ31" i="67"/>
  <c r="BA31" i="67"/>
  <c r="BB31" i="67"/>
  <c r="BC31" i="67"/>
  <c r="BD31" i="67"/>
  <c r="AK32" i="67"/>
  <c r="AL32" i="67"/>
  <c r="AM32" i="67"/>
  <c r="AY32" i="67"/>
  <c r="AZ32" i="67"/>
  <c r="BA32" i="67"/>
  <c r="BB32" i="67"/>
  <c r="BC32" i="67"/>
  <c r="BD32" i="67"/>
  <c r="AK33" i="67"/>
  <c r="AL33" i="67"/>
  <c r="AM33" i="67"/>
  <c r="AY33" i="67"/>
  <c r="AZ33" i="67"/>
  <c r="BA33" i="67"/>
  <c r="BB33" i="67"/>
  <c r="BC33" i="67"/>
  <c r="BD33" i="67"/>
  <c r="AK34" i="67"/>
  <c r="AL34" i="67"/>
  <c r="AM34" i="67"/>
  <c r="AY34" i="67"/>
  <c r="AZ34" i="67"/>
  <c r="BA34" i="67"/>
  <c r="BB34" i="67"/>
  <c r="BC34" i="67"/>
  <c r="BD34" i="67"/>
  <c r="AK35" i="67"/>
  <c r="AL35" i="67"/>
  <c r="AM35" i="67"/>
  <c r="AY35" i="67"/>
  <c r="AZ35" i="67"/>
  <c r="BA35" i="67"/>
  <c r="BB35" i="67"/>
  <c r="BC35" i="67"/>
  <c r="BD35" i="67"/>
  <c r="AK36" i="67"/>
  <c r="AL36" i="67"/>
  <c r="AM36" i="67"/>
  <c r="AY36" i="67"/>
  <c r="AZ36" i="67"/>
  <c r="BA36" i="67"/>
  <c r="BB36" i="67"/>
  <c r="BC36" i="67"/>
  <c r="BD36" i="67"/>
  <c r="AK37" i="67"/>
  <c r="AL37" i="67"/>
  <c r="AM37" i="67"/>
  <c r="AY37" i="67"/>
  <c r="AZ37" i="67"/>
  <c r="BA37" i="67"/>
  <c r="BB37" i="67"/>
  <c r="BC37" i="67"/>
  <c r="BD37" i="67"/>
  <c r="AK38" i="67"/>
  <c r="AL38" i="67"/>
  <c r="AM38" i="67"/>
  <c r="AY38" i="67"/>
  <c r="AZ38" i="67"/>
  <c r="BA38" i="67"/>
  <c r="BB38" i="67"/>
  <c r="BC38" i="67"/>
  <c r="BD38" i="67"/>
  <c r="AK39" i="67"/>
  <c r="AL39" i="67"/>
  <c r="AM39" i="67"/>
  <c r="AY39" i="67"/>
  <c r="AZ39" i="67"/>
  <c r="BA39" i="67"/>
  <c r="BB39" i="67"/>
  <c r="BC39" i="67"/>
  <c r="BD39" i="67"/>
  <c r="AK40" i="67"/>
  <c r="AL40" i="67"/>
  <c r="AM40" i="67"/>
  <c r="AY40" i="67"/>
  <c r="AZ40" i="67"/>
  <c r="BA40" i="67"/>
  <c r="BB40" i="67"/>
  <c r="BC40" i="67"/>
  <c r="BD40" i="67"/>
  <c r="AK761" i="67"/>
  <c r="AL761" i="67"/>
  <c r="AM761" i="67"/>
  <c r="AY761" i="67"/>
  <c r="AZ761" i="67"/>
  <c r="BA761" i="67"/>
  <c r="BB761" i="67"/>
  <c r="BC761" i="67"/>
  <c r="BD761" i="67"/>
  <c r="AK762" i="67"/>
  <c r="AL762" i="67"/>
  <c r="AM762" i="67"/>
  <c r="AY762" i="67"/>
  <c r="AZ762" i="67"/>
  <c r="BA762" i="67"/>
  <c r="BB762" i="67"/>
  <c r="BC762" i="67"/>
  <c r="BD762" i="67"/>
  <c r="AK763" i="67"/>
  <c r="AL763" i="67"/>
  <c r="AM763" i="67"/>
  <c r="AY763" i="67"/>
  <c r="AZ763" i="67"/>
  <c r="BA763" i="67"/>
  <c r="BB763" i="67"/>
  <c r="BC763" i="67"/>
  <c r="BD763" i="67"/>
  <c r="AK764" i="67"/>
  <c r="AL764" i="67"/>
  <c r="AM764" i="67"/>
  <c r="AY764" i="67"/>
  <c r="AZ764" i="67"/>
  <c r="BA764" i="67"/>
  <c r="BB764" i="67"/>
  <c r="BC764" i="67"/>
  <c r="BD764" i="67"/>
  <c r="AK765" i="67"/>
  <c r="AL765" i="67"/>
  <c r="AM765" i="67"/>
  <c r="AY765" i="67"/>
  <c r="AZ765" i="67"/>
  <c r="BA765" i="67"/>
  <c r="BB765" i="67"/>
  <c r="BC765" i="67"/>
  <c r="BD765" i="67"/>
  <c r="AK766" i="67"/>
  <c r="AL766" i="67"/>
  <c r="AM766" i="67"/>
  <c r="AY766" i="67"/>
  <c r="AZ766" i="67"/>
  <c r="BA766" i="67"/>
  <c r="BB766" i="67"/>
  <c r="BC766" i="67"/>
  <c r="BD766" i="67"/>
  <c r="AK767" i="67"/>
  <c r="AL767" i="67"/>
  <c r="AM767" i="67"/>
  <c r="AY767" i="67"/>
  <c r="AZ767" i="67"/>
  <c r="BA767" i="67"/>
  <c r="BB767" i="67"/>
  <c r="BC767" i="67"/>
  <c r="BD767" i="67"/>
  <c r="AK768" i="67"/>
  <c r="AL768" i="67"/>
  <c r="AM768" i="67"/>
  <c r="AY768" i="67"/>
  <c r="AZ768" i="67"/>
  <c r="BA768" i="67"/>
  <c r="BB768" i="67"/>
  <c r="BC768" i="67"/>
  <c r="BD768" i="67"/>
  <c r="AK769" i="67"/>
  <c r="AL769" i="67"/>
  <c r="AM769" i="67"/>
  <c r="AY769" i="67"/>
  <c r="AZ769" i="67"/>
  <c r="BA769" i="67"/>
  <c r="BB769" i="67"/>
  <c r="BC769" i="67"/>
  <c r="BD769" i="67"/>
  <c r="AK770" i="67"/>
  <c r="AL770" i="67"/>
  <c r="AM770" i="67"/>
  <c r="AY770" i="67"/>
  <c r="AZ770" i="67"/>
  <c r="BA770" i="67"/>
  <c r="BB770" i="67"/>
  <c r="BC770" i="67"/>
  <c r="BD770" i="67"/>
  <c r="AK771" i="67"/>
  <c r="AL771" i="67"/>
  <c r="AM771" i="67"/>
  <c r="AY771" i="67"/>
  <c r="AZ771" i="67"/>
  <c r="BA771" i="67"/>
  <c r="BB771" i="67"/>
  <c r="BC771" i="67"/>
  <c r="BD771" i="67"/>
  <c r="AK772" i="67"/>
  <c r="AL772" i="67"/>
  <c r="AM772" i="67"/>
  <c r="AY772" i="67"/>
  <c r="AZ772" i="67"/>
  <c r="BA772" i="67"/>
  <c r="BB772" i="67"/>
  <c r="BC772" i="67"/>
  <c r="BD772" i="67"/>
  <c r="AK773" i="67"/>
  <c r="AL773" i="67"/>
  <c r="AM773" i="67"/>
  <c r="AY773" i="67"/>
  <c r="AZ773" i="67"/>
  <c r="BA773" i="67"/>
  <c r="BB773" i="67"/>
  <c r="BC773" i="67"/>
  <c r="BD773" i="67"/>
  <c r="AK774" i="67"/>
  <c r="AL774" i="67"/>
  <c r="AM774" i="67"/>
  <c r="AY774" i="67"/>
  <c r="AZ774" i="67"/>
  <c r="BA774" i="67"/>
  <c r="BB774" i="67"/>
  <c r="BC774" i="67"/>
  <c r="BD774" i="67"/>
  <c r="AK775" i="67"/>
  <c r="AL775" i="67"/>
  <c r="AM775" i="67"/>
  <c r="AY775" i="67"/>
  <c r="AZ775" i="67"/>
  <c r="BA775" i="67"/>
  <c r="BB775" i="67"/>
  <c r="BC775" i="67"/>
  <c r="BD775" i="67"/>
  <c r="AK776" i="67"/>
  <c r="AL776" i="67"/>
  <c r="AM776" i="67"/>
  <c r="AY776" i="67"/>
  <c r="AZ776" i="67"/>
  <c r="BA776" i="67"/>
  <c r="BB776" i="67"/>
  <c r="BC776" i="67"/>
  <c r="BD776" i="67"/>
  <c r="AK777" i="67"/>
  <c r="AL777" i="67"/>
  <c r="AM777" i="67"/>
  <c r="AY777" i="67"/>
  <c r="AZ777" i="67"/>
  <c r="BA777" i="67"/>
  <c r="BB777" i="67"/>
  <c r="BC777" i="67"/>
  <c r="BD777" i="67"/>
  <c r="AK778" i="67"/>
  <c r="AL778" i="67"/>
  <c r="AM778" i="67"/>
  <c r="AY778" i="67"/>
  <c r="AZ778" i="67"/>
  <c r="BA778" i="67"/>
  <c r="BB778" i="67"/>
  <c r="BC778" i="67"/>
  <c r="BD778" i="67"/>
  <c r="AK779" i="67"/>
  <c r="AL779" i="67"/>
  <c r="AM779" i="67"/>
  <c r="AY779" i="67"/>
  <c r="AZ779" i="67"/>
  <c r="BA779" i="67"/>
  <c r="BB779" i="67"/>
  <c r="BC779" i="67"/>
  <c r="BD779" i="67"/>
  <c r="AK780" i="67"/>
  <c r="AL780" i="67"/>
  <c r="AM780" i="67"/>
  <c r="AY780" i="67"/>
  <c r="AZ780" i="67"/>
  <c r="BA780" i="67"/>
  <c r="BB780" i="67"/>
  <c r="BC780" i="67"/>
  <c r="BD780" i="67"/>
  <c r="AK781" i="67"/>
  <c r="AL781" i="67"/>
  <c r="AM781" i="67"/>
  <c r="AY781" i="67"/>
  <c r="AZ781" i="67"/>
  <c r="BA781" i="67"/>
  <c r="BB781" i="67"/>
  <c r="BC781" i="67"/>
  <c r="BD781" i="67"/>
  <c r="AK782" i="67"/>
  <c r="AL782" i="67"/>
  <c r="AM782" i="67"/>
  <c r="AY782" i="67"/>
  <c r="AZ782" i="67"/>
  <c r="BA782" i="67"/>
  <c r="BB782" i="67"/>
  <c r="BC782" i="67"/>
  <c r="BD782" i="67"/>
  <c r="AK783" i="67"/>
  <c r="AL783" i="67"/>
  <c r="AM783" i="67"/>
  <c r="AY783" i="67"/>
  <c r="AZ783" i="67"/>
  <c r="BA783" i="67"/>
  <c r="BB783" i="67"/>
  <c r="BC783" i="67"/>
  <c r="BD783" i="67"/>
  <c r="AK784" i="67"/>
  <c r="AL784" i="67"/>
  <c r="AM784" i="67"/>
  <c r="AY784" i="67"/>
  <c r="AZ784" i="67"/>
  <c r="BA784" i="67"/>
  <c r="BB784" i="67"/>
  <c r="BC784" i="67"/>
  <c r="BD784" i="67"/>
  <c r="AK785" i="67"/>
  <c r="AL785" i="67"/>
  <c r="AM785" i="67"/>
  <c r="AY785" i="67"/>
  <c r="AZ785" i="67"/>
  <c r="BA785" i="67"/>
  <c r="BB785" i="67"/>
  <c r="BC785" i="67"/>
  <c r="BD785" i="67"/>
  <c r="AK786" i="67"/>
  <c r="AL786" i="67"/>
  <c r="AM786" i="67"/>
  <c r="AY786" i="67"/>
  <c r="AZ786" i="67"/>
  <c r="BA786" i="67"/>
  <c r="BB786" i="67"/>
  <c r="BC786" i="67"/>
  <c r="BD786" i="67"/>
  <c r="AK787" i="67"/>
  <c r="AL787" i="67"/>
  <c r="AM787" i="67"/>
  <c r="AY787" i="67"/>
  <c r="AZ787" i="67"/>
  <c r="BA787" i="67"/>
  <c r="BB787" i="67"/>
  <c r="BC787" i="67"/>
  <c r="BD787" i="67"/>
  <c r="AK788" i="67"/>
  <c r="AL788" i="67"/>
  <c r="AM788" i="67"/>
  <c r="AY788" i="67"/>
  <c r="AZ788" i="67"/>
  <c r="BA788" i="67"/>
  <c r="BB788" i="67"/>
  <c r="BC788" i="67"/>
  <c r="BD788" i="67"/>
  <c r="AK789" i="67"/>
  <c r="AL789" i="67"/>
  <c r="AM789" i="67"/>
  <c r="AY789" i="67"/>
  <c r="AZ789" i="67"/>
  <c r="BA789" i="67"/>
  <c r="BB789" i="67"/>
  <c r="BC789" i="67"/>
  <c r="BD789" i="67"/>
  <c r="AK790" i="67"/>
  <c r="AL790" i="67"/>
  <c r="AM790" i="67"/>
  <c r="AY790" i="67"/>
  <c r="AZ790" i="67"/>
  <c r="BA790" i="67"/>
  <c r="BB790" i="67"/>
  <c r="BC790" i="67"/>
  <c r="BD790" i="67"/>
  <c r="AK791" i="67"/>
  <c r="AL791" i="67"/>
  <c r="AM791" i="67"/>
  <c r="AY791" i="67"/>
  <c r="AZ791" i="67"/>
  <c r="BA791" i="67"/>
  <c r="BB791" i="67"/>
  <c r="BC791" i="67"/>
  <c r="BD791" i="67"/>
  <c r="AK792" i="67"/>
  <c r="AL792" i="67"/>
  <c r="AM792" i="67"/>
  <c r="AY792" i="67"/>
  <c r="AZ792" i="67"/>
  <c r="BA792" i="67"/>
  <c r="BB792" i="67"/>
  <c r="BC792" i="67"/>
  <c r="BD792" i="67"/>
  <c r="AK793" i="67"/>
  <c r="AL793" i="67"/>
  <c r="AM793" i="67"/>
  <c r="AY793" i="67"/>
  <c r="AZ793" i="67"/>
  <c r="BA793" i="67"/>
  <c r="BB793" i="67"/>
  <c r="BC793" i="67"/>
  <c r="BD793" i="67"/>
  <c r="AK794" i="67"/>
  <c r="AL794" i="67"/>
  <c r="AM794" i="67"/>
  <c r="AY794" i="67"/>
  <c r="AZ794" i="67"/>
  <c r="BA794" i="67"/>
  <c r="BB794" i="67"/>
  <c r="BC794" i="67"/>
  <c r="BD794" i="67"/>
  <c r="AK795" i="67"/>
  <c r="AL795" i="67"/>
  <c r="AM795" i="67"/>
  <c r="AY795" i="67"/>
  <c r="AZ795" i="67"/>
  <c r="BA795" i="67"/>
  <c r="BB795" i="67"/>
  <c r="BC795" i="67"/>
  <c r="BD795" i="67"/>
  <c r="AK796" i="67"/>
  <c r="AL796" i="67"/>
  <c r="AM796" i="67"/>
  <c r="AY796" i="67"/>
  <c r="AZ796" i="67"/>
  <c r="BA796" i="67"/>
  <c r="BB796" i="67"/>
  <c r="BC796" i="67"/>
  <c r="BD796" i="67"/>
  <c r="AK797" i="67"/>
  <c r="AL797" i="67"/>
  <c r="AM797" i="67"/>
  <c r="AY797" i="67"/>
  <c r="AZ797" i="67"/>
  <c r="BA797" i="67"/>
  <c r="BB797" i="67"/>
  <c r="BC797" i="67"/>
  <c r="BD797" i="67"/>
  <c r="AK798" i="67"/>
  <c r="AL798" i="67"/>
  <c r="AM798" i="67"/>
  <c r="AY798" i="67"/>
  <c r="AZ798" i="67"/>
  <c r="BA798" i="67"/>
  <c r="BB798" i="67"/>
  <c r="BC798" i="67"/>
  <c r="BD798" i="67"/>
  <c r="AK799" i="67"/>
  <c r="AL799" i="67"/>
  <c r="AM799" i="67"/>
  <c r="AY799" i="67"/>
  <c r="AZ799" i="67"/>
  <c r="BA799" i="67"/>
  <c r="BB799" i="67"/>
  <c r="BC799" i="67"/>
  <c r="BD799" i="67"/>
  <c r="AK800" i="67"/>
  <c r="AL800" i="67"/>
  <c r="AM800" i="67"/>
  <c r="AY800" i="67"/>
  <c r="AZ800" i="67"/>
  <c r="BA800" i="67"/>
  <c r="BB800" i="67"/>
  <c r="BC800" i="67"/>
  <c r="BD800" i="67"/>
  <c r="AK801" i="67"/>
  <c r="AL801" i="67"/>
  <c r="AM801" i="67"/>
  <c r="AY801" i="67"/>
  <c r="AZ801" i="67"/>
  <c r="BA801" i="67"/>
  <c r="BB801" i="67"/>
  <c r="BC801" i="67"/>
  <c r="BD801" i="67"/>
  <c r="AK802" i="67"/>
  <c r="AL802" i="67"/>
  <c r="AM802" i="67"/>
  <c r="AY802" i="67"/>
  <c r="AZ802" i="67"/>
  <c r="BA802" i="67"/>
  <c r="BB802" i="67"/>
  <c r="BC802" i="67"/>
  <c r="BD802" i="67"/>
  <c r="AK803" i="67"/>
  <c r="AL803" i="67"/>
  <c r="AM803" i="67"/>
  <c r="AY803" i="67"/>
  <c r="AZ803" i="67"/>
  <c r="BA803" i="67"/>
  <c r="BB803" i="67"/>
  <c r="BC803" i="67"/>
  <c r="BD803" i="67"/>
  <c r="AK804" i="67"/>
  <c r="AL804" i="67"/>
  <c r="AM804" i="67"/>
  <c r="AY804" i="67"/>
  <c r="AZ804" i="67"/>
  <c r="BA804" i="67"/>
  <c r="BB804" i="67"/>
  <c r="BC804" i="67"/>
  <c r="BD804" i="67"/>
  <c r="AK805" i="67"/>
  <c r="AL805" i="67"/>
  <c r="AM805" i="67"/>
  <c r="AY805" i="67"/>
  <c r="AZ805" i="67"/>
  <c r="BA805" i="67"/>
  <c r="BB805" i="67"/>
  <c r="BC805" i="67"/>
  <c r="BD805" i="67"/>
  <c r="AK806" i="67"/>
  <c r="AL806" i="67"/>
  <c r="AM806" i="67"/>
  <c r="AY806" i="67"/>
  <c r="AZ806" i="67"/>
  <c r="BA806" i="67"/>
  <c r="BB806" i="67"/>
  <c r="BC806" i="67"/>
  <c r="BD806" i="67"/>
  <c r="AK807" i="67"/>
  <c r="AL807" i="67"/>
  <c r="AM807" i="67"/>
  <c r="AY807" i="67"/>
  <c r="AZ807" i="67"/>
  <c r="BA807" i="67"/>
  <c r="BB807" i="67"/>
  <c r="BC807" i="67"/>
  <c r="BD807" i="67"/>
  <c r="AK808" i="67"/>
  <c r="AL808" i="67"/>
  <c r="AM808" i="67"/>
  <c r="AY808" i="67"/>
  <c r="AZ808" i="67"/>
  <c r="BA808" i="67"/>
  <c r="BB808" i="67"/>
  <c r="BC808" i="67"/>
  <c r="BD808" i="67"/>
  <c r="AK809" i="67"/>
  <c r="AL809" i="67"/>
  <c r="AM809" i="67"/>
  <c r="AY809" i="67"/>
  <c r="AZ809" i="67"/>
  <c r="BA809" i="67"/>
  <c r="BB809" i="67"/>
  <c r="BC809" i="67"/>
  <c r="BD809" i="67"/>
  <c r="AK810" i="67"/>
  <c r="AL810" i="67"/>
  <c r="AM810" i="67"/>
  <c r="AY810" i="67"/>
  <c r="AZ810" i="67"/>
  <c r="BA810" i="67"/>
  <c r="BB810" i="67"/>
  <c r="BC810" i="67"/>
  <c r="BD810" i="67"/>
  <c r="AK1111" i="67"/>
  <c r="AL1111" i="67"/>
  <c r="AM1111" i="67"/>
  <c r="AY1111" i="67"/>
  <c r="AZ1111" i="67"/>
  <c r="BA1111" i="67"/>
  <c r="BB1111" i="67"/>
  <c r="BC1111" i="67"/>
  <c r="BD1111" i="67"/>
  <c r="AK1112" i="67"/>
  <c r="AL1112" i="67"/>
  <c r="AM1112" i="67"/>
  <c r="AY1112" i="67"/>
  <c r="AZ1112" i="67"/>
  <c r="BA1112" i="67"/>
  <c r="BB1112" i="67"/>
  <c r="BC1112" i="67"/>
  <c r="BD1112" i="67"/>
  <c r="AK1113" i="67"/>
  <c r="AL1113" i="67"/>
  <c r="AM1113" i="67"/>
  <c r="AY1113" i="67"/>
  <c r="AZ1113" i="67"/>
  <c r="BA1113" i="67"/>
  <c r="BB1113" i="67"/>
  <c r="BC1113" i="67"/>
  <c r="BD1113" i="67"/>
  <c r="AK1114" i="67"/>
  <c r="AL1114" i="67"/>
  <c r="AM1114" i="67"/>
  <c r="AY1114" i="67"/>
  <c r="AZ1114" i="67"/>
  <c r="BA1114" i="67"/>
  <c r="BB1114" i="67"/>
  <c r="BC1114" i="67"/>
  <c r="BD1114" i="67"/>
  <c r="AK1115" i="67"/>
  <c r="AL1115" i="67"/>
  <c r="AM1115" i="67"/>
  <c r="AY1115" i="67"/>
  <c r="AZ1115" i="67"/>
  <c r="BA1115" i="67"/>
  <c r="BB1115" i="67"/>
  <c r="BC1115" i="67"/>
  <c r="BD1115" i="67"/>
  <c r="AK1116" i="67"/>
  <c r="AL1116" i="67"/>
  <c r="AM1116" i="67"/>
  <c r="AY1116" i="67"/>
  <c r="AZ1116" i="67"/>
  <c r="BA1116" i="67"/>
  <c r="BB1116" i="67"/>
  <c r="BC1116" i="67"/>
  <c r="BD1116" i="67"/>
  <c r="AK1117" i="67"/>
  <c r="AL1117" i="67"/>
  <c r="AM1117" i="67"/>
  <c r="AY1117" i="67"/>
  <c r="AZ1117" i="67"/>
  <c r="BA1117" i="67"/>
  <c r="BB1117" i="67"/>
  <c r="BC1117" i="67"/>
  <c r="BD1117" i="67"/>
  <c r="AK1118" i="67"/>
  <c r="AL1118" i="67"/>
  <c r="AM1118" i="67"/>
  <c r="AY1118" i="67"/>
  <c r="AZ1118" i="67"/>
  <c r="BA1118" i="67"/>
  <c r="BB1118" i="67"/>
  <c r="BC1118" i="67"/>
  <c r="BD1118" i="67"/>
  <c r="AK1119" i="67"/>
  <c r="AL1119" i="67"/>
  <c r="AM1119" i="67"/>
  <c r="AY1119" i="67"/>
  <c r="AZ1119" i="67"/>
  <c r="BA1119" i="67"/>
  <c r="BB1119" i="67"/>
  <c r="BC1119" i="67"/>
  <c r="BD1119" i="67"/>
  <c r="AK1120" i="67"/>
  <c r="AL1120" i="67"/>
  <c r="AM1120" i="67"/>
  <c r="AY1120" i="67"/>
  <c r="AZ1120" i="67"/>
  <c r="BA1120" i="67"/>
  <c r="BB1120" i="67"/>
  <c r="BC1120" i="67"/>
  <c r="BD1120" i="67"/>
  <c r="AK1121" i="67"/>
  <c r="AL1121" i="67"/>
  <c r="AM1121" i="67"/>
  <c r="AY1121" i="67"/>
  <c r="AZ1121" i="67"/>
  <c r="BA1121" i="67"/>
  <c r="BB1121" i="67"/>
  <c r="BC1121" i="67"/>
  <c r="BD1121" i="67"/>
  <c r="AK1122" i="67"/>
  <c r="AL1122" i="67"/>
  <c r="AM1122" i="67"/>
  <c r="AY1122" i="67"/>
  <c r="AZ1122" i="67"/>
  <c r="BA1122" i="67"/>
  <c r="BB1122" i="67"/>
  <c r="BC1122" i="67"/>
  <c r="BD1122" i="67"/>
  <c r="AK1123" i="67"/>
  <c r="AL1123" i="67"/>
  <c r="AM1123" i="67"/>
  <c r="AY1123" i="67"/>
  <c r="AZ1123" i="67"/>
  <c r="BA1123" i="67"/>
  <c r="BB1123" i="67"/>
  <c r="BC1123" i="67"/>
  <c r="BD1123" i="67"/>
  <c r="AK1124" i="67"/>
  <c r="AL1124" i="67"/>
  <c r="AM1124" i="67"/>
  <c r="AY1124" i="67"/>
  <c r="AZ1124" i="67"/>
  <c r="BA1124" i="67"/>
  <c r="BB1124" i="67"/>
  <c r="BC1124" i="67"/>
  <c r="BD1124" i="67"/>
  <c r="AK1125" i="67"/>
  <c r="AL1125" i="67"/>
  <c r="AM1125" i="67"/>
  <c r="AY1125" i="67"/>
  <c r="AZ1125" i="67"/>
  <c r="BA1125" i="67"/>
  <c r="BB1125" i="67"/>
  <c r="BC1125" i="67"/>
  <c r="BD1125" i="67"/>
  <c r="AK1126" i="67"/>
  <c r="AL1126" i="67"/>
  <c r="AM1126" i="67"/>
  <c r="AY1126" i="67"/>
  <c r="AZ1126" i="67"/>
  <c r="BA1126" i="67"/>
  <c r="BB1126" i="67"/>
  <c r="BC1126" i="67"/>
  <c r="BD1126" i="67"/>
  <c r="AK1127" i="67"/>
  <c r="AL1127" i="67"/>
  <c r="AM1127" i="67"/>
  <c r="AY1127" i="67"/>
  <c r="AZ1127" i="67"/>
  <c r="BA1127" i="67"/>
  <c r="BB1127" i="67"/>
  <c r="BC1127" i="67"/>
  <c r="BD1127" i="67"/>
  <c r="AK1128" i="67"/>
  <c r="AL1128" i="67"/>
  <c r="AM1128" i="67"/>
  <c r="AY1128" i="67"/>
  <c r="AZ1128" i="67"/>
  <c r="BA1128" i="67"/>
  <c r="BB1128" i="67"/>
  <c r="BC1128" i="67"/>
  <c r="BD1128" i="67"/>
  <c r="AK1129" i="67"/>
  <c r="AL1129" i="67"/>
  <c r="AM1129" i="67"/>
  <c r="AY1129" i="67"/>
  <c r="AZ1129" i="67"/>
  <c r="BA1129" i="67"/>
  <c r="BB1129" i="67"/>
  <c r="BC1129" i="67"/>
  <c r="BD1129" i="67"/>
  <c r="AK1130" i="67"/>
  <c r="AL1130" i="67"/>
  <c r="AM1130" i="67"/>
  <c r="AY1130" i="67"/>
  <c r="AZ1130" i="67"/>
  <c r="BA1130" i="67"/>
  <c r="BB1130" i="67"/>
  <c r="BC1130" i="67"/>
  <c r="BD1130" i="67"/>
  <c r="AK1131" i="67"/>
  <c r="AL1131" i="67"/>
  <c r="AM1131" i="67"/>
  <c r="AY1131" i="67"/>
  <c r="AZ1131" i="67"/>
  <c r="BA1131" i="67"/>
  <c r="BB1131" i="67"/>
  <c r="BC1131" i="67"/>
  <c r="BD1131" i="67"/>
  <c r="AK1132" i="67"/>
  <c r="AL1132" i="67"/>
  <c r="AM1132" i="67"/>
  <c r="AY1132" i="67"/>
  <c r="AZ1132" i="67"/>
  <c r="BA1132" i="67"/>
  <c r="BB1132" i="67"/>
  <c r="BC1132" i="67"/>
  <c r="BD1132" i="67"/>
  <c r="AK1133" i="67"/>
  <c r="AL1133" i="67"/>
  <c r="AM1133" i="67"/>
  <c r="AY1133" i="67"/>
  <c r="AZ1133" i="67"/>
  <c r="BA1133" i="67"/>
  <c r="BB1133" i="67"/>
  <c r="BC1133" i="67"/>
  <c r="BD1133" i="67"/>
  <c r="AK1134" i="67"/>
  <c r="AL1134" i="67"/>
  <c r="AM1134" i="67"/>
  <c r="AY1134" i="67"/>
  <c r="AZ1134" i="67"/>
  <c r="BA1134" i="67"/>
  <c r="BB1134" i="67"/>
  <c r="BC1134" i="67"/>
  <c r="BD1134" i="67"/>
  <c r="AK1135" i="67"/>
  <c r="AL1135" i="67"/>
  <c r="AM1135" i="67"/>
  <c r="AY1135" i="67"/>
  <c r="AZ1135" i="67"/>
  <c r="BA1135" i="67"/>
  <c r="BB1135" i="67"/>
  <c r="BC1135" i="67"/>
  <c r="BD1135" i="67"/>
  <c r="AK1136" i="67"/>
  <c r="AL1136" i="67"/>
  <c r="AM1136" i="67"/>
  <c r="AY1136" i="67"/>
  <c r="AZ1136" i="67"/>
  <c r="BA1136" i="67"/>
  <c r="BB1136" i="67"/>
  <c r="BC1136" i="67"/>
  <c r="BD1136" i="67"/>
  <c r="AK1137" i="67"/>
  <c r="AL1137" i="67"/>
  <c r="AM1137" i="67"/>
  <c r="AY1137" i="67"/>
  <c r="AZ1137" i="67"/>
  <c r="BA1137" i="67"/>
  <c r="BB1137" i="67"/>
  <c r="BC1137" i="67"/>
  <c r="BD1137" i="67"/>
  <c r="AK1138" i="67"/>
  <c r="AL1138" i="67"/>
  <c r="AM1138" i="67"/>
  <c r="AY1138" i="67"/>
  <c r="AZ1138" i="67"/>
  <c r="BA1138" i="67"/>
  <c r="BB1138" i="67"/>
  <c r="BC1138" i="67"/>
  <c r="BD1138" i="67"/>
  <c r="AK1139" i="67"/>
  <c r="AL1139" i="67"/>
  <c r="AM1139" i="67"/>
  <c r="AY1139" i="67"/>
  <c r="AZ1139" i="67"/>
  <c r="BA1139" i="67"/>
  <c r="BB1139" i="67"/>
  <c r="BC1139" i="67"/>
  <c r="BD1139" i="67"/>
  <c r="AK1140" i="67"/>
  <c r="AL1140" i="67"/>
  <c r="AM1140" i="67"/>
  <c r="AY1140" i="67"/>
  <c r="AZ1140" i="67"/>
  <c r="BA1140" i="67"/>
  <c r="BB1140" i="67"/>
  <c r="BC1140" i="67"/>
  <c r="BD1140" i="67"/>
  <c r="AK1141" i="67"/>
  <c r="AL1141" i="67"/>
  <c r="AM1141" i="67"/>
  <c r="AY1141" i="67"/>
  <c r="AZ1141" i="67"/>
  <c r="BA1141" i="67"/>
  <c r="BB1141" i="67"/>
  <c r="BC1141" i="67"/>
  <c r="BD1141" i="67"/>
  <c r="AK1142" i="67"/>
  <c r="AL1142" i="67"/>
  <c r="AM1142" i="67"/>
  <c r="AY1142" i="67"/>
  <c r="AZ1142" i="67"/>
  <c r="BA1142" i="67"/>
  <c r="BB1142" i="67"/>
  <c r="BC1142" i="67"/>
  <c r="BD1142" i="67"/>
  <c r="AK1143" i="67"/>
  <c r="AL1143" i="67"/>
  <c r="AM1143" i="67"/>
  <c r="AY1143" i="67"/>
  <c r="AZ1143" i="67"/>
  <c r="BA1143" i="67"/>
  <c r="BB1143" i="67"/>
  <c r="BC1143" i="67"/>
  <c r="BD1143" i="67"/>
  <c r="AK1144" i="67"/>
  <c r="AL1144" i="67"/>
  <c r="AM1144" i="67"/>
  <c r="AY1144" i="67"/>
  <c r="AZ1144" i="67"/>
  <c r="BA1144" i="67"/>
  <c r="BB1144" i="67"/>
  <c r="BC1144" i="67"/>
  <c r="BD1144" i="67"/>
  <c r="AK1145" i="67"/>
  <c r="AL1145" i="67"/>
  <c r="AM1145" i="67"/>
  <c r="AY1145" i="67"/>
  <c r="AZ1145" i="67"/>
  <c r="BA1145" i="67"/>
  <c r="BB1145" i="67"/>
  <c r="BC1145" i="67"/>
  <c r="BD1145" i="67"/>
  <c r="AK1146" i="67"/>
  <c r="AL1146" i="67"/>
  <c r="AM1146" i="67"/>
  <c r="AY1146" i="67"/>
  <c r="AZ1146" i="67"/>
  <c r="BA1146" i="67"/>
  <c r="BB1146" i="67"/>
  <c r="BC1146" i="67"/>
  <c r="BD1146" i="67"/>
  <c r="AK1147" i="67"/>
  <c r="AL1147" i="67"/>
  <c r="AM1147" i="67"/>
  <c r="AY1147" i="67"/>
  <c r="AZ1147" i="67"/>
  <c r="BA1147" i="67"/>
  <c r="BB1147" i="67"/>
  <c r="BC1147" i="67"/>
  <c r="BD1147" i="67"/>
  <c r="AK1148" i="67"/>
  <c r="AL1148" i="67"/>
  <c r="AM1148" i="67"/>
  <c r="AY1148" i="67"/>
  <c r="AZ1148" i="67"/>
  <c r="BA1148" i="67"/>
  <c r="BB1148" i="67"/>
  <c r="BC1148" i="67"/>
  <c r="BD1148" i="67"/>
  <c r="AK1149" i="67"/>
  <c r="AL1149" i="67"/>
  <c r="AM1149" i="67"/>
  <c r="AY1149" i="67"/>
  <c r="AZ1149" i="67"/>
  <c r="BA1149" i="67"/>
  <c r="BB1149" i="67"/>
  <c r="BC1149" i="67"/>
  <c r="BD1149" i="67"/>
  <c r="AK1150" i="67"/>
  <c r="AL1150" i="67"/>
  <c r="AM1150" i="67"/>
  <c r="AY1150" i="67"/>
  <c r="AZ1150" i="67"/>
  <c r="BA1150" i="67"/>
  <c r="BB1150" i="67"/>
  <c r="BC1150" i="67"/>
  <c r="BD1150" i="67"/>
  <c r="AK1151" i="67"/>
  <c r="AL1151" i="67"/>
  <c r="AM1151" i="67"/>
  <c r="AY1151" i="67"/>
  <c r="AZ1151" i="67"/>
  <c r="BA1151" i="67"/>
  <c r="BB1151" i="67"/>
  <c r="BC1151" i="67"/>
  <c r="BD1151" i="67"/>
  <c r="AK1152" i="67"/>
  <c r="AL1152" i="67"/>
  <c r="AM1152" i="67"/>
  <c r="AY1152" i="67"/>
  <c r="AZ1152" i="67"/>
  <c r="BA1152" i="67"/>
  <c r="BB1152" i="67"/>
  <c r="BC1152" i="67"/>
  <c r="BD1152" i="67"/>
  <c r="AK1153" i="67"/>
  <c r="AL1153" i="67"/>
  <c r="AM1153" i="67"/>
  <c r="AY1153" i="67"/>
  <c r="AZ1153" i="67"/>
  <c r="BA1153" i="67"/>
  <c r="BB1153" i="67"/>
  <c r="BC1153" i="67"/>
  <c r="BD1153" i="67"/>
  <c r="AK1154" i="67"/>
  <c r="AL1154" i="67"/>
  <c r="AM1154" i="67"/>
  <c r="AY1154" i="67"/>
  <c r="AZ1154" i="67"/>
  <c r="BA1154" i="67"/>
  <c r="BB1154" i="67"/>
  <c r="BC1154" i="67"/>
  <c r="BD1154" i="67"/>
  <c r="AK1155" i="67"/>
  <c r="AL1155" i="67"/>
  <c r="AM1155" i="67"/>
  <c r="AY1155" i="67"/>
  <c r="AZ1155" i="67"/>
  <c r="BA1155" i="67"/>
  <c r="BB1155" i="67"/>
  <c r="BC1155" i="67"/>
  <c r="BD1155" i="67"/>
  <c r="AK1156" i="67"/>
  <c r="AL1156" i="67"/>
  <c r="AM1156" i="67"/>
  <c r="AY1156" i="67"/>
  <c r="AZ1156" i="67"/>
  <c r="BA1156" i="67"/>
  <c r="BB1156" i="67"/>
  <c r="BC1156" i="67"/>
  <c r="BD1156" i="67"/>
  <c r="AK1157" i="67"/>
  <c r="AL1157" i="67"/>
  <c r="AM1157" i="67"/>
  <c r="AY1157" i="67"/>
  <c r="AZ1157" i="67"/>
  <c r="BA1157" i="67"/>
  <c r="BB1157" i="67"/>
  <c r="BC1157" i="67"/>
  <c r="BD1157" i="67"/>
  <c r="AK1158" i="67"/>
  <c r="AL1158" i="67"/>
  <c r="AM1158" i="67"/>
  <c r="AY1158" i="67"/>
  <c r="AZ1158" i="67"/>
  <c r="BA1158" i="67"/>
  <c r="BB1158" i="67"/>
  <c r="BC1158" i="67"/>
  <c r="BD1158" i="67"/>
  <c r="AK1159" i="67"/>
  <c r="AL1159" i="67"/>
  <c r="AM1159" i="67"/>
  <c r="AY1159" i="67"/>
  <c r="AZ1159" i="67"/>
  <c r="BA1159" i="67"/>
  <c r="BB1159" i="67"/>
  <c r="BC1159" i="67"/>
  <c r="BD1159" i="67"/>
  <c r="AK1160" i="67"/>
  <c r="AL1160" i="67"/>
  <c r="AM1160" i="67"/>
  <c r="AY1160" i="67"/>
  <c r="AZ1160" i="67"/>
  <c r="BA1160" i="67"/>
  <c r="BB1160" i="67"/>
  <c r="BC1160" i="67"/>
  <c r="BD1160" i="67"/>
  <c r="AK1161" i="67"/>
  <c r="AL1161" i="67"/>
  <c r="AM1161" i="67"/>
  <c r="AY1161" i="67"/>
  <c r="AZ1161" i="67"/>
  <c r="BA1161" i="67"/>
  <c r="BB1161" i="67"/>
  <c r="BC1161" i="67"/>
  <c r="BD1161" i="67"/>
  <c r="AK1162" i="67"/>
  <c r="AL1162" i="67"/>
  <c r="AM1162" i="67"/>
  <c r="AY1162" i="67"/>
  <c r="AZ1162" i="67"/>
  <c r="BA1162" i="67"/>
  <c r="BB1162" i="67"/>
  <c r="BC1162" i="67"/>
  <c r="BD1162" i="67"/>
  <c r="AK1163" i="67"/>
  <c r="AL1163" i="67"/>
  <c r="AM1163" i="67"/>
  <c r="AY1163" i="67"/>
  <c r="AZ1163" i="67"/>
  <c r="BA1163" i="67"/>
  <c r="BB1163" i="67"/>
  <c r="BC1163" i="67"/>
  <c r="BD1163" i="67"/>
  <c r="AK1164" i="67"/>
  <c r="AL1164" i="67"/>
  <c r="AM1164" i="67"/>
  <c r="AY1164" i="67"/>
  <c r="AZ1164" i="67"/>
  <c r="BA1164" i="67"/>
  <c r="BB1164" i="67"/>
  <c r="BC1164" i="67"/>
  <c r="BD1164" i="67"/>
  <c r="AK1165" i="67"/>
  <c r="AL1165" i="67"/>
  <c r="AM1165" i="67"/>
  <c r="AY1165" i="67"/>
  <c r="AZ1165" i="67"/>
  <c r="BA1165" i="67"/>
  <c r="BB1165" i="67"/>
  <c r="BC1165" i="67"/>
  <c r="BD1165" i="67"/>
  <c r="AK1166" i="67"/>
  <c r="AL1166" i="67"/>
  <c r="AM1166" i="67"/>
  <c r="AY1166" i="67"/>
  <c r="AZ1166" i="67"/>
  <c r="BA1166" i="67"/>
  <c r="BB1166" i="67"/>
  <c r="BC1166" i="67"/>
  <c r="BD1166" i="67"/>
  <c r="AK1167" i="67"/>
  <c r="AL1167" i="67"/>
  <c r="AM1167" i="67"/>
  <c r="AY1167" i="67"/>
  <c r="AZ1167" i="67"/>
  <c r="BA1167" i="67"/>
  <c r="BB1167" i="67"/>
  <c r="BC1167" i="67"/>
  <c r="BD1167" i="67"/>
  <c r="AK1168" i="67"/>
  <c r="AL1168" i="67"/>
  <c r="AM1168" i="67"/>
  <c r="AY1168" i="67"/>
  <c r="AZ1168" i="67"/>
  <c r="BA1168" i="67"/>
  <c r="BB1168" i="67"/>
  <c r="BC1168" i="67"/>
  <c r="BD1168" i="67"/>
  <c r="AK1169" i="67"/>
  <c r="AL1169" i="67"/>
  <c r="AM1169" i="67"/>
  <c r="AY1169" i="67"/>
  <c r="AZ1169" i="67"/>
  <c r="BA1169" i="67"/>
  <c r="BB1169" i="67"/>
  <c r="BC1169" i="67"/>
  <c r="BD1169" i="67"/>
  <c r="AK1170" i="67"/>
  <c r="AL1170" i="67"/>
  <c r="AM1170" i="67"/>
  <c r="AY1170" i="67"/>
  <c r="AZ1170" i="67"/>
  <c r="BA1170" i="67"/>
  <c r="BB1170" i="67"/>
  <c r="BC1170" i="67"/>
  <c r="BD1170" i="67"/>
  <c r="AK1171" i="67"/>
  <c r="AL1171" i="67"/>
  <c r="AM1171" i="67"/>
  <c r="AY1171" i="67"/>
  <c r="AZ1171" i="67"/>
  <c r="BA1171" i="67"/>
  <c r="BB1171" i="67"/>
  <c r="BC1171" i="67"/>
  <c r="BD1171" i="67"/>
  <c r="AK1172" i="67"/>
  <c r="AL1172" i="67"/>
  <c r="AM1172" i="67"/>
  <c r="AY1172" i="67"/>
  <c r="AZ1172" i="67"/>
  <c r="BA1172" i="67"/>
  <c r="BB1172" i="67"/>
  <c r="BC1172" i="67"/>
  <c r="BD1172" i="67"/>
  <c r="AK1173" i="67"/>
  <c r="AL1173" i="67"/>
  <c r="AM1173" i="67"/>
  <c r="AY1173" i="67"/>
  <c r="AZ1173" i="67"/>
  <c r="BA1173" i="67"/>
  <c r="BB1173" i="67"/>
  <c r="BC1173" i="67"/>
  <c r="BD1173" i="67"/>
  <c r="AK1174" i="67"/>
  <c r="AL1174" i="67"/>
  <c r="AM1174" i="67"/>
  <c r="AY1174" i="67"/>
  <c r="AZ1174" i="67"/>
  <c r="BA1174" i="67"/>
  <c r="BB1174" i="67"/>
  <c r="BC1174" i="67"/>
  <c r="BD1174" i="67"/>
  <c r="AK1175" i="67"/>
  <c r="AL1175" i="67"/>
  <c r="AM1175" i="67"/>
  <c r="AY1175" i="67"/>
  <c r="AZ1175" i="67"/>
  <c r="BA1175" i="67"/>
  <c r="BB1175" i="67"/>
  <c r="BC1175" i="67"/>
  <c r="BD1175" i="67"/>
  <c r="AK1176" i="67"/>
  <c r="AL1176" i="67"/>
  <c r="AM1176" i="67"/>
  <c r="AY1176" i="67"/>
  <c r="AZ1176" i="67"/>
  <c r="BA1176" i="67"/>
  <c r="BB1176" i="67"/>
  <c r="BC1176" i="67"/>
  <c r="BD1176" i="67"/>
  <c r="AK1177" i="67"/>
  <c r="AL1177" i="67"/>
  <c r="AM1177" i="67"/>
  <c r="AY1177" i="67"/>
  <c r="AZ1177" i="67"/>
  <c r="BA1177" i="67"/>
  <c r="BB1177" i="67"/>
  <c r="BC1177" i="67"/>
  <c r="BD1177" i="67"/>
  <c r="AK1178" i="67"/>
  <c r="AL1178" i="67"/>
  <c r="AM1178" i="67"/>
  <c r="AY1178" i="67"/>
  <c r="AZ1178" i="67"/>
  <c r="BA1178" i="67"/>
  <c r="BB1178" i="67"/>
  <c r="BC1178" i="67"/>
  <c r="BD1178" i="67"/>
  <c r="AK1179" i="67"/>
  <c r="AL1179" i="67"/>
  <c r="AM1179" i="67"/>
  <c r="AY1179" i="67"/>
  <c r="AZ1179" i="67"/>
  <c r="BA1179" i="67"/>
  <c r="BB1179" i="67"/>
  <c r="BC1179" i="67"/>
  <c r="BD1179" i="67"/>
  <c r="AK1180" i="67"/>
  <c r="AL1180" i="67"/>
  <c r="AM1180" i="67"/>
  <c r="AY1180" i="67"/>
  <c r="AZ1180" i="67"/>
  <c r="BA1180" i="67"/>
  <c r="BB1180" i="67"/>
  <c r="BC1180" i="67"/>
  <c r="BD1180" i="67"/>
  <c r="AK1181" i="67"/>
  <c r="AL1181" i="67"/>
  <c r="AM1181" i="67"/>
  <c r="AY1181" i="67"/>
  <c r="AZ1181" i="67"/>
  <c r="BA1181" i="67"/>
  <c r="BB1181" i="67"/>
  <c r="BC1181" i="67"/>
  <c r="BD1181" i="67"/>
  <c r="AK1182" i="67"/>
  <c r="AL1182" i="67"/>
  <c r="AM1182" i="67"/>
  <c r="AY1182" i="67"/>
  <c r="AZ1182" i="67"/>
  <c r="BA1182" i="67"/>
  <c r="BB1182" i="67"/>
  <c r="BC1182" i="67"/>
  <c r="BD1182" i="67"/>
  <c r="AK1183" i="67"/>
  <c r="AL1183" i="67"/>
  <c r="AM1183" i="67"/>
  <c r="AY1183" i="67"/>
  <c r="AZ1183" i="67"/>
  <c r="BA1183" i="67"/>
  <c r="BB1183" i="67"/>
  <c r="BC1183" i="67"/>
  <c r="BD1183" i="67"/>
  <c r="AK1184" i="67"/>
  <c r="AL1184" i="67"/>
  <c r="AM1184" i="67"/>
  <c r="AY1184" i="67"/>
  <c r="AZ1184" i="67"/>
  <c r="BA1184" i="67"/>
  <c r="BB1184" i="67"/>
  <c r="BC1184" i="67"/>
  <c r="BD1184" i="67"/>
  <c r="AK1185" i="67"/>
  <c r="AL1185" i="67"/>
  <c r="AM1185" i="67"/>
  <c r="AY1185" i="67"/>
  <c r="AZ1185" i="67"/>
  <c r="BA1185" i="67"/>
  <c r="BB1185" i="67"/>
  <c r="BC1185" i="67"/>
  <c r="BD1185" i="67"/>
  <c r="AK1186" i="67"/>
  <c r="AL1186" i="67"/>
  <c r="AM1186" i="67"/>
  <c r="AY1186" i="67"/>
  <c r="AZ1186" i="67"/>
  <c r="BA1186" i="67"/>
  <c r="BB1186" i="67"/>
  <c r="BC1186" i="67"/>
  <c r="BD1186" i="67"/>
  <c r="AK1187" i="67"/>
  <c r="AL1187" i="67"/>
  <c r="AM1187" i="67"/>
  <c r="AY1187" i="67"/>
  <c r="AZ1187" i="67"/>
  <c r="BA1187" i="67"/>
  <c r="BB1187" i="67"/>
  <c r="BC1187" i="67"/>
  <c r="BD1187" i="67"/>
  <c r="AK1188" i="67"/>
  <c r="AL1188" i="67"/>
  <c r="AM1188" i="67"/>
  <c r="AY1188" i="67"/>
  <c r="AZ1188" i="67"/>
  <c r="BA1188" i="67"/>
  <c r="BB1188" i="67"/>
  <c r="BC1188" i="67"/>
  <c r="BD1188" i="67"/>
  <c r="AK1189" i="67"/>
  <c r="AL1189" i="67"/>
  <c r="AM1189" i="67"/>
  <c r="AY1189" i="67"/>
  <c r="AZ1189" i="67"/>
  <c r="BA1189" i="67"/>
  <c r="BB1189" i="67"/>
  <c r="BC1189" i="67"/>
  <c r="BD1189" i="67"/>
  <c r="AK1190" i="67"/>
  <c r="AL1190" i="67"/>
  <c r="AM1190" i="67"/>
  <c r="AY1190" i="67"/>
  <c r="AZ1190" i="67"/>
  <c r="BA1190" i="67"/>
  <c r="BB1190" i="67"/>
  <c r="BC1190" i="67"/>
  <c r="BD1190" i="67"/>
  <c r="AK1191" i="67"/>
  <c r="AL1191" i="67"/>
  <c r="AM1191" i="67"/>
  <c r="AY1191" i="67"/>
  <c r="AZ1191" i="67"/>
  <c r="BA1191" i="67"/>
  <c r="BB1191" i="67"/>
  <c r="BC1191" i="67"/>
  <c r="BD1191" i="67"/>
  <c r="AK1192" i="67"/>
  <c r="AL1192" i="67"/>
  <c r="AM1192" i="67"/>
  <c r="AY1192" i="67"/>
  <c r="AZ1192" i="67"/>
  <c r="BA1192" i="67"/>
  <c r="BB1192" i="67"/>
  <c r="BC1192" i="67"/>
  <c r="BD1192" i="67"/>
  <c r="AK1193" i="67"/>
  <c r="AL1193" i="67"/>
  <c r="AM1193" i="67"/>
  <c r="AY1193" i="67"/>
  <c r="AZ1193" i="67"/>
  <c r="BA1193" i="67"/>
  <c r="BB1193" i="67"/>
  <c r="BC1193" i="67"/>
  <c r="BD1193" i="67"/>
  <c r="AK1194" i="67"/>
  <c r="AL1194" i="67"/>
  <c r="AM1194" i="67"/>
  <c r="AY1194" i="67"/>
  <c r="AZ1194" i="67"/>
  <c r="BA1194" i="67"/>
  <c r="BB1194" i="67"/>
  <c r="BC1194" i="67"/>
  <c r="BD1194" i="67"/>
  <c r="AK1195" i="67"/>
  <c r="AL1195" i="67"/>
  <c r="AM1195" i="67"/>
  <c r="AY1195" i="67"/>
  <c r="AZ1195" i="67"/>
  <c r="BA1195" i="67"/>
  <c r="BB1195" i="67"/>
  <c r="BC1195" i="67"/>
  <c r="BD1195" i="67"/>
  <c r="AK1196" i="67"/>
  <c r="AL1196" i="67"/>
  <c r="AM1196" i="67"/>
  <c r="AY1196" i="67"/>
  <c r="AZ1196" i="67"/>
  <c r="BA1196" i="67"/>
  <c r="BB1196" i="67"/>
  <c r="BC1196" i="67"/>
  <c r="BD1196" i="67"/>
  <c r="AK1197" i="67"/>
  <c r="AL1197" i="67"/>
  <c r="AM1197" i="67"/>
  <c r="AY1197" i="67"/>
  <c r="AZ1197" i="67"/>
  <c r="BA1197" i="67"/>
  <c r="BB1197" i="67"/>
  <c r="BC1197" i="67"/>
  <c r="BD1197" i="67"/>
  <c r="AK1198" i="67"/>
  <c r="AL1198" i="67"/>
  <c r="AM1198" i="67"/>
  <c r="AY1198" i="67"/>
  <c r="AZ1198" i="67"/>
  <c r="BA1198" i="67"/>
  <c r="BB1198" i="67"/>
  <c r="BC1198" i="67"/>
  <c r="BD1198" i="67"/>
  <c r="AK1199" i="67"/>
  <c r="AL1199" i="67"/>
  <c r="AM1199" i="67"/>
  <c r="AY1199" i="67"/>
  <c r="AZ1199" i="67"/>
  <c r="BA1199" i="67"/>
  <c r="BB1199" i="67"/>
  <c r="BC1199" i="67"/>
  <c r="BD1199" i="67"/>
  <c r="AK1200" i="67"/>
  <c r="AL1200" i="67"/>
  <c r="AM1200" i="67"/>
  <c r="AY1200" i="67"/>
  <c r="AZ1200" i="67"/>
  <c r="BA1200" i="67"/>
  <c r="BB1200" i="67"/>
  <c r="BC1200" i="67"/>
  <c r="BD1200" i="67"/>
  <c r="AK1201" i="67"/>
  <c r="AL1201" i="67"/>
  <c r="AM1201" i="67"/>
  <c r="AY1201" i="67"/>
  <c r="AZ1201" i="67"/>
  <c r="BA1201" i="67"/>
  <c r="BB1201" i="67"/>
  <c r="BC1201" i="67"/>
  <c r="BD1201" i="67"/>
  <c r="AK1202" i="67"/>
  <c r="AL1202" i="67"/>
  <c r="AM1202" i="67"/>
  <c r="AY1202" i="67"/>
  <c r="AZ1202" i="67"/>
  <c r="BA1202" i="67"/>
  <c r="BB1202" i="67"/>
  <c r="BC1202" i="67"/>
  <c r="BD1202" i="67"/>
  <c r="AK1203" i="67"/>
  <c r="AL1203" i="67"/>
  <c r="AM1203" i="67"/>
  <c r="AY1203" i="67"/>
  <c r="AZ1203" i="67"/>
  <c r="BA1203" i="67"/>
  <c r="BB1203" i="67"/>
  <c r="BC1203" i="67"/>
  <c r="BD1203" i="67"/>
  <c r="AK1204" i="67"/>
  <c r="AL1204" i="67"/>
  <c r="AM1204" i="67"/>
  <c r="AY1204" i="67"/>
  <c r="AZ1204" i="67"/>
  <c r="BA1204" i="67"/>
  <c r="BB1204" i="67"/>
  <c r="BC1204" i="67"/>
  <c r="BD1204" i="67"/>
  <c r="AK1205" i="67"/>
  <c r="AL1205" i="67"/>
  <c r="AM1205" i="67"/>
  <c r="AY1205" i="67"/>
  <c r="AZ1205" i="67"/>
  <c r="BA1205" i="67"/>
  <c r="BB1205" i="67"/>
  <c r="BC1205" i="67"/>
  <c r="BD1205" i="67"/>
  <c r="AK1206" i="67"/>
  <c r="AL1206" i="67"/>
  <c r="AM1206" i="67"/>
  <c r="AY1206" i="67"/>
  <c r="AZ1206" i="67"/>
  <c r="BA1206" i="67"/>
  <c r="BB1206" i="67"/>
  <c r="BC1206" i="67"/>
  <c r="BD1206" i="67"/>
  <c r="AK1207" i="67"/>
  <c r="AL1207" i="67"/>
  <c r="AM1207" i="67"/>
  <c r="AY1207" i="67"/>
  <c r="AZ1207" i="67"/>
  <c r="BA1207" i="67"/>
  <c r="BB1207" i="67"/>
  <c r="BC1207" i="67"/>
  <c r="BD1207" i="67"/>
  <c r="AK1208" i="67"/>
  <c r="AL1208" i="67"/>
  <c r="AM1208" i="67"/>
  <c r="AY1208" i="67"/>
  <c r="AZ1208" i="67"/>
  <c r="BA1208" i="67"/>
  <c r="BB1208" i="67"/>
  <c r="BC1208" i="67"/>
  <c r="BD1208" i="67"/>
  <c r="AK1209" i="67"/>
  <c r="AL1209" i="67"/>
  <c r="AM1209" i="67"/>
  <c r="AY1209" i="67"/>
  <c r="AZ1209" i="67"/>
  <c r="BA1209" i="67"/>
  <c r="BB1209" i="67"/>
  <c r="BC1209" i="67"/>
  <c r="BD1209" i="67"/>
  <c r="AK1210" i="67"/>
  <c r="AL1210" i="67"/>
  <c r="AM1210" i="67"/>
  <c r="AY1210" i="67"/>
  <c r="AZ1210" i="67"/>
  <c r="BA1210" i="67"/>
  <c r="BB1210" i="67"/>
  <c r="BC1210" i="67"/>
  <c r="BD1210" i="67"/>
  <c r="I10" i="66" a="1"/>
  <c r="I10" i="66" s="1"/>
  <c r="J10" i="66" a="1"/>
  <c r="J10" i="66" s="1"/>
  <c r="X289" i="9" s="1"/>
  <c r="K10" i="66"/>
  <c r="L10" i="66"/>
  <c r="N10" i="66" a="1"/>
  <c r="N10" i="66" s="1"/>
  <c r="P10" i="66" a="1"/>
  <c r="P10" i="66" s="1"/>
  <c r="Q10" i="66" a="1"/>
  <c r="Q10" i="66" s="1"/>
  <c r="R10" i="66" a="1"/>
  <c r="R10" i="66" s="1"/>
  <c r="S10" i="66" a="1"/>
  <c r="S10" i="66" s="1"/>
  <c r="T10" i="66" a="1"/>
  <c r="T10" i="66" s="1"/>
  <c r="Y10" i="66"/>
  <c r="X11" i="66"/>
  <c r="Z11" i="66"/>
  <c r="AA11" i="66"/>
  <c r="D12" i="66"/>
  <c r="D13" i="66"/>
  <c r="D14" i="66" s="1"/>
  <c r="D15" i="66" s="1"/>
  <c r="D16" i="66" s="1"/>
  <c r="D17" i="66" s="1"/>
  <c r="D18" i="66" s="1"/>
  <c r="D19" i="66" s="1"/>
  <c r="D20" i="66" s="1"/>
  <c r="D21" i="66" s="1"/>
  <c r="D22" i="66" s="1"/>
  <c r="D23" i="66" s="1"/>
  <c r="D24" i="66" s="1"/>
  <c r="D25" i="66" s="1"/>
  <c r="D26" i="66" s="1"/>
  <c r="D27" i="66" s="1"/>
  <c r="D28" i="66" s="1"/>
  <c r="D29" i="66" s="1"/>
  <c r="D30" i="66" s="1"/>
  <c r="D31" i="66" s="1"/>
  <c r="D32" i="66" s="1"/>
  <c r="D33" i="66" s="1"/>
  <c r="D34" i="66" s="1"/>
  <c r="D35" i="66" s="1"/>
  <c r="D36" i="66" s="1"/>
  <c r="D37" i="66" s="1"/>
  <c r="D38" i="66" s="1"/>
  <c r="D39" i="66" s="1"/>
  <c r="D40" i="66" s="1"/>
  <c r="D41" i="66" s="1"/>
  <c r="D42" i="66" s="1"/>
  <c r="D43" i="66" s="1"/>
  <c r="D44" i="66" s="1"/>
  <c r="D45" i="66" s="1"/>
  <c r="D46" i="66" s="1"/>
  <c r="D47" i="66" s="1"/>
  <c r="D48" i="66" s="1"/>
  <c r="D49" i="66" s="1"/>
  <c r="D50" i="66" s="1"/>
  <c r="D51" i="66" s="1"/>
  <c r="D52" i="66" s="1"/>
  <c r="D53" i="66" s="1"/>
  <c r="D54" i="66" s="1"/>
  <c r="D55" i="66" s="1"/>
  <c r="D56" i="66" s="1"/>
  <c r="D57" i="66" s="1"/>
  <c r="D58" i="66" s="1"/>
  <c r="D59" i="66" s="1"/>
  <c r="D60" i="66" s="1"/>
  <c r="D61" i="66" s="1"/>
  <c r="D62" i="66" s="1"/>
  <c r="D63" i="66" s="1"/>
  <c r="D64" i="66" s="1"/>
  <c r="D65" i="66" s="1"/>
  <c r="D66" i="66" s="1"/>
  <c r="D67" i="66" s="1"/>
  <c r="D68" i="66" s="1"/>
  <c r="D69" i="66" s="1"/>
  <c r="D70" i="66" s="1"/>
  <c r="D71" i="66" s="1"/>
  <c r="D72" i="66" s="1"/>
  <c r="D73" i="66" s="1"/>
  <c r="D74" i="66" s="1"/>
  <c r="D75" i="66" s="1"/>
  <c r="D76" i="66" s="1"/>
  <c r="D77" i="66" s="1"/>
  <c r="D78" i="66" s="1"/>
  <c r="D79" i="66" s="1"/>
  <c r="D80" i="66" s="1"/>
  <c r="D81" i="66" s="1"/>
  <c r="D82" i="66" s="1"/>
  <c r="D83" i="66" s="1"/>
  <c r="D84" i="66" s="1"/>
  <c r="D85" i="66" s="1"/>
  <c r="D86" i="66" s="1"/>
  <c r="D87" i="66" s="1"/>
  <c r="D88" i="66" s="1"/>
  <c r="D89" i="66" s="1"/>
  <c r="D90" i="66" s="1"/>
  <c r="D91" i="66" s="1"/>
  <c r="D92" i="66" s="1"/>
  <c r="D93" i="66" s="1"/>
  <c r="D94" i="66" s="1"/>
  <c r="D95" i="66" s="1"/>
  <c r="D96" i="66" s="1"/>
  <c r="D97" i="66" s="1"/>
  <c r="D98" i="66" s="1"/>
  <c r="D99" i="66" s="1"/>
  <c r="D100" i="66" s="1"/>
  <c r="X12" i="66"/>
  <c r="Z12" i="66"/>
  <c r="AA12" i="66"/>
  <c r="X13" i="66"/>
  <c r="Z13" i="66"/>
  <c r="X14" i="66"/>
  <c r="AA14" i="66"/>
  <c r="Z14" i="66"/>
  <c r="X15" i="66"/>
  <c r="Z15" i="66"/>
  <c r="AA15" i="66"/>
  <c r="X16" i="66"/>
  <c r="Z16" i="66"/>
  <c r="AA16" i="66"/>
  <c r="X17" i="66"/>
  <c r="Z17" i="66"/>
  <c r="AA17" i="66"/>
  <c r="X18" i="66"/>
  <c r="Z18" i="66"/>
  <c r="AA18" i="66"/>
  <c r="X19" i="66"/>
  <c r="Z19" i="66"/>
  <c r="AA19" i="66"/>
  <c r="X20" i="66"/>
  <c r="Z20" i="66"/>
  <c r="AA20" i="66"/>
  <c r="X21" i="66"/>
  <c r="Z21" i="66"/>
  <c r="AA21" i="66"/>
  <c r="X22" i="66"/>
  <c r="Z22" i="66"/>
  <c r="AA22" i="66"/>
  <c r="X23" i="66"/>
  <c r="Z23" i="66"/>
  <c r="AA23" i="66"/>
  <c r="X24" i="66"/>
  <c r="Z24" i="66"/>
  <c r="AA24" i="66"/>
  <c r="X25" i="66"/>
  <c r="Z25" i="66"/>
  <c r="AA25" i="66"/>
  <c r="X26" i="66"/>
  <c r="Z26" i="66"/>
  <c r="AA26" i="66"/>
  <c r="X27" i="66"/>
  <c r="Z27" i="66"/>
  <c r="AA27" i="66"/>
  <c r="X28" i="66"/>
  <c r="Z28" i="66"/>
  <c r="AA28" i="66"/>
  <c r="X29" i="66"/>
  <c r="Z29" i="66"/>
  <c r="AA29" i="66"/>
  <c r="X30" i="66"/>
  <c r="Z30" i="66"/>
  <c r="AA30" i="66"/>
  <c r="X31" i="66"/>
  <c r="Z31" i="66"/>
  <c r="AA31" i="66"/>
  <c r="X32" i="66"/>
  <c r="Z32" i="66"/>
  <c r="AA32" i="66"/>
  <c r="X33" i="66"/>
  <c r="Z33" i="66"/>
  <c r="AA33" i="66"/>
  <c r="X34" i="66"/>
  <c r="Z34" i="66"/>
  <c r="AA34" i="66"/>
  <c r="X35" i="66"/>
  <c r="Z35" i="66"/>
  <c r="AA35" i="66"/>
  <c r="X36" i="66"/>
  <c r="Z36" i="66"/>
  <c r="AA36" i="66"/>
  <c r="X37" i="66"/>
  <c r="Z37" i="66"/>
  <c r="AA37" i="66"/>
  <c r="X38" i="66"/>
  <c r="Z38" i="66"/>
  <c r="AA38" i="66"/>
  <c r="X39" i="66"/>
  <c r="Z39" i="66"/>
  <c r="AA39" i="66"/>
  <c r="X40" i="66"/>
  <c r="Z40" i="66"/>
  <c r="AA40" i="66"/>
  <c r="X41" i="66"/>
  <c r="Z41" i="66"/>
  <c r="AA41" i="66"/>
  <c r="X42" i="66"/>
  <c r="Z42" i="66"/>
  <c r="AA42" i="66"/>
  <c r="X43" i="66"/>
  <c r="Z43" i="66"/>
  <c r="AA43" i="66"/>
  <c r="X44" i="66"/>
  <c r="Z44" i="66"/>
  <c r="AA44" i="66"/>
  <c r="X45" i="66"/>
  <c r="Z45" i="66"/>
  <c r="AA45" i="66"/>
  <c r="X46" i="66"/>
  <c r="Z46" i="66"/>
  <c r="AA46" i="66"/>
  <c r="X47" i="66"/>
  <c r="Z47" i="66"/>
  <c r="AA47" i="66"/>
  <c r="X48" i="66"/>
  <c r="Z48" i="66"/>
  <c r="AA48" i="66"/>
  <c r="X49" i="66"/>
  <c r="Z49" i="66"/>
  <c r="AA49" i="66"/>
  <c r="X50" i="66"/>
  <c r="Z50" i="66"/>
  <c r="AA50" i="66"/>
  <c r="X51" i="66"/>
  <c r="Z51" i="66"/>
  <c r="AA51" i="66"/>
  <c r="X52" i="66"/>
  <c r="Z52" i="66"/>
  <c r="AA52" i="66"/>
  <c r="X53" i="66"/>
  <c r="Z53" i="66"/>
  <c r="AA53" i="66"/>
  <c r="X54" i="66"/>
  <c r="Z54" i="66"/>
  <c r="AA54" i="66"/>
  <c r="X55" i="66"/>
  <c r="Z55" i="66"/>
  <c r="AA55" i="66"/>
  <c r="X56" i="66"/>
  <c r="Z56" i="66"/>
  <c r="AA56" i="66"/>
  <c r="X57" i="66"/>
  <c r="Z57" i="66"/>
  <c r="AA57" i="66"/>
  <c r="X58" i="66"/>
  <c r="Z58" i="66"/>
  <c r="AA58" i="66"/>
  <c r="X59" i="66"/>
  <c r="Z59" i="66"/>
  <c r="AA59" i="66"/>
  <c r="X60" i="66"/>
  <c r="Z60" i="66"/>
  <c r="AA60" i="66"/>
  <c r="X61" i="66"/>
  <c r="Z61" i="66"/>
  <c r="AA61" i="66"/>
  <c r="X62" i="66"/>
  <c r="Z62" i="66"/>
  <c r="AA62" i="66"/>
  <c r="X63" i="66"/>
  <c r="Z63" i="66"/>
  <c r="AA63" i="66"/>
  <c r="X64" i="66"/>
  <c r="Z64" i="66"/>
  <c r="AA64" i="66"/>
  <c r="X65" i="66"/>
  <c r="Z65" i="66"/>
  <c r="AA65" i="66"/>
  <c r="X66" i="66"/>
  <c r="Z66" i="66"/>
  <c r="AA66" i="66"/>
  <c r="X67" i="66"/>
  <c r="Z67" i="66"/>
  <c r="AA67" i="66"/>
  <c r="X68" i="66"/>
  <c r="Z68" i="66"/>
  <c r="AA68" i="66"/>
  <c r="X69" i="66"/>
  <c r="Z69" i="66"/>
  <c r="AA69" i="66"/>
  <c r="X70" i="66"/>
  <c r="Z70" i="66"/>
  <c r="AA70" i="66"/>
  <c r="X71" i="66"/>
  <c r="Z71" i="66"/>
  <c r="AA71" i="66"/>
  <c r="X72" i="66"/>
  <c r="Z72" i="66"/>
  <c r="AA72" i="66"/>
  <c r="X73" i="66"/>
  <c r="Z73" i="66"/>
  <c r="AA73" i="66"/>
  <c r="X74" i="66"/>
  <c r="Z74" i="66"/>
  <c r="AA74" i="66"/>
  <c r="X75" i="66"/>
  <c r="Z75" i="66"/>
  <c r="AA75" i="66"/>
  <c r="X76" i="66"/>
  <c r="Z76" i="66"/>
  <c r="AA76" i="66"/>
  <c r="X77" i="66"/>
  <c r="Z77" i="66"/>
  <c r="AA77" i="66"/>
  <c r="X78" i="66"/>
  <c r="Z78" i="66"/>
  <c r="AA78" i="66"/>
  <c r="X79" i="66"/>
  <c r="Z79" i="66"/>
  <c r="AA79" i="66"/>
  <c r="X80" i="66"/>
  <c r="Z80" i="66"/>
  <c r="AA80" i="66"/>
  <c r="X81" i="66"/>
  <c r="Z81" i="66"/>
  <c r="AA81" i="66"/>
  <c r="X82" i="66"/>
  <c r="Z82" i="66"/>
  <c r="AA82" i="66"/>
  <c r="X83" i="66"/>
  <c r="Z83" i="66"/>
  <c r="AA83" i="66"/>
  <c r="X84" i="66"/>
  <c r="Z84" i="66"/>
  <c r="AA84" i="66"/>
  <c r="X85" i="66"/>
  <c r="Z85" i="66"/>
  <c r="AA85" i="66"/>
  <c r="X86" i="66"/>
  <c r="Z86" i="66"/>
  <c r="AA86" i="66"/>
  <c r="X87" i="66"/>
  <c r="Z87" i="66"/>
  <c r="AA87" i="66"/>
  <c r="X88" i="66"/>
  <c r="Z88" i="66"/>
  <c r="AA88" i="66"/>
  <c r="X89" i="66"/>
  <c r="Z89" i="66"/>
  <c r="AA89" i="66"/>
  <c r="X90" i="66"/>
  <c r="Z90" i="66"/>
  <c r="AA90" i="66"/>
  <c r="X91" i="66"/>
  <c r="Z91" i="66"/>
  <c r="AA91" i="66"/>
  <c r="X92" i="66"/>
  <c r="Z92" i="66"/>
  <c r="AA92" i="66"/>
  <c r="X93" i="66"/>
  <c r="Z93" i="66"/>
  <c r="AA93" i="66"/>
  <c r="X94" i="66"/>
  <c r="Z94" i="66"/>
  <c r="AA94" i="66"/>
  <c r="X95" i="66"/>
  <c r="Z95" i="66"/>
  <c r="AA95" i="66"/>
  <c r="X96" i="66"/>
  <c r="Z96" i="66"/>
  <c r="AA96" i="66"/>
  <c r="X97" i="66"/>
  <c r="Z97" i="66"/>
  <c r="AA97" i="66"/>
  <c r="X98" i="66"/>
  <c r="Z98" i="66"/>
  <c r="AA98" i="66"/>
  <c r="X99" i="66"/>
  <c r="Z99" i="66"/>
  <c r="AA99" i="66"/>
  <c r="X100" i="66"/>
  <c r="Z100" i="66"/>
  <c r="AA100" i="66"/>
  <c r="I4" i="65"/>
  <c r="AA254" i="9" s="1"/>
  <c r="J4" i="65"/>
  <c r="AB254" i="9" s="1"/>
  <c r="I11" i="65"/>
  <c r="X258" i="9" s="1"/>
  <c r="J11" i="65"/>
  <c r="L11" i="65" a="1"/>
  <c r="L11" i="65" s="1"/>
  <c r="M11" i="65" a="1"/>
  <c r="M11" i="65" s="1"/>
  <c r="N11" i="65" a="1"/>
  <c r="N11" i="65" s="1"/>
  <c r="O11" i="65" a="1"/>
  <c r="O11" i="65" s="1"/>
  <c r="P11" i="65" a="1"/>
  <c r="P11" i="65" s="1"/>
  <c r="Q11" i="65" a="1"/>
  <c r="Q11" i="65" s="1"/>
  <c r="R11" i="65" a="1"/>
  <c r="R11" i="65" s="1"/>
  <c r="S11" i="65" a="1"/>
  <c r="S11" i="65" s="1"/>
  <c r="T11" i="65" a="1"/>
  <c r="T11" i="65" s="1"/>
  <c r="U11" i="65" a="1"/>
  <c r="U11" i="65" s="1"/>
  <c r="V11" i="65" a="1"/>
  <c r="V11" i="65" s="1"/>
  <c r="AA11" i="65"/>
  <c r="Z12" i="65"/>
  <c r="AB12" i="65" s="1"/>
  <c r="D13" i="65"/>
  <c r="D14" i="65" s="1"/>
  <c r="D15" i="65" s="1"/>
  <c r="D16" i="65" s="1"/>
  <c r="D17" i="65" s="1"/>
  <c r="D18" i="65" s="1"/>
  <c r="D19" i="65" s="1"/>
  <c r="D20" i="65" s="1"/>
  <c r="D21" i="65" s="1"/>
  <c r="D22" i="65" s="1"/>
  <c r="D23" i="65" s="1"/>
  <c r="D24" i="65" s="1"/>
  <c r="D25" i="65" s="1"/>
  <c r="D26" i="65" s="1"/>
  <c r="D27" i="65" s="1"/>
  <c r="D28" i="65" s="1"/>
  <c r="D29" i="65" s="1"/>
  <c r="D30" i="65" s="1"/>
  <c r="D31" i="65" s="1"/>
  <c r="D32" i="65" s="1"/>
  <c r="D33" i="65" s="1"/>
  <c r="D34" i="65" s="1"/>
  <c r="D35" i="65" s="1"/>
  <c r="D36" i="65" s="1"/>
  <c r="D37" i="65" s="1"/>
  <c r="D38" i="65" s="1"/>
  <c r="D39" i="65" s="1"/>
  <c r="D40" i="65" s="1"/>
  <c r="D41" i="65" s="1"/>
  <c r="D42" i="65" s="1"/>
  <c r="D43" i="65" s="1"/>
  <c r="D44" i="65" s="1"/>
  <c r="D45" i="65" s="1"/>
  <c r="D46" i="65" s="1"/>
  <c r="D47" i="65" s="1"/>
  <c r="D48" i="65" s="1"/>
  <c r="D49" i="65" s="1"/>
  <c r="D50" i="65" s="1"/>
  <c r="D51" i="65" s="1"/>
  <c r="D52" i="65" s="1"/>
  <c r="D53" i="65" s="1"/>
  <c r="D54" i="65" s="1"/>
  <c r="D55" i="65" s="1"/>
  <c r="D56" i="65" s="1"/>
  <c r="D57" i="65" s="1"/>
  <c r="D58" i="65" s="1"/>
  <c r="D59" i="65" s="1"/>
  <c r="D60" i="65" s="1"/>
  <c r="D61" i="65" s="1"/>
  <c r="D62" i="65" s="1"/>
  <c r="D63" i="65" s="1"/>
  <c r="D64" i="65" s="1"/>
  <c r="D65" i="65" s="1"/>
  <c r="D66" i="65" s="1"/>
  <c r="D67" i="65" s="1"/>
  <c r="D68" i="65" s="1"/>
  <c r="D69" i="65" s="1"/>
  <c r="D70" i="65" s="1"/>
  <c r="D71" i="65" s="1"/>
  <c r="Z13" i="65"/>
  <c r="AB13" i="65" s="1"/>
  <c r="Z14" i="65"/>
  <c r="AB14" i="65" s="1"/>
  <c r="Z15" i="65"/>
  <c r="AB15" i="65" s="1"/>
  <c r="Z16" i="65"/>
  <c r="AB16" i="65" s="1"/>
  <c r="Z17" i="65"/>
  <c r="AB17" i="65" s="1"/>
  <c r="Z18" i="65"/>
  <c r="AB18" i="65" s="1"/>
  <c r="Z19" i="65"/>
  <c r="AB19" i="65" s="1"/>
  <c r="Z20" i="65"/>
  <c r="AB20" i="65" s="1"/>
  <c r="Z21" i="65"/>
  <c r="AB21" i="65" s="1"/>
  <c r="Z22" i="65"/>
  <c r="AB22" i="65" s="1"/>
  <c r="Z23" i="65"/>
  <c r="AB23" i="65" s="1"/>
  <c r="Z24" i="65"/>
  <c r="AB24" i="65" s="1"/>
  <c r="Z25" i="65"/>
  <c r="AB25" i="65" s="1"/>
  <c r="Z26" i="65"/>
  <c r="AB26" i="65" s="1"/>
  <c r="Z27" i="65"/>
  <c r="AB27" i="65" s="1"/>
  <c r="Z28" i="65"/>
  <c r="AB28" i="65" s="1"/>
  <c r="Z29" i="65"/>
  <c r="AB29" i="65" s="1"/>
  <c r="Z30" i="65"/>
  <c r="AB30" i="65" s="1"/>
  <c r="Z31" i="65"/>
  <c r="AB31" i="65" s="1"/>
  <c r="Z32" i="65"/>
  <c r="AB32" i="65" s="1"/>
  <c r="Z33" i="65"/>
  <c r="AB33" i="65" s="1"/>
  <c r="Z34" i="65"/>
  <c r="AB34" i="65" s="1"/>
  <c r="Z35" i="65"/>
  <c r="AB35" i="65" s="1"/>
  <c r="Z36" i="65"/>
  <c r="AB36" i="65" s="1"/>
  <c r="Z37" i="65"/>
  <c r="AB37" i="65"/>
  <c r="Z38" i="65"/>
  <c r="AB38" i="65" s="1"/>
  <c r="Z39" i="65"/>
  <c r="AB39" i="65" s="1"/>
  <c r="Z40" i="65"/>
  <c r="AB40" i="65" s="1"/>
  <c r="Z41" i="65"/>
  <c r="AB41" i="65" s="1"/>
  <c r="Z42" i="65"/>
  <c r="AB42" i="65" s="1"/>
  <c r="Z43" i="65"/>
  <c r="AB43" i="65" s="1"/>
  <c r="Z44" i="65"/>
  <c r="AB44" i="65" s="1"/>
  <c r="Z45" i="65"/>
  <c r="AB45" i="65" s="1"/>
  <c r="Z46" i="65"/>
  <c r="AB46" i="65" s="1"/>
  <c r="Z47" i="65"/>
  <c r="AB47" i="65" s="1"/>
  <c r="Z48" i="65"/>
  <c r="AB48" i="65" s="1"/>
  <c r="Z49" i="65"/>
  <c r="AB49" i="65" s="1"/>
  <c r="Z50" i="65"/>
  <c r="AB50" i="65" s="1"/>
  <c r="Z51" i="65"/>
  <c r="AB51" i="65" s="1"/>
  <c r="Z52" i="65"/>
  <c r="AB52" i="65" s="1"/>
  <c r="Z53" i="65"/>
  <c r="AB53" i="65" s="1"/>
  <c r="Z54" i="65"/>
  <c r="AB54" i="65" s="1"/>
  <c r="Z55" i="65"/>
  <c r="AB55" i="65" s="1"/>
  <c r="Z56" i="65"/>
  <c r="AB56" i="65" s="1"/>
  <c r="Z57" i="65"/>
  <c r="AB57" i="65" s="1"/>
  <c r="Z58" i="65"/>
  <c r="AB58" i="65" s="1"/>
  <c r="Z59" i="65"/>
  <c r="AB59" i="65" s="1"/>
  <c r="Z60" i="65"/>
  <c r="AB60" i="65" s="1"/>
  <c r="Z61" i="65"/>
  <c r="Z62" i="65"/>
  <c r="AB62" i="65" s="1"/>
  <c r="Z63" i="65"/>
  <c r="AB63" i="65" s="1"/>
  <c r="Z64" i="65"/>
  <c r="AB64" i="65" s="1"/>
  <c r="Z65" i="65"/>
  <c r="AB65" i="65" s="1"/>
  <c r="Z66" i="65"/>
  <c r="AB66" i="65" s="1"/>
  <c r="Z67" i="65"/>
  <c r="AB67" i="65" s="1"/>
  <c r="Z68" i="65"/>
  <c r="AB68" i="65" s="1"/>
  <c r="Z69" i="65"/>
  <c r="AB69" i="65" s="1"/>
  <c r="Z70" i="65"/>
  <c r="AB70" i="65" s="1"/>
  <c r="Z71" i="65"/>
  <c r="AB71" i="65" s="1"/>
  <c r="H4" i="64"/>
  <c r="AA239" i="9" s="1"/>
  <c r="I4" i="64"/>
  <c r="AB239" i="9"/>
  <c r="L10" i="64"/>
  <c r="M10" i="64"/>
  <c r="V10" i="64"/>
  <c r="U11" i="64"/>
  <c r="D12" i="64"/>
  <c r="D13" i="64" s="1"/>
  <c r="D14" i="64" s="1"/>
  <c r="D15" i="64" s="1"/>
  <c r="D16" i="64" s="1"/>
  <c r="D17" i="64" s="1"/>
  <c r="D18" i="64" s="1"/>
  <c r="D19" i="64" s="1"/>
  <c r="D20" i="64" s="1"/>
  <c r="D21" i="64" s="1"/>
  <c r="D22" i="64" s="1"/>
  <c r="D23" i="64" s="1"/>
  <c r="D24" i="64" s="1"/>
  <c r="D25" i="64" s="1"/>
  <c r="D26" i="64" s="1"/>
  <c r="D27" i="64" s="1"/>
  <c r="D28" i="64" s="1"/>
  <c r="D29" i="64" s="1"/>
  <c r="D30" i="64" s="1"/>
  <c r="D31" i="64" s="1"/>
  <c r="D32" i="64" s="1"/>
  <c r="D33" i="64" s="1"/>
  <c r="D34" i="64" s="1"/>
  <c r="D35" i="64" s="1"/>
  <c r="D36" i="64" s="1"/>
  <c r="D37" i="64" s="1"/>
  <c r="D38" i="64" s="1"/>
  <c r="D39" i="64" s="1"/>
  <c r="D40" i="64" s="1"/>
  <c r="D41" i="64" s="1"/>
  <c r="D42" i="64" s="1"/>
  <c r="D43" i="64" s="1"/>
  <c r="D44" i="64" s="1"/>
  <c r="D45" i="64" s="1"/>
  <c r="D46" i="64" s="1"/>
  <c r="D47" i="64" s="1"/>
  <c r="D48" i="64" s="1"/>
  <c r="D49" i="64" s="1"/>
  <c r="D50" i="64" s="1"/>
  <c r="D51" i="64" s="1"/>
  <c r="D52" i="64" s="1"/>
  <c r="D53" i="64" s="1"/>
  <c r="D54" i="64" s="1"/>
  <c r="D55" i="64" s="1"/>
  <c r="D56" i="64" s="1"/>
  <c r="D57" i="64" s="1"/>
  <c r="D58" i="64" s="1"/>
  <c r="D59" i="64" s="1"/>
  <c r="D60" i="64" s="1"/>
  <c r="D61" i="64" s="1"/>
  <c r="D62" i="64" s="1"/>
  <c r="D63" i="64" s="1"/>
  <c r="D64" i="64" s="1"/>
  <c r="D65" i="64" s="1"/>
  <c r="D66" i="64" s="1"/>
  <c r="D67" i="64" s="1"/>
  <c r="D68" i="64" s="1"/>
  <c r="D69" i="64" s="1"/>
  <c r="D70" i="64" s="1"/>
  <c r="D71" i="64" s="1"/>
  <c r="D72" i="64" s="1"/>
  <c r="D73" i="64" s="1"/>
  <c r="D74" i="64" s="1"/>
  <c r="D75" i="64" s="1"/>
  <c r="D76" i="64" s="1"/>
  <c r="D77" i="64" s="1"/>
  <c r="D78" i="64" s="1"/>
  <c r="D79" i="64" s="1"/>
  <c r="D80" i="64" s="1"/>
  <c r="D81" i="64" s="1"/>
  <c r="D82" i="64" s="1"/>
  <c r="D83" i="64" s="1"/>
  <c r="D84" i="64" s="1"/>
  <c r="D85" i="64" s="1"/>
  <c r="D86" i="64" s="1"/>
  <c r="D87" i="64" s="1"/>
  <c r="D88" i="64" s="1"/>
  <c r="D89" i="64" s="1"/>
  <c r="D90" i="64" s="1"/>
  <c r="D91" i="64" s="1"/>
  <c r="D92" i="64" s="1"/>
  <c r="D93" i="64" s="1"/>
  <c r="D94" i="64" s="1"/>
  <c r="D95" i="64" s="1"/>
  <c r="D96" i="64" s="1"/>
  <c r="D97" i="64" s="1"/>
  <c r="D98" i="64" s="1"/>
  <c r="D99" i="64" s="1"/>
  <c r="D100" i="64" s="1"/>
  <c r="D101" i="64" s="1"/>
  <c r="D102" i="64" s="1"/>
  <c r="D103" i="64" s="1"/>
  <c r="D104" i="64" s="1"/>
  <c r="D105" i="64" s="1"/>
  <c r="D106" i="64" s="1"/>
  <c r="D107" i="64" s="1"/>
  <c r="D108" i="64" s="1"/>
  <c r="D109" i="64" s="1"/>
  <c r="D110" i="64" s="1"/>
  <c r="D111" i="64" s="1"/>
  <c r="D112" i="64" s="1"/>
  <c r="D113" i="64" s="1"/>
  <c r="D114" i="64" s="1"/>
  <c r="D115" i="64" s="1"/>
  <c r="D116" i="64" s="1"/>
  <c r="D117" i="64" s="1"/>
  <c r="D118" i="64" s="1"/>
  <c r="D119" i="64" s="1"/>
  <c r="D120" i="64" s="1"/>
  <c r="D121" i="64" s="1"/>
  <c r="D122" i="64" s="1"/>
  <c r="D123" i="64" s="1"/>
  <c r="D124" i="64" s="1"/>
  <c r="D125" i="64" s="1"/>
  <c r="D126" i="64" s="1"/>
  <c r="D127" i="64" s="1"/>
  <c r="D128" i="64" s="1"/>
  <c r="D129" i="64" s="1"/>
  <c r="D130" i="64" s="1"/>
  <c r="D131" i="64" s="1"/>
  <c r="D132" i="64" s="1"/>
  <c r="D133" i="64" s="1"/>
  <c r="D134" i="64" s="1"/>
  <c r="D135" i="64" s="1"/>
  <c r="D136" i="64" s="1"/>
  <c r="D137" i="64" s="1"/>
  <c r="D138" i="64" s="1"/>
  <c r="D139" i="64" s="1"/>
  <c r="D140" i="64" s="1"/>
  <c r="D141" i="64" s="1"/>
  <c r="D142" i="64" s="1"/>
  <c r="D143" i="64" s="1"/>
  <c r="D144" i="64" s="1"/>
  <c r="D145" i="64" s="1"/>
  <c r="D146" i="64" s="1"/>
  <c r="D147" i="64" s="1"/>
  <c r="D148" i="64" s="1"/>
  <c r="D149" i="64" s="1"/>
  <c r="D150" i="64" s="1"/>
  <c r="D151" i="64" s="1"/>
  <c r="D152" i="64" s="1"/>
  <c r="D153" i="64" s="1"/>
  <c r="D154" i="64" s="1"/>
  <c r="D155" i="64" s="1"/>
  <c r="D156" i="64" s="1"/>
  <c r="D157" i="64" s="1"/>
  <c r="D158" i="64" s="1"/>
  <c r="D159" i="64" s="1"/>
  <c r="D160" i="64" s="1"/>
  <c r="D161" i="64" s="1"/>
  <c r="D162" i="64" s="1"/>
  <c r="D163" i="64" s="1"/>
  <c r="D164" i="64" s="1"/>
  <c r="D165" i="64" s="1"/>
  <c r="D166" i="64" s="1"/>
  <c r="D167" i="64" s="1"/>
  <c r="D168" i="64" s="1"/>
  <c r="D169" i="64" s="1"/>
  <c r="D170" i="64" s="1"/>
  <c r="D171" i="64" s="1"/>
  <c r="D172" i="64" s="1"/>
  <c r="D173" i="64" s="1"/>
  <c r="D174" i="64" s="1"/>
  <c r="D175" i="64" s="1"/>
  <c r="D176" i="64" s="1"/>
  <c r="D177" i="64" s="1"/>
  <c r="D178" i="64" s="1"/>
  <c r="D179" i="64" s="1"/>
  <c r="D180" i="64" s="1"/>
  <c r="D181" i="64" s="1"/>
  <c r="D182" i="64" s="1"/>
  <c r="D183" i="64" s="1"/>
  <c r="D184" i="64" s="1"/>
  <c r="D185" i="64" s="1"/>
  <c r="D186" i="64" s="1"/>
  <c r="D187" i="64" s="1"/>
  <c r="D188" i="64" s="1"/>
  <c r="D189" i="64" s="1"/>
  <c r="D190" i="64" s="1"/>
  <c r="D191" i="64" s="1"/>
  <c r="D192" i="64" s="1"/>
  <c r="D193" i="64" s="1"/>
  <c r="D194" i="64" s="1"/>
  <c r="D195" i="64" s="1"/>
  <c r="D196" i="64" s="1"/>
  <c r="D197" i="64" s="1"/>
  <c r="D198" i="64" s="1"/>
  <c r="D199" i="64" s="1"/>
  <c r="D200" i="64" s="1"/>
  <c r="D201" i="64" s="1"/>
  <c r="D202" i="64" s="1"/>
  <c r="D203" i="64" s="1"/>
  <c r="D204" i="64" s="1"/>
  <c r="D205" i="64" s="1"/>
  <c r="D206" i="64" s="1"/>
  <c r="D207" i="64" s="1"/>
  <c r="D208" i="64" s="1"/>
  <c r="D209" i="64" s="1"/>
  <c r="D210" i="64" s="1"/>
  <c r="D211" i="64" s="1"/>
  <c r="D212" i="64" s="1"/>
  <c r="D213" i="64" s="1"/>
  <c r="D214" i="64" s="1"/>
  <c r="D215" i="64" s="1"/>
  <c r="D216" i="64" s="1"/>
  <c r="D217" i="64" s="1"/>
  <c r="D218" i="64" s="1"/>
  <c r="D219" i="64" s="1"/>
  <c r="D220" i="64" s="1"/>
  <c r="D221" i="64" s="1"/>
  <c r="D222" i="64" s="1"/>
  <c r="D223" i="64" s="1"/>
  <c r="D224" i="64" s="1"/>
  <c r="D225" i="64" s="1"/>
  <c r="D226" i="64" s="1"/>
  <c r="D227" i="64" s="1"/>
  <c r="D228" i="64" s="1"/>
  <c r="D229" i="64" s="1"/>
  <c r="D230" i="64" s="1"/>
  <c r="D231" i="64" s="1"/>
  <c r="D232" i="64" s="1"/>
  <c r="D233" i="64" s="1"/>
  <c r="U12" i="64"/>
  <c r="W12" i="64" s="1"/>
  <c r="U13" i="64"/>
  <c r="W13" i="64" s="1"/>
  <c r="U14" i="64"/>
  <c r="W14" i="64" s="1"/>
  <c r="U15" i="64"/>
  <c r="W15" i="64" s="1"/>
  <c r="U16" i="64"/>
  <c r="W16" i="64" s="1"/>
  <c r="U17" i="64"/>
  <c r="W17" i="64" s="1"/>
  <c r="U18" i="64"/>
  <c r="W18" i="64" s="1"/>
  <c r="U19" i="64"/>
  <c r="W19" i="64" s="1"/>
  <c r="U20" i="64"/>
  <c r="W20" i="64" s="1"/>
  <c r="U21" i="64"/>
  <c r="W21" i="64" s="1"/>
  <c r="U22" i="64"/>
  <c r="W22" i="64" s="1"/>
  <c r="U23" i="64"/>
  <c r="W23" i="64" s="1"/>
  <c r="U24" i="64"/>
  <c r="W24" i="64" s="1"/>
  <c r="U25" i="64"/>
  <c r="W25" i="64" s="1"/>
  <c r="U26" i="64"/>
  <c r="W26" i="64" s="1"/>
  <c r="U27" i="64"/>
  <c r="W27" i="64" s="1"/>
  <c r="U28" i="64"/>
  <c r="W28" i="64" s="1"/>
  <c r="U29" i="64"/>
  <c r="W29" i="64" s="1"/>
  <c r="U30" i="64"/>
  <c r="W30" i="64" s="1"/>
  <c r="U31" i="64"/>
  <c r="W31" i="64" s="1"/>
  <c r="U32" i="64"/>
  <c r="W32" i="64" s="1"/>
  <c r="U33" i="64"/>
  <c r="W33" i="64" s="1"/>
  <c r="U34" i="64"/>
  <c r="W34" i="64" s="1"/>
  <c r="U35" i="64"/>
  <c r="W35" i="64" s="1"/>
  <c r="U36" i="64"/>
  <c r="W36" i="64" s="1"/>
  <c r="U37" i="64"/>
  <c r="W37" i="64" s="1"/>
  <c r="U38" i="64"/>
  <c r="W38" i="64" s="1"/>
  <c r="U39" i="64"/>
  <c r="W39" i="64" s="1"/>
  <c r="U40" i="64"/>
  <c r="W40" i="64" s="1"/>
  <c r="U191" i="64"/>
  <c r="W191" i="64" s="1"/>
  <c r="U192" i="64"/>
  <c r="W192" i="64" s="1"/>
  <c r="U193" i="64"/>
  <c r="W193" i="64" s="1"/>
  <c r="U194" i="64"/>
  <c r="W194" i="64" s="1"/>
  <c r="U195" i="64"/>
  <c r="W195" i="64" s="1"/>
  <c r="U196" i="64"/>
  <c r="W196" i="64" s="1"/>
  <c r="U197" i="64"/>
  <c r="W197" i="64" s="1"/>
  <c r="U198" i="64"/>
  <c r="W198" i="64" s="1"/>
  <c r="U199" i="64"/>
  <c r="W199" i="64" s="1"/>
  <c r="U200" i="64"/>
  <c r="W200" i="64" s="1"/>
  <c r="U201" i="64"/>
  <c r="W201" i="64" s="1"/>
  <c r="U202" i="64"/>
  <c r="W202" i="64"/>
  <c r="U203" i="64"/>
  <c r="W203" i="64" s="1"/>
  <c r="U204" i="64"/>
  <c r="W204" i="64" s="1"/>
  <c r="U205" i="64"/>
  <c r="W205" i="64" s="1"/>
  <c r="U206" i="64"/>
  <c r="W206" i="64" s="1"/>
  <c r="U207" i="64"/>
  <c r="W207" i="64" s="1"/>
  <c r="U208" i="64"/>
  <c r="W208" i="64" s="1"/>
  <c r="U209" i="64"/>
  <c r="W209" i="64" s="1"/>
  <c r="U210" i="64"/>
  <c r="W210" i="64" s="1"/>
  <c r="U311" i="64"/>
  <c r="W311" i="64" s="1"/>
  <c r="U312" i="64"/>
  <c r="W312" i="64" s="1"/>
  <c r="U313" i="64"/>
  <c r="W313" i="64" s="1"/>
  <c r="U314" i="64"/>
  <c r="W314" i="64"/>
  <c r="U315" i="64"/>
  <c r="W315" i="64" s="1"/>
  <c r="U316" i="64"/>
  <c r="W316" i="64" s="1"/>
  <c r="U317" i="64"/>
  <c r="W317" i="64" s="1"/>
  <c r="U318" i="64"/>
  <c r="W318" i="64" s="1"/>
  <c r="U319" i="64"/>
  <c r="W319" i="64" s="1"/>
  <c r="U320" i="64"/>
  <c r="W320" i="64" s="1"/>
  <c r="U321" i="64"/>
  <c r="W321" i="64" s="1"/>
  <c r="U322" i="64"/>
  <c r="W322" i="64" s="1"/>
  <c r="U323" i="64"/>
  <c r="W323" i="64" s="1"/>
  <c r="U324" i="64"/>
  <c r="W324" i="64" s="1"/>
  <c r="U325" i="64"/>
  <c r="W325" i="64" s="1"/>
  <c r="U326" i="64"/>
  <c r="W326" i="64" s="1"/>
  <c r="U327" i="64"/>
  <c r="W327" i="64" s="1"/>
  <c r="U328" i="64"/>
  <c r="W328" i="64"/>
  <c r="U329" i="64"/>
  <c r="W329" i="64" s="1"/>
  <c r="U330" i="64"/>
  <c r="W330" i="64" s="1"/>
  <c r="U331" i="64"/>
  <c r="W331" i="64" s="1"/>
  <c r="U332" i="64"/>
  <c r="W332" i="64" s="1"/>
  <c r="U333" i="64"/>
  <c r="W333" i="64" s="1"/>
  <c r="U334" i="64"/>
  <c r="W334" i="64" s="1"/>
  <c r="U335" i="64"/>
  <c r="W335" i="64" s="1"/>
  <c r="U336" i="64"/>
  <c r="W336" i="64" s="1"/>
  <c r="U337" i="64"/>
  <c r="W337" i="64" s="1"/>
  <c r="U338" i="64"/>
  <c r="W338" i="64" s="1"/>
  <c r="U339" i="64"/>
  <c r="W339" i="64" s="1"/>
  <c r="U340" i="64"/>
  <c r="W340" i="64" s="1"/>
  <c r="U341" i="64"/>
  <c r="W341" i="64" s="1"/>
  <c r="U342" i="64"/>
  <c r="W342" i="64" s="1"/>
  <c r="U343" i="64"/>
  <c r="W343" i="64" s="1"/>
  <c r="U344" i="64"/>
  <c r="W344" i="64" s="1"/>
  <c r="U345" i="64"/>
  <c r="W345" i="64" s="1"/>
  <c r="U346" i="64"/>
  <c r="W346" i="64" s="1"/>
  <c r="U347" i="64"/>
  <c r="W347" i="64" s="1"/>
  <c r="U348" i="64"/>
  <c r="W348" i="64" s="1"/>
  <c r="U349" i="64"/>
  <c r="W349" i="64" s="1"/>
  <c r="U350" i="64"/>
  <c r="W350" i="64" s="1"/>
  <c r="U351" i="64"/>
  <c r="W351" i="64" s="1"/>
  <c r="U352" i="64"/>
  <c r="W352" i="64"/>
  <c r="U353" i="64"/>
  <c r="W353" i="64" s="1"/>
  <c r="U354" i="64"/>
  <c r="W354" i="64" s="1"/>
  <c r="U355" i="64"/>
  <c r="W355" i="64" s="1"/>
  <c r="U356" i="64"/>
  <c r="W356" i="64" s="1"/>
  <c r="U357" i="64"/>
  <c r="W357" i="64" s="1"/>
  <c r="U358" i="64"/>
  <c r="W358" i="64" s="1"/>
  <c r="U359" i="64"/>
  <c r="W359" i="64" s="1"/>
  <c r="U360" i="64"/>
  <c r="W360" i="64" s="1"/>
  <c r="U361" i="64"/>
  <c r="W361" i="64" s="1"/>
  <c r="U362" i="64"/>
  <c r="W362" i="64" s="1"/>
  <c r="U363" i="64"/>
  <c r="W363" i="64" s="1"/>
  <c r="U364" i="64"/>
  <c r="W364" i="64" s="1"/>
  <c r="U365" i="64"/>
  <c r="W365" i="64" s="1"/>
  <c r="U366" i="64"/>
  <c r="W366" i="64" s="1"/>
  <c r="U367" i="64"/>
  <c r="W367" i="64" s="1"/>
  <c r="U368" i="64"/>
  <c r="W368" i="64" s="1"/>
  <c r="U369" i="64"/>
  <c r="W369" i="64" s="1"/>
  <c r="U370" i="64"/>
  <c r="W370" i="64" s="1"/>
  <c r="U371" i="64"/>
  <c r="W371" i="64"/>
  <c r="U372" i="64"/>
  <c r="W372" i="64" s="1"/>
  <c r="U373" i="64"/>
  <c r="W373" i="64" s="1"/>
  <c r="U374" i="64"/>
  <c r="W374" i="64" s="1"/>
  <c r="U375" i="64"/>
  <c r="W375" i="64" s="1"/>
  <c r="U376" i="64"/>
  <c r="W376" i="64" s="1"/>
  <c r="U377" i="64"/>
  <c r="W377" i="64" s="1"/>
  <c r="U378" i="64"/>
  <c r="W378" i="64" s="1"/>
  <c r="U379" i="64"/>
  <c r="W379" i="64" s="1"/>
  <c r="U380" i="64"/>
  <c r="W380" i="64" s="1"/>
  <c r="U381" i="64"/>
  <c r="W381" i="64" s="1"/>
  <c r="U382" i="64"/>
  <c r="W382" i="64" s="1"/>
  <c r="U383" i="64"/>
  <c r="W383" i="64" s="1"/>
  <c r="U384" i="64"/>
  <c r="W384" i="64" s="1"/>
  <c r="U385" i="64"/>
  <c r="W385" i="64" s="1"/>
  <c r="U386" i="64"/>
  <c r="W386" i="64" s="1"/>
  <c r="U387" i="64"/>
  <c r="W387" i="64" s="1"/>
  <c r="U388" i="64"/>
  <c r="W388" i="64" s="1"/>
  <c r="U389" i="64"/>
  <c r="W389" i="64" s="1"/>
  <c r="U390" i="64"/>
  <c r="W390" i="64" s="1"/>
  <c r="U391" i="64"/>
  <c r="W391" i="64" s="1"/>
  <c r="U392" i="64"/>
  <c r="W392" i="64" s="1"/>
  <c r="U393" i="64"/>
  <c r="W393" i="64" s="1"/>
  <c r="U394" i="64"/>
  <c r="W394" i="64" s="1"/>
  <c r="U395" i="64"/>
  <c r="W395" i="64" s="1"/>
  <c r="U396" i="64"/>
  <c r="W396" i="64" s="1"/>
  <c r="U397" i="64"/>
  <c r="W397" i="64" s="1"/>
  <c r="U398" i="64"/>
  <c r="W398" i="64" s="1"/>
  <c r="U399" i="64"/>
  <c r="W399" i="64" s="1"/>
  <c r="U400" i="64"/>
  <c r="W400" i="64" s="1"/>
  <c r="U401" i="64"/>
  <c r="W401" i="64" s="1"/>
  <c r="U402" i="64"/>
  <c r="W402" i="64" s="1"/>
  <c r="U403" i="64"/>
  <c r="W403" i="64" s="1"/>
  <c r="U404" i="64"/>
  <c r="W404" i="64" s="1"/>
  <c r="U405" i="64"/>
  <c r="W405" i="64" s="1"/>
  <c r="U406" i="64"/>
  <c r="W406" i="64" s="1"/>
  <c r="U407" i="64"/>
  <c r="W407" i="64" s="1"/>
  <c r="U408" i="64"/>
  <c r="W408" i="64" s="1"/>
  <c r="U409" i="64"/>
  <c r="W409" i="64" s="1"/>
  <c r="U410" i="64"/>
  <c r="W410" i="64"/>
  <c r="H5" i="62"/>
  <c r="I5" i="62"/>
  <c r="J5" i="62"/>
  <c r="K5" i="62"/>
  <c r="H10" i="62" a="1"/>
  <c r="H10" i="62" s="1"/>
  <c r="I10" i="62" a="1"/>
  <c r="I10" i="62" s="1"/>
  <c r="J10" i="62" a="1"/>
  <c r="J10" i="62" s="1"/>
  <c r="K10" i="62"/>
  <c r="L10" i="62"/>
  <c r="N10" i="62" a="1"/>
  <c r="N10" i="62" s="1"/>
  <c r="O10" i="62" a="1"/>
  <c r="O10" i="62" s="1"/>
  <c r="P10" i="62" a="1"/>
  <c r="P10" i="62" s="1"/>
  <c r="Q10" i="62" a="1"/>
  <c r="Q10" i="62" s="1"/>
  <c r="R10" i="62" a="1"/>
  <c r="R10" i="62" s="1"/>
  <c r="S10" i="62" a="1"/>
  <c r="S10" i="62" s="1"/>
  <c r="T10" i="62" a="1"/>
  <c r="T10" i="62" s="1"/>
  <c r="U10" i="62" a="1"/>
  <c r="U10" i="62" s="1"/>
  <c r="V10" i="62" a="1"/>
  <c r="V10" i="62" s="1"/>
  <c r="AA10" i="62"/>
  <c r="Z11" i="62"/>
  <c r="AB11" i="62" s="1"/>
  <c r="D12" i="62"/>
  <c r="D13" i="62" s="1"/>
  <c r="D14" i="62" s="1"/>
  <c r="D15" i="62" s="1"/>
  <c r="D16" i="62" s="1"/>
  <c r="D17" i="62" s="1"/>
  <c r="D18" i="62" s="1"/>
  <c r="D19" i="62" s="1"/>
  <c r="D20" i="62" s="1"/>
  <c r="D21" i="62" s="1"/>
  <c r="D22" i="62" s="1"/>
  <c r="D23" i="62" s="1"/>
  <c r="D24" i="62" s="1"/>
  <c r="D25" i="62" s="1"/>
  <c r="D26" i="62" s="1"/>
  <c r="D27" i="62" s="1"/>
  <c r="D28" i="62" s="1"/>
  <c r="D29" i="62" s="1"/>
  <c r="D30" i="62" s="1"/>
  <c r="D31" i="62" s="1"/>
  <c r="D32" i="62" s="1"/>
  <c r="D33" i="62" s="1"/>
  <c r="D34" i="62" s="1"/>
  <c r="D35" i="62" s="1"/>
  <c r="D36" i="62" s="1"/>
  <c r="D37" i="62" s="1"/>
  <c r="D38" i="62" s="1"/>
  <c r="D39" i="62" s="1"/>
  <c r="D40" i="62" s="1"/>
  <c r="D41" i="62" s="1"/>
  <c r="D42" i="62" s="1"/>
  <c r="D43" i="62" s="1"/>
  <c r="D44" i="62" s="1"/>
  <c r="D45" i="62" s="1"/>
  <c r="D46" i="62" s="1"/>
  <c r="D47" i="62" s="1"/>
  <c r="D48" i="62" s="1"/>
  <c r="D49" i="62" s="1"/>
  <c r="D50" i="62" s="1"/>
  <c r="D51" i="62" s="1"/>
  <c r="D52" i="62" s="1"/>
  <c r="D53" i="62" s="1"/>
  <c r="D54" i="62" s="1"/>
  <c r="D55" i="62" s="1"/>
  <c r="D56" i="62" s="1"/>
  <c r="D57" i="62" s="1"/>
  <c r="D58" i="62" s="1"/>
  <c r="D59" i="62" s="1"/>
  <c r="D60" i="62" s="1"/>
  <c r="D61" i="62" s="1"/>
  <c r="D62" i="62" s="1"/>
  <c r="D63" i="62" s="1"/>
  <c r="D64" i="62" s="1"/>
  <c r="D65" i="62" s="1"/>
  <c r="D66" i="62" s="1"/>
  <c r="D67" i="62" s="1"/>
  <c r="D68" i="62" s="1"/>
  <c r="D69" i="62" s="1"/>
  <c r="D70" i="62" s="1"/>
  <c r="D71" i="62" s="1"/>
  <c r="D72" i="62" s="1"/>
  <c r="D73" i="62" s="1"/>
  <c r="D74" i="62" s="1"/>
  <c r="D75" i="62" s="1"/>
  <c r="D76" i="62" s="1"/>
  <c r="D77" i="62" s="1"/>
  <c r="D78" i="62" s="1"/>
  <c r="D79" i="62" s="1"/>
  <c r="D80" i="62" s="1"/>
  <c r="D81" i="62" s="1"/>
  <c r="D82" i="62" s="1"/>
  <c r="D83" i="62" s="1"/>
  <c r="D84" i="62" s="1"/>
  <c r="D85" i="62" s="1"/>
  <c r="D86" i="62" s="1"/>
  <c r="D87" i="62" s="1"/>
  <c r="D88" i="62" s="1"/>
  <c r="D89" i="62" s="1"/>
  <c r="D90" i="62" s="1"/>
  <c r="D91" i="62" s="1"/>
  <c r="D92" i="62" s="1"/>
  <c r="D93" i="62" s="1"/>
  <c r="D94" i="62" s="1"/>
  <c r="D95" i="62" s="1"/>
  <c r="D96" i="62" s="1"/>
  <c r="D97" i="62" s="1"/>
  <c r="D98" i="62" s="1"/>
  <c r="D99" i="62" s="1"/>
  <c r="D100" i="62" s="1"/>
  <c r="D101" i="62" s="1"/>
  <c r="D102" i="62" s="1"/>
  <c r="D103" i="62" s="1"/>
  <c r="D104" i="62" s="1"/>
  <c r="D105" i="62" s="1"/>
  <c r="D106" i="62" s="1"/>
  <c r="D107" i="62" s="1"/>
  <c r="D108" i="62" s="1"/>
  <c r="D109" i="62" s="1"/>
  <c r="D110" i="62" s="1"/>
  <c r="D111" i="62" s="1"/>
  <c r="D112" i="62" s="1"/>
  <c r="D113" i="62" s="1"/>
  <c r="D114" i="62" s="1"/>
  <c r="D115" i="62" s="1"/>
  <c r="D116" i="62" s="1"/>
  <c r="D117" i="62" s="1"/>
  <c r="D118" i="62" s="1"/>
  <c r="D119" i="62" s="1"/>
  <c r="D120" i="62" s="1"/>
  <c r="D121" i="62" s="1"/>
  <c r="D122" i="62" s="1"/>
  <c r="D123" i="62" s="1"/>
  <c r="D124" i="62" s="1"/>
  <c r="D125" i="62" s="1"/>
  <c r="D126" i="62" s="1"/>
  <c r="D127" i="62" s="1"/>
  <c r="D128" i="62" s="1"/>
  <c r="D129" i="62" s="1"/>
  <c r="D130" i="62" s="1"/>
  <c r="D131" i="62" s="1"/>
  <c r="D132" i="62" s="1"/>
  <c r="D133" i="62" s="1"/>
  <c r="D134" i="62" s="1"/>
  <c r="D135" i="62" s="1"/>
  <c r="D136" i="62" s="1"/>
  <c r="D137" i="62" s="1"/>
  <c r="D138" i="62" s="1"/>
  <c r="D139" i="62" s="1"/>
  <c r="D140" i="62" s="1"/>
  <c r="D141" i="62" s="1"/>
  <c r="D142" i="62" s="1"/>
  <c r="D143" i="62" s="1"/>
  <c r="D144" i="62" s="1"/>
  <c r="D145" i="62" s="1"/>
  <c r="D146" i="62" s="1"/>
  <c r="D147" i="62" s="1"/>
  <c r="D148" i="62" s="1"/>
  <c r="D149" i="62" s="1"/>
  <c r="D150" i="62" s="1"/>
  <c r="D151" i="62" s="1"/>
  <c r="D152" i="62" s="1"/>
  <c r="D153" i="62" s="1"/>
  <c r="D154" i="62" s="1"/>
  <c r="D155" i="62" s="1"/>
  <c r="D156" i="62" s="1"/>
  <c r="D157" i="62" s="1"/>
  <c r="D158" i="62" s="1"/>
  <c r="D159" i="62" s="1"/>
  <c r="D160" i="62" s="1"/>
  <c r="Z12" i="62"/>
  <c r="AB12" i="62" s="1"/>
  <c r="Z13" i="62"/>
  <c r="AB13" i="62" s="1"/>
  <c r="Z14" i="62"/>
  <c r="AB14" i="62" s="1"/>
  <c r="Z15" i="62"/>
  <c r="AB15" i="62" s="1"/>
  <c r="Z16" i="62"/>
  <c r="AB16" i="62"/>
  <c r="Z17" i="62"/>
  <c r="AB17" i="62" s="1"/>
  <c r="Z18" i="62"/>
  <c r="AB18" i="62" s="1"/>
  <c r="Z19" i="62"/>
  <c r="AB19" i="62" s="1"/>
  <c r="Z20" i="62"/>
  <c r="AB20" i="62"/>
  <c r="Z21" i="62"/>
  <c r="AB21" i="62" s="1"/>
  <c r="Z22" i="62"/>
  <c r="AB22" i="62" s="1"/>
  <c r="Z23" i="62"/>
  <c r="AB23" i="62" s="1"/>
  <c r="Z24" i="62"/>
  <c r="AB24" i="62" s="1"/>
  <c r="Z25" i="62"/>
  <c r="AB25" i="62" s="1"/>
  <c r="Z26" i="62"/>
  <c r="AB26" i="62" s="1"/>
  <c r="Z27" i="62"/>
  <c r="AB27" i="62" s="1"/>
  <c r="Z28" i="62"/>
  <c r="AB28" i="62" s="1"/>
  <c r="Z29" i="62"/>
  <c r="AB29" i="62" s="1"/>
  <c r="Z30" i="62"/>
  <c r="Z31" i="62"/>
  <c r="AB31" i="62" s="1"/>
  <c r="Z32" i="62"/>
  <c r="AB32" i="62" s="1"/>
  <c r="Z33" i="62"/>
  <c r="AB33" i="62" s="1"/>
  <c r="Z34" i="62"/>
  <c r="AB34" i="62" s="1"/>
  <c r="Z35" i="62"/>
  <c r="AB35" i="62" s="1"/>
  <c r="Z36" i="62"/>
  <c r="AB36" i="62" s="1"/>
  <c r="Z37" i="62"/>
  <c r="AB37" i="62" s="1"/>
  <c r="Z38" i="62"/>
  <c r="AB38" i="62" s="1"/>
  <c r="Z39" i="62"/>
  <c r="AB39" i="62" s="1"/>
  <c r="Z40" i="62"/>
  <c r="AB40" i="62" s="1"/>
  <c r="Z41" i="62"/>
  <c r="AB41" i="62" s="1"/>
  <c r="Z42" i="62"/>
  <c r="AB42" i="62" s="1"/>
  <c r="Z43" i="62"/>
  <c r="AB43" i="62" s="1"/>
  <c r="Z44" i="62"/>
  <c r="AB44" i="62" s="1"/>
  <c r="Z45" i="62"/>
  <c r="AB45" i="62" s="1"/>
  <c r="Z46" i="62"/>
  <c r="AB46" i="62" s="1"/>
  <c r="Z47" i="62"/>
  <c r="AB47" i="62" s="1"/>
  <c r="Z48" i="62"/>
  <c r="AB48" i="62" s="1"/>
  <c r="Z49" i="62"/>
  <c r="AB49" i="62" s="1"/>
  <c r="Z50" i="62"/>
  <c r="AB50" i="62" s="1"/>
  <c r="Z51" i="62"/>
  <c r="AB51" i="62" s="1"/>
  <c r="Z52" i="62"/>
  <c r="AB52" i="62" s="1"/>
  <c r="Z53" i="62"/>
  <c r="AB53" i="62" s="1"/>
  <c r="Z54" i="62"/>
  <c r="AB54" i="62" s="1"/>
  <c r="Z55" i="62"/>
  <c r="AB55" i="62" s="1"/>
  <c r="Z56" i="62"/>
  <c r="AB56" i="62" s="1"/>
  <c r="Z57" i="62"/>
  <c r="AB57" i="62" s="1"/>
  <c r="Z58" i="62"/>
  <c r="AB58" i="62" s="1"/>
  <c r="Z59" i="62"/>
  <c r="AB59" i="62" s="1"/>
  <c r="Z60" i="62"/>
  <c r="AB60" i="62" s="1"/>
  <c r="Z61" i="62"/>
  <c r="AB61" i="62" s="1"/>
  <c r="Z62" i="62"/>
  <c r="AB62" i="62" s="1"/>
  <c r="Z63" i="62"/>
  <c r="AB63" i="62" s="1"/>
  <c r="Z64" i="62"/>
  <c r="AB64" i="62" s="1"/>
  <c r="Z65" i="62"/>
  <c r="AB65" i="62" s="1"/>
  <c r="Z66" i="62"/>
  <c r="AB66" i="62" s="1"/>
  <c r="Z67" i="62"/>
  <c r="AB67" i="62" s="1"/>
  <c r="Z68" i="62"/>
  <c r="AB68" i="62" s="1"/>
  <c r="Z69" i="62"/>
  <c r="AB69" i="62" s="1"/>
  <c r="Z70" i="62"/>
  <c r="AB70" i="62" s="1"/>
  <c r="Z71" i="62"/>
  <c r="AB71" i="62" s="1"/>
  <c r="Z72" i="62"/>
  <c r="AB72" i="62" s="1"/>
  <c r="Z73" i="62"/>
  <c r="AB73" i="62" s="1"/>
  <c r="Z74" i="62"/>
  <c r="AB74" i="62" s="1"/>
  <c r="Z75" i="62"/>
  <c r="AB75" i="62" s="1"/>
  <c r="Z76" i="62"/>
  <c r="AB76" i="62" s="1"/>
  <c r="Z77" i="62"/>
  <c r="AB77" i="62" s="1"/>
  <c r="Z78" i="62"/>
  <c r="AB78" i="62" s="1"/>
  <c r="Z79" i="62"/>
  <c r="AB79" i="62" s="1"/>
  <c r="Z80" i="62"/>
  <c r="AB80" i="62" s="1"/>
  <c r="Z81" i="62"/>
  <c r="AB81" i="62" s="1"/>
  <c r="Z82" i="62"/>
  <c r="AB82" i="62" s="1"/>
  <c r="Z83" i="62"/>
  <c r="AB83" i="62" s="1"/>
  <c r="Z84" i="62"/>
  <c r="AB84" i="62" s="1"/>
  <c r="Z85" i="62"/>
  <c r="AB85" i="62" s="1"/>
  <c r="Z86" i="62"/>
  <c r="AB86" i="62" s="1"/>
  <c r="Z87" i="62"/>
  <c r="AB87" i="62" s="1"/>
  <c r="Z88" i="62"/>
  <c r="AB88" i="62" s="1"/>
  <c r="Z89" i="62"/>
  <c r="AB89" i="62" s="1"/>
  <c r="Z90" i="62"/>
  <c r="AB90" i="62" s="1"/>
  <c r="Z91" i="62"/>
  <c r="AB91" i="62" s="1"/>
  <c r="Z92" i="62"/>
  <c r="AB92" i="62" s="1"/>
  <c r="Z93" i="62"/>
  <c r="AB93" i="62" s="1"/>
  <c r="Z94" i="62"/>
  <c r="AB94" i="62" s="1"/>
  <c r="Z95" i="62"/>
  <c r="AB95" i="62" s="1"/>
  <c r="Z96" i="62"/>
  <c r="AB96" i="62" s="1"/>
  <c r="Z97" i="62"/>
  <c r="AB97" i="62" s="1"/>
  <c r="Z98" i="62"/>
  <c r="AB98" i="62" s="1"/>
  <c r="Z99" i="62"/>
  <c r="AB99" i="62" s="1"/>
  <c r="Z100" i="62"/>
  <c r="AB100" i="62" s="1"/>
  <c r="Z131" i="62"/>
  <c r="AB131" i="62" s="1"/>
  <c r="Z132" i="62"/>
  <c r="AB132" i="62" s="1"/>
  <c r="Z133" i="62"/>
  <c r="AB133" i="62" s="1"/>
  <c r="Z134" i="62"/>
  <c r="AB134" i="62" s="1"/>
  <c r="Z135" i="62"/>
  <c r="AB135" i="62" s="1"/>
  <c r="Z136" i="62"/>
  <c r="AB136" i="62" s="1"/>
  <c r="Z137" i="62"/>
  <c r="AB137" i="62" s="1"/>
  <c r="Z138" i="62"/>
  <c r="AB138" i="62" s="1"/>
  <c r="Z139" i="62"/>
  <c r="AB139" i="62" s="1"/>
  <c r="Z140" i="62"/>
  <c r="AB140" i="62" s="1"/>
  <c r="Z141" i="62"/>
  <c r="AB141" i="62" s="1"/>
  <c r="Z142" i="62"/>
  <c r="AB142" i="62" s="1"/>
  <c r="Z143" i="62"/>
  <c r="AB143" i="62" s="1"/>
  <c r="Z144" i="62"/>
  <c r="AB144" i="62" s="1"/>
  <c r="Z145" i="62"/>
  <c r="AB145" i="62" s="1"/>
  <c r="Z146" i="62"/>
  <c r="AB146" i="62" s="1"/>
  <c r="Z147" i="62"/>
  <c r="AB147" i="62" s="1"/>
  <c r="Z148" i="62"/>
  <c r="AB148" i="62" s="1"/>
  <c r="Z149" i="62"/>
  <c r="AB149" i="62"/>
  <c r="Z150" i="62"/>
  <c r="AB150" i="62" s="1"/>
  <c r="Z151" i="62"/>
  <c r="AB151" i="62" s="1"/>
  <c r="Z152" i="62"/>
  <c r="AB152" i="62" s="1"/>
  <c r="Z153" i="62"/>
  <c r="AB153" i="62" s="1"/>
  <c r="Z154" i="62"/>
  <c r="AB154" i="62" s="1"/>
  <c r="Z155" i="62"/>
  <c r="AB155" i="62" s="1"/>
  <c r="Z156" i="62"/>
  <c r="AB156" i="62" s="1"/>
  <c r="Z157" i="62"/>
  <c r="AB157" i="62" s="1"/>
  <c r="Z158" i="62"/>
  <c r="AB158" i="62" s="1"/>
  <c r="Z159" i="62"/>
  <c r="AB159" i="62" s="1"/>
  <c r="Z160" i="62"/>
  <c r="AB160" i="62" s="1"/>
  <c r="H10" i="61" a="1"/>
  <c r="H10" i="61" s="1"/>
  <c r="J10" i="61"/>
  <c r="K10" i="61"/>
  <c r="L10" i="61"/>
  <c r="N10" i="61" a="1"/>
  <c r="N10" i="61" s="1"/>
  <c r="P10" i="61" a="1"/>
  <c r="P10" i="61" s="1"/>
  <c r="Q10" i="61" a="1"/>
  <c r="Q10" i="61" s="1"/>
  <c r="R10" i="61" a="1"/>
  <c r="R10" i="61" s="1"/>
  <c r="S10" i="61" a="1"/>
  <c r="S10" i="61" s="1"/>
  <c r="W10" i="61" a="1"/>
  <c r="W10" i="61" s="1"/>
  <c r="AB10" i="61"/>
  <c r="I10" i="61"/>
  <c r="AA11" i="61"/>
  <c r="D12" i="61"/>
  <c r="D13" i="61" s="1"/>
  <c r="D14" i="61" s="1"/>
  <c r="D15" i="61" s="1"/>
  <c r="D16" i="61" s="1"/>
  <c r="D17" i="61" s="1"/>
  <c r="D18" i="61" s="1"/>
  <c r="D19" i="61" s="1"/>
  <c r="D20" i="61" s="1"/>
  <c r="D21" i="61" s="1"/>
  <c r="D22" i="61" s="1"/>
  <c r="D23" i="61" s="1"/>
  <c r="D24" i="61" s="1"/>
  <c r="D25" i="61" s="1"/>
  <c r="D26" i="61" s="1"/>
  <c r="D27" i="61" s="1"/>
  <c r="D28" i="61" s="1"/>
  <c r="D29" i="61" s="1"/>
  <c r="D30" i="61" s="1"/>
  <c r="D31" i="61" s="1"/>
  <c r="D32" i="61" s="1"/>
  <c r="D33" i="61" s="1"/>
  <c r="D34" i="61" s="1"/>
  <c r="D35" i="61" s="1"/>
  <c r="D36" i="61" s="1"/>
  <c r="D37" i="61" s="1"/>
  <c r="D38" i="61" s="1"/>
  <c r="D39" i="61" s="1"/>
  <c r="D40" i="61" s="1"/>
  <c r="D41" i="61" s="1"/>
  <c r="D42" i="61" s="1"/>
  <c r="D43" i="61" s="1"/>
  <c r="D44" i="61" s="1"/>
  <c r="D45" i="61" s="1"/>
  <c r="D46" i="61" s="1"/>
  <c r="D47" i="61" s="1"/>
  <c r="D48" i="61" s="1"/>
  <c r="D49" i="61" s="1"/>
  <c r="D50" i="61" s="1"/>
  <c r="D51" i="61" s="1"/>
  <c r="D52" i="61" s="1"/>
  <c r="D53" i="61" s="1"/>
  <c r="D54" i="61" s="1"/>
  <c r="D55" i="61" s="1"/>
  <c r="D56" i="61" s="1"/>
  <c r="D57" i="61" s="1"/>
  <c r="D58" i="61" s="1"/>
  <c r="D59" i="61" s="1"/>
  <c r="D60" i="61" s="1"/>
  <c r="D61" i="61" s="1"/>
  <c r="D62" i="61" s="1"/>
  <c r="D63" i="61" s="1"/>
  <c r="D64" i="61" s="1"/>
  <c r="D65" i="61" s="1"/>
  <c r="D66" i="61" s="1"/>
  <c r="D67" i="61" s="1"/>
  <c r="D68" i="61" s="1"/>
  <c r="D69" i="61" s="1"/>
  <c r="D70" i="61" s="1"/>
  <c r="D71" i="61" s="1"/>
  <c r="D72" i="61" s="1"/>
  <c r="D73" i="61" s="1"/>
  <c r="D74" i="61" s="1"/>
  <c r="D75" i="61" s="1"/>
  <c r="D76" i="61" s="1"/>
  <c r="D77" i="61" s="1"/>
  <c r="D78" i="61" s="1"/>
  <c r="D79" i="61" s="1"/>
  <c r="D80" i="61" s="1"/>
  <c r="D81" i="61" s="1"/>
  <c r="D82" i="61" s="1"/>
  <c r="D83" i="61" s="1"/>
  <c r="D84" i="61" s="1"/>
  <c r="D85" i="61" s="1"/>
  <c r="D86" i="61" s="1"/>
  <c r="D87" i="61" s="1"/>
  <c r="D88" i="61" s="1"/>
  <c r="D89" i="61" s="1"/>
  <c r="D90" i="61" s="1"/>
  <c r="D91" i="61" s="1"/>
  <c r="D92" i="61" s="1"/>
  <c r="D93" i="61" s="1"/>
  <c r="D94" i="61" s="1"/>
  <c r="D95" i="61" s="1"/>
  <c r="D96" i="61" s="1"/>
  <c r="D97" i="61" s="1"/>
  <c r="D98" i="61" s="1"/>
  <c r="D99" i="61" s="1"/>
  <c r="D100" i="61" s="1"/>
  <c r="O12" i="61"/>
  <c r="AA12" i="61"/>
  <c r="AC12" i="61" s="1"/>
  <c r="O13" i="61"/>
  <c r="AA13" i="61"/>
  <c r="AC13" i="61"/>
  <c r="O14" i="61"/>
  <c r="AA14" i="61"/>
  <c r="AC14" i="61" s="1"/>
  <c r="O15" i="61"/>
  <c r="AA15" i="61"/>
  <c r="AC15" i="61" s="1"/>
  <c r="O16" i="61"/>
  <c r="AA16" i="61"/>
  <c r="AC16" i="61" s="1"/>
  <c r="O17" i="61"/>
  <c r="AA17" i="61"/>
  <c r="AC17" i="61" s="1"/>
  <c r="O18" i="61"/>
  <c r="AA18" i="61"/>
  <c r="AC18" i="61" s="1"/>
  <c r="O19" i="61"/>
  <c r="AA19" i="61"/>
  <c r="AC19" i="61"/>
  <c r="O20" i="61"/>
  <c r="AA20" i="61"/>
  <c r="AC20" i="61" s="1"/>
  <c r="O21" i="61"/>
  <c r="AA21" i="61"/>
  <c r="AC21" i="61" s="1"/>
  <c r="O22" i="61"/>
  <c r="AA22" i="61"/>
  <c r="AC22" i="61" s="1"/>
  <c r="O23" i="61"/>
  <c r="AA23" i="61"/>
  <c r="AC23" i="61" s="1"/>
  <c r="O24" i="61"/>
  <c r="AA24" i="61"/>
  <c r="AC24" i="61" s="1"/>
  <c r="O25" i="61"/>
  <c r="AA25" i="61"/>
  <c r="AC25" i="61" s="1"/>
  <c r="O26" i="61"/>
  <c r="AA26" i="61"/>
  <c r="AC26" i="61" s="1"/>
  <c r="O27" i="61"/>
  <c r="AA27" i="61"/>
  <c r="AC27" i="61" s="1"/>
  <c r="O28" i="61"/>
  <c r="AA28" i="61"/>
  <c r="AC28" i="61" s="1"/>
  <c r="O29" i="61"/>
  <c r="AA29" i="61"/>
  <c r="AC29" i="61" s="1"/>
  <c r="O30" i="61"/>
  <c r="AA30" i="61"/>
  <c r="AC30" i="61" s="1"/>
  <c r="O31" i="61"/>
  <c r="AA31" i="61"/>
  <c r="AC31" i="61" s="1"/>
  <c r="O32" i="61"/>
  <c r="AA32" i="61"/>
  <c r="AC32" i="61" s="1"/>
  <c r="O33" i="61"/>
  <c r="AA33" i="61"/>
  <c r="AC33" i="61" s="1"/>
  <c r="O34" i="61"/>
  <c r="AA34" i="61"/>
  <c r="AC34" i="61" s="1"/>
  <c r="O35" i="61"/>
  <c r="AA35" i="61"/>
  <c r="AC35" i="61" s="1"/>
  <c r="O36" i="61"/>
  <c r="AA36" i="61"/>
  <c r="AC36" i="61" s="1"/>
  <c r="O37" i="61"/>
  <c r="AA37" i="61"/>
  <c r="AC37" i="61" s="1"/>
  <c r="O38" i="61"/>
  <c r="AA38" i="61"/>
  <c r="AC38" i="61" s="1"/>
  <c r="O39" i="61"/>
  <c r="AA39" i="61"/>
  <c r="AC39" i="61" s="1"/>
  <c r="O40" i="61"/>
  <c r="AA40" i="61"/>
  <c r="AC40" i="61" s="1"/>
  <c r="O41" i="61"/>
  <c r="AA41" i="61"/>
  <c r="AC41" i="61" s="1"/>
  <c r="O42" i="61"/>
  <c r="AA42" i="61"/>
  <c r="AC42" i="61" s="1"/>
  <c r="O43" i="61"/>
  <c r="AA43" i="61"/>
  <c r="AC43" i="61" s="1"/>
  <c r="O44" i="61"/>
  <c r="AA44" i="61"/>
  <c r="AC44" i="61" s="1"/>
  <c r="O45" i="61"/>
  <c r="AA45" i="61"/>
  <c r="AC45" i="61"/>
  <c r="O46" i="61"/>
  <c r="AA46" i="61"/>
  <c r="AC46" i="61" s="1"/>
  <c r="O47" i="61"/>
  <c r="AA47" i="61"/>
  <c r="AC47" i="61" s="1"/>
  <c r="O48" i="61"/>
  <c r="AA48" i="61"/>
  <c r="AC48" i="61" s="1"/>
  <c r="O49" i="61"/>
  <c r="AA49" i="61"/>
  <c r="AC49" i="61" s="1"/>
  <c r="O50" i="61"/>
  <c r="AA50" i="61"/>
  <c r="AC50" i="61" s="1"/>
  <c r="O51" i="61"/>
  <c r="AA51" i="61"/>
  <c r="AC51" i="61" s="1"/>
  <c r="O52" i="61"/>
  <c r="AA52" i="61"/>
  <c r="AC52" i="61" s="1"/>
  <c r="O53" i="61"/>
  <c r="AA53" i="61"/>
  <c r="AC53" i="61" s="1"/>
  <c r="O54" i="61"/>
  <c r="AA54" i="61"/>
  <c r="AC54" i="61" s="1"/>
  <c r="O55" i="61"/>
  <c r="AA55" i="61"/>
  <c r="AC55" i="61" s="1"/>
  <c r="O56" i="61"/>
  <c r="AA56" i="61"/>
  <c r="AC56" i="61" s="1"/>
  <c r="O57" i="61"/>
  <c r="AA57" i="61"/>
  <c r="AC57" i="61" s="1"/>
  <c r="O58" i="61"/>
  <c r="AA58" i="61"/>
  <c r="AC58" i="61" s="1"/>
  <c r="O59" i="61"/>
  <c r="AA59" i="61"/>
  <c r="AC59" i="61" s="1"/>
  <c r="O60" i="61"/>
  <c r="AA60" i="61"/>
  <c r="AC60" i="61" s="1"/>
  <c r="O61" i="61"/>
  <c r="AA61" i="61"/>
  <c r="AC61" i="61" s="1"/>
  <c r="O62" i="61"/>
  <c r="AA62" i="61"/>
  <c r="AC62" i="61" s="1"/>
  <c r="O63" i="61"/>
  <c r="AA63" i="61"/>
  <c r="AC63" i="61"/>
  <c r="O64" i="61"/>
  <c r="AA64" i="61"/>
  <c r="AC64" i="61" s="1"/>
  <c r="O65" i="61"/>
  <c r="AA65" i="61"/>
  <c r="AC65" i="61" s="1"/>
  <c r="O66" i="61"/>
  <c r="AA66" i="61"/>
  <c r="AC66" i="61" s="1"/>
  <c r="O67" i="61"/>
  <c r="AA67" i="61"/>
  <c r="AC67" i="61" s="1"/>
  <c r="O68" i="61"/>
  <c r="AA68" i="61"/>
  <c r="AC68" i="61" s="1"/>
  <c r="O69" i="61"/>
  <c r="AA69" i="61"/>
  <c r="AC69" i="61" s="1"/>
  <c r="O70" i="61"/>
  <c r="AA70" i="61"/>
  <c r="AC70" i="61" s="1"/>
  <c r="O71" i="61"/>
  <c r="AA71" i="61"/>
  <c r="AC71" i="61" s="1"/>
  <c r="O72" i="61"/>
  <c r="AA72" i="61"/>
  <c r="AC72" i="61" s="1"/>
  <c r="O73" i="61"/>
  <c r="AA73" i="61"/>
  <c r="AC73" i="61" s="1"/>
  <c r="O74" i="61"/>
  <c r="AA74" i="61"/>
  <c r="AC74" i="61" s="1"/>
  <c r="O75" i="61"/>
  <c r="AA75" i="61"/>
  <c r="AC75" i="61" s="1"/>
  <c r="O76" i="61"/>
  <c r="AA76" i="61"/>
  <c r="AC76" i="61" s="1"/>
  <c r="O77" i="61"/>
  <c r="AA77" i="61"/>
  <c r="AC77" i="61" s="1"/>
  <c r="O78" i="61"/>
  <c r="AA78" i="61"/>
  <c r="AC78" i="61" s="1"/>
  <c r="O79" i="61"/>
  <c r="AA79" i="61"/>
  <c r="AC79" i="61" s="1"/>
  <c r="O80" i="61"/>
  <c r="AA80" i="61"/>
  <c r="AC80" i="61" s="1"/>
  <c r="O81" i="61"/>
  <c r="AA81" i="61"/>
  <c r="AC81" i="61" s="1"/>
  <c r="O82" i="61"/>
  <c r="AA82" i="61"/>
  <c r="AC82" i="61" s="1"/>
  <c r="O83" i="61"/>
  <c r="AA83" i="61"/>
  <c r="AC83" i="61" s="1"/>
  <c r="O84" i="61"/>
  <c r="AA84" i="61"/>
  <c r="AC84" i="61" s="1"/>
  <c r="O85" i="61"/>
  <c r="AA85" i="61"/>
  <c r="AC85" i="61" s="1"/>
  <c r="O86" i="61"/>
  <c r="AA86" i="61"/>
  <c r="AC86" i="61" s="1"/>
  <c r="O87" i="61"/>
  <c r="AA87" i="61"/>
  <c r="AC87" i="61" s="1"/>
  <c r="O88" i="61"/>
  <c r="AA88" i="61"/>
  <c r="AC88" i="61" s="1"/>
  <c r="O89" i="61"/>
  <c r="AA89" i="61"/>
  <c r="AC89" i="61" s="1"/>
  <c r="O90" i="61"/>
  <c r="AA90" i="61"/>
  <c r="AC90" i="61"/>
  <c r="O91" i="61"/>
  <c r="AA91" i="61"/>
  <c r="AC91" i="61" s="1"/>
  <c r="O92" i="61"/>
  <c r="AA92" i="61"/>
  <c r="AC92" i="61" s="1"/>
  <c r="O93" i="61"/>
  <c r="AA93" i="61"/>
  <c r="AC93" i="61" s="1"/>
  <c r="O94" i="61"/>
  <c r="AA94" i="61"/>
  <c r="AC94" i="61" s="1"/>
  <c r="O95" i="61"/>
  <c r="AA95" i="61"/>
  <c r="AC95" i="61" s="1"/>
  <c r="O96" i="61"/>
  <c r="AA96" i="61"/>
  <c r="AC96" i="61" s="1"/>
  <c r="O97" i="61"/>
  <c r="AA97" i="61"/>
  <c r="AC97" i="61" s="1"/>
  <c r="O98" i="61"/>
  <c r="AA98" i="61"/>
  <c r="AC98" i="61" s="1"/>
  <c r="O99" i="61"/>
  <c r="AA99" i="61"/>
  <c r="AC99" i="61" s="1"/>
  <c r="O100" i="61"/>
  <c r="AA100" i="61"/>
  <c r="AC100" i="61" s="1"/>
  <c r="I4" i="60"/>
  <c r="AA117" i="9" s="1"/>
  <c r="O4" i="60"/>
  <c r="AD117" i="9" s="1"/>
  <c r="T12" i="60"/>
  <c r="U12" i="60"/>
  <c r="AA12" i="60"/>
  <c r="AE12" i="60" s="1"/>
  <c r="AB12" i="60"/>
  <c r="D13" i="60"/>
  <c r="D14" i="60" s="1"/>
  <c r="D15" i="60" s="1"/>
  <c r="D16" i="60" s="1"/>
  <c r="D17" i="60" s="1"/>
  <c r="D18" i="60" s="1"/>
  <c r="D19" i="60" s="1"/>
  <c r="D20" i="60" s="1"/>
  <c r="D21" i="60" s="1"/>
  <c r="D22" i="60" s="1"/>
  <c r="D23" i="60" s="1"/>
  <c r="D24" i="60" s="1"/>
  <c r="D25" i="60" s="1"/>
  <c r="D26" i="60" s="1"/>
  <c r="D27" i="60" s="1"/>
  <c r="D28" i="60" s="1"/>
  <c r="D29" i="60" s="1"/>
  <c r="D30" i="60" s="1"/>
  <c r="D31" i="60" s="1"/>
  <c r="D32" i="60" s="1"/>
  <c r="D33" i="60" s="1"/>
  <c r="D34" i="60" s="1"/>
  <c r="D35" i="60" s="1"/>
  <c r="D36" i="60" s="1"/>
  <c r="D37" i="60" s="1"/>
  <c r="D38" i="60" s="1"/>
  <c r="D39" i="60" s="1"/>
  <c r="D40" i="60" s="1"/>
  <c r="D41" i="60" s="1"/>
  <c r="D42" i="60" s="1"/>
  <c r="D43" i="60" s="1"/>
  <c r="D44" i="60" s="1"/>
  <c r="D45" i="60" s="1"/>
  <c r="D46" i="60" s="1"/>
  <c r="D47" i="60" s="1"/>
  <c r="D48" i="60" s="1"/>
  <c r="D49" i="60" s="1"/>
  <c r="D50" i="60" s="1"/>
  <c r="D51" i="60" s="1"/>
  <c r="D52" i="60" s="1"/>
  <c r="D53" i="60" s="1"/>
  <c r="D54" i="60" s="1"/>
  <c r="D55" i="60" s="1"/>
  <c r="D56" i="60" s="1"/>
  <c r="D57" i="60" s="1"/>
  <c r="D58" i="60" s="1"/>
  <c r="D59" i="60" s="1"/>
  <c r="D60" i="60" s="1"/>
  <c r="D61" i="60" s="1"/>
  <c r="D62" i="60" s="1"/>
  <c r="D63" i="60" s="1"/>
  <c r="D64" i="60" s="1"/>
  <c r="D65" i="60" s="1"/>
  <c r="D66" i="60" s="1"/>
  <c r="D67" i="60" s="1"/>
  <c r="D68" i="60" s="1"/>
  <c r="U13" i="60"/>
  <c r="AA13" i="60"/>
  <c r="AE13" i="60" s="1"/>
  <c r="AB13" i="60"/>
  <c r="AF13" i="60" s="1"/>
  <c r="T14" i="60"/>
  <c r="U14" i="60"/>
  <c r="AA14" i="60"/>
  <c r="AE14" i="60" s="1"/>
  <c r="AB14" i="60"/>
  <c r="AF14" i="60" s="1"/>
  <c r="T15" i="60"/>
  <c r="U15" i="60"/>
  <c r="AA15" i="60"/>
  <c r="AB15" i="60"/>
  <c r="T16" i="60"/>
  <c r="U16" i="60"/>
  <c r="AA16" i="60"/>
  <c r="AE16" i="60" s="1"/>
  <c r="AB16" i="60"/>
  <c r="AF16" i="60" s="1"/>
  <c r="T17" i="60"/>
  <c r="U17" i="60"/>
  <c r="AA17" i="60"/>
  <c r="AE17" i="60" s="1"/>
  <c r="AB17" i="60"/>
  <c r="AF17" i="60" s="1"/>
  <c r="T18" i="60"/>
  <c r="U18" i="60"/>
  <c r="AA18" i="60"/>
  <c r="AE18" i="60" s="1"/>
  <c r="AB18" i="60"/>
  <c r="AF18" i="60" s="1"/>
  <c r="T19" i="60"/>
  <c r="U19" i="60"/>
  <c r="AA19" i="60"/>
  <c r="AE19" i="60" s="1"/>
  <c r="AB19" i="60"/>
  <c r="AF19" i="60" s="1"/>
  <c r="T20" i="60"/>
  <c r="U20" i="60"/>
  <c r="AA20" i="60"/>
  <c r="AE20" i="60" s="1"/>
  <c r="AB20" i="60"/>
  <c r="AF20" i="60" s="1"/>
  <c r="T21" i="60"/>
  <c r="U21" i="60"/>
  <c r="AA21" i="60"/>
  <c r="AB21" i="60"/>
  <c r="AF21" i="60" s="1"/>
  <c r="T22" i="60"/>
  <c r="U22" i="60"/>
  <c r="AA22" i="60"/>
  <c r="AE22" i="60" s="1"/>
  <c r="AB22" i="60"/>
  <c r="AF22" i="60" s="1"/>
  <c r="T23" i="60"/>
  <c r="U23" i="60"/>
  <c r="AA23" i="60"/>
  <c r="AE23" i="60" s="1"/>
  <c r="AB23" i="60"/>
  <c r="AF23" i="60" s="1"/>
  <c r="T24" i="60"/>
  <c r="U24" i="60"/>
  <c r="AA24" i="60"/>
  <c r="AE24" i="60" s="1"/>
  <c r="AB24" i="60"/>
  <c r="AF24" i="60" s="1"/>
  <c r="T25" i="60"/>
  <c r="U25" i="60"/>
  <c r="AA25" i="60"/>
  <c r="AE25" i="60" s="1"/>
  <c r="AB25" i="60"/>
  <c r="AF25" i="60" s="1"/>
  <c r="T26" i="60"/>
  <c r="U26" i="60"/>
  <c r="AA26" i="60"/>
  <c r="AE26" i="60" s="1"/>
  <c r="AB26" i="60"/>
  <c r="AF26" i="60" s="1"/>
  <c r="T27" i="60"/>
  <c r="U27" i="60"/>
  <c r="AA27" i="60"/>
  <c r="AE27" i="60" s="1"/>
  <c r="AB27" i="60"/>
  <c r="AF27" i="60" s="1"/>
  <c r="T28" i="60"/>
  <c r="U28" i="60"/>
  <c r="AA28" i="60"/>
  <c r="AE28" i="60" s="1"/>
  <c r="AB28" i="60"/>
  <c r="AF28" i="60" s="1"/>
  <c r="T29" i="60"/>
  <c r="U29" i="60"/>
  <c r="AA29" i="60"/>
  <c r="AE29" i="60" s="1"/>
  <c r="AB29" i="60"/>
  <c r="AF29" i="60" s="1"/>
  <c r="T30" i="60"/>
  <c r="U30" i="60"/>
  <c r="AA30" i="60"/>
  <c r="AE30" i="60" s="1"/>
  <c r="AB30" i="60"/>
  <c r="AF30" i="60" s="1"/>
  <c r="T31" i="60"/>
  <c r="U31" i="60"/>
  <c r="AA31" i="60"/>
  <c r="AE31" i="60" s="1"/>
  <c r="AB31" i="60"/>
  <c r="AF31" i="60" s="1"/>
  <c r="T32" i="60"/>
  <c r="U32" i="60"/>
  <c r="AA32" i="60"/>
  <c r="AE32" i="60" s="1"/>
  <c r="AB32" i="60"/>
  <c r="AF32" i="60" s="1"/>
  <c r="T33" i="60"/>
  <c r="U33" i="60"/>
  <c r="AA33" i="60"/>
  <c r="AE33" i="60" s="1"/>
  <c r="AB33" i="60"/>
  <c r="AF33" i="60" s="1"/>
  <c r="T34" i="60"/>
  <c r="U34" i="60"/>
  <c r="AA34" i="60"/>
  <c r="AE34" i="60" s="1"/>
  <c r="AB34" i="60"/>
  <c r="AF34" i="60" s="1"/>
  <c r="T35" i="60"/>
  <c r="U35" i="60"/>
  <c r="AA35" i="60"/>
  <c r="AE35" i="60" s="1"/>
  <c r="AB35" i="60"/>
  <c r="AF35" i="60" s="1"/>
  <c r="T36" i="60"/>
  <c r="U36" i="60"/>
  <c r="AA36" i="60"/>
  <c r="AE36" i="60" s="1"/>
  <c r="AB36" i="60"/>
  <c r="AF36" i="60" s="1"/>
  <c r="T37" i="60"/>
  <c r="U37" i="60"/>
  <c r="AA37" i="60"/>
  <c r="AE37" i="60" s="1"/>
  <c r="AB37" i="60"/>
  <c r="AF37" i="60" s="1"/>
  <c r="T38" i="60"/>
  <c r="U38" i="60"/>
  <c r="AA38" i="60"/>
  <c r="AE38" i="60" s="1"/>
  <c r="AB38" i="60"/>
  <c r="AF38" i="60" s="1"/>
  <c r="T39" i="60"/>
  <c r="U39" i="60"/>
  <c r="AA39" i="60"/>
  <c r="AE39" i="60" s="1"/>
  <c r="AB39" i="60"/>
  <c r="AF39" i="60" s="1"/>
  <c r="T40" i="60"/>
  <c r="U40" i="60"/>
  <c r="AA40" i="60"/>
  <c r="AE40" i="60" s="1"/>
  <c r="AB40" i="60"/>
  <c r="AF40" i="60" s="1"/>
  <c r="T41" i="60"/>
  <c r="U41" i="60"/>
  <c r="AA41" i="60"/>
  <c r="AE41" i="60" s="1"/>
  <c r="AB41" i="60"/>
  <c r="AF41" i="60" s="1"/>
  <c r="I4" i="59"/>
  <c r="AA63" i="9" s="1"/>
  <c r="N4" i="59"/>
  <c r="AD63" i="9" s="1"/>
  <c r="I11" i="59"/>
  <c r="J11" i="59"/>
  <c r="L11" i="59"/>
  <c r="O11" i="59"/>
  <c r="U11" i="59"/>
  <c r="P12" i="59"/>
  <c r="T12" i="59"/>
  <c r="V12" i="59" s="1"/>
  <c r="D13" i="59"/>
  <c r="D14" i="59" s="1"/>
  <c r="D15" i="59" s="1"/>
  <c r="D16" i="59" s="1"/>
  <c r="D17" i="59" s="1"/>
  <c r="D18" i="59" s="1"/>
  <c r="D19" i="59" s="1"/>
  <c r="D20" i="59" s="1"/>
  <c r="D21" i="59" s="1"/>
  <c r="D22" i="59" s="1"/>
  <c r="D23" i="59" s="1"/>
  <c r="D24" i="59" s="1"/>
  <c r="D25" i="59" s="1"/>
  <c r="D26" i="59" s="1"/>
  <c r="D27" i="59" s="1"/>
  <c r="D28" i="59" s="1"/>
  <c r="D29" i="59" s="1"/>
  <c r="D30" i="59" s="1"/>
  <c r="D31" i="59" s="1"/>
  <c r="D32" i="59" s="1"/>
  <c r="D33" i="59" s="1"/>
  <c r="D34" i="59" s="1"/>
  <c r="D35" i="59" s="1"/>
  <c r="D36" i="59" s="1"/>
  <c r="D37" i="59" s="1"/>
  <c r="D38" i="59" s="1"/>
  <c r="D39" i="59" s="1"/>
  <c r="D40" i="59" s="1"/>
  <c r="D41" i="59" s="1"/>
  <c r="P13" i="59"/>
  <c r="T13" i="59"/>
  <c r="V13" i="59" s="1"/>
  <c r="P14" i="59"/>
  <c r="T14" i="59"/>
  <c r="V14" i="59" s="1"/>
  <c r="P15" i="59"/>
  <c r="T15" i="59"/>
  <c r="V15" i="59" s="1"/>
  <c r="P16" i="59"/>
  <c r="T16" i="59"/>
  <c r="V16" i="59" s="1"/>
  <c r="P17" i="59"/>
  <c r="T17" i="59"/>
  <c r="V17" i="59" s="1"/>
  <c r="P18" i="59"/>
  <c r="T18" i="59"/>
  <c r="V18" i="59" s="1"/>
  <c r="P19" i="59"/>
  <c r="T19" i="59"/>
  <c r="V19" i="59" s="1"/>
  <c r="P20" i="59"/>
  <c r="T20" i="59"/>
  <c r="V20" i="59" s="1"/>
  <c r="P21" i="59"/>
  <c r="T21" i="59"/>
  <c r="P22" i="59"/>
  <c r="T22" i="59"/>
  <c r="V22" i="59" s="1"/>
  <c r="P23" i="59"/>
  <c r="T23" i="59"/>
  <c r="V23" i="59" s="1"/>
  <c r="P24" i="59"/>
  <c r="T24" i="59"/>
  <c r="V24" i="59" s="1"/>
  <c r="P25" i="59"/>
  <c r="T25" i="59"/>
  <c r="V25" i="59" s="1"/>
  <c r="P26" i="59"/>
  <c r="T26" i="59"/>
  <c r="V26" i="59" s="1"/>
  <c r="P27" i="59"/>
  <c r="T27" i="59"/>
  <c r="V27" i="59" s="1"/>
  <c r="P28" i="59"/>
  <c r="T28" i="59"/>
  <c r="V28" i="59" s="1"/>
  <c r="P29" i="59"/>
  <c r="T29" i="59"/>
  <c r="V29" i="59" s="1"/>
  <c r="P30" i="59"/>
  <c r="T30" i="59"/>
  <c r="V30" i="59" s="1"/>
  <c r="P31" i="59"/>
  <c r="T31" i="59"/>
  <c r="V31" i="59" s="1"/>
  <c r="P32" i="59"/>
  <c r="T32" i="59"/>
  <c r="V32" i="59" s="1"/>
  <c r="P33" i="59"/>
  <c r="T33" i="59"/>
  <c r="V33" i="59" s="1"/>
  <c r="P34" i="59"/>
  <c r="T34" i="59"/>
  <c r="V34" i="59" s="1"/>
  <c r="P35" i="59"/>
  <c r="T35" i="59"/>
  <c r="V35" i="59" s="1"/>
  <c r="P36" i="59"/>
  <c r="T36" i="59"/>
  <c r="V36" i="59" s="1"/>
  <c r="P37" i="59"/>
  <c r="T37" i="59"/>
  <c r="V37" i="59" s="1"/>
  <c r="P38" i="59"/>
  <c r="T38" i="59"/>
  <c r="V38" i="59" s="1"/>
  <c r="P39" i="59"/>
  <c r="T39" i="59"/>
  <c r="V39" i="59" s="1"/>
  <c r="P40" i="59"/>
  <c r="T40" i="59"/>
  <c r="V40" i="59" s="1"/>
  <c r="P41" i="59"/>
  <c r="T41" i="59"/>
  <c r="V41" i="59" s="1"/>
  <c r="F8" i="37"/>
  <c r="F9" i="37"/>
  <c r="F10" i="37"/>
  <c r="F11" i="37"/>
  <c r="F12" i="37"/>
  <c r="F13" i="37"/>
  <c r="F14" i="37"/>
  <c r="F15" i="37"/>
  <c r="F16" i="37"/>
  <c r="F17" i="37"/>
  <c r="F18" i="37"/>
  <c r="F19" i="37"/>
  <c r="F21" i="37"/>
  <c r="F22" i="37"/>
  <c r="F23" i="37"/>
  <c r="F24" i="37"/>
  <c r="F25" i="37"/>
  <c r="F26" i="37"/>
  <c r="F27" i="37"/>
  <c r="F28" i="37"/>
  <c r="F29" i="37"/>
  <c r="F30" i="37"/>
  <c r="F31" i="37"/>
  <c r="F32" i="37"/>
  <c r="F33" i="37"/>
  <c r="F34" i="37"/>
  <c r="F35" i="37"/>
  <c r="F36" i="37"/>
  <c r="F37" i="37"/>
  <c r="F38" i="37"/>
  <c r="F39" i="37"/>
  <c r="F40" i="37"/>
  <c r="F41" i="37"/>
  <c r="F42" i="37"/>
  <c r="F43" i="37"/>
  <c r="F44" i="37"/>
  <c r="F45" i="37"/>
  <c r="F46" i="37"/>
  <c r="F47" i="37"/>
  <c r="F48" i="37"/>
  <c r="F49" i="37"/>
  <c r="F50" i="37"/>
  <c r="F51" i="37"/>
  <c r="F52" i="37"/>
  <c r="F53" i="37"/>
  <c r="F54" i="37"/>
  <c r="F55" i="37"/>
  <c r="F56" i="37"/>
  <c r="F57" i="37"/>
  <c r="F58" i="37"/>
  <c r="F59" i="37"/>
  <c r="F60" i="37"/>
  <c r="F61" i="37"/>
  <c r="F62" i="37"/>
  <c r="F63" i="37"/>
  <c r="F64" i="37"/>
  <c r="F65" i="37"/>
  <c r="F66" i="37"/>
  <c r="F67" i="37"/>
  <c r="F68" i="37"/>
  <c r="F69" i="37"/>
  <c r="F70" i="37"/>
  <c r="F71" i="37"/>
  <c r="F72" i="37"/>
  <c r="F73" i="37"/>
  <c r="F74" i="37"/>
  <c r="F75" i="37"/>
  <c r="F76" i="37"/>
  <c r="F77" i="37"/>
  <c r="F78" i="37"/>
  <c r="F79" i="37"/>
  <c r="F80" i="37"/>
  <c r="F81" i="37"/>
  <c r="F82" i="37"/>
  <c r="F83" i="37"/>
  <c r="F84" i="37"/>
  <c r="F85" i="37"/>
  <c r="F86" i="37"/>
  <c r="F87" i="37"/>
  <c r="F88" i="37"/>
  <c r="F89" i="37"/>
  <c r="F92" i="37"/>
  <c r="F93" i="37"/>
  <c r="F94" i="37"/>
  <c r="F95" i="37"/>
  <c r="F96" i="37"/>
  <c r="F97" i="37"/>
  <c r="F98" i="37"/>
  <c r="F99" i="37"/>
  <c r="F100" i="37"/>
  <c r="F101" i="37"/>
  <c r="F102" i="37"/>
  <c r="F103" i="37"/>
  <c r="F104" i="37"/>
  <c r="F105" i="37"/>
  <c r="F106" i="37"/>
  <c r="F107" i="37"/>
  <c r="F108" i="37"/>
  <c r="F109" i="37"/>
  <c r="F110" i="37"/>
  <c r="F111" i="37"/>
  <c r="F112" i="37"/>
  <c r="F114" i="37"/>
  <c r="F115" i="37"/>
  <c r="F116" i="37"/>
  <c r="F117" i="37"/>
  <c r="F118" i="37"/>
  <c r="F122" i="37"/>
  <c r="F123" i="37"/>
  <c r="F134" i="37"/>
  <c r="F135" i="37"/>
  <c r="F136" i="37"/>
  <c r="F137" i="37"/>
  <c r="F138" i="37"/>
  <c r="F139" i="37"/>
  <c r="F140" i="37"/>
  <c r="F141" i="37"/>
  <c r="F142" i="37"/>
  <c r="F143" i="37"/>
  <c r="F144" i="37"/>
  <c r="F145" i="37"/>
  <c r="F146" i="37"/>
  <c r="F147" i="37"/>
  <c r="F148" i="37"/>
  <c r="F149" i="37"/>
  <c r="F150" i="37"/>
  <c r="F151" i="37"/>
  <c r="F152" i="37"/>
  <c r="F153" i="37"/>
  <c r="F154" i="37"/>
  <c r="F155" i="37"/>
  <c r="F156" i="37"/>
  <c r="F158" i="37"/>
  <c r="G158" i="37"/>
  <c r="F159" i="37"/>
  <c r="F160" i="37"/>
  <c r="F161" i="37"/>
  <c r="F162" i="37"/>
  <c r="F163" i="37"/>
  <c r="F164" i="37"/>
  <c r="F165" i="37"/>
  <c r="F166" i="37"/>
  <c r="F167" i="37"/>
  <c r="F168" i="37"/>
  <c r="F169" i="37"/>
  <c r="F170" i="37"/>
  <c r="F178" i="37"/>
  <c r="F179" i="37"/>
  <c r="F180" i="37"/>
  <c r="F181" i="37"/>
  <c r="F182" i="37"/>
  <c r="F183" i="37"/>
  <c r="F184" i="37"/>
  <c r="F185" i="37"/>
  <c r="F186" i="37"/>
  <c r="F187" i="37"/>
  <c r="F188" i="37"/>
  <c r="F189" i="37"/>
  <c r="F190" i="37"/>
  <c r="F191" i="37"/>
  <c r="F192" i="37"/>
  <c r="F193" i="37"/>
  <c r="F194" i="37"/>
  <c r="F195" i="37"/>
  <c r="F196" i="37"/>
  <c r="F199" i="37"/>
  <c r="F200" i="37"/>
  <c r="F201" i="37"/>
  <c r="F202" i="37"/>
  <c r="F203" i="37"/>
  <c r="F204" i="37"/>
  <c r="F205" i="37"/>
  <c r="F206" i="37"/>
  <c r="F207" i="37"/>
  <c r="F208" i="37"/>
  <c r="F209" i="37"/>
  <c r="F210" i="37"/>
  <c r="F220" i="37"/>
  <c r="F221" i="37"/>
  <c r="F222" i="37"/>
  <c r="F223" i="37"/>
  <c r="F224" i="37"/>
  <c r="F225" i="37"/>
  <c r="F226" i="37"/>
  <c r="F227" i="37"/>
  <c r="F228" i="37"/>
  <c r="F229" i="37"/>
  <c r="F230" i="37"/>
  <c r="F231" i="37"/>
  <c r="F232" i="37"/>
  <c r="F233" i="37"/>
  <c r="F234" i="37"/>
  <c r="F235" i="37"/>
  <c r="F236" i="37"/>
  <c r="F237" i="37"/>
  <c r="F238" i="37"/>
  <c r="F239" i="37"/>
  <c r="F240" i="37"/>
  <c r="F241" i="37"/>
  <c r="F242" i="37"/>
  <c r="F243" i="37"/>
  <c r="F244" i="37"/>
  <c r="F245" i="37"/>
  <c r="F246" i="37"/>
  <c r="F247" i="37"/>
  <c r="F248" i="37"/>
  <c r="F249" i="37"/>
  <c r="F250" i="37"/>
  <c r="F251" i="37"/>
  <c r="F252" i="37"/>
  <c r="F253" i="37"/>
  <c r="F254" i="37"/>
  <c r="F255" i="37"/>
  <c r="F256" i="37"/>
  <c r="F257" i="37"/>
  <c r="F258" i="37"/>
  <c r="F259" i="37"/>
  <c r="F260" i="37"/>
  <c r="F261" i="37"/>
  <c r="F262" i="37"/>
  <c r="F263" i="37"/>
  <c r="F264" i="37"/>
  <c r="F265" i="37"/>
  <c r="F266" i="37"/>
  <c r="F267" i="37"/>
  <c r="F268" i="37"/>
  <c r="F269" i="37"/>
  <c r="F270" i="37"/>
  <c r="F271" i="37"/>
  <c r="F272" i="37"/>
  <c r="F273" i="37"/>
  <c r="F274" i="37"/>
  <c r="F275" i="37"/>
  <c r="F276" i="37"/>
  <c r="F277" i="37"/>
  <c r="F278" i="37"/>
  <c r="F279" i="37"/>
  <c r="F280" i="37"/>
  <c r="F281" i="37"/>
  <c r="F282" i="37"/>
  <c r="F283" i="37"/>
  <c r="F284" i="37"/>
  <c r="F285" i="37"/>
  <c r="F286" i="37"/>
  <c r="F287" i="37"/>
  <c r="F288" i="37"/>
  <c r="F289" i="37"/>
  <c r="F290" i="37"/>
  <c r="F291" i="37"/>
  <c r="F292" i="37"/>
  <c r="F293" i="37"/>
  <c r="F294" i="37"/>
  <c r="F295" i="37"/>
  <c r="F296" i="37"/>
  <c r="F297" i="37"/>
  <c r="F298" i="37"/>
  <c r="F299" i="37"/>
  <c r="F300" i="37"/>
  <c r="F301" i="37"/>
  <c r="F302" i="37"/>
  <c r="F303" i="37"/>
  <c r="F304" i="37"/>
  <c r="F305" i="37"/>
  <c r="F306" i="37"/>
  <c r="F307" i="37"/>
  <c r="F308" i="37"/>
  <c r="F309" i="37"/>
  <c r="G310" i="37"/>
  <c r="H310" i="37"/>
  <c r="F311" i="37"/>
  <c r="F312" i="37"/>
  <c r="F313" i="37"/>
  <c r="F314" i="37"/>
  <c r="F315" i="37"/>
  <c r="F316" i="37"/>
  <c r="F317" i="37"/>
  <c r="F318" i="37"/>
  <c r="F319" i="37"/>
  <c r="F320" i="37"/>
  <c r="F321" i="37"/>
  <c r="F322" i="37"/>
  <c r="F323" i="37"/>
  <c r="F324" i="37"/>
  <c r="F325" i="37"/>
  <c r="F326" i="37"/>
  <c r="F327" i="37"/>
  <c r="F328" i="37"/>
  <c r="F329" i="37"/>
  <c r="F330" i="37"/>
  <c r="F331" i="37"/>
  <c r="F332" i="37"/>
  <c r="F333" i="37"/>
  <c r="F334" i="37"/>
  <c r="F335" i="37"/>
  <c r="F336" i="37"/>
  <c r="F337" i="37"/>
  <c r="F338" i="37"/>
  <c r="F339" i="37"/>
  <c r="F340" i="37"/>
  <c r="F341" i="37"/>
  <c r="F342" i="37"/>
  <c r="F343" i="37"/>
  <c r="F344" i="37"/>
  <c r="F345" i="37"/>
  <c r="F346" i="37"/>
  <c r="F347" i="37"/>
  <c r="F348" i="37"/>
  <c r="F349" i="37"/>
  <c r="F350" i="37"/>
  <c r="F351" i="37"/>
  <c r="F352" i="37"/>
  <c r="F353" i="37"/>
  <c r="F354" i="37"/>
  <c r="F355" i="37"/>
  <c r="F356" i="37"/>
  <c r="F357" i="37"/>
  <c r="F358" i="37"/>
  <c r="F359" i="37"/>
  <c r="G6" i="32"/>
  <c r="H6" i="32"/>
  <c r="I6" i="32"/>
  <c r="G7" i="32"/>
  <c r="I7" i="32"/>
  <c r="G8" i="32"/>
  <c r="I8" i="32"/>
  <c r="G9" i="32"/>
  <c r="I9" i="32"/>
  <c r="G10" i="32"/>
  <c r="I10" i="32"/>
  <c r="G11" i="32"/>
  <c r="H11" i="32"/>
  <c r="I11" i="32"/>
  <c r="G12" i="32"/>
  <c r="I12" i="32"/>
  <c r="G13" i="32"/>
  <c r="I13" i="32"/>
  <c r="G14" i="32"/>
  <c r="H14" i="32"/>
  <c r="I14" i="32"/>
  <c r="G15" i="32"/>
  <c r="I15" i="32"/>
  <c r="G16" i="32"/>
  <c r="I16" i="32"/>
  <c r="G17" i="32"/>
  <c r="I17" i="32"/>
  <c r="G19" i="32"/>
  <c r="I19" i="32"/>
  <c r="G20" i="32"/>
  <c r="H20" i="32"/>
  <c r="I20" i="32"/>
  <c r="G21" i="32"/>
  <c r="I21" i="32"/>
  <c r="G22" i="32"/>
  <c r="I22" i="32"/>
  <c r="G23" i="32"/>
  <c r="I23" i="32"/>
  <c r="G24" i="32"/>
  <c r="I24" i="32"/>
  <c r="G25" i="32"/>
  <c r="I25" i="32"/>
  <c r="G26" i="32"/>
  <c r="I26" i="32"/>
  <c r="G27" i="32"/>
  <c r="I27" i="32"/>
  <c r="G28" i="32"/>
  <c r="H28" i="32"/>
  <c r="I28" i="32"/>
  <c r="G29" i="32"/>
  <c r="I29" i="32"/>
  <c r="G30" i="32"/>
  <c r="I30" i="32"/>
  <c r="G31" i="32"/>
  <c r="I31" i="32"/>
  <c r="G32" i="32"/>
  <c r="I32" i="32"/>
  <c r="G33" i="32"/>
  <c r="I33" i="32"/>
  <c r="G34" i="32"/>
  <c r="I34" i="32"/>
  <c r="G35" i="32"/>
  <c r="I35" i="32"/>
  <c r="G36" i="32"/>
  <c r="I36" i="32"/>
  <c r="G37" i="32"/>
  <c r="I37" i="32"/>
  <c r="G38" i="32"/>
  <c r="I38" i="32"/>
  <c r="G39" i="32"/>
  <c r="I39" i="32"/>
  <c r="G40" i="32"/>
  <c r="I40" i="32"/>
  <c r="G41" i="32"/>
  <c r="I41" i="32"/>
  <c r="G42" i="32"/>
  <c r="I42" i="32"/>
  <c r="G43" i="32"/>
  <c r="I43" i="32"/>
  <c r="G44" i="32"/>
  <c r="I44" i="32"/>
  <c r="G45" i="32"/>
  <c r="I45" i="32"/>
  <c r="G46" i="32"/>
  <c r="I46" i="32"/>
  <c r="G47" i="32"/>
  <c r="I47" i="32"/>
  <c r="G48" i="32"/>
  <c r="I48" i="32"/>
  <c r="G49" i="32"/>
  <c r="I49" i="32"/>
  <c r="G50" i="32"/>
  <c r="I50" i="32"/>
  <c r="G51" i="32"/>
  <c r="I51" i="32"/>
  <c r="G52" i="32"/>
  <c r="I52" i="32"/>
  <c r="G53" i="32"/>
  <c r="I53" i="32"/>
  <c r="G54" i="32"/>
  <c r="I54" i="32"/>
  <c r="G55" i="32"/>
  <c r="I55" i="32"/>
  <c r="G56" i="32"/>
  <c r="I56" i="32"/>
  <c r="G57" i="32"/>
  <c r="I57" i="32"/>
  <c r="G58" i="32"/>
  <c r="I58" i="32"/>
  <c r="G59" i="32"/>
  <c r="I59" i="32"/>
  <c r="G60" i="32"/>
  <c r="I60" i="32"/>
  <c r="G61" i="32"/>
  <c r="I61" i="32"/>
  <c r="G62" i="32"/>
  <c r="I62" i="32"/>
  <c r="G63" i="32"/>
  <c r="I63" i="32"/>
  <c r="G64" i="32"/>
  <c r="I64" i="32"/>
  <c r="G65" i="32"/>
  <c r="I65" i="32"/>
  <c r="G66" i="32"/>
  <c r="I66" i="32"/>
  <c r="G67" i="32"/>
  <c r="I67" i="32"/>
  <c r="G68" i="32"/>
  <c r="I68" i="32"/>
  <c r="G69" i="32"/>
  <c r="I69" i="32"/>
  <c r="G70" i="32"/>
  <c r="I70" i="32"/>
  <c r="G71" i="32"/>
  <c r="I71" i="32"/>
  <c r="G72" i="32"/>
  <c r="I72" i="32"/>
  <c r="G73" i="32"/>
  <c r="I73" i="32"/>
  <c r="G74" i="32"/>
  <c r="I74" i="32"/>
  <c r="G75" i="32"/>
  <c r="I75" i="32"/>
  <c r="G76" i="32"/>
  <c r="I76" i="32"/>
  <c r="G77" i="32"/>
  <c r="I77" i="32"/>
  <c r="G78" i="32"/>
  <c r="I78" i="32"/>
  <c r="G79" i="32"/>
  <c r="I79" i="32"/>
  <c r="G80" i="32"/>
  <c r="I80" i="32"/>
  <c r="G81" i="32"/>
  <c r="I81" i="32"/>
  <c r="G82" i="32"/>
  <c r="I82" i="32"/>
  <c r="G83" i="32"/>
  <c r="I83" i="32"/>
  <c r="G84" i="32"/>
  <c r="I84" i="32"/>
  <c r="G85" i="32"/>
  <c r="I85" i="32"/>
  <c r="G86" i="32"/>
  <c r="I86" i="32"/>
  <c r="G87" i="32"/>
  <c r="I87" i="32"/>
  <c r="G88" i="32"/>
  <c r="I88" i="32"/>
  <c r="G89" i="32"/>
  <c r="I89" i="32"/>
  <c r="G90" i="32"/>
  <c r="I90" i="32"/>
  <c r="G91" i="32"/>
  <c r="I91" i="32"/>
  <c r="G92" i="32"/>
  <c r="I92" i="32"/>
  <c r="G93" i="32"/>
  <c r="I93" i="32"/>
  <c r="G94" i="32"/>
  <c r="I94" i="32"/>
  <c r="G95" i="32"/>
  <c r="I95" i="32"/>
  <c r="G96" i="32"/>
  <c r="I96" i="32"/>
  <c r="G97" i="32"/>
  <c r="I97" i="32"/>
  <c r="G98" i="32"/>
  <c r="I98" i="32"/>
  <c r="G99" i="32"/>
  <c r="I99" i="32"/>
  <c r="G100" i="32"/>
  <c r="I100" i="32"/>
  <c r="G101" i="32"/>
  <c r="I101" i="32"/>
  <c r="G102" i="32"/>
  <c r="I102" i="32"/>
  <c r="G103" i="32"/>
  <c r="I103" i="32"/>
  <c r="G104" i="32"/>
  <c r="I104" i="32"/>
  <c r="G105" i="32"/>
  <c r="I105" i="32"/>
  <c r="G106" i="32"/>
  <c r="I106" i="32"/>
  <c r="G107" i="32"/>
  <c r="I107" i="32"/>
  <c r="G108" i="32"/>
  <c r="I108" i="32"/>
  <c r="G109" i="32"/>
  <c r="I109" i="32"/>
  <c r="G110" i="32"/>
  <c r="I110" i="32"/>
  <c r="G112" i="32"/>
  <c r="I112" i="32"/>
  <c r="G113" i="32"/>
  <c r="I113" i="32"/>
  <c r="G114" i="32"/>
  <c r="I114" i="32"/>
  <c r="G115" i="32"/>
  <c r="I115" i="32"/>
  <c r="G116" i="32"/>
  <c r="I116" i="32"/>
  <c r="G117" i="32"/>
  <c r="I117" i="32"/>
  <c r="K117" i="32"/>
  <c r="G118" i="32"/>
  <c r="I118" i="32"/>
  <c r="G119" i="32"/>
  <c r="I119" i="32"/>
  <c r="G120" i="32"/>
  <c r="I120" i="32"/>
  <c r="G121" i="32"/>
  <c r="I121" i="32"/>
  <c r="G132" i="32"/>
  <c r="I132" i="32"/>
  <c r="G133" i="32"/>
  <c r="I133" i="32"/>
  <c r="G134" i="32"/>
  <c r="I134" i="32"/>
  <c r="G135" i="32"/>
  <c r="I135" i="32"/>
  <c r="G136" i="32"/>
  <c r="I136" i="32"/>
  <c r="G137" i="32"/>
  <c r="I137" i="32"/>
  <c r="G138" i="32"/>
  <c r="I138" i="32"/>
  <c r="G139" i="32"/>
  <c r="I139" i="32"/>
  <c r="G140" i="32"/>
  <c r="I140" i="32"/>
  <c r="G141" i="32"/>
  <c r="I141" i="32"/>
  <c r="G142" i="32"/>
  <c r="I142" i="32"/>
  <c r="G143" i="32"/>
  <c r="I143" i="32"/>
  <c r="G144" i="32"/>
  <c r="I144" i="32"/>
  <c r="G145" i="32"/>
  <c r="I145" i="32"/>
  <c r="G146" i="32"/>
  <c r="I146" i="32"/>
  <c r="G147" i="32"/>
  <c r="I147" i="32"/>
  <c r="G148" i="32"/>
  <c r="I148" i="32"/>
  <c r="G149" i="32"/>
  <c r="I149" i="32"/>
  <c r="G150" i="32"/>
  <c r="I150" i="32"/>
  <c r="G151" i="32"/>
  <c r="I151" i="32"/>
  <c r="G152" i="32"/>
  <c r="I152" i="32"/>
  <c r="G153" i="32"/>
  <c r="I153" i="32"/>
  <c r="G154" i="32"/>
  <c r="I154" i="32"/>
  <c r="E156" i="32"/>
  <c r="G156" i="32"/>
  <c r="H156" i="32"/>
  <c r="I156" i="32"/>
  <c r="G157" i="32"/>
  <c r="I157" i="32"/>
  <c r="G158" i="32"/>
  <c r="I158" i="32"/>
  <c r="G159" i="32"/>
  <c r="I159" i="32"/>
  <c r="G160" i="32"/>
  <c r="I160" i="32"/>
  <c r="G161" i="32"/>
  <c r="I161" i="32"/>
  <c r="G162" i="32"/>
  <c r="I162" i="32"/>
  <c r="G163" i="32"/>
  <c r="I163" i="32"/>
  <c r="G164" i="32"/>
  <c r="I164" i="32"/>
  <c r="G165" i="32"/>
  <c r="I165" i="32"/>
  <c r="G166" i="32"/>
  <c r="I166" i="32"/>
  <c r="G167" i="32"/>
  <c r="I167" i="32"/>
  <c r="G176" i="32"/>
  <c r="I176" i="32"/>
  <c r="G177" i="32"/>
  <c r="I177" i="32"/>
  <c r="G178" i="32"/>
  <c r="I178" i="32"/>
  <c r="G179" i="32"/>
  <c r="I179" i="32"/>
  <c r="G180" i="32"/>
  <c r="I180" i="32"/>
  <c r="G181" i="32"/>
  <c r="I181" i="32"/>
  <c r="G182" i="32"/>
  <c r="I182" i="32"/>
  <c r="G183" i="32"/>
  <c r="I183" i="32"/>
  <c r="G184" i="32"/>
  <c r="I184" i="32"/>
  <c r="G185" i="32"/>
  <c r="I185" i="32"/>
  <c r="G186" i="32"/>
  <c r="I186" i="32"/>
  <c r="G187" i="32"/>
  <c r="I187" i="32"/>
  <c r="G188" i="32"/>
  <c r="I188" i="32"/>
  <c r="G189" i="32"/>
  <c r="I189" i="32"/>
  <c r="G190" i="32"/>
  <c r="I190" i="32"/>
  <c r="G191" i="32"/>
  <c r="I191" i="32"/>
  <c r="G192" i="32"/>
  <c r="I192" i="32"/>
  <c r="G193" i="32"/>
  <c r="I193" i="32"/>
  <c r="G194" i="32"/>
  <c r="I194" i="32"/>
  <c r="G197" i="32"/>
  <c r="I197" i="32"/>
  <c r="G198" i="32"/>
  <c r="I198" i="32"/>
  <c r="G199" i="32"/>
  <c r="I199" i="32"/>
  <c r="G200" i="32"/>
  <c r="I200" i="32"/>
  <c r="G201" i="32"/>
  <c r="I201" i="32"/>
  <c r="G202" i="32"/>
  <c r="I202" i="32"/>
  <c r="G203" i="32"/>
  <c r="I203" i="32"/>
  <c r="G204" i="32"/>
  <c r="I204" i="32"/>
  <c r="G205" i="32"/>
  <c r="I205" i="32"/>
  <c r="G206" i="32"/>
  <c r="I206" i="32"/>
  <c r="G207" i="32"/>
  <c r="I207" i="32"/>
  <c r="G208" i="32"/>
  <c r="I208" i="32"/>
  <c r="G218" i="32"/>
  <c r="I218" i="32"/>
  <c r="G219" i="32"/>
  <c r="I219" i="32"/>
  <c r="G220" i="32"/>
  <c r="I220" i="32"/>
  <c r="G221" i="32"/>
  <c r="I221" i="32"/>
  <c r="G222" i="32"/>
  <c r="I222" i="32"/>
  <c r="G223" i="32"/>
  <c r="I223" i="32"/>
  <c r="G224" i="32"/>
  <c r="I224" i="32"/>
  <c r="G225" i="32"/>
  <c r="I225" i="32"/>
  <c r="G226" i="32"/>
  <c r="I226" i="32"/>
  <c r="G227" i="32"/>
  <c r="I227" i="32"/>
  <c r="G228" i="32"/>
  <c r="I228" i="32"/>
  <c r="G229" i="32"/>
  <c r="I229" i="32"/>
  <c r="G230" i="32"/>
  <c r="I230" i="32"/>
  <c r="G231" i="32"/>
  <c r="I231" i="32"/>
  <c r="G232" i="32"/>
  <c r="I232" i="32"/>
  <c r="G233" i="32"/>
  <c r="I233" i="32"/>
  <c r="G234" i="32"/>
  <c r="I234" i="32"/>
  <c r="G235" i="32"/>
  <c r="I235" i="32"/>
  <c r="G236" i="32"/>
  <c r="I236" i="32"/>
  <c r="G237" i="32"/>
  <c r="I237" i="32"/>
  <c r="G238" i="32"/>
  <c r="I238" i="32"/>
  <c r="G239" i="32"/>
  <c r="I239" i="32"/>
  <c r="G240" i="32"/>
  <c r="I240" i="32"/>
  <c r="G241" i="32"/>
  <c r="I241" i="32"/>
  <c r="G242" i="32"/>
  <c r="I242" i="32"/>
  <c r="G243" i="32"/>
  <c r="I243" i="32"/>
  <c r="G244" i="32"/>
  <c r="I244" i="32"/>
  <c r="G245" i="32"/>
  <c r="I245" i="32"/>
  <c r="G246" i="32"/>
  <c r="I246" i="32"/>
  <c r="G247" i="32"/>
  <c r="I247" i="32"/>
  <c r="G248" i="32"/>
  <c r="I248" i="32"/>
  <c r="G249" i="32"/>
  <c r="I249" i="32"/>
  <c r="G250" i="32"/>
  <c r="I250" i="32"/>
  <c r="G251" i="32"/>
  <c r="I251" i="32"/>
  <c r="G252" i="32"/>
  <c r="I252" i="32"/>
  <c r="G253" i="32"/>
  <c r="I253" i="32"/>
  <c r="G254" i="32"/>
  <c r="I254" i="32"/>
  <c r="G255" i="32"/>
  <c r="I255" i="32"/>
  <c r="G256" i="32"/>
  <c r="I256" i="32"/>
  <c r="G257" i="32"/>
  <c r="I257" i="32"/>
  <c r="G258" i="32"/>
  <c r="I258" i="32"/>
  <c r="G259" i="32"/>
  <c r="I259" i="32"/>
  <c r="G260" i="32"/>
  <c r="I260" i="32"/>
  <c r="G261" i="32"/>
  <c r="I261" i="32"/>
  <c r="G262" i="32"/>
  <c r="I262" i="32"/>
  <c r="G263" i="32"/>
  <c r="I263" i="32"/>
  <c r="G264" i="32"/>
  <c r="I264" i="32"/>
  <c r="G265" i="32"/>
  <c r="I265" i="32"/>
  <c r="G266" i="32"/>
  <c r="I266" i="32"/>
  <c r="G267" i="32"/>
  <c r="I267" i="32"/>
  <c r="G268" i="32"/>
  <c r="I268" i="32"/>
  <c r="G269" i="32"/>
  <c r="I269" i="32"/>
  <c r="G270" i="32"/>
  <c r="I270" i="32"/>
  <c r="G271" i="32"/>
  <c r="I271" i="32"/>
  <c r="G272" i="32"/>
  <c r="I272" i="32"/>
  <c r="G273" i="32"/>
  <c r="I273" i="32"/>
  <c r="G274" i="32"/>
  <c r="I274" i="32"/>
  <c r="G275" i="32"/>
  <c r="I275" i="32"/>
  <c r="G276" i="32"/>
  <c r="I276" i="32"/>
  <c r="G277" i="32"/>
  <c r="I277" i="32"/>
  <c r="G278" i="32"/>
  <c r="I278" i="32"/>
  <c r="G279" i="32"/>
  <c r="I279" i="32"/>
  <c r="G280" i="32"/>
  <c r="I280" i="32"/>
  <c r="G281" i="32"/>
  <c r="I281" i="32"/>
  <c r="G282" i="32"/>
  <c r="I282" i="32"/>
  <c r="G283" i="32"/>
  <c r="I283" i="32"/>
  <c r="G284" i="32"/>
  <c r="I284" i="32"/>
  <c r="G285" i="32"/>
  <c r="I285" i="32"/>
  <c r="G286" i="32"/>
  <c r="I286" i="32"/>
  <c r="G287" i="32"/>
  <c r="I287" i="32"/>
  <c r="G288" i="32"/>
  <c r="I288" i="32"/>
  <c r="G289" i="32"/>
  <c r="I289" i="32"/>
  <c r="G290" i="32"/>
  <c r="I290" i="32"/>
  <c r="G291" i="32"/>
  <c r="I291" i="32"/>
  <c r="G292" i="32"/>
  <c r="I292" i="32"/>
  <c r="G293" i="32"/>
  <c r="I293" i="32"/>
  <c r="G294" i="32"/>
  <c r="I294" i="32"/>
  <c r="G295" i="32"/>
  <c r="I295" i="32"/>
  <c r="G296" i="32"/>
  <c r="I296" i="32"/>
  <c r="G297" i="32"/>
  <c r="I297" i="32"/>
  <c r="G298" i="32"/>
  <c r="I298" i="32"/>
  <c r="G299" i="32"/>
  <c r="I299" i="32"/>
  <c r="G300" i="32"/>
  <c r="I300" i="32"/>
  <c r="G301" i="32"/>
  <c r="I301" i="32"/>
  <c r="G302" i="32"/>
  <c r="I302" i="32"/>
  <c r="G303" i="32"/>
  <c r="I303" i="32"/>
  <c r="G304" i="32"/>
  <c r="I304" i="32"/>
  <c r="G305" i="32"/>
  <c r="I305" i="32"/>
  <c r="G306" i="32"/>
  <c r="I306" i="32"/>
  <c r="G307" i="32"/>
  <c r="I307" i="32"/>
  <c r="E308" i="32"/>
  <c r="G309" i="32"/>
  <c r="I309" i="32"/>
  <c r="G310" i="32"/>
  <c r="I310" i="32"/>
  <c r="G311" i="32"/>
  <c r="I311" i="32"/>
  <c r="G312" i="32"/>
  <c r="I312" i="32"/>
  <c r="G313" i="32"/>
  <c r="I313" i="32"/>
  <c r="G314" i="32"/>
  <c r="I314" i="32"/>
  <c r="G315" i="32"/>
  <c r="I315" i="32"/>
  <c r="G316" i="32"/>
  <c r="I316" i="32"/>
  <c r="G317" i="32"/>
  <c r="I317" i="32"/>
  <c r="G318" i="32"/>
  <c r="I318" i="32"/>
  <c r="G319" i="32"/>
  <c r="I319" i="32"/>
  <c r="G320" i="32"/>
  <c r="I320" i="32"/>
  <c r="G321" i="32"/>
  <c r="I321" i="32"/>
  <c r="G322" i="32"/>
  <c r="I322" i="32"/>
  <c r="G323" i="32"/>
  <c r="I323" i="32"/>
  <c r="G324" i="32"/>
  <c r="I324" i="32"/>
  <c r="G325" i="32"/>
  <c r="I325" i="32"/>
  <c r="G326" i="32"/>
  <c r="I326" i="32"/>
  <c r="G327" i="32"/>
  <c r="I327" i="32"/>
  <c r="G328" i="32"/>
  <c r="I328" i="32"/>
  <c r="G329" i="32"/>
  <c r="I329" i="32"/>
  <c r="G330" i="32"/>
  <c r="I330" i="32"/>
  <c r="G331" i="32"/>
  <c r="I331" i="32"/>
  <c r="G332" i="32"/>
  <c r="I332" i="32"/>
  <c r="G333" i="32"/>
  <c r="I333" i="32"/>
  <c r="G334" i="32"/>
  <c r="I334" i="32"/>
  <c r="G335" i="32"/>
  <c r="I335" i="32"/>
  <c r="G336" i="32"/>
  <c r="I336" i="32"/>
  <c r="G337" i="32"/>
  <c r="I337" i="32"/>
  <c r="G338" i="32"/>
  <c r="I338" i="32"/>
  <c r="G339" i="32"/>
  <c r="I339" i="32"/>
  <c r="G340" i="32"/>
  <c r="I340" i="32"/>
  <c r="G341" i="32"/>
  <c r="I341" i="32"/>
  <c r="G342" i="32"/>
  <c r="I342" i="32"/>
  <c r="G343" i="32"/>
  <c r="I343" i="32"/>
  <c r="G344" i="32"/>
  <c r="I344" i="32"/>
  <c r="G345" i="32"/>
  <c r="I345" i="32"/>
  <c r="G346" i="32"/>
  <c r="I346" i="32"/>
  <c r="G347" i="32"/>
  <c r="I347" i="32"/>
  <c r="G348" i="32"/>
  <c r="I348" i="32"/>
  <c r="G349" i="32"/>
  <c r="I349" i="32"/>
  <c r="G350" i="32"/>
  <c r="I350" i="32"/>
  <c r="G351" i="32"/>
  <c r="I351" i="32"/>
  <c r="G352" i="32"/>
  <c r="I352" i="32"/>
  <c r="G353" i="32"/>
  <c r="I353" i="32"/>
  <c r="G354" i="32"/>
  <c r="I354" i="32"/>
  <c r="G355" i="32"/>
  <c r="I355" i="32"/>
  <c r="G356" i="32"/>
  <c r="I356" i="32"/>
  <c r="G357" i="32"/>
  <c r="I357" i="32"/>
  <c r="G358" i="32"/>
  <c r="I358" i="32"/>
  <c r="G359" i="32"/>
  <c r="I359" i="32"/>
  <c r="G360" i="32"/>
  <c r="I360" i="32"/>
  <c r="G361" i="32"/>
  <c r="I361" i="32"/>
  <c r="G362" i="32"/>
  <c r="I362" i="32"/>
  <c r="G363" i="32"/>
  <c r="I363" i="32"/>
  <c r="G364" i="32"/>
  <c r="I364" i="32"/>
  <c r="G365" i="32"/>
  <c r="I365" i="32"/>
  <c r="G366" i="32"/>
  <c r="I366" i="32"/>
  <c r="G367" i="32"/>
  <c r="I367" i="32"/>
  <c r="G368" i="32"/>
  <c r="I368" i="32"/>
  <c r="G369" i="32"/>
  <c r="I369" i="32"/>
  <c r="G370" i="32"/>
  <c r="I370" i="32"/>
  <c r="G371" i="32"/>
  <c r="I371" i="32"/>
  <c r="G372" i="32"/>
  <c r="I372" i="32"/>
  <c r="G373" i="32"/>
  <c r="I373" i="32"/>
  <c r="G374" i="32"/>
  <c r="I374" i="32"/>
  <c r="G375" i="32"/>
  <c r="I375" i="32"/>
  <c r="G376" i="32"/>
  <c r="I376" i="32"/>
  <c r="G377" i="32"/>
  <c r="I377" i="32"/>
  <c r="G378" i="32"/>
  <c r="I378" i="32"/>
  <c r="G379" i="32"/>
  <c r="I379" i="32"/>
  <c r="G380" i="32"/>
  <c r="I380" i="32"/>
  <c r="G381" i="32"/>
  <c r="I381" i="32"/>
  <c r="G382" i="32"/>
  <c r="I382" i="32"/>
  <c r="G383" i="32"/>
  <c r="I383" i="32"/>
  <c r="G384" i="32"/>
  <c r="I384" i="32"/>
  <c r="G385" i="32"/>
  <c r="I385" i="32"/>
  <c r="G386" i="32"/>
  <c r="I386" i="32"/>
  <c r="G387" i="32"/>
  <c r="I387" i="32"/>
  <c r="G388" i="32"/>
  <c r="I388" i="32"/>
  <c r="G389" i="32"/>
  <c r="I389" i="32"/>
  <c r="G390" i="32"/>
  <c r="I390" i="32"/>
  <c r="G391" i="32"/>
  <c r="I391" i="32"/>
  <c r="G392" i="32"/>
  <c r="I392" i="32"/>
  <c r="G393" i="32"/>
  <c r="I393" i="32"/>
  <c r="G394" i="32"/>
  <c r="I394" i="32"/>
  <c r="G395" i="32"/>
  <c r="I395" i="32"/>
  <c r="G396" i="32"/>
  <c r="I396" i="32"/>
  <c r="G397" i="32"/>
  <c r="I397" i="32"/>
  <c r="G398" i="32"/>
  <c r="I398" i="32"/>
  <c r="G399" i="32"/>
  <c r="I399" i="32"/>
  <c r="G400" i="32"/>
  <c r="I400" i="32"/>
  <c r="G401" i="32"/>
  <c r="I401" i="32"/>
  <c r="G402" i="32"/>
  <c r="I402" i="32"/>
  <c r="G403" i="32"/>
  <c r="I403" i="32"/>
  <c r="G404" i="32"/>
  <c r="I404" i="32"/>
  <c r="G405" i="32"/>
  <c r="I405" i="32"/>
  <c r="G406" i="32"/>
  <c r="I406" i="32"/>
  <c r="G407" i="32"/>
  <c r="I407" i="32"/>
  <c r="G408" i="32"/>
  <c r="I408" i="32"/>
  <c r="G409" i="32"/>
  <c r="I409" i="32"/>
  <c r="G410" i="32"/>
  <c r="I410" i="32"/>
  <c r="G411" i="32"/>
  <c r="I411" i="32"/>
  <c r="G412" i="32"/>
  <c r="I412" i="32"/>
  <c r="G413" i="32"/>
  <c r="I413" i="32"/>
  <c r="G414" i="32"/>
  <c r="I414" i="32"/>
  <c r="G415" i="32"/>
  <c r="I415" i="32"/>
  <c r="G416" i="32"/>
  <c r="I416" i="32"/>
  <c r="G417" i="32"/>
  <c r="I417" i="32"/>
  <c r="G418" i="32"/>
  <c r="I418" i="32"/>
  <c r="G419" i="32"/>
  <c r="I419" i="32"/>
  <c r="G420" i="32"/>
  <c r="I420" i="32"/>
  <c r="G421" i="32"/>
  <c r="I421" i="32"/>
  <c r="G422" i="32"/>
  <c r="I422" i="32"/>
  <c r="G423" i="32"/>
  <c r="I423" i="32"/>
  <c r="G424" i="32"/>
  <c r="I424" i="32"/>
  <c r="G425" i="32"/>
  <c r="I425" i="32"/>
  <c r="G426" i="32"/>
  <c r="I426" i="32"/>
  <c r="G427" i="32"/>
  <c r="I427" i="32"/>
  <c r="G428" i="32"/>
  <c r="I428" i="32"/>
  <c r="G429" i="32"/>
  <c r="I429" i="32"/>
  <c r="G430" i="32"/>
  <c r="I430" i="32"/>
  <c r="G431" i="32"/>
  <c r="I431" i="32"/>
  <c r="G432" i="32"/>
  <c r="I432" i="32"/>
  <c r="G433" i="32"/>
  <c r="I433" i="32"/>
  <c r="G434" i="32"/>
  <c r="I434" i="32"/>
  <c r="G435" i="32"/>
  <c r="I435" i="32"/>
  <c r="G436" i="32"/>
  <c r="I436" i="32"/>
  <c r="G437" i="32"/>
  <c r="I437" i="32"/>
  <c r="G438" i="32"/>
  <c r="I438" i="32"/>
  <c r="G439" i="32"/>
  <c r="I439" i="32"/>
  <c r="G440" i="32"/>
  <c r="I440" i="32"/>
  <c r="G441" i="32"/>
  <c r="I441" i="32"/>
  <c r="G442" i="32"/>
  <c r="I442" i="32"/>
  <c r="G443" i="32"/>
  <c r="I443" i="32"/>
  <c r="G444" i="32"/>
  <c r="I444" i="32"/>
  <c r="G445" i="32"/>
  <c r="I445" i="32"/>
  <c r="G446" i="32"/>
  <c r="I446" i="32"/>
  <c r="G447" i="32"/>
  <c r="I447" i="32"/>
  <c r="G448" i="32"/>
  <c r="I448" i="32"/>
  <c r="G449" i="32"/>
  <c r="I449" i="32"/>
  <c r="G450" i="32"/>
  <c r="I450" i="32"/>
  <c r="G451" i="32"/>
  <c r="I451" i="32"/>
  <c r="G452" i="32"/>
  <c r="I452" i="32"/>
  <c r="G453" i="32"/>
  <c r="I453" i="32"/>
  <c r="G454" i="32"/>
  <c r="I454" i="32"/>
  <c r="G455" i="32"/>
  <c r="I455" i="32"/>
  <c r="G456" i="32"/>
  <c r="I456" i="32"/>
  <c r="G457" i="32"/>
  <c r="I457" i="32"/>
  <c r="G458" i="32"/>
  <c r="I458" i="32"/>
  <c r="G459" i="32"/>
  <c r="I459" i="32"/>
  <c r="G460" i="32"/>
  <c r="I460" i="32"/>
  <c r="Q2" i="50"/>
  <c r="Y2" i="50"/>
  <c r="Q3" i="50"/>
  <c r="Q4" i="50"/>
  <c r="AH26" i="50"/>
  <c r="AJ26" i="50"/>
  <c r="AH27" i="50"/>
  <c r="AJ27" i="50"/>
  <c r="AF28" i="50"/>
  <c r="AH28" i="50"/>
  <c r="AJ28" i="50"/>
  <c r="AH29" i="50"/>
  <c r="AJ29" i="50"/>
  <c r="AH39" i="50"/>
  <c r="AJ39" i="50"/>
  <c r="AH40" i="50"/>
  <c r="AJ40" i="50"/>
  <c r="AF41" i="50"/>
  <c r="AH41" i="50"/>
  <c r="AJ41" i="50"/>
  <c r="AH42" i="50"/>
  <c r="AJ42" i="50"/>
  <c r="AH47" i="50"/>
  <c r="AJ47" i="50"/>
  <c r="Q2" i="49"/>
  <c r="Y2" i="49"/>
  <c r="Q3" i="49"/>
  <c r="Q4" i="49"/>
  <c r="AH17" i="49"/>
  <c r="AJ17" i="49"/>
  <c r="AH18" i="49"/>
  <c r="AJ18" i="49"/>
  <c r="AH19" i="49"/>
  <c r="AJ19" i="49"/>
  <c r="AH25" i="49"/>
  <c r="AJ25" i="49"/>
  <c r="AH26" i="49"/>
  <c r="AJ26" i="49"/>
  <c r="AH27" i="49"/>
  <c r="AJ27" i="49"/>
  <c r="AH28" i="49"/>
  <c r="AJ28" i="49"/>
  <c r="AH29" i="49"/>
  <c r="AJ29" i="49"/>
  <c r="AH32" i="49"/>
  <c r="AJ32" i="49"/>
  <c r="AH33" i="49"/>
  <c r="AJ33" i="49"/>
  <c r="AH34" i="49"/>
  <c r="AJ34" i="49"/>
  <c r="AH35" i="49"/>
  <c r="AJ35" i="49"/>
  <c r="AH39" i="49"/>
  <c r="AJ39" i="49"/>
  <c r="AH41" i="49"/>
  <c r="AJ41" i="49"/>
  <c r="AH42" i="49"/>
  <c r="AJ42" i="49"/>
  <c r="AH46" i="49"/>
  <c r="AJ46" i="49"/>
  <c r="AH47" i="49"/>
  <c r="AJ47" i="49"/>
  <c r="AH48" i="49"/>
  <c r="AJ48" i="49"/>
  <c r="AH54" i="49"/>
  <c r="AJ54" i="49"/>
  <c r="Q2" i="48"/>
  <c r="Y2" i="48"/>
  <c r="X28" i="48" s="1"/>
  <c r="S28" i="48" s="1"/>
  <c r="K419" i="14" s="1"/>
  <c r="Q3" i="48"/>
  <c r="Q4" i="48"/>
  <c r="AH18" i="48"/>
  <c r="AJ18" i="48"/>
  <c r="AE19" i="48"/>
  <c r="AH19" i="48"/>
  <c r="AJ19" i="48"/>
  <c r="AH20" i="48"/>
  <c r="AJ20" i="48"/>
  <c r="AH21" i="48"/>
  <c r="AJ21" i="48"/>
  <c r="AH22" i="48"/>
  <c r="AJ22" i="48"/>
  <c r="AH24" i="48"/>
  <c r="AJ24" i="48"/>
  <c r="AH25" i="48"/>
  <c r="AJ25" i="48"/>
  <c r="AF26" i="48"/>
  <c r="AH26" i="48"/>
  <c r="AJ26" i="48"/>
  <c r="AH27" i="48"/>
  <c r="AJ27" i="48"/>
  <c r="AH28" i="48"/>
  <c r="AJ28" i="48"/>
  <c r="AH29" i="48"/>
  <c r="AJ29" i="48"/>
  <c r="AH38" i="48"/>
  <c r="AJ38" i="48"/>
  <c r="AH39" i="48"/>
  <c r="AJ39" i="48"/>
  <c r="AH44" i="48"/>
  <c r="AJ44" i="48"/>
  <c r="Q2" i="47"/>
  <c r="Y2" i="47"/>
  <c r="Q3" i="47"/>
  <c r="Q4" i="47"/>
  <c r="AH17" i="47"/>
  <c r="AJ17" i="47"/>
  <c r="AH18" i="47"/>
  <c r="AJ18" i="47"/>
  <c r="AH19" i="47"/>
  <c r="AJ19" i="47"/>
  <c r="AH20" i="47"/>
  <c r="AJ20" i="47"/>
  <c r="AH21" i="47"/>
  <c r="AJ21" i="47"/>
  <c r="AH25" i="47"/>
  <c r="AJ25" i="47"/>
  <c r="AH30" i="47"/>
  <c r="AJ30" i="47"/>
  <c r="AH42" i="47"/>
  <c r="AJ42" i="47"/>
  <c r="AH45" i="47"/>
  <c r="AJ45" i="47"/>
  <c r="AH46" i="47"/>
  <c r="AJ46" i="47"/>
  <c r="AH47" i="47"/>
  <c r="AJ47" i="47"/>
  <c r="AH49" i="47"/>
  <c r="AJ49" i="47"/>
  <c r="AH50" i="47"/>
  <c r="AJ50" i="47"/>
  <c r="AH51" i="47"/>
  <c r="AJ51" i="47"/>
  <c r="AH53" i="47"/>
  <c r="AJ53" i="47"/>
  <c r="AE54" i="47"/>
  <c r="AH54" i="47"/>
  <c r="AJ54" i="47"/>
  <c r="AH55" i="47"/>
  <c r="AJ55" i="47"/>
  <c r="AH57" i="47"/>
  <c r="AJ57" i="47"/>
  <c r="AH58" i="47"/>
  <c r="AJ58" i="47"/>
  <c r="AE59" i="47"/>
  <c r="AH59" i="47"/>
  <c r="AJ59" i="47"/>
  <c r="AH60" i="47"/>
  <c r="AJ60" i="47"/>
  <c r="AH66" i="47"/>
  <c r="AJ66" i="47"/>
  <c r="AH67" i="47"/>
  <c r="AJ67" i="47"/>
  <c r="AH79" i="47"/>
  <c r="AJ79" i="47"/>
  <c r="AH80" i="47"/>
  <c r="AJ80" i="47"/>
  <c r="AH83" i="47"/>
  <c r="AJ83" i="47"/>
  <c r="AH86" i="47"/>
  <c r="AJ86" i="47"/>
  <c r="AE88" i="47"/>
  <c r="AH88" i="47"/>
  <c r="AJ88" i="47"/>
  <c r="AH89" i="47"/>
  <c r="AJ89" i="47"/>
  <c r="AH90" i="47"/>
  <c r="AJ90" i="47"/>
  <c r="AH91" i="47"/>
  <c r="AJ91" i="47"/>
  <c r="AH92" i="47"/>
  <c r="AJ92" i="47"/>
  <c r="AH93" i="47"/>
  <c r="AJ93" i="47"/>
  <c r="AH94" i="47"/>
  <c r="AJ94" i="47"/>
  <c r="AH121" i="47"/>
  <c r="AJ121" i="47"/>
  <c r="AH152" i="47"/>
  <c r="AJ152" i="47"/>
  <c r="AH165" i="47"/>
  <c r="AJ165" i="47"/>
  <c r="AH169" i="47"/>
  <c r="AJ169" i="47"/>
  <c r="AH173" i="47"/>
  <c r="AJ173" i="47"/>
  <c r="Z182" i="47"/>
  <c r="Z191" i="47"/>
  <c r="Z192" i="47"/>
  <c r="Z200" i="47"/>
  <c r="Z201" i="47"/>
  <c r="S247" i="47"/>
  <c r="K357" i="14" s="1"/>
  <c r="O2" i="9"/>
  <c r="O2" i="47" s="1"/>
  <c r="Y2" i="9"/>
  <c r="O3" i="9"/>
  <c r="Y3" i="9"/>
  <c r="O4" i="9"/>
  <c r="X17" i="9"/>
  <c r="S17" i="9" s="1"/>
  <c r="K15" i="14" s="1"/>
  <c r="AH18" i="9"/>
  <c r="X18" i="9"/>
  <c r="S18" i="9" s="1"/>
  <c r="K16" i="14" s="1"/>
  <c r="AJ18" i="9"/>
  <c r="X19" i="9"/>
  <c r="S19" i="9" s="1"/>
  <c r="K17" i="14" s="1"/>
  <c r="X20" i="9"/>
  <c r="S20" i="9" s="1"/>
  <c r="K18" i="14" s="1"/>
  <c r="X21" i="9"/>
  <c r="S21" i="9" s="1"/>
  <c r="K19" i="14" s="1"/>
  <c r="X25" i="9"/>
  <c r="S25" i="9" s="1"/>
  <c r="K20" i="14" s="1"/>
  <c r="X26" i="9"/>
  <c r="S26" i="9" s="1"/>
  <c r="K21" i="14" s="1"/>
  <c r="X27" i="9"/>
  <c r="S27" i="9" s="1"/>
  <c r="K22" i="14" s="1"/>
  <c r="X32" i="9"/>
  <c r="S32" i="9" s="1"/>
  <c r="K24" i="14" s="1"/>
  <c r="AH33" i="9"/>
  <c r="X35" i="9"/>
  <c r="S35" i="9" s="1"/>
  <c r="X36" i="9"/>
  <c r="S36" i="9" s="1"/>
  <c r="X37" i="9"/>
  <c r="X38" i="9"/>
  <c r="X39" i="9"/>
  <c r="S39" i="9" s="1"/>
  <c r="K27" i="14" s="1"/>
  <c r="X44" i="9"/>
  <c r="S44" i="9" s="1"/>
  <c r="K29" i="14" s="1"/>
  <c r="Z29" i="14" s="1"/>
  <c r="J22" i="37" s="1"/>
  <c r="X45" i="9"/>
  <c r="S45" i="9" s="1"/>
  <c r="K30" i="14" s="1"/>
  <c r="X46" i="9"/>
  <c r="S46" i="9" s="1"/>
  <c r="K31" i="14" s="1"/>
  <c r="X47" i="9"/>
  <c r="S47" i="9" s="1"/>
  <c r="K32" i="14" s="1"/>
  <c r="X48" i="9"/>
  <c r="S48" i="9" s="1"/>
  <c r="K33" i="14" s="1"/>
  <c r="X49" i="9"/>
  <c r="S49" i="9" s="1"/>
  <c r="K34" i="14" s="1"/>
  <c r="X52" i="9"/>
  <c r="S52" i="9" s="1"/>
  <c r="X56" i="9"/>
  <c r="S56" i="9" s="1"/>
  <c r="K37" i="14" s="1"/>
  <c r="S67" i="9"/>
  <c r="J69" i="9"/>
  <c r="K69" i="9"/>
  <c r="W69" i="9" s="1"/>
  <c r="M69" i="9"/>
  <c r="N69" i="9"/>
  <c r="O69" i="9"/>
  <c r="P69" i="9"/>
  <c r="Q69" i="9"/>
  <c r="J70" i="9"/>
  <c r="K70" i="9"/>
  <c r="M70" i="9"/>
  <c r="N70" i="9"/>
  <c r="O70" i="9"/>
  <c r="P70" i="9"/>
  <c r="Q70" i="9"/>
  <c r="J71" i="9"/>
  <c r="K71" i="9"/>
  <c r="M71" i="9"/>
  <c r="N71" i="9"/>
  <c r="O71" i="9"/>
  <c r="P71" i="9"/>
  <c r="Q71" i="9"/>
  <c r="J72" i="9"/>
  <c r="K72" i="9"/>
  <c r="M72" i="9"/>
  <c r="N72" i="9"/>
  <c r="O72" i="9"/>
  <c r="P72" i="9"/>
  <c r="Q72" i="9"/>
  <c r="J73" i="9"/>
  <c r="K73" i="9"/>
  <c r="M73" i="9"/>
  <c r="N73" i="9"/>
  <c r="O73" i="9"/>
  <c r="P73" i="9"/>
  <c r="Q73" i="9"/>
  <c r="Y73" i="9"/>
  <c r="J74" i="9"/>
  <c r="K74" i="9"/>
  <c r="M74" i="9"/>
  <c r="N74" i="9"/>
  <c r="O74" i="9"/>
  <c r="P74" i="9"/>
  <c r="Q74" i="9"/>
  <c r="J75" i="9"/>
  <c r="K75" i="9"/>
  <c r="M75" i="9"/>
  <c r="N75" i="9"/>
  <c r="O75" i="9"/>
  <c r="P75" i="9"/>
  <c r="Q75" i="9"/>
  <c r="J76" i="9"/>
  <c r="K76" i="9"/>
  <c r="M76" i="9"/>
  <c r="N76" i="9"/>
  <c r="O76" i="9"/>
  <c r="P76" i="9"/>
  <c r="Q76" i="9"/>
  <c r="J77" i="9"/>
  <c r="K77" i="9"/>
  <c r="M77" i="9"/>
  <c r="N77" i="9"/>
  <c r="O77" i="9"/>
  <c r="P77" i="9"/>
  <c r="Q77" i="9"/>
  <c r="J78" i="9"/>
  <c r="K78" i="9"/>
  <c r="M78" i="9"/>
  <c r="N78" i="9"/>
  <c r="O78" i="9"/>
  <c r="P78" i="9"/>
  <c r="Q78" i="9"/>
  <c r="J79" i="9"/>
  <c r="K79" i="9"/>
  <c r="M79" i="9"/>
  <c r="N79" i="9"/>
  <c r="O79" i="9"/>
  <c r="P79" i="9"/>
  <c r="Q79" i="9"/>
  <c r="J80" i="9"/>
  <c r="K80" i="9"/>
  <c r="M80" i="9"/>
  <c r="N80" i="9"/>
  <c r="O80" i="9"/>
  <c r="P80" i="9"/>
  <c r="Q80" i="9"/>
  <c r="J81" i="9"/>
  <c r="K81" i="9"/>
  <c r="M81" i="9"/>
  <c r="N81" i="9"/>
  <c r="O81" i="9"/>
  <c r="P81" i="9"/>
  <c r="Q81" i="9"/>
  <c r="J82" i="9"/>
  <c r="K82" i="9"/>
  <c r="M82" i="9"/>
  <c r="N82" i="9"/>
  <c r="O82" i="9"/>
  <c r="P82" i="9"/>
  <c r="Q82" i="9"/>
  <c r="J83" i="9"/>
  <c r="K83" i="9"/>
  <c r="M83" i="9"/>
  <c r="N83" i="9"/>
  <c r="O83" i="9"/>
  <c r="P83" i="9"/>
  <c r="Q83" i="9"/>
  <c r="J84" i="9"/>
  <c r="K84" i="9"/>
  <c r="M84" i="9"/>
  <c r="N84" i="9"/>
  <c r="O84" i="9"/>
  <c r="P84" i="9"/>
  <c r="Q84" i="9"/>
  <c r="J85" i="9"/>
  <c r="K85" i="9"/>
  <c r="M85" i="9"/>
  <c r="N85" i="9"/>
  <c r="O85" i="9"/>
  <c r="P85" i="9"/>
  <c r="Q85" i="9"/>
  <c r="J86" i="9"/>
  <c r="K86" i="9"/>
  <c r="M86" i="9"/>
  <c r="N86" i="9"/>
  <c r="O86" i="9"/>
  <c r="P86" i="9"/>
  <c r="Q86" i="9"/>
  <c r="J87" i="9"/>
  <c r="K87" i="9"/>
  <c r="M87" i="9"/>
  <c r="N87" i="9"/>
  <c r="O87" i="9"/>
  <c r="P87" i="9"/>
  <c r="Q87" i="9"/>
  <c r="J88" i="9"/>
  <c r="K88" i="9"/>
  <c r="M88" i="9"/>
  <c r="N88" i="9"/>
  <c r="O88" i="9"/>
  <c r="P88" i="9"/>
  <c r="Q88" i="9"/>
  <c r="J89" i="9"/>
  <c r="K89" i="9"/>
  <c r="M89" i="9"/>
  <c r="N89" i="9"/>
  <c r="O89" i="9"/>
  <c r="P89" i="9"/>
  <c r="Q89" i="9"/>
  <c r="J90" i="9"/>
  <c r="K90" i="9"/>
  <c r="M90" i="9"/>
  <c r="N90" i="9"/>
  <c r="O90" i="9"/>
  <c r="P90" i="9"/>
  <c r="Q90" i="9"/>
  <c r="J91" i="9"/>
  <c r="K91" i="9"/>
  <c r="M91" i="9"/>
  <c r="N91" i="9"/>
  <c r="O91" i="9"/>
  <c r="P91" i="9"/>
  <c r="Q91" i="9"/>
  <c r="J92" i="9"/>
  <c r="K92" i="9"/>
  <c r="M92" i="9"/>
  <c r="N92" i="9"/>
  <c r="O92" i="9"/>
  <c r="P92" i="9"/>
  <c r="Q92" i="9"/>
  <c r="J93" i="9"/>
  <c r="K93" i="9"/>
  <c r="M93" i="9"/>
  <c r="N93" i="9"/>
  <c r="O93" i="9"/>
  <c r="P93" i="9"/>
  <c r="Q93" i="9"/>
  <c r="J94" i="9"/>
  <c r="K94" i="9"/>
  <c r="M94" i="9"/>
  <c r="N94" i="9"/>
  <c r="O94" i="9"/>
  <c r="P94" i="9"/>
  <c r="Q94" i="9"/>
  <c r="J95" i="9"/>
  <c r="K95" i="9"/>
  <c r="M95" i="9"/>
  <c r="N95" i="9"/>
  <c r="O95" i="9"/>
  <c r="P95" i="9"/>
  <c r="Q95" i="9"/>
  <c r="J96" i="9"/>
  <c r="K96" i="9"/>
  <c r="M96" i="9"/>
  <c r="N96" i="9"/>
  <c r="O96" i="9"/>
  <c r="P96" i="9"/>
  <c r="Q96" i="9"/>
  <c r="J97" i="9"/>
  <c r="K97" i="9"/>
  <c r="M97" i="9"/>
  <c r="N97" i="9"/>
  <c r="O97" i="9"/>
  <c r="P97" i="9"/>
  <c r="Q97" i="9"/>
  <c r="J98" i="9"/>
  <c r="K98" i="9"/>
  <c r="M98" i="9"/>
  <c r="N98" i="9"/>
  <c r="O98" i="9"/>
  <c r="P98" i="9"/>
  <c r="Q98" i="9"/>
  <c r="X99" i="9"/>
  <c r="S99" i="9" s="1"/>
  <c r="K39" i="14" s="1"/>
  <c r="X100" i="9"/>
  <c r="S100" i="9" s="1"/>
  <c r="K40" i="14" s="1"/>
  <c r="AH100" i="9"/>
  <c r="X101" i="9"/>
  <c r="S101" i="9" s="1"/>
  <c r="K41" i="14" s="1"/>
  <c r="W41" i="14" s="1"/>
  <c r="K32" i="32" s="1"/>
  <c r="X102" i="9"/>
  <c r="S102" i="9" s="1"/>
  <c r="K42" i="14" s="1"/>
  <c r="W42" i="14" s="1"/>
  <c r="K33" i="32" s="1"/>
  <c r="X103" i="9"/>
  <c r="S103" i="9" s="1"/>
  <c r="K43" i="14" s="1"/>
  <c r="L43" i="14" s="1"/>
  <c r="L34" i="32" s="1"/>
  <c r="X104" i="9"/>
  <c r="S104" i="9" s="1"/>
  <c r="K44" i="14" s="1"/>
  <c r="M44" i="14" s="1"/>
  <c r="I37" i="37" s="1"/>
  <c r="X105" i="9"/>
  <c r="S105" i="9" s="1"/>
  <c r="K45" i="14" s="1"/>
  <c r="L45" i="14" s="1"/>
  <c r="L36" i="32" s="1"/>
  <c r="X107" i="9"/>
  <c r="S107" i="9" s="1"/>
  <c r="K47" i="14" s="1"/>
  <c r="X108" i="9"/>
  <c r="S108" i="9" s="1"/>
  <c r="K48" i="14" s="1"/>
  <c r="X109" i="9"/>
  <c r="S109" i="9" s="1"/>
  <c r="K49" i="14" s="1"/>
  <c r="X110" i="9"/>
  <c r="S110" i="9" s="1"/>
  <c r="K50" i="14" s="1"/>
  <c r="X111" i="9"/>
  <c r="S111" i="9" s="1"/>
  <c r="K51" i="14" s="1"/>
  <c r="X112" i="9"/>
  <c r="S112" i="9" s="1"/>
  <c r="K52" i="14" s="1"/>
  <c r="X113" i="9"/>
  <c r="S113" i="9" s="1"/>
  <c r="K53" i="14" s="1"/>
  <c r="J125" i="9"/>
  <c r="K125" i="9"/>
  <c r="M125" i="9"/>
  <c r="N125" i="9"/>
  <c r="O125" i="9"/>
  <c r="P125" i="9"/>
  <c r="Q125" i="9"/>
  <c r="J126" i="9"/>
  <c r="K126" i="9"/>
  <c r="W126" i="9" s="1"/>
  <c r="M126" i="9"/>
  <c r="O126" i="9"/>
  <c r="P126" i="9"/>
  <c r="I126" i="9" s="1"/>
  <c r="AT126" i="9" s="1"/>
  <c r="Q126" i="9"/>
  <c r="J127" i="9"/>
  <c r="K127" i="9"/>
  <c r="M127" i="9"/>
  <c r="N127" i="9"/>
  <c r="O127" i="9"/>
  <c r="P127" i="9"/>
  <c r="I127" i="9" s="1"/>
  <c r="Q127" i="9"/>
  <c r="J128" i="9"/>
  <c r="K128" i="9"/>
  <c r="M128" i="9"/>
  <c r="N128" i="9"/>
  <c r="O128" i="9"/>
  <c r="R128" i="9" s="1"/>
  <c r="P128" i="9"/>
  <c r="Q128" i="9"/>
  <c r="J129" i="9"/>
  <c r="K129" i="9"/>
  <c r="M129" i="9"/>
  <c r="N129" i="9"/>
  <c r="O129" i="9"/>
  <c r="P129" i="9"/>
  <c r="I129" i="9" s="1"/>
  <c r="Q129" i="9"/>
  <c r="Y129" i="9"/>
  <c r="Z129" i="9"/>
  <c r="AA129" i="9"/>
  <c r="AB129" i="9"/>
  <c r="AC129" i="9"/>
  <c r="AD129" i="9"/>
  <c r="AE129" i="9"/>
  <c r="AF129" i="9"/>
  <c r="AG129" i="9"/>
  <c r="AH129" i="9"/>
  <c r="AI129" i="9"/>
  <c r="AJ129" i="9"/>
  <c r="J130" i="9"/>
  <c r="K130" i="9"/>
  <c r="M130" i="9"/>
  <c r="N130" i="9"/>
  <c r="O130" i="9"/>
  <c r="P130" i="9"/>
  <c r="I130" i="9" s="1"/>
  <c r="Q130" i="9"/>
  <c r="J131" i="9"/>
  <c r="K131" i="9"/>
  <c r="M131" i="9"/>
  <c r="N131" i="9"/>
  <c r="O131" i="9"/>
  <c r="P131" i="9"/>
  <c r="I131" i="9" s="1"/>
  <c r="AX131" i="9" s="1"/>
  <c r="Q131" i="9"/>
  <c r="J132" i="9"/>
  <c r="K132" i="9"/>
  <c r="M132" i="9"/>
  <c r="N132" i="9"/>
  <c r="O132" i="9"/>
  <c r="P132" i="9"/>
  <c r="I132" i="9"/>
  <c r="Q132" i="9"/>
  <c r="J133" i="9"/>
  <c r="K133" i="9"/>
  <c r="M133" i="9"/>
  <c r="N133" i="9"/>
  <c r="O133" i="9"/>
  <c r="P133" i="9"/>
  <c r="I133" i="9" s="1"/>
  <c r="Q133" i="9"/>
  <c r="J134" i="9"/>
  <c r="K134" i="9"/>
  <c r="AP134" i="9" s="1"/>
  <c r="M134" i="9"/>
  <c r="N134" i="9"/>
  <c r="O134" i="9"/>
  <c r="P134" i="9"/>
  <c r="I134" i="9" s="1"/>
  <c r="Q134" i="9"/>
  <c r="J135" i="9"/>
  <c r="K135" i="9"/>
  <c r="M135" i="9"/>
  <c r="N135" i="9"/>
  <c r="O135" i="9"/>
  <c r="P135" i="9"/>
  <c r="I135" i="9" s="1"/>
  <c r="Q135" i="9"/>
  <c r="J136" i="9"/>
  <c r="K136" i="9"/>
  <c r="AP136" i="9" s="1"/>
  <c r="M136" i="9"/>
  <c r="N136" i="9"/>
  <c r="O136" i="9"/>
  <c r="P136" i="9"/>
  <c r="I136" i="9" s="1"/>
  <c r="Q136" i="9"/>
  <c r="J137" i="9"/>
  <c r="K137" i="9"/>
  <c r="M137" i="9"/>
  <c r="N137" i="9"/>
  <c r="O137" i="9"/>
  <c r="P137" i="9"/>
  <c r="I137" i="9" s="1"/>
  <c r="Q137" i="9"/>
  <c r="J138" i="9"/>
  <c r="K138" i="9"/>
  <c r="M138" i="9"/>
  <c r="N138" i="9"/>
  <c r="O138" i="9"/>
  <c r="P138" i="9"/>
  <c r="I138" i="9" s="1"/>
  <c r="Q138" i="9"/>
  <c r="J139" i="9"/>
  <c r="K139" i="9"/>
  <c r="M139" i="9"/>
  <c r="N139" i="9"/>
  <c r="O139" i="9"/>
  <c r="P139" i="9"/>
  <c r="I139" i="9" s="1"/>
  <c r="AR139" i="9" s="1"/>
  <c r="Q139" i="9"/>
  <c r="J140" i="9"/>
  <c r="K140" i="9"/>
  <c r="M140" i="9"/>
  <c r="N140" i="9"/>
  <c r="O140" i="9"/>
  <c r="P140" i="9"/>
  <c r="I140" i="9" s="1"/>
  <c r="Q140" i="9"/>
  <c r="J141" i="9"/>
  <c r="K141" i="9"/>
  <c r="M141" i="9"/>
  <c r="N141" i="9"/>
  <c r="O141" i="9"/>
  <c r="P141" i="9"/>
  <c r="I141" i="9" s="1"/>
  <c r="Q141" i="9"/>
  <c r="J142" i="9"/>
  <c r="K142" i="9"/>
  <c r="M142" i="9"/>
  <c r="N142" i="9"/>
  <c r="O142" i="9"/>
  <c r="P142" i="9"/>
  <c r="I142" i="9" s="1"/>
  <c r="BD142" i="9" s="1"/>
  <c r="Q142" i="9"/>
  <c r="J143" i="9"/>
  <c r="K143" i="9"/>
  <c r="M143" i="9"/>
  <c r="N143" i="9"/>
  <c r="O143" i="9"/>
  <c r="P143" i="9"/>
  <c r="I143" i="9" s="1"/>
  <c r="Q143" i="9"/>
  <c r="J144" i="9"/>
  <c r="K144" i="9"/>
  <c r="M144" i="9"/>
  <c r="N144" i="9"/>
  <c r="O144" i="9"/>
  <c r="P144" i="9"/>
  <c r="I144" i="9" s="1"/>
  <c r="AV144" i="9" s="1"/>
  <c r="Q144" i="9"/>
  <c r="J145" i="9"/>
  <c r="K145" i="9"/>
  <c r="M145" i="9"/>
  <c r="N145" i="9"/>
  <c r="O145" i="9"/>
  <c r="P145" i="9"/>
  <c r="I145" i="9" s="1"/>
  <c r="Q145" i="9"/>
  <c r="J146" i="9"/>
  <c r="K146" i="9"/>
  <c r="M146" i="9"/>
  <c r="N146" i="9"/>
  <c r="O146" i="9"/>
  <c r="P146" i="9"/>
  <c r="I146" i="9" s="1"/>
  <c r="AV146" i="9" s="1"/>
  <c r="Q146" i="9"/>
  <c r="J147" i="9"/>
  <c r="K147" i="9"/>
  <c r="M147" i="9"/>
  <c r="N147" i="9"/>
  <c r="O147" i="9"/>
  <c r="P147" i="9"/>
  <c r="I147" i="9" s="1"/>
  <c r="AR147" i="9" s="1"/>
  <c r="Q147" i="9"/>
  <c r="J148" i="9"/>
  <c r="K148" i="9"/>
  <c r="M148" i="9"/>
  <c r="N148" i="9"/>
  <c r="O148" i="9"/>
  <c r="P148" i="9"/>
  <c r="I148" i="9" s="1"/>
  <c r="Q148" i="9"/>
  <c r="J149" i="9"/>
  <c r="K149" i="9"/>
  <c r="M149" i="9"/>
  <c r="N149" i="9"/>
  <c r="O149" i="9"/>
  <c r="P149" i="9"/>
  <c r="I149" i="9" s="1"/>
  <c r="Q149" i="9"/>
  <c r="J150" i="9"/>
  <c r="K150" i="9"/>
  <c r="AM150" i="9" s="1"/>
  <c r="M150" i="9"/>
  <c r="N150" i="9"/>
  <c r="O150" i="9"/>
  <c r="P150" i="9"/>
  <c r="I150" i="9" s="1"/>
  <c r="Q150" i="9"/>
  <c r="J151" i="9"/>
  <c r="K151" i="9"/>
  <c r="AM151" i="9" s="1"/>
  <c r="M151" i="9"/>
  <c r="N151" i="9"/>
  <c r="O151" i="9"/>
  <c r="P151" i="9"/>
  <c r="I151" i="9" s="1"/>
  <c r="Q151" i="9"/>
  <c r="J152" i="9"/>
  <c r="K152" i="9"/>
  <c r="M152" i="9"/>
  <c r="N152" i="9"/>
  <c r="O152" i="9"/>
  <c r="P152" i="9"/>
  <c r="I152" i="9" s="1"/>
  <c r="AT152" i="9" s="1"/>
  <c r="Q152" i="9"/>
  <c r="J153" i="9"/>
  <c r="K153" i="9"/>
  <c r="M153" i="9"/>
  <c r="N153" i="9"/>
  <c r="O153" i="9"/>
  <c r="P153" i="9"/>
  <c r="I153" i="9" s="1"/>
  <c r="Q153" i="9"/>
  <c r="J154" i="9"/>
  <c r="K154" i="9"/>
  <c r="M154" i="9"/>
  <c r="N154" i="9"/>
  <c r="O154" i="9"/>
  <c r="P154" i="9"/>
  <c r="I154" i="9" s="1"/>
  <c r="Q154" i="9"/>
  <c r="J156" i="9"/>
  <c r="K156" i="9"/>
  <c r="W156" i="9" s="1"/>
  <c r="M156" i="9"/>
  <c r="N156" i="9"/>
  <c r="O156" i="9"/>
  <c r="P156" i="9"/>
  <c r="Q156" i="9"/>
  <c r="J157" i="9"/>
  <c r="K157" i="9"/>
  <c r="W157" i="9" s="1"/>
  <c r="M157" i="9"/>
  <c r="N157" i="9"/>
  <c r="O157" i="9"/>
  <c r="P157" i="9"/>
  <c r="I157" i="9" s="1"/>
  <c r="Q157" i="9"/>
  <c r="J158" i="9"/>
  <c r="K158" i="9"/>
  <c r="M158" i="9"/>
  <c r="N158" i="9"/>
  <c r="O158" i="9"/>
  <c r="P158" i="9"/>
  <c r="I158" i="9" s="1"/>
  <c r="Q158" i="9"/>
  <c r="J159" i="9"/>
  <c r="K159" i="9"/>
  <c r="M159" i="9"/>
  <c r="N159" i="9"/>
  <c r="O159" i="9"/>
  <c r="P159" i="9"/>
  <c r="I159" i="9" s="1"/>
  <c r="BB159" i="9" s="1"/>
  <c r="Q159" i="9"/>
  <c r="J160" i="9"/>
  <c r="K160" i="9"/>
  <c r="M160" i="9"/>
  <c r="N160" i="9"/>
  <c r="O160" i="9"/>
  <c r="P160" i="9"/>
  <c r="I160" i="9" s="1"/>
  <c r="Q160" i="9"/>
  <c r="J161" i="9"/>
  <c r="K161" i="9"/>
  <c r="M161" i="9"/>
  <c r="N161" i="9"/>
  <c r="O161" i="9"/>
  <c r="P161" i="9"/>
  <c r="Q161" i="9"/>
  <c r="Z161" i="9"/>
  <c r="AA161" i="9"/>
  <c r="AB161" i="9"/>
  <c r="AC161" i="9"/>
  <c r="AD161" i="9"/>
  <c r="AE161" i="9"/>
  <c r="AF161" i="9"/>
  <c r="J162" i="9"/>
  <c r="K162" i="9"/>
  <c r="M162" i="9"/>
  <c r="N162" i="9"/>
  <c r="O162" i="9"/>
  <c r="P162" i="9"/>
  <c r="I162" i="9" s="1"/>
  <c r="Q162" i="9"/>
  <c r="J163" i="9"/>
  <c r="K163" i="9"/>
  <c r="AM163" i="9" s="1"/>
  <c r="M163" i="9"/>
  <c r="N163" i="9"/>
  <c r="O163" i="9"/>
  <c r="P163" i="9"/>
  <c r="I163" i="9" s="1"/>
  <c r="Q163" i="9"/>
  <c r="J164" i="9"/>
  <c r="K164" i="9"/>
  <c r="M164" i="9"/>
  <c r="N164" i="9"/>
  <c r="O164" i="9"/>
  <c r="P164" i="9"/>
  <c r="I164" i="9" s="1"/>
  <c r="AR164" i="9" s="1"/>
  <c r="Q164" i="9"/>
  <c r="J165" i="9"/>
  <c r="K165" i="9"/>
  <c r="M165" i="9"/>
  <c r="N165" i="9"/>
  <c r="R165" i="9" s="1"/>
  <c r="O165" i="9"/>
  <c r="P165" i="9"/>
  <c r="I165" i="9" s="1"/>
  <c r="Q165" i="9"/>
  <c r="J166" i="9"/>
  <c r="K166" i="9"/>
  <c r="M166" i="9"/>
  <c r="N166" i="9"/>
  <c r="O166" i="9"/>
  <c r="P166" i="9"/>
  <c r="I166" i="9" s="1"/>
  <c r="Q166" i="9"/>
  <c r="J167" i="9"/>
  <c r="K167" i="9"/>
  <c r="X167" i="9" s="1"/>
  <c r="M167" i="9"/>
  <c r="N167" i="9"/>
  <c r="O167" i="9"/>
  <c r="P167" i="9"/>
  <c r="I167" i="9" s="1"/>
  <c r="BA167" i="9" s="1"/>
  <c r="Q167" i="9"/>
  <c r="J168" i="9"/>
  <c r="K168" i="9"/>
  <c r="M168" i="9"/>
  <c r="N168" i="9"/>
  <c r="O168" i="9"/>
  <c r="P168" i="9"/>
  <c r="I168" i="9" s="1"/>
  <c r="Q168" i="9"/>
  <c r="J169" i="9"/>
  <c r="K169" i="9"/>
  <c r="M169" i="9"/>
  <c r="N169" i="9"/>
  <c r="O169" i="9"/>
  <c r="P169" i="9"/>
  <c r="I169" i="9" s="1"/>
  <c r="AR169" i="9" s="1"/>
  <c r="Q169" i="9"/>
  <c r="J170" i="9"/>
  <c r="K170" i="9"/>
  <c r="M170" i="9"/>
  <c r="N170" i="9"/>
  <c r="O170" i="9"/>
  <c r="P170" i="9"/>
  <c r="I170" i="9" s="1"/>
  <c r="Q170" i="9"/>
  <c r="J171" i="9"/>
  <c r="K171" i="9"/>
  <c r="AM171" i="9" s="1"/>
  <c r="M171" i="9"/>
  <c r="N171" i="9"/>
  <c r="O171" i="9"/>
  <c r="P171" i="9"/>
  <c r="I171" i="9" s="1"/>
  <c r="AV171" i="9" s="1"/>
  <c r="Q171" i="9"/>
  <c r="J172" i="9"/>
  <c r="K172" i="9"/>
  <c r="M172" i="9"/>
  <c r="N172" i="9"/>
  <c r="O172" i="9"/>
  <c r="P172" i="9"/>
  <c r="I172" i="9" s="1"/>
  <c r="Q172" i="9"/>
  <c r="J173" i="9"/>
  <c r="K173" i="9"/>
  <c r="M173" i="9"/>
  <c r="N173" i="9"/>
  <c r="O173" i="9"/>
  <c r="P173" i="9"/>
  <c r="I173" i="9" s="1"/>
  <c r="AY173" i="9" s="1"/>
  <c r="Q173" i="9"/>
  <c r="J174" i="9"/>
  <c r="K174" i="9"/>
  <c r="M174" i="9"/>
  <c r="N174" i="9"/>
  <c r="O174" i="9"/>
  <c r="P174" i="9"/>
  <c r="I174" i="9" s="1"/>
  <c r="Q174" i="9"/>
  <c r="J175" i="9"/>
  <c r="K175" i="9"/>
  <c r="M175" i="9"/>
  <c r="N175" i="9"/>
  <c r="O175" i="9"/>
  <c r="P175" i="9"/>
  <c r="I175" i="9" s="1"/>
  <c r="AV175" i="9" s="1"/>
  <c r="Q175" i="9"/>
  <c r="J176" i="9"/>
  <c r="K176" i="9"/>
  <c r="M176" i="9"/>
  <c r="N176" i="9"/>
  <c r="O176" i="9"/>
  <c r="P176" i="9"/>
  <c r="I176" i="9" s="1"/>
  <c r="Q176" i="9"/>
  <c r="J177" i="9"/>
  <c r="K177" i="9"/>
  <c r="M177" i="9"/>
  <c r="N177" i="9"/>
  <c r="O177" i="9"/>
  <c r="P177" i="9"/>
  <c r="I177" i="9" s="1"/>
  <c r="Q177" i="9"/>
  <c r="J178" i="9"/>
  <c r="K178" i="9"/>
  <c r="M178" i="9"/>
  <c r="N178" i="9"/>
  <c r="O178" i="9"/>
  <c r="P178" i="9"/>
  <c r="I178" i="9" s="1"/>
  <c r="AY178" i="9" s="1"/>
  <c r="Q178" i="9"/>
  <c r="J179" i="9"/>
  <c r="K179" i="9"/>
  <c r="M179" i="9"/>
  <c r="N179" i="9"/>
  <c r="O179" i="9"/>
  <c r="P179" i="9"/>
  <c r="I179" i="9" s="1"/>
  <c r="AW179" i="9" s="1"/>
  <c r="Q179" i="9"/>
  <c r="J180" i="9"/>
  <c r="K180" i="9"/>
  <c r="AP180" i="9" s="1"/>
  <c r="M180" i="9"/>
  <c r="N180" i="9"/>
  <c r="O180" i="9"/>
  <c r="P180" i="9"/>
  <c r="I180" i="9" s="1"/>
  <c r="BA180" i="9" s="1"/>
  <c r="Q180" i="9"/>
  <c r="J181" i="9"/>
  <c r="K181" i="9"/>
  <c r="M181" i="9"/>
  <c r="N181" i="9"/>
  <c r="O181" i="9"/>
  <c r="P181" i="9"/>
  <c r="I181" i="9" s="1"/>
  <c r="BE181" i="9" s="1"/>
  <c r="Q181" i="9"/>
  <c r="J182" i="9"/>
  <c r="K182" i="9"/>
  <c r="M182" i="9"/>
  <c r="N182" i="9"/>
  <c r="O182" i="9"/>
  <c r="P182" i="9"/>
  <c r="I182" i="9" s="1"/>
  <c r="AQ182" i="9" s="1"/>
  <c r="Q182" i="9"/>
  <c r="J183" i="9"/>
  <c r="K183" i="9"/>
  <c r="M183" i="9"/>
  <c r="N183" i="9"/>
  <c r="O183" i="9"/>
  <c r="P183" i="9"/>
  <c r="I183" i="9" s="1"/>
  <c r="Q183" i="9"/>
  <c r="J184" i="9"/>
  <c r="K184" i="9"/>
  <c r="M184" i="9"/>
  <c r="N184" i="9"/>
  <c r="O184" i="9"/>
  <c r="P184" i="9"/>
  <c r="I184" i="9" s="1"/>
  <c r="Q184" i="9"/>
  <c r="J185" i="9"/>
  <c r="K185" i="9"/>
  <c r="M185" i="9"/>
  <c r="N185" i="9"/>
  <c r="O185" i="9"/>
  <c r="P185" i="9"/>
  <c r="I185" i="9" s="1"/>
  <c r="Q185" i="9"/>
  <c r="X186" i="9"/>
  <c r="S186" i="9" s="1"/>
  <c r="K55" i="14" s="1"/>
  <c r="M55" i="14" s="1"/>
  <c r="I48" i="37" s="1"/>
  <c r="X187" i="9"/>
  <c r="S187" i="9" s="1"/>
  <c r="K56" i="14" s="1"/>
  <c r="W56" i="14" s="1"/>
  <c r="K47" i="32" s="1"/>
  <c r="AH188" i="9"/>
  <c r="AJ188" i="9"/>
  <c r="AH189" i="9"/>
  <c r="AJ189" i="9"/>
  <c r="AH190" i="9"/>
  <c r="AJ190" i="9"/>
  <c r="AI191" i="9"/>
  <c r="AC195" i="9"/>
  <c r="AC198" i="9"/>
  <c r="AC202" i="9"/>
  <c r="AH204" i="9"/>
  <c r="X204" i="9"/>
  <c r="S204" i="9" s="1"/>
  <c r="K62" i="14" s="1"/>
  <c r="AJ204" i="9"/>
  <c r="X205" i="9"/>
  <c r="S205" i="9" s="1"/>
  <c r="K63" i="14" s="1"/>
  <c r="AH206" i="9"/>
  <c r="AJ206" i="9"/>
  <c r="AH207" i="9"/>
  <c r="AJ207" i="9"/>
  <c r="AH208" i="9"/>
  <c r="AJ208" i="9"/>
  <c r="X210" i="9"/>
  <c r="S210" i="9" s="1"/>
  <c r="K68" i="14" s="1"/>
  <c r="S211" i="9"/>
  <c r="X212" i="9"/>
  <c r="S212" i="9" s="1"/>
  <c r="X213" i="9"/>
  <c r="S213" i="9" s="1"/>
  <c r="X214" i="9"/>
  <c r="AH214" i="9" s="1"/>
  <c r="Y214" i="9"/>
  <c r="AI214" i="9" s="1"/>
  <c r="Z214" i="9"/>
  <c r="AJ214" i="9" s="1"/>
  <c r="AA214" i="9"/>
  <c r="AK214" i="9" s="1"/>
  <c r="AB214" i="9"/>
  <c r="AL214" i="9" s="1"/>
  <c r="AC214" i="9"/>
  <c r="AM214" i="9" s="1"/>
  <c r="AD214" i="9"/>
  <c r="AE214" i="9"/>
  <c r="AG214" i="9"/>
  <c r="AH215" i="9"/>
  <c r="AJ215" i="9"/>
  <c r="X216" i="9"/>
  <c r="S216" i="9" s="1"/>
  <c r="K70" i="14" s="1"/>
  <c r="X217" i="9"/>
  <c r="S217" i="9" s="1"/>
  <c r="K71" i="14" s="1"/>
  <c r="X218" i="9"/>
  <c r="S218" i="9" s="1"/>
  <c r="K72" i="14" s="1"/>
  <c r="X219" i="9"/>
  <c r="S219" i="9" s="1"/>
  <c r="K73" i="14" s="1"/>
  <c r="X220" i="9"/>
  <c r="S220" i="9" s="1"/>
  <c r="K74" i="14" s="1"/>
  <c r="AH221" i="9"/>
  <c r="AJ221" i="9"/>
  <c r="Z230" i="9"/>
  <c r="AA230" i="9"/>
  <c r="AB230" i="9"/>
  <c r="S231" i="9"/>
  <c r="O232" i="9"/>
  <c r="Y232" i="9"/>
  <c r="X232" i="9" s="1"/>
  <c r="S232" i="9" s="1"/>
  <c r="O233" i="9"/>
  <c r="Y233" i="9"/>
  <c r="O234" i="9"/>
  <c r="Y234" i="9"/>
  <c r="X234" i="9" s="1"/>
  <c r="K235" i="9"/>
  <c r="L235" i="9"/>
  <c r="N235" i="9"/>
  <c r="P235" i="9"/>
  <c r="Q235" i="9"/>
  <c r="R235" i="9"/>
  <c r="AC241" i="9"/>
  <c r="AB242" i="9"/>
  <c r="S243" i="9"/>
  <c r="K86" i="14" s="1"/>
  <c r="M86" i="14" s="1"/>
  <c r="I71" i="37" s="1"/>
  <c r="X244" i="9"/>
  <c r="S244" i="9" s="1"/>
  <c r="K87" i="14" s="1"/>
  <c r="X245" i="9"/>
  <c r="S245" i="9" s="1"/>
  <c r="K88" i="14" s="1"/>
  <c r="X246" i="9"/>
  <c r="S246" i="9" s="1"/>
  <c r="K89" i="14" s="1"/>
  <c r="X247" i="9"/>
  <c r="S247" i="9" s="1"/>
  <c r="K90" i="14" s="1"/>
  <c r="X248" i="9"/>
  <c r="S248" i="9" s="1"/>
  <c r="K91" i="14" s="1"/>
  <c r="X249" i="9"/>
  <c r="S249" i="9" s="1"/>
  <c r="K92" i="14" s="1"/>
  <c r="X250" i="9"/>
  <c r="S250" i="9" s="1"/>
  <c r="K93" i="14" s="1"/>
  <c r="AB255" i="9"/>
  <c r="AB256" i="9"/>
  <c r="AC257" i="9"/>
  <c r="AB257" i="9" s="1"/>
  <c r="AB258" i="9"/>
  <c r="AB259" i="9"/>
  <c r="AB260" i="9"/>
  <c r="AB261" i="9"/>
  <c r="AB262" i="9"/>
  <c r="AB263" i="9"/>
  <c r="AH265" i="9"/>
  <c r="AJ265" i="9"/>
  <c r="AH266" i="9"/>
  <c r="AJ266" i="9"/>
  <c r="X267" i="9"/>
  <c r="S267" i="9" s="1"/>
  <c r="K96" i="14" s="1"/>
  <c r="Z96" i="14" s="1"/>
  <c r="J81" i="37" s="1"/>
  <c r="X268" i="9"/>
  <c r="S268" i="9" s="1"/>
  <c r="K97" i="14" s="1"/>
  <c r="X269" i="9"/>
  <c r="S269" i="9"/>
  <c r="K98" i="14" s="1"/>
  <c r="X270" i="9"/>
  <c r="S270" i="9" s="1"/>
  <c r="K99" i="14" s="1"/>
  <c r="X271" i="9"/>
  <c r="S271" i="9" s="1"/>
  <c r="K100" i="14" s="1"/>
  <c r="X272" i="9"/>
  <c r="S272" i="9" s="1"/>
  <c r="K101" i="14" s="1"/>
  <c r="X273" i="9"/>
  <c r="S273" i="9" s="1"/>
  <c r="K102" i="14" s="1"/>
  <c r="X274" i="9"/>
  <c r="S274" i="9" s="1"/>
  <c r="K103" i="14" s="1"/>
  <c r="X275" i="9"/>
  <c r="S275" i="9" s="1"/>
  <c r="K104" i="14" s="1"/>
  <c r="X276" i="9"/>
  <c r="S276" i="9" s="1"/>
  <c r="K105" i="14" s="1"/>
  <c r="X277" i="9"/>
  <c r="S277" i="9" s="1"/>
  <c r="K106" i="14" s="1"/>
  <c r="AH282" i="9"/>
  <c r="AJ282" i="9"/>
  <c r="AH283" i="9"/>
  <c r="AJ283" i="9"/>
  <c r="AH284" i="9"/>
  <c r="AJ284" i="9"/>
  <c r="AH285" i="9"/>
  <c r="AJ285" i="9"/>
  <c r="AH287" i="9"/>
  <c r="AJ287" i="9"/>
  <c r="AH288" i="9"/>
  <c r="AJ288" i="9"/>
  <c r="AH289" i="9"/>
  <c r="AJ289" i="9"/>
  <c r="AH310" i="9"/>
  <c r="AJ310" i="9"/>
  <c r="X313" i="9"/>
  <c r="S313" i="9" s="1"/>
  <c r="K115" i="14" s="1"/>
  <c r="L115" i="14" s="1"/>
  <c r="L98" i="32" s="1"/>
  <c r="AC325" i="9"/>
  <c r="X327" i="9"/>
  <c r="S327" i="9" s="1"/>
  <c r="K118" i="14" s="1"/>
  <c r="AH328" i="9"/>
  <c r="AJ328" i="9"/>
  <c r="X329" i="9"/>
  <c r="S329" i="9" s="1"/>
  <c r="K120" i="14" s="1"/>
  <c r="X330" i="9"/>
  <c r="S330" i="9" s="1"/>
  <c r="K121" i="14" s="1"/>
  <c r="X331" i="9"/>
  <c r="S331" i="9" s="1"/>
  <c r="K122" i="14" s="1"/>
  <c r="X332" i="9"/>
  <c r="S332" i="9" s="1"/>
  <c r="K123" i="14" s="1"/>
  <c r="X333" i="9"/>
  <c r="S333" i="9" s="1"/>
  <c r="K124" i="14" s="1"/>
  <c r="X334" i="9"/>
  <c r="S334" i="9" s="1"/>
  <c r="K125" i="14" s="1"/>
  <c r="X335" i="9"/>
  <c r="S335" i="9" s="1"/>
  <c r="K126" i="14" s="1"/>
  <c r="AH336" i="9"/>
  <c r="AJ336" i="9"/>
  <c r="X337" i="9"/>
  <c r="S337" i="9" s="1"/>
  <c r="K128" i="14" s="1"/>
  <c r="X338" i="9"/>
  <c r="S338" i="9" s="1"/>
  <c r="K129" i="14" s="1"/>
  <c r="AH339" i="9"/>
  <c r="AJ339" i="9"/>
  <c r="X340" i="9"/>
  <c r="S340" i="9" s="1"/>
  <c r="K131" i="14" s="1"/>
  <c r="X341" i="9"/>
  <c r="S341" i="9" s="1"/>
  <c r="K132" i="14" s="1"/>
  <c r="X342" i="9"/>
  <c r="S342" i="9" s="1"/>
  <c r="K133" i="14" s="1"/>
  <c r="X343" i="9"/>
  <c r="S343" i="9"/>
  <c r="K134" i="14" s="1"/>
  <c r="X344" i="9"/>
  <c r="S344" i="9" s="1"/>
  <c r="K135" i="14" s="1"/>
  <c r="X345" i="9"/>
  <c r="S345" i="9" s="1"/>
  <c r="K136" i="14" s="1"/>
  <c r="AH350" i="9"/>
  <c r="AJ350" i="9"/>
  <c r="AH351" i="9"/>
  <c r="AJ351" i="9"/>
  <c r="X352" i="9"/>
  <c r="S352" i="9" s="1"/>
  <c r="K138" i="14" s="1"/>
  <c r="X353" i="9"/>
  <c r="S353" i="9" s="1"/>
  <c r="K139" i="14" s="1"/>
  <c r="X354" i="9"/>
  <c r="S354" i="9"/>
  <c r="K140" i="14" s="1"/>
  <c r="AH354" i="9"/>
  <c r="AJ354" i="9"/>
  <c r="AH355" i="9"/>
  <c r="X355" i="9"/>
  <c r="S355" i="9" s="1"/>
  <c r="K141" i="14" s="1"/>
  <c r="AJ355" i="9"/>
  <c r="X356" i="9"/>
  <c r="S356" i="9" s="1"/>
  <c r="K142" i="14" s="1"/>
  <c r="X357" i="9"/>
  <c r="S357" i="9" s="1"/>
  <c r="K143" i="14" s="1"/>
  <c r="X358" i="9"/>
  <c r="S358" i="9" s="1"/>
  <c r="K144" i="14" s="1"/>
  <c r="AH358" i="9"/>
  <c r="X359" i="9"/>
  <c r="S359" i="9" s="1"/>
  <c r="K145" i="14" s="1"/>
  <c r="X362" i="9"/>
  <c r="S362" i="9" s="1"/>
  <c r="K148" i="14" s="1"/>
  <c r="AH370" i="9"/>
  <c r="X370" i="9"/>
  <c r="S370" i="9" s="1"/>
  <c r="K157" i="14" s="1"/>
  <c r="X371" i="9"/>
  <c r="S371" i="9"/>
  <c r="K158" i="14" s="1"/>
  <c r="X372" i="9"/>
  <c r="S372" i="9" s="1"/>
  <c r="K159" i="14" s="1"/>
  <c r="X373" i="9"/>
  <c r="S373" i="9" s="1"/>
  <c r="K160" i="14" s="1"/>
  <c r="X374" i="9"/>
  <c r="S374" i="9" s="1"/>
  <c r="K161" i="14" s="1"/>
  <c r="X375" i="9"/>
  <c r="S375" i="9" s="1"/>
  <c r="K162" i="14" s="1"/>
  <c r="AH379" i="9"/>
  <c r="AJ379" i="9"/>
  <c r="AH380" i="9"/>
  <c r="AJ380" i="9"/>
  <c r="AH381" i="9"/>
  <c r="AJ381" i="9"/>
  <c r="AH382" i="9"/>
  <c r="AJ382" i="9"/>
  <c r="X386" i="9"/>
  <c r="S386" i="9" s="1"/>
  <c r="K167" i="14" s="1"/>
  <c r="X387" i="9"/>
  <c r="S387" i="9" s="1"/>
  <c r="K168" i="14" s="1"/>
  <c r="Z168" i="14" s="1"/>
  <c r="J145" i="37" s="1"/>
  <c r="X388" i="9"/>
  <c r="S388" i="9" s="1"/>
  <c r="K169" i="14" s="1"/>
  <c r="X396" i="9"/>
  <c r="S396" i="9"/>
  <c r="K171" i="14" s="1"/>
  <c r="X397" i="9"/>
  <c r="S397" i="9" s="1"/>
  <c r="K172" i="14" s="1"/>
  <c r="AH397" i="9"/>
  <c r="X398" i="9"/>
  <c r="S398" i="9" s="1"/>
  <c r="K173" i="14" s="1"/>
  <c r="X399" i="9"/>
  <c r="S399" i="9" s="1"/>
  <c r="K174" i="14" s="1"/>
  <c r="X400" i="9"/>
  <c r="S400" i="9" s="1"/>
  <c r="K175" i="14" s="1"/>
  <c r="X401" i="9"/>
  <c r="S401" i="9" s="1"/>
  <c r="K176" i="14" s="1"/>
  <c r="X407" i="9"/>
  <c r="S407" i="9" s="1"/>
  <c r="K179" i="14" s="1"/>
  <c r="AG417" i="9"/>
  <c r="AH417" i="9"/>
  <c r="AI417" i="9"/>
  <c r="AJ417" i="9"/>
  <c r="AK417" i="9"/>
  <c r="AL417" i="9"/>
  <c r="AM417" i="9"/>
  <c r="X429" i="9"/>
  <c r="S429" i="9" s="1"/>
  <c r="K182" i="14" s="1"/>
  <c r="X430" i="9"/>
  <c r="S430" i="9" s="1"/>
  <c r="K183" i="14" s="1"/>
  <c r="W183" i="14" s="1"/>
  <c r="K158" i="32" s="1"/>
  <c r="X432" i="9"/>
  <c r="S432" i="9" s="1"/>
  <c r="K185" i="14" s="1"/>
  <c r="W185" i="14" s="1"/>
  <c r="K160" i="32" s="1"/>
  <c r="X433" i="9"/>
  <c r="S433" i="9" s="1"/>
  <c r="K186" i="14" s="1"/>
  <c r="Z186" i="14" s="1"/>
  <c r="J163" i="37" s="1"/>
  <c r="X434" i="9"/>
  <c r="S434" i="9" s="1"/>
  <c r="K187" i="14" s="1"/>
  <c r="W187" i="14" s="1"/>
  <c r="K162" i="32" s="1"/>
  <c r="X435" i="9"/>
  <c r="S435" i="9" s="1"/>
  <c r="K188" i="14" s="1"/>
  <c r="L188" i="14" s="1"/>
  <c r="L163" i="32" s="1"/>
  <c r="X436" i="9"/>
  <c r="S436" i="9" s="1"/>
  <c r="K189" i="14" s="1"/>
  <c r="L189" i="14" s="1"/>
  <c r="L164" i="32" s="1"/>
  <c r="X441" i="9"/>
  <c r="S441" i="9" s="1"/>
  <c r="K191" i="14" s="1"/>
  <c r="W191" i="14" s="1"/>
  <c r="K166" i="32" s="1"/>
  <c r="X442" i="9"/>
  <c r="S442" i="9"/>
  <c r="K192" i="14" s="1"/>
  <c r="L192" i="14" s="1"/>
  <c r="L167" i="32" s="1"/>
  <c r="X443" i="9"/>
  <c r="S443" i="9" s="1"/>
  <c r="K193" i="14"/>
  <c r="M193" i="14" s="1"/>
  <c r="I170" i="37" s="1"/>
  <c r="X444" i="9"/>
  <c r="S444" i="9" s="1"/>
  <c r="K194" i="14" s="1"/>
  <c r="L194" i="14" s="1"/>
  <c r="L169" i="32" s="1"/>
  <c r="X445" i="9"/>
  <c r="S445" i="9" s="1"/>
  <c r="K195" i="14" s="1"/>
  <c r="W195" i="14" s="1"/>
  <c r="K170" i="32" s="1"/>
  <c r="X446" i="9"/>
  <c r="S446" i="9" s="1"/>
  <c r="K196" i="14" s="1"/>
  <c r="W196" i="14" s="1"/>
  <c r="K171" i="32" s="1"/>
  <c r="X447" i="9"/>
  <c r="S447" i="9" s="1"/>
  <c r="K197" i="14" s="1"/>
  <c r="M197" i="14" s="1"/>
  <c r="I174" i="37" s="1"/>
  <c r="X451" i="9"/>
  <c r="S451" i="9" s="1"/>
  <c r="K201" i="14" s="1"/>
  <c r="X452" i="9"/>
  <c r="S452" i="9" s="1"/>
  <c r="K202" i="14" s="1"/>
  <c r="X456" i="9"/>
  <c r="S456" i="9" s="1"/>
  <c r="K203" i="14" s="1"/>
  <c r="L203" i="14" s="1"/>
  <c r="L178" i="32" s="1"/>
  <c r="X460" i="9"/>
  <c r="S460" i="9" s="1"/>
  <c r="K204" i="14" s="1"/>
  <c r="L204" i="14" s="1"/>
  <c r="L179" i="32" s="1"/>
  <c r="Z461" i="9"/>
  <c r="X461" i="9" s="1"/>
  <c r="S461" i="9" s="1"/>
  <c r="K205" i="14" s="1"/>
  <c r="Z205" i="14" s="1"/>
  <c r="J182" i="37" s="1"/>
  <c r="X462" i="9"/>
  <c r="S462" i="9" s="1"/>
  <c r="K206" i="14" s="1"/>
  <c r="X466" i="9"/>
  <c r="S466" i="9" s="1"/>
  <c r="K207" i="14" s="1"/>
  <c r="Z207" i="14" s="1"/>
  <c r="J184" i="37" s="1"/>
  <c r="X467" i="9"/>
  <c r="S467" i="9" s="1"/>
  <c r="K208" i="14" s="1"/>
  <c r="M208" i="14" s="1"/>
  <c r="I185" i="37" s="1"/>
  <c r="X468" i="9"/>
  <c r="S468" i="9" s="1"/>
  <c r="K209" i="14" s="1"/>
  <c r="M209" i="14" s="1"/>
  <c r="X469" i="9"/>
  <c r="S469" i="9" s="1"/>
  <c r="K210" i="14" s="1"/>
  <c r="M210" i="14" s="1"/>
  <c r="X470" i="9"/>
  <c r="S470" i="9" s="1"/>
  <c r="K211" i="14" s="1"/>
  <c r="X471" i="9"/>
  <c r="S471" i="9" s="1"/>
  <c r="K212" i="14" s="1"/>
  <c r="X475" i="9"/>
  <c r="S475" i="9" s="1"/>
  <c r="K213" i="14" s="1"/>
  <c r="X476" i="9"/>
  <c r="S476" i="9" s="1"/>
  <c r="K214" i="14" s="1"/>
  <c r="X477" i="9"/>
  <c r="S477" i="9" s="1"/>
  <c r="K215" i="14" s="1"/>
  <c r="X478" i="9"/>
  <c r="S478" i="9" s="1"/>
  <c r="K216" i="14" s="1"/>
  <c r="X479" i="9"/>
  <c r="S479" i="9" s="1"/>
  <c r="K217" i="14" s="1"/>
  <c r="X480" i="9"/>
  <c r="S480" i="9" s="1"/>
  <c r="K218" i="14" s="1"/>
  <c r="X489" i="9"/>
  <c r="S489" i="9" s="1"/>
  <c r="K227" i="14" s="1"/>
  <c r="Z227" i="14" s="1"/>
  <c r="X491" i="9"/>
  <c r="S491" i="9" s="1"/>
  <c r="K229" i="14" s="1"/>
  <c r="L229" i="14" s="1"/>
  <c r="L196" i="32" s="1"/>
  <c r="X490" i="9"/>
  <c r="S490" i="9" s="1"/>
  <c r="K228" i="14" s="1"/>
  <c r="W228" i="14" s="1"/>
  <c r="K195" i="32" s="1"/>
  <c r="X492" i="9"/>
  <c r="S492" i="9" s="1"/>
  <c r="K230" i="14" s="1"/>
  <c r="S496" i="9"/>
  <c r="K231" i="14" s="1"/>
  <c r="X497" i="9"/>
  <c r="S497" i="9" s="1"/>
  <c r="K232" i="14" s="1"/>
  <c r="M232" i="14" s="1"/>
  <c r="I201" i="37" s="1"/>
  <c r="X498" i="9"/>
  <c r="S498" i="9" s="1"/>
  <c r="K233" i="14" s="1"/>
  <c r="L233" i="14" s="1"/>
  <c r="L200" i="32" s="1"/>
  <c r="X499" i="9"/>
  <c r="S499" i="9" s="1"/>
  <c r="K234" i="14" s="1"/>
  <c r="X500" i="9"/>
  <c r="S500" i="9" s="1"/>
  <c r="K235" i="14" s="1"/>
  <c r="X504" i="9"/>
  <c r="S504" i="9" s="1"/>
  <c r="K236" i="14" s="1"/>
  <c r="X508" i="9"/>
  <c r="S508" i="9" s="1"/>
  <c r="K237" i="14" s="1"/>
  <c r="L237" i="14" s="1"/>
  <c r="L204" i="32" s="1"/>
  <c r="X509" i="9"/>
  <c r="S509" i="9" s="1"/>
  <c r="K238" i="14" s="1"/>
  <c r="L238" i="14" s="1"/>
  <c r="L205" i="32" s="1"/>
  <c r="X510" i="9"/>
  <c r="S510" i="9" s="1"/>
  <c r="K239" i="14" s="1"/>
  <c r="L239" i="14" s="1"/>
  <c r="L206" i="32" s="1"/>
  <c r="X515" i="9"/>
  <c r="S515" i="9" s="1"/>
  <c r="K240" i="14" s="1"/>
  <c r="M240" i="14" s="1"/>
  <c r="I209" i="37" s="1"/>
  <c r="X516" i="9"/>
  <c r="S516" i="9" s="1"/>
  <c r="K241" i="14" s="1"/>
  <c r="W241" i="14" s="1"/>
  <c r="K208" i="32" s="1"/>
  <c r="AH517" i="9"/>
  <c r="X517" i="9"/>
  <c r="S517" i="9" s="1"/>
  <c r="K242" i="14" s="1"/>
  <c r="L242" i="14" s="1"/>
  <c r="L209" i="32" s="1"/>
  <c r="AJ517" i="9"/>
  <c r="X519" i="9"/>
  <c r="S519" i="9" s="1"/>
  <c r="K244" i="14" s="1"/>
  <c r="L244" i="14" s="1"/>
  <c r="L211" i="32" s="1"/>
  <c r="X520" i="9"/>
  <c r="S520" i="9" s="1"/>
  <c r="K245" i="14" s="1"/>
  <c r="X521" i="9"/>
  <c r="S521" i="9" s="1"/>
  <c r="K246" i="14" s="1"/>
  <c r="X522" i="9"/>
  <c r="S522" i="9" s="1"/>
  <c r="K247" i="14" s="1"/>
  <c r="X523" i="9"/>
  <c r="S523" i="9" s="1"/>
  <c r="K248" i="14" s="1"/>
  <c r="X524" i="9"/>
  <c r="S524" i="9" s="1"/>
  <c r="K249" i="14" s="1"/>
  <c r="X525" i="9"/>
  <c r="S525" i="9" s="1"/>
  <c r="K250" i="14" s="1"/>
  <c r="AH529" i="9"/>
  <c r="X530" i="9"/>
  <c r="S530" i="9" s="1"/>
  <c r="K252" i="14" s="1"/>
  <c r="AH530" i="9"/>
  <c r="X531" i="9"/>
  <c r="S531" i="9"/>
  <c r="K253" i="14" s="1"/>
  <c r="Z253" i="14" s="1"/>
  <c r="J222" i="37" s="1"/>
  <c r="X532" i="9"/>
  <c r="S532" i="9" s="1"/>
  <c r="K254" i="14" s="1"/>
  <c r="X533" i="9"/>
  <c r="S533" i="9" s="1"/>
  <c r="K255" i="14" s="1"/>
  <c r="X541" i="9"/>
  <c r="S541" i="9" s="1"/>
  <c r="K256" i="14" s="1"/>
  <c r="X542" i="9"/>
  <c r="S542" i="9" s="1"/>
  <c r="K257" i="14" s="1"/>
  <c r="X543" i="9"/>
  <c r="S543" i="9" s="1"/>
  <c r="K258" i="14" s="1"/>
  <c r="AH544" i="9"/>
  <c r="X548" i="9"/>
  <c r="S548" i="9"/>
  <c r="K260" i="14" s="1"/>
  <c r="X552" i="9"/>
  <c r="S552" i="9" s="1"/>
  <c r="K261" i="14" s="1"/>
  <c r="M261" i="14" s="1"/>
  <c r="I230" i="37" s="1"/>
  <c r="X553" i="9"/>
  <c r="S553" i="9" s="1"/>
  <c r="K262" i="14" s="1"/>
  <c r="X559" i="9"/>
  <c r="S559" i="9" s="1"/>
  <c r="K264" i="14" s="1"/>
  <c r="Z264" i="14" s="1"/>
  <c r="J233" i="37" s="1"/>
  <c r="X561" i="9"/>
  <c r="S561" i="9" s="1"/>
  <c r="K266" i="14" s="1"/>
  <c r="M266" i="14" s="1"/>
  <c r="I235" i="37" s="1"/>
  <c r="X562" i="9"/>
  <c r="S562" i="9" s="1"/>
  <c r="K267" i="14" s="1"/>
  <c r="Z267" i="14" s="1"/>
  <c r="J236" i="37" s="1"/>
  <c r="X563" i="9"/>
  <c r="S563" i="9" s="1"/>
  <c r="K268" i="14" s="1"/>
  <c r="X567" i="9"/>
  <c r="S567" i="9" s="1"/>
  <c r="K269" i="14" s="1"/>
  <c r="S568" i="9"/>
  <c r="K270" i="14" s="1"/>
  <c r="X569" i="9"/>
  <c r="S569" i="9" s="1"/>
  <c r="K271" i="14" s="1"/>
  <c r="G15" i="14"/>
  <c r="U15" i="14"/>
  <c r="J6" i="32" s="1"/>
  <c r="G16" i="14"/>
  <c r="J16" i="14" s="1"/>
  <c r="H9" i="37" s="1"/>
  <c r="U16" i="14"/>
  <c r="J7" i="32" s="1"/>
  <c r="G17" i="14"/>
  <c r="G10" i="37" s="1"/>
  <c r="U17" i="14"/>
  <c r="J8" i="32" s="1"/>
  <c r="G18" i="14"/>
  <c r="AB18" i="14" s="1"/>
  <c r="U18" i="14"/>
  <c r="J9" i="32" s="1"/>
  <c r="G19" i="14"/>
  <c r="U19" i="14"/>
  <c r="J10" i="32" s="1"/>
  <c r="G20" i="14"/>
  <c r="E11" i="32" s="1"/>
  <c r="U20" i="14"/>
  <c r="J11" i="32" s="1"/>
  <c r="G21" i="14"/>
  <c r="G14" i="37" s="1"/>
  <c r="U21" i="14"/>
  <c r="J12" i="32" s="1"/>
  <c r="G22" i="14"/>
  <c r="U22" i="14"/>
  <c r="J13" i="32" s="1"/>
  <c r="G23" i="14"/>
  <c r="E14" i="32" s="1"/>
  <c r="U23" i="14"/>
  <c r="J14" i="32" s="1"/>
  <c r="G24" i="14"/>
  <c r="G17" i="37" s="1"/>
  <c r="U24" i="14"/>
  <c r="J15" i="32" s="1"/>
  <c r="G25" i="14"/>
  <c r="E16" i="32" s="1"/>
  <c r="U25" i="14"/>
  <c r="J16" i="32" s="1"/>
  <c r="G26" i="14"/>
  <c r="E17" i="32" s="1"/>
  <c r="U26" i="14"/>
  <c r="J17" i="32" s="1"/>
  <c r="G27" i="14"/>
  <c r="G20" i="37" s="1"/>
  <c r="U27" i="14"/>
  <c r="J18" i="32" s="1"/>
  <c r="G28" i="14"/>
  <c r="E19" i="32" s="1"/>
  <c r="U28" i="14"/>
  <c r="J19" i="32" s="1"/>
  <c r="G29" i="14"/>
  <c r="AB29" i="14" s="1"/>
  <c r="U29" i="14"/>
  <c r="J20" i="32" s="1"/>
  <c r="G30" i="14"/>
  <c r="E21" i="32" s="1"/>
  <c r="U30" i="14"/>
  <c r="J21" i="32" s="1"/>
  <c r="G31" i="14"/>
  <c r="AB31" i="14" s="1"/>
  <c r="U31" i="14"/>
  <c r="J22" i="32" s="1"/>
  <c r="G32" i="14"/>
  <c r="G25" i="37" s="1"/>
  <c r="U32" i="14"/>
  <c r="J23" i="32" s="1"/>
  <c r="G33" i="14"/>
  <c r="G26" i="37" s="1"/>
  <c r="U33" i="14"/>
  <c r="J24" i="32" s="1"/>
  <c r="G34" i="14"/>
  <c r="G27" i="37" s="1"/>
  <c r="U34" i="14"/>
  <c r="J25" i="32" s="1"/>
  <c r="G35" i="14"/>
  <c r="G28" i="37" s="1"/>
  <c r="U35" i="14"/>
  <c r="J26" i="32" s="1"/>
  <c r="G36" i="14"/>
  <c r="V36" i="14" s="1"/>
  <c r="U36" i="14"/>
  <c r="J27" i="32"/>
  <c r="G37" i="14"/>
  <c r="E28" i="32" s="1"/>
  <c r="U37" i="14"/>
  <c r="J28" i="32" s="1"/>
  <c r="G39" i="14"/>
  <c r="G32" i="37" s="1"/>
  <c r="G40" i="14"/>
  <c r="G33" i="37" s="1"/>
  <c r="G41" i="14"/>
  <c r="G42" i="14"/>
  <c r="E33" i="32" s="1"/>
  <c r="G43" i="14"/>
  <c r="E34" i="32" s="1"/>
  <c r="G44" i="14"/>
  <c r="E35" i="32" s="1"/>
  <c r="G45" i="14"/>
  <c r="G46" i="14"/>
  <c r="G39" i="37" s="1"/>
  <c r="G47" i="14"/>
  <c r="AA47" i="14" s="1"/>
  <c r="G48" i="14"/>
  <c r="J48" i="14" s="1"/>
  <c r="H41" i="37" s="1"/>
  <c r="G49" i="14"/>
  <c r="AA49" i="14" s="1"/>
  <c r="G50" i="14"/>
  <c r="AA50" i="14" s="1"/>
  <c r="G51" i="14"/>
  <c r="AA51" i="14" s="1"/>
  <c r="G52" i="14"/>
  <c r="G45" i="37" s="1"/>
  <c r="G53" i="14"/>
  <c r="G55" i="14"/>
  <c r="E46" i="32" s="1"/>
  <c r="G56" i="14"/>
  <c r="G49" i="37" s="1"/>
  <c r="G57" i="14"/>
  <c r="G58" i="14"/>
  <c r="G51" i="37" s="1"/>
  <c r="G59" i="14"/>
  <c r="E50" i="32" s="1"/>
  <c r="G60" i="14"/>
  <c r="E51" i="32" s="1"/>
  <c r="G61" i="14"/>
  <c r="G54" i="37" s="1"/>
  <c r="G62" i="14"/>
  <c r="G55" i="37" s="1"/>
  <c r="G63" i="14"/>
  <c r="AA63" i="14" s="1"/>
  <c r="G64" i="14"/>
  <c r="G57" i="37" s="1"/>
  <c r="G65" i="14"/>
  <c r="G58" i="37" s="1"/>
  <c r="G66" i="14"/>
  <c r="AA66" i="14" s="1"/>
  <c r="G67" i="14"/>
  <c r="V67" i="14" s="1"/>
  <c r="G68" i="14"/>
  <c r="G69" i="14"/>
  <c r="E60" i="32" s="1"/>
  <c r="G70" i="14"/>
  <c r="AA70" i="14" s="1"/>
  <c r="G71" i="14"/>
  <c r="E62" i="32" s="1"/>
  <c r="G72" i="14"/>
  <c r="E63" i="32" s="1"/>
  <c r="G73" i="14"/>
  <c r="G74" i="14"/>
  <c r="G75" i="14"/>
  <c r="G68" i="37" s="1"/>
  <c r="G84" i="14"/>
  <c r="E67" i="32" s="1"/>
  <c r="G86" i="14"/>
  <c r="G71" i="37" s="1"/>
  <c r="G87" i="14"/>
  <c r="E70" i="32" s="1"/>
  <c r="G88" i="14"/>
  <c r="Z88" i="14" s="1"/>
  <c r="J73" i="37" s="1"/>
  <c r="G89" i="14"/>
  <c r="E72" i="32" s="1"/>
  <c r="G90" i="14"/>
  <c r="G75" i="37" s="1"/>
  <c r="G91" i="14"/>
  <c r="E74" i="32" s="1"/>
  <c r="G92" i="14"/>
  <c r="Z92" i="14" s="1"/>
  <c r="J77" i="37" s="1"/>
  <c r="G93" i="14"/>
  <c r="AA93" i="14" s="1"/>
  <c r="G95" i="14"/>
  <c r="AB95" i="14" s="1"/>
  <c r="G96" i="14"/>
  <c r="E79" i="32" s="1"/>
  <c r="G97" i="14"/>
  <c r="AA97" i="14" s="1"/>
  <c r="G98" i="14"/>
  <c r="AA98" i="14" s="1"/>
  <c r="G99" i="14"/>
  <c r="V99" i="14" s="1"/>
  <c r="G100" i="14"/>
  <c r="G85" i="37" s="1"/>
  <c r="G101" i="14"/>
  <c r="G86" i="37" s="1"/>
  <c r="G102" i="14"/>
  <c r="AA102" i="14" s="1"/>
  <c r="G103" i="14"/>
  <c r="G104" i="14"/>
  <c r="G89" i="37" s="1"/>
  <c r="G105" i="14"/>
  <c r="G106" i="14"/>
  <c r="G107" i="14"/>
  <c r="E90" i="32" s="1"/>
  <c r="G108" i="14"/>
  <c r="AA108" i="14" s="1"/>
  <c r="G109" i="14"/>
  <c r="E92" i="32" s="1"/>
  <c r="G110" i="14"/>
  <c r="G95" i="37" s="1"/>
  <c r="G111" i="14"/>
  <c r="AA111" i="14" s="1"/>
  <c r="G112" i="14"/>
  <c r="E95" i="32" s="1"/>
  <c r="G113" i="14"/>
  <c r="AA113" i="14" s="1"/>
  <c r="G114" i="14"/>
  <c r="E97" i="32" s="1"/>
  <c r="G115" i="14"/>
  <c r="G100" i="37" s="1"/>
  <c r="G116" i="14"/>
  <c r="AA116" i="14" s="1"/>
  <c r="G117" i="14"/>
  <c r="AA117" i="14" s="1"/>
  <c r="G118" i="14"/>
  <c r="AA118" i="14" s="1"/>
  <c r="G119" i="14"/>
  <c r="E102" i="32" s="1"/>
  <c r="G120" i="14"/>
  <c r="AA120" i="14" s="1"/>
  <c r="G121" i="14"/>
  <c r="G106" i="37" s="1"/>
  <c r="G122" i="14"/>
  <c r="G107" i="37" s="1"/>
  <c r="G123" i="14"/>
  <c r="J123" i="14" s="1"/>
  <c r="X123" i="14" s="1"/>
  <c r="G124" i="14"/>
  <c r="G125" i="14"/>
  <c r="G126" i="14"/>
  <c r="AA126" i="14" s="1"/>
  <c r="G127" i="14"/>
  <c r="G112" i="37" s="1"/>
  <c r="G129" i="14"/>
  <c r="G130" i="14"/>
  <c r="AA130" i="14" s="1"/>
  <c r="G131" i="14"/>
  <c r="G116" i="37" s="1"/>
  <c r="G132" i="14"/>
  <c r="E115" i="32" s="1"/>
  <c r="G133" i="14"/>
  <c r="G118" i="37" s="1"/>
  <c r="G134" i="14"/>
  <c r="E117" i="32" s="1"/>
  <c r="G135" i="14"/>
  <c r="AA135" i="14" s="1"/>
  <c r="G136" i="14"/>
  <c r="E119" i="32" s="1"/>
  <c r="G137" i="14"/>
  <c r="E120" i="32" s="1"/>
  <c r="G138" i="14"/>
  <c r="E121" i="32" s="1"/>
  <c r="G140" i="14"/>
  <c r="E123" i="32" s="1"/>
  <c r="G141" i="14"/>
  <c r="E124" i="32" s="1"/>
  <c r="G142" i="14"/>
  <c r="G143" i="14"/>
  <c r="AA143" i="14" s="1"/>
  <c r="G144" i="14"/>
  <c r="AA144" i="14" s="1"/>
  <c r="G145" i="14"/>
  <c r="G130" i="37" s="1"/>
  <c r="G146" i="14"/>
  <c r="E129" i="32" s="1"/>
  <c r="G147" i="14"/>
  <c r="Z147" i="14" s="1"/>
  <c r="J132" i="37" s="1"/>
  <c r="G148" i="14"/>
  <c r="G133" i="37" s="1"/>
  <c r="G157" i="14"/>
  <c r="G158" i="14"/>
  <c r="AA158" i="14" s="1"/>
  <c r="G159" i="14"/>
  <c r="G160" i="14"/>
  <c r="G137" i="37" s="1"/>
  <c r="G161" i="14"/>
  <c r="AA161" i="14" s="1"/>
  <c r="G162" i="14"/>
  <c r="AA162" i="14" s="1"/>
  <c r="G163" i="14"/>
  <c r="AB163" i="14" s="1"/>
  <c r="G164" i="14"/>
  <c r="E139" i="32" s="1"/>
  <c r="G165" i="14"/>
  <c r="E140" i="32" s="1"/>
  <c r="G166" i="14"/>
  <c r="G143" i="37" s="1"/>
  <c r="G167" i="14"/>
  <c r="AB167" i="14" s="1"/>
  <c r="G168" i="14"/>
  <c r="G169" i="14"/>
  <c r="G146" i="37" s="1"/>
  <c r="G170" i="14"/>
  <c r="G147" i="37" s="1"/>
  <c r="G171" i="14"/>
  <c r="G172" i="14"/>
  <c r="E147" i="32" s="1"/>
  <c r="G173" i="14"/>
  <c r="AA173" i="14" s="1"/>
  <c r="G174" i="14"/>
  <c r="Z174" i="14" s="1"/>
  <c r="J151" i="37" s="1"/>
  <c r="G175" i="14"/>
  <c r="AA175" i="14" s="1"/>
  <c r="G176" i="14"/>
  <c r="G153" i="37" s="1"/>
  <c r="G177" i="14"/>
  <c r="E152" i="32" s="1"/>
  <c r="G178" i="14"/>
  <c r="G179" i="14"/>
  <c r="E154" i="32" s="1"/>
  <c r="AA181" i="14"/>
  <c r="G182" i="14"/>
  <c r="G159" i="37" s="1"/>
  <c r="G183" i="14"/>
  <c r="G184" i="14"/>
  <c r="G161" i="37" s="1"/>
  <c r="G185" i="14"/>
  <c r="G186" i="14"/>
  <c r="G163" i="37" s="1"/>
  <c r="G187" i="14"/>
  <c r="E162" i="32" s="1"/>
  <c r="G188" i="14"/>
  <c r="G189" i="14"/>
  <c r="E164" i="32" s="1"/>
  <c r="G190" i="14"/>
  <c r="AA190" i="14" s="1"/>
  <c r="G191" i="14"/>
  <c r="G168" i="37" s="1"/>
  <c r="G192" i="14"/>
  <c r="E167" i="32" s="1"/>
  <c r="G193" i="14"/>
  <c r="G170" i="37" s="1"/>
  <c r="G194" i="14"/>
  <c r="AB194" i="14" s="1"/>
  <c r="G195" i="14"/>
  <c r="E170" i="32" s="1"/>
  <c r="G196" i="14"/>
  <c r="G173" i="37" s="1"/>
  <c r="G201" i="14"/>
  <c r="G202" i="14"/>
  <c r="AA202" i="14" s="1"/>
  <c r="G203" i="14"/>
  <c r="G180" i="37" s="1"/>
  <c r="G204" i="14"/>
  <c r="AB204" i="14" s="1"/>
  <c r="G205" i="14"/>
  <c r="G182" i="37" s="1"/>
  <c r="G206" i="14"/>
  <c r="AA206" i="14" s="1"/>
  <c r="G207" i="14"/>
  <c r="AB207" i="14" s="1"/>
  <c r="G208" i="14"/>
  <c r="G185" i="37" s="1"/>
  <c r="G209" i="14"/>
  <c r="AB209" i="14" s="1"/>
  <c r="G210" i="14"/>
  <c r="J210" i="14" s="1"/>
  <c r="H187" i="37" s="1"/>
  <c r="G211" i="14"/>
  <c r="AB211" i="14" s="1"/>
  <c r="G212" i="14"/>
  <c r="E187" i="32" s="1"/>
  <c r="G213" i="14"/>
  <c r="E188" i="32" s="1"/>
  <c r="G214" i="14"/>
  <c r="Z214" i="14" s="1"/>
  <c r="J191" i="37" s="1"/>
  <c r="G215" i="14"/>
  <c r="G216" i="14"/>
  <c r="E191" i="32" s="1"/>
  <c r="G217" i="14"/>
  <c r="G194" i="37" s="1"/>
  <c r="G218" i="14"/>
  <c r="G195" i="37" s="1"/>
  <c r="G227" i="14"/>
  <c r="E194" i="32" s="1"/>
  <c r="G229" i="14"/>
  <c r="G230" i="14"/>
  <c r="G199" i="37" s="1"/>
  <c r="G231" i="14"/>
  <c r="AB231" i="14" s="1"/>
  <c r="G232" i="14"/>
  <c r="G201" i="37" s="1"/>
  <c r="G233" i="14"/>
  <c r="V233" i="14" s="1"/>
  <c r="G234" i="14"/>
  <c r="G235" i="14"/>
  <c r="G204" i="37" s="1"/>
  <c r="G236" i="14"/>
  <c r="G237" i="14"/>
  <c r="E204" i="32" s="1"/>
  <c r="G238" i="14"/>
  <c r="E205" i="32" s="1"/>
  <c r="G239" i="14"/>
  <c r="V239" i="14" s="1"/>
  <c r="G240" i="14"/>
  <c r="E207" i="32" s="1"/>
  <c r="G241" i="14"/>
  <c r="G242" i="14"/>
  <c r="AB242" i="14" s="1"/>
  <c r="G243" i="14"/>
  <c r="E210" i="32" s="1"/>
  <c r="G244" i="14"/>
  <c r="G213" i="37" s="1"/>
  <c r="G245" i="14"/>
  <c r="G246" i="14"/>
  <c r="AA246" i="14" s="1"/>
  <c r="G247" i="14"/>
  <c r="E214" i="32" s="1"/>
  <c r="G248" i="14"/>
  <c r="AA248" i="14" s="1"/>
  <c r="G249" i="14"/>
  <c r="G250" i="14"/>
  <c r="AA250" i="14" s="1"/>
  <c r="G251" i="14"/>
  <c r="G252" i="14"/>
  <c r="J252" i="14" s="1"/>
  <c r="H221" i="37" s="1"/>
  <c r="G253" i="14"/>
  <c r="AB253" i="14" s="1"/>
  <c r="G254" i="14"/>
  <c r="E221" i="32" s="1"/>
  <c r="G255" i="14"/>
  <c r="AA255" i="14" s="1"/>
  <c r="G256" i="14"/>
  <c r="G257" i="14"/>
  <c r="G226" i="37" s="1"/>
  <c r="G258" i="14"/>
  <c r="AA258" i="14" s="1"/>
  <c r="G259" i="14"/>
  <c r="E226" i="32" s="1"/>
  <c r="G260" i="14"/>
  <c r="G229" i="37" s="1"/>
  <c r="G261" i="14"/>
  <c r="AA261" i="14" s="1"/>
  <c r="G262" i="14"/>
  <c r="E229" i="32" s="1"/>
  <c r="G263" i="14"/>
  <c r="G232" i="37" s="1"/>
  <c r="G264" i="14"/>
  <c r="AB264" i="14" s="1"/>
  <c r="G265" i="14"/>
  <c r="E232" i="32" s="1"/>
  <c r="G266" i="14"/>
  <c r="G235" i="37" s="1"/>
  <c r="G267" i="14"/>
  <c r="G236" i="37" s="1"/>
  <c r="G268" i="14"/>
  <c r="E235" i="32" s="1"/>
  <c r="G269" i="14"/>
  <c r="E236" i="32" s="1"/>
  <c r="G270" i="14"/>
  <c r="J270" i="14" s="1"/>
  <c r="H239" i="37" s="1"/>
  <c r="G271" i="14"/>
  <c r="V271" i="14" s="1"/>
  <c r="G280" i="14"/>
  <c r="G281" i="14"/>
  <c r="AB281" i="14" s="1"/>
  <c r="G282" i="14"/>
  <c r="G283" i="14"/>
  <c r="G244" i="37" s="1"/>
  <c r="G284" i="14"/>
  <c r="E243" i="32" s="1"/>
  <c r="G285" i="14"/>
  <c r="E244" i="32" s="1"/>
  <c r="G286" i="14"/>
  <c r="AA286" i="14" s="1"/>
  <c r="G287" i="14"/>
  <c r="E246" i="32" s="1"/>
  <c r="G288" i="14"/>
  <c r="G289" i="14"/>
  <c r="E248" i="32" s="1"/>
  <c r="G290" i="14"/>
  <c r="G251" i="37" s="1"/>
  <c r="G291" i="14"/>
  <c r="E250" i="32" s="1"/>
  <c r="G292" i="14"/>
  <c r="E251" i="32" s="1"/>
  <c r="G293" i="14"/>
  <c r="G254" i="37" s="1"/>
  <c r="G294" i="14"/>
  <c r="G255" i="37" s="1"/>
  <c r="G295" i="14"/>
  <c r="E254" i="32" s="1"/>
  <c r="G296" i="14"/>
  <c r="AB296" i="14" s="1"/>
  <c r="G297" i="14"/>
  <c r="AB297" i="14" s="1"/>
  <c r="G298" i="14"/>
  <c r="AB298" i="14" s="1"/>
  <c r="G299" i="14"/>
  <c r="E258" i="32" s="1"/>
  <c r="G300" i="14"/>
  <c r="AA300" i="14" s="1"/>
  <c r="G301" i="14"/>
  <c r="G262" i="37" s="1"/>
  <c r="G302" i="14"/>
  <c r="J302" i="14" s="1"/>
  <c r="X302" i="14" s="1"/>
  <c r="G303" i="14"/>
  <c r="G264" i="37" s="1"/>
  <c r="G304" i="14"/>
  <c r="E263" i="32" s="1"/>
  <c r="G305" i="14"/>
  <c r="G306" i="14"/>
  <c r="AA306" i="14" s="1"/>
  <c r="G307" i="14"/>
  <c r="G308" i="14"/>
  <c r="E267" i="32" s="1"/>
  <c r="G309" i="14"/>
  <c r="G270" i="37" s="1"/>
  <c r="G310" i="14"/>
  <c r="G311" i="14"/>
  <c r="AB311" i="14" s="1"/>
  <c r="G312" i="14"/>
  <c r="G273" i="37" s="1"/>
  <c r="G313" i="14"/>
  <c r="AB313" i="14" s="1"/>
  <c r="G314" i="14"/>
  <c r="AB314" i="14" s="1"/>
  <c r="G315" i="14"/>
  <c r="J315" i="14" s="1"/>
  <c r="G316" i="14"/>
  <c r="AB316" i="14" s="1"/>
  <c r="G317" i="14"/>
  <c r="G278" i="37" s="1"/>
  <c r="G318" i="14"/>
  <c r="AB318" i="14" s="1"/>
  <c r="G319" i="14"/>
  <c r="G280" i="37" s="1"/>
  <c r="G320" i="14"/>
  <c r="G281" i="37" s="1"/>
  <c r="G321" i="14"/>
  <c r="G322" i="14"/>
  <c r="E281" i="32" s="1"/>
  <c r="G323" i="14"/>
  <c r="AA323" i="14" s="1"/>
  <c r="G324" i="14"/>
  <c r="G325" i="14"/>
  <c r="G326" i="14"/>
  <c r="E285" i="32" s="1"/>
  <c r="G327" i="14"/>
  <c r="G328" i="14"/>
  <c r="G289" i="37" s="1"/>
  <c r="G329" i="14"/>
  <c r="G290" i="37" s="1"/>
  <c r="G330" i="14"/>
  <c r="AA330" i="14" s="1"/>
  <c r="G331" i="14"/>
  <c r="G332" i="14"/>
  <c r="E291" i="32" s="1"/>
  <c r="G333" i="14"/>
  <c r="E292" i="32" s="1"/>
  <c r="G334" i="14"/>
  <c r="G295" i="37" s="1"/>
  <c r="G335" i="14"/>
  <c r="AB335" i="14" s="1"/>
  <c r="G336" i="14"/>
  <c r="AA336" i="14" s="1"/>
  <c r="G337" i="14"/>
  <c r="E296" i="32" s="1"/>
  <c r="G338" i="14"/>
  <c r="G339" i="14"/>
  <c r="G348" i="14"/>
  <c r="E299" i="32" s="1"/>
  <c r="G349" i="14"/>
  <c r="AB349" i="14" s="1"/>
  <c r="G350" i="14"/>
  <c r="AB350" i="14" s="1"/>
  <c r="G351" i="14"/>
  <c r="AA351" i="14" s="1"/>
  <c r="G352" i="14"/>
  <c r="G305" i="37" s="1"/>
  <c r="G353" i="14"/>
  <c r="G306" i="37" s="1"/>
  <c r="G354" i="14"/>
  <c r="AA354" i="14" s="1"/>
  <c r="G355" i="14"/>
  <c r="AB355" i="14" s="1"/>
  <c r="G356" i="14"/>
  <c r="X357" i="14"/>
  <c r="AA357" i="14"/>
  <c r="G358" i="14"/>
  <c r="AB358" i="14" s="1"/>
  <c r="G359" i="14"/>
  <c r="E310" i="32" s="1"/>
  <c r="G360" i="14"/>
  <c r="AB360" i="14" s="1"/>
  <c r="G361" i="14"/>
  <c r="E312" i="32" s="1"/>
  <c r="G362" i="14"/>
  <c r="E313" i="32" s="1"/>
  <c r="G363" i="14"/>
  <c r="E314" i="32" s="1"/>
  <c r="G364" i="14"/>
  <c r="E315" i="32" s="1"/>
  <c r="G365" i="14"/>
  <c r="E316" i="32" s="1"/>
  <c r="G366" i="14"/>
  <c r="E317" i="32" s="1"/>
  <c r="G367" i="14"/>
  <c r="AA367" i="14" s="1"/>
  <c r="G368" i="14"/>
  <c r="AA368" i="14" s="1"/>
  <c r="G369" i="14"/>
  <c r="AA369" i="14" s="1"/>
  <c r="G370" i="14"/>
  <c r="AA370" i="14" s="1"/>
  <c r="G371" i="14"/>
  <c r="AB371" i="14" s="1"/>
  <c r="G372" i="14"/>
  <c r="E323" i="32" s="1"/>
  <c r="G373" i="14"/>
  <c r="AB373" i="14" s="1"/>
  <c r="G374" i="14"/>
  <c r="G327" i="37" s="1"/>
  <c r="G375" i="14"/>
  <c r="E326" i="32" s="1"/>
  <c r="G376" i="14"/>
  <c r="G329" i="37" s="1"/>
  <c r="G377" i="14"/>
  <c r="G330" i="37" s="1"/>
  <c r="G378" i="14"/>
  <c r="E329" i="32" s="1"/>
  <c r="G379" i="14"/>
  <c r="AA379" i="14" s="1"/>
  <c r="G380" i="14"/>
  <c r="AA380" i="14" s="1"/>
  <c r="G381" i="14"/>
  <c r="Z381" i="14" s="1"/>
  <c r="J334" i="37" s="1"/>
  <c r="G382" i="14"/>
  <c r="AB382" i="14" s="1"/>
  <c r="G383" i="14"/>
  <c r="E334" i="32" s="1"/>
  <c r="G384" i="14"/>
  <c r="E335" i="32" s="1"/>
  <c r="G385" i="14"/>
  <c r="E336" i="32" s="1"/>
  <c r="G386" i="14"/>
  <c r="E337" i="32" s="1"/>
  <c r="G387" i="14"/>
  <c r="G340" i="37" s="1"/>
  <c r="G388" i="14"/>
  <c r="G389" i="14"/>
  <c r="E340" i="32" s="1"/>
  <c r="G390" i="14"/>
  <c r="AB390" i="14" s="1"/>
  <c r="G391" i="14"/>
  <c r="E342" i="32" s="1"/>
  <c r="G392" i="14"/>
  <c r="AB392" i="14" s="1"/>
  <c r="G393" i="14"/>
  <c r="AA393" i="14" s="1"/>
  <c r="G394" i="14"/>
  <c r="G395" i="14"/>
  <c r="G348" i="37" s="1"/>
  <c r="G396" i="14"/>
  <c r="V396" i="14" s="1"/>
  <c r="G397" i="14"/>
  <c r="G350" i="37" s="1"/>
  <c r="G398" i="14"/>
  <c r="G399" i="14"/>
  <c r="E350" i="32" s="1"/>
  <c r="G400" i="14"/>
  <c r="G353" i="37" s="1"/>
  <c r="G401" i="14"/>
  <c r="G354" i="37" s="1"/>
  <c r="G402" i="14"/>
  <c r="E353" i="32" s="1"/>
  <c r="G403" i="14"/>
  <c r="G356" i="37" s="1"/>
  <c r="G404" i="14"/>
  <c r="E355" i="32" s="1"/>
  <c r="G405" i="14"/>
  <c r="E356" i="32" s="1"/>
  <c r="G406" i="14"/>
  <c r="G359" i="37" s="1"/>
  <c r="G415" i="14"/>
  <c r="E358" i="32" s="1"/>
  <c r="G416" i="14"/>
  <c r="E359" i="32" s="1"/>
  <c r="G417" i="14"/>
  <c r="AB417" i="14" s="1"/>
  <c r="G418" i="14"/>
  <c r="G419" i="14"/>
  <c r="AA419" i="14" s="1"/>
  <c r="G420" i="14"/>
  <c r="AA420" i="14" s="1"/>
  <c r="G421" i="14"/>
  <c r="AB421" i="14" s="1"/>
  <c r="G422" i="14"/>
  <c r="E365" i="32" s="1"/>
  <c r="G423" i="14"/>
  <c r="G424" i="14"/>
  <c r="AB424" i="14" s="1"/>
  <c r="G425" i="14"/>
  <c r="AA425" i="14" s="1"/>
  <c r="G426" i="14"/>
  <c r="G427" i="14"/>
  <c r="G428" i="14"/>
  <c r="E371" i="32" s="1"/>
  <c r="G429" i="14"/>
  <c r="G430" i="14"/>
  <c r="E373" i="32" s="1"/>
  <c r="G431" i="14"/>
  <c r="AB431" i="14" s="1"/>
  <c r="G432" i="14"/>
  <c r="E375" i="32" s="1"/>
  <c r="G433" i="14"/>
  <c r="AB433" i="14" s="1"/>
  <c r="G434" i="14"/>
  <c r="G435" i="14"/>
  <c r="AB435" i="14" s="1"/>
  <c r="G436" i="14"/>
  <c r="AB436" i="14" s="1"/>
  <c r="G437" i="14"/>
  <c r="AB437" i="14" s="1"/>
  <c r="G438" i="14"/>
  <c r="E381" i="32" s="1"/>
  <c r="G439" i="14"/>
  <c r="AB439" i="14" s="1"/>
  <c r="G440" i="14"/>
  <c r="E383" i="32" s="1"/>
  <c r="G449" i="14"/>
  <c r="AB449" i="14" s="1"/>
  <c r="G450" i="14"/>
  <c r="AB450" i="14" s="1"/>
  <c r="G451" i="14"/>
  <c r="AB451" i="14" s="1"/>
  <c r="G452" i="14"/>
  <c r="G453" i="14"/>
  <c r="E388" i="32" s="1"/>
  <c r="G454" i="14"/>
  <c r="AB454" i="14" s="1"/>
  <c r="G455" i="14"/>
  <c r="E390" i="32" s="1"/>
  <c r="G456" i="14"/>
  <c r="AB456" i="14" s="1"/>
  <c r="G457" i="14"/>
  <c r="E392" i="32" s="1"/>
  <c r="G458" i="14"/>
  <c r="AB458" i="14" s="1"/>
  <c r="G459" i="14"/>
  <c r="AB459" i="14" s="1"/>
  <c r="G460" i="14"/>
  <c r="AB460" i="14" s="1"/>
  <c r="G461" i="14"/>
  <c r="AB461" i="14" s="1"/>
  <c r="G462" i="14"/>
  <c r="AB462" i="14" s="1"/>
  <c r="G463" i="14"/>
  <c r="G464" i="14"/>
  <c r="AB464" i="14" s="1"/>
  <c r="G465" i="14"/>
  <c r="E400" i="32" s="1"/>
  <c r="G466" i="14"/>
  <c r="AB466" i="14" s="1"/>
  <c r="G467" i="14"/>
  <c r="AB467" i="14" s="1"/>
  <c r="G468" i="14"/>
  <c r="AB468" i="14" s="1"/>
  <c r="G469" i="14"/>
  <c r="E404" i="32" s="1"/>
  <c r="G470" i="14"/>
  <c r="E405" i="32" s="1"/>
  <c r="G471" i="14"/>
  <c r="G472" i="14"/>
  <c r="AB472" i="14" s="1"/>
  <c r="G473" i="14"/>
  <c r="E408" i="32" s="1"/>
  <c r="G474" i="14"/>
  <c r="AB474" i="14" s="1"/>
  <c r="G475" i="14"/>
  <c r="AB475" i="14" s="1"/>
  <c r="G476" i="14"/>
  <c r="E411" i="32" s="1"/>
  <c r="G477" i="14"/>
  <c r="E412" i="32" s="1"/>
  <c r="G478" i="14"/>
  <c r="E413" i="32" s="1"/>
  <c r="G479" i="14"/>
  <c r="E414" i="32" s="1"/>
  <c r="G480" i="14"/>
  <c r="G481" i="14"/>
  <c r="G482" i="14"/>
  <c r="V482" i="14" s="1"/>
  <c r="G483" i="14"/>
  <c r="AB483" i="14" s="1"/>
  <c r="G484" i="14"/>
  <c r="G485" i="14"/>
  <c r="E420" i="32" s="1"/>
  <c r="G486" i="14"/>
  <c r="AB486" i="14" s="1"/>
  <c r="G487" i="14"/>
  <c r="AB487" i="14" s="1"/>
  <c r="G488" i="14"/>
  <c r="G489" i="14"/>
  <c r="E424" i="32" s="1"/>
  <c r="G490" i="14"/>
  <c r="E425" i="32" s="1"/>
  <c r="G491" i="14"/>
  <c r="G492" i="14"/>
  <c r="AA492" i="14" s="1"/>
  <c r="G493" i="14"/>
  <c r="AB493" i="14" s="1"/>
  <c r="G494" i="14"/>
  <c r="E429" i="32" s="1"/>
  <c r="G503" i="14"/>
  <c r="G504" i="14"/>
  <c r="E431" i="32" s="1"/>
  <c r="G505" i="14"/>
  <c r="E432" i="32" s="1"/>
  <c r="G506" i="14"/>
  <c r="AA506" i="14" s="1"/>
  <c r="G507" i="14"/>
  <c r="AA507" i="14" s="1"/>
  <c r="G508" i="14"/>
  <c r="AA508" i="14" s="1"/>
  <c r="G509" i="14"/>
  <c r="G510" i="14"/>
  <c r="G511" i="14"/>
  <c r="G512" i="14"/>
  <c r="G513" i="14"/>
  <c r="E440" i="32" s="1"/>
  <c r="G514" i="14"/>
  <c r="E441" i="32" s="1"/>
  <c r="G515" i="14"/>
  <c r="E442" i="32" s="1"/>
  <c r="G516" i="14"/>
  <c r="E443" i="32" s="1"/>
  <c r="G517" i="14"/>
  <c r="G518" i="14"/>
  <c r="AA518" i="14" s="1"/>
  <c r="G519" i="14"/>
  <c r="G520" i="14"/>
  <c r="E447" i="32" s="1"/>
  <c r="G521" i="14"/>
  <c r="E448" i="32" s="1"/>
  <c r="G522" i="14"/>
  <c r="E449" i="32" s="1"/>
  <c r="G523" i="14"/>
  <c r="G524" i="14"/>
  <c r="E451" i="32" s="1"/>
  <c r="G525" i="14"/>
  <c r="G526" i="14"/>
  <c r="E453" i="32" s="1"/>
  <c r="G527" i="14"/>
  <c r="E454" i="32" s="1"/>
  <c r="G528" i="14"/>
  <c r="E455" i="32" s="1"/>
  <c r="G529" i="14"/>
  <c r="G530" i="14"/>
  <c r="E457" i="32" s="1"/>
  <c r="G531" i="14"/>
  <c r="E458" i="32" s="1"/>
  <c r="G532" i="14"/>
  <c r="G533" i="14"/>
  <c r="E460" i="32" s="1"/>
  <c r="S598" i="14"/>
  <c r="U2" i="44"/>
  <c r="D16" i="44"/>
  <c r="D17" i="44" s="1"/>
  <c r="D18" i="44" s="1"/>
  <c r="D19" i="44" s="1"/>
  <c r="D20" i="44" s="1"/>
  <c r="D21" i="44" s="1"/>
  <c r="D22" i="44" s="1"/>
  <c r="D23" i="44" s="1"/>
  <c r="D24" i="44" s="1"/>
  <c r="D25" i="44" s="1"/>
  <c r="D26" i="44" s="1"/>
  <c r="D27" i="44" s="1"/>
  <c r="D28" i="44" s="1"/>
  <c r="D29" i="44" s="1"/>
  <c r="D30" i="44" s="1"/>
  <c r="D31" i="44" s="1"/>
  <c r="D32" i="44" s="1"/>
  <c r="D33" i="44" s="1"/>
  <c r="D34" i="44" s="1"/>
  <c r="D35" i="44" s="1"/>
  <c r="D36" i="44" s="1"/>
  <c r="D37" i="44" s="1"/>
  <c r="D38" i="44" s="1"/>
  <c r="D39" i="44" s="1"/>
  <c r="D40" i="44" s="1"/>
  <c r="D41" i="44" s="1"/>
  <c r="D42" i="44" s="1"/>
  <c r="D43" i="44" s="1"/>
  <c r="D44" i="44" s="1"/>
  <c r="D45" i="44" s="1"/>
  <c r="D46" i="44" s="1"/>
  <c r="D47" i="44" s="1"/>
  <c r="D48" i="44" s="1"/>
  <c r="D49" i="44" s="1"/>
  <c r="D50" i="44" s="1"/>
  <c r="D51" i="44" s="1"/>
  <c r="D52" i="44" s="1"/>
  <c r="D53" i="44" s="1"/>
  <c r="D54" i="44" s="1"/>
  <c r="D55" i="44" s="1"/>
  <c r="D56" i="44" s="1"/>
  <c r="D57" i="44" s="1"/>
  <c r="D58" i="44" s="1"/>
  <c r="D59" i="44" s="1"/>
  <c r="D60" i="44" s="1"/>
  <c r="D61" i="44" s="1"/>
  <c r="D62" i="44" s="1"/>
  <c r="D63" i="44" s="1"/>
  <c r="D64" i="44" s="1"/>
  <c r="D65" i="44" s="1"/>
  <c r="D66" i="44" s="1"/>
  <c r="D67" i="44" s="1"/>
  <c r="D68" i="44" s="1"/>
  <c r="D69" i="44" s="1"/>
  <c r="D70" i="44" s="1"/>
  <c r="D71" i="44" s="1"/>
  <c r="D72" i="44" s="1"/>
  <c r="D73" i="44" s="1"/>
  <c r="D74" i="44" s="1"/>
  <c r="D75" i="44" s="1"/>
  <c r="D76" i="44" s="1"/>
  <c r="D77" i="44" s="1"/>
  <c r="D78" i="44" s="1"/>
  <c r="D79" i="44" s="1"/>
  <c r="D80" i="44" s="1"/>
  <c r="D81" i="44" s="1"/>
  <c r="D82" i="44" s="1"/>
  <c r="D83" i="44" s="1"/>
  <c r="D84" i="44" s="1"/>
  <c r="D85" i="44" s="1"/>
  <c r="D86" i="44" s="1"/>
  <c r="D87" i="44" s="1"/>
  <c r="D88" i="44" s="1"/>
  <c r="D89" i="44" s="1"/>
  <c r="D90" i="44" s="1"/>
  <c r="D91" i="44" s="1"/>
  <c r="D92" i="44" s="1"/>
  <c r="D93" i="44" s="1"/>
  <c r="D94" i="44" s="1"/>
  <c r="D95" i="44" s="1"/>
  <c r="D96" i="44" s="1"/>
  <c r="D97" i="44" s="1"/>
  <c r="D98" i="44" s="1"/>
  <c r="D99" i="44" s="1"/>
  <c r="D100" i="44" s="1"/>
  <c r="D101" i="44" s="1"/>
  <c r="D102" i="44" s="1"/>
  <c r="D103" i="44" s="1"/>
  <c r="D104" i="44" s="1"/>
  <c r="D105" i="44" s="1"/>
  <c r="D106" i="44" s="1"/>
  <c r="D107" i="44" s="1"/>
  <c r="D108" i="44" s="1"/>
  <c r="D109" i="44" s="1"/>
  <c r="D110" i="44" s="1"/>
  <c r="D111" i="44" s="1"/>
  <c r="D112" i="44" s="1"/>
  <c r="D113" i="44" s="1"/>
  <c r="D114" i="44" s="1"/>
  <c r="D115" i="44" s="1"/>
  <c r="D116" i="44" s="1"/>
  <c r="D117" i="44" s="1"/>
  <c r="D118" i="44" s="1"/>
  <c r="D119" i="44" s="1"/>
  <c r="D120" i="44" s="1"/>
  <c r="D121" i="44" s="1"/>
  <c r="D122" i="44" s="1"/>
  <c r="D123" i="44" s="1"/>
  <c r="D124" i="44" s="1"/>
  <c r="D125" i="44" s="1"/>
  <c r="D126" i="44" s="1"/>
  <c r="D127" i="44" s="1"/>
  <c r="D128" i="44" s="1"/>
  <c r="D129" i="44" s="1"/>
  <c r="D130" i="44" s="1"/>
  <c r="D131" i="44" s="1"/>
  <c r="D132" i="44" s="1"/>
  <c r="D133" i="44" s="1"/>
  <c r="D134" i="44" s="1"/>
  <c r="D135" i="44" s="1"/>
  <c r="D136" i="44" s="1"/>
  <c r="D137" i="44" s="1"/>
  <c r="D138" i="44" s="1"/>
  <c r="D139" i="44" s="1"/>
  <c r="D140" i="44" s="1"/>
  <c r="D141" i="44" s="1"/>
  <c r="D142" i="44" s="1"/>
  <c r="D143" i="44" s="1"/>
  <c r="D144" i="44" s="1"/>
  <c r="D145" i="44" s="1"/>
  <c r="D146" i="44" s="1"/>
  <c r="D147" i="44" s="1"/>
  <c r="D148" i="44" s="1"/>
  <c r="D149" i="44" s="1"/>
  <c r="D150" i="44" s="1"/>
  <c r="D151" i="44" s="1"/>
  <c r="D152" i="44" s="1"/>
  <c r="D153" i="44" s="1"/>
  <c r="D154" i="44" s="1"/>
  <c r="D155" i="44" s="1"/>
  <c r="D156" i="44" s="1"/>
  <c r="D157" i="44" s="1"/>
  <c r="D158" i="44" s="1"/>
  <c r="D159" i="44" s="1"/>
  <c r="D160" i="44" s="1"/>
  <c r="D161" i="44" s="1"/>
  <c r="D162" i="44" s="1"/>
  <c r="D163" i="44" s="1"/>
  <c r="D164" i="44" s="1"/>
  <c r="D165" i="44" s="1"/>
  <c r="D166" i="44" s="1"/>
  <c r="D167" i="44" s="1"/>
  <c r="D168" i="44" s="1"/>
  <c r="D169" i="44" s="1"/>
  <c r="D170" i="44" s="1"/>
  <c r="D171" i="44" s="1"/>
  <c r="D172" i="44" s="1"/>
  <c r="D173" i="44" s="1"/>
  <c r="D174" i="44" s="1"/>
  <c r="D175" i="44" s="1"/>
  <c r="D176" i="44" s="1"/>
  <c r="D177" i="44" s="1"/>
  <c r="D178" i="44" s="1"/>
  <c r="D179" i="44" s="1"/>
  <c r="D180" i="44" s="1"/>
  <c r="D181" i="44" s="1"/>
  <c r="D182" i="44" s="1"/>
  <c r="D183" i="44" s="1"/>
  <c r="D184" i="44" s="1"/>
  <c r="D185" i="44" s="1"/>
  <c r="D186" i="44" s="1"/>
  <c r="D187" i="44" s="1"/>
  <c r="D188" i="44" s="1"/>
  <c r="D189" i="44" s="1"/>
  <c r="D190" i="44" s="1"/>
  <c r="D191" i="44" s="1"/>
  <c r="D192" i="44" s="1"/>
  <c r="D193" i="44" s="1"/>
  <c r="D194" i="44" s="1"/>
  <c r="D195" i="44" s="1"/>
  <c r="D196" i="44" s="1"/>
  <c r="D197" i="44" s="1"/>
  <c r="D198" i="44" s="1"/>
  <c r="D199" i="44" s="1"/>
  <c r="D200" i="44" s="1"/>
  <c r="D201" i="44" s="1"/>
  <c r="D202" i="44" s="1"/>
  <c r="D203" i="44" s="1"/>
  <c r="D204" i="44" s="1"/>
  <c r="D205" i="44" s="1"/>
  <c r="D206" i="44" s="1"/>
  <c r="D207" i="44" s="1"/>
  <c r="D208" i="44" s="1"/>
  <c r="D209" i="44" s="1"/>
  <c r="D210" i="44" s="1"/>
  <c r="D211" i="44" s="1"/>
  <c r="D212" i="44" s="1"/>
  <c r="D213" i="44" s="1"/>
  <c r="D214" i="44" s="1"/>
  <c r="D215" i="44" s="1"/>
  <c r="D216" i="44" s="1"/>
  <c r="D217" i="44" s="1"/>
  <c r="D218" i="44" s="1"/>
  <c r="D219" i="44" s="1"/>
  <c r="D220" i="44" s="1"/>
  <c r="D221" i="44" s="1"/>
  <c r="D222" i="44" s="1"/>
  <c r="D223" i="44" s="1"/>
  <c r="D224" i="44" s="1"/>
  <c r="D225" i="44" s="1"/>
  <c r="D226" i="44" s="1"/>
  <c r="D227" i="44" s="1"/>
  <c r="D228" i="44" s="1"/>
  <c r="D229" i="44" s="1"/>
  <c r="D230" i="44" s="1"/>
  <c r="D231" i="44" s="1"/>
  <c r="D232" i="44" s="1"/>
  <c r="D233" i="44" s="1"/>
  <c r="D234" i="44" s="1"/>
  <c r="D235" i="44" s="1"/>
  <c r="D236" i="44" s="1"/>
  <c r="D237" i="44" s="1"/>
  <c r="D238" i="44" s="1"/>
  <c r="D239" i="44" s="1"/>
  <c r="D240" i="44" s="1"/>
  <c r="D241" i="44" s="1"/>
  <c r="D242" i="44" s="1"/>
  <c r="D243" i="44" s="1"/>
  <c r="D244" i="44" s="1"/>
  <c r="D245" i="44" s="1"/>
  <c r="D246" i="44" s="1"/>
  <c r="D247" i="44" s="1"/>
  <c r="D248" i="44" s="1"/>
  <c r="D249" i="44" s="1"/>
  <c r="D250" i="44" s="1"/>
  <c r="D251" i="44" s="1"/>
  <c r="D252" i="44" s="1"/>
  <c r="D253" i="44" s="1"/>
  <c r="D254" i="44" s="1"/>
  <c r="D255" i="44" s="1"/>
  <c r="D256" i="44" s="1"/>
  <c r="D257" i="44" s="1"/>
  <c r="D258" i="44" s="1"/>
  <c r="D259" i="44" s="1"/>
  <c r="D260" i="44" s="1"/>
  <c r="D261" i="44" s="1"/>
  <c r="D262" i="44" s="1"/>
  <c r="D263" i="44" s="1"/>
  <c r="D264" i="44" s="1"/>
  <c r="D265" i="44" s="1"/>
  <c r="D266" i="44" s="1"/>
  <c r="D267" i="44" s="1"/>
  <c r="D268" i="44" s="1"/>
  <c r="D269" i="44" s="1"/>
  <c r="D270" i="44" s="1"/>
  <c r="D271" i="44" s="1"/>
  <c r="D272" i="44" s="1"/>
  <c r="D273" i="44" s="1"/>
  <c r="D274" i="44" s="1"/>
  <c r="D275" i="44" s="1"/>
  <c r="D276" i="44" s="1"/>
  <c r="D277" i="44" s="1"/>
  <c r="D278" i="44" s="1"/>
  <c r="D279" i="44" s="1"/>
  <c r="D280" i="44" s="1"/>
  <c r="D281" i="44" s="1"/>
  <c r="D282" i="44" s="1"/>
  <c r="D283" i="44" s="1"/>
  <c r="D284" i="44" s="1"/>
  <c r="D285" i="44" s="1"/>
  <c r="D286" i="44" s="1"/>
  <c r="D287" i="44" s="1"/>
  <c r="D288" i="44" s="1"/>
  <c r="D289" i="44" s="1"/>
  <c r="D290" i="44" s="1"/>
  <c r="D291" i="44" s="1"/>
  <c r="D292" i="44" s="1"/>
  <c r="D293" i="44" s="1"/>
  <c r="D294" i="44" s="1"/>
  <c r="D295" i="44" s="1"/>
  <c r="D296" i="44" s="1"/>
  <c r="D297" i="44" s="1"/>
  <c r="D298" i="44" s="1"/>
  <c r="D299" i="44" s="1"/>
  <c r="D300" i="44" s="1"/>
  <c r="D301" i="44" s="1"/>
  <c r="D302" i="44" s="1"/>
  <c r="D303" i="44" s="1"/>
  <c r="D304" i="44" s="1"/>
  <c r="D305" i="44" s="1"/>
  <c r="D306" i="44" s="1"/>
  <c r="D307" i="44" s="1"/>
  <c r="D308" i="44" s="1"/>
  <c r="D309" i="44" s="1"/>
  <c r="D310" i="44" s="1"/>
  <c r="D311" i="44" s="1"/>
  <c r="D312" i="44" s="1"/>
  <c r="D313" i="44" s="1"/>
  <c r="D314" i="44" s="1"/>
  <c r="D315" i="44" s="1"/>
  <c r="D316" i="44" s="1"/>
  <c r="D317" i="44" s="1"/>
  <c r="D318" i="44" s="1"/>
  <c r="D319" i="44" s="1"/>
  <c r="D320" i="44" s="1"/>
  <c r="D321" i="44" s="1"/>
  <c r="D322" i="44" s="1"/>
  <c r="D323" i="44" s="1"/>
  <c r="D324" i="44" s="1"/>
  <c r="D325" i="44" s="1"/>
  <c r="D326" i="44" s="1"/>
  <c r="D327" i="44" s="1"/>
  <c r="D328" i="44" s="1"/>
  <c r="D329" i="44" s="1"/>
  <c r="D330" i="44" s="1"/>
  <c r="D331" i="44" s="1"/>
  <c r="D332" i="44" s="1"/>
  <c r="D333" i="44" s="1"/>
  <c r="D334" i="44" s="1"/>
  <c r="D335" i="44" s="1"/>
  <c r="D336" i="44" s="1"/>
  <c r="D337" i="44" s="1"/>
  <c r="D338" i="44" s="1"/>
  <c r="D339" i="44" s="1"/>
  <c r="D340" i="44" s="1"/>
  <c r="D341" i="44" s="1"/>
  <c r="D342" i="44" s="1"/>
  <c r="D343" i="44" s="1"/>
  <c r="D344" i="44" s="1"/>
  <c r="D345" i="44" s="1"/>
  <c r="D346" i="44" s="1"/>
  <c r="D347" i="44" s="1"/>
  <c r="D348" i="44" s="1"/>
  <c r="D349" i="44" s="1"/>
  <c r="D350" i="44" s="1"/>
  <c r="D351" i="44" s="1"/>
  <c r="D352" i="44" s="1"/>
  <c r="D353" i="44" s="1"/>
  <c r="D354" i="44" s="1"/>
  <c r="D355" i="44" s="1"/>
  <c r="D356" i="44" s="1"/>
  <c r="D357" i="44" s="1"/>
  <c r="D358" i="44" s="1"/>
  <c r="D359" i="44" s="1"/>
  <c r="D360" i="44" s="1"/>
  <c r="D361" i="44" s="1"/>
  <c r="D362" i="44" s="1"/>
  <c r="D363" i="44" s="1"/>
  <c r="D364" i="44" s="1"/>
  <c r="D365" i="44" s="1"/>
  <c r="D366" i="44" s="1"/>
  <c r="D367" i="44" s="1"/>
  <c r="D368" i="44" s="1"/>
  <c r="D369" i="44" s="1"/>
  <c r="D370" i="44" s="1"/>
  <c r="D371" i="44" s="1"/>
  <c r="D372" i="44" s="1"/>
  <c r="D373" i="44" s="1"/>
  <c r="D374" i="44" s="1"/>
  <c r="D375" i="44" s="1"/>
  <c r="D376" i="44" s="1"/>
  <c r="D377" i="44" s="1"/>
  <c r="D378" i="44" s="1"/>
  <c r="D379" i="44" s="1"/>
  <c r="D380" i="44" s="1"/>
  <c r="D381" i="44" s="1"/>
  <c r="D382" i="44" s="1"/>
  <c r="D383" i="44" s="1"/>
  <c r="D384" i="44" s="1"/>
  <c r="D385" i="44" s="1"/>
  <c r="D386" i="44" s="1"/>
  <c r="D387" i="44" s="1"/>
  <c r="D388" i="44" s="1"/>
  <c r="D389" i="44" s="1"/>
  <c r="D390" i="44" s="1"/>
  <c r="D391" i="44" s="1"/>
  <c r="D392" i="44" s="1"/>
  <c r="D393" i="44" s="1"/>
  <c r="D394" i="44" s="1"/>
  <c r="D395" i="44" s="1"/>
  <c r="D396" i="44" s="1"/>
  <c r="D397" i="44" s="1"/>
  <c r="D398" i="44" s="1"/>
  <c r="D399" i="44" s="1"/>
  <c r="D400" i="44" s="1"/>
  <c r="D401" i="44" s="1"/>
  <c r="D402" i="44" s="1"/>
  <c r="D403" i="44" s="1"/>
  <c r="D404" i="44" s="1"/>
  <c r="D405" i="44" s="1"/>
  <c r="D406" i="44" s="1"/>
  <c r="D407" i="44" s="1"/>
  <c r="D408" i="44" s="1"/>
  <c r="D409" i="44" s="1"/>
  <c r="D410" i="44" s="1"/>
  <c r="D411" i="44" s="1"/>
  <c r="D412" i="44" s="1"/>
  <c r="D413" i="44" s="1"/>
  <c r="D414" i="44" s="1"/>
  <c r="D415" i="44" s="1"/>
  <c r="D416" i="44" s="1"/>
  <c r="D417" i="44" s="1"/>
  <c r="D418" i="44" s="1"/>
  <c r="D419" i="44" s="1"/>
  <c r="D420" i="44" s="1"/>
  <c r="D421" i="44" s="1"/>
  <c r="D422" i="44" s="1"/>
  <c r="D423" i="44" s="1"/>
  <c r="D424" i="44" s="1"/>
  <c r="D425" i="44" s="1"/>
  <c r="D426" i="44" s="1"/>
  <c r="D427" i="44" s="1"/>
  <c r="D428" i="44" s="1"/>
  <c r="D429" i="44" s="1"/>
  <c r="D430" i="44" s="1"/>
  <c r="D431" i="44" s="1"/>
  <c r="D432" i="44" s="1"/>
  <c r="D433" i="44" s="1"/>
  <c r="D434" i="44" s="1"/>
  <c r="D435" i="44" s="1"/>
  <c r="D436" i="44" s="1"/>
  <c r="D437" i="44" s="1"/>
  <c r="D438" i="44" s="1"/>
  <c r="D439" i="44" s="1"/>
  <c r="D440" i="44" s="1"/>
  <c r="D441" i="44" s="1"/>
  <c r="D442" i="44" s="1"/>
  <c r="D443" i="44" s="1"/>
  <c r="D444" i="44" s="1"/>
  <c r="D445" i="44" s="1"/>
  <c r="D446" i="44" s="1"/>
  <c r="D447" i="44" s="1"/>
  <c r="D448" i="44" s="1"/>
  <c r="D449" i="44" s="1"/>
  <c r="D450" i="44" s="1"/>
  <c r="D451" i="44" s="1"/>
  <c r="D452" i="44" s="1"/>
  <c r="D453" i="44" s="1"/>
  <c r="D454" i="44" s="1"/>
  <c r="D455" i="44" s="1"/>
  <c r="D456" i="44" s="1"/>
  <c r="D457" i="44" s="1"/>
  <c r="D458" i="44" s="1"/>
  <c r="D459" i="44" s="1"/>
  <c r="D460" i="44" s="1"/>
  <c r="D461" i="44" s="1"/>
  <c r="D462" i="44" s="1"/>
  <c r="D463" i="44" s="1"/>
  <c r="D464" i="44" s="1"/>
  <c r="D465" i="44" s="1"/>
  <c r="D466" i="44" s="1"/>
  <c r="D467" i="44" s="1"/>
  <c r="D468" i="44" s="1"/>
  <c r="D469" i="44" s="1"/>
  <c r="D470" i="44" s="1"/>
  <c r="D471" i="44" s="1"/>
  <c r="D472" i="44" s="1"/>
  <c r="D473" i="44" s="1"/>
  <c r="D474" i="44" s="1"/>
  <c r="D475" i="44" s="1"/>
  <c r="D476" i="44" s="1"/>
  <c r="D477" i="44" s="1"/>
  <c r="D478" i="44" s="1"/>
  <c r="D479" i="44" s="1"/>
  <c r="D480" i="44" s="1"/>
  <c r="D481" i="44" s="1"/>
  <c r="D482" i="44" s="1"/>
  <c r="D483" i="44" s="1"/>
  <c r="D484" i="44" s="1"/>
  <c r="D485" i="44" s="1"/>
  <c r="D486" i="44" s="1"/>
  <c r="D487" i="44" s="1"/>
  <c r="D488" i="44" s="1"/>
  <c r="D489" i="44" s="1"/>
  <c r="D490" i="44" s="1"/>
  <c r="D491" i="44" s="1"/>
  <c r="D492" i="44" s="1"/>
  <c r="D493" i="44" s="1"/>
  <c r="D494" i="44" s="1"/>
  <c r="D495" i="44" s="1"/>
  <c r="D496" i="44" s="1"/>
  <c r="D497" i="44" s="1"/>
  <c r="D498" i="44" s="1"/>
  <c r="D499" i="44" s="1"/>
  <c r="D500" i="44" s="1"/>
  <c r="D501" i="44" s="1"/>
  <c r="D502" i="44" s="1"/>
  <c r="D503" i="44" s="1"/>
  <c r="D504" i="44" s="1"/>
  <c r="D505" i="44" s="1"/>
  <c r="D506" i="44" s="1"/>
  <c r="D507" i="44" s="1"/>
  <c r="D508" i="44" s="1"/>
  <c r="D509" i="44" s="1"/>
  <c r="D510" i="44" s="1"/>
  <c r="D511" i="44" s="1"/>
  <c r="D512" i="44" s="1"/>
  <c r="D513" i="44" s="1"/>
  <c r="D514" i="44" s="1"/>
  <c r="N18" i="44"/>
  <c r="O18" i="44" s="1"/>
  <c r="N19" i="44"/>
  <c r="O19" i="44" s="1"/>
  <c r="N22" i="44"/>
  <c r="O22" i="44"/>
  <c r="N33" i="44"/>
  <c r="N35" i="44"/>
  <c r="N36" i="44"/>
  <c r="N37" i="44"/>
  <c r="O37" i="44"/>
  <c r="N38" i="44"/>
  <c r="N43" i="44"/>
  <c r="O43" i="44"/>
  <c r="N44" i="44"/>
  <c r="O44" i="44" s="1"/>
  <c r="N49" i="44"/>
  <c r="O49" i="44" s="1"/>
  <c r="N51" i="44"/>
  <c r="O51" i="44" s="1"/>
  <c r="N52" i="44"/>
  <c r="O52" i="44" s="1"/>
  <c r="N53" i="44"/>
  <c r="O53" i="44" s="1"/>
  <c r="N54" i="44"/>
  <c r="N55" i="44"/>
  <c r="N56" i="44"/>
  <c r="O56" i="44" s="1"/>
  <c r="N57" i="44"/>
  <c r="O57" i="44" s="1"/>
  <c r="N60" i="44"/>
  <c r="N61" i="44"/>
  <c r="N64" i="44"/>
  <c r="O64" i="44" s="1"/>
  <c r="N65" i="44"/>
  <c r="O65" i="44" s="1"/>
  <c r="N66" i="44"/>
  <c r="O66" i="44" s="1"/>
  <c r="N67" i="44"/>
  <c r="O67" i="44"/>
  <c r="N68" i="44"/>
  <c r="O68" i="44" s="1"/>
  <c r="N69" i="44"/>
  <c r="O69" i="44" s="1"/>
  <c r="N70" i="44"/>
  <c r="O70" i="44" s="1"/>
  <c r="N71" i="44"/>
  <c r="O71" i="44" s="1"/>
  <c r="N72" i="44"/>
  <c r="O72" i="44" s="1"/>
  <c r="N73" i="44"/>
  <c r="O73" i="44" s="1"/>
  <c r="N74" i="44"/>
  <c r="O74" i="44"/>
  <c r="N75" i="44"/>
  <c r="O75" i="44" s="1"/>
  <c r="N76" i="44"/>
  <c r="O76" i="44" s="1"/>
  <c r="N77" i="44"/>
  <c r="O77" i="44" s="1"/>
  <c r="N78" i="44"/>
  <c r="O78" i="44"/>
  <c r="N79" i="44"/>
  <c r="O79" i="44" s="1"/>
  <c r="N80" i="44"/>
  <c r="O80" i="44" s="1"/>
  <c r="N81" i="44"/>
  <c r="O81" i="44" s="1"/>
  <c r="N82" i="44"/>
  <c r="O82" i="44" s="1"/>
  <c r="N83" i="44"/>
  <c r="O83" i="44" s="1"/>
  <c r="N84" i="44"/>
  <c r="O84" i="44" s="1"/>
  <c r="N85" i="44"/>
  <c r="O85" i="44" s="1"/>
  <c r="N86" i="44"/>
  <c r="O86" i="44" s="1"/>
  <c r="N87" i="44"/>
  <c r="O87" i="44" s="1"/>
  <c r="N88" i="44"/>
  <c r="O88" i="44" s="1"/>
  <c r="N89" i="44"/>
  <c r="O89" i="44" s="1"/>
  <c r="N90" i="44"/>
  <c r="O90" i="44" s="1"/>
  <c r="N91" i="44"/>
  <c r="O91" i="44" s="1"/>
  <c r="N92" i="44"/>
  <c r="O92" i="44" s="1"/>
  <c r="N93" i="44"/>
  <c r="O93" i="44" s="1"/>
  <c r="N94" i="44"/>
  <c r="O94" i="44"/>
  <c r="N95" i="44"/>
  <c r="O95" i="44" s="1"/>
  <c r="N96" i="44"/>
  <c r="O96" i="44" s="1"/>
  <c r="N97" i="44"/>
  <c r="O97" i="44" s="1"/>
  <c r="N98" i="44"/>
  <c r="O98" i="44" s="1"/>
  <c r="N99" i="44"/>
  <c r="O99" i="44" s="1"/>
  <c r="N100" i="44"/>
  <c r="O100" i="44" s="1"/>
  <c r="N101" i="44"/>
  <c r="O101" i="44"/>
  <c r="N102" i="44"/>
  <c r="O102" i="44" s="1"/>
  <c r="N103" i="44"/>
  <c r="O103" i="44" s="1"/>
  <c r="N104" i="44"/>
  <c r="O104" i="44" s="1"/>
  <c r="N105" i="44"/>
  <c r="O105" i="44"/>
  <c r="N106" i="44"/>
  <c r="O106" i="44" s="1"/>
  <c r="N107" i="44"/>
  <c r="O107" i="44" s="1"/>
  <c r="N108" i="44"/>
  <c r="O108" i="44" s="1"/>
  <c r="N109" i="44"/>
  <c r="O109" i="44" s="1"/>
  <c r="N110" i="44"/>
  <c r="O110" i="44" s="1"/>
  <c r="N111" i="44"/>
  <c r="O111" i="44" s="1"/>
  <c r="N112" i="44"/>
  <c r="O112" i="44" s="1"/>
  <c r="N113" i="44"/>
  <c r="O113" i="44" s="1"/>
  <c r="N114" i="44"/>
  <c r="O114" i="44" s="1"/>
  <c r="N115" i="44"/>
  <c r="O115" i="44" s="1"/>
  <c r="N116" i="44"/>
  <c r="O116" i="44" s="1"/>
  <c r="N117" i="44"/>
  <c r="O117" i="44" s="1"/>
  <c r="N118" i="44"/>
  <c r="O118" i="44" s="1"/>
  <c r="N119" i="44"/>
  <c r="O119" i="44" s="1"/>
  <c r="N120" i="44"/>
  <c r="O120" i="44" s="1"/>
  <c r="N121" i="44"/>
  <c r="O121" i="44" s="1"/>
  <c r="N122" i="44"/>
  <c r="O122" i="44" s="1"/>
  <c r="N123" i="44"/>
  <c r="O123" i="44" s="1"/>
  <c r="N124" i="44"/>
  <c r="O124" i="44" s="1"/>
  <c r="N125" i="44"/>
  <c r="O125" i="44" s="1"/>
  <c r="N126" i="44"/>
  <c r="O126" i="44" s="1"/>
  <c r="N127" i="44"/>
  <c r="O127" i="44" s="1"/>
  <c r="N128" i="44"/>
  <c r="O128" i="44" s="1"/>
  <c r="N129" i="44"/>
  <c r="O129" i="44" s="1"/>
  <c r="N130" i="44"/>
  <c r="O130" i="44" s="1"/>
  <c r="N131" i="44"/>
  <c r="O131" i="44" s="1"/>
  <c r="N132" i="44"/>
  <c r="O132" i="44" s="1"/>
  <c r="N133" i="44"/>
  <c r="O133" i="44" s="1"/>
  <c r="N134" i="44"/>
  <c r="O134" i="44" s="1"/>
  <c r="N135" i="44"/>
  <c r="O135" i="44"/>
  <c r="N136" i="44"/>
  <c r="O136" i="44" s="1"/>
  <c r="N137" i="44"/>
  <c r="O137" i="44" s="1"/>
  <c r="N138" i="44"/>
  <c r="O138" i="44" s="1"/>
  <c r="N139" i="44"/>
  <c r="O139" i="44" s="1"/>
  <c r="N140" i="44"/>
  <c r="O140" i="44" s="1"/>
  <c r="N141" i="44"/>
  <c r="O141" i="44" s="1"/>
  <c r="N142" i="44"/>
  <c r="O142" i="44"/>
  <c r="N143" i="44"/>
  <c r="O143" i="44" s="1"/>
  <c r="N144" i="44"/>
  <c r="O144" i="44" s="1"/>
  <c r="N145" i="44"/>
  <c r="O145" i="44"/>
  <c r="N146" i="44"/>
  <c r="O146" i="44" s="1"/>
  <c r="N147" i="44"/>
  <c r="O147" i="44"/>
  <c r="N148" i="44"/>
  <c r="O148" i="44" s="1"/>
  <c r="N149" i="44"/>
  <c r="O149" i="44" s="1"/>
  <c r="N150" i="44"/>
  <c r="O150" i="44" s="1"/>
  <c r="N151" i="44"/>
  <c r="O151" i="44" s="1"/>
  <c r="N152" i="44"/>
  <c r="O152" i="44" s="1"/>
  <c r="N153" i="44"/>
  <c r="O153" i="44" s="1"/>
  <c r="N154" i="44"/>
  <c r="O154" i="44" s="1"/>
  <c r="N155" i="44"/>
  <c r="O155" i="44" s="1"/>
  <c r="N156" i="44"/>
  <c r="O156" i="44" s="1"/>
  <c r="N157" i="44"/>
  <c r="O157" i="44" s="1"/>
  <c r="N158" i="44"/>
  <c r="O158" i="44"/>
  <c r="N159" i="44"/>
  <c r="O159" i="44" s="1"/>
  <c r="N160" i="44"/>
  <c r="O160" i="44" s="1"/>
  <c r="N161" i="44"/>
  <c r="O161" i="44" s="1"/>
  <c r="N162" i="44"/>
  <c r="O162" i="44" s="1"/>
  <c r="N163" i="44"/>
  <c r="O163" i="44" s="1"/>
  <c r="N164" i="44"/>
  <c r="O164" i="44" s="1"/>
  <c r="N165" i="44"/>
  <c r="O165" i="44"/>
  <c r="N166" i="44"/>
  <c r="O166" i="44" s="1"/>
  <c r="N167" i="44"/>
  <c r="O167" i="44" s="1"/>
  <c r="N168" i="44"/>
  <c r="O168" i="44" s="1"/>
  <c r="N169" i="44"/>
  <c r="O169" i="44" s="1"/>
  <c r="N170" i="44"/>
  <c r="O170" i="44" s="1"/>
  <c r="N171" i="44"/>
  <c r="O171" i="44" s="1"/>
  <c r="N172" i="44"/>
  <c r="O172" i="44" s="1"/>
  <c r="N173" i="44"/>
  <c r="O173" i="44" s="1"/>
  <c r="N174" i="44"/>
  <c r="O174" i="44" s="1"/>
  <c r="N175" i="44"/>
  <c r="O175" i="44" s="1"/>
  <c r="N176" i="44"/>
  <c r="O176" i="44" s="1"/>
  <c r="N177" i="44"/>
  <c r="O177" i="44" s="1"/>
  <c r="N178" i="44"/>
  <c r="O178" i="44" s="1"/>
  <c r="N179" i="44"/>
  <c r="O179" i="44" s="1"/>
  <c r="N180" i="44"/>
  <c r="O180" i="44" s="1"/>
  <c r="N181" i="44"/>
  <c r="O181" i="44" s="1"/>
  <c r="N182" i="44"/>
  <c r="O182" i="44" s="1"/>
  <c r="N183" i="44"/>
  <c r="O183" i="44" s="1"/>
  <c r="N184" i="44"/>
  <c r="O184" i="44" s="1"/>
  <c r="N185" i="44"/>
  <c r="O185" i="44" s="1"/>
  <c r="N186" i="44"/>
  <c r="O186" i="44" s="1"/>
  <c r="N187" i="44"/>
  <c r="O187" i="44" s="1"/>
  <c r="N188" i="44"/>
  <c r="O188" i="44" s="1"/>
  <c r="N189" i="44"/>
  <c r="O189" i="44" s="1"/>
  <c r="N190" i="44"/>
  <c r="O190" i="44" s="1"/>
  <c r="N191" i="44"/>
  <c r="O191" i="44" s="1"/>
  <c r="N192" i="44"/>
  <c r="O192" i="44" s="1"/>
  <c r="N193" i="44"/>
  <c r="O193" i="44" s="1"/>
  <c r="N194" i="44"/>
  <c r="O194" i="44" s="1"/>
  <c r="N195" i="44"/>
  <c r="O195" i="44" s="1"/>
  <c r="N196" i="44"/>
  <c r="O196" i="44" s="1"/>
  <c r="N197" i="44"/>
  <c r="O197" i="44" s="1"/>
  <c r="N198" i="44"/>
  <c r="O198" i="44" s="1"/>
  <c r="N199" i="44"/>
  <c r="O199" i="44"/>
  <c r="N200" i="44"/>
  <c r="O200" i="44" s="1"/>
  <c r="N201" i="44"/>
  <c r="O201" i="44" s="1"/>
  <c r="N202" i="44"/>
  <c r="O202" i="44" s="1"/>
  <c r="N203" i="44"/>
  <c r="O203" i="44" s="1"/>
  <c r="N204" i="44"/>
  <c r="O204" i="44" s="1"/>
  <c r="N205" i="44"/>
  <c r="O205" i="44" s="1"/>
  <c r="N206" i="44"/>
  <c r="O206" i="44"/>
  <c r="N207" i="44"/>
  <c r="O207" i="44" s="1"/>
  <c r="N208" i="44"/>
  <c r="O208" i="44" s="1"/>
  <c r="N209" i="44"/>
  <c r="O209" i="44" s="1"/>
  <c r="N210" i="44"/>
  <c r="O210" i="44" s="1"/>
  <c r="N211" i="44"/>
  <c r="O211" i="44" s="1"/>
  <c r="N212" i="44"/>
  <c r="O212" i="44" s="1"/>
  <c r="N213" i="44"/>
  <c r="O213" i="44" s="1"/>
  <c r="N214" i="44"/>
  <c r="O214" i="44" s="1"/>
  <c r="N215" i="44"/>
  <c r="O215" i="44"/>
  <c r="N216" i="44"/>
  <c r="O216" i="44" s="1"/>
  <c r="N217" i="44"/>
  <c r="O217" i="44" s="1"/>
  <c r="N218" i="44"/>
  <c r="O218" i="44" s="1"/>
  <c r="N219" i="44"/>
  <c r="O219" i="44" s="1"/>
  <c r="N220" i="44"/>
  <c r="O220" i="44" s="1"/>
  <c r="N221" i="44"/>
  <c r="O221" i="44" s="1"/>
  <c r="N222" i="44"/>
  <c r="O222" i="44" s="1"/>
  <c r="N223" i="44"/>
  <c r="O223" i="44" s="1"/>
  <c r="N224" i="44"/>
  <c r="O224" i="44" s="1"/>
  <c r="N225" i="44"/>
  <c r="O225" i="44" s="1"/>
  <c r="N226" i="44"/>
  <c r="O226" i="44" s="1"/>
  <c r="N227" i="44"/>
  <c r="O227" i="44"/>
  <c r="N228" i="44"/>
  <c r="O228" i="44" s="1"/>
  <c r="N229" i="44"/>
  <c r="O229" i="44"/>
  <c r="N230" i="44"/>
  <c r="O230" i="44" s="1"/>
  <c r="N231" i="44"/>
  <c r="O231" i="44" s="1"/>
  <c r="N232" i="44"/>
  <c r="O232" i="44" s="1"/>
  <c r="N233" i="44"/>
  <c r="O233" i="44" s="1"/>
  <c r="N234" i="44"/>
  <c r="O234" i="44"/>
  <c r="N235" i="44"/>
  <c r="O235" i="44" s="1"/>
  <c r="N236" i="44"/>
  <c r="O236" i="44" s="1"/>
  <c r="N237" i="44"/>
  <c r="O237" i="44" s="1"/>
  <c r="N238" i="44"/>
  <c r="O238" i="44" s="1"/>
  <c r="N239" i="44"/>
  <c r="O239" i="44" s="1"/>
  <c r="N240" i="44"/>
  <c r="O240" i="44" s="1"/>
  <c r="N241" i="44"/>
  <c r="O241" i="44" s="1"/>
  <c r="N242" i="44"/>
  <c r="O242" i="44" s="1"/>
  <c r="N243" i="44"/>
  <c r="O243" i="44" s="1"/>
  <c r="N244" i="44"/>
  <c r="O244" i="44" s="1"/>
  <c r="N245" i="44"/>
  <c r="O245" i="44"/>
  <c r="N246" i="44"/>
  <c r="O246" i="44" s="1"/>
  <c r="N247" i="44"/>
  <c r="O247" i="44" s="1"/>
  <c r="N248" i="44"/>
  <c r="O248" i="44" s="1"/>
  <c r="N249" i="44"/>
  <c r="O249" i="44" s="1"/>
  <c r="N250" i="44"/>
  <c r="O250" i="44" s="1"/>
  <c r="N251" i="44"/>
  <c r="O251" i="44" s="1"/>
  <c r="N252" i="44"/>
  <c r="O252" i="44" s="1"/>
  <c r="N253" i="44"/>
  <c r="O253" i="44" s="1"/>
  <c r="N254" i="44"/>
  <c r="O254" i="44" s="1"/>
  <c r="N255" i="44"/>
  <c r="O255" i="44" s="1"/>
  <c r="N256" i="44"/>
  <c r="O256" i="44" s="1"/>
  <c r="N257" i="44"/>
  <c r="O257" i="44" s="1"/>
  <c r="N258" i="44"/>
  <c r="O258" i="44" s="1"/>
  <c r="N259" i="44"/>
  <c r="O259" i="44"/>
  <c r="N260" i="44"/>
  <c r="O260" i="44" s="1"/>
  <c r="N261" i="44"/>
  <c r="O261" i="44" s="1"/>
  <c r="N262" i="44"/>
  <c r="O262" i="44" s="1"/>
  <c r="N263" i="44"/>
  <c r="O263" i="44" s="1"/>
  <c r="N264" i="44"/>
  <c r="O264" i="44" s="1"/>
  <c r="N265" i="44"/>
  <c r="O265" i="44" s="1"/>
  <c r="N266" i="44"/>
  <c r="O266" i="44" s="1"/>
  <c r="N267" i="44"/>
  <c r="O267" i="44" s="1"/>
  <c r="N268" i="44"/>
  <c r="O268" i="44" s="1"/>
  <c r="N269" i="44"/>
  <c r="O269" i="44" s="1"/>
  <c r="N270" i="44"/>
  <c r="O270" i="44" s="1"/>
  <c r="N271" i="44"/>
  <c r="O271" i="44" s="1"/>
  <c r="N272" i="44"/>
  <c r="O272" i="44" s="1"/>
  <c r="N273" i="44"/>
  <c r="O273" i="44"/>
  <c r="N274" i="44"/>
  <c r="O274" i="44" s="1"/>
  <c r="N275" i="44"/>
  <c r="O275" i="44" s="1"/>
  <c r="N276" i="44"/>
  <c r="O276" i="44" s="1"/>
  <c r="N277" i="44"/>
  <c r="O277" i="44" s="1"/>
  <c r="N278" i="44"/>
  <c r="O278" i="44" s="1"/>
  <c r="N279" i="44"/>
  <c r="O279" i="44" s="1"/>
  <c r="N280" i="44"/>
  <c r="O280" i="44" s="1"/>
  <c r="N281" i="44"/>
  <c r="O281" i="44" s="1"/>
  <c r="N282" i="44"/>
  <c r="O282" i="44" s="1"/>
  <c r="N283" i="44"/>
  <c r="O283" i="44" s="1"/>
  <c r="N284" i="44"/>
  <c r="O284" i="44" s="1"/>
  <c r="N285" i="44"/>
  <c r="O285" i="44" s="1"/>
  <c r="N286" i="44"/>
  <c r="O286" i="44" s="1"/>
  <c r="N287" i="44"/>
  <c r="O287" i="44" s="1"/>
  <c r="N288" i="44"/>
  <c r="O288" i="44" s="1"/>
  <c r="N289" i="44"/>
  <c r="O289" i="44"/>
  <c r="N290" i="44"/>
  <c r="O290" i="44" s="1"/>
  <c r="N291" i="44"/>
  <c r="O291" i="44" s="1"/>
  <c r="N292" i="44"/>
  <c r="O292" i="44" s="1"/>
  <c r="N293" i="44"/>
  <c r="O293" i="44" s="1"/>
  <c r="N294" i="44"/>
  <c r="O294" i="44" s="1"/>
  <c r="N295" i="44"/>
  <c r="O295" i="44" s="1"/>
  <c r="N296" i="44"/>
  <c r="O296" i="44" s="1"/>
  <c r="N297" i="44"/>
  <c r="O297" i="44" s="1"/>
  <c r="N298" i="44"/>
  <c r="O298" i="44" s="1"/>
  <c r="N299" i="44"/>
  <c r="O299" i="44" s="1"/>
  <c r="N300" i="44"/>
  <c r="O300" i="44" s="1"/>
  <c r="N301" i="44"/>
  <c r="O301" i="44" s="1"/>
  <c r="N302" i="44"/>
  <c r="O302" i="44" s="1"/>
  <c r="N303" i="44"/>
  <c r="O303" i="44" s="1"/>
  <c r="N304" i="44"/>
  <c r="O304" i="44" s="1"/>
  <c r="N305" i="44"/>
  <c r="O305" i="44" s="1"/>
  <c r="N306" i="44"/>
  <c r="O306" i="44" s="1"/>
  <c r="N307" i="44"/>
  <c r="O307" i="44" s="1"/>
  <c r="N308" i="44"/>
  <c r="O308" i="44" s="1"/>
  <c r="N309" i="44"/>
  <c r="O309" i="44" s="1"/>
  <c r="N310" i="44"/>
  <c r="O310" i="44" s="1"/>
  <c r="N311" i="44"/>
  <c r="O311" i="44" s="1"/>
  <c r="N312" i="44"/>
  <c r="O312" i="44" s="1"/>
  <c r="N313" i="44"/>
  <c r="O313" i="44" s="1"/>
  <c r="N314" i="44"/>
  <c r="O314" i="44"/>
  <c r="N315" i="44"/>
  <c r="O315" i="44" s="1"/>
  <c r="N316" i="44"/>
  <c r="O316" i="44" s="1"/>
  <c r="N317" i="44"/>
  <c r="O317" i="44" s="1"/>
  <c r="N318" i="44"/>
  <c r="O318" i="44" s="1"/>
  <c r="N319" i="44"/>
  <c r="O319" i="44" s="1"/>
  <c r="N320" i="44"/>
  <c r="O320" i="44" s="1"/>
  <c r="N321" i="44"/>
  <c r="O321" i="44" s="1"/>
  <c r="N322" i="44"/>
  <c r="O322" i="44" s="1"/>
  <c r="N323" i="44"/>
  <c r="O323" i="44" s="1"/>
  <c r="N324" i="44"/>
  <c r="O324" i="44" s="1"/>
  <c r="N325" i="44"/>
  <c r="O325" i="44"/>
  <c r="N326" i="44"/>
  <c r="O326" i="44" s="1"/>
  <c r="N327" i="44"/>
  <c r="O327" i="44" s="1"/>
  <c r="N328" i="44"/>
  <c r="O328" i="44" s="1"/>
  <c r="N329" i="44"/>
  <c r="O329" i="44" s="1"/>
  <c r="N330" i="44"/>
  <c r="O330" i="44" s="1"/>
  <c r="N331" i="44"/>
  <c r="O331" i="44" s="1"/>
  <c r="N332" i="44"/>
  <c r="O332" i="44" s="1"/>
  <c r="N333" i="44"/>
  <c r="O333" i="44" s="1"/>
  <c r="N334" i="44"/>
  <c r="O334" i="44" s="1"/>
  <c r="N335" i="44"/>
  <c r="O335" i="44" s="1"/>
  <c r="N336" i="44"/>
  <c r="O336" i="44" s="1"/>
  <c r="N337" i="44"/>
  <c r="O337" i="44" s="1"/>
  <c r="N338" i="44"/>
  <c r="O338" i="44"/>
  <c r="N339" i="44"/>
  <c r="O339" i="44" s="1"/>
  <c r="N340" i="44"/>
  <c r="O340" i="44" s="1"/>
  <c r="N341" i="44"/>
  <c r="O341" i="44" s="1"/>
  <c r="N342" i="44"/>
  <c r="O342" i="44" s="1"/>
  <c r="N343" i="44"/>
  <c r="O343" i="44"/>
  <c r="N344" i="44"/>
  <c r="O344" i="44" s="1"/>
  <c r="N345" i="44"/>
  <c r="O345" i="44" s="1"/>
  <c r="N346" i="44"/>
  <c r="O346" i="44" s="1"/>
  <c r="N347" i="44"/>
  <c r="O347" i="44"/>
  <c r="N348" i="44"/>
  <c r="O348" i="44" s="1"/>
  <c r="N349" i="44"/>
  <c r="O349" i="44" s="1"/>
  <c r="N350" i="44"/>
  <c r="O350" i="44" s="1"/>
  <c r="N351" i="44"/>
  <c r="O351" i="44" s="1"/>
  <c r="N352" i="44"/>
  <c r="O352" i="44" s="1"/>
  <c r="N353" i="44"/>
  <c r="O353" i="44" s="1"/>
  <c r="N354" i="44"/>
  <c r="O354" i="44" s="1"/>
  <c r="N355" i="44"/>
  <c r="O355" i="44" s="1"/>
  <c r="N356" i="44"/>
  <c r="O356" i="44" s="1"/>
  <c r="N357" i="44"/>
  <c r="O357" i="44" s="1"/>
  <c r="N358" i="44"/>
  <c r="O358" i="44" s="1"/>
  <c r="N359" i="44"/>
  <c r="O359" i="44" s="1"/>
  <c r="N360" i="44"/>
  <c r="O360" i="44" s="1"/>
  <c r="N361" i="44"/>
  <c r="O361" i="44" s="1"/>
  <c r="N362" i="44"/>
  <c r="O362" i="44" s="1"/>
  <c r="N363" i="44"/>
  <c r="O363" i="44" s="1"/>
  <c r="N364" i="44"/>
  <c r="O364" i="44" s="1"/>
  <c r="N365" i="44"/>
  <c r="O365" i="44" s="1"/>
  <c r="N366" i="44"/>
  <c r="O366" i="44" s="1"/>
  <c r="N367" i="44"/>
  <c r="O367" i="44" s="1"/>
  <c r="N368" i="44"/>
  <c r="O368" i="44" s="1"/>
  <c r="N369" i="44"/>
  <c r="O369" i="44" s="1"/>
  <c r="N370" i="44"/>
  <c r="O370" i="44" s="1"/>
  <c r="N371" i="44"/>
  <c r="O371" i="44" s="1"/>
  <c r="N372" i="44"/>
  <c r="O372" i="44" s="1"/>
  <c r="N373" i="44"/>
  <c r="O373" i="44" s="1"/>
  <c r="N374" i="44"/>
  <c r="O374" i="44" s="1"/>
  <c r="N375" i="44"/>
  <c r="O375" i="44" s="1"/>
  <c r="N376" i="44"/>
  <c r="O376" i="44" s="1"/>
  <c r="N377" i="44"/>
  <c r="O377" i="44" s="1"/>
  <c r="N378" i="44"/>
  <c r="O378" i="44" s="1"/>
  <c r="N379" i="44"/>
  <c r="O379" i="44" s="1"/>
  <c r="N380" i="44"/>
  <c r="O380" i="44" s="1"/>
  <c r="N381" i="44"/>
  <c r="O381" i="44" s="1"/>
  <c r="N382" i="44"/>
  <c r="O382" i="44" s="1"/>
  <c r="N383" i="44"/>
  <c r="O383" i="44" s="1"/>
  <c r="N384" i="44"/>
  <c r="O384" i="44" s="1"/>
  <c r="N385" i="44"/>
  <c r="O385" i="44" s="1"/>
  <c r="N386" i="44"/>
  <c r="O386" i="44" s="1"/>
  <c r="N387" i="44"/>
  <c r="O387" i="44" s="1"/>
  <c r="N388" i="44"/>
  <c r="O388" i="44" s="1"/>
  <c r="N389" i="44"/>
  <c r="O389" i="44" s="1"/>
  <c r="N390" i="44"/>
  <c r="O390" i="44" s="1"/>
  <c r="N391" i="44"/>
  <c r="O391" i="44" s="1"/>
  <c r="N392" i="44"/>
  <c r="O392" i="44" s="1"/>
  <c r="N393" i="44"/>
  <c r="O393" i="44" s="1"/>
  <c r="N394" i="44"/>
  <c r="O394" i="44" s="1"/>
  <c r="N395" i="44"/>
  <c r="O395" i="44" s="1"/>
  <c r="N396" i="44"/>
  <c r="O396" i="44" s="1"/>
  <c r="N397" i="44"/>
  <c r="O397" i="44" s="1"/>
  <c r="N398" i="44"/>
  <c r="O398" i="44" s="1"/>
  <c r="N399" i="44"/>
  <c r="O399" i="44" s="1"/>
  <c r="N400" i="44"/>
  <c r="O400" i="44" s="1"/>
  <c r="N401" i="44"/>
  <c r="O401" i="44" s="1"/>
  <c r="N402" i="44"/>
  <c r="O402" i="44" s="1"/>
  <c r="N403" i="44"/>
  <c r="O403" i="44" s="1"/>
  <c r="N404" i="44"/>
  <c r="O404" i="44" s="1"/>
  <c r="N405" i="44"/>
  <c r="O405" i="44" s="1"/>
  <c r="N406" i="44"/>
  <c r="O406" i="44" s="1"/>
  <c r="N407" i="44"/>
  <c r="O407" i="44" s="1"/>
  <c r="N408" i="44"/>
  <c r="O408" i="44" s="1"/>
  <c r="N409" i="44"/>
  <c r="O409" i="44" s="1"/>
  <c r="N410" i="44"/>
  <c r="O410" i="44"/>
  <c r="N411" i="44"/>
  <c r="O411" i="44" s="1"/>
  <c r="N412" i="44"/>
  <c r="O412" i="44" s="1"/>
  <c r="N413" i="44"/>
  <c r="O413" i="44" s="1"/>
  <c r="N414" i="44"/>
  <c r="O414" i="44" s="1"/>
  <c r="N415" i="44"/>
  <c r="O415" i="44" s="1"/>
  <c r="N416" i="44"/>
  <c r="O416" i="44" s="1"/>
  <c r="N417" i="44"/>
  <c r="O417" i="44" s="1"/>
  <c r="N418" i="44"/>
  <c r="O418" i="44" s="1"/>
  <c r="N419" i="44"/>
  <c r="O419" i="44" s="1"/>
  <c r="N420" i="44"/>
  <c r="O420" i="44" s="1"/>
  <c r="N421" i="44"/>
  <c r="O421" i="44" s="1"/>
  <c r="N422" i="44"/>
  <c r="O422" i="44" s="1"/>
  <c r="N423" i="44"/>
  <c r="O423" i="44"/>
  <c r="N424" i="44"/>
  <c r="O424" i="44" s="1"/>
  <c r="N425" i="44"/>
  <c r="O425" i="44" s="1"/>
  <c r="N426" i="44"/>
  <c r="O426" i="44" s="1"/>
  <c r="N427" i="44"/>
  <c r="O427" i="44" s="1"/>
  <c r="N428" i="44"/>
  <c r="O428" i="44" s="1"/>
  <c r="N429" i="44"/>
  <c r="O429" i="44" s="1"/>
  <c r="N430" i="44"/>
  <c r="O430" i="44" s="1"/>
  <c r="N431" i="44"/>
  <c r="O431" i="44" s="1"/>
  <c r="N432" i="44"/>
  <c r="O432" i="44" s="1"/>
  <c r="N433" i="44"/>
  <c r="O433" i="44" s="1"/>
  <c r="N434" i="44"/>
  <c r="O434" i="44"/>
  <c r="N435" i="44"/>
  <c r="O435" i="44" s="1"/>
  <c r="N436" i="44"/>
  <c r="O436" i="44" s="1"/>
  <c r="N437" i="44"/>
  <c r="O437" i="44" s="1"/>
  <c r="N438" i="44"/>
  <c r="O438" i="44" s="1"/>
  <c r="N439" i="44"/>
  <c r="O439" i="44" s="1"/>
  <c r="N440" i="44"/>
  <c r="O440" i="44" s="1"/>
  <c r="N441" i="44"/>
  <c r="O441" i="44" s="1"/>
  <c r="N442" i="44"/>
  <c r="O442" i="44" s="1"/>
  <c r="N443" i="44"/>
  <c r="O443" i="44" s="1"/>
  <c r="N444" i="44"/>
  <c r="O444" i="44" s="1"/>
  <c r="N445" i="44"/>
  <c r="O445" i="44" s="1"/>
  <c r="N446" i="44"/>
  <c r="O446" i="44" s="1"/>
  <c r="N447" i="44"/>
  <c r="O447" i="44" s="1"/>
  <c r="N448" i="44"/>
  <c r="O448" i="44" s="1"/>
  <c r="N449" i="44"/>
  <c r="O449" i="44" s="1"/>
  <c r="N450" i="44"/>
  <c r="O450" i="44" s="1"/>
  <c r="N451" i="44"/>
  <c r="O451" i="44" s="1"/>
  <c r="N452" i="44"/>
  <c r="O452" i="44" s="1"/>
  <c r="N453" i="44"/>
  <c r="O453" i="44" s="1"/>
  <c r="N454" i="44"/>
  <c r="O454" i="44" s="1"/>
  <c r="N455" i="44"/>
  <c r="O455" i="44" s="1"/>
  <c r="N456" i="44"/>
  <c r="O456" i="44" s="1"/>
  <c r="N457" i="44"/>
  <c r="O457" i="44" s="1"/>
  <c r="N458" i="44"/>
  <c r="O458" i="44" s="1"/>
  <c r="N459" i="44"/>
  <c r="O459" i="44" s="1"/>
  <c r="N460" i="44"/>
  <c r="O460" i="44" s="1"/>
  <c r="N461" i="44"/>
  <c r="O461" i="44" s="1"/>
  <c r="N462" i="44"/>
  <c r="O462" i="44" s="1"/>
  <c r="N463" i="44"/>
  <c r="O463" i="44" s="1"/>
  <c r="N464" i="44"/>
  <c r="O464" i="44" s="1"/>
  <c r="N465" i="44"/>
  <c r="O465" i="44" s="1"/>
  <c r="N466" i="44"/>
  <c r="O466" i="44"/>
  <c r="N467" i="44"/>
  <c r="O467" i="44" s="1"/>
  <c r="N468" i="44"/>
  <c r="O468" i="44" s="1"/>
  <c r="N469" i="44"/>
  <c r="O469" i="44" s="1"/>
  <c r="N470" i="44"/>
  <c r="O470" i="44" s="1"/>
  <c r="N471" i="44"/>
  <c r="O471" i="44" s="1"/>
  <c r="N472" i="44"/>
  <c r="O472" i="44" s="1"/>
  <c r="N473" i="44"/>
  <c r="O473" i="44" s="1"/>
  <c r="N474" i="44"/>
  <c r="O474" i="44" s="1"/>
  <c r="N475" i="44"/>
  <c r="O475" i="44" s="1"/>
  <c r="N476" i="44"/>
  <c r="O476" i="44" s="1"/>
  <c r="N477" i="44"/>
  <c r="O477" i="44" s="1"/>
  <c r="N478" i="44"/>
  <c r="O478" i="44"/>
  <c r="N479" i="44"/>
  <c r="O479" i="44" s="1"/>
  <c r="N480" i="44"/>
  <c r="O480" i="44" s="1"/>
  <c r="N481" i="44"/>
  <c r="O481" i="44" s="1"/>
  <c r="N482" i="44"/>
  <c r="O482" i="44" s="1"/>
  <c r="N483" i="44"/>
  <c r="O483" i="44" s="1"/>
  <c r="N484" i="44"/>
  <c r="O484" i="44" s="1"/>
  <c r="N485" i="44"/>
  <c r="O485" i="44"/>
  <c r="N486" i="44"/>
  <c r="O486" i="44" s="1"/>
  <c r="N487" i="44"/>
  <c r="O487" i="44" s="1"/>
  <c r="N488" i="44"/>
  <c r="O488" i="44" s="1"/>
  <c r="N489" i="44"/>
  <c r="O489" i="44"/>
  <c r="N490" i="44"/>
  <c r="O490" i="44" s="1"/>
  <c r="N491" i="44"/>
  <c r="O491" i="44" s="1"/>
  <c r="N492" i="44"/>
  <c r="O492" i="44" s="1"/>
  <c r="N493" i="44"/>
  <c r="O493" i="44" s="1"/>
  <c r="N494" i="44"/>
  <c r="O494" i="44"/>
  <c r="N495" i="44"/>
  <c r="O495" i="44" s="1"/>
  <c r="N496" i="44"/>
  <c r="O496" i="44" s="1"/>
  <c r="N497" i="44"/>
  <c r="O497" i="44" s="1"/>
  <c r="N498" i="44"/>
  <c r="O498" i="44" s="1"/>
  <c r="N499" i="44"/>
  <c r="O499" i="44" s="1"/>
  <c r="N500" i="44"/>
  <c r="O500" i="44" s="1"/>
  <c r="N501" i="44"/>
  <c r="O501" i="44"/>
  <c r="N502" i="44"/>
  <c r="O502" i="44" s="1"/>
  <c r="N503" i="44"/>
  <c r="O503" i="44" s="1"/>
  <c r="N504" i="44"/>
  <c r="O504" i="44" s="1"/>
  <c r="N505" i="44"/>
  <c r="O505" i="44" s="1"/>
  <c r="N506" i="44"/>
  <c r="O506" i="44" s="1"/>
  <c r="N507" i="44"/>
  <c r="O507" i="44" s="1"/>
  <c r="N508" i="44"/>
  <c r="O508" i="44" s="1"/>
  <c r="N509" i="44"/>
  <c r="O509" i="44" s="1"/>
  <c r="N510" i="44"/>
  <c r="O510" i="44" s="1"/>
  <c r="N511" i="44"/>
  <c r="O511" i="44" s="1"/>
  <c r="N512" i="44"/>
  <c r="O512" i="44" s="1"/>
  <c r="N513" i="44"/>
  <c r="O513" i="44" s="1"/>
  <c r="N514" i="44"/>
  <c r="O514" i="44" s="1"/>
  <c r="E523" i="44"/>
  <c r="M523" i="44" s="1"/>
  <c r="K523" i="44"/>
  <c r="U523" i="44"/>
  <c r="V523" i="44"/>
  <c r="W523" i="44"/>
  <c r="X523" i="44"/>
  <c r="E524" i="44"/>
  <c r="M524" i="44" s="1"/>
  <c r="U524" i="44"/>
  <c r="V524" i="44"/>
  <c r="W524" i="44"/>
  <c r="X524" i="44"/>
  <c r="E525" i="44"/>
  <c r="U525" i="44"/>
  <c r="V525" i="44"/>
  <c r="W525" i="44"/>
  <c r="X525" i="44"/>
  <c r="E526" i="44"/>
  <c r="K526" i="44"/>
  <c r="U526" i="44"/>
  <c r="V526" i="44"/>
  <c r="W526" i="44"/>
  <c r="X526" i="44"/>
  <c r="E527" i="44"/>
  <c r="M527" i="44" s="1"/>
  <c r="V527" i="44"/>
  <c r="W527" i="44"/>
  <c r="X527" i="44"/>
  <c r="E528" i="44"/>
  <c r="M528" i="44" s="1"/>
  <c r="V528" i="44"/>
  <c r="W528" i="44"/>
  <c r="X528" i="44"/>
  <c r="E529" i="44"/>
  <c r="K529" i="44" s="1"/>
  <c r="L529" i="44"/>
  <c r="V529" i="44"/>
  <c r="W529" i="44"/>
  <c r="X529" i="44"/>
  <c r="E530" i="44"/>
  <c r="K530" i="44" s="1"/>
  <c r="W530" i="44"/>
  <c r="X530" i="44"/>
  <c r="E531" i="44"/>
  <c r="K531" i="44" s="1"/>
  <c r="E532" i="44"/>
  <c r="E533" i="44"/>
  <c r="L533" i="44" s="1"/>
  <c r="E534" i="44"/>
  <c r="K534" i="44" s="1"/>
  <c r="E535" i="44"/>
  <c r="K535" i="44" s="1"/>
  <c r="E536" i="44"/>
  <c r="K536" i="44" s="1"/>
  <c r="E537" i="44"/>
  <c r="K537" i="44" s="1"/>
  <c r="E538" i="44"/>
  <c r="L538" i="44" s="1"/>
  <c r="E539" i="44"/>
  <c r="M539" i="44" s="1"/>
  <c r="N10" i="42"/>
  <c r="AA3" i="9" s="1"/>
  <c r="O29" i="42"/>
  <c r="N14" i="19" s="1"/>
  <c r="O30" i="42"/>
  <c r="N15" i="19" s="1"/>
  <c r="X35" i="42"/>
  <c r="T23" i="20" s="1"/>
  <c r="J66" i="20" s="1"/>
  <c r="Z35" i="42"/>
  <c r="Z42" i="42" s="1"/>
  <c r="X36" i="42"/>
  <c r="Z36" i="42"/>
  <c r="X37" i="42"/>
  <c r="Z37" i="42"/>
  <c r="X38" i="42"/>
  <c r="Z38" i="42"/>
  <c r="X39" i="42"/>
  <c r="Z39" i="42"/>
  <c r="X40" i="42"/>
  <c r="Z40" i="42"/>
  <c r="X41" i="42"/>
  <c r="Z41" i="42"/>
  <c r="P42" i="42"/>
  <c r="Q40" i="42" s="1"/>
  <c r="W44" i="42"/>
  <c r="H47" i="42"/>
  <c r="H48" i="42"/>
  <c r="H49" i="42"/>
  <c r="H50" i="42"/>
  <c r="H51" i="42"/>
  <c r="H52" i="42"/>
  <c r="H53" i="42"/>
  <c r="H54" i="42"/>
  <c r="H55" i="42"/>
  <c r="H56" i="42"/>
  <c r="H57" i="42"/>
  <c r="H58" i="42"/>
  <c r="H59" i="42"/>
  <c r="H60" i="42"/>
  <c r="H61" i="42"/>
  <c r="H62" i="42"/>
  <c r="H63" i="42"/>
  <c r="F64" i="42"/>
  <c r="F86" i="42"/>
  <c r="G47" i="42" s="1"/>
  <c r="W86" i="42"/>
  <c r="F106" i="42"/>
  <c r="F87" i="42"/>
  <c r="G48" i="42" s="1"/>
  <c r="W87" i="42"/>
  <c r="F88" i="42"/>
  <c r="G49" i="42"/>
  <c r="W88" i="42"/>
  <c r="F89" i="42"/>
  <c r="G50" i="42" s="1"/>
  <c r="W89" i="42"/>
  <c r="F90" i="42"/>
  <c r="G51" i="42" s="1"/>
  <c r="W90" i="42"/>
  <c r="F91" i="42"/>
  <c r="G52" i="42"/>
  <c r="W91" i="42"/>
  <c r="F92" i="42"/>
  <c r="G53" i="42" s="1"/>
  <c r="W92" i="42"/>
  <c r="F93" i="42"/>
  <c r="G54" i="42" s="1"/>
  <c r="W93" i="42"/>
  <c r="F113" i="42"/>
  <c r="H113" i="42" s="1"/>
  <c r="H71" i="42" s="1"/>
  <c r="F94" i="42"/>
  <c r="G55" i="42" s="1"/>
  <c r="W94" i="42"/>
  <c r="F95" i="42"/>
  <c r="G56" i="42" s="1"/>
  <c r="W95" i="42"/>
  <c r="F115" i="42"/>
  <c r="H115" i="42" s="1"/>
  <c r="H73" i="42" s="1"/>
  <c r="F96" i="42"/>
  <c r="G57" i="42" s="1"/>
  <c r="W96" i="42"/>
  <c r="F97" i="42"/>
  <c r="G58" i="42" s="1"/>
  <c r="W97" i="42"/>
  <c r="F98" i="42"/>
  <c r="G59" i="42" s="1"/>
  <c r="W98" i="42"/>
  <c r="F99" i="42"/>
  <c r="G60" i="42" s="1"/>
  <c r="F100" i="42"/>
  <c r="G61" i="42" s="1"/>
  <c r="W100" i="42"/>
  <c r="F101" i="42"/>
  <c r="G62" i="42"/>
  <c r="W101" i="42"/>
  <c r="F102" i="42"/>
  <c r="G63" i="42" s="1"/>
  <c r="W102" i="42"/>
  <c r="F103" i="42"/>
  <c r="W103" i="42"/>
  <c r="F104" i="42"/>
  <c r="W104" i="42"/>
  <c r="F105" i="42"/>
  <c r="W105" i="42"/>
  <c r="W106" i="42"/>
  <c r="W107" i="42"/>
  <c r="W109" i="42"/>
  <c r="W110" i="42"/>
  <c r="W111" i="42"/>
  <c r="W112" i="42"/>
  <c r="W113" i="42"/>
  <c r="W114" i="42"/>
  <c r="W115" i="42"/>
  <c r="O116" i="42"/>
  <c r="W116" i="42"/>
  <c r="O117" i="42"/>
  <c r="O118" i="42"/>
  <c r="W119" i="42"/>
  <c r="W120" i="42"/>
  <c r="W121" i="42"/>
  <c r="W122" i="42"/>
  <c r="W123" i="42"/>
  <c r="W124" i="42"/>
  <c r="W125" i="42"/>
  <c r="W126" i="42"/>
  <c r="Z1" i="19"/>
  <c r="G8" i="19"/>
  <c r="G9" i="19"/>
  <c r="G10" i="19"/>
  <c r="G11" i="19"/>
  <c r="G12" i="19"/>
  <c r="L12" i="19"/>
  <c r="J20" i="19" s="1"/>
  <c r="O12" i="19"/>
  <c r="G13" i="19"/>
  <c r="L13" i="19"/>
  <c r="G14" i="19"/>
  <c r="L14" i="19"/>
  <c r="L15" i="19"/>
  <c r="Z22" i="19"/>
  <c r="AA22" i="19"/>
  <c r="AB22" i="19"/>
  <c r="N15" i="44"/>
  <c r="X38" i="48"/>
  <c r="S38" i="48"/>
  <c r="K423" i="14" s="1"/>
  <c r="L423" i="14" s="1"/>
  <c r="L366" i="32" s="1"/>
  <c r="I161" i="9"/>
  <c r="AQ161" i="9" s="1"/>
  <c r="AP153" i="9"/>
  <c r="AP137" i="9"/>
  <c r="AP127" i="9"/>
  <c r="X83" i="48"/>
  <c r="S83" i="48" s="1"/>
  <c r="K440" i="14" s="1"/>
  <c r="W440" i="14" s="1"/>
  <c r="K383" i="32" s="1"/>
  <c r="X18" i="48"/>
  <c r="S18" i="48" s="1"/>
  <c r="X40" i="48"/>
  <c r="S40" i="48" s="1"/>
  <c r="K425" i="14" s="1"/>
  <c r="X33" i="48"/>
  <c r="S33" i="48" s="1"/>
  <c r="K421" i="14" s="1"/>
  <c r="Z421" i="14" s="1"/>
  <c r="S419" i="9"/>
  <c r="O2" i="48"/>
  <c r="R170" i="9"/>
  <c r="AP141" i="9"/>
  <c r="O4" i="50"/>
  <c r="O4" i="47"/>
  <c r="X544" i="9"/>
  <c r="S544" i="9" s="1"/>
  <c r="K259" i="14" s="1"/>
  <c r="X290" i="9"/>
  <c r="S290" i="9" s="1"/>
  <c r="K109" i="14" s="1"/>
  <c r="X560" i="9"/>
  <c r="S560" i="9" s="1"/>
  <c r="K265" i="14" s="1"/>
  <c r="AU127" i="9"/>
  <c r="F109" i="42"/>
  <c r="O109" i="42" s="1"/>
  <c r="O67" i="42" s="1"/>
  <c r="P67" i="42" s="1"/>
  <c r="H109" i="42"/>
  <c r="H67" i="42" s="1"/>
  <c r="AP142" i="9"/>
  <c r="S418" i="9"/>
  <c r="O4" i="48"/>
  <c r="O4" i="49"/>
  <c r="AP146" i="9"/>
  <c r="F114" i="42"/>
  <c r="G72" i="42" s="1"/>
  <c r="F112" i="42"/>
  <c r="G70" i="42" s="1"/>
  <c r="F107" i="42"/>
  <c r="AP154" i="9"/>
  <c r="AZ151" i="9"/>
  <c r="AD36" i="9"/>
  <c r="O2" i="49"/>
  <c r="O2" i="50"/>
  <c r="R149" i="9"/>
  <c r="AP166" i="9"/>
  <c r="AP145" i="9"/>
  <c r="U14" i="70"/>
  <c r="U9" i="70" s="1"/>
  <c r="AV133" i="9"/>
  <c r="AW133" i="9"/>
  <c r="BA163" i="9"/>
  <c r="AP143" i="9"/>
  <c r="R93" i="9"/>
  <c r="AZ163" i="9"/>
  <c r="AV170" i="9"/>
  <c r="AS172" i="9"/>
  <c r="BC167" i="9"/>
  <c r="AO184" i="9"/>
  <c r="AT184" i="9"/>
  <c r="AW184" i="9"/>
  <c r="AY184" i="9"/>
  <c r="BB184" i="9"/>
  <c r="BC170" i="9"/>
  <c r="AV180" i="9"/>
  <c r="AU184" i="9"/>
  <c r="BA151" i="9"/>
  <c r="AU180" i="9"/>
  <c r="AX180" i="9"/>
  <c r="BB180" i="9"/>
  <c r="AS170" i="9"/>
  <c r="Y142" i="14"/>
  <c r="Y199" i="14"/>
  <c r="Y66" i="14"/>
  <c r="Y123" i="14"/>
  <c r="Y145" i="14"/>
  <c r="Y143" i="14"/>
  <c r="Y125" i="14"/>
  <c r="Y121" i="14"/>
  <c r="Y246" i="14"/>
  <c r="N40" i="44"/>
  <c r="O40" i="44" s="1"/>
  <c r="N39" i="44"/>
  <c r="O39" i="44" s="1"/>
  <c r="N63" i="44"/>
  <c r="O63" i="44" s="1"/>
  <c r="N59" i="44"/>
  <c r="O59" i="44" s="1"/>
  <c r="N17" i="44"/>
  <c r="O17" i="44" s="1"/>
  <c r="N62" i="44"/>
  <c r="N58" i="44"/>
  <c r="O58" i="44" s="1"/>
  <c r="X177" i="47"/>
  <c r="S177" i="47" s="1"/>
  <c r="K381" i="14" s="1"/>
  <c r="X107" i="47"/>
  <c r="S107" i="47"/>
  <c r="K332" i="14" s="1"/>
  <c r="X294" i="9"/>
  <c r="S294" i="9"/>
  <c r="K113" i="14" s="1"/>
  <c r="X37" i="49"/>
  <c r="S37" i="49" s="1"/>
  <c r="K466" i="14" s="1"/>
  <c r="W466" i="14" s="1"/>
  <c r="K401" i="32" s="1"/>
  <c r="Y124" i="14"/>
  <c r="Y59" i="14"/>
  <c r="Y72" i="14"/>
  <c r="BA172" i="9"/>
  <c r="AU134" i="9"/>
  <c r="AY129" i="9"/>
  <c r="AZ184" i="9"/>
  <c r="AQ184" i="9"/>
  <c r="BC184" i="9"/>
  <c r="BA184" i="9"/>
  <c r="BE184" i="9"/>
  <c r="AS184" i="9"/>
  <c r="AR184" i="9"/>
  <c r="BB133" i="9"/>
  <c r="BA133" i="9"/>
  <c r="BE133" i="9"/>
  <c r="AP172" i="9"/>
  <c r="Y240" i="14"/>
  <c r="Y126" i="14"/>
  <c r="Y245" i="14"/>
  <c r="Y377" i="14"/>
  <c r="U377" i="14" s="1"/>
  <c r="J328" i="32" s="1"/>
  <c r="Y308" i="14"/>
  <c r="U308" i="14" s="1"/>
  <c r="J267" i="32" s="1"/>
  <c r="Y307" i="14"/>
  <c r="U307" i="14" s="1"/>
  <c r="J266" i="32" s="1"/>
  <c r="U73" i="14"/>
  <c r="J64" i="32" s="1"/>
  <c r="U74" i="14"/>
  <c r="J65" i="32" s="1"/>
  <c r="X62" i="47"/>
  <c r="S62" i="47" s="1"/>
  <c r="K303" i="14" s="1"/>
  <c r="X44" i="48"/>
  <c r="S44" i="48" s="1"/>
  <c r="K426" i="14" s="1"/>
  <c r="W426" i="14" s="1"/>
  <c r="K369" i="32" s="1"/>
  <c r="X19" i="48"/>
  <c r="S19" i="48"/>
  <c r="X83" i="47"/>
  <c r="S83" i="47" s="1"/>
  <c r="K315" i="14" s="1"/>
  <c r="W315" i="14" s="1"/>
  <c r="K274" i="32" s="1"/>
  <c r="X82" i="48"/>
  <c r="S82" i="48" s="1"/>
  <c r="K439" i="14" s="1"/>
  <c r="W439" i="14" s="1"/>
  <c r="K382" i="32" s="1"/>
  <c r="X29" i="48"/>
  <c r="S29" i="48" s="1"/>
  <c r="K420" i="14" s="1"/>
  <c r="M420" i="14" s="1"/>
  <c r="X86" i="47"/>
  <c r="S86" i="47" s="1"/>
  <c r="K318" i="14" s="1"/>
  <c r="M318" i="14" s="1"/>
  <c r="I279" i="37" s="1"/>
  <c r="X77" i="48"/>
  <c r="S77" i="48"/>
  <c r="K438" i="14" s="1"/>
  <c r="M438" i="14" s="1"/>
  <c r="X27" i="48"/>
  <c r="S27" i="48" s="1"/>
  <c r="X26" i="48"/>
  <c r="S26" i="48" s="1"/>
  <c r="X80" i="47"/>
  <c r="S80" i="47" s="1"/>
  <c r="X36" i="49"/>
  <c r="S36" i="49" s="1"/>
  <c r="K465" i="14" s="1"/>
  <c r="W465" i="14" s="1"/>
  <c r="K400" i="32" s="1"/>
  <c r="AU151" i="9"/>
  <c r="AT170" i="9"/>
  <c r="AT174" i="9"/>
  <c r="S394" i="9"/>
  <c r="W11" i="64"/>
  <c r="W10" i="64" s="1"/>
  <c r="X18" i="47"/>
  <c r="S18" i="47" s="1"/>
  <c r="K281" i="14" s="1"/>
  <c r="Z281" i="14" s="1"/>
  <c r="J242" i="37" s="1"/>
  <c r="X94" i="47"/>
  <c r="S94" i="47" s="1"/>
  <c r="X98" i="47"/>
  <c r="S98" i="47"/>
  <c r="K323" i="14" s="1"/>
  <c r="X175" i="47"/>
  <c r="S175" i="47" s="1"/>
  <c r="K379" i="14" s="1"/>
  <c r="X115" i="47"/>
  <c r="S115" i="47" s="1"/>
  <c r="K337" i="14" s="1"/>
  <c r="X171" i="47"/>
  <c r="S171" i="47" s="1"/>
  <c r="K375" i="14" s="1"/>
  <c r="X217" i="47"/>
  <c r="S217" i="47" s="1"/>
  <c r="K398" i="14" s="1"/>
  <c r="L398" i="14" s="1"/>
  <c r="L349" i="32" s="1"/>
  <c r="X57" i="47"/>
  <c r="S57" i="47" s="1"/>
  <c r="D312" i="67"/>
  <c r="D313" i="67" s="1"/>
  <c r="D314" i="67" s="1"/>
  <c r="D315" i="67" s="1"/>
  <c r="D316" i="67" s="1"/>
  <c r="D317" i="67" s="1"/>
  <c r="D318" i="67" s="1"/>
  <c r="D319" i="67" s="1"/>
  <c r="D320" i="67" s="1"/>
  <c r="D321" i="67" s="1"/>
  <c r="D322" i="67" s="1"/>
  <c r="D323" i="67" s="1"/>
  <c r="D324" i="67" s="1"/>
  <c r="D325" i="67" s="1"/>
  <c r="D326" i="67" s="1"/>
  <c r="D327" i="67" s="1"/>
  <c r="D328" i="67" s="1"/>
  <c r="D329" i="67" s="1"/>
  <c r="D330" i="67" s="1"/>
  <c r="D331" i="67" s="1"/>
  <c r="D332" i="67" s="1"/>
  <c r="D333" i="67" s="1"/>
  <c r="D334" i="67" s="1"/>
  <c r="D335" i="67" s="1"/>
  <c r="D336" i="67" s="1"/>
  <c r="D337" i="67" s="1"/>
  <c r="D338" i="67" s="1"/>
  <c r="D339" i="67" s="1"/>
  <c r="D340" i="67" s="1"/>
  <c r="D341" i="67" s="1"/>
  <c r="D342" i="67" s="1"/>
  <c r="D343" i="67" s="1"/>
  <c r="D344" i="67" s="1"/>
  <c r="D345" i="67" s="1"/>
  <c r="D346" i="67" s="1"/>
  <c r="D347" i="67" s="1"/>
  <c r="D348" i="67" s="1"/>
  <c r="D349" i="67" s="1"/>
  <c r="D350" i="67" s="1"/>
  <c r="D351" i="67" s="1"/>
  <c r="D352" i="67" s="1"/>
  <c r="D353" i="67" s="1"/>
  <c r="D354" i="67" s="1"/>
  <c r="D355" i="67" s="1"/>
  <c r="D356" i="67" s="1"/>
  <c r="D357" i="67" s="1"/>
  <c r="D358" i="67" s="1"/>
  <c r="D359" i="67" s="1"/>
  <c r="D360" i="67" s="1"/>
  <c r="D361" i="67" s="1"/>
  <c r="D362" i="67" s="1"/>
  <c r="D363" i="67" s="1"/>
  <c r="D364" i="67" s="1"/>
  <c r="D365" i="67" s="1"/>
  <c r="D366" i="67" s="1"/>
  <c r="D367" i="67" s="1"/>
  <c r="D368" i="67" s="1"/>
  <c r="D369" i="67" s="1"/>
  <c r="D370" i="67" s="1"/>
  <c r="D371" i="67" s="1"/>
  <c r="D372" i="67" s="1"/>
  <c r="D373" i="67" s="1"/>
  <c r="D374" i="67" s="1"/>
  <c r="D375" i="67" s="1"/>
  <c r="D376" i="67" s="1"/>
  <c r="D377" i="67" s="1"/>
  <c r="D378" i="67" s="1"/>
  <c r="D379" i="67" s="1"/>
  <c r="D380" i="67" s="1"/>
  <c r="D381" i="67" s="1"/>
  <c r="D382" i="67" s="1"/>
  <c r="D383" i="67" s="1"/>
  <c r="D384" i="67" s="1"/>
  <c r="D385" i="67" s="1"/>
  <c r="D386" i="67" s="1"/>
  <c r="D387" i="67" s="1"/>
  <c r="D388" i="67" s="1"/>
  <c r="D389" i="67" s="1"/>
  <c r="D390" i="67" s="1"/>
  <c r="D391" i="67" s="1"/>
  <c r="D392" i="67" s="1"/>
  <c r="D393" i="67" s="1"/>
  <c r="D394" i="67" s="1"/>
  <c r="D395" i="67" s="1"/>
  <c r="D396" i="67" s="1"/>
  <c r="D397" i="67" s="1"/>
  <c r="D398" i="67" s="1"/>
  <c r="D399" i="67" s="1"/>
  <c r="D400" i="67" s="1"/>
  <c r="D401" i="67" s="1"/>
  <c r="D402" i="67" s="1"/>
  <c r="D403" i="67" s="1"/>
  <c r="D404" i="67" s="1"/>
  <c r="D405" i="67" s="1"/>
  <c r="D406" i="67" s="1"/>
  <c r="D407" i="67" s="1"/>
  <c r="D408" i="67" s="1"/>
  <c r="D409" i="67" s="1"/>
  <c r="D410" i="67" s="1"/>
  <c r="D411" i="67" s="1"/>
  <c r="D412" i="67" s="1"/>
  <c r="D413" i="67" s="1"/>
  <c r="D414" i="67" s="1"/>
  <c r="D415" i="67" s="1"/>
  <c r="D416" i="67" s="1"/>
  <c r="D417" i="67" s="1"/>
  <c r="D418" i="67" s="1"/>
  <c r="D419" i="67" s="1"/>
  <c r="D420" i="67" s="1"/>
  <c r="D421" i="67" s="1"/>
  <c r="D422" i="67" s="1"/>
  <c r="D423" i="67" s="1"/>
  <c r="D424" i="67" s="1"/>
  <c r="D425" i="67" s="1"/>
  <c r="D426" i="67" s="1"/>
  <c r="D427" i="67" s="1"/>
  <c r="D428" i="67" s="1"/>
  <c r="D429" i="67" s="1"/>
  <c r="D430" i="67" s="1"/>
  <c r="D431" i="67" s="1"/>
  <c r="D432" i="67" s="1"/>
  <c r="D433" i="67" s="1"/>
  <c r="D434" i="67" s="1"/>
  <c r="D435" i="67" s="1"/>
  <c r="D436" i="67" s="1"/>
  <c r="D437" i="67" s="1"/>
  <c r="D438" i="67" s="1"/>
  <c r="D439" i="67" s="1"/>
  <c r="D440" i="67" s="1"/>
  <c r="D441" i="67" s="1"/>
  <c r="D442" i="67" s="1"/>
  <c r="D443" i="67" s="1"/>
  <c r="D444" i="67" s="1"/>
  <c r="D445" i="67" s="1"/>
  <c r="D446" i="67" s="1"/>
  <c r="D447" i="67" s="1"/>
  <c r="D448" i="67" s="1"/>
  <c r="D449" i="67" s="1"/>
  <c r="D450" i="67" s="1"/>
  <c r="D451" i="67" s="1"/>
  <c r="D452" i="67" s="1"/>
  <c r="D453" i="67" s="1"/>
  <c r="D454" i="67" s="1"/>
  <c r="D455" i="67" s="1"/>
  <c r="D456" i="67" s="1"/>
  <c r="D457" i="67" s="1"/>
  <c r="D458" i="67" s="1"/>
  <c r="D459" i="67" s="1"/>
  <c r="D460" i="67" s="1"/>
  <c r="D461" i="67" s="1"/>
  <c r="D462" i="67" s="1"/>
  <c r="D463" i="67" s="1"/>
  <c r="D464" i="67" s="1"/>
  <c r="D465" i="67" s="1"/>
  <c r="D466" i="67" s="1"/>
  <c r="D467" i="67" s="1"/>
  <c r="D468" i="67" s="1"/>
  <c r="D469" i="67" s="1"/>
  <c r="D470" i="67" s="1"/>
  <c r="D471" i="67" s="1"/>
  <c r="D472" i="67" s="1"/>
  <c r="D473" i="67" s="1"/>
  <c r="D474" i="67" s="1"/>
  <c r="D475" i="67" s="1"/>
  <c r="D476" i="67" s="1"/>
  <c r="D477" i="67" s="1"/>
  <c r="D478" i="67" s="1"/>
  <c r="D479" i="67" s="1"/>
  <c r="D480" i="67" s="1"/>
  <c r="D481" i="67" s="1"/>
  <c r="D482" i="67" s="1"/>
  <c r="D483" i="67" s="1"/>
  <c r="D484" i="67" s="1"/>
  <c r="D485" i="67" s="1"/>
  <c r="D486" i="67" s="1"/>
  <c r="D487" i="67" s="1"/>
  <c r="D488" i="67" s="1"/>
  <c r="D489" i="67" s="1"/>
  <c r="D490" i="67" s="1"/>
  <c r="D491" i="67" s="1"/>
  <c r="D492" i="67" s="1"/>
  <c r="D493" i="67" s="1"/>
  <c r="D494" i="67" s="1"/>
  <c r="D495" i="67" s="1"/>
  <c r="D496" i="67" s="1"/>
  <c r="D497" i="67" s="1"/>
  <c r="D498" i="67" s="1"/>
  <c r="D499" i="67" s="1"/>
  <c r="D500" i="67" s="1"/>
  <c r="D501" i="67" s="1"/>
  <c r="D502" i="67" s="1"/>
  <c r="D503" i="67" s="1"/>
  <c r="D504" i="67" s="1"/>
  <c r="D505" i="67" s="1"/>
  <c r="D506" i="67" s="1"/>
  <c r="D507" i="67" s="1"/>
  <c r="D508" i="67" s="1"/>
  <c r="D509" i="67" s="1"/>
  <c r="D510" i="67" s="1"/>
  <c r="D511" i="67" s="1"/>
  <c r="D512" i="67" s="1"/>
  <c r="D513" i="67" s="1"/>
  <c r="D514" i="67" s="1"/>
  <c r="D515" i="67" s="1"/>
  <c r="D516" i="67" s="1"/>
  <c r="D517" i="67" s="1"/>
  <c r="D518" i="67" s="1"/>
  <c r="D519" i="67" s="1"/>
  <c r="D520" i="67" s="1"/>
  <c r="D521" i="67" s="1"/>
  <c r="D522" i="67" s="1"/>
  <c r="D523" i="67" s="1"/>
  <c r="D524" i="67" s="1"/>
  <c r="D525" i="67" s="1"/>
  <c r="D526" i="67" s="1"/>
  <c r="D527" i="67" s="1"/>
  <c r="D528" i="67" s="1"/>
  <c r="D529" i="67" s="1"/>
  <c r="D530" i="67" s="1"/>
  <c r="D531" i="67" s="1"/>
  <c r="D532" i="67" s="1"/>
  <c r="D533" i="67" s="1"/>
  <c r="D534" i="67" s="1"/>
  <c r="D535" i="67" s="1"/>
  <c r="D536" i="67" s="1"/>
  <c r="D537" i="67" s="1"/>
  <c r="D538" i="67" s="1"/>
  <c r="D539" i="67" s="1"/>
  <c r="D540" i="67" s="1"/>
  <c r="D541" i="67" s="1"/>
  <c r="D542" i="67" s="1"/>
  <c r="D543" i="67" s="1"/>
  <c r="D544" i="67" s="1"/>
  <c r="D545" i="67" s="1"/>
  <c r="D546" i="67" s="1"/>
  <c r="D547" i="67" s="1"/>
  <c r="D548" i="67" s="1"/>
  <c r="D549" i="67" s="1"/>
  <c r="D550" i="67" s="1"/>
  <c r="D551" i="67" s="1"/>
  <c r="D552" i="67" s="1"/>
  <c r="D553" i="67" s="1"/>
  <c r="D554" i="67" s="1"/>
  <c r="D555" i="67" s="1"/>
  <c r="D556" i="67" s="1"/>
  <c r="D557" i="67" s="1"/>
  <c r="D558" i="67" s="1"/>
  <c r="D559" i="67" s="1"/>
  <c r="D560" i="67" s="1"/>
  <c r="D561" i="67" s="1"/>
  <c r="D562" i="67" s="1"/>
  <c r="D563" i="67" s="1"/>
  <c r="D564" i="67" s="1"/>
  <c r="D565" i="67" s="1"/>
  <c r="D566" i="67" s="1"/>
  <c r="D567" i="67" s="1"/>
  <c r="D568" i="67" s="1"/>
  <c r="D569" i="67" s="1"/>
  <c r="D570" i="67" s="1"/>
  <c r="D571" i="67" s="1"/>
  <c r="D572" i="67" s="1"/>
  <c r="D573" i="67" s="1"/>
  <c r="D574" i="67" s="1"/>
  <c r="D575" i="67" s="1"/>
  <c r="D576" i="67" s="1"/>
  <c r="D577" i="67" s="1"/>
  <c r="D578" i="67" s="1"/>
  <c r="D579" i="67" s="1"/>
  <c r="D580" i="67" s="1"/>
  <c r="D581" i="67" s="1"/>
  <c r="D582" i="67" s="1"/>
  <c r="D583" i="67" s="1"/>
  <c r="D584" i="67" s="1"/>
  <c r="D585" i="67" s="1"/>
  <c r="D586" i="67" s="1"/>
  <c r="D587" i="67" s="1"/>
  <c r="D588" i="67" s="1"/>
  <c r="D589" i="67" s="1"/>
  <c r="D590" i="67" s="1"/>
  <c r="D591" i="67" s="1"/>
  <c r="D592" i="67" s="1"/>
  <c r="D593" i="67" s="1"/>
  <c r="D594" i="67" s="1"/>
  <c r="D595" i="67" s="1"/>
  <c r="D596" i="67" s="1"/>
  <c r="D597" i="67" s="1"/>
  <c r="D598" i="67" s="1"/>
  <c r="D599" i="67" s="1"/>
  <c r="D600" i="67" s="1"/>
  <c r="D601" i="67" s="1"/>
  <c r="D602" i="67" s="1"/>
  <c r="D603" i="67" s="1"/>
  <c r="D604" i="67" s="1"/>
  <c r="D605" i="67" s="1"/>
  <c r="D606" i="67" s="1"/>
  <c r="D607" i="67" s="1"/>
  <c r="D608" i="67" s="1"/>
  <c r="D609" i="67" s="1"/>
  <c r="D610" i="67" s="1"/>
  <c r="D611" i="67" s="1"/>
  <c r="D612" i="67" s="1"/>
  <c r="D613" i="67" s="1"/>
  <c r="D614" i="67" s="1"/>
  <c r="D615" i="67" s="1"/>
  <c r="D616" i="67" s="1"/>
  <c r="D617" i="67" s="1"/>
  <c r="D618" i="67" s="1"/>
  <c r="D619" i="67" s="1"/>
  <c r="D620" i="67" s="1"/>
  <c r="D621" i="67" s="1"/>
  <c r="D622" i="67" s="1"/>
  <c r="D623" i="67" s="1"/>
  <c r="D624" i="67" s="1"/>
  <c r="D625" i="67" s="1"/>
  <c r="D626" i="67" s="1"/>
  <c r="D627" i="67" s="1"/>
  <c r="D628" i="67" s="1"/>
  <c r="D629" i="67" s="1"/>
  <c r="D630" i="67" s="1"/>
  <c r="D631" i="67" s="1"/>
  <c r="D632" i="67" s="1"/>
  <c r="D633" i="67" s="1"/>
  <c r="D634" i="67" s="1"/>
  <c r="D635" i="67" s="1"/>
  <c r="D636" i="67" s="1"/>
  <c r="D637" i="67" s="1"/>
  <c r="D638" i="67" s="1"/>
  <c r="D639" i="67" s="1"/>
  <c r="D640" i="67" s="1"/>
  <c r="D641" i="67" s="1"/>
  <c r="D642" i="67" s="1"/>
  <c r="D643" i="67" s="1"/>
  <c r="D644" i="67" s="1"/>
  <c r="D645" i="67" s="1"/>
  <c r="D646" i="67" s="1"/>
  <c r="D647" i="67" s="1"/>
  <c r="D648" i="67" s="1"/>
  <c r="D649" i="67" s="1"/>
  <c r="D650" i="67" s="1"/>
  <c r="D651" i="67" s="1"/>
  <c r="D652" i="67" s="1"/>
  <c r="D653" i="67" s="1"/>
  <c r="D654" i="67" s="1"/>
  <c r="D655" i="67" s="1"/>
  <c r="D656" i="67" s="1"/>
  <c r="D657" i="67" s="1"/>
  <c r="D658" i="67" s="1"/>
  <c r="D659" i="67" s="1"/>
  <c r="D660" i="67" s="1"/>
  <c r="D661" i="67" s="1"/>
  <c r="D662" i="67" s="1"/>
  <c r="D663" i="67" s="1"/>
  <c r="D664" i="67" s="1"/>
  <c r="D665" i="67" s="1"/>
  <c r="D666" i="67" s="1"/>
  <c r="D667" i="67" s="1"/>
  <c r="D668" i="67" s="1"/>
  <c r="D669" i="67" s="1"/>
  <c r="D670" i="67" s="1"/>
  <c r="D671" i="67" s="1"/>
  <c r="D672" i="67" s="1"/>
  <c r="D673" i="67" s="1"/>
  <c r="D674" i="67" s="1"/>
  <c r="D675" i="67" s="1"/>
  <c r="D676" i="67" s="1"/>
  <c r="D677" i="67" s="1"/>
  <c r="D678" i="67" s="1"/>
  <c r="D679" i="67" s="1"/>
  <c r="D680" i="67" s="1"/>
  <c r="D681" i="67" s="1"/>
  <c r="D682" i="67" s="1"/>
  <c r="D683" i="67" s="1"/>
  <c r="D684" i="67" s="1"/>
  <c r="D685" i="67" s="1"/>
  <c r="D686" i="67" s="1"/>
  <c r="D687" i="67" s="1"/>
  <c r="D688" i="67" s="1"/>
  <c r="D689" i="67" s="1"/>
  <c r="D690" i="67" s="1"/>
  <c r="D691" i="67" s="1"/>
  <c r="D692" i="67" s="1"/>
  <c r="D693" i="67" s="1"/>
  <c r="D694" i="67" s="1"/>
  <c r="D695" i="67" s="1"/>
  <c r="D696" i="67" s="1"/>
  <c r="D697" i="67" s="1"/>
  <c r="D698" i="67" s="1"/>
  <c r="D699" i="67" s="1"/>
  <c r="D700" i="67" s="1"/>
  <c r="D701" i="67" s="1"/>
  <c r="D702" i="67" s="1"/>
  <c r="D703" i="67" s="1"/>
  <c r="D704" i="67" s="1"/>
  <c r="D705" i="67" s="1"/>
  <c r="D706" i="67" s="1"/>
  <c r="D707" i="67" s="1"/>
  <c r="D708" i="67" s="1"/>
  <c r="D709" i="67" s="1"/>
  <c r="D710" i="67" s="1"/>
  <c r="D711" i="67" s="1"/>
  <c r="D712" i="67" s="1"/>
  <c r="D713" i="67" s="1"/>
  <c r="D714" i="67" s="1"/>
  <c r="D715" i="67" s="1"/>
  <c r="D716" i="67" s="1"/>
  <c r="D717" i="67" s="1"/>
  <c r="D718" i="67" s="1"/>
  <c r="D719" i="67" s="1"/>
  <c r="D720" i="67" s="1"/>
  <c r="D721" i="67" s="1"/>
  <c r="D722" i="67" s="1"/>
  <c r="D723" i="67" s="1"/>
  <c r="D724" i="67" s="1"/>
  <c r="D725" i="67" s="1"/>
  <c r="D726" i="67" s="1"/>
  <c r="D727" i="67" s="1"/>
  <c r="D728" i="67" s="1"/>
  <c r="D729" i="67" s="1"/>
  <c r="D730" i="67" s="1"/>
  <c r="D731" i="67" s="1"/>
  <c r="D732" i="67" s="1"/>
  <c r="D733" i="67" s="1"/>
  <c r="D734" i="67" s="1"/>
  <c r="D735" i="67" s="1"/>
  <c r="D736" i="67" s="1"/>
  <c r="D737" i="67" s="1"/>
  <c r="D738" i="67" s="1"/>
  <c r="D739" i="67" s="1"/>
  <c r="D740" i="67" s="1"/>
  <c r="D741" i="67" s="1"/>
  <c r="D742" i="67" s="1"/>
  <c r="D743" i="67" s="1"/>
  <c r="D744" i="67" s="1"/>
  <c r="D745" i="67" s="1"/>
  <c r="D746" i="67" s="1"/>
  <c r="D747" i="67" s="1"/>
  <c r="D748" i="67" s="1"/>
  <c r="D749" i="67" s="1"/>
  <c r="D750" i="67" s="1"/>
  <c r="D751" i="67" s="1"/>
  <c r="D752" i="67" s="1"/>
  <c r="D753" i="67" s="1"/>
  <c r="D754" i="67" s="1"/>
  <c r="D755" i="67" s="1"/>
  <c r="D756" i="67" s="1"/>
  <c r="D757" i="67" s="1"/>
  <c r="D758" i="67" s="1"/>
  <c r="D759" i="67" s="1"/>
  <c r="D760" i="67" s="1"/>
  <c r="D761" i="67" s="1"/>
  <c r="D762" i="67" s="1"/>
  <c r="D763" i="67" s="1"/>
  <c r="D764" i="67" s="1"/>
  <c r="D765" i="67" s="1"/>
  <c r="D766" i="67" s="1"/>
  <c r="D767" i="67" s="1"/>
  <c r="D768" i="67" s="1"/>
  <c r="D769" i="67" s="1"/>
  <c r="D770" i="67" s="1"/>
  <c r="D771" i="67" s="1"/>
  <c r="D772" i="67" s="1"/>
  <c r="D773" i="67" s="1"/>
  <c r="D774" i="67" s="1"/>
  <c r="D775" i="67" s="1"/>
  <c r="D776" i="67" s="1"/>
  <c r="D777" i="67" s="1"/>
  <c r="D778" i="67" s="1"/>
  <c r="D779" i="67" s="1"/>
  <c r="D780" i="67" s="1"/>
  <c r="D781" i="67" s="1"/>
  <c r="D782" i="67" s="1"/>
  <c r="D783" i="67" s="1"/>
  <c r="D784" i="67" s="1"/>
  <c r="D785" i="67" s="1"/>
  <c r="D786" i="67" s="1"/>
  <c r="D787" i="67" s="1"/>
  <c r="D788" i="67" s="1"/>
  <c r="D789" i="67" s="1"/>
  <c r="D790" i="67" s="1"/>
  <c r="D791" i="67" s="1"/>
  <c r="D792" i="67" s="1"/>
  <c r="D793" i="67" s="1"/>
  <c r="D794" i="67" s="1"/>
  <c r="D795" i="67" s="1"/>
  <c r="D796" i="67" s="1"/>
  <c r="D797" i="67" s="1"/>
  <c r="D798" i="67" s="1"/>
  <c r="D799" i="67" s="1"/>
  <c r="D800" i="67" s="1"/>
  <c r="D801" i="67" s="1"/>
  <c r="D802" i="67" s="1"/>
  <c r="D803" i="67" s="1"/>
  <c r="D804" i="67" s="1"/>
  <c r="D805" i="67" s="1"/>
  <c r="D806" i="67" s="1"/>
  <c r="D807" i="67" s="1"/>
  <c r="D808" i="67" s="1"/>
  <c r="D809" i="67" s="1"/>
  <c r="D810" i="67" s="1"/>
  <c r="D811" i="67" s="1"/>
  <c r="D812" i="67" s="1"/>
  <c r="D813" i="67" s="1"/>
  <c r="D814" i="67" s="1"/>
  <c r="D815" i="67" s="1"/>
  <c r="D816" i="67" s="1"/>
  <c r="D817" i="67" s="1"/>
  <c r="D818" i="67" s="1"/>
  <c r="D819" i="67" s="1"/>
  <c r="D820" i="67" s="1"/>
  <c r="D821" i="67" s="1"/>
  <c r="D822" i="67" s="1"/>
  <c r="D823" i="67" s="1"/>
  <c r="D824" i="67" s="1"/>
  <c r="D825" i="67" s="1"/>
  <c r="D826" i="67" s="1"/>
  <c r="D827" i="67" s="1"/>
  <c r="D828" i="67" s="1"/>
  <c r="D829" i="67" s="1"/>
  <c r="D830" i="67" s="1"/>
  <c r="D831" i="67" s="1"/>
  <c r="D832" i="67" s="1"/>
  <c r="D833" i="67" s="1"/>
  <c r="D834" i="67" s="1"/>
  <c r="D835" i="67" s="1"/>
  <c r="D836" i="67" s="1"/>
  <c r="D837" i="67" s="1"/>
  <c r="D838" i="67" s="1"/>
  <c r="D839" i="67" s="1"/>
  <c r="D840" i="67" s="1"/>
  <c r="D841" i="67" s="1"/>
  <c r="D842" i="67" s="1"/>
  <c r="D843" i="67" s="1"/>
  <c r="D844" i="67" s="1"/>
  <c r="D845" i="67" s="1"/>
  <c r="D846" i="67" s="1"/>
  <c r="D847" i="67" s="1"/>
  <c r="D848" i="67" s="1"/>
  <c r="D849" i="67" s="1"/>
  <c r="D850" i="67" s="1"/>
  <c r="D851" i="67" s="1"/>
  <c r="D852" i="67" s="1"/>
  <c r="D853" i="67" s="1"/>
  <c r="D854" i="67" s="1"/>
  <c r="D855" i="67" s="1"/>
  <c r="D856" i="67" s="1"/>
  <c r="D857" i="67" s="1"/>
  <c r="D858" i="67" s="1"/>
  <c r="D859" i="67" s="1"/>
  <c r="D860" i="67" s="1"/>
  <c r="D861" i="67" s="1"/>
  <c r="D862" i="67" s="1"/>
  <c r="D863" i="67" s="1"/>
  <c r="D864" i="67" s="1"/>
  <c r="D865" i="67" s="1"/>
  <c r="D866" i="67" s="1"/>
  <c r="D867" i="67" s="1"/>
  <c r="D868" i="67" s="1"/>
  <c r="D869" i="67" s="1"/>
  <c r="D870" i="67" s="1"/>
  <c r="D871" i="67" s="1"/>
  <c r="D872" i="67" s="1"/>
  <c r="D873" i="67" s="1"/>
  <c r="D874" i="67" s="1"/>
  <c r="D875" i="67" s="1"/>
  <c r="D876" i="67" s="1"/>
  <c r="D877" i="67" s="1"/>
  <c r="D878" i="67" s="1"/>
  <c r="D879" i="67" s="1"/>
  <c r="D880" i="67" s="1"/>
  <c r="D881" i="67" s="1"/>
  <c r="D882" i="67" s="1"/>
  <c r="D883" i="67" s="1"/>
  <c r="D884" i="67" s="1"/>
  <c r="D885" i="67" s="1"/>
  <c r="D886" i="67" s="1"/>
  <c r="D887" i="67" s="1"/>
  <c r="D888" i="67" s="1"/>
  <c r="D889" i="67" s="1"/>
  <c r="D890" i="67" s="1"/>
  <c r="D891" i="67" s="1"/>
  <c r="D892" i="67" s="1"/>
  <c r="D893" i="67" s="1"/>
  <c r="D894" i="67" s="1"/>
  <c r="D895" i="67" s="1"/>
  <c r="D896" i="67" s="1"/>
  <c r="D897" i="67" s="1"/>
  <c r="D898" i="67" s="1"/>
  <c r="D899" i="67" s="1"/>
  <c r="D900" i="67" s="1"/>
  <c r="D901" i="67" s="1"/>
  <c r="D902" i="67" s="1"/>
  <c r="D903" i="67" s="1"/>
  <c r="D904" i="67" s="1"/>
  <c r="D905" i="67" s="1"/>
  <c r="D906" i="67" s="1"/>
  <c r="D907" i="67" s="1"/>
  <c r="D908" i="67" s="1"/>
  <c r="D909" i="67" s="1"/>
  <c r="D910" i="67" s="1"/>
  <c r="D911" i="67" s="1"/>
  <c r="D912" i="67" s="1"/>
  <c r="D913" i="67" s="1"/>
  <c r="D914" i="67" s="1"/>
  <c r="D915" i="67" s="1"/>
  <c r="D916" i="67" s="1"/>
  <c r="D917" i="67" s="1"/>
  <c r="D918" i="67" s="1"/>
  <c r="D919" i="67" s="1"/>
  <c r="D920" i="67" s="1"/>
  <c r="D921" i="67" s="1"/>
  <c r="D922" i="67" s="1"/>
  <c r="D923" i="67" s="1"/>
  <c r="D924" i="67" s="1"/>
  <c r="D925" i="67" s="1"/>
  <c r="D926" i="67" s="1"/>
  <c r="D927" i="67" s="1"/>
  <c r="D928" i="67" s="1"/>
  <c r="D929" i="67" s="1"/>
  <c r="D930" i="67" s="1"/>
  <c r="D931" i="67" s="1"/>
  <c r="D932" i="67" s="1"/>
  <c r="D933" i="67" s="1"/>
  <c r="D934" i="67" s="1"/>
  <c r="D935" i="67" s="1"/>
  <c r="D936" i="67" s="1"/>
  <c r="D937" i="67" s="1"/>
  <c r="D938" i="67" s="1"/>
  <c r="D939" i="67" s="1"/>
  <c r="D940" i="67" s="1"/>
  <c r="D941" i="67" s="1"/>
  <c r="D942" i="67" s="1"/>
  <c r="D943" i="67" s="1"/>
  <c r="D944" i="67" s="1"/>
  <c r="D945" i="67" s="1"/>
  <c r="D946" i="67" s="1"/>
  <c r="D947" i="67" s="1"/>
  <c r="D948" i="67" s="1"/>
  <c r="D949" i="67" s="1"/>
  <c r="D950" i="67" s="1"/>
  <c r="D951" i="67" s="1"/>
  <c r="D952" i="67" s="1"/>
  <c r="D953" i="67" s="1"/>
  <c r="D954" i="67" s="1"/>
  <c r="D955" i="67" s="1"/>
  <c r="D956" i="67" s="1"/>
  <c r="D957" i="67" s="1"/>
  <c r="D958" i="67" s="1"/>
  <c r="D959" i="67" s="1"/>
  <c r="D960" i="67" s="1"/>
  <c r="D961" i="67" s="1"/>
  <c r="D962" i="67" s="1"/>
  <c r="D963" i="67" s="1"/>
  <c r="D964" i="67" s="1"/>
  <c r="D965" i="67" s="1"/>
  <c r="D966" i="67" s="1"/>
  <c r="D967" i="67" s="1"/>
  <c r="D968" i="67" s="1"/>
  <c r="D969" i="67" s="1"/>
  <c r="D970" i="67" s="1"/>
  <c r="D971" i="67" s="1"/>
  <c r="D972" i="67" s="1"/>
  <c r="D973" i="67" s="1"/>
  <c r="D974" i="67" s="1"/>
  <c r="D975" i="67" s="1"/>
  <c r="D976" i="67" s="1"/>
  <c r="D977" i="67" s="1"/>
  <c r="D978" i="67" s="1"/>
  <c r="D979" i="67" s="1"/>
  <c r="D980" i="67" s="1"/>
  <c r="D981" i="67" s="1"/>
  <c r="D982" i="67" s="1"/>
  <c r="D983" i="67" s="1"/>
  <c r="D984" i="67" s="1"/>
  <c r="D985" i="67" s="1"/>
  <c r="D986" i="67" s="1"/>
  <c r="D987" i="67" s="1"/>
  <c r="D988" i="67" s="1"/>
  <c r="D989" i="67" s="1"/>
  <c r="D990" i="67" s="1"/>
  <c r="D991" i="67" s="1"/>
  <c r="D992" i="67" s="1"/>
  <c r="D993" i="67" s="1"/>
  <c r="D994" i="67" s="1"/>
  <c r="D995" i="67" s="1"/>
  <c r="D996" i="67" s="1"/>
  <c r="D997" i="67" s="1"/>
  <c r="D998" i="67" s="1"/>
  <c r="D999" i="67" s="1"/>
  <c r="D1000" i="67" s="1"/>
  <c r="D1001" i="67" s="1"/>
  <c r="D1002" i="67" s="1"/>
  <c r="D1003" i="67" s="1"/>
  <c r="D1004" i="67" s="1"/>
  <c r="D1005" i="67" s="1"/>
  <c r="D1006" i="67" s="1"/>
  <c r="D1007" i="67" s="1"/>
  <c r="D1008" i="67" s="1"/>
  <c r="D1009" i="67" s="1"/>
  <c r="D1010" i="67" s="1"/>
  <c r="D1011" i="67" s="1"/>
  <c r="D1012" i="67" s="1"/>
  <c r="D1013" i="67" s="1"/>
  <c r="D1014" i="67" s="1"/>
  <c r="D1015" i="67" s="1"/>
  <c r="D1016" i="67" s="1"/>
  <c r="D1017" i="67" s="1"/>
  <c r="D1018" i="67" s="1"/>
  <c r="D1019" i="67" s="1"/>
  <c r="D1020" i="67" s="1"/>
  <c r="D1021" i="67" s="1"/>
  <c r="D1022" i="67" s="1"/>
  <c r="D1023" i="67" s="1"/>
  <c r="D1024" i="67" s="1"/>
  <c r="D1025" i="67" s="1"/>
  <c r="D1026" i="67" s="1"/>
  <c r="D1027" i="67" s="1"/>
  <c r="D1028" i="67" s="1"/>
  <c r="D1029" i="67" s="1"/>
  <c r="D1030" i="67" s="1"/>
  <c r="D1031" i="67" s="1"/>
  <c r="D1032" i="67" s="1"/>
  <c r="D1033" i="67" s="1"/>
  <c r="D1034" i="67" s="1"/>
  <c r="D1035" i="67" s="1"/>
  <c r="D1036" i="67" s="1"/>
  <c r="D1037" i="67" s="1"/>
  <c r="D1038" i="67" s="1"/>
  <c r="D1039" i="67" s="1"/>
  <c r="D1040" i="67" s="1"/>
  <c r="D1041" i="67" s="1"/>
  <c r="D1042" i="67" s="1"/>
  <c r="D1043" i="67" s="1"/>
  <c r="D1044" i="67" s="1"/>
  <c r="D1045" i="67" s="1"/>
  <c r="D1046" i="67" s="1"/>
  <c r="D1047" i="67" s="1"/>
  <c r="D1048" i="67" s="1"/>
  <c r="D1049" i="67" s="1"/>
  <c r="D1050" i="67" s="1"/>
  <c r="D1051" i="67" s="1"/>
  <c r="D1052" i="67" s="1"/>
  <c r="D1053" i="67" s="1"/>
  <c r="D1054" i="67" s="1"/>
  <c r="D1055" i="67" s="1"/>
  <c r="D1056" i="67" s="1"/>
  <c r="D1057" i="67" s="1"/>
  <c r="D1058" i="67" s="1"/>
  <c r="D1059" i="67" s="1"/>
  <c r="D1060" i="67" s="1"/>
  <c r="D1061" i="67" s="1"/>
  <c r="D1062" i="67" s="1"/>
  <c r="D1063" i="67" s="1"/>
  <c r="D1064" i="67" s="1"/>
  <c r="D1065" i="67" s="1"/>
  <c r="D1066" i="67" s="1"/>
  <c r="D1067" i="67" s="1"/>
  <c r="D1068" i="67" s="1"/>
  <c r="D1069" i="67" s="1"/>
  <c r="D1070" i="67" s="1"/>
  <c r="D1071" i="67" s="1"/>
  <c r="D1072" i="67" s="1"/>
  <c r="D1073" i="67" s="1"/>
  <c r="D1074" i="67" s="1"/>
  <c r="D1075" i="67" s="1"/>
  <c r="D1076" i="67" s="1"/>
  <c r="D1077" i="67" s="1"/>
  <c r="D1078" i="67" s="1"/>
  <c r="D1079" i="67" s="1"/>
  <c r="D1080" i="67" s="1"/>
  <c r="D1081" i="67" s="1"/>
  <c r="D1082" i="67" s="1"/>
  <c r="D1083" i="67" s="1"/>
  <c r="D1084" i="67" s="1"/>
  <c r="D1085" i="67" s="1"/>
  <c r="D1086" i="67" s="1"/>
  <c r="D1087" i="67" s="1"/>
  <c r="D1088" i="67" s="1"/>
  <c r="D1089" i="67" s="1"/>
  <c r="D1090" i="67" s="1"/>
  <c r="D1091" i="67" s="1"/>
  <c r="D1092" i="67" s="1"/>
  <c r="D1093" i="67" s="1"/>
  <c r="D1094" i="67" s="1"/>
  <c r="D1095" i="67" s="1"/>
  <c r="D1096" i="67" s="1"/>
  <c r="D1097" i="67" s="1"/>
  <c r="D1098" i="67" s="1"/>
  <c r="D1099" i="67" s="1"/>
  <c r="D1100" i="67" s="1"/>
  <c r="D1101" i="67" s="1"/>
  <c r="D1102" i="67" s="1"/>
  <c r="D1103" i="67" s="1"/>
  <c r="D1104" i="67" s="1"/>
  <c r="D1105" i="67" s="1"/>
  <c r="D1106" i="67" s="1"/>
  <c r="D1107" i="67" s="1"/>
  <c r="D1108" i="67" s="1"/>
  <c r="D1109" i="67" s="1"/>
  <c r="D1110" i="67" s="1"/>
  <c r="D1111" i="67" s="1"/>
  <c r="D1112" i="67" s="1"/>
  <c r="D1113" i="67" s="1"/>
  <c r="D1114" i="67" s="1"/>
  <c r="D1115" i="67" s="1"/>
  <c r="D1116" i="67" s="1"/>
  <c r="D1117" i="67" s="1"/>
  <c r="D1118" i="67" s="1"/>
  <c r="D1119" i="67" s="1"/>
  <c r="D1120" i="67" s="1"/>
  <c r="D1121" i="67" s="1"/>
  <c r="D1122" i="67" s="1"/>
  <c r="D1123" i="67" s="1"/>
  <c r="D1124" i="67" s="1"/>
  <c r="D1125" i="67" s="1"/>
  <c r="D1126" i="67" s="1"/>
  <c r="D1127" i="67" s="1"/>
  <c r="D1128" i="67" s="1"/>
  <c r="D1129" i="67" s="1"/>
  <c r="D1130" i="67" s="1"/>
  <c r="D1131" i="67" s="1"/>
  <c r="D1132" i="67" s="1"/>
  <c r="D1133" i="67" s="1"/>
  <c r="D1134" i="67" s="1"/>
  <c r="D1135" i="67" s="1"/>
  <c r="D1136" i="67" s="1"/>
  <c r="D1137" i="67" s="1"/>
  <c r="D1138" i="67" s="1"/>
  <c r="D1139" i="67" s="1"/>
  <c r="D1140" i="67" s="1"/>
  <c r="D1141" i="67" s="1"/>
  <c r="D1142" i="67" s="1"/>
  <c r="D1143" i="67" s="1"/>
  <c r="D1144" i="67" s="1"/>
  <c r="D1145" i="67" s="1"/>
  <c r="D1146" i="67" s="1"/>
  <c r="D1147" i="67" s="1"/>
  <c r="D1148" i="67" s="1"/>
  <c r="D1149" i="67" s="1"/>
  <c r="D1150" i="67" s="1"/>
  <c r="D1151" i="67" s="1"/>
  <c r="D1152" i="67" s="1"/>
  <c r="D1153" i="67" s="1"/>
  <c r="D1154" i="67" s="1"/>
  <c r="D1155" i="67" s="1"/>
  <c r="D1156" i="67" s="1"/>
  <c r="D1157" i="67" s="1"/>
  <c r="D1158" i="67" s="1"/>
  <c r="D1159" i="67" s="1"/>
  <c r="D1160" i="67" s="1"/>
  <c r="D1161" i="67" s="1"/>
  <c r="D1162" i="67" s="1"/>
  <c r="D1163" i="67" s="1"/>
  <c r="D1164" i="67" s="1"/>
  <c r="D1165" i="67" s="1"/>
  <c r="D1166" i="67" s="1"/>
  <c r="D1167" i="67" s="1"/>
  <c r="D1168" i="67" s="1"/>
  <c r="D1169" i="67" s="1"/>
  <c r="D1170" i="67" s="1"/>
  <c r="D1171" i="67" s="1"/>
  <c r="D1172" i="67" s="1"/>
  <c r="D1173" i="67" s="1"/>
  <c r="D1174" i="67" s="1"/>
  <c r="D1175" i="67" s="1"/>
  <c r="D1176" i="67" s="1"/>
  <c r="D1177" i="67" s="1"/>
  <c r="D1178" i="67" s="1"/>
  <c r="D1179" i="67" s="1"/>
  <c r="D1180" i="67" s="1"/>
  <c r="D1181" i="67" s="1"/>
  <c r="D1182" i="67" s="1"/>
  <c r="D1183" i="67" s="1"/>
  <c r="D1184" i="67" s="1"/>
  <c r="D1185" i="67" s="1"/>
  <c r="D1186" i="67" s="1"/>
  <c r="D1187" i="67" s="1"/>
  <c r="D1188" i="67" s="1"/>
  <c r="D1189" i="67" s="1"/>
  <c r="D1190" i="67" s="1"/>
  <c r="D1191" i="67" s="1"/>
  <c r="D1192" i="67" s="1"/>
  <c r="D1193" i="67" s="1"/>
  <c r="D1194" i="67" s="1"/>
  <c r="D1195" i="67" s="1"/>
  <c r="D1196" i="67" s="1"/>
  <c r="D1197" i="67" s="1"/>
  <c r="D1198" i="67" s="1"/>
  <c r="D1199" i="67" s="1"/>
  <c r="D1200" i="67" s="1"/>
  <c r="D1201" i="67" s="1"/>
  <c r="D1202" i="67" s="1"/>
  <c r="D1203" i="67" s="1"/>
  <c r="D1204" i="67" s="1"/>
  <c r="D1205" i="67" s="1"/>
  <c r="D1206" i="67" s="1"/>
  <c r="D1207" i="67" s="1"/>
  <c r="D1208" i="67" s="1"/>
  <c r="D1209" i="67" s="1"/>
  <c r="D1210" i="67" s="1"/>
  <c r="U301" i="14"/>
  <c r="J260" i="32" s="1"/>
  <c r="AT141" i="9"/>
  <c r="AY10" i="68"/>
  <c r="AW10" i="68"/>
  <c r="AZ10" i="68"/>
  <c r="AV10" i="68"/>
  <c r="AR10" i="68"/>
  <c r="AS10" i="68"/>
  <c r="AX10" i="68"/>
  <c r="O9" i="62"/>
  <c r="N126" i="9"/>
  <c r="AF15" i="60"/>
  <c r="AP159" i="9"/>
  <c r="AE15" i="60"/>
  <c r="AT146" i="9"/>
  <c r="AS151" i="9"/>
  <c r="BE146" i="9"/>
  <c r="AW134" i="9"/>
  <c r="AZ137" i="9"/>
  <c r="BB137" i="9"/>
  <c r="AT153" i="9"/>
  <c r="AU153" i="9"/>
  <c r="AS137" i="9"/>
  <c r="BB134" i="9"/>
  <c r="AQ134" i="9"/>
  <c r="BB141" i="9"/>
  <c r="AV137" i="9"/>
  <c r="AS138" i="9"/>
  <c r="BC137" i="9"/>
  <c r="AY137" i="9"/>
  <c r="AU137" i="9"/>
  <c r="BA137" i="9"/>
  <c r="AO137" i="9"/>
  <c r="BE137" i="9"/>
  <c r="AT137" i="9"/>
  <c r="BD137" i="9"/>
  <c r="AW137" i="9"/>
  <c r="AQ137" i="9"/>
  <c r="AR137" i="9"/>
  <c r="AX137" i="9"/>
  <c r="O8" i="70"/>
  <c r="Q351" i="9"/>
  <c r="X351" i="9" s="1"/>
  <c r="S351" i="9" s="1"/>
  <c r="S417" i="9"/>
  <c r="BB135" i="9"/>
  <c r="X42" i="47"/>
  <c r="S42" i="47" s="1"/>
  <c r="K293" i="14" s="1"/>
  <c r="X34" i="47"/>
  <c r="S34" i="47" s="1"/>
  <c r="K288" i="14" s="1"/>
  <c r="X105" i="47"/>
  <c r="S105" i="47" s="1"/>
  <c r="K330" i="14" s="1"/>
  <c r="X106" i="47"/>
  <c r="S106" i="47"/>
  <c r="K331" i="14" s="1"/>
  <c r="X213" i="47"/>
  <c r="S213" i="47"/>
  <c r="K397" i="14" s="1"/>
  <c r="W397" i="14" s="1"/>
  <c r="K348" i="32" s="1"/>
  <c r="X44" i="47"/>
  <c r="S44" i="47" s="1"/>
  <c r="K295" i="14" s="1"/>
  <c r="Z295" i="14" s="1"/>
  <c r="J256" i="37" s="1"/>
  <c r="X50" i="47"/>
  <c r="S50" i="47" s="1"/>
  <c r="X59" i="47"/>
  <c r="S59" i="47" s="1"/>
  <c r="X151" i="47"/>
  <c r="S151" i="47" s="1"/>
  <c r="K364" i="14" s="1"/>
  <c r="M364" i="14" s="1"/>
  <c r="I317" i="37" s="1"/>
  <c r="X114" i="47"/>
  <c r="S114" i="47" s="1"/>
  <c r="K336" i="14" s="1"/>
  <c r="X72" i="48"/>
  <c r="S72" i="48" s="1"/>
  <c r="K436" i="14" s="1"/>
  <c r="W436" i="14" s="1"/>
  <c r="K379" i="32" s="1"/>
  <c r="X57" i="48"/>
  <c r="S57" i="48" s="1"/>
  <c r="K430" i="14" s="1"/>
  <c r="W430" i="14" s="1"/>
  <c r="K373" i="32" s="1"/>
  <c r="X76" i="48"/>
  <c r="S76" i="48" s="1"/>
  <c r="K437" i="14" s="1"/>
  <c r="W437" i="14" s="1"/>
  <c r="K380" i="32" s="1"/>
  <c r="X25" i="48"/>
  <c r="S25" i="48" s="1"/>
  <c r="X21" i="48"/>
  <c r="S21" i="48" s="1"/>
  <c r="K416" i="14" s="1"/>
  <c r="L416" i="14" s="1"/>
  <c r="L359" i="32" s="1"/>
  <c r="X66" i="48"/>
  <c r="S66" i="48" s="1"/>
  <c r="K433" i="14" s="1"/>
  <c r="W433" i="14" s="1"/>
  <c r="K376" i="32" s="1"/>
  <c r="X48" i="48"/>
  <c r="S48" i="48" s="1"/>
  <c r="K427" i="14" s="1"/>
  <c r="W427" i="14" s="1"/>
  <c r="K370" i="32" s="1"/>
  <c r="X24" i="48"/>
  <c r="S24" i="48" s="1"/>
  <c r="X71" i="48"/>
  <c r="S71" i="48" s="1"/>
  <c r="K435" i="14" s="1"/>
  <c r="X22" i="48"/>
  <c r="S22" i="48" s="1"/>
  <c r="K417" i="14" s="1"/>
  <c r="L417" i="14" s="1"/>
  <c r="L360" i="32" s="1"/>
  <c r="X61" i="48"/>
  <c r="S61" i="48" s="1"/>
  <c r="K431" i="14" s="1"/>
  <c r="W431" i="14" s="1"/>
  <c r="K374" i="32" s="1"/>
  <c r="X67" i="48"/>
  <c r="S67" i="48" s="1"/>
  <c r="K434" i="14" s="1"/>
  <c r="X56" i="48"/>
  <c r="S56" i="48" s="1"/>
  <c r="K429" i="14" s="1"/>
  <c r="M429" i="14" s="1"/>
  <c r="X291" i="9"/>
  <c r="S291" i="9" s="1"/>
  <c r="K110" i="14" s="1"/>
  <c r="X558" i="9"/>
  <c r="S558" i="9" s="1"/>
  <c r="K263" i="14" s="1"/>
  <c r="X36" i="50"/>
  <c r="S36" i="50" s="1"/>
  <c r="K509" i="14" s="1"/>
  <c r="X46" i="47"/>
  <c r="S46" i="47" s="1"/>
  <c r="K297" i="14" s="1"/>
  <c r="W297" i="14" s="1"/>
  <c r="K256" i="32" s="1"/>
  <c r="X17" i="48"/>
  <c r="S17" i="48" s="1"/>
  <c r="K415" i="14" s="1"/>
  <c r="W415" i="14" s="1"/>
  <c r="K358" i="32" s="1"/>
  <c r="X78" i="50"/>
  <c r="S78" i="50" s="1"/>
  <c r="K532" i="14" s="1"/>
  <c r="X132" i="47"/>
  <c r="S132" i="47" s="1"/>
  <c r="K356" i="14" s="1"/>
  <c r="Z356" i="14" s="1"/>
  <c r="J309" i="37" s="1"/>
  <c r="X55" i="47"/>
  <c r="X61" i="47"/>
  <c r="S61" i="47" s="1"/>
  <c r="K302" i="14" s="1"/>
  <c r="X99" i="47"/>
  <c r="S99" i="47" s="1"/>
  <c r="K324" i="14"/>
  <c r="X47" i="47"/>
  <c r="S47" i="47" s="1"/>
  <c r="K298" i="14" s="1"/>
  <c r="W298" i="14"/>
  <c r="K257" i="32" s="1"/>
  <c r="X153" i="47"/>
  <c r="S153" i="47" s="1"/>
  <c r="K366" i="14" s="1"/>
  <c r="X123" i="47"/>
  <c r="S123" i="47" s="1"/>
  <c r="K350" i="14" s="1"/>
  <c r="X165" i="47"/>
  <c r="S165" i="47" s="1"/>
  <c r="K372" i="14" s="1"/>
  <c r="X176" i="47"/>
  <c r="S176" i="47" s="1"/>
  <c r="K380" i="14" s="1"/>
  <c r="X51" i="47"/>
  <c r="S51" i="47"/>
  <c r="X30" i="47"/>
  <c r="S30" i="47" s="1"/>
  <c r="K287" i="14" s="1"/>
  <c r="X191" i="47"/>
  <c r="S191" i="47" s="1"/>
  <c r="K389" i="14" s="1"/>
  <c r="X184" i="47"/>
  <c r="S184" i="47" s="1"/>
  <c r="K385" i="14" s="1"/>
  <c r="X192" i="47"/>
  <c r="S192" i="47" s="1"/>
  <c r="K390" i="14" s="1"/>
  <c r="M390" i="14" s="1"/>
  <c r="I343" i="37" s="1"/>
  <c r="X43" i="47"/>
  <c r="S43" i="47" s="1"/>
  <c r="K294" i="14" s="1"/>
  <c r="M294" i="14" s="1"/>
  <c r="I255" i="37" s="1"/>
  <c r="X182" i="47"/>
  <c r="S182" i="47" s="1"/>
  <c r="K383" i="14" s="1"/>
  <c r="M383" i="14"/>
  <c r="I336" i="37" s="1"/>
  <c r="X93" i="47"/>
  <c r="S93" i="47" s="1"/>
  <c r="X174" i="47"/>
  <c r="S174" i="47" s="1"/>
  <c r="K378" i="14"/>
  <c r="X144" i="47"/>
  <c r="S144" i="47" s="1"/>
  <c r="K360" i="14" s="1"/>
  <c r="X236" i="47"/>
  <c r="S236" i="47" s="1"/>
  <c r="K405" i="14"/>
  <c r="X58" i="47"/>
  <c r="X26" i="47"/>
  <c r="S26" i="47" s="1"/>
  <c r="K286" i="14" s="1"/>
  <c r="X54" i="47"/>
  <c r="S54" i="47"/>
  <c r="X82" i="47"/>
  <c r="S82" i="47" s="1"/>
  <c r="K314" i="14" s="1"/>
  <c r="X48" i="50"/>
  <c r="S48" i="50" s="1"/>
  <c r="K517" i="14" s="1"/>
  <c r="Z517" i="14" s="1"/>
  <c r="X83" i="50"/>
  <c r="S83" i="50" s="1"/>
  <c r="K533" i="14" s="1"/>
  <c r="W533" i="14" s="1"/>
  <c r="K460" i="32" s="1"/>
  <c r="X58" i="50"/>
  <c r="S58" i="50" s="1"/>
  <c r="K524" i="14" s="1"/>
  <c r="X23" i="48"/>
  <c r="S23" i="48" s="1"/>
  <c r="K418" i="14" s="1"/>
  <c r="L418" i="14" s="1"/>
  <c r="L361" i="32" s="1"/>
  <c r="X292" i="9"/>
  <c r="S292" i="9" s="1"/>
  <c r="K111" i="14" s="1"/>
  <c r="X293" i="9"/>
  <c r="S293" i="9" s="1"/>
  <c r="K112" i="14" s="1"/>
  <c r="N16" i="44"/>
  <c r="O16" i="44" s="1"/>
  <c r="Q38" i="42"/>
  <c r="AQ129" i="9"/>
  <c r="Q39" i="42"/>
  <c r="Q37" i="42"/>
  <c r="AX170" i="9"/>
  <c r="O11" i="61"/>
  <c r="W9" i="61"/>
  <c r="Q215" i="9"/>
  <c r="X215" i="9" s="1"/>
  <c r="S215" i="9"/>
  <c r="K69" i="14" s="1"/>
  <c r="V10" i="65"/>
  <c r="Q266" i="9"/>
  <c r="X266" i="9" s="1"/>
  <c r="Z10" i="66"/>
  <c r="R79" i="9"/>
  <c r="X39" i="48"/>
  <c r="S39" i="48" s="1"/>
  <c r="K424" i="14" s="1"/>
  <c r="M424" i="14" s="1"/>
  <c r="X65" i="48"/>
  <c r="S65" i="48"/>
  <c r="K432" i="14" s="1"/>
  <c r="M432" i="14" s="1"/>
  <c r="Q190" i="9"/>
  <c r="X190" i="9" s="1"/>
  <c r="S190" i="9" s="1"/>
  <c r="K59" i="14" s="1"/>
  <c r="Z59" i="14" s="1"/>
  <c r="J52" i="37" s="1"/>
  <c r="Q189" i="9"/>
  <c r="X189" i="9" s="1"/>
  <c r="S189" i="9" s="1"/>
  <c r="K58" i="14" s="1"/>
  <c r="W58" i="14" s="1"/>
  <c r="K49" i="32" s="1"/>
  <c r="Q208" i="9"/>
  <c r="X208" i="9" s="1"/>
  <c r="S208" i="9" s="1"/>
  <c r="K66" i="14" s="1"/>
  <c r="R11" i="69"/>
  <c r="Q336" i="9"/>
  <c r="X336" i="9" s="1"/>
  <c r="S336" i="9" s="1"/>
  <c r="K127" i="14" s="1"/>
  <c r="Q328" i="9"/>
  <c r="X328" i="9" s="1"/>
  <c r="S328" i="9" s="1"/>
  <c r="K119" i="14" s="1"/>
  <c r="Q339" i="9"/>
  <c r="X339" i="9" s="1"/>
  <c r="S339" i="9" s="1"/>
  <c r="K130" i="14" s="1"/>
  <c r="S395" i="9"/>
  <c r="X393" i="9"/>
  <c r="S393" i="9" s="1"/>
  <c r="K170" i="14" s="1"/>
  <c r="BC10" i="67"/>
  <c r="D234" i="64"/>
  <c r="D235" i="64" s="1"/>
  <c r="D236" i="64" s="1"/>
  <c r="D237" i="64" s="1"/>
  <c r="D238" i="64" s="1"/>
  <c r="D239" i="64" s="1"/>
  <c r="D240" i="64" s="1"/>
  <c r="D241" i="64" s="1"/>
  <c r="D242" i="64" s="1"/>
  <c r="D243" i="64" s="1"/>
  <c r="D244" i="64" s="1"/>
  <c r="D245" i="64" s="1"/>
  <c r="D246" i="64" s="1"/>
  <c r="D247" i="64" s="1"/>
  <c r="D248" i="64" s="1"/>
  <c r="D249" i="64" s="1"/>
  <c r="D250" i="64" s="1"/>
  <c r="D251" i="64" s="1"/>
  <c r="D252" i="64" s="1"/>
  <c r="D253" i="64" s="1"/>
  <c r="D254" i="64" s="1"/>
  <c r="D255" i="64" s="1"/>
  <c r="D256" i="64" s="1"/>
  <c r="D257" i="64" s="1"/>
  <c r="D258" i="64" s="1"/>
  <c r="D259" i="64" s="1"/>
  <c r="D260" i="64" s="1"/>
  <c r="D261" i="64" s="1"/>
  <c r="D262" i="64" s="1"/>
  <c r="D263" i="64" s="1"/>
  <c r="D264" i="64" s="1"/>
  <c r="D265" i="64" s="1"/>
  <c r="D266" i="64" s="1"/>
  <c r="D267" i="64" s="1"/>
  <c r="D268" i="64" s="1"/>
  <c r="D269" i="64" s="1"/>
  <c r="D270" i="64" s="1"/>
  <c r="D271" i="64" s="1"/>
  <c r="D272" i="64" s="1"/>
  <c r="D273" i="64" s="1"/>
  <c r="D274" i="64" s="1"/>
  <c r="D275" i="64" s="1"/>
  <c r="D276" i="64" s="1"/>
  <c r="D277" i="64" s="1"/>
  <c r="D278" i="64" s="1"/>
  <c r="D279" i="64" s="1"/>
  <c r="D280" i="64" s="1"/>
  <c r="D281" i="64" s="1"/>
  <c r="D282" i="64" s="1"/>
  <c r="D283" i="64" s="1"/>
  <c r="D284" i="64" s="1"/>
  <c r="D285" i="64" s="1"/>
  <c r="D286" i="64" s="1"/>
  <c r="D287" i="64" s="1"/>
  <c r="D288" i="64" s="1"/>
  <c r="D289" i="64" s="1"/>
  <c r="D290" i="64" s="1"/>
  <c r="D291" i="64" s="1"/>
  <c r="D292" i="64" s="1"/>
  <c r="D293" i="64" s="1"/>
  <c r="D294" i="64" s="1"/>
  <c r="D295" i="64" s="1"/>
  <c r="D296" i="64" s="1"/>
  <c r="D297" i="64" s="1"/>
  <c r="D298" i="64" s="1"/>
  <c r="D299" i="64" s="1"/>
  <c r="D300" i="64" s="1"/>
  <c r="D301" i="64" s="1"/>
  <c r="D302" i="64" s="1"/>
  <c r="D303" i="64" s="1"/>
  <c r="D304" i="64" s="1"/>
  <c r="D305" i="64" s="1"/>
  <c r="D306" i="64" s="1"/>
  <c r="D307" i="64" s="1"/>
  <c r="D308" i="64" s="1"/>
  <c r="D309" i="64" s="1"/>
  <c r="D310" i="64" s="1"/>
  <c r="D311" i="64" s="1"/>
  <c r="D312" i="64" s="1"/>
  <c r="D313" i="64" s="1"/>
  <c r="D314" i="64" s="1"/>
  <c r="D315" i="64" s="1"/>
  <c r="D316" i="64" s="1"/>
  <c r="D317" i="64" s="1"/>
  <c r="D318" i="64" s="1"/>
  <c r="D319" i="64" s="1"/>
  <c r="D320" i="64" s="1"/>
  <c r="D321" i="64" s="1"/>
  <c r="D322" i="64" s="1"/>
  <c r="D323" i="64" s="1"/>
  <c r="D324" i="64" s="1"/>
  <c r="D325" i="64" s="1"/>
  <c r="D326" i="64" s="1"/>
  <c r="D327" i="64" s="1"/>
  <c r="D328" i="64" s="1"/>
  <c r="D329" i="64" s="1"/>
  <c r="D330" i="64" s="1"/>
  <c r="D331" i="64" s="1"/>
  <c r="D332" i="64" s="1"/>
  <c r="D333" i="64" s="1"/>
  <c r="D334" i="64" s="1"/>
  <c r="D335" i="64" s="1"/>
  <c r="D336" i="64" s="1"/>
  <c r="D337" i="64" s="1"/>
  <c r="D338" i="64" s="1"/>
  <c r="D339" i="64" s="1"/>
  <c r="D340" i="64" s="1"/>
  <c r="D341" i="64" s="1"/>
  <c r="D342" i="64" s="1"/>
  <c r="D343" i="64" s="1"/>
  <c r="D344" i="64" s="1"/>
  <c r="D345" i="64" s="1"/>
  <c r="D346" i="64" s="1"/>
  <c r="D347" i="64" s="1"/>
  <c r="D348" i="64" s="1"/>
  <c r="D349" i="64" s="1"/>
  <c r="D350" i="64" s="1"/>
  <c r="D351" i="64" s="1"/>
  <c r="D352" i="64" s="1"/>
  <c r="D353" i="64" s="1"/>
  <c r="D354" i="64" s="1"/>
  <c r="D355" i="64" s="1"/>
  <c r="D356" i="64" s="1"/>
  <c r="D357" i="64" s="1"/>
  <c r="D358" i="64" s="1"/>
  <c r="D359" i="64" s="1"/>
  <c r="D360" i="64" s="1"/>
  <c r="D361" i="64" s="1"/>
  <c r="D362" i="64" s="1"/>
  <c r="D363" i="64" s="1"/>
  <c r="D364" i="64" s="1"/>
  <c r="D365" i="64" s="1"/>
  <c r="D366" i="64" s="1"/>
  <c r="D367" i="64" s="1"/>
  <c r="D368" i="64" s="1"/>
  <c r="D369" i="64" s="1"/>
  <c r="D370" i="64" s="1"/>
  <c r="D371" i="64" s="1"/>
  <c r="D372" i="64" s="1"/>
  <c r="D373" i="64" s="1"/>
  <c r="D374" i="64" s="1"/>
  <c r="D375" i="64" s="1"/>
  <c r="D376" i="64" s="1"/>
  <c r="D377" i="64" s="1"/>
  <c r="D378" i="64" s="1"/>
  <c r="D379" i="64" s="1"/>
  <c r="D380" i="64" s="1"/>
  <c r="D381" i="64" s="1"/>
  <c r="D382" i="64" s="1"/>
  <c r="D383" i="64" s="1"/>
  <c r="D384" i="64" s="1"/>
  <c r="D385" i="64" s="1"/>
  <c r="D386" i="64" s="1"/>
  <c r="D387" i="64" s="1"/>
  <c r="D388" i="64" s="1"/>
  <c r="D389" i="64" s="1"/>
  <c r="D390" i="64" s="1"/>
  <c r="D391" i="64" s="1"/>
  <c r="D392" i="64" s="1"/>
  <c r="D393" i="64" s="1"/>
  <c r="D394" i="64" s="1"/>
  <c r="D395" i="64" s="1"/>
  <c r="D396" i="64" s="1"/>
  <c r="D397" i="64" s="1"/>
  <c r="D398" i="64" s="1"/>
  <c r="D399" i="64" s="1"/>
  <c r="D400" i="64" s="1"/>
  <c r="D401" i="64" s="1"/>
  <c r="D402" i="64" s="1"/>
  <c r="D403" i="64" s="1"/>
  <c r="D404" i="64" s="1"/>
  <c r="D405" i="64" s="1"/>
  <c r="D406" i="64" s="1"/>
  <c r="D407" i="64" s="1"/>
  <c r="D408" i="64" s="1"/>
  <c r="D409" i="64" s="1"/>
  <c r="D410" i="64" s="1"/>
  <c r="Y349" i="9"/>
  <c r="Z6" i="70" s="1"/>
  <c r="AM8" i="70" s="1"/>
  <c r="AX129" i="9"/>
  <c r="BE129" i="9"/>
  <c r="AU154" i="9"/>
  <c r="AZ129" i="9"/>
  <c r="AT129" i="9"/>
  <c r="BB151" i="9"/>
  <c r="AQ151" i="9"/>
  <c r="AR151" i="9"/>
  <c r="AU143" i="9"/>
  <c r="AQ135" i="9"/>
  <c r="R129" i="9"/>
  <c r="AV127" i="9"/>
  <c r="BD127" i="9"/>
  <c r="BE182" i="9"/>
  <c r="AP182" i="9"/>
  <c r="AV178" i="9"/>
  <c r="AS174" i="9"/>
  <c r="BE174" i="9"/>
  <c r="AO170" i="9"/>
  <c r="AR170" i="9"/>
  <c r="AZ170" i="9"/>
  <c r="BD170" i="9"/>
  <c r="AP170" i="9"/>
  <c r="AZ152" i="9"/>
  <c r="AU129" i="9"/>
  <c r="BA129" i="9"/>
  <c r="AR129" i="9"/>
  <c r="BC129" i="9"/>
  <c r="AW151" i="9"/>
  <c r="AX151" i="9"/>
  <c r="AW129" i="9"/>
  <c r="R130" i="9"/>
  <c r="N29" i="44"/>
  <c r="O29" i="44" s="1"/>
  <c r="AZ127" i="9"/>
  <c r="AT149" i="9"/>
  <c r="AS149" i="9"/>
  <c r="R77" i="9"/>
  <c r="AS129" i="9"/>
  <c r="AV129" i="9"/>
  <c r="R98" i="9"/>
  <c r="BD132" i="9"/>
  <c r="AS132" i="9"/>
  <c r="BE132" i="9"/>
  <c r="AO132" i="9"/>
  <c r="AQ132" i="9"/>
  <c r="AT132" i="9"/>
  <c r="AT164" i="9"/>
  <c r="BB164" i="9"/>
  <c r="BC164" i="9"/>
  <c r="AV164" i="9"/>
  <c r="AZ164" i="9"/>
  <c r="BD164" i="9"/>
  <c r="AX164" i="9"/>
  <c r="AO164" i="9"/>
  <c r="AU164" i="9"/>
  <c r="AY164" i="9"/>
  <c r="AS164" i="9"/>
  <c r="AW164" i="9"/>
  <c r="BA164" i="9"/>
  <c r="BE164" i="9"/>
  <c r="AQ164" i="9"/>
  <c r="AZ165" i="9"/>
  <c r="AR165" i="9"/>
  <c r="AO158" i="9"/>
  <c r="AY158" i="9"/>
  <c r="AV158" i="9"/>
  <c r="AQ158" i="9"/>
  <c r="AX166" i="9"/>
  <c r="BC166" i="9"/>
  <c r="AS166" i="9"/>
  <c r="BB166" i="9"/>
  <c r="AW166" i="9"/>
  <c r="AQ166" i="9"/>
  <c r="AO166" i="9"/>
  <c r="AY166" i="9"/>
  <c r="BE166" i="9"/>
  <c r="BA166" i="9"/>
  <c r="AV166" i="9"/>
  <c r="AU166" i="9"/>
  <c r="BD166" i="9"/>
  <c r="AR166" i="9"/>
  <c r="AT166" i="9"/>
  <c r="AZ166" i="9"/>
  <c r="AT131" i="9"/>
  <c r="AQ131" i="9"/>
  <c r="AY131" i="9"/>
  <c r="BE131" i="9"/>
  <c r="R150" i="9"/>
  <c r="R141" i="9"/>
  <c r="R71" i="9"/>
  <c r="R161" i="9"/>
  <c r="X529" i="9"/>
  <c r="S529" i="9" s="1"/>
  <c r="K251" i="14" s="1"/>
  <c r="R183" i="9"/>
  <c r="AP183" i="9"/>
  <c r="R89" i="9"/>
  <c r="R84" i="9"/>
  <c r="R75" i="9"/>
  <c r="R173" i="9"/>
  <c r="R136" i="9"/>
  <c r="R80" i="9"/>
  <c r="R72" i="9"/>
  <c r="R85" i="9"/>
  <c r="R73" i="9"/>
  <c r="BD129" i="9"/>
  <c r="BB129" i="9"/>
  <c r="L4" i="64" a="1"/>
  <c r="L4" i="64" s="1"/>
  <c r="AD239" i="9" s="1"/>
  <c r="C239" i="9" s="1"/>
  <c r="G85" i="14" s="1"/>
  <c r="G70" i="37" s="1"/>
  <c r="O4" i="65" a="1"/>
  <c r="O4" i="65" s="1"/>
  <c r="AD254" i="9" s="1"/>
  <c r="C254" i="9" s="1"/>
  <c r="G94" i="14" s="1"/>
  <c r="G79" i="37" s="1"/>
  <c r="X91" i="47"/>
  <c r="S91" i="47" s="1"/>
  <c r="AQ169" i="9"/>
  <c r="R92" i="9"/>
  <c r="R88" i="9"/>
  <c r="AV165" i="9"/>
  <c r="BB132" i="9"/>
  <c r="AU132" i="9"/>
  <c r="AR132" i="9"/>
  <c r="AY132" i="9"/>
  <c r="AZ157" i="9"/>
  <c r="AX169" i="9"/>
  <c r="AW173" i="9"/>
  <c r="AP152" i="9"/>
  <c r="AR173" i="9"/>
  <c r="AO173" i="9"/>
  <c r="AX173" i="9"/>
  <c r="AZ169" i="9"/>
  <c r="AT169" i="9"/>
  <c r="AP165" i="9"/>
  <c r="BB157" i="9"/>
  <c r="AP181" i="9"/>
  <c r="AP169" i="9"/>
  <c r="AP148" i="9"/>
  <c r="AP144" i="9"/>
  <c r="I125" i="9"/>
  <c r="AU125" i="9" s="1"/>
  <c r="R83" i="9"/>
  <c r="R169" i="9"/>
  <c r="BD165" i="9"/>
  <c r="AV132" i="9"/>
  <c r="BC132" i="9"/>
  <c r="AX132" i="9"/>
  <c r="R181" i="9"/>
  <c r="AP128" i="9"/>
  <c r="AV157" i="9"/>
  <c r="AO169" i="9"/>
  <c r="AQ173" i="9"/>
  <c r="I128" i="9"/>
  <c r="BD157" i="9"/>
  <c r="BD169" i="9"/>
  <c r="BC173" i="9"/>
  <c r="AT173" i="9"/>
  <c r="R174" i="9"/>
  <c r="R146" i="9"/>
  <c r="M526" i="44"/>
  <c r="F108" i="42"/>
  <c r="G66" i="42" s="1"/>
  <c r="F110" i="42"/>
  <c r="O110" i="42" s="1"/>
  <c r="O68" i="42" s="1"/>
  <c r="P68" i="42" s="1"/>
  <c r="L523" i="44"/>
  <c r="F111" i="42"/>
  <c r="R177" i="9"/>
  <c r="AP177" i="9"/>
  <c r="AP178" i="9"/>
  <c r="AP130" i="9"/>
  <c r="BE126" i="9"/>
  <c r="R86" i="9"/>
  <c r="S37" i="9"/>
  <c r="AD37" i="9"/>
  <c r="O3" i="47"/>
  <c r="O3" i="49"/>
  <c r="AP176" i="9"/>
  <c r="AY172" i="9"/>
  <c r="BD172" i="9"/>
  <c r="BC172" i="9"/>
  <c r="AU172" i="9"/>
  <c r="AR172" i="9"/>
  <c r="BE172" i="9"/>
  <c r="BE168" i="9"/>
  <c r="AP168" i="9"/>
  <c r="R168" i="9"/>
  <c r="AP160" i="9"/>
  <c r="R159" i="9"/>
  <c r="AP156" i="9"/>
  <c r="AP147" i="9"/>
  <c r="R139" i="9"/>
  <c r="AP139" i="9"/>
  <c r="AY135" i="9"/>
  <c r="AP131" i="9"/>
  <c r="R180" i="9"/>
  <c r="R153" i="9"/>
  <c r="R142" i="9"/>
  <c r="R133" i="9"/>
  <c r="R132" i="9"/>
  <c r="AX159" i="9"/>
  <c r="BA159" i="9"/>
  <c r="N46" i="44"/>
  <c r="O46" i="44" s="1"/>
  <c r="AT182" i="9"/>
  <c r="BD176" i="9"/>
  <c r="AO176" i="9"/>
  <c r="AZ167" i="9"/>
  <c r="AW167" i="9"/>
  <c r="BB167" i="9"/>
  <c r="AR163" i="9"/>
  <c r="R157" i="9"/>
  <c r="AU146" i="9"/>
  <c r="AZ146" i="9"/>
  <c r="BE134" i="9"/>
  <c r="AY134" i="9"/>
  <c r="AZ134" i="9"/>
  <c r="AX167" i="9"/>
  <c r="AQ176" i="9"/>
  <c r="AR167" i="9"/>
  <c r="AT167" i="9"/>
  <c r="AU167" i="9"/>
  <c r="R167" i="9"/>
  <c r="S214" i="9"/>
  <c r="AF214" i="9" s="1"/>
  <c r="AO183" i="9"/>
  <c r="AT172" i="9"/>
  <c r="AX172" i="9"/>
  <c r="AV172" i="9"/>
  <c r="AU168" i="9"/>
  <c r="AP164" i="9"/>
  <c r="R164" i="9"/>
  <c r="I156" i="9"/>
  <c r="BC156" i="9" s="1"/>
  <c r="BC151" i="9"/>
  <c r="BD151" i="9"/>
  <c r="AP135" i="9"/>
  <c r="R135" i="9"/>
  <c r="BB126" i="9"/>
  <c r="BA126" i="9"/>
  <c r="R78" i="9"/>
  <c r="O3" i="50"/>
  <c r="O3" i="48"/>
  <c r="R148" i="9"/>
  <c r="K230" i="9"/>
  <c r="R166" i="9"/>
  <c r="R152" i="9"/>
  <c r="AX134" i="9"/>
  <c r="BA134" i="9"/>
  <c r="BC154" i="9"/>
  <c r="BC134" i="9"/>
  <c r="AO138" i="9"/>
  <c r="BE178" i="9"/>
  <c r="AU176" i="9"/>
  <c r="AZ178" i="9"/>
  <c r="BB173" i="9"/>
  <c r="AZ173" i="9"/>
  <c r="BE173" i="9"/>
  <c r="AV173" i="9"/>
  <c r="BD134" i="9"/>
  <c r="AT176" i="9"/>
  <c r="AP175" i="9"/>
  <c r="R175" i="9"/>
  <c r="R82" i="9"/>
  <c r="R137" i="9"/>
  <c r="R97" i="9"/>
  <c r="R74" i="9"/>
  <c r="R140" i="9"/>
  <c r="R134" i="9"/>
  <c r="R70" i="9"/>
  <c r="R69" i="9"/>
  <c r="AP179" i="9"/>
  <c r="R179" i="9"/>
  <c r="BD163" i="9"/>
  <c r="AP161" i="9"/>
  <c r="BA173" i="9"/>
  <c r="AS173" i="9"/>
  <c r="BD173" i="9"/>
  <c r="AU173" i="9"/>
  <c r="BB168" i="9"/>
  <c r="AP158" i="9"/>
  <c r="R158" i="9"/>
  <c r="AT143" i="9"/>
  <c r="AW182" i="9"/>
  <c r="R182" i="9"/>
  <c r="R96" i="9"/>
  <c r="R94" i="9"/>
  <c r="R138" i="9"/>
  <c r="R76" i="9"/>
  <c r="G67" i="42"/>
  <c r="N34" i="44"/>
  <c r="O34" i="44" s="1"/>
  <c r="N20" i="44"/>
  <c r="O20" i="44" s="1"/>
  <c r="N41" i="44"/>
  <c r="O41" i="44" s="1"/>
  <c r="N42" i="44"/>
  <c r="O42" i="44" s="1"/>
  <c r="X41" i="49"/>
  <c r="S41" i="49" s="1"/>
  <c r="K470" i="14" s="1"/>
  <c r="X199" i="9"/>
  <c r="Q199" i="9" s="1"/>
  <c r="X196" i="9"/>
  <c r="X194" i="9"/>
  <c r="S194" i="9" s="1"/>
  <c r="X198" i="9"/>
  <c r="S198" i="9" s="1"/>
  <c r="Q198" i="9"/>
  <c r="X192" i="9"/>
  <c r="Q192" i="9" s="1"/>
  <c r="S192" i="9"/>
  <c r="X197" i="9"/>
  <c r="S197" i="9" s="1"/>
  <c r="X193" i="9"/>
  <c r="Q188" i="9"/>
  <c r="X188" i="9" s="1"/>
  <c r="S188" i="9" s="1"/>
  <c r="K57" i="14" s="1"/>
  <c r="L57" i="14" s="1"/>
  <c r="L48" i="32" s="1"/>
  <c r="N9" i="61"/>
  <c r="X259" i="9"/>
  <c r="S259" i="9" s="1"/>
  <c r="X257" i="9"/>
  <c r="S257" i="9" s="1"/>
  <c r="X255" i="9"/>
  <c r="Q255" i="9" s="1"/>
  <c r="X260" i="9"/>
  <c r="S260" i="9" s="1"/>
  <c r="X262" i="9"/>
  <c r="S262" i="9" s="1"/>
  <c r="X263" i="9"/>
  <c r="Q263" i="9"/>
  <c r="AA13" i="66"/>
  <c r="AA10" i="66" s="1"/>
  <c r="X10" i="66"/>
  <c r="N230" i="9"/>
  <c r="Q230" i="9"/>
  <c r="R230" i="9" s="1"/>
  <c r="X38" i="49"/>
  <c r="S38" i="49" s="1"/>
  <c r="K467" i="14" s="1"/>
  <c r="W467" i="14" s="1"/>
  <c r="K402" i="32" s="1"/>
  <c r="X90" i="49"/>
  <c r="S90" i="49" s="1"/>
  <c r="K493" i="14" s="1"/>
  <c r="W493" i="14" s="1"/>
  <c r="K428" i="32" s="1"/>
  <c r="Q221" i="9"/>
  <c r="X221" i="9" s="1"/>
  <c r="S221" i="9" s="1"/>
  <c r="K75" i="14" s="1"/>
  <c r="R125" i="9"/>
  <c r="R81" i="9"/>
  <c r="AD35" i="9"/>
  <c r="X195" i="9"/>
  <c r="S195" i="9" s="1"/>
  <c r="Q195" i="9"/>
  <c r="X326" i="9"/>
  <c r="S326" i="9"/>
  <c r="X324" i="9"/>
  <c r="Q324" i="9" s="1"/>
  <c r="X323" i="9"/>
  <c r="Q323" i="9" s="1"/>
  <c r="X325" i="9"/>
  <c r="S325" i="9" s="1"/>
  <c r="X20" i="48"/>
  <c r="S20" i="48" s="1"/>
  <c r="X201" i="9"/>
  <c r="X203" i="9"/>
  <c r="S203" i="9" s="1"/>
  <c r="X202" i="9"/>
  <c r="X320" i="9"/>
  <c r="Q320" i="9" s="1"/>
  <c r="S320" i="9"/>
  <c r="X315" i="9"/>
  <c r="X319" i="9"/>
  <c r="Q319" i="9" s="1"/>
  <c r="X317" i="9"/>
  <c r="Q317" i="9" s="1"/>
  <c r="X321" i="9"/>
  <c r="S321" i="9" s="1"/>
  <c r="X316" i="9"/>
  <c r="S316" i="9" s="1"/>
  <c r="Q316" i="9"/>
  <c r="X318" i="9"/>
  <c r="S318" i="9" s="1"/>
  <c r="K9" i="71"/>
  <c r="Q379" i="9"/>
  <c r="X379" i="9" s="1"/>
  <c r="S379" i="9" s="1"/>
  <c r="K163" i="14" s="1"/>
  <c r="W163" i="14" s="1"/>
  <c r="K138" i="32" s="1"/>
  <c r="Q382" i="9"/>
  <c r="X382" i="9" s="1"/>
  <c r="S382" i="9" s="1"/>
  <c r="K166" i="14" s="1"/>
  <c r="N9" i="71"/>
  <c r="M9" i="71"/>
  <c r="Q381" i="9"/>
  <c r="X381" i="9" s="1"/>
  <c r="S381" i="9" s="1"/>
  <c r="K165" i="14" s="1"/>
  <c r="L165" i="14" s="1"/>
  <c r="L140" i="32" s="1"/>
  <c r="N45" i="44"/>
  <c r="O45" i="44" s="1"/>
  <c r="K524" i="44"/>
  <c r="AQ127" i="9"/>
  <c r="X233" i="9"/>
  <c r="S233" i="9" s="1"/>
  <c r="N30" i="44"/>
  <c r="O30" i="44" s="1"/>
  <c r="N21" i="44"/>
  <c r="O21" i="44" s="1"/>
  <c r="X229" i="9"/>
  <c r="N47" i="44"/>
  <c r="O47" i="44" s="1"/>
  <c r="N48" i="44"/>
  <c r="O48" i="44" s="1"/>
  <c r="L526" i="44"/>
  <c r="N32" i="44"/>
  <c r="O32" i="44" s="1"/>
  <c r="N31" i="44"/>
  <c r="O31" i="44" s="1"/>
  <c r="AR157" i="9"/>
  <c r="AR158" i="9"/>
  <c r="X66" i="9"/>
  <c r="S66" i="9" s="1"/>
  <c r="K38" i="14" s="1"/>
  <c r="L38" i="14" s="1"/>
  <c r="L29" i="32" s="1"/>
  <c r="AA66" i="9"/>
  <c r="J38" i="14" s="1"/>
  <c r="AT139" i="9"/>
  <c r="BB169" i="9"/>
  <c r="BA169" i="9"/>
  <c r="AY167" i="9"/>
  <c r="AR183" i="9"/>
  <c r="AY169" i="9"/>
  <c r="AW168" i="9"/>
  <c r="AT168" i="9"/>
  <c r="AW169" i="9"/>
  <c r="BC182" i="9"/>
  <c r="AS168" i="9"/>
  <c r="BD167" i="9"/>
  <c r="AV183" i="9"/>
  <c r="BC169" i="9"/>
  <c r="BE169" i="9"/>
  <c r="AX168" i="9"/>
  <c r="BB153" i="9"/>
  <c r="AX146" i="9"/>
  <c r="AS147" i="9"/>
  <c r="AX139" i="9"/>
  <c r="AV153" i="9"/>
  <c r="AO152" i="9"/>
  <c r="AW135" i="9"/>
  <c r="AO146" i="9"/>
  <c r="BD146" i="9"/>
  <c r="AS152" i="9"/>
  <c r="AW153" i="9"/>
  <c r="AT135" i="9"/>
  <c r="AZ135" i="9"/>
  <c r="AV139" i="9"/>
  <c r="BD152" i="9"/>
  <c r="AW146" i="9"/>
  <c r="AX153" i="9"/>
  <c r="AQ153" i="9"/>
  <c r="BD153" i="9"/>
  <c r="AS146" i="9"/>
  <c r="BA146" i="9"/>
  <c r="AV152" i="9"/>
  <c r="BC139" i="9"/>
  <c r="BD139" i="9"/>
  <c r="BE135" i="9"/>
  <c r="AZ154" i="9"/>
  <c r="BB154" i="9"/>
  <c r="AV154" i="9"/>
  <c r="AW139" i="9"/>
  <c r="AU135" i="9"/>
  <c r="AX154" i="9"/>
  <c r="BB139" i="9"/>
  <c r="AS135" i="9"/>
  <c r="AT154" i="9"/>
  <c r="AO135" i="9"/>
  <c r="AS139" i="9"/>
  <c r="AS154" i="9"/>
  <c r="BA139" i="9"/>
  <c r="BD150" i="9"/>
  <c r="AO139" i="9"/>
  <c r="AY139" i="9"/>
  <c r="AU139" i="9"/>
  <c r="AO154" i="9"/>
  <c r="AV135" i="9"/>
  <c r="BA150" i="9"/>
  <c r="AV145" i="9"/>
  <c r="AR135" i="9"/>
  <c r="BD154" i="9"/>
  <c r="AQ139" i="9"/>
  <c r="BA135" i="9"/>
  <c r="BE139" i="9"/>
  <c r="AZ139" i="9"/>
  <c r="BD135" i="9"/>
  <c r="BE150" i="9"/>
  <c r="AW154" i="9"/>
  <c r="N10" i="70"/>
  <c r="N14" i="70"/>
  <c r="N11" i="70"/>
  <c r="N13" i="70"/>
  <c r="N12" i="70"/>
  <c r="N8" i="70"/>
  <c r="Q350" i="9"/>
  <c r="X350" i="9" s="1"/>
  <c r="S350" i="9" s="1"/>
  <c r="S58" i="47"/>
  <c r="W419" i="14"/>
  <c r="K362" i="32" s="1"/>
  <c r="Z419" i="14"/>
  <c r="N28" i="44"/>
  <c r="O28" i="44" s="1"/>
  <c r="N27" i="44"/>
  <c r="O27" i="44" s="1"/>
  <c r="BA157" i="9"/>
  <c r="AX157" i="9"/>
  <c r="AT157" i="9"/>
  <c r="BE157" i="9"/>
  <c r="AQ157" i="9"/>
  <c r="AS157" i="9"/>
  <c r="AO157" i="9"/>
  <c r="BC157" i="9"/>
  <c r="AU157" i="9"/>
  <c r="AW157" i="9"/>
  <c r="AZ159" i="9"/>
  <c r="BC159" i="9"/>
  <c r="AY159" i="9"/>
  <c r="AT159" i="9"/>
  <c r="BD131" i="9"/>
  <c r="AS131" i="9"/>
  <c r="BC131" i="9"/>
  <c r="AO131" i="9"/>
  <c r="AR131" i="9"/>
  <c r="AW131" i="9"/>
  <c r="AU131" i="9"/>
  <c r="BA131" i="9"/>
  <c r="AV131" i="9"/>
  <c r="BB131" i="9"/>
  <c r="AZ131" i="9"/>
  <c r="AR126" i="9"/>
  <c r="AU126" i="9"/>
  <c r="AZ126" i="9"/>
  <c r="AS126" i="9"/>
  <c r="AV126" i="9"/>
  <c r="AO127" i="9"/>
  <c r="BC127" i="9"/>
  <c r="AX127" i="9"/>
  <c r="BE127" i="9"/>
  <c r="AR127" i="9"/>
  <c r="BB127" i="9"/>
  <c r="AT127" i="9"/>
  <c r="AY127" i="9"/>
  <c r="BA127" i="9"/>
  <c r="AW127" i="9"/>
  <c r="AP162" i="9"/>
  <c r="AP129" i="9"/>
  <c r="AC11" i="61"/>
  <c r="AA10" i="61"/>
  <c r="T13" i="20"/>
  <c r="J63" i="20" s="1"/>
  <c r="N9" i="62"/>
  <c r="T9" i="62"/>
  <c r="Q207" i="9"/>
  <c r="X207" i="9" s="1"/>
  <c r="S207" i="9" s="1"/>
  <c r="K65" i="14" s="1"/>
  <c r="T20" i="20"/>
  <c r="J65" i="20" s="1"/>
  <c r="V9" i="62"/>
  <c r="U9" i="62"/>
  <c r="S9" i="62"/>
  <c r="T18" i="20"/>
  <c r="J64" i="20"/>
  <c r="Q206" i="9"/>
  <c r="X206" i="9" s="1"/>
  <c r="S206" i="9" s="1"/>
  <c r="K64" i="14" s="1"/>
  <c r="Q258" i="9"/>
  <c r="S258" i="9"/>
  <c r="Q289" i="9"/>
  <c r="Z281" i="9"/>
  <c r="AA476" i="9" s="1"/>
  <c r="AA9" i="68"/>
  <c r="L9" i="71"/>
  <c r="Q380" i="9"/>
  <c r="X380" i="9"/>
  <c r="S380" i="9" s="1"/>
  <c r="K164" i="14" s="1"/>
  <c r="Z164" i="14" s="1"/>
  <c r="J141" i="37" s="1"/>
  <c r="N26" i="44"/>
  <c r="O26" i="44" s="1"/>
  <c r="K14" i="44"/>
  <c r="N25" i="44"/>
  <c r="O25" i="44" s="1"/>
  <c r="L14" i="44"/>
  <c r="N24" i="44"/>
  <c r="O24" i="44" s="1"/>
  <c r="N50" i="44"/>
  <c r="O50" i="44" s="1"/>
  <c r="N23" i="44"/>
  <c r="O23" i="44" s="1"/>
  <c r="M14" i="44"/>
  <c r="O35" i="44"/>
  <c r="O62" i="44"/>
  <c r="O38" i="44"/>
  <c r="O61" i="44"/>
  <c r="O33" i="44"/>
  <c r="O54" i="44"/>
  <c r="O55" i="44"/>
  <c r="O15" i="44"/>
  <c r="O60" i="44"/>
  <c r="O36" i="44"/>
  <c r="H106" i="42"/>
  <c r="H64" i="42" s="1"/>
  <c r="G64" i="42"/>
  <c r="X49" i="48"/>
  <c r="S49" i="48" s="1"/>
  <c r="K428" i="14" s="1"/>
  <c r="W428" i="14" s="1"/>
  <c r="K371" i="32" s="1"/>
  <c r="X34" i="48"/>
  <c r="S34" i="48" s="1"/>
  <c r="K422" i="14" s="1"/>
  <c r="G71" i="42"/>
  <c r="L536" i="44"/>
  <c r="M537" i="44"/>
  <c r="L532" i="44"/>
  <c r="L537" i="44"/>
  <c r="M534" i="44"/>
  <c r="K528" i="44"/>
  <c r="M529" i="44"/>
  <c r="O107" i="42"/>
  <c r="O65" i="42" s="1"/>
  <c r="P65" i="42" s="1"/>
  <c r="O106" i="42"/>
  <c r="O64" i="42" s="1"/>
  <c r="P64" i="42" s="1"/>
  <c r="O113" i="42"/>
  <c r="O71" i="42" s="1"/>
  <c r="P71" i="42" s="1"/>
  <c r="N74" i="42"/>
  <c r="S263" i="9"/>
  <c r="AS156" i="9"/>
  <c r="BA170" i="9"/>
  <c r="BB170" i="9"/>
  <c r="AQ170" i="9"/>
  <c r="L539" i="44"/>
  <c r="AR180" i="9"/>
  <c r="BD180" i="9"/>
  <c r="AT180" i="9"/>
  <c r="BE180" i="9"/>
  <c r="AW180" i="9"/>
  <c r="W184" i="9"/>
  <c r="W174" i="9"/>
  <c r="W170" i="9"/>
  <c r="W166" i="9"/>
  <c r="W152" i="9"/>
  <c r="W149" i="9"/>
  <c r="W145" i="9"/>
  <c r="W140" i="9"/>
  <c r="W133" i="9"/>
  <c r="W96" i="9"/>
  <c r="W95" i="9"/>
  <c r="W89" i="9"/>
  <c r="W88" i="9"/>
  <c r="W87" i="9"/>
  <c r="W83" i="9"/>
  <c r="W79" i="9"/>
  <c r="W78" i="9"/>
  <c r="W72" i="9"/>
  <c r="W183" i="9"/>
  <c r="W180" i="9"/>
  <c r="W179" i="9"/>
  <c r="W178" i="9"/>
  <c r="W169" i="9"/>
  <c r="W165" i="9"/>
  <c r="W164" i="9"/>
  <c r="W148" i="9"/>
  <c r="W144" i="9"/>
  <c r="W139" i="9"/>
  <c r="W97" i="9"/>
  <c r="W90" i="9"/>
  <c r="W84" i="9"/>
  <c r="W80" i="9"/>
  <c r="W74" i="9"/>
  <c r="W73" i="9"/>
  <c r="C66" i="9"/>
  <c r="G38" i="14" s="1"/>
  <c r="G31" i="37" s="1"/>
  <c r="W182" i="9"/>
  <c r="W177" i="9"/>
  <c r="W173" i="9"/>
  <c r="W168" i="9"/>
  <c r="AP157" i="9"/>
  <c r="W154" i="9"/>
  <c r="W147" i="9"/>
  <c r="W143" i="9"/>
  <c r="W142" i="9"/>
  <c r="W141" i="9"/>
  <c r="W135" i="9"/>
  <c r="W132" i="9"/>
  <c r="AP125" i="9"/>
  <c r="W98" i="9"/>
  <c r="W92" i="9"/>
  <c r="W91" i="9"/>
  <c r="W85" i="9"/>
  <c r="W81" i="9"/>
  <c r="W75" i="9"/>
  <c r="W70" i="9"/>
  <c r="R184" i="9"/>
  <c r="AP184" i="9"/>
  <c r="W181" i="9"/>
  <c r="W176" i="9"/>
  <c r="W175" i="9"/>
  <c r="AP174" i="9"/>
  <c r="W172" i="9"/>
  <c r="W171" i="9"/>
  <c r="AP167" i="9"/>
  <c r="W163" i="9"/>
  <c r="R160" i="9"/>
  <c r="R154" i="9"/>
  <c r="W153" i="9"/>
  <c r="AP149" i="9"/>
  <c r="W146" i="9"/>
  <c r="AP140" i="9"/>
  <c r="W138" i="9"/>
  <c r="W137" i="9"/>
  <c r="AP133" i="9"/>
  <c r="W125" i="9"/>
  <c r="W94" i="9"/>
  <c r="W93" i="9"/>
  <c r="W86" i="9"/>
  <c r="W82" i="9"/>
  <c r="W77" i="9"/>
  <c r="W76" i="9"/>
  <c r="W71" i="9"/>
  <c r="Q265" i="9"/>
  <c r="X265" i="9" s="1"/>
  <c r="S265" i="9" s="1"/>
  <c r="X261" i="9"/>
  <c r="Q261" i="9" s="1"/>
  <c r="U10" i="65"/>
  <c r="AU182" i="9"/>
  <c r="AV182" i="9"/>
  <c r="AS171" i="9"/>
  <c r="AW181" i="9"/>
  <c r="AX181" i="9"/>
  <c r="BA171" i="9"/>
  <c r="BA181" i="9"/>
  <c r="AO182" i="9"/>
  <c r="AZ182" i="9"/>
  <c r="AO171" i="9"/>
  <c r="BD181" i="9"/>
  <c r="AS182" i="9"/>
  <c r="AX182" i="9"/>
  <c r="AY182" i="9"/>
  <c r="BE171" i="9"/>
  <c r="AS181" i="9"/>
  <c r="BB182" i="9"/>
  <c r="AX171" i="9"/>
  <c r="AO143" i="9"/>
  <c r="AZ140" i="9"/>
  <c r="AR143" i="9"/>
  <c r="BA143" i="9"/>
  <c r="BD141" i="9"/>
  <c r="AO141" i="9"/>
  <c r="BC141" i="9"/>
  <c r="AX142" i="9"/>
  <c r="AY141" i="9"/>
  <c r="AQ143" i="9"/>
  <c r="BB143" i="9"/>
  <c r="AY143" i="9"/>
  <c r="BE143" i="9"/>
  <c r="AW143" i="9"/>
  <c r="AQ141" i="9"/>
  <c r="AX143" i="9"/>
  <c r="AV141" i="9"/>
  <c r="AV143" i="9"/>
  <c r="BD143" i="9"/>
  <c r="AZ143" i="9"/>
  <c r="BA141" i="9"/>
  <c r="AY142" i="9"/>
  <c r="AU141" i="9"/>
  <c r="AS143" i="9"/>
  <c r="BC143" i="9"/>
  <c r="AZ142" i="9"/>
  <c r="AW141" i="9"/>
  <c r="AZ141" i="9"/>
  <c r="AR141" i="9"/>
  <c r="AT145" i="9"/>
  <c r="BD144" i="9"/>
  <c r="AT144" i="9"/>
  <c r="AS144" i="9"/>
  <c r="AQ144" i="9"/>
  <c r="BE156" i="9"/>
  <c r="AY145" i="9"/>
  <c r="AS145" i="9"/>
  <c r="BB145" i="9"/>
  <c r="BA147" i="9"/>
  <c r="AR156" i="9"/>
  <c r="BD171" i="9"/>
  <c r="BA144" i="9"/>
  <c r="AR136" i="9"/>
  <c r="AX140" i="9"/>
  <c r="BC144" i="9"/>
  <c r="AW136" i="9"/>
  <c r="BB140" i="9"/>
  <c r="AU140" i="9"/>
  <c r="AR144" i="9"/>
  <c r="AQ171" i="9"/>
  <c r="AY171" i="9"/>
  <c r="AS163" i="9"/>
  <c r="AW163" i="9"/>
  <c r="AU171" i="9"/>
  <c r="BC145" i="9"/>
  <c r="BE145" i="9"/>
  <c r="AT140" i="9"/>
  <c r="AO163" i="9"/>
  <c r="AT171" i="9"/>
  <c r="AQ163" i="9"/>
  <c r="BB171" i="9"/>
  <c r="AY144" i="9"/>
  <c r="BE136" i="9"/>
  <c r="AX144" i="9"/>
  <c r="AW140" i="9"/>
  <c r="AU144" i="9"/>
  <c r="AT147" i="9"/>
  <c r="AX147" i="9"/>
  <c r="BA140" i="9"/>
  <c r="AZ144" i="9"/>
  <c r="BB144" i="9"/>
  <c r="AV136" i="9"/>
  <c r="AU136" i="9"/>
  <c r="AZ171" i="9"/>
  <c r="BC171" i="9"/>
  <c r="BC163" i="9"/>
  <c r="AX163" i="9"/>
  <c r="AV163" i="9"/>
  <c r="AR145" i="9"/>
  <c r="AQ145" i="9"/>
  <c r="AX145" i="9"/>
  <c r="BD145" i="9"/>
  <c r="AO147" i="9"/>
  <c r="AY163" i="9"/>
  <c r="BB163" i="9"/>
  <c r="AR171" i="9"/>
  <c r="AW144" i="9"/>
  <c r="AO136" i="9"/>
  <c r="BE140" i="9"/>
  <c r="BA136" i="9"/>
  <c r="AY140" i="9"/>
  <c r="BE144" i="9"/>
  <c r="AQ147" i="9"/>
  <c r="AR140" i="9"/>
  <c r="AO144" i="9"/>
  <c r="BA145" i="9"/>
  <c r="AW171" i="9"/>
  <c r="AU163" i="9"/>
  <c r="S255" i="9"/>
  <c r="AY125" i="9"/>
  <c r="Q326" i="9"/>
  <c r="BC161" i="9"/>
  <c r="AY161" i="9"/>
  <c r="BE161" i="9"/>
  <c r="S199" i="9"/>
  <c r="AK129" i="9"/>
  <c r="W127" i="9"/>
  <c r="R172" i="9"/>
  <c r="S315" i="9"/>
  <c r="S261" i="9"/>
  <c r="S229" i="9"/>
  <c r="K84" i="14" s="1"/>
  <c r="Z466" i="14"/>
  <c r="AW175" i="9"/>
  <c r="BB175" i="9"/>
  <c r="AY175" i="9"/>
  <c r="AT175" i="9"/>
  <c r="S317" i="9"/>
  <c r="S289" i="9"/>
  <c r="BB176" i="9"/>
  <c r="AW176" i="9"/>
  <c r="BE176" i="9"/>
  <c r="BA176" i="9"/>
  <c r="AR176" i="9"/>
  <c r="AZ176" i="9"/>
  <c r="BC176" i="9"/>
  <c r="AY176" i="9"/>
  <c r="AX176" i="9"/>
  <c r="AS176" i="9"/>
  <c r="AV176" i="9"/>
  <c r="AN93" i="47"/>
  <c r="BC177" i="9"/>
  <c r="AZ177" i="9"/>
  <c r="AT177" i="9"/>
  <c r="AX177" i="9"/>
  <c r="AR177" i="9"/>
  <c r="AU177" i="9"/>
  <c r="AV177" i="9"/>
  <c r="BB177" i="9"/>
  <c r="BD177" i="9"/>
  <c r="AS177" i="9"/>
  <c r="AQ177" i="9"/>
  <c r="X19" i="49"/>
  <c r="S19" i="49" s="1"/>
  <c r="K451" i="14" s="1"/>
  <c r="X46" i="49"/>
  <c r="S46" i="49" s="1"/>
  <c r="K472" i="14" s="1"/>
  <c r="X49" i="49"/>
  <c r="S49" i="49" s="1"/>
  <c r="K475" i="14" s="1"/>
  <c r="L475" i="14" s="1"/>
  <c r="L410" i="32" s="1"/>
  <c r="X70" i="49"/>
  <c r="S70" i="49" s="1"/>
  <c r="K483" i="14" s="1"/>
  <c r="X42" i="49"/>
  <c r="S42" i="49"/>
  <c r="K471" i="14" s="1"/>
  <c r="X56" i="49"/>
  <c r="S56" i="49" s="1"/>
  <c r="K479" i="14" s="1"/>
  <c r="M479" i="14" s="1"/>
  <c r="X76" i="49"/>
  <c r="S76" i="49" s="1"/>
  <c r="K486" i="14" s="1"/>
  <c r="X29" i="49"/>
  <c r="S29" i="49" s="1"/>
  <c r="K458" i="14" s="1"/>
  <c r="X77" i="49"/>
  <c r="S77" i="49" s="1"/>
  <c r="K487" i="14" s="1"/>
  <c r="X18" i="49"/>
  <c r="S18" i="49" s="1"/>
  <c r="K450" i="14" s="1"/>
  <c r="M450" i="14" s="1"/>
  <c r="X34" i="49"/>
  <c r="S34" i="49" s="1"/>
  <c r="K463" i="14" s="1"/>
  <c r="M463" i="14" s="1"/>
  <c r="X33" i="49"/>
  <c r="S33" i="49" s="1"/>
  <c r="K462" i="14" s="1"/>
  <c r="W462" i="14" s="1"/>
  <c r="K397" i="32" s="1"/>
  <c r="X50" i="49"/>
  <c r="S50" i="49" s="1"/>
  <c r="K476" i="14" s="1"/>
  <c r="L476" i="14" s="1"/>
  <c r="L411" i="32" s="1"/>
  <c r="X27" i="49"/>
  <c r="S27" i="49" s="1"/>
  <c r="K456" i="14"/>
  <c r="L456" i="14" s="1"/>
  <c r="L391" i="32" s="1"/>
  <c r="X84" i="49"/>
  <c r="S84" i="49" s="1"/>
  <c r="K491" i="14" s="1"/>
  <c r="X32" i="49"/>
  <c r="S32" i="49" s="1"/>
  <c r="K461" i="14" s="1"/>
  <c r="Z461" i="14" s="1"/>
  <c r="X54" i="49"/>
  <c r="S54" i="49" s="1"/>
  <c r="K477" i="14" s="1"/>
  <c r="L477" i="14" s="1"/>
  <c r="L412" i="32" s="1"/>
  <c r="X48" i="49"/>
  <c r="S48" i="49" s="1"/>
  <c r="K474" i="14" s="1"/>
  <c r="X39" i="49"/>
  <c r="S39" i="49" s="1"/>
  <c r="K468" i="14" s="1"/>
  <c r="W468" i="14" s="1"/>
  <c r="K403" i="32" s="1"/>
  <c r="X85" i="49"/>
  <c r="S85" i="49" s="1"/>
  <c r="K492" i="14" s="1"/>
  <c r="Z492" i="14" s="1"/>
  <c r="X17" i="49"/>
  <c r="S17" i="49" s="1"/>
  <c r="K449" i="14" s="1"/>
  <c r="M449" i="14" s="1"/>
  <c r="X35" i="49"/>
  <c r="S35" i="49" s="1"/>
  <c r="K464" i="14" s="1"/>
  <c r="W464" i="14" s="1"/>
  <c r="K399" i="32" s="1"/>
  <c r="X65" i="49"/>
  <c r="S65" i="49" s="1"/>
  <c r="K481" i="14" s="1"/>
  <c r="L481" i="14" s="1"/>
  <c r="L416" i="32" s="1"/>
  <c r="X31" i="49"/>
  <c r="S31" i="49" s="1"/>
  <c r="K460" i="14" s="1"/>
  <c r="X26" i="49"/>
  <c r="S26" i="49" s="1"/>
  <c r="K455" i="14" s="1"/>
  <c r="X72" i="49"/>
  <c r="S72" i="49" s="1"/>
  <c r="K485" i="14" s="1"/>
  <c r="Z485" i="14" s="1"/>
  <c r="X82" i="49"/>
  <c r="S82" i="49" s="1"/>
  <c r="K489" i="14" s="1"/>
  <c r="L489" i="14" s="1"/>
  <c r="L424" i="32" s="1"/>
  <c r="X20" i="49"/>
  <c r="S20" i="49" s="1"/>
  <c r="K452" i="14" s="1"/>
  <c r="X69" i="49"/>
  <c r="S69" i="49"/>
  <c r="K482" i="14" s="1"/>
  <c r="X55" i="49"/>
  <c r="S55" i="49" s="1"/>
  <c r="K478" i="14" s="1"/>
  <c r="L478" i="14" s="1"/>
  <c r="L413" i="32" s="1"/>
  <c r="X25" i="49"/>
  <c r="S25" i="49" s="1"/>
  <c r="K454" i="14" s="1"/>
  <c r="Z454" i="14" s="1"/>
  <c r="X83" i="49"/>
  <c r="S83" i="49" s="1"/>
  <c r="K490" i="14" s="1"/>
  <c r="Z490" i="14" s="1"/>
  <c r="X71" i="49"/>
  <c r="S71" i="49"/>
  <c r="K484" i="14" s="1"/>
  <c r="X30" i="49"/>
  <c r="S30" i="49" s="1"/>
  <c r="K459" i="14" s="1"/>
  <c r="X81" i="49"/>
  <c r="S81" i="49" s="1"/>
  <c r="K488" i="14" s="1"/>
  <c r="W488" i="14" s="1"/>
  <c r="K423" i="32" s="1"/>
  <c r="X21" i="49"/>
  <c r="S21" i="49" s="1"/>
  <c r="K453" i="14" s="1"/>
  <c r="X42" i="50"/>
  <c r="S42" i="50" s="1"/>
  <c r="X28" i="50"/>
  <c r="S28" i="50" s="1"/>
  <c r="X17" i="50"/>
  <c r="S17" i="50"/>
  <c r="K503" i="14" s="1"/>
  <c r="W503" i="14" s="1"/>
  <c r="K430" i="32" s="1"/>
  <c r="X74" i="50"/>
  <c r="S74" i="50" s="1"/>
  <c r="K531" i="14" s="1"/>
  <c r="X61" i="50"/>
  <c r="S61" i="50"/>
  <c r="K527" i="14" s="1"/>
  <c r="Z527" i="14" s="1"/>
  <c r="X60" i="50"/>
  <c r="S60" i="50" s="1"/>
  <c r="K526" i="14" s="1"/>
  <c r="Z526" i="14" s="1"/>
  <c r="X41" i="50"/>
  <c r="S41" i="50" s="1"/>
  <c r="X46" i="50"/>
  <c r="S46" i="50" s="1"/>
  <c r="K515" i="14" s="1"/>
  <c r="X49" i="50"/>
  <c r="S49" i="50" s="1"/>
  <c r="K518" i="14" s="1"/>
  <c r="L518" i="14" s="1"/>
  <c r="L445" i="32" s="1"/>
  <c r="X51" i="50"/>
  <c r="S51" i="50" s="1"/>
  <c r="K520" i="14" s="1"/>
  <c r="Z520" i="14" s="1"/>
  <c r="X22" i="50"/>
  <c r="S22" i="50" s="1"/>
  <c r="X26" i="50"/>
  <c r="S26" i="50"/>
  <c r="X38" i="50"/>
  <c r="S38" i="50" s="1"/>
  <c r="K511" i="14" s="1"/>
  <c r="X73" i="50"/>
  <c r="S73" i="50" s="1"/>
  <c r="K530" i="14" s="1"/>
  <c r="M530" i="14" s="1"/>
  <c r="X47" i="50"/>
  <c r="S47" i="50" s="1"/>
  <c r="K516" i="14" s="1"/>
  <c r="M516" i="14" s="1"/>
  <c r="X23" i="50"/>
  <c r="S23" i="50" s="1"/>
  <c r="X20" i="50"/>
  <c r="S20" i="50" s="1"/>
  <c r="X68" i="50"/>
  <c r="S68" i="50"/>
  <c r="K528" i="14" s="1"/>
  <c r="X40" i="50"/>
  <c r="S40" i="50" s="1"/>
  <c r="X50" i="50"/>
  <c r="S50" i="50" s="1"/>
  <c r="K519" i="14" s="1"/>
  <c r="W519" i="14" s="1"/>
  <c r="K446" i="32" s="1"/>
  <c r="X19" i="50"/>
  <c r="S19" i="50" s="1"/>
  <c r="X31" i="50"/>
  <c r="S31" i="50" s="1"/>
  <c r="K507" i="14" s="1"/>
  <c r="Z507" i="14" s="1"/>
  <c r="X27" i="50"/>
  <c r="S27" i="50" s="1"/>
  <c r="X45" i="50"/>
  <c r="S45" i="50" s="1"/>
  <c r="K514" i="14" s="1"/>
  <c r="X52" i="50"/>
  <c r="S52" i="50" s="1"/>
  <c r="K521" i="14" s="1"/>
  <c r="W521" i="14" s="1"/>
  <c r="K448" i="32" s="1"/>
  <c r="X30" i="50"/>
  <c r="S30" i="50" s="1"/>
  <c r="K506" i="14" s="1"/>
  <c r="X43" i="50"/>
  <c r="S43" i="50"/>
  <c r="K512" i="14" s="1"/>
  <c r="X53" i="50"/>
  <c r="S53" i="50"/>
  <c r="K522" i="14" s="1"/>
  <c r="X25" i="50"/>
  <c r="S25" i="50" s="1"/>
  <c r="K505" i="14" s="1"/>
  <c r="W505" i="14" s="1"/>
  <c r="K432" i="32" s="1"/>
  <c r="X72" i="50"/>
  <c r="S72" i="50"/>
  <c r="K529" i="14" s="1"/>
  <c r="X18" i="50"/>
  <c r="S18" i="50" s="1"/>
  <c r="X32" i="50"/>
  <c r="S32" i="50"/>
  <c r="K508" i="14" s="1"/>
  <c r="L508" i="14" s="1"/>
  <c r="L435" i="32" s="1"/>
  <c r="X44" i="50"/>
  <c r="S44" i="50" s="1"/>
  <c r="K513" i="14" s="1"/>
  <c r="L513" i="14" s="1"/>
  <c r="L440" i="32" s="1"/>
  <c r="X57" i="50"/>
  <c r="S57" i="50" s="1"/>
  <c r="K523" i="14" s="1"/>
  <c r="M523" i="14" s="1"/>
  <c r="X37" i="50"/>
  <c r="S37" i="50"/>
  <c r="K510" i="14" s="1"/>
  <c r="W510" i="14" s="1"/>
  <c r="K437" i="32" s="1"/>
  <c r="V21" i="59"/>
  <c r="V11" i="59"/>
  <c r="T11" i="59"/>
  <c r="AB30" i="62"/>
  <c r="AB10" i="62" s="1"/>
  <c r="Z10" i="62"/>
  <c r="U30" i="70"/>
  <c r="BE153" i="9"/>
  <c r="AS153" i="9"/>
  <c r="AR153" i="9"/>
  <c r="BA153" i="9"/>
  <c r="AY153" i="9"/>
  <c r="BC153" i="9"/>
  <c r="AZ153" i="9"/>
  <c r="AO153" i="9"/>
  <c r="Z357" i="14"/>
  <c r="J310" i="37" s="1"/>
  <c r="V357" i="14"/>
  <c r="AB61" i="65"/>
  <c r="AB11" i="65" s="1"/>
  <c r="Z11" i="65"/>
  <c r="X28" i="49"/>
  <c r="S28" i="49" s="1"/>
  <c r="K457" i="14" s="1"/>
  <c r="X47" i="49"/>
  <c r="S47" i="49"/>
  <c r="K473" i="14" s="1"/>
  <c r="BE177" i="9"/>
  <c r="X29" i="50"/>
  <c r="S29" i="50" s="1"/>
  <c r="X91" i="49"/>
  <c r="S91" i="49" s="1"/>
  <c r="K494" i="14" s="1"/>
  <c r="K532" i="44"/>
  <c r="M532" i="44"/>
  <c r="AQ154" i="9"/>
  <c r="AY154" i="9"/>
  <c r="BE154" i="9"/>
  <c r="BA154" i="9"/>
  <c r="AR154" i="9"/>
  <c r="L465" i="14"/>
  <c r="L400" i="32"/>
  <c r="X57" i="49"/>
  <c r="S57" i="49" s="1"/>
  <c r="K480" i="14" s="1"/>
  <c r="M480" i="14" s="1"/>
  <c r="AY177" i="9"/>
  <c r="X39" i="50"/>
  <c r="S39" i="50"/>
  <c r="X24" i="50"/>
  <c r="S24" i="50" s="1"/>
  <c r="BA177" i="9"/>
  <c r="AW177" i="9"/>
  <c r="X21" i="50"/>
  <c r="S21" i="50" s="1"/>
  <c r="K504" i="14" s="1"/>
  <c r="X40" i="49"/>
  <c r="S40" i="49" s="1"/>
  <c r="K469" i="14" s="1"/>
  <c r="BE141" i="9"/>
  <c r="AX141" i="9"/>
  <c r="AS141" i="9"/>
  <c r="AO177" i="9"/>
  <c r="X59" i="50"/>
  <c r="S59" i="50" s="1"/>
  <c r="K525" i="14" s="1"/>
  <c r="W525" i="14" s="1"/>
  <c r="K452" i="32" s="1"/>
  <c r="AX174" i="9"/>
  <c r="BB174" i="9"/>
  <c r="AZ174" i="9"/>
  <c r="AQ174" i="9"/>
  <c r="AV174" i="9"/>
  <c r="AY174" i="9"/>
  <c r="BC174" i="9"/>
  <c r="BA174" i="9"/>
  <c r="AR174" i="9"/>
  <c r="AO174" i="9"/>
  <c r="BD174" i="9"/>
  <c r="AU174" i="9"/>
  <c r="AW174" i="9"/>
  <c r="AD38" i="9"/>
  <c r="S38" i="9"/>
  <c r="X103" i="47"/>
  <c r="S103" i="47" s="1"/>
  <c r="K328" i="14" s="1"/>
  <c r="X155" i="47"/>
  <c r="S155" i="47" s="1"/>
  <c r="K368" i="14" s="1"/>
  <c r="X187" i="47"/>
  <c r="S187" i="47" s="1"/>
  <c r="K388" i="14" s="1"/>
  <c r="X145" i="47"/>
  <c r="S145" i="47" s="1"/>
  <c r="K361" i="14" s="1"/>
  <c r="X66" i="47"/>
  <c r="S66" i="47" s="1"/>
  <c r="K307" i="14" s="1"/>
  <c r="X69" i="47"/>
  <c r="S69" i="47" s="1"/>
  <c r="K310" i="14"/>
  <c r="X117" i="47"/>
  <c r="S117" i="47" s="1"/>
  <c r="K339" i="14" s="1"/>
  <c r="X85" i="47"/>
  <c r="S85" i="47" s="1"/>
  <c r="K317" i="14" s="1"/>
  <c r="X226" i="47"/>
  <c r="S226" i="47"/>
  <c r="K401" i="14" s="1"/>
  <c r="M401" i="14" s="1"/>
  <c r="X172" i="47"/>
  <c r="S172" i="47" s="1"/>
  <c r="K376" i="14" s="1"/>
  <c r="M376" i="14" s="1"/>
  <c r="I329" i="37" s="1"/>
  <c r="X20" i="47"/>
  <c r="S20" i="47" s="1"/>
  <c r="K283" i="14" s="1"/>
  <c r="X231" i="47"/>
  <c r="S231" i="47" s="1"/>
  <c r="K403" i="14"/>
  <c r="W403" i="14" s="1"/>
  <c r="K354" i="32" s="1"/>
  <c r="X124" i="47"/>
  <c r="S124" i="47" s="1"/>
  <c r="K351" i="14" s="1"/>
  <c r="X170" i="47"/>
  <c r="S170" i="47" s="1"/>
  <c r="K374" i="14" s="1"/>
  <c r="X143" i="47"/>
  <c r="S143" i="47" s="1"/>
  <c r="K359" i="14" s="1"/>
  <c r="Z359" i="14" s="1"/>
  <c r="J312" i="37" s="1"/>
  <c r="X35" i="47"/>
  <c r="S35" i="47"/>
  <c r="K289" i="14" s="1"/>
  <c r="L289" i="14" s="1"/>
  <c r="L248" i="32" s="1"/>
  <c r="X221" i="47"/>
  <c r="S221" i="47"/>
  <c r="K399" i="14" s="1"/>
  <c r="W399" i="14" s="1"/>
  <c r="K350" i="32" s="1"/>
  <c r="X126" i="47"/>
  <c r="S126" i="47" s="1"/>
  <c r="K353" i="14" s="1"/>
  <c r="X208" i="47"/>
  <c r="S208" i="47" s="1"/>
  <c r="K396" i="14" s="1"/>
  <c r="X92" i="47"/>
  <c r="S92" i="47" s="1"/>
  <c r="X149" i="47"/>
  <c r="S149" i="47" s="1"/>
  <c r="K362" i="14" s="1"/>
  <c r="W362" i="14" s="1"/>
  <c r="K313" i="32" s="1"/>
  <c r="X227" i="47"/>
  <c r="S227" i="47" s="1"/>
  <c r="K402" i="14" s="1"/>
  <c r="X38" i="47"/>
  <c r="S38" i="47" s="1"/>
  <c r="K292" i="14" s="1"/>
  <c r="X232" i="47"/>
  <c r="S232" i="47" s="1"/>
  <c r="K404" i="14" s="1"/>
  <c r="W404" i="14" s="1"/>
  <c r="K355" i="32" s="1"/>
  <c r="X68" i="47"/>
  <c r="S68" i="47" s="1"/>
  <c r="K309" i="14" s="1"/>
  <c r="X95" i="47"/>
  <c r="S95" i="47" s="1"/>
  <c r="K320" i="14" s="1"/>
  <c r="X169" i="47"/>
  <c r="S169" i="47" s="1"/>
  <c r="K373" i="14" s="1"/>
  <c r="W373" i="14" s="1"/>
  <c r="K324" i="32" s="1"/>
  <c r="X108" i="47"/>
  <c r="S108" i="47" s="1"/>
  <c r="K333" i="14" s="1"/>
  <c r="X173" i="47"/>
  <c r="S173" i="47" s="1"/>
  <c r="K377" i="14" s="1"/>
  <c r="X125" i="47"/>
  <c r="S125" i="47" s="1"/>
  <c r="K352" i="14" s="1"/>
  <c r="X17" i="47"/>
  <c r="S17" i="47" s="1"/>
  <c r="K280" i="14" s="1"/>
  <c r="X131" i="47"/>
  <c r="S131" i="47" s="1"/>
  <c r="K355" i="14" s="1"/>
  <c r="M355" i="14" s="1"/>
  <c r="I308" i="37" s="1"/>
  <c r="X25" i="47"/>
  <c r="S25" i="47" s="1"/>
  <c r="K285" i="14" s="1"/>
  <c r="X64" i="47"/>
  <c r="S64" i="47" s="1"/>
  <c r="K305" i="14" s="1"/>
  <c r="X65" i="47"/>
  <c r="S65" i="47" s="1"/>
  <c r="K306" i="14" s="1"/>
  <c r="X77" i="47"/>
  <c r="S77" i="47" s="1"/>
  <c r="K311" i="14" s="1"/>
  <c r="M311" i="14" s="1"/>
  <c r="I272" i="37" s="1"/>
  <c r="X67" i="47"/>
  <c r="S67" i="47" s="1"/>
  <c r="K308" i="14" s="1"/>
  <c r="X181" i="47"/>
  <c r="S181" i="47" s="1"/>
  <c r="K382" i="14" s="1"/>
  <c r="X154" i="47"/>
  <c r="S154" i="47" s="1"/>
  <c r="K367" i="14" s="1"/>
  <c r="X200" i="47"/>
  <c r="S200" i="47" s="1"/>
  <c r="K391" i="14" s="1"/>
  <c r="X101" i="47"/>
  <c r="S101" i="47" s="1"/>
  <c r="K326" i="14" s="1"/>
  <c r="X204" i="47"/>
  <c r="S204" i="47" s="1"/>
  <c r="K395" i="14" s="1"/>
  <c r="X21" i="47"/>
  <c r="S21" i="47"/>
  <c r="K284" i="14" s="1"/>
  <c r="X203" i="47"/>
  <c r="S203" i="47"/>
  <c r="K394" i="14" s="1"/>
  <c r="X122" i="47"/>
  <c r="S122" i="47"/>
  <c r="K349" i="14" s="1"/>
  <c r="X60" i="47"/>
  <c r="X89" i="47"/>
  <c r="X113" i="47"/>
  <c r="S113" i="47"/>
  <c r="K335" i="14" s="1"/>
  <c r="L335" i="14" s="1"/>
  <c r="L294" i="32" s="1"/>
  <c r="X104" i="47"/>
  <c r="S104" i="47" s="1"/>
  <c r="K329" i="14" s="1"/>
  <c r="X90" i="47"/>
  <c r="X142" i="47"/>
  <c r="S142" i="47" s="1"/>
  <c r="K358" i="14" s="1"/>
  <c r="X157" i="47"/>
  <c r="S157" i="47" s="1"/>
  <c r="K370" i="14" s="1"/>
  <c r="X201" i="47"/>
  <c r="S201" i="47" s="1"/>
  <c r="K392" i="14" s="1"/>
  <c r="X102" i="47"/>
  <c r="S102" i="47" s="1"/>
  <c r="K327" i="14" s="1"/>
  <c r="X96" i="47"/>
  <c r="S96" i="47" s="1"/>
  <c r="K321" i="14" s="1"/>
  <c r="X130" i="47"/>
  <c r="S130" i="47" s="1"/>
  <c r="K354" i="14" s="1"/>
  <c r="M354" i="14" s="1"/>
  <c r="I307" i="37" s="1"/>
  <c r="X45" i="47"/>
  <c r="S45" i="47" s="1"/>
  <c r="K296" i="14" s="1"/>
  <c r="L296" i="14" s="1"/>
  <c r="L255" i="32" s="1"/>
  <c r="X152" i="47"/>
  <c r="S152" i="47" s="1"/>
  <c r="K365" i="14" s="1"/>
  <c r="W365" i="14" s="1"/>
  <c r="K316" i="32" s="1"/>
  <c r="X49" i="47"/>
  <c r="S49" i="47" s="1"/>
  <c r="X237" i="47"/>
  <c r="S237" i="47"/>
  <c r="K406" i="14" s="1"/>
  <c r="X19" i="47"/>
  <c r="S19" i="47" s="1"/>
  <c r="K282" i="14" s="1"/>
  <c r="X36" i="47"/>
  <c r="S36" i="47" s="1"/>
  <c r="K290" i="14" s="1"/>
  <c r="X121" i="47"/>
  <c r="S121" i="47" s="1"/>
  <c r="K348" i="14" s="1"/>
  <c r="Z348" i="14" s="1"/>
  <c r="X161" i="47"/>
  <c r="S161" i="47" s="1"/>
  <c r="K371" i="14" s="1"/>
  <c r="Z371" i="14" s="1"/>
  <c r="J324" i="37" s="1"/>
  <c r="X53" i="47"/>
  <c r="S53" i="47" s="1"/>
  <c r="X100" i="47"/>
  <c r="S100" i="47"/>
  <c r="K325" i="14" s="1"/>
  <c r="X150" i="47"/>
  <c r="S150" i="47" s="1"/>
  <c r="K363" i="14" s="1"/>
  <c r="L363" i="14" s="1"/>
  <c r="L314" i="32" s="1"/>
  <c r="X225" i="47"/>
  <c r="S225" i="47" s="1"/>
  <c r="K400" i="14" s="1"/>
  <c r="X63" i="47"/>
  <c r="S63" i="47" s="1"/>
  <c r="K304" i="14" s="1"/>
  <c r="X156" i="47"/>
  <c r="S156" i="47"/>
  <c r="K369" i="14" s="1"/>
  <c r="X37" i="47"/>
  <c r="S37" i="47" s="1"/>
  <c r="K291" i="14" s="1"/>
  <c r="X81" i="47"/>
  <c r="S81" i="47" s="1"/>
  <c r="K313" i="14" s="1"/>
  <c r="X185" i="47"/>
  <c r="S185" i="47" s="1"/>
  <c r="K386" i="14" s="1"/>
  <c r="X112" i="47"/>
  <c r="S112" i="47" s="1"/>
  <c r="K334" i="14" s="1"/>
  <c r="M334" i="14" s="1"/>
  <c r="I295" i="37" s="1"/>
  <c r="X116" i="47"/>
  <c r="S116" i="47" s="1"/>
  <c r="K338" i="14" s="1"/>
  <c r="X79" i="47"/>
  <c r="S79" i="47" s="1"/>
  <c r="X84" i="47"/>
  <c r="S84" i="47"/>
  <c r="K316" i="14"/>
  <c r="L316" i="14" s="1"/>
  <c r="L275" i="32" s="1"/>
  <c r="X202" i="47"/>
  <c r="S202" i="47" s="1"/>
  <c r="K393" i="14" s="1"/>
  <c r="X97" i="47"/>
  <c r="S97" i="47" s="1"/>
  <c r="K322" i="14" s="1"/>
  <c r="X183" i="47"/>
  <c r="S183" i="47" s="1"/>
  <c r="K384" i="14" s="1"/>
  <c r="X88" i="47"/>
  <c r="AE94" i="47" s="1"/>
  <c r="X186" i="47"/>
  <c r="S186" i="47" s="1"/>
  <c r="K387" i="14" s="1"/>
  <c r="R9" i="62"/>
  <c r="Q9" i="62"/>
  <c r="P9" i="62"/>
  <c r="T11" i="20"/>
  <c r="M65" i="20" s="1"/>
  <c r="T65" i="20" s="1"/>
  <c r="AQ167" i="9"/>
  <c r="AV167" i="9"/>
  <c r="BE167" i="9"/>
  <c r="AS167" i="9"/>
  <c r="BC168" i="9"/>
  <c r="AQ168" i="9"/>
  <c r="BB146" i="9"/>
  <c r="BC146" i="9"/>
  <c r="AR146" i="9"/>
  <c r="AQ146" i="9"/>
  <c r="AY146" i="9"/>
  <c r="BC178" i="9"/>
  <c r="AX178" i="9"/>
  <c r="BB172" i="9"/>
  <c r="AO172" i="9"/>
  <c r="AQ172" i="9"/>
  <c r="AZ172" i="9"/>
  <c r="AW172" i="9"/>
  <c r="AW170" i="9"/>
  <c r="AU170" i="9"/>
  <c r="AY170" i="9"/>
  <c r="BE170" i="9"/>
  <c r="AQ180" i="9"/>
  <c r="AS180" i="9"/>
  <c r="AY180" i="9"/>
  <c r="BC180" i="9"/>
  <c r="AZ180" i="9"/>
  <c r="AO180" i="9"/>
  <c r="BB179" i="9"/>
  <c r="AS134" i="9"/>
  <c r="AR134" i="9"/>
  <c r="AV134" i="9"/>
  <c r="AT134" i="9"/>
  <c r="AO133" i="9"/>
  <c r="AR133" i="9"/>
  <c r="AU133" i="9"/>
  <c r="AY133" i="9"/>
  <c r="AS133" i="9"/>
  <c r="AQ133" i="9"/>
  <c r="AT133" i="9"/>
  <c r="BC133" i="9"/>
  <c r="AZ133" i="9"/>
  <c r="AX133" i="9"/>
  <c r="BD133" i="9"/>
  <c r="BD126" i="9"/>
  <c r="AS127" i="9"/>
  <c r="AE21" i="60"/>
  <c r="AO129" i="9"/>
  <c r="AT163" i="9"/>
  <c r="BE163" i="9"/>
  <c r="AP132" i="9"/>
  <c r="W131" i="9"/>
  <c r="W130" i="9"/>
  <c r="E545" i="44"/>
  <c r="AP173" i="9"/>
  <c r="W161" i="9"/>
  <c r="W160" i="9"/>
  <c r="W159" i="9"/>
  <c r="AP163" i="9"/>
  <c r="R163" i="9"/>
  <c r="W162" i="9"/>
  <c r="W158" i="9"/>
  <c r="Z9" i="68"/>
  <c r="AP138" i="9"/>
  <c r="S9" i="61"/>
  <c r="R9" i="61"/>
  <c r="Q9" i="61"/>
  <c r="P9" i="61"/>
  <c r="O9" i="61"/>
  <c r="T9" i="66"/>
  <c r="S9" i="66"/>
  <c r="R9" i="66"/>
  <c r="W129" i="9"/>
  <c r="W128" i="9"/>
  <c r="T9" i="61"/>
  <c r="V9" i="61"/>
  <c r="U9" i="61"/>
  <c r="X9" i="68"/>
  <c r="W9" i="68"/>
  <c r="V9" i="68"/>
  <c r="U9" i="68"/>
  <c r="T9" i="68"/>
  <c r="S9" i="68"/>
  <c r="R9" i="68"/>
  <c r="S10" i="65"/>
  <c r="R10" i="65"/>
  <c r="Q10" i="65"/>
  <c r="P10" i="65"/>
  <c r="T10" i="65"/>
  <c r="O10" i="65"/>
  <c r="N10" i="65"/>
  <c r="M10" i="65"/>
  <c r="L10" i="65"/>
  <c r="T12" i="71"/>
  <c r="R10" i="71"/>
  <c r="N10" i="69"/>
  <c r="M10" i="69"/>
  <c r="L10" i="69"/>
  <c r="K10" i="69"/>
  <c r="Q9" i="66"/>
  <c r="P9" i="66"/>
  <c r="O9" i="66"/>
  <c r="N9" i="66"/>
  <c r="O9" i="64"/>
  <c r="P9" i="64"/>
  <c r="AN92" i="47"/>
  <c r="AQ183" i="9"/>
  <c r="AW183" i="9"/>
  <c r="BA183" i="9"/>
  <c r="AX183" i="9"/>
  <c r="BB183" i="9"/>
  <c r="AY183" i="9"/>
  <c r="AT183" i="9"/>
  <c r="AS183" i="9"/>
  <c r="AZ183" i="9"/>
  <c r="AR150" i="9"/>
  <c r="AX150" i="9"/>
  <c r="AS150" i="9"/>
  <c r="BC150" i="9"/>
  <c r="AW150" i="9"/>
  <c r="AQ150" i="9"/>
  <c r="AT150" i="9"/>
  <c r="AU150" i="9"/>
  <c r="BB150" i="9"/>
  <c r="AY150" i="9"/>
  <c r="AO150" i="9"/>
  <c r="BE149" i="9"/>
  <c r="AZ149" i="9"/>
  <c r="BC149" i="9"/>
  <c r="AR149" i="9"/>
  <c r="AQ149" i="9"/>
  <c r="BB149" i="9"/>
  <c r="BA149" i="9"/>
  <c r="AV149" i="9"/>
  <c r="AX149" i="9"/>
  <c r="AW149" i="9"/>
  <c r="BD149" i="9"/>
  <c r="AO149" i="9"/>
  <c r="BD138" i="9"/>
  <c r="AQ138" i="9"/>
  <c r="AX138" i="9"/>
  <c r="AW138" i="9"/>
  <c r="AU138" i="9"/>
  <c r="BA138" i="9"/>
  <c r="AR138" i="9"/>
  <c r="AZ138" i="9"/>
  <c r="AT138" i="9"/>
  <c r="BE138" i="9"/>
  <c r="BB138" i="9"/>
  <c r="BB136" i="9"/>
  <c r="AW147" i="9"/>
  <c r="BB147" i="9"/>
  <c r="BC136" i="9"/>
  <c r="AU181" i="9"/>
  <c r="AZ150" i="9"/>
  <c r="AV138" i="9"/>
  <c r="AY149" i="9"/>
  <c r="AV150" i="9"/>
  <c r="BB152" i="9"/>
  <c r="AR152" i="9"/>
  <c r="BA152" i="9"/>
  <c r="AX152" i="9"/>
  <c r="AU152" i="9"/>
  <c r="AW152" i="9"/>
  <c r="BE152" i="9"/>
  <c r="BC152" i="9"/>
  <c r="AQ152" i="9"/>
  <c r="AQ140" i="9"/>
  <c r="AV140" i="9"/>
  <c r="BD140" i="9"/>
  <c r="AS140" i="9"/>
  <c r="AO140" i="9"/>
  <c r="BC140" i="9"/>
  <c r="AT165" i="9"/>
  <c r="AW165" i="9"/>
  <c r="AX165" i="9"/>
  <c r="AO165" i="9"/>
  <c r="BA165" i="9"/>
  <c r="BC165" i="9"/>
  <c r="AS165" i="9"/>
  <c r="BE165" i="9"/>
  <c r="AY165" i="9"/>
  <c r="AQ165" i="9"/>
  <c r="AU165" i="9"/>
  <c r="BB165" i="9"/>
  <c r="AZ158" i="9"/>
  <c r="AS158" i="9"/>
  <c r="AT158" i="9"/>
  <c r="AW158" i="9"/>
  <c r="BB158" i="9"/>
  <c r="BA158" i="9"/>
  <c r="BC158" i="9"/>
  <c r="AU158" i="9"/>
  <c r="AX158" i="9"/>
  <c r="BE158" i="9"/>
  <c r="BD158" i="9"/>
  <c r="AO145" i="9"/>
  <c r="AZ145" i="9"/>
  <c r="AW145" i="9"/>
  <c r="AU145" i="9"/>
  <c r="AY138" i="9"/>
  <c r="AU149" i="9"/>
  <c r="BC138" i="9"/>
  <c r="AY181" i="9"/>
  <c r="BB181" i="9"/>
  <c r="AZ181" i="9"/>
  <c r="AR181" i="9"/>
  <c r="AV181" i="9"/>
  <c r="AQ181" i="9"/>
  <c r="AT181" i="9"/>
  <c r="AO181" i="9"/>
  <c r="BC181" i="9"/>
  <c r="AU178" i="9"/>
  <c r="AQ178" i="9"/>
  <c r="BB178" i="9"/>
  <c r="AR178" i="9"/>
  <c r="AT178" i="9"/>
  <c r="AS178" i="9"/>
  <c r="AO178" i="9"/>
  <c r="AW178" i="9"/>
  <c r="BD178" i="9"/>
  <c r="BA178" i="9"/>
  <c r="BD168" i="9"/>
  <c r="AY168" i="9"/>
  <c r="AV168" i="9"/>
  <c r="AZ168" i="9"/>
  <c r="AR168" i="9"/>
  <c r="AO168" i="9"/>
  <c r="BA168" i="9"/>
  <c r="BD147" i="9"/>
  <c r="BE147" i="9"/>
  <c r="BC147" i="9"/>
  <c r="AY147" i="9"/>
  <c r="AV147" i="9"/>
  <c r="AZ147" i="9"/>
  <c r="AU147" i="9"/>
  <c r="AT136" i="9"/>
  <c r="AZ136" i="9"/>
  <c r="AX136" i="9"/>
  <c r="AQ136" i="9"/>
  <c r="AY136" i="9"/>
  <c r="AS136" i="9"/>
  <c r="BD136" i="9"/>
  <c r="W9" i="67"/>
  <c r="X306" i="9"/>
  <c r="Q306" i="9" s="1"/>
  <c r="X9" i="67"/>
  <c r="X307" i="9"/>
  <c r="S307" i="9" s="1"/>
  <c r="Y9" i="67"/>
  <c r="X308" i="9"/>
  <c r="S308" i="9" s="1"/>
  <c r="Z9" i="67"/>
  <c r="X309" i="9"/>
  <c r="Q309" i="9" s="1"/>
  <c r="Q310" i="9"/>
  <c r="X310" i="9" s="1"/>
  <c r="S310" i="9" s="1"/>
  <c r="AB9" i="67"/>
  <c r="X311" i="9"/>
  <c r="S311" i="9" s="1"/>
  <c r="W29" i="14"/>
  <c r="K20" i="32" s="1"/>
  <c r="V10" i="67"/>
  <c r="V9" i="67"/>
  <c r="X305" i="9"/>
  <c r="S305" i="9" s="1"/>
  <c r="U10" i="67"/>
  <c r="U9" i="67"/>
  <c r="X304" i="9"/>
  <c r="Q304" i="9" s="1"/>
  <c r="AC9" i="67"/>
  <c r="X312" i="9"/>
  <c r="Q312" i="9" s="1"/>
  <c r="S312" i="9"/>
  <c r="Z115" i="14"/>
  <c r="J100" i="37" s="1"/>
  <c r="W233" i="14"/>
  <c r="K200" i="32" s="1"/>
  <c r="Z243" i="14"/>
  <c r="J212" i="37" s="1"/>
  <c r="W243" i="14"/>
  <c r="K210" i="32" s="1"/>
  <c r="Z209" i="14"/>
  <c r="J186" i="37" s="1"/>
  <c r="M233" i="14"/>
  <c r="I202" i="37" s="1"/>
  <c r="L56" i="14"/>
  <c r="L47" i="32" s="1"/>
  <c r="M43" i="14"/>
  <c r="I36" i="37" s="1"/>
  <c r="M195" i="14"/>
  <c r="I172" i="37" s="1"/>
  <c r="Z210" i="14"/>
  <c r="J187" i="37" s="1"/>
  <c r="M115" i="14"/>
  <c r="W209" i="14"/>
  <c r="K184" i="32" s="1"/>
  <c r="M56" i="14"/>
  <c r="I49" i="37" s="1"/>
  <c r="W205" i="14"/>
  <c r="K180" i="32" s="1"/>
  <c r="M205" i="14"/>
  <c r="L209" i="14"/>
  <c r="L184" i="32" s="1"/>
  <c r="Z56" i="14"/>
  <c r="J49" i="37" s="1"/>
  <c r="M253" i="14"/>
  <c r="I222" i="37" s="1"/>
  <c r="M187" i="14"/>
  <c r="Z40" i="14"/>
  <c r="J33" i="37" s="1"/>
  <c r="W197" i="14"/>
  <c r="K172" i="32" s="1"/>
  <c r="L197" i="14"/>
  <c r="L172" i="32" s="1"/>
  <c r="Z197" i="14"/>
  <c r="J174" i="37" s="1"/>
  <c r="W188" i="14"/>
  <c r="K163" i="32" s="1"/>
  <c r="L184" i="14"/>
  <c r="L159" i="32" s="1"/>
  <c r="L205" i="14"/>
  <c r="L180" i="32" s="1"/>
  <c r="Z195" i="14"/>
  <c r="J172" i="37" s="1"/>
  <c r="L195" i="14"/>
  <c r="L170" i="32" s="1"/>
  <c r="Z415" i="14"/>
  <c r="L415" i="14"/>
  <c r="L358" i="32" s="1"/>
  <c r="M456" i="14"/>
  <c r="W294" i="14"/>
  <c r="K253" i="32" s="1"/>
  <c r="S324" i="9"/>
  <c r="Q260" i="9"/>
  <c r="X183" i="9"/>
  <c r="S183" i="9" s="1"/>
  <c r="AL183" i="9"/>
  <c r="AM183" i="9"/>
  <c r="X159" i="9"/>
  <c r="AL159" i="9"/>
  <c r="AM159" i="9"/>
  <c r="AM144" i="9"/>
  <c r="AL144" i="9"/>
  <c r="X144" i="9"/>
  <c r="S144" i="9" s="1"/>
  <c r="BB10" i="67"/>
  <c r="Z191" i="14"/>
  <c r="J168" i="37" s="1"/>
  <c r="AM184" i="9"/>
  <c r="X184" i="9"/>
  <c r="AL184" i="9"/>
  <c r="AM160" i="9"/>
  <c r="X160" i="9"/>
  <c r="AL160" i="9"/>
  <c r="X149" i="9"/>
  <c r="S149" i="9"/>
  <c r="AL149" i="9"/>
  <c r="AM149" i="9"/>
  <c r="AL131" i="9"/>
  <c r="AM131" i="9"/>
  <c r="X131" i="9"/>
  <c r="X125" i="9"/>
  <c r="AM125" i="9"/>
  <c r="AL125" i="9"/>
  <c r="AL84" i="9"/>
  <c r="AM84" i="9"/>
  <c r="X84" i="9"/>
  <c r="S84" i="9" s="1"/>
  <c r="AL80" i="9"/>
  <c r="AM80" i="9"/>
  <c r="X80" i="9"/>
  <c r="S80" i="9" s="1"/>
  <c r="AL76" i="9"/>
  <c r="AM76" i="9"/>
  <c r="X76" i="9"/>
  <c r="S76" i="9" s="1"/>
  <c r="AM71" i="9"/>
  <c r="X71" i="9"/>
  <c r="S71" i="9" s="1"/>
  <c r="AL71" i="9"/>
  <c r="AZ10" i="67"/>
  <c r="BA10" i="67"/>
  <c r="AL177" i="9"/>
  <c r="AM177" i="9"/>
  <c r="X177" i="9"/>
  <c r="S177" i="9" s="1"/>
  <c r="AM170" i="9"/>
  <c r="X170" i="9"/>
  <c r="S170" i="9" s="1"/>
  <c r="AL170" i="9"/>
  <c r="AY157" i="9"/>
  <c r="AM132" i="9"/>
  <c r="AL132" i="9"/>
  <c r="X132" i="9"/>
  <c r="S132" i="9" s="1"/>
  <c r="AM89" i="9"/>
  <c r="X89" i="9"/>
  <c r="S89" i="9" s="1"/>
  <c r="AL89" i="9"/>
  <c r="AM178" i="9"/>
  <c r="X178" i="9"/>
  <c r="S178" i="9" s="1"/>
  <c r="AL178" i="9"/>
  <c r="AM158" i="9"/>
  <c r="X158" i="9"/>
  <c r="S158" i="9" s="1"/>
  <c r="AL158" i="9"/>
  <c r="AL151" i="9"/>
  <c r="AL94" i="9"/>
  <c r="X94" i="9"/>
  <c r="S94" i="9" s="1"/>
  <c r="AM94" i="9"/>
  <c r="AY10" i="67"/>
  <c r="AM182" i="9"/>
  <c r="AL182" i="9"/>
  <c r="X182" i="9"/>
  <c r="AM176" i="9"/>
  <c r="X176" i="9"/>
  <c r="AL176" i="9"/>
  <c r="AL161" i="9"/>
  <c r="AM161" i="9"/>
  <c r="X161" i="9"/>
  <c r="AM148" i="9"/>
  <c r="AL148" i="9"/>
  <c r="X148" i="9"/>
  <c r="AL143" i="9"/>
  <c r="AM143" i="9"/>
  <c r="X143" i="9"/>
  <c r="S143" i="9" s="1"/>
  <c r="AM142" i="9"/>
  <c r="X142" i="9"/>
  <c r="S142" i="9"/>
  <c r="AL142" i="9"/>
  <c r="X141" i="9"/>
  <c r="AL141" i="9"/>
  <c r="AM141" i="9"/>
  <c r="AM140" i="9"/>
  <c r="X140" i="9"/>
  <c r="S140" i="9" s="1"/>
  <c r="AL140" i="9"/>
  <c r="AM136" i="9"/>
  <c r="AL136" i="9"/>
  <c r="X126" i="9"/>
  <c r="AL126" i="9"/>
  <c r="AL96" i="9"/>
  <c r="AM96" i="9"/>
  <c r="X96" i="9"/>
  <c r="S96" i="9"/>
  <c r="AM95" i="9"/>
  <c r="X95" i="9"/>
  <c r="S95" i="9" s="1"/>
  <c r="AL95" i="9"/>
  <c r="AL90" i="9"/>
  <c r="X90" i="9"/>
  <c r="S90" i="9" s="1"/>
  <c r="AM90" i="9"/>
  <c r="AM85" i="9"/>
  <c r="X85" i="9"/>
  <c r="S85" i="9" s="1"/>
  <c r="AL85" i="9"/>
  <c r="AM81" i="9"/>
  <c r="X81" i="9"/>
  <c r="S81" i="9" s="1"/>
  <c r="AL81" i="9"/>
  <c r="AM77" i="9"/>
  <c r="X77" i="9"/>
  <c r="S77" i="9" s="1"/>
  <c r="AL77" i="9"/>
  <c r="AL72" i="9"/>
  <c r="AM72" i="9"/>
  <c r="X72" i="9"/>
  <c r="S72" i="9" s="1"/>
  <c r="BD10" i="67"/>
  <c r="AL181" i="9"/>
  <c r="AM181" i="9"/>
  <c r="X181" i="9"/>
  <c r="X175" i="9"/>
  <c r="AL175" i="9"/>
  <c r="AM175" i="9"/>
  <c r="AM174" i="9"/>
  <c r="X174" i="9"/>
  <c r="AL174" i="9"/>
  <c r="AL169" i="9"/>
  <c r="AM169" i="9"/>
  <c r="X169" i="9"/>
  <c r="S169" i="9" s="1"/>
  <c r="AM168" i="9"/>
  <c r="X168" i="9"/>
  <c r="AL168" i="9"/>
  <c r="AM167" i="9"/>
  <c r="AM166" i="9"/>
  <c r="AL166" i="9"/>
  <c r="X166" i="9"/>
  <c r="S166" i="9" s="1"/>
  <c r="AL165" i="9"/>
  <c r="AM165" i="9"/>
  <c r="X165" i="9"/>
  <c r="AM164" i="9"/>
  <c r="X164" i="9"/>
  <c r="AL164" i="9"/>
  <c r="X163" i="9"/>
  <c r="S163" i="9" s="1"/>
  <c r="AL163" i="9"/>
  <c r="AL147" i="9"/>
  <c r="AM147" i="9"/>
  <c r="X147" i="9"/>
  <c r="AL139" i="9"/>
  <c r="AM139" i="9"/>
  <c r="X139" i="9"/>
  <c r="AM138" i="9"/>
  <c r="X138" i="9"/>
  <c r="AL138" i="9"/>
  <c r="AL135" i="9"/>
  <c r="AM135" i="9"/>
  <c r="X135" i="9"/>
  <c r="S135" i="9" s="1"/>
  <c r="AM128" i="9"/>
  <c r="AL128" i="9"/>
  <c r="X128" i="9"/>
  <c r="AL127" i="9"/>
  <c r="AM127" i="9"/>
  <c r="X127" i="9"/>
  <c r="AM97" i="9"/>
  <c r="X97" i="9"/>
  <c r="S97" i="9" s="1"/>
  <c r="AL97" i="9"/>
  <c r="AL92" i="9"/>
  <c r="AM92" i="9"/>
  <c r="X92" i="9"/>
  <c r="S92" i="9" s="1"/>
  <c r="AM91" i="9"/>
  <c r="X91" i="9"/>
  <c r="S91" i="9" s="1"/>
  <c r="AL91" i="9"/>
  <c r="AL86" i="9"/>
  <c r="X86" i="9"/>
  <c r="S86" i="9" s="1"/>
  <c r="AM86" i="9"/>
  <c r="AL82" i="9"/>
  <c r="X82" i="9"/>
  <c r="S82" i="9" s="1"/>
  <c r="AM82" i="9"/>
  <c r="AL78" i="9"/>
  <c r="X78" i="9"/>
  <c r="S78" i="9" s="1"/>
  <c r="AM78" i="9"/>
  <c r="AL74" i="9"/>
  <c r="X74" i="9"/>
  <c r="S74" i="9" s="1"/>
  <c r="AM74" i="9"/>
  <c r="AM73" i="9"/>
  <c r="X73" i="9"/>
  <c r="S73" i="9" s="1"/>
  <c r="AL73" i="9"/>
  <c r="AM180" i="9"/>
  <c r="X180" i="9"/>
  <c r="S180" i="9" s="1"/>
  <c r="AL180" i="9"/>
  <c r="X179" i="9"/>
  <c r="AL179" i="9"/>
  <c r="AM179" i="9"/>
  <c r="AL173" i="9"/>
  <c r="AM173" i="9"/>
  <c r="X173" i="9"/>
  <c r="S173" i="9" s="1"/>
  <c r="AM172" i="9"/>
  <c r="X172" i="9"/>
  <c r="S172" i="9" s="1"/>
  <c r="AL172" i="9"/>
  <c r="AM162" i="9"/>
  <c r="X162" i="9"/>
  <c r="AL162" i="9"/>
  <c r="AL157" i="9"/>
  <c r="AM157" i="9"/>
  <c r="X157" i="9"/>
  <c r="AL156" i="9"/>
  <c r="X156" i="9"/>
  <c r="AM156" i="9"/>
  <c r="AM154" i="9"/>
  <c r="X154" i="9"/>
  <c r="S154" i="9"/>
  <c r="AL154" i="9"/>
  <c r="X153" i="9"/>
  <c r="AL153" i="9"/>
  <c r="AM153" i="9"/>
  <c r="AM152" i="9"/>
  <c r="AL152" i="9"/>
  <c r="X152" i="9"/>
  <c r="S152" i="9" s="1"/>
  <c r="AM146" i="9"/>
  <c r="X146" i="9"/>
  <c r="S146" i="9" s="1"/>
  <c r="AL146" i="9"/>
  <c r="X145" i="9"/>
  <c r="AL145" i="9"/>
  <c r="AM145" i="9"/>
  <c r="X137" i="9"/>
  <c r="AL137" i="9"/>
  <c r="AM137" i="9"/>
  <c r="X134" i="9"/>
  <c r="S134" i="9" s="1"/>
  <c r="AL134" i="9"/>
  <c r="X133" i="9"/>
  <c r="S133" i="9" s="1"/>
  <c r="AL133" i="9"/>
  <c r="AM133" i="9"/>
  <c r="AM130" i="9"/>
  <c r="X130" i="9"/>
  <c r="AL130" i="9"/>
  <c r="X129" i="9"/>
  <c r="S129" i="9" s="1"/>
  <c r="AL129" i="9"/>
  <c r="AM129" i="9"/>
  <c r="AL98" i="9"/>
  <c r="X98" i="9"/>
  <c r="S98" i="9" s="1"/>
  <c r="AM98" i="9"/>
  <c r="AM93" i="9"/>
  <c r="X93" i="9"/>
  <c r="S93" i="9" s="1"/>
  <c r="AL93" i="9"/>
  <c r="AL88" i="9"/>
  <c r="AM88" i="9"/>
  <c r="X88" i="9"/>
  <c r="S88" i="9" s="1"/>
  <c r="AM87" i="9"/>
  <c r="X87" i="9"/>
  <c r="S87" i="9" s="1"/>
  <c r="AL87" i="9"/>
  <c r="AM83" i="9"/>
  <c r="X83" i="9"/>
  <c r="S83" i="9" s="1"/>
  <c r="AL83" i="9"/>
  <c r="AM79" i="9"/>
  <c r="X79" i="9"/>
  <c r="S79" i="9" s="1"/>
  <c r="AL79" i="9"/>
  <c r="AM75" i="9"/>
  <c r="X75" i="9"/>
  <c r="S75" i="9" s="1"/>
  <c r="AL75" i="9"/>
  <c r="AL70" i="9"/>
  <c r="X70" i="9"/>
  <c r="S70" i="9" s="1"/>
  <c r="AM70" i="9"/>
  <c r="AL69" i="9"/>
  <c r="X69" i="9"/>
  <c r="S69" i="9" s="1"/>
  <c r="AM69" i="9"/>
  <c r="Q411" i="9"/>
  <c r="X411" i="9" s="1"/>
  <c r="S411" i="9" s="1"/>
  <c r="K180" i="14" s="1"/>
  <c r="X416" i="9"/>
  <c r="Q414" i="9" s="1"/>
  <c r="X414" i="9" s="1"/>
  <c r="S414" i="9" s="1"/>
  <c r="K181" i="14" s="1"/>
  <c r="Z181" i="14" s="1"/>
  <c r="J158" i="37" s="1"/>
  <c r="L510" i="14"/>
  <c r="L437" i="32" s="1"/>
  <c r="Z431" i="14"/>
  <c r="AA144" i="19" s="1"/>
  <c r="AB144" i="19" s="1"/>
  <c r="M315" i="14"/>
  <c r="I276" i="37" s="1"/>
  <c r="L524" i="14"/>
  <c r="L451" i="32" s="1"/>
  <c r="Z525" i="14"/>
  <c r="W515" i="14"/>
  <c r="K442" i="32" s="1"/>
  <c r="Z531" i="14"/>
  <c r="L519" i="14"/>
  <c r="L446" i="32"/>
  <c r="M475" i="14"/>
  <c r="W470" i="14"/>
  <c r="K405" i="32" s="1"/>
  <c r="M476" i="14"/>
  <c r="Z465" i="14"/>
  <c r="L450" i="14"/>
  <c r="L385" i="32" s="1"/>
  <c r="L454" i="14"/>
  <c r="L389" i="32" s="1"/>
  <c r="W450" i="14"/>
  <c r="K385" i="32" s="1"/>
  <c r="W454" i="14"/>
  <c r="K389" i="32" s="1"/>
  <c r="Z459" i="14"/>
  <c r="L430" i="14"/>
  <c r="L373" i="32" s="1"/>
  <c r="M430" i="14"/>
  <c r="W402" i="14"/>
  <c r="K353" i="32" s="1"/>
  <c r="Z355" i="14"/>
  <c r="J308" i="37" s="1"/>
  <c r="L355" i="14"/>
  <c r="L306" i="32" s="1"/>
  <c r="Z389" i="14"/>
  <c r="J342" i="37" s="1"/>
  <c r="M358" i="14"/>
  <c r="I311" i="37" s="1"/>
  <c r="L390" i="14"/>
  <c r="L341" i="32" s="1"/>
  <c r="Z294" i="14"/>
  <c r="J255" i="37" s="1"/>
  <c r="Z298" i="14"/>
  <c r="J259" i="37" s="1"/>
  <c r="L294" i="14"/>
  <c r="L253" i="32" s="1"/>
  <c r="L298" i="14"/>
  <c r="L257" i="32"/>
  <c r="Z362" i="14"/>
  <c r="J315" i="37" s="1"/>
  <c r="M298" i="14"/>
  <c r="I259" i="37" s="1"/>
  <c r="Z383" i="14"/>
  <c r="J336" i="37" s="1"/>
  <c r="M375" i="14"/>
  <c r="I328" i="37" s="1"/>
  <c r="W400" i="14"/>
  <c r="K351" i="32" s="1"/>
  <c r="Z404" i="14"/>
  <c r="J357" i="37" s="1"/>
  <c r="Z350" i="14"/>
  <c r="J303" i="37" s="1"/>
  <c r="M400" i="14"/>
  <c r="W354" i="14"/>
  <c r="K305" i="32" s="1"/>
  <c r="L383" i="14"/>
  <c r="L334" i="32" s="1"/>
  <c r="L318" i="14"/>
  <c r="L277" i="32" s="1"/>
  <c r="W383" i="14"/>
  <c r="K334" i="32" s="1"/>
  <c r="Z229" i="14"/>
  <c r="J198" i="37" s="1"/>
  <c r="W229" i="14"/>
  <c r="K196" i="32" s="1"/>
  <c r="Z208" i="14"/>
  <c r="J185" i="37" s="1"/>
  <c r="L208" i="14"/>
  <c r="L183" i="32" s="1"/>
  <c r="L261" i="14"/>
  <c r="L228" i="32" s="1"/>
  <c r="W184" i="14"/>
  <c r="K159" i="32" s="1"/>
  <c r="Z233" i="14"/>
  <c r="J202" i="37" s="1"/>
  <c r="W261" i="14"/>
  <c r="K228" i="32" s="1"/>
  <c r="Z232" i="14"/>
  <c r="J201" i="37" s="1"/>
  <c r="W182" i="14"/>
  <c r="K157" i="32" s="1"/>
  <c r="Z182" i="14"/>
  <c r="Z242" i="14"/>
  <c r="J211" i="37" s="1"/>
  <c r="M182" i="14"/>
  <c r="I159" i="37" s="1"/>
  <c r="W192" i="14"/>
  <c r="K167" i="32" s="1"/>
  <c r="L187" i="14"/>
  <c r="L162" i="32" s="1"/>
  <c r="Z187" i="14"/>
  <c r="J164" i="37" s="1"/>
  <c r="M192" i="14"/>
  <c r="I169" i="37" s="1"/>
  <c r="W253" i="14"/>
  <c r="K220" i="32" s="1"/>
  <c r="W210" i="14"/>
  <c r="K185" i="32" s="1"/>
  <c r="L210" i="14"/>
  <c r="L185" i="32" s="1"/>
  <c r="Z261" i="14"/>
  <c r="J230" i="37" s="1"/>
  <c r="W232" i="14"/>
  <c r="K199" i="32" s="1"/>
  <c r="W115" i="14"/>
  <c r="K98" i="32" s="1"/>
  <c r="L232" i="14"/>
  <c r="L199" i="32" s="1"/>
  <c r="W267" i="14"/>
  <c r="K234" i="32" s="1"/>
  <c r="W238" i="14"/>
  <c r="K205" i="32" s="1"/>
  <c r="Z192" i="14"/>
  <c r="J169" i="37" s="1"/>
  <c r="W40" i="14"/>
  <c r="K31" i="32" s="1"/>
  <c r="L264" i="14"/>
  <c r="L231" i="32" s="1"/>
  <c r="Z184" i="14"/>
  <c r="J161" i="37" s="1"/>
  <c r="Z43" i="14"/>
  <c r="J36" i="37" s="1"/>
  <c r="Z28" i="14"/>
  <c r="J21" i="37" s="1"/>
  <c r="M238" i="14"/>
  <c r="I207" i="37" s="1"/>
  <c r="M28" i="14"/>
  <c r="Z238" i="14"/>
  <c r="J207" i="37" s="1"/>
  <c r="Z239" i="14"/>
  <c r="J208" i="37" s="1"/>
  <c r="Z241" i="14"/>
  <c r="J210" i="37" s="1"/>
  <c r="M188" i="14"/>
  <c r="W28" i="14"/>
  <c r="K19" i="32" s="1"/>
  <c r="Z188" i="14"/>
  <c r="J165" i="37" s="1"/>
  <c r="M40" i="14"/>
  <c r="L267" i="14"/>
  <c r="L234" i="32" s="1"/>
  <c r="Z44" i="14"/>
  <c r="J37" i="37" s="1"/>
  <c r="M29" i="14"/>
  <c r="I22" i="37" s="1"/>
  <c r="L186" i="14"/>
  <c r="L161" i="32" s="1"/>
  <c r="W186" i="14"/>
  <c r="K161" i="32" s="1"/>
  <c r="M229" i="14"/>
  <c r="I198" i="37" s="1"/>
  <c r="Z266" i="14"/>
  <c r="J235" i="37" s="1"/>
  <c r="L29" i="14"/>
  <c r="L20" i="32" s="1"/>
  <c r="W207" i="14"/>
  <c r="K182" i="32" s="1"/>
  <c r="L193" i="14"/>
  <c r="L168" i="32" s="1"/>
  <c r="L42" i="14"/>
  <c r="L33" i="32" s="1"/>
  <c r="Z193" i="14"/>
  <c r="J170" i="37" s="1"/>
  <c r="W266" i="14"/>
  <c r="K233" i="32" s="1"/>
  <c r="W193" i="14"/>
  <c r="K168" i="32" s="1"/>
  <c r="M42" i="14"/>
  <c r="L266" i="14"/>
  <c r="L233" i="32" s="1"/>
  <c r="W240" i="14"/>
  <c r="K207" i="32" s="1"/>
  <c r="L207" i="14"/>
  <c r="L182" i="32" s="1"/>
  <c r="M207" i="14"/>
  <c r="Z240" i="14"/>
  <c r="J209" i="37" s="1"/>
  <c r="Z42" i="14"/>
  <c r="J35" i="37" s="1"/>
  <c r="Z125" i="14"/>
  <c r="J110" i="37" s="1"/>
  <c r="G110" i="37"/>
  <c r="V125" i="14"/>
  <c r="J125" i="14"/>
  <c r="X125" i="14" s="1"/>
  <c r="AA19" i="14"/>
  <c r="E10" i="32"/>
  <c r="G88" i="37"/>
  <c r="E48" i="32"/>
  <c r="J96" i="14"/>
  <c r="V51" i="14"/>
  <c r="I161" i="37"/>
  <c r="Z194" i="14"/>
  <c r="J171" i="37" s="1"/>
  <c r="M96" i="14"/>
  <c r="L40" i="14"/>
  <c r="L31" i="32" s="1"/>
  <c r="AL8" i="70"/>
  <c r="AH8" i="70"/>
  <c r="AG8" i="70"/>
  <c r="AF8" i="70"/>
  <c r="AE8" i="70"/>
  <c r="AN8" i="70"/>
  <c r="AC8" i="70"/>
  <c r="AJ8" i="70"/>
  <c r="AA8" i="70"/>
  <c r="AD8" i="70"/>
  <c r="AK8" i="70"/>
  <c r="AB8" i="70"/>
  <c r="AO8" i="70"/>
  <c r="AI8" i="70"/>
  <c r="N9" i="70"/>
  <c r="L182" i="14"/>
  <c r="L157" i="32" s="1"/>
  <c r="M186" i="14"/>
  <c r="L35" i="14"/>
  <c r="L26" i="32" s="1"/>
  <c r="M35" i="14"/>
  <c r="Z185" i="14"/>
  <c r="J162" i="37" s="1"/>
  <c r="L185" i="14"/>
  <c r="L160" i="32" s="1"/>
  <c r="W86" i="14"/>
  <c r="K69" i="32" s="1"/>
  <c r="W194" i="14"/>
  <c r="K169" i="32" s="1"/>
  <c r="M189" i="14"/>
  <c r="I166" i="37" s="1"/>
  <c r="Z35" i="14"/>
  <c r="J28" i="37" s="1"/>
  <c r="W189" i="14"/>
  <c r="K164" i="32" s="1"/>
  <c r="Z86" i="14"/>
  <c r="J71" i="37" s="1"/>
  <c r="W242" i="14"/>
  <c r="K209" i="32" s="1"/>
  <c r="L86" i="14"/>
  <c r="L69" i="32" s="1"/>
  <c r="M242" i="14"/>
  <c r="I211" i="37" s="1"/>
  <c r="M194" i="14"/>
  <c r="Z189" i="14"/>
  <c r="J166" i="37" s="1"/>
  <c r="M185" i="14"/>
  <c r="I187" i="37"/>
  <c r="E76" i="32"/>
  <c r="L41" i="14"/>
  <c r="L32" i="32" s="1"/>
  <c r="M41" i="14"/>
  <c r="I34" i="37" s="1"/>
  <c r="Z41" i="14"/>
  <c r="J34" i="37" s="1"/>
  <c r="I186" i="37"/>
  <c r="L44" i="14"/>
  <c r="L35" i="32" s="1"/>
  <c r="W239" i="14"/>
  <c r="K206" i="32" s="1"/>
  <c r="W96" i="14"/>
  <c r="K79" i="32" s="1"/>
  <c r="L96" i="14"/>
  <c r="L79" i="32" s="1"/>
  <c r="Z211" i="14"/>
  <c r="J188" i="37" s="1"/>
  <c r="J53" i="14"/>
  <c r="X53" i="14" s="1"/>
  <c r="W227" i="14"/>
  <c r="K194" i="32" s="1"/>
  <c r="W211" i="14"/>
  <c r="K186" i="32" s="1"/>
  <c r="L240" i="14"/>
  <c r="L207" i="32" s="1"/>
  <c r="M204" i="14"/>
  <c r="I181" i="37" s="1"/>
  <c r="L227" i="14"/>
  <c r="L194" i="32" s="1"/>
  <c r="W44" i="14"/>
  <c r="K35" i="32" s="1"/>
  <c r="M239" i="14"/>
  <c r="J196" i="37"/>
  <c r="AA73" i="14"/>
  <c r="W45" i="14"/>
  <c r="K36" i="32" s="1"/>
  <c r="E128" i="32"/>
  <c r="G66" i="37"/>
  <c r="L55" i="14"/>
  <c r="L46" i="32" s="1"/>
  <c r="J73" i="14"/>
  <c r="H66" i="37" s="1"/>
  <c r="V132" i="14"/>
  <c r="E64" i="32"/>
  <c r="W203" i="14"/>
  <c r="K178" i="32" s="1"/>
  <c r="W55" i="14"/>
  <c r="K46" i="32" s="1"/>
  <c r="J37" i="14"/>
  <c r="X37" i="14" s="1"/>
  <c r="Z132" i="14"/>
  <c r="J117" i="37" s="1"/>
  <c r="Z55" i="14"/>
  <c r="J48" i="37" s="1"/>
  <c r="Z236" i="14"/>
  <c r="AA103" i="19" s="1"/>
  <c r="AB103" i="19" s="1"/>
  <c r="AA145" i="14"/>
  <c r="Z203" i="14"/>
  <c r="AA97" i="19" s="1"/>
  <c r="Z145" i="14"/>
  <c r="J130" i="37" s="1"/>
  <c r="Z73" i="14"/>
  <c r="J66" i="37" s="1"/>
  <c r="M203" i="14"/>
  <c r="W236" i="14"/>
  <c r="K203" i="32" s="1"/>
  <c r="Z19" i="14"/>
  <c r="J12" i="37" s="1"/>
  <c r="M264" i="14"/>
  <c r="I233" i="37" s="1"/>
  <c r="W264" i="14"/>
  <c r="K231" i="32" s="1"/>
  <c r="J103" i="14"/>
  <c r="X103" i="14" s="1"/>
  <c r="G50" i="37"/>
  <c r="AB57" i="14"/>
  <c r="E108" i="32"/>
  <c r="AA125" i="14"/>
  <c r="J102" i="14"/>
  <c r="X102" i="14" s="1"/>
  <c r="V70" i="14"/>
  <c r="V177" i="14"/>
  <c r="G12" i="37"/>
  <c r="J19" i="14"/>
  <c r="X19" i="14" s="1"/>
  <c r="W231" i="14"/>
  <c r="K198" i="32" s="1"/>
  <c r="Z231" i="14"/>
  <c r="L231" i="14"/>
  <c r="L198" i="32" s="1"/>
  <c r="M231" i="14"/>
  <c r="I200" i="37" s="1"/>
  <c r="V19" i="14" l="1"/>
  <c r="AA104" i="14"/>
  <c r="W288" i="14"/>
  <c r="K247" i="32" s="1"/>
  <c r="Z288" i="14"/>
  <c r="J249" i="37" s="1"/>
  <c r="L288" i="14"/>
  <c r="L247" i="32" s="1"/>
  <c r="L360" i="14"/>
  <c r="L311" i="32" s="1"/>
  <c r="M360" i="14"/>
  <c r="W360" i="14"/>
  <c r="K311" i="32" s="1"/>
  <c r="Z360" i="14"/>
  <c r="J313" i="37" s="1"/>
  <c r="L460" i="14"/>
  <c r="L395" i="32" s="1"/>
  <c r="Z460" i="14"/>
  <c r="M460" i="14"/>
  <c r="L372" i="14"/>
  <c r="L323" i="32" s="1"/>
  <c r="Z372" i="14"/>
  <c r="J325" i="37" s="1"/>
  <c r="W372" i="14"/>
  <c r="K323" i="32" s="1"/>
  <c r="M372" i="14"/>
  <c r="I325" i="37" s="1"/>
  <c r="W280" i="14"/>
  <c r="K239" i="32" s="1"/>
  <c r="L280" i="14"/>
  <c r="L239" i="32" s="1"/>
  <c r="Z453" i="14"/>
  <c r="L453" i="14"/>
  <c r="L388" i="32" s="1"/>
  <c r="Z316" i="14"/>
  <c r="J277" i="37" s="1"/>
  <c r="W492" i="14"/>
  <c r="K427" i="32" s="1"/>
  <c r="AM126" i="9"/>
  <c r="L191" i="14"/>
  <c r="L166" i="32" s="1"/>
  <c r="AV161" i="9"/>
  <c r="L534" i="44"/>
  <c r="L375" i="14"/>
  <c r="L326" i="32" s="1"/>
  <c r="W375" i="14"/>
  <c r="K326" i="32" s="1"/>
  <c r="E540" i="44"/>
  <c r="L540" i="44" s="1"/>
  <c r="J327" i="14"/>
  <c r="X327" i="14" s="1"/>
  <c r="Z481" i="14"/>
  <c r="AA154" i="19" s="1"/>
  <c r="AB154" i="19" s="1"/>
  <c r="R126" i="9"/>
  <c r="J517" i="14"/>
  <c r="X517" i="14" s="1"/>
  <c r="L488" i="14"/>
  <c r="L423" i="32" s="1"/>
  <c r="L241" i="14"/>
  <c r="L208" i="32" s="1"/>
  <c r="W526" i="14"/>
  <c r="K453" i="32" s="1"/>
  <c r="S125" i="9"/>
  <c r="O114" i="42"/>
  <c r="O72" i="42" s="1"/>
  <c r="P72" i="42" s="1"/>
  <c r="N537" i="44"/>
  <c r="O100" i="42" s="1"/>
  <c r="O61" i="42" s="1"/>
  <c r="P61" i="42" s="1"/>
  <c r="BE183" i="9"/>
  <c r="BD183" i="9"/>
  <c r="BC183" i="9"/>
  <c r="S179" i="9"/>
  <c r="AT151" i="9"/>
  <c r="AY151" i="9"/>
  <c r="BC135" i="9"/>
  <c r="AX135" i="9"/>
  <c r="M481" i="14"/>
  <c r="W481" i="14"/>
  <c r="K416" i="32" s="1"/>
  <c r="W530" i="14"/>
  <c r="K457" i="32" s="1"/>
  <c r="O115" i="42"/>
  <c r="O73" i="42" s="1"/>
  <c r="P73" i="42" s="1"/>
  <c r="AU161" i="9"/>
  <c r="AX161" i="9"/>
  <c r="V488" i="14"/>
  <c r="Z321" i="14"/>
  <c r="J282" i="37" s="1"/>
  <c r="L389" i="14"/>
  <c r="L340" i="32" s="1"/>
  <c r="W389" i="14"/>
  <c r="K340" i="32" s="1"/>
  <c r="M520" i="14"/>
  <c r="S319" i="9"/>
  <c r="Q321" i="9"/>
  <c r="AV125" i="9"/>
  <c r="V511" i="14"/>
  <c r="J288" i="14"/>
  <c r="H249" i="37" s="1"/>
  <c r="L350" i="14"/>
  <c r="L301" i="32" s="1"/>
  <c r="W350" i="14"/>
  <c r="K301" i="32" s="1"/>
  <c r="AW125" i="9"/>
  <c r="Z364" i="14"/>
  <c r="J317" i="37" s="1"/>
  <c r="L490" i="14"/>
  <c r="L425" i="32" s="1"/>
  <c r="W363" i="14"/>
  <c r="K314" i="32" s="1"/>
  <c r="M373" i="14"/>
  <c r="I326" i="37" s="1"/>
  <c r="W429" i="14"/>
  <c r="K372" i="32" s="1"/>
  <c r="M477" i="14"/>
  <c r="S9" i="70"/>
  <c r="BB125" i="9"/>
  <c r="U10" i="64"/>
  <c r="Z373" i="14"/>
  <c r="J326" i="37" s="1"/>
  <c r="Z518" i="14"/>
  <c r="S131" i="9"/>
  <c r="AC10" i="61"/>
  <c r="W390" i="14"/>
  <c r="K341" i="32" s="1"/>
  <c r="L373" i="14"/>
  <c r="L324" i="32" s="1"/>
  <c r="H114" i="42"/>
  <c r="H72" i="42" s="1"/>
  <c r="L528" i="44"/>
  <c r="AP126" i="9"/>
  <c r="H107" i="42"/>
  <c r="H65" i="42" s="1"/>
  <c r="G65" i="42"/>
  <c r="M398" i="14"/>
  <c r="I351" i="37" s="1"/>
  <c r="W398" i="14"/>
  <c r="K349" i="32" s="1"/>
  <c r="X56" i="47"/>
  <c r="S56" i="47" s="1"/>
  <c r="K301" i="14" s="1"/>
  <c r="AT128" i="9"/>
  <c r="AR128" i="9"/>
  <c r="S128" i="9"/>
  <c r="Q318" i="9"/>
  <c r="M531" i="44"/>
  <c r="M236" i="14"/>
  <c r="I205" i="37" s="1"/>
  <c r="L236" i="14"/>
  <c r="L203" i="32" s="1"/>
  <c r="M191" i="14"/>
  <c r="I168" i="37" s="1"/>
  <c r="W208" i="14"/>
  <c r="K183" i="32" s="1"/>
  <c r="M350" i="14"/>
  <c r="I303" i="37" s="1"/>
  <c r="L404" i="14"/>
  <c r="L355" i="32" s="1"/>
  <c r="M493" i="14"/>
  <c r="Z318" i="14"/>
  <c r="J279" i="37" s="1"/>
  <c r="S60" i="47"/>
  <c r="M45" i="14"/>
  <c r="I38" i="37" s="1"/>
  <c r="M241" i="14"/>
  <c r="L315" i="14"/>
  <c r="L274" i="32" s="1"/>
  <c r="W417" i="14"/>
  <c r="K360" i="32" s="1"/>
  <c r="AN94" i="47"/>
  <c r="K538" i="44"/>
  <c r="M533" i="44"/>
  <c r="L211" i="14"/>
  <c r="L186" i="32" s="1"/>
  <c r="M211" i="14"/>
  <c r="I188" i="37" s="1"/>
  <c r="V249" i="14"/>
  <c r="V188" i="14"/>
  <c r="Z171" i="14"/>
  <c r="J148" i="37" s="1"/>
  <c r="R95" i="9"/>
  <c r="R90" i="9"/>
  <c r="Z68" i="14"/>
  <c r="J61" i="37" s="1"/>
  <c r="T10" i="71"/>
  <c r="R185" i="9"/>
  <c r="J241" i="14"/>
  <c r="H210" i="37" s="1"/>
  <c r="Z105" i="14"/>
  <c r="J91" i="37" s="1"/>
  <c r="V215" i="14"/>
  <c r="Z103" i="14"/>
  <c r="J88" i="37" s="1"/>
  <c r="R145" i="9"/>
  <c r="R143" i="9"/>
  <c r="X285" i="9"/>
  <c r="O537" i="44"/>
  <c r="AN90" i="47"/>
  <c r="S90" i="47"/>
  <c r="Z382" i="14"/>
  <c r="J335" i="37" s="1"/>
  <c r="W382" i="14"/>
  <c r="K333" i="32" s="1"/>
  <c r="M382" i="14"/>
  <c r="I335" i="37" s="1"/>
  <c r="L382" i="14"/>
  <c r="L333" i="32" s="1"/>
  <c r="M280" i="14"/>
  <c r="Z376" i="14"/>
  <c r="J329" i="37" s="1"/>
  <c r="L376" i="14"/>
  <c r="L327" i="32" s="1"/>
  <c r="Z290" i="14"/>
  <c r="J251" i="37" s="1"/>
  <c r="W290" i="14"/>
  <c r="K249" i="32" s="1"/>
  <c r="L290" i="14"/>
  <c r="L249" i="32" s="1"/>
  <c r="M290" i="14"/>
  <c r="AA290" i="14" s="1"/>
  <c r="W335" i="14"/>
  <c r="K294" i="32" s="1"/>
  <c r="M335" i="14"/>
  <c r="I296" i="37" s="1"/>
  <c r="Z335" i="14"/>
  <c r="J296" i="37" s="1"/>
  <c r="G69" i="42"/>
  <c r="O111" i="42"/>
  <c r="O69" i="42" s="1"/>
  <c r="P69" i="42" s="1"/>
  <c r="H111" i="42"/>
  <c r="H69" i="42" s="1"/>
  <c r="W494" i="14"/>
  <c r="K429" i="32" s="1"/>
  <c r="M494" i="14"/>
  <c r="L491" i="14"/>
  <c r="L426" i="32" s="1"/>
  <c r="W491" i="14"/>
  <c r="K426" i="32" s="1"/>
  <c r="Z406" i="14"/>
  <c r="J359" i="37" s="1"/>
  <c r="M406" i="14"/>
  <c r="I359" i="37" s="1"/>
  <c r="S55" i="47"/>
  <c r="X52" i="47"/>
  <c r="S52" i="47" s="1"/>
  <c r="K300" i="14" s="1"/>
  <c r="Z403" i="14"/>
  <c r="J356" i="37" s="1"/>
  <c r="L403" i="14"/>
  <c r="L354" i="32" s="1"/>
  <c r="M295" i="14"/>
  <c r="I256" i="37" s="1"/>
  <c r="W295" i="14"/>
  <c r="K254" i="32" s="1"/>
  <c r="L295" i="14"/>
  <c r="L254" i="32" s="1"/>
  <c r="L314" i="14"/>
  <c r="L273" i="32" s="1"/>
  <c r="W314" i="14"/>
  <c r="K273" i="32" s="1"/>
  <c r="M314" i="14"/>
  <c r="I275" i="37" s="1"/>
  <c r="Z314" i="14"/>
  <c r="J275" i="37" s="1"/>
  <c r="M356" i="14"/>
  <c r="I309" i="37" s="1"/>
  <c r="L356" i="14"/>
  <c r="L307" i="32" s="1"/>
  <c r="W356" i="14"/>
  <c r="K307" i="32" s="1"/>
  <c r="Z313" i="14"/>
  <c r="J274" i="37" s="1"/>
  <c r="W313" i="14"/>
  <c r="K272" i="32" s="1"/>
  <c r="M313" i="14"/>
  <c r="I274" i="37" s="1"/>
  <c r="L313" i="14"/>
  <c r="L272" i="32" s="1"/>
  <c r="M473" i="14"/>
  <c r="Z473" i="14"/>
  <c r="AB480" i="14"/>
  <c r="L473" i="14"/>
  <c r="L408" i="32" s="1"/>
  <c r="M391" i="14"/>
  <c r="I344" i="37" s="1"/>
  <c r="L391" i="14"/>
  <c r="L342" i="32" s="1"/>
  <c r="Z468" i="14"/>
  <c r="M468" i="14"/>
  <c r="L468" i="14"/>
  <c r="L403" i="32" s="1"/>
  <c r="M467" i="14"/>
  <c r="L467" i="14"/>
  <c r="L402" i="32" s="1"/>
  <c r="Z467" i="14"/>
  <c r="W509" i="14"/>
  <c r="K436" i="32" s="1"/>
  <c r="Z509" i="14"/>
  <c r="M509" i="14"/>
  <c r="L509" i="14"/>
  <c r="L436" i="32" s="1"/>
  <c r="W487" i="14"/>
  <c r="K422" i="32" s="1"/>
  <c r="M487" i="14"/>
  <c r="Q259" i="9"/>
  <c r="Q201" i="9"/>
  <c r="S201" i="9"/>
  <c r="M405" i="14"/>
  <c r="I358" i="37" s="1"/>
  <c r="Z405" i="14"/>
  <c r="L405" i="14"/>
  <c r="L356" i="32" s="1"/>
  <c r="W405" i="14"/>
  <c r="K356" i="32" s="1"/>
  <c r="Z425" i="14"/>
  <c r="M425" i="14"/>
  <c r="N523" i="44"/>
  <c r="O523" i="44" s="1"/>
  <c r="X349" i="9"/>
  <c r="S349" i="9" s="1"/>
  <c r="K137" i="14" s="1"/>
  <c r="J137" i="14" s="1"/>
  <c r="W520" i="14"/>
  <c r="K447" i="32" s="1"/>
  <c r="L520" i="14"/>
  <c r="L447" i="32" s="1"/>
  <c r="M281" i="14"/>
  <c r="I242" i="37" s="1"/>
  <c r="L281" i="14"/>
  <c r="L240" i="32" s="1"/>
  <c r="W281" i="14"/>
  <c r="K240" i="32" s="1"/>
  <c r="Z365" i="14"/>
  <c r="J318" i="37" s="1"/>
  <c r="L365" i="14"/>
  <c r="L316" i="32" s="1"/>
  <c r="M365" i="14"/>
  <c r="I318" i="37" s="1"/>
  <c r="S202" i="9"/>
  <c r="Q202" i="9"/>
  <c r="S193" i="9"/>
  <c r="X191" i="9"/>
  <c r="S191" i="9" s="1"/>
  <c r="K60" i="14" s="1"/>
  <c r="J60" i="14" s="1"/>
  <c r="H53" i="37" s="1"/>
  <c r="Q193" i="9"/>
  <c r="L545" i="44"/>
  <c r="K545" i="44"/>
  <c r="M545" i="44"/>
  <c r="N545" i="44" s="1"/>
  <c r="O545" i="44" s="1"/>
  <c r="W489" i="14"/>
  <c r="K424" i="32" s="1"/>
  <c r="M374" i="14"/>
  <c r="I327" i="37" s="1"/>
  <c r="L374" i="14"/>
  <c r="L325" i="32" s="1"/>
  <c r="Z374" i="14"/>
  <c r="J327" i="37" s="1"/>
  <c r="W374" i="14"/>
  <c r="K325" i="32" s="1"/>
  <c r="M464" i="14"/>
  <c r="L484" i="14"/>
  <c r="L419" i="32" s="1"/>
  <c r="Z484" i="14"/>
  <c r="M484" i="14"/>
  <c r="W484" i="14"/>
  <c r="K419" i="32" s="1"/>
  <c r="W348" i="14"/>
  <c r="K299" i="32" s="1"/>
  <c r="Q36" i="42"/>
  <c r="W334" i="14"/>
  <c r="K293" i="32" s="1"/>
  <c r="J512" i="14"/>
  <c r="X512" i="14" s="1"/>
  <c r="E541" i="44"/>
  <c r="L297" i="14"/>
  <c r="L256" i="32" s="1"/>
  <c r="L348" i="14"/>
  <c r="L299" i="32" s="1"/>
  <c r="Q325" i="9"/>
  <c r="AE89" i="47"/>
  <c r="W518" i="14"/>
  <c r="K445" i="32" s="1"/>
  <c r="N526" i="44"/>
  <c r="O526" i="44" s="1"/>
  <c r="J305" i="14"/>
  <c r="H266" i="37" s="1"/>
  <c r="V471" i="14"/>
  <c r="M389" i="14"/>
  <c r="I342" i="37" s="1"/>
  <c r="M288" i="14"/>
  <c r="I249" i="37" s="1"/>
  <c r="Z450" i="14"/>
  <c r="L524" i="44"/>
  <c r="N524" i="44" s="1"/>
  <c r="Z478" i="14"/>
  <c r="AQ128" i="9"/>
  <c r="L354" i="14"/>
  <c r="L305" i="32" s="1"/>
  <c r="L362" i="14"/>
  <c r="L313" i="32" s="1"/>
  <c r="W318" i="14"/>
  <c r="K277" i="32" s="1"/>
  <c r="W456" i="14"/>
  <c r="K391" i="32" s="1"/>
  <c r="Z477" i="14"/>
  <c r="Z315" i="14"/>
  <c r="J276" i="37" s="1"/>
  <c r="W460" i="14"/>
  <c r="K395" i="32" s="1"/>
  <c r="Q197" i="9"/>
  <c r="BA182" i="9"/>
  <c r="L531" i="44"/>
  <c r="O10" i="61" a="1"/>
  <c r="O10" i="61" s="1"/>
  <c r="K533" i="44"/>
  <c r="N533" i="44" s="1"/>
  <c r="V484" i="14"/>
  <c r="J388" i="14"/>
  <c r="AZ132" i="9"/>
  <c r="AW132" i="9"/>
  <c r="BA132" i="9"/>
  <c r="V510" i="14"/>
  <c r="M536" i="44"/>
  <c r="N536" i="44" s="1"/>
  <c r="V525" i="14"/>
  <c r="M404" i="14"/>
  <c r="Z375" i="14"/>
  <c r="J328" i="37" s="1"/>
  <c r="Z398" i="14"/>
  <c r="Z423" i="14"/>
  <c r="X48" i="47"/>
  <c r="S48" i="47" s="1"/>
  <c r="K299" i="14" s="1"/>
  <c r="M437" i="14"/>
  <c r="L253" i="14"/>
  <c r="L220" i="32" s="1"/>
  <c r="Q203" i="9"/>
  <c r="J356" i="14"/>
  <c r="X356" i="14" s="1"/>
  <c r="V331" i="14"/>
  <c r="N528" i="44"/>
  <c r="O91" i="42" s="1"/>
  <c r="O52" i="42" s="1"/>
  <c r="P52" i="42" s="1"/>
  <c r="Q42" i="42"/>
  <c r="AA481" i="14"/>
  <c r="N481" i="14" s="1"/>
  <c r="Z154" i="19" s="1"/>
  <c r="J282" i="14"/>
  <c r="X282" i="14" s="1"/>
  <c r="J201" i="14"/>
  <c r="X201" i="14" s="1"/>
  <c r="Z106" i="14"/>
  <c r="BA10" i="68"/>
  <c r="AF12" i="60"/>
  <c r="AF11" i="60" s="1"/>
  <c r="AB11" i="60"/>
  <c r="N534" i="44"/>
  <c r="W42" i="42"/>
  <c r="V519" i="14"/>
  <c r="J503" i="14"/>
  <c r="X503" i="14" s="1"/>
  <c r="J463" i="14"/>
  <c r="X463" i="14" s="1"/>
  <c r="J280" i="14"/>
  <c r="X280" i="14" s="1"/>
  <c r="AE11" i="60"/>
  <c r="Z310" i="14"/>
  <c r="J271" i="37" s="1"/>
  <c r="G73" i="42"/>
  <c r="V532" i="14"/>
  <c r="J325" i="14"/>
  <c r="X325" i="14" s="1"/>
  <c r="L527" i="14"/>
  <c r="L454" i="32" s="1"/>
  <c r="Q305" i="9"/>
  <c r="M538" i="44"/>
  <c r="O108" i="42"/>
  <c r="O66" i="42" s="1"/>
  <c r="P66" i="42" s="1"/>
  <c r="H108" i="42"/>
  <c r="H66" i="42" s="1"/>
  <c r="V491" i="14"/>
  <c r="J324" i="14"/>
  <c r="H285" i="37" s="1"/>
  <c r="V394" i="14"/>
  <c r="J339" i="14"/>
  <c r="H300" i="37" s="1"/>
  <c r="J307" i="14"/>
  <c r="Z354" i="14"/>
  <c r="M362" i="14"/>
  <c r="I315" i="37" s="1"/>
  <c r="W355" i="14"/>
  <c r="K306" i="32" s="1"/>
  <c r="Z433" i="14"/>
  <c r="W453" i="14"/>
  <c r="K388" i="32" s="1"/>
  <c r="O86" i="42"/>
  <c r="O47" i="42" s="1"/>
  <c r="P47" i="42" s="1"/>
  <c r="BA128" i="9"/>
  <c r="AE35" i="9"/>
  <c r="AR182" i="9"/>
  <c r="BD182" i="9"/>
  <c r="H112" i="42"/>
  <c r="H70" i="42" s="1"/>
  <c r="J129" i="14"/>
  <c r="H114" i="37" s="1"/>
  <c r="V53" i="14"/>
  <c r="R127" i="9"/>
  <c r="AA11" i="60"/>
  <c r="J168" i="14"/>
  <c r="V245" i="14"/>
  <c r="V229" i="14"/>
  <c r="Z142" i="14"/>
  <c r="J127" i="37" s="1"/>
  <c r="V124" i="14"/>
  <c r="Q9" i="64"/>
  <c r="X242" i="9"/>
  <c r="X241" i="9"/>
  <c r="X240" i="9"/>
  <c r="X282" i="9"/>
  <c r="Z178" i="14"/>
  <c r="J155" i="37" s="1"/>
  <c r="X283" i="9"/>
  <c r="R131" i="9"/>
  <c r="X284" i="9"/>
  <c r="V159" i="14"/>
  <c r="X287" i="9"/>
  <c r="AA236" i="14"/>
  <c r="N236" i="14" s="1"/>
  <c r="Z103" i="19" s="1"/>
  <c r="R144" i="9"/>
  <c r="X288" i="9"/>
  <c r="J157" i="14"/>
  <c r="X157" i="14" s="1"/>
  <c r="V529" i="14"/>
  <c r="Z338" i="14"/>
  <c r="J299" i="37" s="1"/>
  <c r="J234" i="14"/>
  <c r="H203" i="37" s="1"/>
  <c r="R162" i="9"/>
  <c r="V55" i="14"/>
  <c r="J55" i="14"/>
  <c r="G48" i="37"/>
  <c r="AA218" i="14"/>
  <c r="J218" i="14"/>
  <c r="H195" i="37" s="1"/>
  <c r="AB107" i="14"/>
  <c r="E73" i="32"/>
  <c r="G92" i="37"/>
  <c r="V141" i="14"/>
  <c r="E193" i="32"/>
  <c r="Z218" i="14"/>
  <c r="J195" i="37" s="1"/>
  <c r="Z204" i="14"/>
  <c r="J181" i="37" s="1"/>
  <c r="J183" i="14"/>
  <c r="X183" i="14" s="1"/>
  <c r="M183" i="14"/>
  <c r="AA183" i="14" s="1"/>
  <c r="L168" i="14"/>
  <c r="L143" i="32" s="1"/>
  <c r="L183" i="14"/>
  <c r="L158" i="32" s="1"/>
  <c r="Z183" i="14"/>
  <c r="J160" i="37" s="1"/>
  <c r="V218" i="14"/>
  <c r="L243" i="14"/>
  <c r="L210" i="32" s="1"/>
  <c r="W204" i="14"/>
  <c r="K179" i="32" s="1"/>
  <c r="M168" i="14"/>
  <c r="AA168" i="14" s="1"/>
  <c r="W168" i="14"/>
  <c r="K143" i="32" s="1"/>
  <c r="E84" i="32"/>
  <c r="AB32" i="14"/>
  <c r="AA65" i="14"/>
  <c r="M433" i="14"/>
  <c r="M417" i="14"/>
  <c r="J434" i="14"/>
  <c r="X434" i="14" s="1"/>
  <c r="M416" i="14"/>
  <c r="Z417" i="14"/>
  <c r="W416" i="14"/>
  <c r="K359" i="32" s="1"/>
  <c r="L425" i="14"/>
  <c r="L368" i="32" s="1"/>
  <c r="L421" i="14"/>
  <c r="L364" i="32" s="1"/>
  <c r="L429" i="14"/>
  <c r="L372" i="32" s="1"/>
  <c r="Z416" i="14"/>
  <c r="Z438" i="14"/>
  <c r="M440" i="14"/>
  <c r="Z424" i="14"/>
  <c r="Z429" i="14"/>
  <c r="L424" i="14"/>
  <c r="L367" i="32" s="1"/>
  <c r="M421" i="14"/>
  <c r="AA421" i="14" s="1"/>
  <c r="J429" i="14"/>
  <c r="X429" i="14" s="1"/>
  <c r="M418" i="14"/>
  <c r="Z440" i="14"/>
  <c r="L431" i="14"/>
  <c r="L374" i="32" s="1"/>
  <c r="M431" i="14"/>
  <c r="AA431" i="14" s="1"/>
  <c r="N431" i="14" s="1"/>
  <c r="Z144" i="19" s="1"/>
  <c r="V418" i="14"/>
  <c r="Z430" i="14"/>
  <c r="Z418" i="14"/>
  <c r="Z432" i="14"/>
  <c r="L427" i="14"/>
  <c r="L370" i="32" s="1"/>
  <c r="W421" i="14"/>
  <c r="K364" i="32" s="1"/>
  <c r="W420" i="14"/>
  <c r="K363" i="32" s="1"/>
  <c r="Z436" i="14"/>
  <c r="W418" i="14"/>
  <c r="K361" i="32" s="1"/>
  <c r="M427" i="14"/>
  <c r="AB427" i="14" s="1"/>
  <c r="J176" i="14"/>
  <c r="X176" i="14" s="1"/>
  <c r="L432" i="14"/>
  <c r="L375" i="32" s="1"/>
  <c r="W424" i="14"/>
  <c r="K367" i="32" s="1"/>
  <c r="W438" i="14"/>
  <c r="K381" i="32" s="1"/>
  <c r="W432" i="14"/>
  <c r="K375" i="32" s="1"/>
  <c r="M436" i="14"/>
  <c r="AA436" i="14" s="1"/>
  <c r="L440" i="14"/>
  <c r="L383" i="32" s="1"/>
  <c r="L439" i="14"/>
  <c r="L382" i="32" s="1"/>
  <c r="Z427" i="14"/>
  <c r="M415" i="14"/>
  <c r="L437" i="14"/>
  <c r="L380" i="32" s="1"/>
  <c r="Z439" i="14"/>
  <c r="Z437" i="14"/>
  <c r="AA147" i="19" s="1"/>
  <c r="AB147" i="19" s="1"/>
  <c r="M439" i="14"/>
  <c r="L436" i="14"/>
  <c r="L379" i="32" s="1"/>
  <c r="J423" i="14"/>
  <c r="X423" i="14" s="1"/>
  <c r="Z426" i="14"/>
  <c r="AA141" i="19" s="1"/>
  <c r="AB141" i="19" s="1"/>
  <c r="J426" i="14"/>
  <c r="X426" i="14" s="1"/>
  <c r="M426" i="14"/>
  <c r="Z128" i="14"/>
  <c r="J113" i="37" s="1"/>
  <c r="E7" i="32"/>
  <c r="G80" i="37"/>
  <c r="J115" i="14"/>
  <c r="H100" i="37" s="1"/>
  <c r="V32" i="14"/>
  <c r="AB165" i="14"/>
  <c r="E98" i="32"/>
  <c r="AB239" i="14"/>
  <c r="V115" i="14"/>
  <c r="J32" i="14"/>
  <c r="X32" i="14" s="1"/>
  <c r="AB115" i="14"/>
  <c r="E39" i="32"/>
  <c r="E165" i="32"/>
  <c r="G18" i="37"/>
  <c r="Z119" i="14"/>
  <c r="J104" i="37" s="1"/>
  <c r="AA69" i="14"/>
  <c r="Z48" i="14"/>
  <c r="J41" i="37" s="1"/>
  <c r="X48" i="14"/>
  <c r="V190" i="14"/>
  <c r="AB243" i="14"/>
  <c r="G41" i="37"/>
  <c r="AB25" i="14"/>
  <c r="Z99" i="14"/>
  <c r="J84" i="37" s="1"/>
  <c r="AA48" i="14"/>
  <c r="V16" i="14"/>
  <c r="Z67" i="14"/>
  <c r="J60" i="37" s="1"/>
  <c r="AB138" i="14"/>
  <c r="G123" i="37"/>
  <c r="J67" i="14"/>
  <c r="X67" i="14" s="1"/>
  <c r="AB24" i="14"/>
  <c r="AA67" i="14"/>
  <c r="G60" i="37"/>
  <c r="E15" i="32"/>
  <c r="E58" i="32"/>
  <c r="J167" i="14"/>
  <c r="H144" i="37" s="1"/>
  <c r="J24" i="14"/>
  <c r="X24" i="14" s="1"/>
  <c r="J33" i="14"/>
  <c r="H26" i="37" s="1"/>
  <c r="E24" i="32"/>
  <c r="G56" i="37"/>
  <c r="G98" i="37"/>
  <c r="AB42" i="14"/>
  <c r="V42" i="14"/>
  <c r="Z159" i="14"/>
  <c r="J136" i="37" s="1"/>
  <c r="J90" i="14"/>
  <c r="X90" i="14" s="1"/>
  <c r="AA90" i="14"/>
  <c r="G117" i="37"/>
  <c r="V90" i="14"/>
  <c r="AA132" i="14"/>
  <c r="J132" i="14"/>
  <c r="E94" i="32"/>
  <c r="BD160" i="9"/>
  <c r="AZ160" i="9"/>
  <c r="AR160" i="9"/>
  <c r="BC160" i="9"/>
  <c r="BA160" i="9"/>
  <c r="AY160" i="9"/>
  <c r="AO160" i="9"/>
  <c r="AT160" i="9"/>
  <c r="AS160" i="9"/>
  <c r="S160" i="9"/>
  <c r="BB160" i="9"/>
  <c r="AV160" i="9"/>
  <c r="AX160" i="9"/>
  <c r="AQ160" i="9"/>
  <c r="AU156" i="9"/>
  <c r="R151" i="9"/>
  <c r="BB142" i="9"/>
  <c r="AO134" i="9"/>
  <c r="AR142" i="9"/>
  <c r="W134" i="9"/>
  <c r="V101" i="14"/>
  <c r="BA142" i="9"/>
  <c r="AP171" i="9"/>
  <c r="AX125" i="9"/>
  <c r="AL185" i="9"/>
  <c r="X171" i="9"/>
  <c r="S171" i="9" s="1"/>
  <c r="AP185" i="9"/>
  <c r="AZ156" i="9"/>
  <c r="BA125" i="9"/>
  <c r="AO142" i="9"/>
  <c r="R171" i="9"/>
  <c r="AQ179" i="9"/>
  <c r="AP151" i="9"/>
  <c r="R147" i="9"/>
  <c r="W185" i="9"/>
  <c r="V17" i="14"/>
  <c r="AA101" i="14"/>
  <c r="AO161" i="9"/>
  <c r="J185" i="14"/>
  <c r="H162" i="37" s="1"/>
  <c r="AM134" i="9"/>
  <c r="AM185" i="9"/>
  <c r="S139" i="9"/>
  <c r="AL171" i="9"/>
  <c r="S137" i="9"/>
  <c r="S157" i="9"/>
  <c r="X185" i="9"/>
  <c r="S185" i="9" s="1"/>
  <c r="S168" i="9"/>
  <c r="BD156" i="9"/>
  <c r="AW142" i="9"/>
  <c r="G126" i="37"/>
  <c r="G43" i="37"/>
  <c r="AV156" i="9"/>
  <c r="AR179" i="9"/>
  <c r="V48" i="14"/>
  <c r="M227" i="14"/>
  <c r="I196" i="37" s="1"/>
  <c r="Z190" i="14"/>
  <c r="J167" i="37" s="1"/>
  <c r="AA245" i="14"/>
  <c r="AA141" i="14"/>
  <c r="S145" i="9"/>
  <c r="S176" i="9"/>
  <c r="AQ142" i="9"/>
  <c r="AU128" i="9"/>
  <c r="BD179" i="9"/>
  <c r="S181" i="9"/>
  <c r="R178" i="9"/>
  <c r="L228" i="14"/>
  <c r="L195" i="32" s="1"/>
  <c r="AS179" i="9"/>
  <c r="AX179" i="9"/>
  <c r="AV142" i="9"/>
  <c r="AO179" i="9"/>
  <c r="R156" i="9"/>
  <c r="S182" i="9"/>
  <c r="AU142" i="9"/>
  <c r="BC179" i="9"/>
  <c r="AP123" i="9"/>
  <c r="Z101" i="14"/>
  <c r="J86" i="37" s="1"/>
  <c r="BE179" i="9"/>
  <c r="Z141" i="14"/>
  <c r="J126" i="37" s="1"/>
  <c r="J141" i="14"/>
  <c r="H126" i="37" s="1"/>
  <c r="S127" i="9"/>
  <c r="S174" i="9"/>
  <c r="BC125" i="9"/>
  <c r="BE142" i="9"/>
  <c r="AU179" i="9"/>
  <c r="J101" i="14"/>
  <c r="E212" i="32"/>
  <c r="AZ179" i="9"/>
  <c r="M228" i="14"/>
  <c r="I197" i="37" s="1"/>
  <c r="Z244" i="14"/>
  <c r="J213" i="37" s="1"/>
  <c r="Z228" i="14"/>
  <c r="J197" i="37" s="1"/>
  <c r="AS161" i="9"/>
  <c r="W151" i="9"/>
  <c r="BB128" i="9"/>
  <c r="BA179" i="9"/>
  <c r="AS142" i="9"/>
  <c r="M244" i="14"/>
  <c r="I213" i="37" s="1"/>
  <c r="AT179" i="9"/>
  <c r="AV179" i="9"/>
  <c r="S165" i="9"/>
  <c r="W244" i="14"/>
  <c r="K211" i="32" s="1"/>
  <c r="X151" i="9"/>
  <c r="S151" i="9" s="1"/>
  <c r="AO151" i="9"/>
  <c r="AY179" i="9"/>
  <c r="AT142" i="9"/>
  <c r="BC142" i="9"/>
  <c r="BA156" i="9"/>
  <c r="D69" i="60"/>
  <c r="D70" i="60" s="1"/>
  <c r="D71" i="60" s="1"/>
  <c r="AX130" i="9"/>
  <c r="AS130" i="9"/>
  <c r="S130" i="9"/>
  <c r="AR130" i="9"/>
  <c r="AZ130" i="9"/>
  <c r="BD130" i="9"/>
  <c r="AY130" i="9"/>
  <c r="AO130" i="9"/>
  <c r="AV130" i="9"/>
  <c r="AQ130" i="9"/>
  <c r="AW130" i="9"/>
  <c r="BA130" i="9"/>
  <c r="AA121" i="9"/>
  <c r="J54" i="14" s="1"/>
  <c r="BE130" i="9"/>
  <c r="AX185" i="9"/>
  <c r="AT185" i="9"/>
  <c r="AY185" i="9"/>
  <c r="AO185" i="9"/>
  <c r="BD185" i="9"/>
  <c r="BB185" i="9"/>
  <c r="BC185" i="9"/>
  <c r="BA185" i="9"/>
  <c r="BE185" i="9"/>
  <c r="AQ185" i="9"/>
  <c r="AU185" i="9"/>
  <c r="AZ185" i="9"/>
  <c r="AS185" i="9"/>
  <c r="AR185" i="9"/>
  <c r="AV185" i="9"/>
  <c r="AW185" i="9"/>
  <c r="AZ148" i="9"/>
  <c r="AU148" i="9"/>
  <c r="AQ148" i="9"/>
  <c r="BB148" i="9"/>
  <c r="AY148" i="9"/>
  <c r="BC148" i="9"/>
  <c r="AR148" i="9"/>
  <c r="AS148" i="9"/>
  <c r="BA148" i="9"/>
  <c r="AX148" i="9"/>
  <c r="AO148" i="9"/>
  <c r="AT148" i="9"/>
  <c r="AW148" i="9"/>
  <c r="AV148" i="9"/>
  <c r="BE148" i="9"/>
  <c r="BD148" i="9"/>
  <c r="AY162" i="9"/>
  <c r="BC162" i="9"/>
  <c r="BB162" i="9"/>
  <c r="BA162" i="9"/>
  <c r="AT162" i="9"/>
  <c r="AW162" i="9"/>
  <c r="BD162" i="9"/>
  <c r="BE162" i="9"/>
  <c r="AZ162" i="9"/>
  <c r="AO162" i="9"/>
  <c r="AS162" i="9"/>
  <c r="AU162" i="9"/>
  <c r="AQ162" i="9"/>
  <c r="AV162" i="9"/>
  <c r="AX162" i="9"/>
  <c r="AR162" i="9"/>
  <c r="S153" i="9"/>
  <c r="S164" i="9"/>
  <c r="S159" i="9"/>
  <c r="AT161" i="9"/>
  <c r="AW156" i="9"/>
  <c r="AO156" i="9"/>
  <c r="AQ126" i="9"/>
  <c r="AV159" i="9"/>
  <c r="AW159" i="9"/>
  <c r="AW126" i="9"/>
  <c r="AS175" i="9"/>
  <c r="BD159" i="9"/>
  <c r="AO126" i="9"/>
  <c r="W150" i="9"/>
  <c r="AY126" i="9"/>
  <c r="AR159" i="9"/>
  <c r="AQ175" i="9"/>
  <c r="AO159" i="9"/>
  <c r="AR175" i="9"/>
  <c r="BB161" i="9"/>
  <c r="AY156" i="9"/>
  <c r="AQ123" i="9"/>
  <c r="BD128" i="9"/>
  <c r="BE159" i="9"/>
  <c r="J74" i="14"/>
  <c r="H67" i="37" s="1"/>
  <c r="M267" i="14"/>
  <c r="I236" i="37" s="1"/>
  <c r="S141" i="9"/>
  <c r="AT156" i="9"/>
  <c r="BA161" i="9"/>
  <c r="M196" i="14"/>
  <c r="I173" i="37" s="1"/>
  <c r="W136" i="9"/>
  <c r="AX126" i="9"/>
  <c r="AS159" i="9"/>
  <c r="L196" i="14"/>
  <c r="L171" i="32" s="1"/>
  <c r="S175" i="9"/>
  <c r="BE175" i="9"/>
  <c r="AQ159" i="9"/>
  <c r="Z196" i="14"/>
  <c r="J173" i="37" s="1"/>
  <c r="S156" i="9"/>
  <c r="S138" i="9"/>
  <c r="W43" i="14"/>
  <c r="K34" i="32" s="1"/>
  <c r="AY152" i="9"/>
  <c r="AU183" i="9"/>
  <c r="AX175" i="9"/>
  <c r="AR161" i="9"/>
  <c r="AU159" i="9"/>
  <c r="V22" i="14"/>
  <c r="BA175" i="9"/>
  <c r="AO167" i="9"/>
  <c r="W237" i="14"/>
  <c r="K204" i="32" s="1"/>
  <c r="AL167" i="9"/>
  <c r="AL150" i="9"/>
  <c r="AP150" i="9"/>
  <c r="BD175" i="9"/>
  <c r="X122" i="9"/>
  <c r="S122" i="9" s="1"/>
  <c r="AZ175" i="9"/>
  <c r="W167" i="9"/>
  <c r="V212" i="14"/>
  <c r="S147" i="9"/>
  <c r="S167" i="9"/>
  <c r="X150" i="9"/>
  <c r="S150" i="9" s="1"/>
  <c r="S184" i="9"/>
  <c r="AO175" i="9"/>
  <c r="V45" i="14"/>
  <c r="M237" i="14"/>
  <c r="S162" i="9"/>
  <c r="BE125" i="9"/>
  <c r="BE160" i="9"/>
  <c r="AU175" i="9"/>
  <c r="AW161" i="9"/>
  <c r="AS128" i="9"/>
  <c r="AU169" i="9"/>
  <c r="Z45" i="14"/>
  <c r="J38" i="37" s="1"/>
  <c r="J45" i="14"/>
  <c r="X45" i="14" s="1"/>
  <c r="S126" i="9"/>
  <c r="S148" i="9"/>
  <c r="X121" i="9"/>
  <c r="S121" i="9" s="1"/>
  <c r="K54" i="14" s="1"/>
  <c r="W54" i="14" s="1"/>
  <c r="K45" i="32" s="1"/>
  <c r="AU160" i="9"/>
  <c r="BC175" i="9"/>
  <c r="BD161" i="9"/>
  <c r="AY128" i="9"/>
  <c r="Z237" i="14"/>
  <c r="J206" i="37" s="1"/>
  <c r="X136" i="9"/>
  <c r="S136" i="9" s="1"/>
  <c r="S161" i="9"/>
  <c r="BC126" i="9"/>
  <c r="AZ161" i="9"/>
  <c r="G35" i="37"/>
  <c r="G142" i="37"/>
  <c r="J42" i="14"/>
  <c r="H35" i="37" s="1"/>
  <c r="V113" i="14"/>
  <c r="AA44" i="14"/>
  <c r="E158" i="32"/>
  <c r="E23" i="32"/>
  <c r="AA115" i="14"/>
  <c r="E56" i="32"/>
  <c r="AB184" i="14"/>
  <c r="E71" i="32"/>
  <c r="V88" i="14"/>
  <c r="E134" i="32"/>
  <c r="G73" i="37"/>
  <c r="J159" i="14"/>
  <c r="X159" i="14" s="1"/>
  <c r="AA60" i="14"/>
  <c r="E172" i="32"/>
  <c r="J197" i="14"/>
  <c r="X197" i="14" s="1"/>
  <c r="V197" i="14"/>
  <c r="AA197" i="14"/>
  <c r="AB197" i="14"/>
  <c r="V232" i="14"/>
  <c r="J70" i="14"/>
  <c r="H63" i="37" s="1"/>
  <c r="G46" i="37"/>
  <c r="Z112" i="14"/>
  <c r="J97" i="37" s="1"/>
  <c r="V178" i="14"/>
  <c r="G155" i="37"/>
  <c r="E111" i="32"/>
  <c r="J27" i="14"/>
  <c r="H20" i="37" s="1"/>
  <c r="Z62" i="14"/>
  <c r="J55" i="37" s="1"/>
  <c r="E18" i="32"/>
  <c r="V27" i="14"/>
  <c r="G38" i="37"/>
  <c r="AA146" i="14"/>
  <c r="V62" i="14"/>
  <c r="Z53" i="14"/>
  <c r="J46" i="37" s="1"/>
  <c r="G105" i="37"/>
  <c r="AB137" i="14"/>
  <c r="Z70" i="14"/>
  <c r="J63" i="37" s="1"/>
  <c r="E44" i="32"/>
  <c r="G113" i="37"/>
  <c r="J104" i="14"/>
  <c r="H89" i="37" s="1"/>
  <c r="AB20" i="14"/>
  <c r="E53" i="32"/>
  <c r="AB45" i="14"/>
  <c r="V20" i="14"/>
  <c r="G13" i="37"/>
  <c r="AB195" i="14"/>
  <c r="G63" i="37"/>
  <c r="E61" i="32"/>
  <c r="AA178" i="14"/>
  <c r="G184" i="37"/>
  <c r="AA62" i="14"/>
  <c r="AA129" i="14"/>
  <c r="E182" i="32"/>
  <c r="E36" i="32"/>
  <c r="AA53" i="14"/>
  <c r="J128" i="14"/>
  <c r="X128" i="14" s="1"/>
  <c r="V96" i="14"/>
  <c r="V129" i="14"/>
  <c r="J120" i="14"/>
  <c r="X120" i="14" s="1"/>
  <c r="Z120" i="14"/>
  <c r="J105" i="37" s="1"/>
  <c r="J20" i="14"/>
  <c r="X20" i="14" s="1"/>
  <c r="J62" i="14"/>
  <c r="X62" i="14" s="1"/>
  <c r="AA112" i="14"/>
  <c r="G81" i="37"/>
  <c r="E112" i="32"/>
  <c r="V128" i="14"/>
  <c r="V104" i="14"/>
  <c r="J87" i="14"/>
  <c r="X87" i="14" s="1"/>
  <c r="AB27" i="14"/>
  <c r="G72" i="37"/>
  <c r="J170" i="14"/>
  <c r="X170" i="14" s="1"/>
  <c r="Z104" i="14"/>
  <c r="J89" i="37" s="1"/>
  <c r="E87" i="32"/>
  <c r="G131" i="37"/>
  <c r="J112" i="14"/>
  <c r="H97" i="37" s="1"/>
  <c r="AB87" i="14"/>
  <c r="G97" i="37"/>
  <c r="AB96" i="14"/>
  <c r="Z146" i="14"/>
  <c r="J131" i="37" s="1"/>
  <c r="M164" i="14"/>
  <c r="I141" i="37" s="1"/>
  <c r="G167" i="37"/>
  <c r="J202" i="14"/>
  <c r="X202" i="14" s="1"/>
  <c r="J190" i="14"/>
  <c r="H167" i="37" s="1"/>
  <c r="V15" i="14"/>
  <c r="J232" i="14"/>
  <c r="H201" i="37" s="1"/>
  <c r="AA240" i="14"/>
  <c r="V296" i="14"/>
  <c r="AB240" i="14"/>
  <c r="AA103" i="14"/>
  <c r="E110" i="32"/>
  <c r="E86" i="32"/>
  <c r="V161" i="14"/>
  <c r="V44" i="14"/>
  <c r="J194" i="14"/>
  <c r="H171" i="37" s="1"/>
  <c r="V207" i="14"/>
  <c r="V37" i="14"/>
  <c r="V187" i="14"/>
  <c r="AA177" i="14"/>
  <c r="G30" i="37"/>
  <c r="G233" i="37"/>
  <c r="AB44" i="14"/>
  <c r="AA232" i="14"/>
  <c r="AA119" i="14"/>
  <c r="E52" i="32"/>
  <c r="Z129" i="14"/>
  <c r="J114" i="37" s="1"/>
  <c r="G209" i="37"/>
  <c r="V169" i="14"/>
  <c r="G114" i="37"/>
  <c r="G172" i="37"/>
  <c r="V127" i="14"/>
  <c r="Z69" i="14"/>
  <c r="J62" i="37" s="1"/>
  <c r="V240" i="14"/>
  <c r="E169" i="32"/>
  <c r="V103" i="14"/>
  <c r="Z206" i="14"/>
  <c r="J183" i="37" s="1"/>
  <c r="V206" i="14"/>
  <c r="J206" i="14"/>
  <c r="H183" i="37" s="1"/>
  <c r="E199" i="32"/>
  <c r="Z177" i="14"/>
  <c r="J154" i="37" s="1"/>
  <c r="G124" i="37"/>
  <c r="J207" i="14"/>
  <c r="X207" i="14" s="1"/>
  <c r="J145" i="14"/>
  <c r="H130" i="37" s="1"/>
  <c r="G154" i="37"/>
  <c r="G183" i="37"/>
  <c r="J240" i="14"/>
  <c r="H209" i="37" s="1"/>
  <c r="Z169" i="14"/>
  <c r="J146" i="37" s="1"/>
  <c r="E145" i="32"/>
  <c r="J136" i="14"/>
  <c r="X136" i="14" s="1"/>
  <c r="G62" i="37"/>
  <c r="AB232" i="14"/>
  <c r="E136" i="32"/>
  <c r="J139" i="14"/>
  <c r="X139" i="14" s="1"/>
  <c r="J161" i="14"/>
  <c r="X161" i="14" s="1"/>
  <c r="J44" i="14"/>
  <c r="H37" i="37" s="1"/>
  <c r="AA127" i="14"/>
  <c r="J195" i="14"/>
  <c r="H172" i="37" s="1"/>
  <c r="G37" i="37"/>
  <c r="G9" i="37"/>
  <c r="J23" i="14"/>
  <c r="X23" i="14" s="1"/>
  <c r="AA61" i="14"/>
  <c r="AB16" i="14"/>
  <c r="J178" i="14"/>
  <c r="X178" i="14" s="1"/>
  <c r="V145" i="14"/>
  <c r="J146" i="14"/>
  <c r="X146" i="14" s="1"/>
  <c r="AA170" i="14"/>
  <c r="G122" i="37"/>
  <c r="J177" i="14"/>
  <c r="X177" i="14" s="1"/>
  <c r="AB37" i="14"/>
  <c r="AB139" i="14"/>
  <c r="E78" i="32"/>
  <c r="G104" i="37"/>
  <c r="E181" i="32"/>
  <c r="V146" i="14"/>
  <c r="E153" i="32"/>
  <c r="V195" i="14"/>
  <c r="V52" i="14"/>
  <c r="AB164" i="14"/>
  <c r="G21" i="37"/>
  <c r="AA88" i="14"/>
  <c r="G166" i="37"/>
  <c r="V189" i="14"/>
  <c r="V228" i="14"/>
  <c r="AB55" i="14"/>
  <c r="E54" i="32"/>
  <c r="J88" i="14"/>
  <c r="H73" i="37" s="1"/>
  <c r="E96" i="32"/>
  <c r="G148" i="37"/>
  <c r="AA55" i="14"/>
  <c r="J138" i="14"/>
  <c r="H123" i="37" s="1"/>
  <c r="J208" i="14"/>
  <c r="X208" i="14" s="1"/>
  <c r="E130" i="32"/>
  <c r="J72" i="14"/>
  <c r="H65" i="37" s="1"/>
  <c r="V171" i="14"/>
  <c r="J47" i="14"/>
  <c r="H40" i="37" s="1"/>
  <c r="V24" i="14"/>
  <c r="Z46" i="14"/>
  <c r="J39" i="37" s="1"/>
  <c r="E55" i="32"/>
  <c r="Z71" i="14"/>
  <c r="J64" i="37" s="1"/>
  <c r="J239" i="14"/>
  <c r="X239" i="14" s="1"/>
  <c r="E206" i="32"/>
  <c r="AA239" i="14"/>
  <c r="AA295" i="14"/>
  <c r="E302" i="32"/>
  <c r="V144" i="14"/>
  <c r="G120" i="37"/>
  <c r="Z135" i="14"/>
  <c r="J120" i="37" s="1"/>
  <c r="Z110" i="14"/>
  <c r="J95" i="37" s="1"/>
  <c r="Z176" i="14"/>
  <c r="J153" i="37" s="1"/>
  <c r="Z93" i="14"/>
  <c r="J78" i="37" s="1"/>
  <c r="E101" i="32"/>
  <c r="Z51" i="14"/>
  <c r="J44" i="37" s="1"/>
  <c r="E118" i="32"/>
  <c r="AA230" i="14"/>
  <c r="J51" i="14"/>
  <c r="H44" i="37" s="1"/>
  <c r="AA176" i="14"/>
  <c r="J144" i="14"/>
  <c r="X144" i="14" s="1"/>
  <c r="AB238" i="14"/>
  <c r="Z286" i="14"/>
  <c r="J247" i="37" s="1"/>
  <c r="Z118" i="14"/>
  <c r="J103" i="37" s="1"/>
  <c r="J118" i="14"/>
  <c r="X118" i="14" s="1"/>
  <c r="AB168" i="14"/>
  <c r="V168" i="14"/>
  <c r="J84" i="14"/>
  <c r="X84" i="14" s="1"/>
  <c r="E42" i="32"/>
  <c r="E93" i="32"/>
  <c r="V176" i="14"/>
  <c r="E127" i="32"/>
  <c r="J238" i="14"/>
  <c r="H207" i="37" s="1"/>
  <c r="V118" i="14"/>
  <c r="V93" i="14"/>
  <c r="G78" i="37"/>
  <c r="G145" i="37"/>
  <c r="V135" i="14"/>
  <c r="AA84" i="14"/>
  <c r="V193" i="14"/>
  <c r="E143" i="32"/>
  <c r="J135" i="14"/>
  <c r="X135" i="14" s="1"/>
  <c r="AA205" i="14"/>
  <c r="E151" i="32"/>
  <c r="G129" i="37"/>
  <c r="AA193" i="14"/>
  <c r="G207" i="37"/>
  <c r="G53" i="37"/>
  <c r="G44" i="37"/>
  <c r="V205" i="14"/>
  <c r="G69" i="37"/>
  <c r="E197" i="32"/>
  <c r="Z144" i="14"/>
  <c r="J129" i="37" s="1"/>
  <c r="AB205" i="14"/>
  <c r="J193" i="14"/>
  <c r="H170" i="37" s="1"/>
  <c r="V238" i="14"/>
  <c r="J93" i="14"/>
  <c r="H78" i="37" s="1"/>
  <c r="AA110" i="14"/>
  <c r="V230" i="14"/>
  <c r="E168" i="32"/>
  <c r="Z230" i="14"/>
  <c r="J199" i="37" s="1"/>
  <c r="E180" i="32"/>
  <c r="J205" i="14"/>
  <c r="X205" i="14" s="1"/>
  <c r="AB193" i="14"/>
  <c r="G103" i="37"/>
  <c r="J230" i="14"/>
  <c r="X230" i="14" s="1"/>
  <c r="V351" i="14"/>
  <c r="AB263" i="14"/>
  <c r="G256" i="37"/>
  <c r="V209" i="14"/>
  <c r="J242" i="14"/>
  <c r="H211" i="37" s="1"/>
  <c r="V287" i="14"/>
  <c r="G248" i="37"/>
  <c r="AA210" i="14"/>
  <c r="AA123" i="14"/>
  <c r="G187" i="37"/>
  <c r="E31" i="32"/>
  <c r="J182" i="14"/>
  <c r="H159" i="37" s="1"/>
  <c r="G11" i="37"/>
  <c r="E25" i="32"/>
  <c r="AB40" i="14"/>
  <c r="E69" i="32"/>
  <c r="E144" i="32"/>
  <c r="J169" i="14"/>
  <c r="H146" i="37" s="1"/>
  <c r="AB34" i="14"/>
  <c r="Z199" i="14"/>
  <c r="J176" i="37" s="1"/>
  <c r="J199" i="14"/>
  <c r="H176" i="37" s="1"/>
  <c r="E157" i="32"/>
  <c r="G134" i="37"/>
  <c r="V65" i="14"/>
  <c r="J86" i="14"/>
  <c r="H71" i="37" s="1"/>
  <c r="V194" i="14"/>
  <c r="V34" i="14"/>
  <c r="J34" i="14"/>
  <c r="X34" i="14" s="1"/>
  <c r="V86" i="14"/>
  <c r="AA99" i="14"/>
  <c r="E132" i="32"/>
  <c r="G200" i="37"/>
  <c r="J18" i="14"/>
  <c r="H11" i="37" s="1"/>
  <c r="V210" i="14"/>
  <c r="G171" i="37"/>
  <c r="J40" i="14"/>
  <c r="X40" i="14" s="1"/>
  <c r="Z123" i="14"/>
  <c r="J108" i="37" s="1"/>
  <c r="J52" i="14"/>
  <c r="H45" i="37" s="1"/>
  <c r="V123" i="14"/>
  <c r="V111" i="14"/>
  <c r="E82" i="32"/>
  <c r="G84" i="37"/>
  <c r="AB157" i="14"/>
  <c r="J231" i="14"/>
  <c r="H200" i="37" s="1"/>
  <c r="V40" i="14"/>
  <c r="E198" i="32"/>
  <c r="G121" i="37"/>
  <c r="G108" i="37"/>
  <c r="Z52" i="14"/>
  <c r="J45" i="37" s="1"/>
  <c r="E43" i="32"/>
  <c r="AB86" i="14"/>
  <c r="V231" i="14"/>
  <c r="E106" i="32"/>
  <c r="AA52" i="14"/>
  <c r="G96" i="37"/>
  <c r="AA136" i="14"/>
  <c r="AA194" i="14"/>
  <c r="AA169" i="14"/>
  <c r="G176" i="37"/>
  <c r="V199" i="14"/>
  <c r="E174" i="32"/>
  <c r="AB182" i="14"/>
  <c r="AB210" i="14"/>
  <c r="J99" i="14"/>
  <c r="X99" i="14" s="1"/>
  <c r="Z136" i="14"/>
  <c r="J121" i="37" s="1"/>
  <c r="E185" i="32"/>
  <c r="V18" i="14"/>
  <c r="AB23" i="14"/>
  <c r="G16" i="37"/>
  <c r="E9" i="32"/>
  <c r="AA86" i="14"/>
  <c r="V182" i="14"/>
  <c r="AA243" i="14"/>
  <c r="V136" i="14"/>
  <c r="AA40" i="14"/>
  <c r="G279" i="37"/>
  <c r="AA216" i="14"/>
  <c r="E163" i="32"/>
  <c r="G64" i="37"/>
  <c r="G102" i="37"/>
  <c r="G206" i="37"/>
  <c r="J46" i="14"/>
  <c r="H39" i="37" s="1"/>
  <c r="J105" i="14"/>
  <c r="X105" i="14" s="1"/>
  <c r="G211" i="37"/>
  <c r="G191" i="37"/>
  <c r="Z247" i="14"/>
  <c r="J216" i="37" s="1"/>
  <c r="G240" i="37"/>
  <c r="AA214" i="14"/>
  <c r="AB289" i="14"/>
  <c r="G202" i="37"/>
  <c r="J171" i="14"/>
  <c r="X171" i="14" s="1"/>
  <c r="AA159" i="14"/>
  <c r="AA212" i="14"/>
  <c r="AB196" i="14"/>
  <c r="E146" i="32"/>
  <c r="J212" i="14"/>
  <c r="H189" i="37" s="1"/>
  <c r="J184" i="14"/>
  <c r="H161" i="37" s="1"/>
  <c r="J245" i="14"/>
  <c r="H214" i="37" s="1"/>
  <c r="J196" i="14"/>
  <c r="H173" i="37" s="1"/>
  <c r="E159" i="32"/>
  <c r="G189" i="37"/>
  <c r="G214" i="37"/>
  <c r="G136" i="37"/>
  <c r="AA171" i="14"/>
  <c r="V184" i="14"/>
  <c r="AA184" i="14"/>
  <c r="Z212" i="14"/>
  <c r="J189" i="37" s="1"/>
  <c r="E224" i="32"/>
  <c r="G231" i="37"/>
  <c r="AA337" i="14"/>
  <c r="V330" i="14"/>
  <c r="Z306" i="14"/>
  <c r="J267" i="37" s="1"/>
  <c r="V373" i="14"/>
  <c r="E301" i="32"/>
  <c r="AA262" i="14"/>
  <c r="N261" i="14" s="1"/>
  <c r="Z109" i="19" s="1"/>
  <c r="Z56" i="19" s="1"/>
  <c r="E277" i="32"/>
  <c r="V350" i="14"/>
  <c r="Z262" i="14"/>
  <c r="J231" i="37" s="1"/>
  <c r="J262" i="14"/>
  <c r="H231" i="37" s="1"/>
  <c r="V282" i="14"/>
  <c r="V318" i="14"/>
  <c r="V294" i="14"/>
  <c r="AA350" i="14"/>
  <c r="V262" i="14"/>
  <c r="G87" i="37"/>
  <c r="Z126" i="14"/>
  <c r="J111" i="37" s="1"/>
  <c r="AB30" i="14"/>
  <c r="AA68" i="14"/>
  <c r="V30" i="14"/>
  <c r="V102" i="14"/>
  <c r="V68" i="14"/>
  <c r="V185" i="14"/>
  <c r="AB185" i="14"/>
  <c r="J30" i="14"/>
  <c r="X30" i="14" s="1"/>
  <c r="E85" i="32"/>
  <c r="E109" i="32"/>
  <c r="G125" i="37"/>
  <c r="G23" i="37"/>
  <c r="G61" i="37"/>
  <c r="Z160" i="14"/>
  <c r="J137" i="37" s="1"/>
  <c r="V43" i="14"/>
  <c r="J68" i="14"/>
  <c r="H61" i="37" s="1"/>
  <c r="E135" i="32"/>
  <c r="AA160" i="14"/>
  <c r="G334" i="37"/>
  <c r="J43" i="14"/>
  <c r="H36" i="37" s="1"/>
  <c r="E59" i="32"/>
  <c r="J160" i="14"/>
  <c r="X160" i="14" s="1"/>
  <c r="V160" i="14"/>
  <c r="AB43" i="14"/>
  <c r="J126" i="14"/>
  <c r="H111" i="37" s="1"/>
  <c r="V258" i="14"/>
  <c r="V126" i="14"/>
  <c r="G36" i="37"/>
  <c r="J213" i="14"/>
  <c r="X213" i="14" s="1"/>
  <c r="G111" i="37"/>
  <c r="G215" i="37"/>
  <c r="E213" i="32"/>
  <c r="Z201" i="14"/>
  <c r="J178" i="37" s="1"/>
  <c r="G190" i="37"/>
  <c r="AB290" i="14"/>
  <c r="V246" i="14"/>
  <c r="J314" i="14"/>
  <c r="H275" i="37" s="1"/>
  <c r="AB213" i="14"/>
  <c r="E160" i="32"/>
  <c r="G162" i="37"/>
  <c r="Z246" i="14"/>
  <c r="J215" i="37" s="1"/>
  <c r="J246" i="14"/>
  <c r="H215" i="37" s="1"/>
  <c r="E176" i="32"/>
  <c r="G216" i="37"/>
  <c r="AA247" i="14"/>
  <c r="J214" i="14"/>
  <c r="X214" i="14" s="1"/>
  <c r="E161" i="32"/>
  <c r="Z202" i="14"/>
  <c r="J179" i="37" s="1"/>
  <c r="AA186" i="14"/>
  <c r="G138" i="37"/>
  <c r="V186" i="14"/>
  <c r="G150" i="37"/>
  <c r="E177" i="32"/>
  <c r="E148" i="32"/>
  <c r="V173" i="14"/>
  <c r="V235" i="14"/>
  <c r="V247" i="14"/>
  <c r="V214" i="14"/>
  <c r="Z161" i="14"/>
  <c r="J138" i="37" s="1"/>
  <c r="V202" i="14"/>
  <c r="G179" i="37"/>
  <c r="AB186" i="14"/>
  <c r="E189" i="32"/>
  <c r="Z173" i="14"/>
  <c r="J150" i="37" s="1"/>
  <c r="J235" i="14"/>
  <c r="H204" i="37" s="1"/>
  <c r="E202" i="32"/>
  <c r="AA271" i="14"/>
  <c r="V303" i="14"/>
  <c r="AA235" i="14"/>
  <c r="J173" i="14"/>
  <c r="H150" i="37" s="1"/>
  <c r="Z235" i="14"/>
  <c r="J204" i="37" s="1"/>
  <c r="J186" i="14"/>
  <c r="H163" i="37" s="1"/>
  <c r="J247" i="14"/>
  <c r="X247" i="14" s="1"/>
  <c r="V338" i="14"/>
  <c r="AA270" i="14"/>
  <c r="AA326" i="14"/>
  <c r="J425" i="14"/>
  <c r="X425" i="14" s="1"/>
  <c r="E237" i="32"/>
  <c r="Z369" i="14"/>
  <c r="J322" i="37" s="1"/>
  <c r="Z302" i="14"/>
  <c r="J263" i="37" s="1"/>
  <c r="AA381" i="14"/>
  <c r="Z326" i="14"/>
  <c r="J287" i="37" s="1"/>
  <c r="AA302" i="14"/>
  <c r="Z270" i="14"/>
  <c r="J239" i="37" s="1"/>
  <c r="G282" i="37"/>
  <c r="V50" i="14"/>
  <c r="Z97" i="14"/>
  <c r="J82" i="37" s="1"/>
  <c r="AB229" i="14"/>
  <c r="G94" i="37"/>
  <c r="E41" i="32"/>
  <c r="G223" i="37"/>
  <c r="V266" i="14"/>
  <c r="G169" i="37"/>
  <c r="V192" i="14"/>
  <c r="Z63" i="14"/>
  <c r="J56" i="37" s="1"/>
  <c r="E196" i="32"/>
  <c r="J192" i="14"/>
  <c r="X192" i="14" s="1"/>
  <c r="E8" i="32"/>
  <c r="E195" i="32"/>
  <c r="AB192" i="14"/>
  <c r="AA109" i="14"/>
  <c r="AB208" i="14"/>
  <c r="AB17" i="14"/>
  <c r="X241" i="14"/>
  <c r="AA75" i="14"/>
  <c r="V109" i="14"/>
  <c r="J134" i="14"/>
  <c r="H119" i="37" s="1"/>
  <c r="E142" i="32"/>
  <c r="J17" i="14"/>
  <c r="X17" i="14" s="1"/>
  <c r="Z50" i="14"/>
  <c r="J43" i="37" s="1"/>
  <c r="V97" i="14"/>
  <c r="AB228" i="14"/>
  <c r="J147" i="14"/>
  <c r="H132" i="37" s="1"/>
  <c r="AB241" i="14"/>
  <c r="J229" i="14"/>
  <c r="H198" i="37" s="1"/>
  <c r="J121" i="14"/>
  <c r="H106" i="37" s="1"/>
  <c r="J50" i="14"/>
  <c r="H43" i="37" s="1"/>
  <c r="AA121" i="14"/>
  <c r="Z121" i="14"/>
  <c r="J106" i="37" s="1"/>
  <c r="G119" i="37"/>
  <c r="J63" i="14"/>
  <c r="H56" i="37" s="1"/>
  <c r="E80" i="32"/>
  <c r="E104" i="32"/>
  <c r="J97" i="14"/>
  <c r="H82" i="37" s="1"/>
  <c r="E183" i="32"/>
  <c r="G82" i="37"/>
  <c r="J75" i="14"/>
  <c r="H68" i="37" s="1"/>
  <c r="G132" i="37"/>
  <c r="G144" i="37"/>
  <c r="V63" i="14"/>
  <c r="V241" i="14"/>
  <c r="V33" i="14"/>
  <c r="G198" i="37"/>
  <c r="J179" i="14"/>
  <c r="H156" i="37" s="1"/>
  <c r="V179" i="14"/>
  <c r="AB33" i="14"/>
  <c r="V309" i="14"/>
  <c r="G156" i="37"/>
  <c r="E66" i="32"/>
  <c r="J228" i="14"/>
  <c r="H197" i="37" s="1"/>
  <c r="AA215" i="14"/>
  <c r="V365" i="14"/>
  <c r="V254" i="14"/>
  <c r="Z254" i="14"/>
  <c r="J223" i="37" s="1"/>
  <c r="J334" i="14"/>
  <c r="X334" i="14" s="1"/>
  <c r="AA254" i="14"/>
  <c r="E257" i="32"/>
  <c r="J489" i="14"/>
  <c r="X489" i="14" s="1"/>
  <c r="J389" i="14"/>
  <c r="X389" i="14" s="1"/>
  <c r="J254" i="14"/>
  <c r="X254" i="14" s="1"/>
  <c r="V310" i="14"/>
  <c r="E269" i="32"/>
  <c r="V377" i="14"/>
  <c r="J298" i="14"/>
  <c r="H259" i="37" s="1"/>
  <c r="E288" i="32"/>
  <c r="G165" i="37"/>
  <c r="V130" i="14"/>
  <c r="AB187" i="14"/>
  <c r="J188" i="14"/>
  <c r="X188" i="14" s="1"/>
  <c r="V71" i="14"/>
  <c r="J204" i="14"/>
  <c r="X204" i="14" s="1"/>
  <c r="J31" i="14"/>
  <c r="H24" i="37" s="1"/>
  <c r="J187" i="14"/>
  <c r="H164" i="37" s="1"/>
  <c r="E215" i="32"/>
  <c r="E75" i="32"/>
  <c r="E190" i="32"/>
  <c r="G139" i="37"/>
  <c r="E138" i="32"/>
  <c r="V216" i="14"/>
  <c r="E100" i="32"/>
  <c r="Z175" i="14"/>
  <c r="J152" i="37" s="1"/>
  <c r="V31" i="14"/>
  <c r="V143" i="14"/>
  <c r="J215" i="14"/>
  <c r="X215" i="14" s="1"/>
  <c r="G77" i="37"/>
  <c r="G181" i="37"/>
  <c r="E137" i="32"/>
  <c r="V92" i="14"/>
  <c r="E113" i="32"/>
  <c r="G24" i="37"/>
  <c r="E88" i="32"/>
  <c r="G52" i="37"/>
  <c r="J15" i="14"/>
  <c r="X15" i="14" s="1"/>
  <c r="G164" i="37"/>
  <c r="E22" i="32"/>
  <c r="V237" i="14"/>
  <c r="G19" i="37"/>
  <c r="V175" i="14"/>
  <c r="AA92" i="14"/>
  <c r="G128" i="37"/>
  <c r="G192" i="37"/>
  <c r="J248" i="14"/>
  <c r="X248" i="14" s="1"/>
  <c r="J92" i="14"/>
  <c r="X92" i="14" s="1"/>
  <c r="AB188" i="14"/>
  <c r="V204" i="14"/>
  <c r="G140" i="37"/>
  <c r="J143" i="14"/>
  <c r="X143" i="14" s="1"/>
  <c r="E179" i="32"/>
  <c r="G217" i="37"/>
  <c r="V248" i="14"/>
  <c r="AB59" i="14"/>
  <c r="E6" i="32"/>
  <c r="AA187" i="14"/>
  <c r="AB237" i="14"/>
  <c r="AA105" i="14"/>
  <c r="V46" i="14"/>
  <c r="Z162" i="14"/>
  <c r="J139" i="37" s="1"/>
  <c r="AB261" i="14"/>
  <c r="G242" i="37"/>
  <c r="Z248" i="14"/>
  <c r="J217" i="37" s="1"/>
  <c r="G193" i="37"/>
  <c r="G8" i="37"/>
  <c r="G90" i="37"/>
  <c r="J162" i="14"/>
  <c r="X162" i="14" s="1"/>
  <c r="V162" i="14"/>
  <c r="AA71" i="14"/>
  <c r="V105" i="14"/>
  <c r="J175" i="14"/>
  <c r="H152" i="37" s="1"/>
  <c r="Z215" i="14"/>
  <c r="J192" i="37" s="1"/>
  <c r="J71" i="14"/>
  <c r="X71" i="14" s="1"/>
  <c r="G230" i="37"/>
  <c r="E37" i="32"/>
  <c r="G152" i="37"/>
  <c r="E126" i="32"/>
  <c r="AB26" i="14"/>
  <c r="J237" i="14"/>
  <c r="X237" i="14" s="1"/>
  <c r="AA46" i="14"/>
  <c r="E150" i="32"/>
  <c r="J142" i="14"/>
  <c r="X142" i="14" s="1"/>
  <c r="AB295" i="14"/>
  <c r="E230" i="32"/>
  <c r="AB405" i="14"/>
  <c r="G287" i="37"/>
  <c r="G263" i="37"/>
  <c r="J286" i="14"/>
  <c r="X286" i="14" s="1"/>
  <c r="G239" i="37"/>
  <c r="AA310" i="14"/>
  <c r="J469" i="14"/>
  <c r="X469" i="14" s="1"/>
  <c r="E261" i="32"/>
  <c r="AA294" i="14"/>
  <c r="V334" i="14"/>
  <c r="AB397" i="14"/>
  <c r="AB334" i="14"/>
  <c r="V270" i="14"/>
  <c r="E245" i="32"/>
  <c r="AB365" i="14"/>
  <c r="V302" i="14"/>
  <c r="V374" i="14"/>
  <c r="AB294" i="14"/>
  <c r="E253" i="32"/>
  <c r="J294" i="14"/>
  <c r="X294" i="14" s="1"/>
  <c r="G247" i="37"/>
  <c r="G271" i="37"/>
  <c r="E293" i="32"/>
  <c r="V286" i="14"/>
  <c r="J373" i="14"/>
  <c r="H326" i="37" s="1"/>
  <c r="J350" i="14"/>
  <c r="X350" i="14" s="1"/>
  <c r="J318" i="14"/>
  <c r="H279" i="37" s="1"/>
  <c r="AA318" i="14"/>
  <c r="J326" i="14"/>
  <c r="H287" i="37" s="1"/>
  <c r="Z249" i="14"/>
  <c r="J218" i="37" s="1"/>
  <c r="E216" i="32"/>
  <c r="G218" i="37"/>
  <c r="V196" i="14"/>
  <c r="AA188" i="14"/>
  <c r="V73" i="14"/>
  <c r="J249" i="14"/>
  <c r="H218" i="37" s="1"/>
  <c r="E200" i="32"/>
  <c r="G321" i="37"/>
  <c r="AA208" i="14"/>
  <c r="V208" i="14"/>
  <c r="E286" i="32"/>
  <c r="J233" i="14"/>
  <c r="H202" i="37" s="1"/>
  <c r="AA257" i="14"/>
  <c r="AA179" i="14"/>
  <c r="V297" i="14"/>
  <c r="J366" i="14"/>
  <c r="X366" i="14" s="1"/>
  <c r="AB265" i="14"/>
  <c r="E171" i="32"/>
  <c r="J281" i="14"/>
  <c r="H242" i="37" s="1"/>
  <c r="AA249" i="14"/>
  <c r="E208" i="32"/>
  <c r="J216" i="14"/>
  <c r="X216" i="14" s="1"/>
  <c r="Z303" i="14"/>
  <c r="J264" i="37" s="1"/>
  <c r="V257" i="14"/>
  <c r="AA281" i="14"/>
  <c r="Z257" i="14"/>
  <c r="J226" i="37" s="1"/>
  <c r="E264" i="32"/>
  <c r="V281" i="14"/>
  <c r="Z216" i="14"/>
  <c r="J193" i="37" s="1"/>
  <c r="V147" i="14"/>
  <c r="AB233" i="14"/>
  <c r="J289" i="14"/>
  <c r="X289" i="14" s="1"/>
  <c r="Z179" i="14"/>
  <c r="J156" i="37" s="1"/>
  <c r="AA321" i="14"/>
  <c r="AA305" i="14"/>
  <c r="AA147" i="14"/>
  <c r="AB319" i="14"/>
  <c r="Z351" i="14"/>
  <c r="J304" i="37" s="1"/>
  <c r="V295" i="14"/>
  <c r="J337" i="14"/>
  <c r="H298" i="37" s="1"/>
  <c r="G250" i="37"/>
  <c r="G210" i="37"/>
  <c r="G115" i="37"/>
  <c r="V121" i="14"/>
  <c r="G313" i="37"/>
  <c r="E256" i="32"/>
  <c r="G298" i="37"/>
  <c r="AA353" i="14"/>
  <c r="G266" i="37"/>
  <c r="G258" i="37"/>
  <c r="AA41" i="14"/>
  <c r="E220" i="32"/>
  <c r="Z198" i="14"/>
  <c r="J175" i="37" s="1"/>
  <c r="J269" i="14"/>
  <c r="X269" i="14" s="1"/>
  <c r="E284" i="32"/>
  <c r="Z309" i="14"/>
  <c r="J270" i="37" s="1"/>
  <c r="J261" i="14"/>
  <c r="H230" i="37" s="1"/>
  <c r="Z165" i="14"/>
  <c r="J142" i="37" s="1"/>
  <c r="J301" i="14"/>
  <c r="X301" i="14" s="1"/>
  <c r="E268" i="32"/>
  <c r="V489" i="14"/>
  <c r="Z133" i="14"/>
  <c r="J118" i="37" s="1"/>
  <c r="Z256" i="14"/>
  <c r="J225" i="37" s="1"/>
  <c r="G238" i="37"/>
  <c r="AB269" i="14"/>
  <c r="J253" i="14"/>
  <c r="X253" i="14" s="1"/>
  <c r="J309" i="14"/>
  <c r="X309" i="14" s="1"/>
  <c r="E228" i="32"/>
  <c r="V165" i="14"/>
  <c r="L164" i="14"/>
  <c r="L139" i="32" s="1"/>
  <c r="J113" i="14"/>
  <c r="H98" i="37" s="1"/>
  <c r="G294" i="37"/>
  <c r="E276" i="32"/>
  <c r="AA309" i="14"/>
  <c r="G222" i="37"/>
  <c r="Z75" i="14"/>
  <c r="J68" i="37" s="1"/>
  <c r="J372" i="14"/>
  <c r="X372" i="14" s="1"/>
  <c r="Z271" i="14"/>
  <c r="J240" i="37" s="1"/>
  <c r="E238" i="32"/>
  <c r="J257" i="14"/>
  <c r="H226" i="37" s="1"/>
  <c r="V289" i="14"/>
  <c r="Z113" i="14"/>
  <c r="J98" i="37" s="1"/>
  <c r="V449" i="14"/>
  <c r="J436" i="14"/>
  <c r="X436" i="14" s="1"/>
  <c r="J321" i="14"/>
  <c r="H282" i="37" s="1"/>
  <c r="V253" i="14"/>
  <c r="E270" i="32"/>
  <c r="J57" i="14"/>
  <c r="H50" i="37" s="1"/>
  <c r="V112" i="14"/>
  <c r="Z127" i="14"/>
  <c r="J112" i="37" s="1"/>
  <c r="V261" i="14"/>
  <c r="J351" i="14"/>
  <c r="X351" i="14" s="1"/>
  <c r="J468" i="14"/>
  <c r="X468" i="14" s="1"/>
  <c r="J492" i="14"/>
  <c r="X492" i="14" s="1"/>
  <c r="E260" i="32"/>
  <c r="AA396" i="14"/>
  <c r="Z333" i="14"/>
  <c r="J294" i="37" s="1"/>
  <c r="J317" i="14"/>
  <c r="H278" i="37" s="1"/>
  <c r="G286" i="37"/>
  <c r="AB484" i="14"/>
  <c r="E459" i="32"/>
  <c r="V333" i="14"/>
  <c r="Z396" i="14"/>
  <c r="AA130" i="19" s="1"/>
  <c r="AB130" i="19" s="1"/>
  <c r="V524" i="14"/>
  <c r="AA301" i="14"/>
  <c r="AA325" i="14"/>
  <c r="AA372" i="14"/>
  <c r="N372" i="14" s="1"/>
  <c r="Z125" i="19" s="1"/>
  <c r="V520" i="14"/>
  <c r="J284" i="14"/>
  <c r="H245" i="37" s="1"/>
  <c r="E324" i="32"/>
  <c r="J203" i="14"/>
  <c r="X203" i="14" s="1"/>
  <c r="E149" i="32"/>
  <c r="V389" i="14"/>
  <c r="Z158" i="14"/>
  <c r="J135" i="37" s="1"/>
  <c r="V244" i="14"/>
  <c r="Z49" i="14"/>
  <c r="J42" i="37" s="1"/>
  <c r="AA373" i="14"/>
  <c r="J381" i="14"/>
  <c r="X381" i="14" s="1"/>
  <c r="J365" i="14"/>
  <c r="X365" i="14" s="1"/>
  <c r="AB183" i="14"/>
  <c r="V91" i="14"/>
  <c r="J368" i="14"/>
  <c r="X368" i="14" s="1"/>
  <c r="E332" i="32"/>
  <c r="G15" i="37"/>
  <c r="Z124" i="14"/>
  <c r="J109" i="37" s="1"/>
  <c r="Z260" i="14"/>
  <c r="J229" i="37" s="1"/>
  <c r="V142" i="14"/>
  <c r="G303" i="37"/>
  <c r="J353" i="14"/>
  <c r="X353" i="14" s="1"/>
  <c r="AA166" i="14"/>
  <c r="AB517" i="14"/>
  <c r="E372" i="32"/>
  <c r="V477" i="14"/>
  <c r="E40" i="32"/>
  <c r="V191" i="14"/>
  <c r="V29" i="14"/>
  <c r="Z36" i="14"/>
  <c r="J29" i="37" s="1"/>
  <c r="E219" i="32"/>
  <c r="J36" i="14"/>
  <c r="X36" i="14" s="1"/>
  <c r="G59" i="37"/>
  <c r="J66" i="14"/>
  <c r="X66" i="14" s="1"/>
  <c r="G237" i="37"/>
  <c r="V429" i="14"/>
  <c r="G326" i="37"/>
  <c r="Z308" i="14"/>
  <c r="J269" i="37" s="1"/>
  <c r="Z200" i="14"/>
  <c r="J177" i="37" s="1"/>
  <c r="E348" i="32"/>
  <c r="E32" i="32"/>
  <c r="V349" i="14"/>
  <c r="G318" i="37"/>
  <c r="V100" i="14"/>
  <c r="J41" i="14"/>
  <c r="X41" i="14" s="1"/>
  <c r="E83" i="32"/>
  <c r="V381" i="14"/>
  <c r="E27" i="32"/>
  <c r="G29" i="37"/>
  <c r="G196" i="37"/>
  <c r="J133" i="14"/>
  <c r="H118" i="37" s="1"/>
  <c r="E99" i="32"/>
  <c r="V174" i="14"/>
  <c r="J174" i="14"/>
  <c r="H151" i="37" s="1"/>
  <c r="V326" i="14"/>
  <c r="G135" i="37"/>
  <c r="AB22" i="14"/>
  <c r="AA203" i="14"/>
  <c r="N203" i="14" s="1"/>
  <c r="Z97" i="19" s="1"/>
  <c r="J100" i="14"/>
  <c r="X100" i="14" s="1"/>
  <c r="AB252" i="14"/>
  <c r="E125" i="32"/>
  <c r="AA133" i="14"/>
  <c r="E107" i="32"/>
  <c r="V268" i="14"/>
  <c r="J374" i="14"/>
  <c r="X374" i="14" s="1"/>
  <c r="V236" i="14"/>
  <c r="AA268" i="14"/>
  <c r="G160" i="37"/>
  <c r="Z74" i="14"/>
  <c r="J67" i="37" s="1"/>
  <c r="G151" i="37"/>
  <c r="G127" i="37"/>
  <c r="G205" i="37"/>
  <c r="G188" i="37"/>
  <c r="E141" i="32"/>
  <c r="J22" i="14"/>
  <c r="X22" i="14" s="1"/>
  <c r="J180" i="14"/>
  <c r="X180" i="14" s="1"/>
  <c r="J268" i="14"/>
  <c r="X268" i="14" s="1"/>
  <c r="G177" i="37"/>
  <c r="AB191" i="14"/>
  <c r="G22" i="37"/>
  <c r="AB58" i="14"/>
  <c r="E49" i="32"/>
  <c r="G67" i="37"/>
  <c r="AB429" i="14"/>
  <c r="AA260" i="14"/>
  <c r="AA382" i="14"/>
  <c r="E175" i="32"/>
  <c r="V493" i="14"/>
  <c r="V41" i="14"/>
  <c r="J29" i="14"/>
  <c r="X29" i="14" s="1"/>
  <c r="E363" i="32"/>
  <c r="G157" i="37"/>
  <c r="E155" i="32"/>
  <c r="AA100" i="14"/>
  <c r="Z91" i="14"/>
  <c r="J76" i="37" s="1"/>
  <c r="E211" i="32"/>
  <c r="V74" i="14"/>
  <c r="J260" i="14"/>
  <c r="H229" i="37" s="1"/>
  <c r="G325" i="37"/>
  <c r="J191" i="14"/>
  <c r="X191" i="14" s="1"/>
  <c r="G34" i="37"/>
  <c r="J200" i="14"/>
  <c r="X200" i="14" s="1"/>
  <c r="Z100" i="14"/>
  <c r="J85" i="37" s="1"/>
  <c r="V158" i="14"/>
  <c r="V380" i="14"/>
  <c r="G341" i="37"/>
  <c r="G358" i="37"/>
  <c r="AA91" i="14"/>
  <c r="V183" i="14"/>
  <c r="G288" i="37"/>
  <c r="E116" i="32"/>
  <c r="AA74" i="14"/>
  <c r="G221" i="37"/>
  <c r="E178" i="32"/>
  <c r="G101" i="37"/>
  <c r="E203" i="32"/>
  <c r="J166" i="14"/>
  <c r="X166" i="14" s="1"/>
  <c r="AB244" i="14"/>
  <c r="E20" i="32"/>
  <c r="V211" i="14"/>
  <c r="J227" i="14"/>
  <c r="X227" i="14" s="1"/>
  <c r="J91" i="14"/>
  <c r="X91" i="14" s="1"/>
  <c r="E186" i="32"/>
  <c r="AA174" i="14"/>
  <c r="AB227" i="14"/>
  <c r="E133" i="32"/>
  <c r="AB41" i="14"/>
  <c r="V260" i="14"/>
  <c r="J244" i="14"/>
  <c r="H213" i="37" s="1"/>
  <c r="AA36" i="14"/>
  <c r="E65" i="32"/>
  <c r="V284" i="14"/>
  <c r="G42" i="37"/>
  <c r="AB236" i="14"/>
  <c r="V203" i="14"/>
  <c r="J236" i="14"/>
  <c r="X236" i="14" s="1"/>
  <c r="J211" i="14"/>
  <c r="H188" i="37" s="1"/>
  <c r="V227" i="14"/>
  <c r="V200" i="14"/>
  <c r="J158" i="14"/>
  <c r="H135" i="37" s="1"/>
  <c r="J124" i="14"/>
  <c r="X124" i="14" s="1"/>
  <c r="G76" i="37"/>
  <c r="AA142" i="14"/>
  <c r="E91" i="32"/>
  <c r="G93" i="37"/>
  <c r="E57" i="32"/>
  <c r="E13" i="32"/>
  <c r="V49" i="14"/>
  <c r="G245" i="37"/>
  <c r="J49" i="14"/>
  <c r="H42" i="37" s="1"/>
  <c r="E166" i="32"/>
  <c r="E227" i="32"/>
  <c r="AB203" i="14"/>
  <c r="G109" i="37"/>
  <c r="AA124" i="14"/>
  <c r="V316" i="14"/>
  <c r="E275" i="32"/>
  <c r="AA308" i="14"/>
  <c r="G269" i="37"/>
  <c r="V308" i="14"/>
  <c r="AA284" i="14"/>
  <c r="J308" i="14"/>
  <c r="H269" i="37" s="1"/>
  <c r="G324" i="37"/>
  <c r="J435" i="14"/>
  <c r="X435" i="14" s="1"/>
  <c r="Z268" i="14"/>
  <c r="J237" i="37" s="1"/>
  <c r="G277" i="37"/>
  <c r="AA292" i="14"/>
  <c r="G253" i="37"/>
  <c r="E378" i="32"/>
  <c r="AA332" i="14"/>
  <c r="AB515" i="14"/>
  <c r="AA324" i="14"/>
  <c r="G285" i="37"/>
  <c r="G309" i="37"/>
  <c r="V475" i="14"/>
  <c r="J403" i="14"/>
  <c r="H356" i="37" s="1"/>
  <c r="E307" i="32"/>
  <c r="V521" i="14"/>
  <c r="J56" i="14"/>
  <c r="X56" i="14" s="1"/>
  <c r="V56" i="14"/>
  <c r="G219" i="37"/>
  <c r="G259" i="37"/>
  <c r="E184" i="32"/>
  <c r="G175" i="37"/>
  <c r="AB354" i="14"/>
  <c r="AB282" i="14"/>
  <c r="AA89" i="14"/>
  <c r="AB361" i="14"/>
  <c r="AB489" i="14"/>
  <c r="E376" i="32"/>
  <c r="AA266" i="14"/>
  <c r="E217" i="32"/>
  <c r="V306" i="14"/>
  <c r="Z250" i="14"/>
  <c r="J219" i="37" s="1"/>
  <c r="J98" i="14"/>
  <c r="X98" i="14" s="1"/>
  <c r="G307" i="37"/>
  <c r="V298" i="14"/>
  <c r="AA131" i="14"/>
  <c r="Z72" i="14"/>
  <c r="J65" i="37" s="1"/>
  <c r="J172" i="14"/>
  <c r="H149" i="37" s="1"/>
  <c r="V172" i="14"/>
  <c r="E225" i="32"/>
  <c r="G203" i="37"/>
  <c r="E297" i="32"/>
  <c r="J140" i="14"/>
  <c r="X140" i="14" s="1"/>
  <c r="AB35" i="14"/>
  <c r="V354" i="14"/>
  <c r="G243" i="37"/>
  <c r="G74" i="37"/>
  <c r="AB56" i="14"/>
  <c r="E362" i="32"/>
  <c r="AB481" i="14"/>
  <c r="J481" i="14"/>
  <c r="X481" i="14" s="1"/>
  <c r="E416" i="32"/>
  <c r="AA377" i="14"/>
  <c r="E289" i="32"/>
  <c r="G267" i="37"/>
  <c r="AA298" i="14"/>
  <c r="V401" i="14"/>
  <c r="J377" i="14"/>
  <c r="H330" i="37" s="1"/>
  <c r="J473" i="14"/>
  <c r="X473" i="14" s="1"/>
  <c r="E114" i="32"/>
  <c r="G91" i="37"/>
  <c r="AB505" i="14"/>
  <c r="J106" i="14"/>
  <c r="X106" i="14" s="1"/>
  <c r="AA521" i="14"/>
  <c r="G275" i="37"/>
  <c r="V242" i="14"/>
  <c r="AA172" i="14"/>
  <c r="E201" i="32"/>
  <c r="AA64" i="14"/>
  <c r="J369" i="14"/>
  <c r="H322" i="37" s="1"/>
  <c r="AB28" i="14"/>
  <c r="V148" i="14"/>
  <c r="AA338" i="14"/>
  <c r="E38" i="32"/>
  <c r="E241" i="32"/>
  <c r="J330" i="14"/>
  <c r="X330" i="14" s="1"/>
  <c r="J529" i="14"/>
  <c r="X529" i="14" s="1"/>
  <c r="J449" i="14"/>
  <c r="X449" i="14" s="1"/>
  <c r="J266" i="14"/>
  <c r="H235" i="37" s="1"/>
  <c r="E265" i="32"/>
  <c r="J306" i="14"/>
  <c r="H267" i="37" s="1"/>
  <c r="V250" i="14"/>
  <c r="AB401" i="14"/>
  <c r="AA209" i="14"/>
  <c r="AA72" i="14"/>
  <c r="E89" i="32"/>
  <c r="G141" i="37"/>
  <c r="V314" i="14"/>
  <c r="E209" i="32"/>
  <c r="G99" i="37"/>
  <c r="AB457" i="14"/>
  <c r="AB234" i="14"/>
  <c r="G322" i="37"/>
  <c r="AB140" i="14"/>
  <c r="V35" i="14"/>
  <c r="AA322" i="14"/>
  <c r="J148" i="14"/>
  <c r="X148" i="14" s="1"/>
  <c r="E173" i="32"/>
  <c r="G40" i="37"/>
  <c r="V89" i="14"/>
  <c r="G291" i="37"/>
  <c r="E456" i="32"/>
  <c r="E249" i="32"/>
  <c r="E384" i="32"/>
  <c r="V98" i="14"/>
  <c r="AB189" i="14"/>
  <c r="V513" i="14"/>
  <c r="Z330" i="14"/>
  <c r="J291" i="37" s="1"/>
  <c r="Z385" i="14"/>
  <c r="J338" i="37" s="1"/>
  <c r="J209" i="14"/>
  <c r="H186" i="37" s="1"/>
  <c r="E12" i="32"/>
  <c r="V131" i="14"/>
  <c r="Z258" i="14"/>
  <c r="J227" i="37" s="1"/>
  <c r="E273" i="32"/>
  <c r="G227" i="37"/>
  <c r="Z172" i="14"/>
  <c r="J149" i="37" s="1"/>
  <c r="AB114" i="14"/>
  <c r="J39" i="14"/>
  <c r="H32" i="37" s="1"/>
  <c r="E105" i="32"/>
  <c r="V322" i="14"/>
  <c r="Z64" i="14"/>
  <c r="J57" i="37" s="1"/>
  <c r="Z148" i="14"/>
  <c r="J133" i="37" s="1"/>
  <c r="Z322" i="14"/>
  <c r="J283" i="37" s="1"/>
  <c r="J198" i="14"/>
  <c r="H175" i="37" s="1"/>
  <c r="G346" i="37"/>
  <c r="AB529" i="14"/>
  <c r="J290" i="14"/>
  <c r="X290" i="14" s="1"/>
  <c r="AA449" i="14"/>
  <c r="E354" i="32"/>
  <c r="J35" i="14"/>
  <c r="H28" i="37" s="1"/>
  <c r="V198" i="14"/>
  <c r="Z122" i="14"/>
  <c r="J107" i="37" s="1"/>
  <c r="AB39" i="14"/>
  <c r="Z98" i="14"/>
  <c r="J83" i="37" s="1"/>
  <c r="J122" i="14"/>
  <c r="H107" i="37" s="1"/>
  <c r="G186" i="37"/>
  <c r="AA122" i="14"/>
  <c r="AA28" i="14"/>
  <c r="J457" i="14"/>
  <c r="X457" i="14" s="1"/>
  <c r="Z47" i="14"/>
  <c r="J40" i="37" s="1"/>
  <c r="E192" i="32"/>
  <c r="G65" i="37"/>
  <c r="V403" i="14"/>
  <c r="J505" i="14"/>
  <c r="X505" i="14" s="1"/>
  <c r="AA106" i="14"/>
  <c r="V106" i="14"/>
  <c r="E344" i="32"/>
  <c r="E131" i="32"/>
  <c r="G283" i="37"/>
  <c r="AA198" i="14"/>
  <c r="E370" i="32"/>
  <c r="E305" i="32"/>
  <c r="V47" i="14"/>
  <c r="V201" i="14"/>
  <c r="J393" i="14"/>
  <c r="H346" i="37" s="1"/>
  <c r="J89" i="14"/>
  <c r="X89" i="14" s="1"/>
  <c r="V290" i="14"/>
  <c r="V433" i="14"/>
  <c r="V217" i="14"/>
  <c r="AA217" i="14"/>
  <c r="AA473" i="14"/>
  <c r="J21" i="14"/>
  <c r="X21" i="14" s="1"/>
  <c r="Z377" i="14"/>
  <c r="J330" i="37" s="1"/>
  <c r="V21" i="14"/>
  <c r="J131" i="14"/>
  <c r="X131" i="14" s="1"/>
  <c r="AB266" i="14"/>
  <c r="AB465" i="14"/>
  <c r="E30" i="32"/>
  <c r="G83" i="37"/>
  <c r="V72" i="14"/>
  <c r="J28" i="14"/>
  <c r="H21" i="37" s="1"/>
  <c r="E26" i="32"/>
  <c r="AA201" i="14"/>
  <c r="E47" i="32"/>
  <c r="Z217" i="14"/>
  <c r="J194" i="37" s="1"/>
  <c r="E233" i="32"/>
  <c r="Z131" i="14"/>
  <c r="J116" i="37" s="1"/>
  <c r="AA148" i="14"/>
  <c r="J322" i="14"/>
  <c r="X322" i="14" s="1"/>
  <c r="J217" i="14"/>
  <c r="X217" i="14" s="1"/>
  <c r="E328" i="32"/>
  <c r="AB21" i="14"/>
  <c r="AB473" i="14"/>
  <c r="AA35" i="14"/>
  <c r="E352" i="32"/>
  <c r="J258" i="14"/>
  <c r="H227" i="37" s="1"/>
  <c r="E81" i="32"/>
  <c r="V122" i="14"/>
  <c r="V28" i="14"/>
  <c r="G178" i="37"/>
  <c r="G149" i="37"/>
  <c r="V393" i="14"/>
  <c r="AB356" i="14"/>
  <c r="V348" i="14"/>
  <c r="G342" i="37"/>
  <c r="AB403" i="14"/>
  <c r="V356" i="14"/>
  <c r="E283" i="32"/>
  <c r="V435" i="14"/>
  <c r="Z284" i="14"/>
  <c r="J245" i="37" s="1"/>
  <c r="V395" i="14"/>
  <c r="E428" i="32"/>
  <c r="V397" i="14"/>
  <c r="J387" i="14"/>
  <c r="H340" i="37" s="1"/>
  <c r="V421" i="14"/>
  <c r="J427" i="14"/>
  <c r="X427" i="14" s="1"/>
  <c r="AB389" i="14"/>
  <c r="N390" i="14" s="1"/>
  <c r="AC128" i="19" s="1"/>
  <c r="AB348" i="14"/>
  <c r="Z387" i="14"/>
  <c r="J340" i="37" s="1"/>
  <c r="E322" i="32"/>
  <c r="E338" i="32"/>
  <c r="J421" i="14"/>
  <c r="X421" i="14" s="1"/>
  <c r="E452" i="32"/>
  <c r="V467" i="14"/>
  <c r="G316" i="37"/>
  <c r="AA491" i="14"/>
  <c r="E346" i="32"/>
  <c r="G301" i="37"/>
  <c r="J475" i="14"/>
  <c r="X475" i="14" s="1"/>
  <c r="AA427" i="14"/>
  <c r="AA387" i="14"/>
  <c r="V515" i="14"/>
  <c r="V419" i="14"/>
  <c r="AA395" i="14"/>
  <c r="AB363" i="14"/>
  <c r="V332" i="14"/>
  <c r="E410" i="32"/>
  <c r="G261" i="37"/>
  <c r="E386" i="32"/>
  <c r="J437" i="14"/>
  <c r="X437" i="14" s="1"/>
  <c r="V427" i="14"/>
  <c r="AA429" i="14"/>
  <c r="Z332" i="14"/>
  <c r="J293" i="37" s="1"/>
  <c r="AA227" i="14"/>
  <c r="AB384" i="14"/>
  <c r="V507" i="14"/>
  <c r="W165" i="14"/>
  <c r="K140" i="32" s="1"/>
  <c r="V454" i="14"/>
  <c r="J358" i="14"/>
  <c r="X358" i="14" s="1"/>
  <c r="J390" i="14"/>
  <c r="H343" i="37" s="1"/>
  <c r="E434" i="32"/>
  <c r="E426" i="32"/>
  <c r="J467" i="14"/>
  <c r="X467" i="14" s="1"/>
  <c r="V483" i="14"/>
  <c r="AA467" i="14"/>
  <c r="V438" i="14"/>
  <c r="J419" i="14"/>
  <c r="X419" i="14" s="1"/>
  <c r="AA192" i="14"/>
  <c r="I21" i="37"/>
  <c r="AA242" i="14"/>
  <c r="J382" i="14"/>
  <c r="X382" i="14" s="1"/>
  <c r="V478" i="14"/>
  <c r="J438" i="14"/>
  <c r="X438" i="14" s="1"/>
  <c r="J271" i="14"/>
  <c r="X271" i="14" s="1"/>
  <c r="AB532" i="14"/>
  <c r="E280" i="32"/>
  <c r="V360" i="14"/>
  <c r="G304" i="37"/>
  <c r="M165" i="14"/>
  <c r="AA165" i="14" s="1"/>
  <c r="G319" i="37"/>
  <c r="E389" i="32"/>
  <c r="V436" i="14"/>
  <c r="E309" i="32"/>
  <c r="AA303" i="14"/>
  <c r="G311" i="37"/>
  <c r="E397" i="32"/>
  <c r="V358" i="14"/>
  <c r="AA438" i="14"/>
  <c r="AB374" i="14"/>
  <c r="L54" i="14"/>
  <c r="L45" i="32" s="1"/>
  <c r="AA366" i="14"/>
  <c r="AA327" i="14"/>
  <c r="G224" i="37"/>
  <c r="N436" i="14"/>
  <c r="AC146" i="19" s="1"/>
  <c r="AB398" i="14"/>
  <c r="E325" i="32"/>
  <c r="V486" i="14"/>
  <c r="Z255" i="14"/>
  <c r="J224" i="37" s="1"/>
  <c r="AA29" i="14"/>
  <c r="AB510" i="14"/>
  <c r="E423" i="32"/>
  <c r="E222" i="32"/>
  <c r="E319" i="32"/>
  <c r="G272" i="37"/>
  <c r="E341" i="32"/>
  <c r="AA390" i="14"/>
  <c r="J491" i="14"/>
  <c r="X491" i="14" s="1"/>
  <c r="E343" i="32"/>
  <c r="Z327" i="14"/>
  <c r="J288" i="37" s="1"/>
  <c r="AA476" i="14"/>
  <c r="G337" i="37"/>
  <c r="J165" i="14"/>
  <c r="H142" i="37" s="1"/>
  <c r="J406" i="14"/>
  <c r="X406" i="14" s="1"/>
  <c r="V430" i="14"/>
  <c r="AA406" i="14"/>
  <c r="AB287" i="14"/>
  <c r="V460" i="14"/>
  <c r="G234" i="37"/>
  <c r="J297" i="14"/>
  <c r="H258" i="37" s="1"/>
  <c r="I163" i="37"/>
  <c r="J59" i="14"/>
  <c r="X59" i="14" s="1"/>
  <c r="J255" i="14"/>
  <c r="H224" i="37" s="1"/>
  <c r="G351" i="37"/>
  <c r="G208" i="37"/>
  <c r="V311" i="14"/>
  <c r="E418" i="32"/>
  <c r="J164" i="14"/>
  <c r="H141" i="37" s="1"/>
  <c r="J287" i="14"/>
  <c r="H248" i="37" s="1"/>
  <c r="AA376" i="14"/>
  <c r="Z337" i="14"/>
  <c r="J298" i="37" s="1"/>
  <c r="V337" i="14"/>
  <c r="E262" i="32"/>
  <c r="V327" i="14"/>
  <c r="J333" i="14"/>
  <c r="H294" i="37" s="1"/>
  <c r="V382" i="14"/>
  <c r="J430" i="14"/>
  <c r="X430" i="14" s="1"/>
  <c r="AB430" i="14"/>
  <c r="AA430" i="14"/>
  <c r="G343" i="37"/>
  <c r="AB438" i="14"/>
  <c r="N438" i="14" s="1"/>
  <c r="AC147" i="19" s="1"/>
  <c r="E278" i="32"/>
  <c r="E311" i="32"/>
  <c r="AA374" i="14"/>
  <c r="E349" i="32"/>
  <c r="J263" i="14"/>
  <c r="X263" i="14" s="1"/>
  <c r="L59" i="14"/>
  <c r="L50" i="32" s="1"/>
  <c r="Z54" i="14"/>
  <c r="J47" i="37" s="1"/>
  <c r="J295" i="14"/>
  <c r="H256" i="37" s="1"/>
  <c r="V255" i="14"/>
  <c r="V366" i="14"/>
  <c r="Z366" i="14"/>
  <c r="J319" i="37" s="1"/>
  <c r="E304" i="32"/>
  <c r="J303" i="14"/>
  <c r="H264" i="37" s="1"/>
  <c r="J265" i="14"/>
  <c r="X265" i="14" s="1"/>
  <c r="AB528" i="14"/>
  <c r="M58" i="14"/>
  <c r="AA58" i="14" s="1"/>
  <c r="I180" i="37"/>
  <c r="J440" i="14"/>
  <c r="X440" i="14" s="1"/>
  <c r="J65" i="14"/>
  <c r="H58" i="37" s="1"/>
  <c r="M54" i="14"/>
  <c r="I47" i="37" s="1"/>
  <c r="J58" i="14"/>
  <c r="X58" i="14" s="1"/>
  <c r="V58" i="14"/>
  <c r="AB400" i="14"/>
  <c r="V84" i="14"/>
  <c r="W59" i="14"/>
  <c r="K50" i="32" s="1"/>
  <c r="AB531" i="14"/>
  <c r="V321" i="14"/>
  <c r="AA195" i="14"/>
  <c r="AA456" i="14"/>
  <c r="Z84" i="14"/>
  <c r="J69" i="37" s="1"/>
  <c r="J526" i="14"/>
  <c r="X526" i="14" s="1"/>
  <c r="AA470" i="14"/>
  <c r="J360" i="14"/>
  <c r="X360" i="14" s="1"/>
  <c r="J180" i="37"/>
  <c r="AA43" i="14"/>
  <c r="AB478" i="14"/>
  <c r="V470" i="14"/>
  <c r="Z353" i="14"/>
  <c r="J306" i="37" s="1"/>
  <c r="J64" i="14"/>
  <c r="X64" i="14" s="1"/>
  <c r="M38" i="14"/>
  <c r="I31" i="37" s="1"/>
  <c r="E402" i="32"/>
  <c r="Z111" i="14"/>
  <c r="J96" i="37" s="1"/>
  <c r="E396" i="32"/>
  <c r="J127" i="14"/>
  <c r="H112" i="37" s="1"/>
  <c r="V422" i="14"/>
  <c r="V353" i="14"/>
  <c r="E240" i="32"/>
  <c r="AA475" i="14"/>
  <c r="Z305" i="14"/>
  <c r="J266" i="37" s="1"/>
  <c r="E223" i="32"/>
  <c r="V383" i="14"/>
  <c r="J471" i="14"/>
  <c r="X471" i="14" s="1"/>
  <c r="AB399" i="14"/>
  <c r="G249" i="37"/>
  <c r="E239" i="32"/>
  <c r="V64" i="14"/>
  <c r="J264" i="14"/>
  <c r="H233" i="37" s="1"/>
  <c r="E318" i="32"/>
  <c r="G297" i="37"/>
  <c r="E231" i="32"/>
  <c r="V264" i="14"/>
  <c r="AA264" i="14"/>
  <c r="V166" i="14"/>
  <c r="G225" i="37"/>
  <c r="AA352" i="14"/>
  <c r="AA304" i="14"/>
  <c r="J359" i="14"/>
  <c r="H312" i="37" s="1"/>
  <c r="AA256" i="14"/>
  <c r="E255" i="32"/>
  <c r="J304" i="14"/>
  <c r="X304" i="14" s="1"/>
  <c r="V423" i="14"/>
  <c r="G265" i="37"/>
  <c r="V256" i="14"/>
  <c r="AB288" i="14"/>
  <c r="E247" i="32"/>
  <c r="AB455" i="14"/>
  <c r="J296" i="14"/>
  <c r="H257" i="37" s="1"/>
  <c r="G257" i="37"/>
  <c r="V415" i="14"/>
  <c r="Z166" i="14"/>
  <c r="J143" i="37" s="1"/>
  <c r="AB359" i="14"/>
  <c r="AA288" i="14"/>
  <c r="Z170" i="14"/>
  <c r="J147" i="37" s="1"/>
  <c r="AA526" i="14"/>
  <c r="J510" i="14"/>
  <c r="X510" i="14" s="1"/>
  <c r="V75" i="14"/>
  <c r="Z60" i="14"/>
  <c r="J53" i="37" s="1"/>
  <c r="Z66" i="14"/>
  <c r="J59" i="37" s="1"/>
  <c r="AA56" i="14"/>
  <c r="I171" i="37"/>
  <c r="Z58" i="14"/>
  <c r="J51" i="37" s="1"/>
  <c r="J205" i="37"/>
  <c r="H110" i="37"/>
  <c r="E421" i="32"/>
  <c r="J528" i="14"/>
  <c r="X528" i="14" s="1"/>
  <c r="V406" i="14"/>
  <c r="AA233" i="14"/>
  <c r="J454" i="14"/>
  <c r="X454" i="14" s="1"/>
  <c r="V416" i="14"/>
  <c r="AB406" i="14"/>
  <c r="I145" i="37"/>
  <c r="J181" i="14"/>
  <c r="X181" i="14" s="1"/>
  <c r="AA231" i="14"/>
  <c r="I100" i="37"/>
  <c r="V181" i="14"/>
  <c r="J251" i="14"/>
  <c r="X251" i="14" s="1"/>
  <c r="V170" i="14"/>
  <c r="E437" i="32"/>
  <c r="V526" i="14"/>
  <c r="E351" i="32"/>
  <c r="E357" i="32"/>
  <c r="AA416" i="14"/>
  <c r="E439" i="32"/>
  <c r="AA229" i="14"/>
  <c r="J486" i="14"/>
  <c r="X486" i="14" s="1"/>
  <c r="J398" i="14"/>
  <c r="X398" i="14" s="1"/>
  <c r="J111" i="14"/>
  <c r="X111" i="14" s="1"/>
  <c r="AA196" i="14"/>
  <c r="V494" i="14"/>
  <c r="L58" i="14"/>
  <c r="L49" i="32" s="1"/>
  <c r="V164" i="14"/>
  <c r="AA182" i="14"/>
  <c r="W164" i="14"/>
  <c r="K139" i="32" s="1"/>
  <c r="J163" i="14"/>
  <c r="H140" i="37" s="1"/>
  <c r="AB376" i="14"/>
  <c r="AA45" i="14"/>
  <c r="AA479" i="14"/>
  <c r="AA189" i="14"/>
  <c r="AB494" i="14"/>
  <c r="I28" i="37"/>
  <c r="W57" i="14"/>
  <c r="K48" i="32" s="1"/>
  <c r="AA422" i="14"/>
  <c r="E298" i="32"/>
  <c r="J243" i="14"/>
  <c r="X243" i="14" s="1"/>
  <c r="V243" i="14"/>
  <c r="AB299" i="14"/>
  <c r="AB94" i="14"/>
  <c r="I33" i="37"/>
  <c r="I182" i="37"/>
  <c r="AA238" i="14"/>
  <c r="E266" i="32"/>
  <c r="I208" i="37"/>
  <c r="Z109" i="14"/>
  <c r="J94" i="37" s="1"/>
  <c r="M57" i="14"/>
  <c r="J267" i="14"/>
  <c r="X267" i="14" s="1"/>
  <c r="AB434" i="14"/>
  <c r="I165" i="37"/>
  <c r="J110" i="14"/>
  <c r="H95" i="37" s="1"/>
  <c r="Z65" i="14"/>
  <c r="J58" i="37" s="1"/>
  <c r="W38" i="14"/>
  <c r="K29" i="32" s="1"/>
  <c r="V66" i="14"/>
  <c r="E406" i="32"/>
  <c r="L163" i="14"/>
  <c r="L138" i="32" s="1"/>
  <c r="Z163" i="14"/>
  <c r="J140" i="37" s="1"/>
  <c r="M163" i="14"/>
  <c r="AA163" i="14" s="1"/>
  <c r="G212" i="37"/>
  <c r="I160" i="37"/>
  <c r="M59" i="14"/>
  <c r="J130" i="14"/>
  <c r="X130" i="14" s="1"/>
  <c r="J109" i="14"/>
  <c r="X109" i="14" s="1"/>
  <c r="G300" i="37"/>
  <c r="V110" i="14"/>
  <c r="V57" i="14"/>
  <c r="Z38" i="14"/>
  <c r="J31" i="37" s="1"/>
  <c r="V59" i="14"/>
  <c r="AA527" i="14"/>
  <c r="V163" i="14"/>
  <c r="Z57" i="14"/>
  <c r="J50" i="37" s="1"/>
  <c r="Z130" i="14"/>
  <c r="J115" i="37" s="1"/>
  <c r="AA519" i="14"/>
  <c r="V315" i="14"/>
  <c r="V133" i="14"/>
  <c r="E446" i="32"/>
  <c r="AA471" i="14"/>
  <c r="AB375" i="14"/>
  <c r="E303" i="32"/>
  <c r="AA415" i="14"/>
  <c r="G312" i="37"/>
  <c r="Z320" i="14"/>
  <c r="J281" i="37" s="1"/>
  <c r="E382" i="32"/>
  <c r="E279" i="32"/>
  <c r="V439" i="14"/>
  <c r="AA320" i="14"/>
  <c r="V375" i="14"/>
  <c r="AA383" i="14"/>
  <c r="E398" i="32"/>
  <c r="J336" i="14"/>
  <c r="H297" i="37" s="1"/>
  <c r="J320" i="14"/>
  <c r="X320" i="14" s="1"/>
  <c r="E295" i="32"/>
  <c r="J439" i="14"/>
  <c r="X439" i="14" s="1"/>
  <c r="AB415" i="14"/>
  <c r="AB383" i="14"/>
  <c r="AA375" i="14"/>
  <c r="G352" i="37"/>
  <c r="AB463" i="14"/>
  <c r="G328" i="37"/>
  <c r="J527" i="14"/>
  <c r="X527" i="14" s="1"/>
  <c r="AB423" i="14"/>
  <c r="E366" i="32"/>
  <c r="V352" i="14"/>
  <c r="Z352" i="14"/>
  <c r="J305" i="37" s="1"/>
  <c r="J352" i="14"/>
  <c r="H305" i="37" s="1"/>
  <c r="E438" i="32"/>
  <c r="G336" i="37"/>
  <c r="J383" i="14"/>
  <c r="H336" i="37" s="1"/>
  <c r="J519" i="14"/>
  <c r="X519" i="14" s="1"/>
  <c r="AB312" i="14"/>
  <c r="J415" i="14"/>
  <c r="X415" i="14" s="1"/>
  <c r="V336" i="14"/>
  <c r="E271" i="32"/>
  <c r="H153" i="37"/>
  <c r="AB511" i="14"/>
  <c r="Z336" i="14"/>
  <c r="J297" i="37" s="1"/>
  <c r="Z367" i="14"/>
  <c r="J320" i="37" s="1"/>
  <c r="V320" i="14"/>
  <c r="J375" i="14"/>
  <c r="X375" i="14" s="1"/>
  <c r="V479" i="14"/>
  <c r="AA463" i="14"/>
  <c r="X388" i="14"/>
  <c r="H341" i="37"/>
  <c r="X129" i="14"/>
  <c r="E419" i="32"/>
  <c r="V476" i="14"/>
  <c r="E290" i="32"/>
  <c r="E435" i="32"/>
  <c r="AA428" i="14"/>
  <c r="E395" i="32"/>
  <c r="E218" i="32"/>
  <c r="AB364" i="14"/>
  <c r="Z323" i="14"/>
  <c r="J284" i="37" s="1"/>
  <c r="AA364" i="14"/>
  <c r="J380" i="14"/>
  <c r="H333" i="37" s="1"/>
  <c r="E403" i="32"/>
  <c r="AB317" i="14"/>
  <c r="G220" i="37"/>
  <c r="AB315" i="14"/>
  <c r="J428" i="14"/>
  <c r="X428" i="14" s="1"/>
  <c r="AB372" i="14"/>
  <c r="V372" i="14"/>
  <c r="Z259" i="14"/>
  <c r="J228" i="37" s="1"/>
  <c r="AB524" i="14"/>
  <c r="V492" i="14"/>
  <c r="E427" i="32"/>
  <c r="Z283" i="14"/>
  <c r="J244" i="37" s="1"/>
  <c r="AB420" i="14"/>
  <c r="Z388" i="14"/>
  <c r="J341" i="37" s="1"/>
  <c r="G333" i="37"/>
  <c r="V317" i="14"/>
  <c r="Z325" i="14"/>
  <c r="J286" i="37" s="1"/>
  <c r="AA259" i="14"/>
  <c r="J370" i="14"/>
  <c r="X370" i="14" s="1"/>
  <c r="H263" i="37"/>
  <c r="G349" i="37"/>
  <c r="E347" i="32"/>
  <c r="AA460" i="14"/>
  <c r="J259" i="14"/>
  <c r="X259" i="14" s="1"/>
  <c r="E369" i="32"/>
  <c r="J420" i="14"/>
  <c r="X420" i="14" s="1"/>
  <c r="G331" i="37"/>
  <c r="V323" i="14"/>
  <c r="AA388" i="14"/>
  <c r="E282" i="32"/>
  <c r="AB251" i="14"/>
  <c r="AB476" i="14"/>
  <c r="AA484" i="14"/>
  <c r="J362" i="14"/>
  <c r="H315" i="37" s="1"/>
  <c r="J460" i="14"/>
  <c r="X460" i="14" s="1"/>
  <c r="V364" i="14"/>
  <c r="E379" i="32"/>
  <c r="G317" i="37"/>
  <c r="E331" i="32"/>
  <c r="AA468" i="14"/>
  <c r="V325" i="14"/>
  <c r="J378" i="14"/>
  <c r="H331" i="37" s="1"/>
  <c r="V378" i="14"/>
  <c r="J476" i="14"/>
  <c r="X476" i="14" s="1"/>
  <c r="V362" i="14"/>
  <c r="V420" i="14"/>
  <c r="Z380" i="14"/>
  <c r="J333" i="37" s="1"/>
  <c r="AA333" i="14"/>
  <c r="AA291" i="14"/>
  <c r="Z301" i="14"/>
  <c r="J262" i="37" s="1"/>
  <c r="X270" i="14"/>
  <c r="X73" i="14"/>
  <c r="AA493" i="14"/>
  <c r="AA437" i="14"/>
  <c r="AA525" i="14"/>
  <c r="AB432" i="14"/>
  <c r="E445" i="32"/>
  <c r="V518" i="14"/>
  <c r="E444" i="32"/>
  <c r="J504" i="14"/>
  <c r="X504" i="14" s="1"/>
  <c r="AB504" i="14"/>
  <c r="V432" i="14"/>
  <c r="E364" i="32"/>
  <c r="J461" i="14"/>
  <c r="X461" i="14" s="1"/>
  <c r="X252" i="14"/>
  <c r="AA494" i="14"/>
  <c r="H276" i="37"/>
  <c r="X315" i="14"/>
  <c r="H268" i="37"/>
  <c r="X307" i="14"/>
  <c r="AA469" i="14"/>
  <c r="E274" i="32"/>
  <c r="G345" i="37"/>
  <c r="V517" i="14"/>
  <c r="J477" i="14"/>
  <c r="X477" i="14" s="1"/>
  <c r="X288" i="14"/>
  <c r="V384" i="14"/>
  <c r="E345" i="32"/>
  <c r="AB362" i="14"/>
  <c r="AA520" i="14"/>
  <c r="AB38" i="14"/>
  <c r="AB490" i="14"/>
  <c r="V283" i="14"/>
  <c r="J432" i="14"/>
  <c r="X432" i="14" s="1"/>
  <c r="Z331" i="14"/>
  <c r="J292" i="37" s="1"/>
  <c r="AA307" i="14"/>
  <c r="J522" i="14"/>
  <c r="X522" i="14" s="1"/>
  <c r="G260" i="37"/>
  <c r="G284" i="37"/>
  <c r="V376" i="14"/>
  <c r="AA378" i="14"/>
  <c r="V434" i="14"/>
  <c r="V405" i="14"/>
  <c r="AA405" i="14"/>
  <c r="J323" i="14"/>
  <c r="G252" i="37"/>
  <c r="AB520" i="14"/>
  <c r="V400" i="14"/>
  <c r="V38" i="14"/>
  <c r="J458" i="14"/>
  <c r="X458" i="14" s="1"/>
  <c r="AB426" i="14"/>
  <c r="X210" i="14"/>
  <c r="H30" i="37"/>
  <c r="J506" i="14"/>
  <c r="X506" i="14" s="1"/>
  <c r="G355" i="37"/>
  <c r="Z370" i="14"/>
  <c r="J323" i="37" s="1"/>
  <c r="G347" i="37"/>
  <c r="G315" i="37"/>
  <c r="E417" i="32"/>
  <c r="AA440" i="14"/>
  <c r="AA480" i="14"/>
  <c r="AA426" i="14"/>
  <c r="N426" i="14" s="1"/>
  <c r="Z141" i="19" s="1"/>
  <c r="AA432" i="14"/>
  <c r="AB267" i="14"/>
  <c r="V453" i="14"/>
  <c r="AA453" i="14"/>
  <c r="E409" i="32"/>
  <c r="V267" i="14"/>
  <c r="J405" i="14"/>
  <c r="AA394" i="14"/>
  <c r="G339" i="37"/>
  <c r="J520" i="14"/>
  <c r="X520" i="14" s="1"/>
  <c r="E391" i="32"/>
  <c r="E433" i="32"/>
  <c r="AB402" i="14"/>
  <c r="E321" i="32"/>
  <c r="J394" i="14"/>
  <c r="X394" i="14" s="1"/>
  <c r="G292" i="37"/>
  <c r="AA362" i="14"/>
  <c r="V533" i="14"/>
  <c r="V440" i="14"/>
  <c r="AB482" i="14"/>
  <c r="J283" i="14"/>
  <c r="X283" i="14" s="1"/>
  <c r="Z307" i="14"/>
  <c r="J268" i="37" s="1"/>
  <c r="E242" i="32"/>
  <c r="V504" i="14"/>
  <c r="E234" i="32"/>
  <c r="E377" i="32"/>
  <c r="AB488" i="14"/>
  <c r="V474" i="14"/>
  <c r="AA522" i="14"/>
  <c r="E327" i="32"/>
  <c r="J331" i="14"/>
  <c r="V370" i="14"/>
  <c r="E393" i="32"/>
  <c r="AA450" i="14"/>
  <c r="E401" i="32"/>
  <c r="J402" i="14"/>
  <c r="H355" i="37" s="1"/>
  <c r="V339" i="14"/>
  <c r="V299" i="14"/>
  <c r="J456" i="14"/>
  <c r="X456" i="14" s="1"/>
  <c r="J466" i="14"/>
  <c r="X466" i="14" s="1"/>
  <c r="V402" i="14"/>
  <c r="J400" i="14"/>
  <c r="E415" i="32"/>
  <c r="AA331" i="14"/>
  <c r="J416" i="14"/>
  <c r="X416" i="14" s="1"/>
  <c r="AB416" i="14"/>
  <c r="AB440" i="14"/>
  <c r="N440" i="14" s="1"/>
  <c r="AC148" i="19" s="1"/>
  <c r="AA464" i="14"/>
  <c r="V512" i="14"/>
  <c r="J397" i="14"/>
  <c r="X397" i="14" s="1"/>
  <c r="AA283" i="14"/>
  <c r="J376" i="14"/>
  <c r="H329" i="37" s="1"/>
  <c r="J453" i="14"/>
  <c r="X453" i="14" s="1"/>
  <c r="V450" i="14"/>
  <c r="AB533" i="14"/>
  <c r="G276" i="37"/>
  <c r="E385" i="32"/>
  <c r="AA267" i="14"/>
  <c r="AA400" i="14"/>
  <c r="V368" i="14"/>
  <c r="V458" i="14"/>
  <c r="E29" i="32"/>
  <c r="H72" i="37"/>
  <c r="E77" i="32"/>
  <c r="G323" i="37"/>
  <c r="H25" i="37"/>
  <c r="V466" i="14"/>
  <c r="AA386" i="14"/>
  <c r="AB512" i="14"/>
  <c r="G268" i="37"/>
  <c r="AA339" i="14"/>
  <c r="J450" i="14"/>
  <c r="X450" i="14" s="1"/>
  <c r="AA204" i="14"/>
  <c r="AA135" i="19"/>
  <c r="AB135" i="19" s="1"/>
  <c r="I353" i="37"/>
  <c r="Z363" i="14"/>
  <c r="J316" i="37" s="1"/>
  <c r="V363" i="14"/>
  <c r="M363" i="14"/>
  <c r="Z329" i="14"/>
  <c r="J290" i="37" s="1"/>
  <c r="V329" i="14"/>
  <c r="V522" i="14"/>
  <c r="L522" i="14"/>
  <c r="L449" i="32" s="1"/>
  <c r="Z483" i="14"/>
  <c r="M483" i="14"/>
  <c r="AA483" i="14" s="1"/>
  <c r="J483" i="14"/>
  <c r="X483" i="14" s="1"/>
  <c r="W483" i="14"/>
  <c r="K418" i="32" s="1"/>
  <c r="L428" i="14"/>
  <c r="L371" i="32" s="1"/>
  <c r="Z428" i="14"/>
  <c r="AA142" i="19" s="1"/>
  <c r="AB142" i="19" s="1"/>
  <c r="M428" i="14"/>
  <c r="AB428" i="14" s="1"/>
  <c r="V428" i="14"/>
  <c r="X38" i="14"/>
  <c r="H31" i="37"/>
  <c r="I354" i="37"/>
  <c r="AA401" i="14"/>
  <c r="L361" i="14"/>
  <c r="L312" i="32" s="1"/>
  <c r="Z361" i="14"/>
  <c r="J314" i="37" s="1"/>
  <c r="W361" i="14"/>
  <c r="K312" i="32" s="1"/>
  <c r="M361" i="14"/>
  <c r="I314" i="37" s="1"/>
  <c r="M508" i="14"/>
  <c r="AB508" i="14" s="1"/>
  <c r="W508" i="14"/>
  <c r="K435" i="32" s="1"/>
  <c r="W449" i="14"/>
  <c r="K384" i="32" s="1"/>
  <c r="Z449" i="14"/>
  <c r="I206" i="37"/>
  <c r="AA237" i="14"/>
  <c r="AA124" i="19"/>
  <c r="AB124" i="19" s="1"/>
  <c r="I313" i="37"/>
  <c r="AA360" i="14"/>
  <c r="Z291" i="14"/>
  <c r="J252" i="37" s="1"/>
  <c r="J291" i="14"/>
  <c r="I241" i="37"/>
  <c r="AA280" i="14"/>
  <c r="W384" i="14"/>
  <c r="K335" i="32" s="1"/>
  <c r="L384" i="14"/>
  <c r="L335" i="32" s="1"/>
  <c r="J384" i="14"/>
  <c r="H337" i="37" s="1"/>
  <c r="Z384" i="14"/>
  <c r="J337" i="37" s="1"/>
  <c r="M384" i="14"/>
  <c r="X87" i="47"/>
  <c r="S87" i="47" s="1"/>
  <c r="K319" i="14" s="1"/>
  <c r="V319" i="14" s="1"/>
  <c r="S89" i="47"/>
  <c r="AN89" i="47"/>
  <c r="L451" i="14"/>
  <c r="L386" i="32" s="1"/>
  <c r="V451" i="14"/>
  <c r="H47" i="37"/>
  <c r="X54" i="14"/>
  <c r="J119" i="14"/>
  <c r="V119" i="14"/>
  <c r="I210" i="37"/>
  <c r="AA241" i="14"/>
  <c r="W392" i="14"/>
  <c r="K343" i="32" s="1"/>
  <c r="J392" i="14"/>
  <c r="H345" i="37" s="1"/>
  <c r="L359" i="14"/>
  <c r="L310" i="32" s="1"/>
  <c r="V359" i="14"/>
  <c r="L469" i="14"/>
  <c r="L404" i="32" s="1"/>
  <c r="Z469" i="14"/>
  <c r="V469" i="14"/>
  <c r="W469" i="14"/>
  <c r="K404" i="32" s="1"/>
  <c r="M469" i="14"/>
  <c r="AB469" i="14" s="1"/>
  <c r="J480" i="14"/>
  <c r="X480" i="14" s="1"/>
  <c r="L480" i="14"/>
  <c r="L415" i="32" s="1"/>
  <c r="M511" i="14"/>
  <c r="AA511" i="14" s="1"/>
  <c r="L511" i="14"/>
  <c r="L438" i="32" s="1"/>
  <c r="J455" i="14"/>
  <c r="X455" i="14" s="1"/>
  <c r="M455" i="14"/>
  <c r="AA455" i="14" s="1"/>
  <c r="L455" i="14"/>
  <c r="L390" i="32" s="1"/>
  <c r="Z455" i="14"/>
  <c r="J69" i="14"/>
  <c r="V69" i="14"/>
  <c r="X132" i="14"/>
  <c r="H117" i="37"/>
  <c r="I81" i="37"/>
  <c r="AA96" i="14"/>
  <c r="J307" i="37"/>
  <c r="AA120" i="19"/>
  <c r="AB120" i="19" s="1"/>
  <c r="S304" i="9"/>
  <c r="V304" i="14"/>
  <c r="Z304" i="14"/>
  <c r="J265" i="37" s="1"/>
  <c r="N532" i="44"/>
  <c r="O95" i="42" s="1"/>
  <c r="O56" i="42" s="1"/>
  <c r="P56" i="42" s="1"/>
  <c r="W528" i="14"/>
  <c r="K455" i="32" s="1"/>
  <c r="L528" i="14"/>
  <c r="L455" i="32" s="1"/>
  <c r="M528" i="14"/>
  <c r="AA528" i="14" s="1"/>
  <c r="N528" i="14" s="1"/>
  <c r="Z163" i="19" s="1"/>
  <c r="Z528" i="14"/>
  <c r="AA163" i="19" s="1"/>
  <c r="AB163" i="19" s="1"/>
  <c r="V528" i="14"/>
  <c r="Z533" i="14"/>
  <c r="AA166" i="19" s="1"/>
  <c r="AB166" i="19" s="1"/>
  <c r="L533" i="14"/>
  <c r="L460" i="32" s="1"/>
  <c r="J533" i="14"/>
  <c r="X533" i="14" s="1"/>
  <c r="M533" i="14"/>
  <c r="AA533" i="14" s="1"/>
  <c r="N533" i="14" s="1"/>
  <c r="Z166" i="19" s="1"/>
  <c r="O96" i="42"/>
  <c r="O57" i="42" s="1"/>
  <c r="P57" i="42" s="1"/>
  <c r="O533" i="44"/>
  <c r="I251" i="37"/>
  <c r="L401" i="14"/>
  <c r="L352" i="32" s="1"/>
  <c r="W401" i="14"/>
  <c r="K352" i="32" s="1"/>
  <c r="J401" i="14"/>
  <c r="H354" i="37" s="1"/>
  <c r="L523" i="14"/>
  <c r="L450" i="32" s="1"/>
  <c r="Z523" i="14"/>
  <c r="W459" i="14"/>
  <c r="K394" i="32" s="1"/>
  <c r="M459" i="14"/>
  <c r="AA459" i="14" s="1"/>
  <c r="L459" i="14"/>
  <c r="L394" i="32" s="1"/>
  <c r="M489" i="14"/>
  <c r="AA489" i="14" s="1"/>
  <c r="M423" i="14"/>
  <c r="AA423" i="14" s="1"/>
  <c r="W423" i="14"/>
  <c r="K366" i="32" s="1"/>
  <c r="L419" i="14"/>
  <c r="L362" i="32" s="1"/>
  <c r="M419" i="14"/>
  <c r="AB419" i="14" s="1"/>
  <c r="AE92" i="47"/>
  <c r="AE91" i="47"/>
  <c r="AA253" i="14"/>
  <c r="V473" i="14"/>
  <c r="V280" i="14"/>
  <c r="J299" i="14"/>
  <c r="X299" i="14" s="1"/>
  <c r="J462" i="14"/>
  <c r="X462" i="14" s="1"/>
  <c r="V301" i="14"/>
  <c r="J464" i="14"/>
  <c r="X464" i="14" s="1"/>
  <c r="M454" i="14"/>
  <c r="AA454" i="14" s="1"/>
  <c r="M478" i="14"/>
  <c r="AA478" i="14" s="1"/>
  <c r="Z479" i="14"/>
  <c r="M521" i="14"/>
  <c r="AB521" i="14" s="1"/>
  <c r="L521" i="14"/>
  <c r="L448" i="32" s="1"/>
  <c r="AN88" i="47"/>
  <c r="S88" i="47"/>
  <c r="AE38" i="9"/>
  <c r="AO128" i="9"/>
  <c r="Q194" i="9"/>
  <c r="AX156" i="9"/>
  <c r="BB156" i="9"/>
  <c r="AQ156" i="9"/>
  <c r="K539" i="44"/>
  <c r="N539" i="44" s="1"/>
  <c r="X42" i="42"/>
  <c r="L527" i="44"/>
  <c r="K527" i="44"/>
  <c r="AA140" i="19"/>
  <c r="AB140" i="19" s="1"/>
  <c r="Z489" i="14"/>
  <c r="AA125" i="19"/>
  <c r="AB125" i="19" s="1"/>
  <c r="AE90" i="47"/>
  <c r="Q311" i="9"/>
  <c r="AE93" i="47"/>
  <c r="E547" i="44"/>
  <c r="E548" i="44"/>
  <c r="E544" i="44"/>
  <c r="E542" i="44"/>
  <c r="E546" i="44"/>
  <c r="V503" i="14"/>
  <c r="J487" i="14"/>
  <c r="X487" i="14" s="1"/>
  <c r="S196" i="9"/>
  <c r="Q196" i="9"/>
  <c r="V305" i="14"/>
  <c r="L406" i="14"/>
  <c r="L357" i="32" s="1"/>
  <c r="M316" i="14"/>
  <c r="I277" i="37" s="1"/>
  <c r="W316" i="14"/>
  <c r="K275" i="32" s="1"/>
  <c r="Z280" i="14"/>
  <c r="J241" i="37" s="1"/>
  <c r="W476" i="14"/>
  <c r="K411" i="32" s="1"/>
  <c r="AE36" i="9"/>
  <c r="Q257" i="9"/>
  <c r="L420" i="14"/>
  <c r="L363" i="32" s="1"/>
  <c r="X314" i="9"/>
  <c r="S314" i="9" s="1"/>
  <c r="K116" i="14" s="1"/>
  <c r="Q315" i="9"/>
  <c r="M540" i="44"/>
  <c r="K540" i="44"/>
  <c r="AQ125" i="9"/>
  <c r="AZ125" i="9"/>
  <c r="AS125" i="9"/>
  <c r="M466" i="14"/>
  <c r="AA466" i="14" s="1"/>
  <c r="L466" i="14"/>
  <c r="L401" i="32" s="1"/>
  <c r="M535" i="44"/>
  <c r="L535" i="44"/>
  <c r="M530" i="44"/>
  <c r="N530" i="44" s="1"/>
  <c r="L530" i="44"/>
  <c r="K525" i="44"/>
  <c r="O89" i="42"/>
  <c r="O50" i="42" s="1"/>
  <c r="P50" i="42" s="1"/>
  <c r="L525" i="44"/>
  <c r="M525" i="44"/>
  <c r="I164" i="37"/>
  <c r="J316" i="14"/>
  <c r="H277" i="37" s="1"/>
  <c r="J494" i="14"/>
  <c r="X494" i="14" s="1"/>
  <c r="Z339" i="14"/>
  <c r="J300" i="37" s="1"/>
  <c r="M403" i="14"/>
  <c r="AA403" i="14" s="1"/>
  <c r="L299" i="14"/>
  <c r="L258" i="32" s="1"/>
  <c r="W376" i="14"/>
  <c r="K327" i="32" s="1"/>
  <c r="W406" i="14"/>
  <c r="K357" i="32" s="1"/>
  <c r="W473" i="14"/>
  <c r="K408" i="32" s="1"/>
  <c r="Z494" i="14"/>
  <c r="W477" i="14"/>
  <c r="K412" i="32" s="1"/>
  <c r="Z476" i="14"/>
  <c r="M453" i="14"/>
  <c r="AB453" i="14" s="1"/>
  <c r="W527" i="14"/>
  <c r="K454" i="32" s="1"/>
  <c r="Q281" i="9"/>
  <c r="M527" i="14"/>
  <c r="AB527" i="14" s="1"/>
  <c r="Z121" i="9"/>
  <c r="O112" i="42"/>
  <c r="O70" i="42" s="1"/>
  <c r="P70" i="42" s="1"/>
  <c r="Z420" i="14"/>
  <c r="AA138" i="19" s="1"/>
  <c r="AB138" i="19" s="1"/>
  <c r="N529" i="44"/>
  <c r="E549" i="44"/>
  <c r="M549" i="44" s="1"/>
  <c r="M67" i="20"/>
  <c r="T67" i="20" s="1"/>
  <c r="U121" i="14" s="1"/>
  <c r="J104" i="32" s="1"/>
  <c r="Q35" i="42"/>
  <c r="Q41" i="42"/>
  <c r="E543" i="44"/>
  <c r="G68" i="42"/>
  <c r="S577" i="14" s="1"/>
  <c r="H110" i="42"/>
  <c r="H68" i="42" s="1"/>
  <c r="AX128" i="9"/>
  <c r="BE128" i="9"/>
  <c r="BC128" i="9"/>
  <c r="AA509" i="14"/>
  <c r="AA439" i="14"/>
  <c r="N538" i="44"/>
  <c r="V508" i="14"/>
  <c r="J452" i="14"/>
  <c r="X452" i="14" s="1"/>
  <c r="J523" i="14"/>
  <c r="X523" i="14" s="1"/>
  <c r="R87" i="9"/>
  <c r="L438" i="14"/>
  <c r="L381" i="32" s="1"/>
  <c r="N14" i="44"/>
  <c r="Z324" i="14"/>
  <c r="J285" i="37" s="1"/>
  <c r="AW160" i="9"/>
  <c r="N531" i="44"/>
  <c r="O531" i="44" s="1"/>
  <c r="AU130" i="9"/>
  <c r="J189" i="14"/>
  <c r="V23" i="14"/>
  <c r="X256" i="9"/>
  <c r="X254" i="9" s="1"/>
  <c r="S254" i="9" s="1"/>
  <c r="K94" i="14" s="1"/>
  <c r="R176" i="9"/>
  <c r="R91" i="9"/>
  <c r="C121" i="9"/>
  <c r="G54" i="14" s="1"/>
  <c r="V54" i="14" s="1"/>
  <c r="J474" i="14"/>
  <c r="X474" i="14" s="1"/>
  <c r="J514" i="14"/>
  <c r="X514" i="14" s="1"/>
  <c r="X185" i="14"/>
  <c r="X16" i="14"/>
  <c r="V514" i="14"/>
  <c r="X218" i="14"/>
  <c r="V487" i="14"/>
  <c r="J395" i="14"/>
  <c r="H348" i="37" s="1"/>
  <c r="AA433" i="14"/>
  <c r="V387" i="14"/>
  <c r="E430" i="32"/>
  <c r="AB503" i="14"/>
  <c r="Z395" i="14"/>
  <c r="J348" i="37" s="1"/>
  <c r="V531" i="14"/>
  <c r="AA487" i="14"/>
  <c r="H46" i="37"/>
  <c r="V464" i="14"/>
  <c r="E368" i="32"/>
  <c r="AB514" i="14"/>
  <c r="J531" i="14"/>
  <c r="X531" i="14" s="1"/>
  <c r="E399" i="32"/>
  <c r="G335" i="37"/>
  <c r="E333" i="32"/>
  <c r="E320" i="32"/>
  <c r="V369" i="14"/>
  <c r="G293" i="37"/>
  <c r="J332" i="14"/>
  <c r="H293" i="37" s="1"/>
  <c r="AB280" i="14"/>
  <c r="G241" i="37"/>
  <c r="J418" i="14"/>
  <c r="X418" i="14" s="1"/>
  <c r="E361" i="32"/>
  <c r="AB418" i="14"/>
  <c r="E339" i="32"/>
  <c r="V388" i="14"/>
  <c r="G299" i="37"/>
  <c r="J338" i="14"/>
  <c r="H299" i="37" s="1"/>
  <c r="N487" i="14"/>
  <c r="AC156" i="19" s="1"/>
  <c r="AA329" i="14"/>
  <c r="J329" i="14"/>
  <c r="E380" i="32"/>
  <c r="V437" i="14"/>
  <c r="AB513" i="14"/>
  <c r="AA358" i="14"/>
  <c r="Z394" i="14"/>
  <c r="J347" i="37" s="1"/>
  <c r="AB425" i="14"/>
  <c r="J386" i="14"/>
  <c r="H339" i="37" s="1"/>
  <c r="Z292" i="14"/>
  <c r="J253" i="37" s="1"/>
  <c r="J310" i="14"/>
  <c r="V324" i="14"/>
  <c r="V472" i="14"/>
  <c r="V424" i="14"/>
  <c r="AA313" i="14"/>
  <c r="AA424" i="14"/>
  <c r="AA361" i="14"/>
  <c r="E330" i="32"/>
  <c r="V459" i="14"/>
  <c r="V285" i="14"/>
  <c r="E374" i="32"/>
  <c r="AA385" i="14"/>
  <c r="E272" i="32"/>
  <c r="G344" i="37"/>
  <c r="E407" i="32"/>
  <c r="V404" i="14"/>
  <c r="J313" i="14"/>
  <c r="H108" i="37"/>
  <c r="Z328" i="14"/>
  <c r="J289" i="37" s="1"/>
  <c r="V328" i="14"/>
  <c r="AA485" i="14"/>
  <c r="E367" i="32"/>
  <c r="AB391" i="14"/>
  <c r="G338" i="37"/>
  <c r="G302" i="37"/>
  <c r="Z143" i="14"/>
  <c r="J128" i="37" s="1"/>
  <c r="J424" i="14"/>
  <c r="X424" i="14" s="1"/>
  <c r="E287" i="32"/>
  <c r="G357" i="37"/>
  <c r="G246" i="37"/>
  <c r="J328" i="14"/>
  <c r="AA328" i="14"/>
  <c r="V465" i="14"/>
  <c r="AB85" i="14"/>
  <c r="G314" i="37"/>
  <c r="AA477" i="14"/>
  <c r="H87" i="37"/>
  <c r="H134" i="37"/>
  <c r="E450" i="32"/>
  <c r="V417" i="14"/>
  <c r="V530" i="14"/>
  <c r="J459" i="14"/>
  <c r="X459" i="14" s="1"/>
  <c r="V385" i="14"/>
  <c r="V367" i="14"/>
  <c r="AB516" i="14"/>
  <c r="AB530" i="14"/>
  <c r="E387" i="32"/>
  <c r="AA355" i="14"/>
  <c r="G296" i="37"/>
  <c r="Z379" i="14"/>
  <c r="J332" i="37" s="1"/>
  <c r="AB404" i="14"/>
  <c r="V452" i="14"/>
  <c r="J349" i="14"/>
  <c r="J431" i="14"/>
  <c r="X431" i="14" s="1"/>
  <c r="AA417" i="14"/>
  <c r="J508" i="14"/>
  <c r="X508" i="14" s="1"/>
  <c r="V379" i="14"/>
  <c r="AB477" i="14"/>
  <c r="J530" i="14"/>
  <c r="X530" i="14" s="1"/>
  <c r="E68" i="32"/>
  <c r="J485" i="14"/>
  <c r="X485" i="14" s="1"/>
  <c r="J361" i="14"/>
  <c r="H314" i="37" s="1"/>
  <c r="V523" i="14"/>
  <c r="E360" i="32"/>
  <c r="E436" i="32"/>
  <c r="V313" i="14"/>
  <c r="J490" i="14"/>
  <c r="X490" i="14" s="1"/>
  <c r="E300" i="32"/>
  <c r="E394" i="32"/>
  <c r="AB285" i="14"/>
  <c r="J367" i="14"/>
  <c r="V355" i="14"/>
  <c r="E306" i="32"/>
  <c r="E259" i="32"/>
  <c r="J391" i="14"/>
  <c r="E294" i="32"/>
  <c r="E252" i="32"/>
  <c r="J509" i="14"/>
  <c r="X509" i="14" s="1"/>
  <c r="V455" i="14"/>
  <c r="Z378" i="14"/>
  <c r="J331" i="37" s="1"/>
  <c r="E422" i="32"/>
  <c r="Z245" i="14"/>
  <c r="J214" i="37" s="1"/>
  <c r="Z90" i="14"/>
  <c r="J75" i="37" s="1"/>
  <c r="AB523" i="14"/>
  <c r="AA516" i="14"/>
  <c r="V485" i="14"/>
  <c r="AB293" i="14"/>
  <c r="J293" i="14"/>
  <c r="H254" i="37" s="1"/>
  <c r="AA530" i="14"/>
  <c r="H12" i="37"/>
  <c r="H88" i="37"/>
  <c r="V516" i="14"/>
  <c r="J417" i="14"/>
  <c r="X417" i="14" s="1"/>
  <c r="G274" i="37"/>
  <c r="J385" i="14"/>
  <c r="AB452" i="14"/>
  <c r="AB509" i="14"/>
  <c r="G308" i="37"/>
  <c r="J335" i="14"/>
  <c r="V391" i="14"/>
  <c r="J465" i="14"/>
  <c r="X465" i="14" s="1"/>
  <c r="G332" i="37"/>
  <c r="Z300" i="14"/>
  <c r="J261" i="37" s="1"/>
  <c r="AB479" i="14"/>
  <c r="V431" i="14"/>
  <c r="J256" i="14"/>
  <c r="Z102" i="14"/>
  <c r="J87" i="37" s="1"/>
  <c r="Z89" i="14"/>
  <c r="J74" i="37" s="1"/>
  <c r="J516" i="14"/>
  <c r="X516" i="14" s="1"/>
  <c r="AA335" i="14"/>
  <c r="J472" i="14"/>
  <c r="X472" i="14" s="1"/>
  <c r="V335" i="14"/>
  <c r="G320" i="37"/>
  <c r="J379" i="14"/>
  <c r="I162" i="37"/>
  <c r="AA185" i="14"/>
  <c r="H145" i="37"/>
  <c r="X168" i="14"/>
  <c r="AA42" i="14"/>
  <c r="I35" i="37"/>
  <c r="I357" i="37"/>
  <c r="AA404" i="14"/>
  <c r="J200" i="37"/>
  <c r="X96" i="14"/>
  <c r="H81" i="37"/>
  <c r="AA207" i="14"/>
  <c r="I184" i="37"/>
  <c r="AB97" i="19"/>
  <c r="H86" i="37"/>
  <c r="X101" i="14"/>
  <c r="X55" i="14"/>
  <c r="H48" i="37"/>
  <c r="J159" i="37"/>
  <c r="J301" i="37"/>
  <c r="J311" i="14"/>
  <c r="V399" i="14"/>
  <c r="J451" i="14"/>
  <c r="X451" i="14" s="1"/>
  <c r="M507" i="14"/>
  <c r="AB507" i="14" s="1"/>
  <c r="M522" i="14"/>
  <c r="AB522" i="14" s="1"/>
  <c r="Z522" i="14"/>
  <c r="W522" i="14"/>
  <c r="K449" i="32" s="1"/>
  <c r="J511" i="14"/>
  <c r="X511" i="14" s="1"/>
  <c r="W511" i="14"/>
  <c r="K438" i="32" s="1"/>
  <c r="Z511" i="14"/>
  <c r="Z515" i="14"/>
  <c r="L515" i="14"/>
  <c r="L442" i="32" s="1"/>
  <c r="M515" i="14"/>
  <c r="AA515" i="14" s="1"/>
  <c r="Z503" i="14"/>
  <c r="L503" i="14"/>
  <c r="L430" i="32" s="1"/>
  <c r="M503" i="14"/>
  <c r="AA503" i="14" s="1"/>
  <c r="Z458" i="14"/>
  <c r="W458" i="14"/>
  <c r="K393" i="32" s="1"/>
  <c r="M458" i="14"/>
  <c r="AA458" i="14" s="1"/>
  <c r="L458" i="14"/>
  <c r="L393" i="32" s="1"/>
  <c r="Z475" i="14"/>
  <c r="W475" i="14"/>
  <c r="K410" i="32" s="1"/>
  <c r="Z493" i="14"/>
  <c r="L493" i="14"/>
  <c r="L428" i="32" s="1"/>
  <c r="S266" i="9"/>
  <c r="X264" i="9"/>
  <c r="S264" i="9" s="1"/>
  <c r="K95" i="14" s="1"/>
  <c r="L532" i="14"/>
  <c r="L459" i="32" s="1"/>
  <c r="Z532" i="14"/>
  <c r="AA165" i="19" s="1"/>
  <c r="AB165" i="19" s="1"/>
  <c r="M532" i="14"/>
  <c r="AA532" i="14" s="1"/>
  <c r="N532" i="14" s="1"/>
  <c r="Z165" i="19" s="1"/>
  <c r="W532" i="14"/>
  <c r="K459" i="32" s="1"/>
  <c r="L433" i="14"/>
  <c r="L376" i="32" s="1"/>
  <c r="J433" i="14"/>
  <c r="X433" i="14" s="1"/>
  <c r="J371" i="14"/>
  <c r="J507" i="14"/>
  <c r="X507" i="14" s="1"/>
  <c r="AA211" i="14"/>
  <c r="V461" i="14"/>
  <c r="Z393" i="14"/>
  <c r="J346" i="37" s="1"/>
  <c r="Z368" i="14"/>
  <c r="W371" i="14"/>
  <c r="K322" i="32" s="1"/>
  <c r="M392" i="14"/>
  <c r="M461" i="14"/>
  <c r="AA461" i="14" s="1"/>
  <c r="Z334" i="14"/>
  <c r="L334" i="14"/>
  <c r="L293" i="32" s="1"/>
  <c r="M510" i="14"/>
  <c r="AA510" i="14" s="1"/>
  <c r="Z510" i="14"/>
  <c r="J478" i="14"/>
  <c r="X478" i="14" s="1"/>
  <c r="W478" i="14"/>
  <c r="K413" i="32" s="1"/>
  <c r="Z462" i="14"/>
  <c r="M462" i="14"/>
  <c r="AA462" i="14" s="1"/>
  <c r="L462" i="14"/>
  <c r="L397" i="32" s="1"/>
  <c r="M486" i="14"/>
  <c r="AA486" i="14" s="1"/>
  <c r="L486" i="14"/>
  <c r="L421" i="32" s="1"/>
  <c r="Z486" i="14"/>
  <c r="W486" i="14"/>
  <c r="K421" i="32" s="1"/>
  <c r="Z472" i="14"/>
  <c r="M472" i="14"/>
  <c r="AA472" i="14" s="1"/>
  <c r="L472" i="14"/>
  <c r="L407" i="32" s="1"/>
  <c r="W472" i="14"/>
  <c r="K407" i="32" s="1"/>
  <c r="L517" i="14"/>
  <c r="L444" i="32" s="1"/>
  <c r="W517" i="14"/>
  <c r="K444" i="32" s="1"/>
  <c r="M517" i="14"/>
  <c r="AA517" i="14" s="1"/>
  <c r="V390" i="14"/>
  <c r="Z390" i="14"/>
  <c r="J399" i="14"/>
  <c r="Z399" i="14"/>
  <c r="L399" i="14"/>
  <c r="L350" i="32" s="1"/>
  <c r="V457" i="14"/>
  <c r="Z457" i="14"/>
  <c r="W457" i="14"/>
  <c r="K392" i="32" s="1"/>
  <c r="Z512" i="14"/>
  <c r="M512" i="14"/>
  <c r="AA512" i="14" s="1"/>
  <c r="W512" i="14"/>
  <c r="K439" i="32" s="1"/>
  <c r="L512" i="14"/>
  <c r="L439" i="32" s="1"/>
  <c r="L507" i="14"/>
  <c r="L434" i="32" s="1"/>
  <c r="W507" i="14"/>
  <c r="K434" i="32" s="1"/>
  <c r="J482" i="14"/>
  <c r="X482" i="14" s="1"/>
  <c r="W482" i="14"/>
  <c r="K417" i="32" s="1"/>
  <c r="Z451" i="14"/>
  <c r="M451" i="14"/>
  <c r="AA451" i="14" s="1"/>
  <c r="W451" i="14"/>
  <c r="K386" i="32" s="1"/>
  <c r="O534" i="44"/>
  <c r="O97" i="42"/>
  <c r="O58" i="42" s="1"/>
  <c r="P58" i="42" s="1"/>
  <c r="Z297" i="14"/>
  <c r="J258" i="37" s="1"/>
  <c r="M297" i="14"/>
  <c r="Z397" i="14"/>
  <c r="L397" i="14"/>
  <c r="L348" i="32" s="1"/>
  <c r="M397" i="14"/>
  <c r="Z293" i="14"/>
  <c r="L293" i="14"/>
  <c r="L252" i="32" s="1"/>
  <c r="W293" i="14"/>
  <c r="K252" i="32" s="1"/>
  <c r="V386" i="14"/>
  <c r="Z386" i="14"/>
  <c r="J292" i="14"/>
  <c r="W461" i="14"/>
  <c r="K396" i="32" s="1"/>
  <c r="M457" i="14"/>
  <c r="AA457" i="14" s="1"/>
  <c r="Z482" i="14"/>
  <c r="AA155" i="19" s="1"/>
  <c r="AB155" i="19" s="1"/>
  <c r="L482" i="14"/>
  <c r="L417" i="32" s="1"/>
  <c r="Z400" i="14"/>
  <c r="L400" i="14"/>
  <c r="L351" i="32" s="1"/>
  <c r="L526" i="14"/>
  <c r="L453" i="32" s="1"/>
  <c r="M526" i="14"/>
  <c r="AB526" i="14" s="1"/>
  <c r="L492" i="14"/>
  <c r="L427" i="32" s="1"/>
  <c r="M492" i="14"/>
  <c r="AB492" i="14" s="1"/>
  <c r="M491" i="14"/>
  <c r="AB491" i="14" s="1"/>
  <c r="Z491" i="14"/>
  <c r="Z463" i="14"/>
  <c r="W463" i="14"/>
  <c r="K398" i="32" s="1"/>
  <c r="L463" i="14"/>
  <c r="L398" i="32" s="1"/>
  <c r="M471" i="14"/>
  <c r="AB471" i="14" s="1"/>
  <c r="Z471" i="14"/>
  <c r="L471" i="14"/>
  <c r="L406" i="32" s="1"/>
  <c r="W471" i="14"/>
  <c r="K406" i="32" s="1"/>
  <c r="O538" i="44"/>
  <c r="O101" i="42"/>
  <c r="O62" i="42" s="1"/>
  <c r="P62" i="42" s="1"/>
  <c r="V300" i="14"/>
  <c r="L392" i="14"/>
  <c r="L343" i="32" s="1"/>
  <c r="W479" i="14"/>
  <c r="K414" i="32" s="1"/>
  <c r="L457" i="14"/>
  <c r="L392" i="32" s="1"/>
  <c r="J348" i="14"/>
  <c r="M348" i="14"/>
  <c r="L358" i="14"/>
  <c r="L309" i="32" s="1"/>
  <c r="W358" i="14"/>
  <c r="K309" i="32" s="1"/>
  <c r="Z358" i="14"/>
  <c r="M349" i="14"/>
  <c r="Z349" i="14"/>
  <c r="J302" i="37" s="1"/>
  <c r="L349" i="14"/>
  <c r="L300" i="32" s="1"/>
  <c r="W349" i="14"/>
  <c r="K300" i="32" s="1"/>
  <c r="M402" i="14"/>
  <c r="Z402" i="14"/>
  <c r="J355" i="37" s="1"/>
  <c r="L402" i="14"/>
  <c r="L353" i="32" s="1"/>
  <c r="M289" i="14"/>
  <c r="Z289" i="14"/>
  <c r="W289" i="14"/>
  <c r="K248" i="32" s="1"/>
  <c r="L525" i="14"/>
  <c r="L452" i="32" s="1"/>
  <c r="M525" i="14"/>
  <c r="AB525" i="14" s="1"/>
  <c r="W480" i="14"/>
  <c r="K415" i="32" s="1"/>
  <c r="Z480" i="14"/>
  <c r="V480" i="14"/>
  <c r="M529" i="14"/>
  <c r="AA529" i="14" s="1"/>
  <c r="W529" i="14"/>
  <c r="K456" i="32" s="1"/>
  <c r="Z529" i="14"/>
  <c r="L529" i="14"/>
  <c r="L456" i="32" s="1"/>
  <c r="V506" i="14"/>
  <c r="Z506" i="14"/>
  <c r="M506" i="14"/>
  <c r="AB506" i="14" s="1"/>
  <c r="W506" i="14"/>
  <c r="K433" i="32" s="1"/>
  <c r="L506" i="14"/>
  <c r="L433" i="32" s="1"/>
  <c r="W452" i="14"/>
  <c r="K387" i="32" s="1"/>
  <c r="L452" i="14"/>
  <c r="L387" i="32" s="1"/>
  <c r="M452" i="14"/>
  <c r="AA452" i="14" s="1"/>
  <c r="Z452" i="14"/>
  <c r="J524" i="14"/>
  <c r="X524" i="14" s="1"/>
  <c r="Z524" i="14"/>
  <c r="M524" i="14"/>
  <c r="AA524" i="14" s="1"/>
  <c r="W524" i="14"/>
  <c r="K451" i="32" s="1"/>
  <c r="J364" i="14"/>
  <c r="L364" i="14"/>
  <c r="L315" i="32" s="1"/>
  <c r="W364" i="14"/>
  <c r="K315" i="32" s="1"/>
  <c r="M399" i="14"/>
  <c r="Z311" i="14"/>
  <c r="L479" i="14"/>
  <c r="L414" i="32" s="1"/>
  <c r="AA148" i="19"/>
  <c r="AB148" i="19" s="1"/>
  <c r="L461" i="14"/>
  <c r="L396" i="32" s="1"/>
  <c r="U65" i="14"/>
  <c r="J56" i="32" s="1"/>
  <c r="U72" i="14"/>
  <c r="J63" i="32" s="1"/>
  <c r="L285" i="14"/>
  <c r="L244" i="32" s="1"/>
  <c r="Z285" i="14"/>
  <c r="W285" i="14"/>
  <c r="K244" i="32" s="1"/>
  <c r="M285" i="14"/>
  <c r="L317" i="14"/>
  <c r="L276" i="32" s="1"/>
  <c r="Z317" i="14"/>
  <c r="J278" i="37" s="1"/>
  <c r="W317" i="14"/>
  <c r="K276" i="32" s="1"/>
  <c r="M317" i="14"/>
  <c r="M504" i="14"/>
  <c r="AA504" i="14" s="1"/>
  <c r="W504" i="14"/>
  <c r="K431" i="32" s="1"/>
  <c r="L504" i="14"/>
  <c r="L431" i="32" s="1"/>
  <c r="Z504" i="14"/>
  <c r="J521" i="14"/>
  <c r="X521" i="14" s="1"/>
  <c r="Z521" i="14"/>
  <c r="M519" i="14"/>
  <c r="AB519" i="14" s="1"/>
  <c r="Z519" i="14"/>
  <c r="W490" i="14"/>
  <c r="K425" i="32" s="1"/>
  <c r="M490" i="14"/>
  <c r="AA490" i="14" s="1"/>
  <c r="L435" i="14"/>
  <c r="L378" i="32" s="1"/>
  <c r="M435" i="14"/>
  <c r="AA435" i="14" s="1"/>
  <c r="Z435" i="14"/>
  <c r="AA146" i="19" s="1"/>
  <c r="AB146" i="19" s="1"/>
  <c r="W435" i="14"/>
  <c r="K378" i="32" s="1"/>
  <c r="AA311" i="14"/>
  <c r="J300" i="14"/>
  <c r="V293" i="14"/>
  <c r="L371" i="14"/>
  <c r="L322" i="32" s="1"/>
  <c r="Z392" i="14"/>
  <c r="J345" i="37" s="1"/>
  <c r="L311" i="14"/>
  <c r="L270" i="32" s="1"/>
  <c r="W311" i="14"/>
  <c r="K270" i="32" s="1"/>
  <c r="M482" i="14"/>
  <c r="AA482" i="14" s="1"/>
  <c r="Z282" i="14"/>
  <c r="W282" i="14"/>
  <c r="K241" i="32" s="1"/>
  <c r="L282" i="14"/>
  <c r="L241" i="32" s="1"/>
  <c r="M282" i="14"/>
  <c r="Z296" i="14"/>
  <c r="J257" i="37" s="1"/>
  <c r="M296" i="14"/>
  <c r="W296" i="14"/>
  <c r="K255" i="32" s="1"/>
  <c r="Z391" i="14"/>
  <c r="W391" i="14"/>
  <c r="K342" i="32" s="1"/>
  <c r="W359" i="14"/>
  <c r="K310" i="32" s="1"/>
  <c r="M359" i="14"/>
  <c r="I312" i="37" s="1"/>
  <c r="J513" i="14"/>
  <c r="X513" i="14" s="1"/>
  <c r="W513" i="14"/>
  <c r="K440" i="32" s="1"/>
  <c r="M513" i="14"/>
  <c r="AA513" i="14" s="1"/>
  <c r="Z513" i="14"/>
  <c r="V505" i="14"/>
  <c r="Z505" i="14"/>
  <c r="M505" i="14"/>
  <c r="AA505" i="14" s="1"/>
  <c r="L505" i="14"/>
  <c r="L432" i="32" s="1"/>
  <c r="L516" i="14"/>
  <c r="L443" i="32" s="1"/>
  <c r="W516" i="14"/>
  <c r="K443" i="32" s="1"/>
  <c r="Z516" i="14"/>
  <c r="J518" i="14"/>
  <c r="X518" i="14" s="1"/>
  <c r="M518" i="14"/>
  <c r="AB518" i="14" s="1"/>
  <c r="Z488" i="14"/>
  <c r="M488" i="14"/>
  <c r="AA488" i="14" s="1"/>
  <c r="Z487" i="14"/>
  <c r="L487" i="14"/>
  <c r="L422" i="32" s="1"/>
  <c r="M422" i="14"/>
  <c r="AB422" i="14" s="1"/>
  <c r="N422" i="14" s="1"/>
  <c r="AC139" i="19" s="1"/>
  <c r="W422" i="14"/>
  <c r="K365" i="32" s="1"/>
  <c r="L422" i="14"/>
  <c r="L365" i="32" s="1"/>
  <c r="J422" i="14"/>
  <c r="X422" i="14" s="1"/>
  <c r="Z422" i="14"/>
  <c r="AA139" i="19" s="1"/>
  <c r="AB139" i="19" s="1"/>
  <c r="O14" i="44"/>
  <c r="L470" i="14"/>
  <c r="L405" i="32" s="1"/>
  <c r="Z470" i="14"/>
  <c r="M470" i="14"/>
  <c r="AB470" i="14" s="1"/>
  <c r="V371" i="14"/>
  <c r="V292" i="14"/>
  <c r="M371" i="14"/>
  <c r="M293" i="14"/>
  <c r="L514" i="14"/>
  <c r="L441" i="32" s="1"/>
  <c r="Z514" i="14"/>
  <c r="M514" i="14"/>
  <c r="AA514" i="14" s="1"/>
  <c r="W514" i="14"/>
  <c r="K441" i="32" s="1"/>
  <c r="L530" i="14"/>
  <c r="L457" i="32" s="1"/>
  <c r="Z530" i="14"/>
  <c r="M531" i="14"/>
  <c r="AA531" i="14" s="1"/>
  <c r="L531" i="14"/>
  <c r="L458" i="32" s="1"/>
  <c r="W531" i="14"/>
  <c r="K458" i="32" s="1"/>
  <c r="W485" i="14"/>
  <c r="K420" i="32" s="1"/>
  <c r="M485" i="14"/>
  <c r="AB485" i="14" s="1"/>
  <c r="L485" i="14"/>
  <c r="L420" i="32" s="1"/>
  <c r="Z464" i="14"/>
  <c r="L464" i="14"/>
  <c r="L399" i="32" s="1"/>
  <c r="W474" i="14"/>
  <c r="K409" i="32" s="1"/>
  <c r="L474" i="14"/>
  <c r="L409" i="32" s="1"/>
  <c r="M474" i="14"/>
  <c r="AA474" i="14" s="1"/>
  <c r="Z474" i="14"/>
  <c r="S586" i="14"/>
  <c r="S595" i="14"/>
  <c r="S562" i="14"/>
  <c r="S363" i="14" s="1"/>
  <c r="H314" i="32" s="1"/>
  <c r="S569" i="14"/>
  <c r="S561" i="14"/>
  <c r="S589" i="14"/>
  <c r="S574" i="14"/>
  <c r="S583" i="14"/>
  <c r="S593" i="14"/>
  <c r="S592" i="14"/>
  <c r="S567" i="14"/>
  <c r="S580" i="14"/>
  <c r="S570" i="14"/>
  <c r="S566" i="14"/>
  <c r="S579" i="14"/>
  <c r="S588" i="14"/>
  <c r="S578" i="14"/>
  <c r="S437" i="14" s="1"/>
  <c r="H380" i="32" s="1"/>
  <c r="S585" i="14"/>
  <c r="S591" i="14"/>
  <c r="S564" i="14"/>
  <c r="Z287" i="14"/>
  <c r="W287" i="14"/>
  <c r="K246" i="32" s="1"/>
  <c r="L287" i="14"/>
  <c r="L246" i="32" s="1"/>
  <c r="M287" i="14"/>
  <c r="L434" i="14"/>
  <c r="L377" i="32" s="1"/>
  <c r="Z434" i="14"/>
  <c r="W434" i="14"/>
  <c r="K377" i="32" s="1"/>
  <c r="M434" i="14"/>
  <c r="AA434" i="14" s="1"/>
  <c r="Q307" i="9"/>
  <c r="O532" i="44"/>
  <c r="M63" i="20"/>
  <c r="T63" i="20" s="1"/>
  <c r="X78" i="47"/>
  <c r="S78" i="47" s="1"/>
  <c r="K312" i="14" s="1"/>
  <c r="O528" i="44"/>
  <c r="M548" i="44"/>
  <c r="AT130" i="9"/>
  <c r="Q262" i="9"/>
  <c r="L426" i="14"/>
  <c r="L369" i="32" s="1"/>
  <c r="U118" i="14"/>
  <c r="J101" i="32" s="1"/>
  <c r="U145" i="14"/>
  <c r="J128" i="32" s="1"/>
  <c r="U126" i="14"/>
  <c r="J109" i="32" s="1"/>
  <c r="J488" i="14"/>
  <c r="X488" i="14" s="1"/>
  <c r="V398" i="14"/>
  <c r="V392" i="14"/>
  <c r="W523" i="14"/>
  <c r="K450" i="32" s="1"/>
  <c r="Z401" i="14"/>
  <c r="J354" i="37" s="1"/>
  <c r="S306" i="9"/>
  <c r="W455" i="14"/>
  <c r="K390" i="32" s="1"/>
  <c r="X322" i="9"/>
  <c r="S322" i="9" s="1"/>
  <c r="K117" i="14" s="1"/>
  <c r="BD125" i="9"/>
  <c r="X200" i="9"/>
  <c r="S200" i="9" s="1"/>
  <c r="K61" i="14" s="1"/>
  <c r="BB130" i="9"/>
  <c r="BC130" i="9"/>
  <c r="S323" i="9"/>
  <c r="M465" i="14"/>
  <c r="AA465" i="14" s="1"/>
  <c r="U125" i="14"/>
  <c r="J108" i="32" s="1"/>
  <c r="J532" i="14"/>
  <c r="X532" i="14" s="1"/>
  <c r="J470" i="14"/>
  <c r="X470" i="14" s="1"/>
  <c r="X303" i="9"/>
  <c r="S303" i="9" s="1"/>
  <c r="K114" i="14" s="1"/>
  <c r="AT125" i="9"/>
  <c r="V481" i="14"/>
  <c r="V463" i="14"/>
  <c r="V456" i="14"/>
  <c r="V361" i="14"/>
  <c r="Q308" i="9"/>
  <c r="AE37" i="9"/>
  <c r="AA523" i="14"/>
  <c r="V468" i="14"/>
  <c r="J396" i="14"/>
  <c r="J355" i="14"/>
  <c r="S309" i="9"/>
  <c r="M64" i="20"/>
  <c r="T64" i="20" s="1"/>
  <c r="U64" i="14" s="1"/>
  <c r="J55" i="32" s="1"/>
  <c r="L494" i="14"/>
  <c r="L429" i="32" s="1"/>
  <c r="L449" i="14"/>
  <c r="L384" i="32" s="1"/>
  <c r="Z456" i="14"/>
  <c r="AO125" i="9"/>
  <c r="X123" i="9"/>
  <c r="S123" i="9" s="1"/>
  <c r="AR125" i="9"/>
  <c r="AV128" i="9"/>
  <c r="AW128" i="9"/>
  <c r="AN91" i="47"/>
  <c r="AO92" i="47" s="1"/>
  <c r="AZ128" i="9"/>
  <c r="V426" i="14"/>
  <c r="L483" i="14"/>
  <c r="L418" i="32" s="1"/>
  <c r="K549" i="44"/>
  <c r="L549" i="44"/>
  <c r="V509" i="14"/>
  <c r="J479" i="14"/>
  <c r="X479" i="14" s="1"/>
  <c r="Z508" i="14"/>
  <c r="V425" i="14"/>
  <c r="W425" i="14"/>
  <c r="K368" i="32" s="1"/>
  <c r="V527" i="14"/>
  <c r="V490" i="14"/>
  <c r="J484" i="14"/>
  <c r="X484" i="14" s="1"/>
  <c r="AA418" i="14"/>
  <c r="J363" i="14"/>
  <c r="V291" i="14"/>
  <c r="AA316" i="14"/>
  <c r="V288" i="14"/>
  <c r="J525" i="14"/>
  <c r="X525" i="14" s="1"/>
  <c r="J404" i="14"/>
  <c r="AA315" i="14"/>
  <c r="AA334" i="14"/>
  <c r="BD184" i="9"/>
  <c r="AV184" i="9"/>
  <c r="AX184" i="9"/>
  <c r="J354" i="14"/>
  <c r="G228" i="37"/>
  <c r="V259" i="14"/>
  <c r="J493" i="14"/>
  <c r="X493" i="14" s="1"/>
  <c r="V307" i="14"/>
  <c r="J285" i="14"/>
  <c r="J250" i="14"/>
  <c r="V120" i="14"/>
  <c r="AV169" i="9"/>
  <c r="AS169" i="9"/>
  <c r="J515" i="14"/>
  <c r="X515" i="14" s="1"/>
  <c r="V462" i="14"/>
  <c r="BE151" i="9"/>
  <c r="AV151" i="9"/>
  <c r="E103" i="32"/>
  <c r="T11" i="69"/>
  <c r="AU10" i="67"/>
  <c r="X33" i="14" l="1"/>
  <c r="H288" i="37"/>
  <c r="H113" i="37"/>
  <c r="H241" i="37"/>
  <c r="H309" i="37"/>
  <c r="S568" i="14"/>
  <c r="S594" i="14"/>
  <c r="I356" i="37"/>
  <c r="AA356" i="14"/>
  <c r="N354" i="14" s="1"/>
  <c r="Z120" i="19" s="1"/>
  <c r="S285" i="9"/>
  <c r="Q285" i="9"/>
  <c r="AA391" i="14"/>
  <c r="X339" i="14"/>
  <c r="AA359" i="14"/>
  <c r="N358" i="14" s="1"/>
  <c r="Z122" i="19" s="1"/>
  <c r="S565" i="14"/>
  <c r="S333" i="14" s="1"/>
  <c r="S587" i="14"/>
  <c r="S486" i="14" s="1"/>
  <c r="H421" i="32" s="1"/>
  <c r="O94" i="42"/>
  <c r="O55" i="42" s="1"/>
  <c r="AA158" i="19"/>
  <c r="AB158" i="19" s="1"/>
  <c r="H103" i="37"/>
  <c r="H178" i="37"/>
  <c r="AA228" i="14"/>
  <c r="AA398" i="14"/>
  <c r="N398" i="14" s="1"/>
  <c r="Z132" i="19" s="1"/>
  <c r="AA365" i="14"/>
  <c r="S596" i="14"/>
  <c r="J319" i="14"/>
  <c r="X319" i="14" s="1"/>
  <c r="M319" i="14"/>
  <c r="Z319" i="14"/>
  <c r="J280" i="37" s="1"/>
  <c r="X239" i="9"/>
  <c r="S239" i="9" s="1"/>
  <c r="K85" i="14" s="1"/>
  <c r="J85" i="14" s="1"/>
  <c r="X85" i="14" s="1"/>
  <c r="L319" i="14"/>
  <c r="L278" i="32" s="1"/>
  <c r="W319" i="14"/>
  <c r="K278" i="32" s="1"/>
  <c r="H60" i="37"/>
  <c r="X34" i="9"/>
  <c r="S34" i="9" s="1"/>
  <c r="K26" i="14" s="1"/>
  <c r="S575" i="14"/>
  <c r="S582" i="14"/>
  <c r="AA162" i="19"/>
  <c r="AB162" i="19" s="1"/>
  <c r="AA191" i="14"/>
  <c r="AA389" i="14"/>
  <c r="X305" i="14"/>
  <c r="X324" i="14"/>
  <c r="O536" i="44"/>
  <c r="O99" i="42"/>
  <c r="O60" i="42" s="1"/>
  <c r="P60" i="42" s="1"/>
  <c r="O524" i="44"/>
  <c r="O87" i="42"/>
  <c r="O48" i="42" s="1"/>
  <c r="P48" i="42" s="1"/>
  <c r="J351" i="37"/>
  <c r="AA132" i="19"/>
  <c r="AB132" i="19" s="1"/>
  <c r="S597" i="14"/>
  <c r="S527" i="14" s="1"/>
  <c r="H454" i="32" s="1"/>
  <c r="S576" i="14"/>
  <c r="S425" i="14" s="1"/>
  <c r="H368" i="32" s="1"/>
  <c r="X281" i="9"/>
  <c r="S281" i="9" s="1"/>
  <c r="K107" i="14" s="1"/>
  <c r="J107" i="14" s="1"/>
  <c r="Q282" i="9"/>
  <c r="S282" i="9"/>
  <c r="AA153" i="19"/>
  <c r="AB153" i="19" s="1"/>
  <c r="Q240" i="9"/>
  <c r="S240" i="9"/>
  <c r="Q241" i="9"/>
  <c r="S241" i="9"/>
  <c r="L541" i="44"/>
  <c r="K541" i="44"/>
  <c r="M541" i="44"/>
  <c r="X234" i="14"/>
  <c r="Q288" i="9"/>
  <c r="S288" i="9"/>
  <c r="H286" i="37"/>
  <c r="AA136" i="19"/>
  <c r="J358" i="37"/>
  <c r="AA157" i="19"/>
  <c r="AB157" i="19" s="1"/>
  <c r="Q287" i="9"/>
  <c r="X286" i="9"/>
  <c r="S286" i="9" s="1"/>
  <c r="K108" i="14" s="1"/>
  <c r="S287" i="9"/>
  <c r="S284" i="9"/>
  <c r="Q284" i="9"/>
  <c r="Q242" i="9"/>
  <c r="S242" i="9"/>
  <c r="S590" i="14"/>
  <c r="S563" i="14"/>
  <c r="S572" i="14" s="1"/>
  <c r="N535" i="44"/>
  <c r="O98" i="42" s="1"/>
  <c r="O59" i="42" s="1"/>
  <c r="P59" i="42" s="1"/>
  <c r="Z299" i="14"/>
  <c r="J260" i="37" s="1"/>
  <c r="W299" i="14"/>
  <c r="K258" i="32" s="1"/>
  <c r="M299" i="14"/>
  <c r="H243" i="37"/>
  <c r="AA151" i="19"/>
  <c r="AB151" i="19" s="1"/>
  <c r="S584" i="14"/>
  <c r="S456" i="14" s="1"/>
  <c r="H391" i="32" s="1"/>
  <c r="AA314" i="14"/>
  <c r="V60" i="14"/>
  <c r="Q283" i="9"/>
  <c r="S283" i="9"/>
  <c r="H75" i="37"/>
  <c r="X167" i="14"/>
  <c r="H55" i="37"/>
  <c r="H155" i="37"/>
  <c r="X115" i="14"/>
  <c r="X141" i="14"/>
  <c r="H160" i="37"/>
  <c r="H17" i="37"/>
  <c r="X42" i="14"/>
  <c r="X74" i="14"/>
  <c r="X231" i="14"/>
  <c r="AA164" i="14"/>
  <c r="N163" i="14" s="1"/>
  <c r="Z90" i="19" s="1"/>
  <c r="AA104" i="19"/>
  <c r="AB104" i="19" s="1"/>
  <c r="I140" i="37"/>
  <c r="AA244" i="14"/>
  <c r="N240" i="14" s="1"/>
  <c r="Z105" i="19" s="1"/>
  <c r="Z54" i="19" s="1"/>
  <c r="AA95" i="19"/>
  <c r="AB95" i="19" s="1"/>
  <c r="H179" i="37"/>
  <c r="AA143" i="19"/>
  <c r="AB143" i="19" s="1"/>
  <c r="AA145" i="19"/>
  <c r="AB145" i="19" s="1"/>
  <c r="N427" i="14"/>
  <c r="Z142" i="19" s="1"/>
  <c r="X70" i="14"/>
  <c r="H13" i="37"/>
  <c r="H138" i="37"/>
  <c r="H69" i="37"/>
  <c r="X232" i="14"/>
  <c r="N204" i="14"/>
  <c r="Z98" i="19" s="1"/>
  <c r="H136" i="37"/>
  <c r="X240" i="14"/>
  <c r="H174" i="37"/>
  <c r="X63" i="14"/>
  <c r="X18" i="14"/>
  <c r="X206" i="14"/>
  <c r="X88" i="14"/>
  <c r="H38" i="37"/>
  <c r="H131" i="37"/>
  <c r="AA38" i="14"/>
  <c r="H148" i="37"/>
  <c r="H147" i="37"/>
  <c r="X182" i="14"/>
  <c r="X104" i="14"/>
  <c r="X195" i="14"/>
  <c r="H23" i="37"/>
  <c r="H184" i="37"/>
  <c r="X242" i="14"/>
  <c r="H182" i="37"/>
  <c r="H250" i="37"/>
  <c r="X199" i="14"/>
  <c r="N435" i="14"/>
  <c r="Z146" i="19" s="1"/>
  <c r="X193" i="14"/>
  <c r="X138" i="14"/>
  <c r="X190" i="14"/>
  <c r="X27" i="14"/>
  <c r="X60" i="14"/>
  <c r="H16" i="37"/>
  <c r="X112" i="14"/>
  <c r="X93" i="14"/>
  <c r="X75" i="14"/>
  <c r="H105" i="37"/>
  <c r="H154" i="37"/>
  <c r="AA98" i="19"/>
  <c r="AB98" i="19" s="1"/>
  <c r="X186" i="14"/>
  <c r="H208" i="37"/>
  <c r="X145" i="14"/>
  <c r="H124" i="37"/>
  <c r="H199" i="37"/>
  <c r="H120" i="37"/>
  <c r="X194" i="14"/>
  <c r="X314" i="14"/>
  <c r="X44" i="14"/>
  <c r="X196" i="14"/>
  <c r="H121" i="37"/>
  <c r="H33" i="37"/>
  <c r="H84" i="37"/>
  <c r="X72" i="14"/>
  <c r="H185" i="37"/>
  <c r="X126" i="14"/>
  <c r="H216" i="37"/>
  <c r="X51" i="14"/>
  <c r="X238" i="14"/>
  <c r="H129" i="37"/>
  <c r="X47" i="14"/>
  <c r="X245" i="14"/>
  <c r="X229" i="14"/>
  <c r="X43" i="14"/>
  <c r="H90" i="37"/>
  <c r="AA101" i="19"/>
  <c r="AB101" i="19" s="1"/>
  <c r="N238" i="14"/>
  <c r="AC104" i="19" s="1"/>
  <c r="H191" i="37"/>
  <c r="H270" i="37"/>
  <c r="X173" i="14"/>
  <c r="H83" i="37"/>
  <c r="X306" i="14"/>
  <c r="H128" i="37"/>
  <c r="H303" i="37"/>
  <c r="X212" i="14"/>
  <c r="H137" i="37"/>
  <c r="H342" i="37"/>
  <c r="H181" i="37"/>
  <c r="H15" i="37"/>
  <c r="X86" i="14"/>
  <c r="X246" i="14"/>
  <c r="X184" i="14"/>
  <c r="X169" i="14"/>
  <c r="X46" i="14"/>
  <c r="H27" i="37"/>
  <c r="X52" i="14"/>
  <c r="X175" i="14"/>
  <c r="X179" i="14"/>
  <c r="X68" i="14"/>
  <c r="H8" i="37"/>
  <c r="X57" i="14"/>
  <c r="AA109" i="19"/>
  <c r="AB109" i="19" s="1"/>
  <c r="H180" i="37"/>
  <c r="X133" i="14"/>
  <c r="AA99" i="19"/>
  <c r="AB99" i="19" s="1"/>
  <c r="H76" i="37"/>
  <c r="H222" i="37"/>
  <c r="X281" i="14"/>
  <c r="X260" i="14"/>
  <c r="H190" i="37"/>
  <c r="H251" i="37"/>
  <c r="X147" i="14"/>
  <c r="X373" i="14"/>
  <c r="X235" i="14"/>
  <c r="X97" i="14"/>
  <c r="H64" i="37"/>
  <c r="N406" i="14"/>
  <c r="H325" i="37"/>
  <c r="X262" i="14"/>
  <c r="H77" i="37"/>
  <c r="H234" i="37"/>
  <c r="H127" i="37"/>
  <c r="H295" i="37"/>
  <c r="H94" i="37"/>
  <c r="X249" i="14"/>
  <c r="H196" i="37"/>
  <c r="H165" i="37"/>
  <c r="H238" i="37"/>
  <c r="X266" i="14"/>
  <c r="X359" i="14"/>
  <c r="H255" i="37"/>
  <c r="H318" i="37"/>
  <c r="H217" i="37"/>
  <c r="X244" i="14"/>
  <c r="X163" i="14"/>
  <c r="H34" i="37"/>
  <c r="X50" i="14"/>
  <c r="X121" i="14"/>
  <c r="X228" i="14"/>
  <c r="H22" i="37"/>
  <c r="X298" i="14"/>
  <c r="X321" i="14"/>
  <c r="H10" i="37"/>
  <c r="H193" i="37"/>
  <c r="H91" i="37"/>
  <c r="J349" i="37"/>
  <c r="X187" i="14"/>
  <c r="H169" i="37"/>
  <c r="H96" i="37"/>
  <c r="N24" i="14"/>
  <c r="AC36" i="19" s="1"/>
  <c r="X326" i="14"/>
  <c r="H223" i="37"/>
  <c r="H205" i="37"/>
  <c r="X39" i="14"/>
  <c r="X211" i="14"/>
  <c r="H304" i="37"/>
  <c r="H247" i="37"/>
  <c r="H192" i="37"/>
  <c r="H116" i="37"/>
  <c r="X308" i="14"/>
  <c r="H327" i="37"/>
  <c r="X261" i="14"/>
  <c r="H157" i="37"/>
  <c r="X295" i="14"/>
  <c r="X65" i="14"/>
  <c r="H29" i="37"/>
  <c r="X31" i="14"/>
  <c r="X255" i="14"/>
  <c r="X318" i="14"/>
  <c r="X257" i="14"/>
  <c r="H283" i="37"/>
  <c r="H206" i="37"/>
  <c r="H334" i="37"/>
  <c r="H74" i="37"/>
  <c r="X209" i="14"/>
  <c r="H306" i="37"/>
  <c r="H133" i="37"/>
  <c r="H262" i="37"/>
  <c r="H139" i="37"/>
  <c r="X172" i="14"/>
  <c r="X233" i="14"/>
  <c r="X113" i="14"/>
  <c r="H49" i="37"/>
  <c r="H85" i="37"/>
  <c r="X337" i="14"/>
  <c r="H319" i="37"/>
  <c r="X284" i="14"/>
  <c r="X122" i="14"/>
  <c r="N389" i="14"/>
  <c r="Z128" i="19" s="1"/>
  <c r="AA96" i="19"/>
  <c r="AB96" i="19" s="1"/>
  <c r="X317" i="14"/>
  <c r="X377" i="14"/>
  <c r="H168" i="37"/>
  <c r="H321" i="37"/>
  <c r="H311" i="37"/>
  <c r="X158" i="14"/>
  <c r="N430" i="14"/>
  <c r="AC143" i="19" s="1"/>
  <c r="X303" i="14"/>
  <c r="N359" i="14"/>
  <c r="AC122" i="19" s="1"/>
  <c r="N429" i="14"/>
  <c r="Z143" i="19" s="1"/>
  <c r="X174" i="14"/>
  <c r="X258" i="14"/>
  <c r="H291" i="37"/>
  <c r="H177" i="37"/>
  <c r="X127" i="14"/>
  <c r="X297" i="14"/>
  <c r="X164" i="14"/>
  <c r="X49" i="14"/>
  <c r="H335" i="37"/>
  <c r="X390" i="14"/>
  <c r="X392" i="14"/>
  <c r="X403" i="14"/>
  <c r="H109" i="37"/>
  <c r="X369" i="14"/>
  <c r="H125" i="37"/>
  <c r="X333" i="14"/>
  <c r="H232" i="37"/>
  <c r="H143" i="37"/>
  <c r="N473" i="14"/>
  <c r="AC152" i="19" s="1"/>
  <c r="H359" i="37"/>
  <c r="H237" i="37"/>
  <c r="N21" i="14"/>
  <c r="AC35" i="19" s="1"/>
  <c r="X383" i="14"/>
  <c r="X198" i="14"/>
  <c r="X393" i="14"/>
  <c r="H59" i="37"/>
  <c r="H212" i="37"/>
  <c r="X28" i="14"/>
  <c r="H14" i="37"/>
  <c r="H52" i="37"/>
  <c r="N355" i="14"/>
  <c r="AC120" i="19" s="1"/>
  <c r="N421" i="14"/>
  <c r="Z139" i="19" s="1"/>
  <c r="X35" i="14"/>
  <c r="N405" i="14"/>
  <c r="Z136" i="19" s="1"/>
  <c r="N227" i="14"/>
  <c r="Z101" i="19" s="1"/>
  <c r="X387" i="14"/>
  <c r="N404" i="14"/>
  <c r="H51" i="37"/>
  <c r="H194" i="37"/>
  <c r="N483" i="14"/>
  <c r="AC155" i="19" s="1"/>
  <c r="N482" i="14"/>
  <c r="Z155" i="19" s="1"/>
  <c r="H328" i="37"/>
  <c r="H313" i="37"/>
  <c r="I142" i="37"/>
  <c r="H351" i="37"/>
  <c r="H220" i="37"/>
  <c r="H265" i="37"/>
  <c r="X264" i="14"/>
  <c r="N401" i="14"/>
  <c r="AC134" i="19" s="1"/>
  <c r="AC61" i="19" s="1"/>
  <c r="X110" i="14"/>
  <c r="I51" i="37"/>
  <c r="X296" i="14"/>
  <c r="N530" i="14"/>
  <c r="AC164" i="19" s="1"/>
  <c r="N191" i="14"/>
  <c r="Z96" i="19" s="1"/>
  <c r="Z50" i="19" s="1"/>
  <c r="X287" i="14"/>
  <c r="N437" i="14"/>
  <c r="Z147" i="19" s="1"/>
  <c r="H236" i="37"/>
  <c r="H228" i="37"/>
  <c r="H240" i="37"/>
  <c r="H115" i="37"/>
  <c r="X352" i="14"/>
  <c r="H281" i="37"/>
  <c r="N433" i="14"/>
  <c r="AC145" i="19" s="1"/>
  <c r="N432" i="14"/>
  <c r="Z145" i="19" s="1"/>
  <c r="X165" i="14"/>
  <c r="X332" i="14"/>
  <c r="N450" i="14"/>
  <c r="AC150" i="19" s="1"/>
  <c r="AA90" i="19"/>
  <c r="AB90" i="19" s="1"/>
  <c r="N237" i="14"/>
  <c r="Z104" i="19" s="1"/>
  <c r="N334" i="14"/>
  <c r="Z118" i="19" s="1"/>
  <c r="H260" i="37"/>
  <c r="X380" i="14"/>
  <c r="H57" i="37"/>
  <c r="X316" i="14"/>
  <c r="X384" i="14"/>
  <c r="H323" i="37"/>
  <c r="H158" i="37"/>
  <c r="X376" i="14"/>
  <c r="N373" i="14"/>
  <c r="Z126" i="19" s="1"/>
  <c r="Z59" i="19" s="1"/>
  <c r="N415" i="14"/>
  <c r="Z138" i="19" s="1"/>
  <c r="X395" i="14"/>
  <c r="N478" i="14"/>
  <c r="AC153" i="19" s="1"/>
  <c r="AA59" i="14"/>
  <c r="I52" i="37"/>
  <c r="I50" i="37"/>
  <c r="AA57" i="14"/>
  <c r="N182" i="14"/>
  <c r="Z95" i="19" s="1"/>
  <c r="Z49" i="19" s="1"/>
  <c r="N494" i="14"/>
  <c r="AC158" i="19" s="1"/>
  <c r="N439" i="14"/>
  <c r="Z148" i="19" s="1"/>
  <c r="X336" i="14"/>
  <c r="H350" i="37"/>
  <c r="N486" i="14"/>
  <c r="Z156" i="19" s="1"/>
  <c r="N493" i="14"/>
  <c r="Z158" i="19" s="1"/>
  <c r="N424" i="14"/>
  <c r="AC140" i="19" s="1"/>
  <c r="X386" i="14"/>
  <c r="X362" i="14"/>
  <c r="H244" i="37"/>
  <c r="X402" i="14"/>
  <c r="X361" i="14"/>
  <c r="H347" i="37"/>
  <c r="X378" i="14"/>
  <c r="N477" i="14"/>
  <c r="Z153" i="19" s="1"/>
  <c r="N416" i="14"/>
  <c r="AC138" i="19" s="1"/>
  <c r="N524" i="14"/>
  <c r="AC162" i="19" s="1"/>
  <c r="AA105" i="19"/>
  <c r="AA54" i="19" s="1"/>
  <c r="AB54" i="19" s="1"/>
  <c r="X401" i="14"/>
  <c r="N423" i="14"/>
  <c r="Z140" i="19" s="1"/>
  <c r="X405" i="14"/>
  <c r="H358" i="37"/>
  <c r="X323" i="14"/>
  <c r="H284" i="37"/>
  <c r="N489" i="14"/>
  <c r="AC157" i="19" s="1"/>
  <c r="X400" i="14"/>
  <c r="H353" i="37"/>
  <c r="H292" i="37"/>
  <c r="X331" i="14"/>
  <c r="O93" i="42"/>
  <c r="O54" i="42" s="1"/>
  <c r="P54" i="42" s="1"/>
  <c r="O530" i="44"/>
  <c r="O539" i="44"/>
  <c r="O102" i="42"/>
  <c r="O63" i="42" s="1"/>
  <c r="P63" i="42" s="1"/>
  <c r="O535" i="44"/>
  <c r="H252" i="37"/>
  <c r="X291" i="14"/>
  <c r="S256" i="9"/>
  <c r="Q256" i="9"/>
  <c r="N540" i="44"/>
  <c r="O540" i="44" s="1"/>
  <c r="T22" i="20"/>
  <c r="M66" i="20" s="1"/>
  <c r="T66" i="20" s="1"/>
  <c r="U170" i="14" s="1"/>
  <c r="J145" i="32" s="1"/>
  <c r="P75" i="42"/>
  <c r="U253" i="14"/>
  <c r="J220" i="32" s="1"/>
  <c r="U240" i="14"/>
  <c r="J207" i="32" s="1"/>
  <c r="U134" i="14"/>
  <c r="J117" i="32" s="1"/>
  <c r="U147" i="14"/>
  <c r="J130" i="32" s="1"/>
  <c r="U143" i="14"/>
  <c r="J126" i="32" s="1"/>
  <c r="U241" i="14"/>
  <c r="J208" i="32" s="1"/>
  <c r="U254" i="14"/>
  <c r="J221" i="32" s="1"/>
  <c r="U120" i="14"/>
  <c r="J103" i="32" s="1"/>
  <c r="U123" i="14"/>
  <c r="J106" i="32" s="1"/>
  <c r="U246" i="14"/>
  <c r="J213" i="32" s="1"/>
  <c r="U142" i="14"/>
  <c r="J125" i="32" s="1"/>
  <c r="U245" i="14"/>
  <c r="J212" i="32" s="1"/>
  <c r="H166" i="37"/>
  <c r="X189" i="14"/>
  <c r="L546" i="44"/>
  <c r="K546" i="44"/>
  <c r="M546" i="44"/>
  <c r="I316" i="37"/>
  <c r="AA363" i="14"/>
  <c r="N362" i="14" s="1"/>
  <c r="Z123" i="19" s="1"/>
  <c r="N549" i="44"/>
  <c r="O549" i="44" s="1"/>
  <c r="O92" i="42"/>
  <c r="O53" i="42" s="1"/>
  <c r="P53" i="42" s="1"/>
  <c r="O529" i="44"/>
  <c r="N525" i="44"/>
  <c r="J116" i="14"/>
  <c r="V116" i="14"/>
  <c r="Z116" i="14"/>
  <c r="J101" i="37" s="1"/>
  <c r="K542" i="44"/>
  <c r="N542" i="44" s="1"/>
  <c r="O542" i="44" s="1"/>
  <c r="M542" i="44"/>
  <c r="L542" i="44"/>
  <c r="X119" i="14"/>
  <c r="H104" i="37"/>
  <c r="I337" i="37"/>
  <c r="AA384" i="14"/>
  <c r="N382" i="14" s="1"/>
  <c r="Z127" i="19" s="1"/>
  <c r="M544" i="44"/>
  <c r="K544" i="44"/>
  <c r="L544" i="44"/>
  <c r="X69" i="14"/>
  <c r="H62" i="37"/>
  <c r="AB54" i="14"/>
  <c r="G47" i="37"/>
  <c r="E45" i="32"/>
  <c r="AA54" i="14"/>
  <c r="L548" i="44"/>
  <c r="K548" i="44"/>
  <c r="AA150" i="19"/>
  <c r="AB150" i="19" s="1"/>
  <c r="K543" i="44"/>
  <c r="M543" i="44"/>
  <c r="L543" i="44"/>
  <c r="K547" i="44"/>
  <c r="L547" i="44"/>
  <c r="M547" i="44"/>
  <c r="N527" i="44"/>
  <c r="AA126" i="19"/>
  <c r="AB126" i="19" s="1"/>
  <c r="X338" i="14"/>
  <c r="N449" i="14"/>
  <c r="Z150" i="19" s="1"/>
  <c r="N523" i="14"/>
  <c r="Z162" i="19" s="1"/>
  <c r="H290" i="37"/>
  <c r="X329" i="14"/>
  <c r="X310" i="14"/>
  <c r="H271" i="37"/>
  <c r="N510" i="14"/>
  <c r="AC161" i="19" s="1"/>
  <c r="H320" i="37"/>
  <c r="X367" i="14"/>
  <c r="X328" i="14"/>
  <c r="H289" i="37"/>
  <c r="H332" i="37"/>
  <c r="X379" i="14"/>
  <c r="H344" i="37"/>
  <c r="X391" i="14"/>
  <c r="X313" i="14"/>
  <c r="H274" i="37"/>
  <c r="N455" i="14"/>
  <c r="AC151" i="19" s="1"/>
  <c r="N509" i="14"/>
  <c r="Z161" i="19" s="1"/>
  <c r="X293" i="14"/>
  <c r="X385" i="14"/>
  <c r="H338" i="37"/>
  <c r="X256" i="14"/>
  <c r="H225" i="37"/>
  <c r="X335" i="14"/>
  <c r="H296" i="37"/>
  <c r="H302" i="37"/>
  <c r="X349" i="14"/>
  <c r="V26" i="14"/>
  <c r="J26" i="14"/>
  <c r="J94" i="14"/>
  <c r="S524" i="14"/>
  <c r="H451" i="32" s="1"/>
  <c r="S523" i="14"/>
  <c r="H450" i="32" s="1"/>
  <c r="S466" i="14"/>
  <c r="H401" i="32" s="1"/>
  <c r="S457" i="14"/>
  <c r="H392" i="32" s="1"/>
  <c r="S467" i="14"/>
  <c r="H402" i="32" s="1"/>
  <c r="S485" i="14"/>
  <c r="H420" i="32" s="1"/>
  <c r="S461" i="14"/>
  <c r="H396" i="32" s="1"/>
  <c r="S459" i="14"/>
  <c r="H394" i="32" s="1"/>
  <c r="S458" i="14"/>
  <c r="H393" i="32" s="1"/>
  <c r="S460" i="14"/>
  <c r="H395" i="32" s="1"/>
  <c r="S393" i="14"/>
  <c r="S352" i="14"/>
  <c r="S391" i="14"/>
  <c r="H342" i="32" s="1"/>
  <c r="S351" i="14"/>
  <c r="S392" i="14"/>
  <c r="H343" i="32" s="1"/>
  <c r="S394" i="14"/>
  <c r="S395" i="14"/>
  <c r="S353" i="14"/>
  <c r="S350" i="14"/>
  <c r="H301" i="32" s="1"/>
  <c r="S348" i="14"/>
  <c r="H299" i="32" s="1"/>
  <c r="S349" i="14"/>
  <c r="H300" i="32" s="1"/>
  <c r="N488" i="14"/>
  <c r="Z157" i="19" s="1"/>
  <c r="I280" i="37"/>
  <c r="AA319" i="14"/>
  <c r="AO94" i="47"/>
  <c r="AA164" i="19"/>
  <c r="AB164" i="19" s="1"/>
  <c r="J353" i="37"/>
  <c r="AA134" i="19"/>
  <c r="AB134" i="19" s="1"/>
  <c r="AA131" i="19"/>
  <c r="J350" i="37"/>
  <c r="J343" i="37"/>
  <c r="AA128" i="19"/>
  <c r="AB128" i="19" s="1"/>
  <c r="N472" i="14"/>
  <c r="Z152" i="19" s="1"/>
  <c r="X371" i="14"/>
  <c r="H324" i="37"/>
  <c r="L95" i="14"/>
  <c r="L78" i="32" s="1"/>
  <c r="Z95" i="14"/>
  <c r="J80" i="37" s="1"/>
  <c r="W95" i="14"/>
  <c r="K78" i="32" s="1"/>
  <c r="J95" i="14"/>
  <c r="V95" i="14"/>
  <c r="M95" i="14"/>
  <c r="AO90" i="47"/>
  <c r="AA119" i="19"/>
  <c r="AB119" i="19" s="1"/>
  <c r="V312" i="14"/>
  <c r="L312" i="14"/>
  <c r="L271" i="32" s="1"/>
  <c r="M312" i="14"/>
  <c r="W312" i="14"/>
  <c r="K271" i="32" s="1"/>
  <c r="Z312" i="14"/>
  <c r="J273" i="37" s="1"/>
  <c r="J312" i="14"/>
  <c r="AA287" i="14"/>
  <c r="N287" i="14" s="1"/>
  <c r="Z114" i="19" s="1"/>
  <c r="I248" i="37"/>
  <c r="S424" i="14"/>
  <c r="H367" i="32" s="1"/>
  <c r="S423" i="14"/>
  <c r="H366" i="32" s="1"/>
  <c r="S433" i="14"/>
  <c r="H376" i="32" s="1"/>
  <c r="S432" i="14"/>
  <c r="H375" i="32" s="1"/>
  <c r="S356" i="14"/>
  <c r="H307" i="32" s="1"/>
  <c r="S354" i="14"/>
  <c r="H305" i="32" s="1"/>
  <c r="S396" i="14"/>
  <c r="S355" i="14"/>
  <c r="H306" i="32" s="1"/>
  <c r="S421" i="14"/>
  <c r="H364" i="32" s="1"/>
  <c r="S422" i="14"/>
  <c r="H365" i="32" s="1"/>
  <c r="S581" i="14"/>
  <c r="S431" i="14"/>
  <c r="H374" i="32" s="1"/>
  <c r="J243" i="37"/>
  <c r="AA112" i="19"/>
  <c r="J250" i="37"/>
  <c r="AA115" i="19"/>
  <c r="AB115" i="19" s="1"/>
  <c r="I302" i="37"/>
  <c r="AA349" i="14"/>
  <c r="I258" i="37"/>
  <c r="AA297" i="14"/>
  <c r="AA152" i="19"/>
  <c r="AB152" i="19" s="1"/>
  <c r="I345" i="37"/>
  <c r="AA392" i="14"/>
  <c r="N403" i="14"/>
  <c r="Z135" i="19" s="1"/>
  <c r="H122" i="37"/>
  <c r="X137" i="14"/>
  <c r="H307" i="37"/>
  <c r="X354" i="14"/>
  <c r="J344" i="37"/>
  <c r="AA129" i="19"/>
  <c r="AB129" i="19" s="1"/>
  <c r="I246" i="37"/>
  <c r="AA285" i="14"/>
  <c r="N285" i="14" s="1"/>
  <c r="Z113" i="19" s="1"/>
  <c r="N529" i="14"/>
  <c r="Z164" i="19" s="1"/>
  <c r="I250" i="37"/>
  <c r="AA289" i="14"/>
  <c r="N288" i="14" s="1"/>
  <c r="Z115" i="19" s="1"/>
  <c r="J311" i="37"/>
  <c r="AA122" i="19"/>
  <c r="X250" i="14"/>
  <c r="H219" i="37"/>
  <c r="H308" i="37"/>
  <c r="X355" i="14"/>
  <c r="U66" i="14"/>
  <c r="J57" i="32" s="1"/>
  <c r="U124" i="14"/>
  <c r="J107" i="32" s="1"/>
  <c r="U199" i="14"/>
  <c r="J174" i="32" s="1"/>
  <c r="U59" i="14"/>
  <c r="J50" i="32" s="1"/>
  <c r="U58" i="14"/>
  <c r="J49" i="32" s="1"/>
  <c r="U75" i="14"/>
  <c r="J66" i="32" s="1"/>
  <c r="S406" i="14"/>
  <c r="H357" i="32" s="1"/>
  <c r="S384" i="14"/>
  <c r="H335" i="32" s="1"/>
  <c r="S319" i="14"/>
  <c r="H278" i="32" s="1"/>
  <c r="S491" i="14"/>
  <c r="H426" i="32" s="1"/>
  <c r="S477" i="14"/>
  <c r="H412" i="32" s="1"/>
  <c r="S480" i="14"/>
  <c r="H415" i="32" s="1"/>
  <c r="S478" i="14"/>
  <c r="H413" i="32" s="1"/>
  <c r="S487" i="14"/>
  <c r="H422" i="32" s="1"/>
  <c r="S490" i="14"/>
  <c r="H425" i="32" s="1"/>
  <c r="S488" i="14"/>
  <c r="H423" i="32" s="1"/>
  <c r="S489" i="14"/>
  <c r="H424" i="32" s="1"/>
  <c r="S479" i="14"/>
  <c r="H414" i="32" s="1"/>
  <c r="S492" i="14"/>
  <c r="H427" i="32" s="1"/>
  <c r="H246" i="37"/>
  <c r="X285" i="14"/>
  <c r="X363" i="14"/>
  <c r="H316" i="37"/>
  <c r="H349" i="37"/>
  <c r="X396" i="14"/>
  <c r="S472" i="14"/>
  <c r="H407" i="32" s="1"/>
  <c r="S473" i="14"/>
  <c r="H408" i="32" s="1"/>
  <c r="S427" i="14"/>
  <c r="H370" i="32" s="1"/>
  <c r="S475" i="14"/>
  <c r="H410" i="32" s="1"/>
  <c r="S428" i="14"/>
  <c r="H371" i="32" s="1"/>
  <c r="S476" i="14"/>
  <c r="H411" i="32" s="1"/>
  <c r="S474" i="14"/>
  <c r="H409" i="32" s="1"/>
  <c r="S438" i="14"/>
  <c r="H381" i="32" s="1"/>
  <c r="S532" i="14"/>
  <c r="H459" i="32" s="1"/>
  <c r="S526" i="14"/>
  <c r="H453" i="32" s="1"/>
  <c r="S525" i="14"/>
  <c r="H452" i="32" s="1"/>
  <c r="S371" i="14"/>
  <c r="H322" i="32" s="1"/>
  <c r="S281" i="14"/>
  <c r="H240" i="32" s="1"/>
  <c r="S360" i="14"/>
  <c r="H311" i="32" s="1"/>
  <c r="S361" i="14"/>
  <c r="H312" i="32" s="1"/>
  <c r="S290" i="14"/>
  <c r="H249" i="32" s="1"/>
  <c r="S287" i="14"/>
  <c r="H246" i="32" s="1"/>
  <c r="S359" i="14"/>
  <c r="H310" i="32" s="1"/>
  <c r="S397" i="14"/>
  <c r="H348" i="32" s="1"/>
  <c r="S399" i="14"/>
  <c r="H350" i="32" s="1"/>
  <c r="S280" i="14"/>
  <c r="H239" i="32" s="1"/>
  <c r="S284" i="14"/>
  <c r="S571" i="14"/>
  <c r="S283" i="14"/>
  <c r="S358" i="14"/>
  <c r="H309" i="32" s="1"/>
  <c r="S510" i="14"/>
  <c r="H437" i="32" s="1"/>
  <c r="S531" i="14"/>
  <c r="H458" i="32" s="1"/>
  <c r="S515" i="14"/>
  <c r="H442" i="32" s="1"/>
  <c r="S514" i="14"/>
  <c r="H441" i="32" s="1"/>
  <c r="S519" i="14"/>
  <c r="H446" i="32" s="1"/>
  <c r="X300" i="14"/>
  <c r="H261" i="37"/>
  <c r="AA156" i="19"/>
  <c r="AB156" i="19" s="1"/>
  <c r="AA161" i="19"/>
  <c r="AB161" i="19" s="1"/>
  <c r="AA123" i="19"/>
  <c r="AB123" i="19" s="1"/>
  <c r="J321" i="37"/>
  <c r="AA114" i="19"/>
  <c r="AB114" i="19" s="1"/>
  <c r="J248" i="37"/>
  <c r="S337" i="14"/>
  <c r="S334" i="14"/>
  <c r="H293" i="32" s="1"/>
  <c r="S335" i="14"/>
  <c r="H294" i="32" s="1"/>
  <c r="S339" i="14"/>
  <c r="S338" i="14"/>
  <c r="S390" i="14"/>
  <c r="H341" i="32" s="1"/>
  <c r="S336" i="14"/>
  <c r="S389" i="14"/>
  <c r="H340" i="32" s="1"/>
  <c r="S453" i="14"/>
  <c r="H388" i="32" s="1"/>
  <c r="S452" i="14"/>
  <c r="H387" i="32" s="1"/>
  <c r="S451" i="14"/>
  <c r="H386" i="32" s="1"/>
  <c r="S449" i="14"/>
  <c r="H384" i="32" s="1"/>
  <c r="S450" i="14"/>
  <c r="H385" i="32" s="1"/>
  <c r="S481" i="14"/>
  <c r="H416" i="32" s="1"/>
  <c r="S520" i="14"/>
  <c r="H447" i="32" s="1"/>
  <c r="S516" i="14"/>
  <c r="H443" i="32" s="1"/>
  <c r="S522" i="14"/>
  <c r="H449" i="32" s="1"/>
  <c r="S521" i="14"/>
  <c r="H448" i="32" s="1"/>
  <c r="S511" i="14"/>
  <c r="H438" i="32" s="1"/>
  <c r="S530" i="14"/>
  <c r="H457" i="32" s="1"/>
  <c r="I257" i="37"/>
  <c r="AA296" i="14"/>
  <c r="J246" i="37"/>
  <c r="AA113" i="19"/>
  <c r="AB113" i="19" s="1"/>
  <c r="J272" i="37"/>
  <c r="N504" i="14"/>
  <c r="AC160" i="19" s="1"/>
  <c r="N454" i="14"/>
  <c r="Z151" i="19" s="1"/>
  <c r="AA133" i="19"/>
  <c r="AB133" i="19" s="1"/>
  <c r="J352" i="37"/>
  <c r="N503" i="14"/>
  <c r="Z160" i="19" s="1"/>
  <c r="X311" i="14"/>
  <c r="H272" i="37"/>
  <c r="J114" i="14"/>
  <c r="V114" i="14"/>
  <c r="M114" i="14"/>
  <c r="L114" i="14"/>
  <c r="L97" i="32" s="1"/>
  <c r="W114" i="14"/>
  <c r="K97" i="32" s="1"/>
  <c r="Z114" i="14"/>
  <c r="V61" i="14"/>
  <c r="Z61" i="14"/>
  <c r="J61" i="14"/>
  <c r="S297" i="14"/>
  <c r="H256" i="32" s="1"/>
  <c r="S380" i="14"/>
  <c r="S379" i="14"/>
  <c r="S375" i="14"/>
  <c r="H326" i="32" s="1"/>
  <c r="S374" i="14"/>
  <c r="H325" i="32" s="1"/>
  <c r="S381" i="14"/>
  <c r="S378" i="14"/>
  <c r="S508" i="14"/>
  <c r="H435" i="32" s="1"/>
  <c r="S506" i="14"/>
  <c r="H433" i="32" s="1"/>
  <c r="S507" i="14"/>
  <c r="H434" i="32" s="1"/>
  <c r="S300" i="14"/>
  <c r="S310" i="14"/>
  <c r="S282" i="14"/>
  <c r="H241" i="32" s="1"/>
  <c r="S404" i="14"/>
  <c r="H355" i="32" s="1"/>
  <c r="S302" i="14"/>
  <c r="S293" i="14"/>
  <c r="H252" i="32" s="1"/>
  <c r="S296" i="14"/>
  <c r="H255" i="32" s="1"/>
  <c r="S301" i="14"/>
  <c r="S299" i="14"/>
  <c r="H258" i="32" s="1"/>
  <c r="S298" i="14"/>
  <c r="H257" i="32" s="1"/>
  <c r="S305" i="14"/>
  <c r="S294" i="14"/>
  <c r="H253" i="32" s="1"/>
  <c r="S308" i="14"/>
  <c r="S307" i="14"/>
  <c r="I254" i="37"/>
  <c r="AA293" i="14"/>
  <c r="I355" i="37"/>
  <c r="AA402" i="14"/>
  <c r="N400" i="14" s="1"/>
  <c r="Z134" i="19" s="1"/>
  <c r="I301" i="37"/>
  <c r="AA348" i="14"/>
  <c r="J254" i="37"/>
  <c r="AA116" i="19"/>
  <c r="X399" i="14"/>
  <c r="H352" i="37"/>
  <c r="H357" i="37"/>
  <c r="X404" i="14"/>
  <c r="S505" i="14"/>
  <c r="H432" i="32" s="1"/>
  <c r="S504" i="14"/>
  <c r="H431" i="32" s="1"/>
  <c r="S503" i="14"/>
  <c r="H430" i="32" s="1"/>
  <c r="S528" i="14"/>
  <c r="H455" i="32" s="1"/>
  <c r="S468" i="14"/>
  <c r="H403" i="32" s="1"/>
  <c r="S462" i="14"/>
  <c r="H397" i="32" s="1"/>
  <c r="S463" i="14"/>
  <c r="H398" i="32" s="1"/>
  <c r="S464" i="14"/>
  <c r="H399" i="32" s="1"/>
  <c r="S494" i="14"/>
  <c r="H429" i="32" s="1"/>
  <c r="S454" i="14"/>
  <c r="H389" i="32" s="1"/>
  <c r="S484" i="14"/>
  <c r="H419" i="32" s="1"/>
  <c r="S482" i="14"/>
  <c r="H417" i="32" s="1"/>
  <c r="S465" i="14"/>
  <c r="H400" i="32" s="1"/>
  <c r="S455" i="14"/>
  <c r="H390" i="32" s="1"/>
  <c r="S509" i="14"/>
  <c r="H436" i="32" s="1"/>
  <c r="S517" i="14"/>
  <c r="H444" i="32" s="1"/>
  <c r="S529" i="14"/>
  <c r="H456" i="32" s="1"/>
  <c r="S518" i="14"/>
  <c r="H445" i="32" s="1"/>
  <c r="I324" i="37"/>
  <c r="AA371" i="14"/>
  <c r="N371" i="14" s="1"/>
  <c r="Z124" i="19" s="1"/>
  <c r="I243" i="37"/>
  <c r="AA282" i="14"/>
  <c r="N280" i="14" s="1"/>
  <c r="Z112" i="19" s="1"/>
  <c r="I278" i="37"/>
  <c r="AA317" i="14"/>
  <c r="I352" i="37"/>
  <c r="AA399" i="14"/>
  <c r="N399" i="14" s="1"/>
  <c r="Z133" i="19" s="1"/>
  <c r="H317" i="37"/>
  <c r="X364" i="14"/>
  <c r="X348" i="14"/>
  <c r="H301" i="37"/>
  <c r="H253" i="37"/>
  <c r="X292" i="14"/>
  <c r="I350" i="37"/>
  <c r="AA397" i="14"/>
  <c r="N397" i="14" s="1"/>
  <c r="Z131" i="19" s="1"/>
  <c r="J295" i="37"/>
  <c r="AA118" i="19"/>
  <c r="AB118" i="19" s="1"/>
  <c r="AA160" i="19"/>
  <c r="AB160" i="19" s="1"/>
  <c r="N207" i="14"/>
  <c r="Z99" i="19" s="1"/>
  <c r="Z51" i="19" s="1"/>
  <c r="AO88" i="47"/>
  <c r="AO93" i="47"/>
  <c r="AO91" i="47"/>
  <c r="AO89" i="47"/>
  <c r="V117" i="14"/>
  <c r="J117" i="14"/>
  <c r="Z117" i="14"/>
  <c r="J102" i="37" s="1"/>
  <c r="S483" i="14"/>
  <c r="H418" i="32" s="1"/>
  <c r="S470" i="14"/>
  <c r="H405" i="32" s="1"/>
  <c r="S471" i="14"/>
  <c r="H406" i="32" s="1"/>
  <c r="S573" i="14"/>
  <c r="S318" i="14"/>
  <c r="H277" i="32" s="1"/>
  <c r="S513" i="14"/>
  <c r="H440" i="32" s="1"/>
  <c r="S512" i="14"/>
  <c r="H439" i="32" s="1"/>
  <c r="S440" i="14"/>
  <c r="H383" i="32" s="1"/>
  <c r="S435" i="14"/>
  <c r="H378" i="32" s="1"/>
  <c r="S418" i="14"/>
  <c r="H361" i="32" s="1"/>
  <c r="S426" i="14"/>
  <c r="H369" i="32" s="1"/>
  <c r="S436" i="14"/>
  <c r="H379" i="32" s="1"/>
  <c r="AA127" i="19"/>
  <c r="J339" i="37"/>
  <c r="H280" i="37" l="1"/>
  <c r="H70" i="37"/>
  <c r="N391" i="14"/>
  <c r="Z129" i="19" s="1"/>
  <c r="Z60" i="19" s="1"/>
  <c r="S309" i="14"/>
  <c r="S434" i="14"/>
  <c r="H377" i="32" s="1"/>
  <c r="N548" i="44"/>
  <c r="O548" i="44" s="1"/>
  <c r="S469" i="14"/>
  <c r="H404" i="32" s="1"/>
  <c r="Z108" i="14"/>
  <c r="J93" i="37" s="1"/>
  <c r="J108" i="14"/>
  <c r="V108" i="14"/>
  <c r="H92" i="37"/>
  <c r="X107" i="14"/>
  <c r="I260" i="37"/>
  <c r="AA299" i="14"/>
  <c r="N293" i="14" s="1"/>
  <c r="Z116" i="19" s="1"/>
  <c r="Z47" i="19" s="1"/>
  <c r="N544" i="44"/>
  <c r="O544" i="44" s="1"/>
  <c r="AA117" i="19"/>
  <c r="AA48" i="19" s="1"/>
  <c r="AB48" i="19" s="1"/>
  <c r="N541" i="44"/>
  <c r="O541" i="44" s="1"/>
  <c r="AA49" i="19"/>
  <c r="AB49" i="19" s="1"/>
  <c r="AC142" i="19"/>
  <c r="AA56" i="19"/>
  <c r="AB56" i="19" s="1"/>
  <c r="AA51" i="19"/>
  <c r="AB51" i="19" s="1"/>
  <c r="AA50" i="19"/>
  <c r="AB50" i="19" s="1"/>
  <c r="AC30" i="19"/>
  <c r="AB105" i="19"/>
  <c r="N54" i="14"/>
  <c r="Z82" i="19" s="1"/>
  <c r="Z40" i="19" s="1"/>
  <c r="AA59" i="19"/>
  <c r="AB59" i="19" s="1"/>
  <c r="N543" i="44"/>
  <c r="O543" i="44" s="1"/>
  <c r="X116" i="14"/>
  <c r="H101" i="37"/>
  <c r="N546" i="44"/>
  <c r="O546" i="44" s="1"/>
  <c r="Z58" i="19"/>
  <c r="O525" i="44"/>
  <c r="O88" i="42"/>
  <c r="O49" i="42" s="1"/>
  <c r="O527" i="44"/>
  <c r="O90" i="42"/>
  <c r="O51" i="42" s="1"/>
  <c r="P51" i="42" s="1"/>
  <c r="N547" i="44"/>
  <c r="O547" i="44" s="1"/>
  <c r="N348" i="14"/>
  <c r="Z119" i="19" s="1"/>
  <c r="H266" i="32"/>
  <c r="H331" i="32"/>
  <c r="J99" i="37"/>
  <c r="AA87" i="19"/>
  <c r="H296" i="32"/>
  <c r="X312" i="14"/>
  <c r="H273" i="37"/>
  <c r="AA95" i="14"/>
  <c r="I80" i="37"/>
  <c r="H242" i="32"/>
  <c r="H302" i="32"/>
  <c r="AB127" i="19"/>
  <c r="AA60" i="19"/>
  <c r="AB60" i="19" s="1"/>
  <c r="H295" i="32"/>
  <c r="S366" i="14"/>
  <c r="S402" i="14"/>
  <c r="H353" i="32" s="1"/>
  <c r="S398" i="14"/>
  <c r="H349" i="32" s="1"/>
  <c r="S289" i="14"/>
  <c r="H248" i="32" s="1"/>
  <c r="S370" i="14"/>
  <c r="S401" i="14"/>
  <c r="H352" i="32" s="1"/>
  <c r="S291" i="14"/>
  <c r="S292" i="14"/>
  <c r="S286" i="14"/>
  <c r="S362" i="14"/>
  <c r="H313" i="32" s="1"/>
  <c r="S367" i="14"/>
  <c r="S288" i="14"/>
  <c r="H247" i="32" s="1"/>
  <c r="S372" i="14"/>
  <c r="H323" i="32" s="1"/>
  <c r="S285" i="14"/>
  <c r="H244" i="32" s="1"/>
  <c r="S368" i="14"/>
  <c r="S365" i="14"/>
  <c r="H316" i="32" s="1"/>
  <c r="S400" i="14"/>
  <c r="H351" i="32" s="1"/>
  <c r="S369" i="14"/>
  <c r="S364" i="14"/>
  <c r="H315" i="32" s="1"/>
  <c r="H292" i="32"/>
  <c r="X95" i="14"/>
  <c r="H80" i="37"/>
  <c r="Z61" i="19"/>
  <c r="Z30" i="19"/>
  <c r="H267" i="32"/>
  <c r="S373" i="14"/>
  <c r="H324" i="32" s="1"/>
  <c r="S377" i="14"/>
  <c r="S403" i="14"/>
  <c r="H354" i="32" s="1"/>
  <c r="H102" i="37"/>
  <c r="X117" i="14"/>
  <c r="H264" i="32"/>
  <c r="H329" i="32"/>
  <c r="X61" i="14"/>
  <c r="H54" i="37"/>
  <c r="I99" i="37"/>
  <c r="AA114" i="14"/>
  <c r="N114" i="14" s="1"/>
  <c r="Z87" i="19" s="1"/>
  <c r="H243" i="32"/>
  <c r="S416" i="14"/>
  <c r="H359" i="32" s="1"/>
  <c r="S429" i="14"/>
  <c r="H372" i="32" s="1"/>
  <c r="S420" i="14"/>
  <c r="H363" i="32" s="1"/>
  <c r="S419" i="14"/>
  <c r="H362" i="32" s="1"/>
  <c r="S417" i="14"/>
  <c r="H360" i="32" s="1"/>
  <c r="S430" i="14"/>
  <c r="H373" i="32" s="1"/>
  <c r="S415" i="14"/>
  <c r="H358" i="32" s="1"/>
  <c r="I273" i="37"/>
  <c r="AA312" i="14"/>
  <c r="N311" i="14" s="1"/>
  <c r="Z117" i="19" s="1"/>
  <c r="H303" i="32"/>
  <c r="H79" i="37"/>
  <c r="X94" i="14"/>
  <c r="H261" i="32"/>
  <c r="Z46" i="19"/>
  <c r="S322" i="14"/>
  <c r="S317" i="14"/>
  <c r="H276" i="32" s="1"/>
  <c r="S386" i="14"/>
  <c r="S323" i="14"/>
  <c r="S312" i="14"/>
  <c r="H271" i="32" s="1"/>
  <c r="S324" i="14"/>
  <c r="S313" i="14"/>
  <c r="H272" i="32" s="1"/>
  <c r="S325" i="14"/>
  <c r="S311" i="14"/>
  <c r="H270" i="32" s="1"/>
  <c r="S331" i="14"/>
  <c r="S329" i="14"/>
  <c r="S314" i="14"/>
  <c r="H273" i="32" s="1"/>
  <c r="S320" i="14"/>
  <c r="S326" i="14"/>
  <c r="S316" i="14"/>
  <c r="H275" i="32" s="1"/>
  <c r="S385" i="14"/>
  <c r="S383" i="14"/>
  <c r="H334" i="32" s="1"/>
  <c r="S387" i="14"/>
  <c r="S328" i="14"/>
  <c r="S327" i="14"/>
  <c r="S321" i="14"/>
  <c r="S382" i="14"/>
  <c r="H333" i="32" s="1"/>
  <c r="S388" i="14"/>
  <c r="S332" i="14"/>
  <c r="S330" i="14"/>
  <c r="S405" i="14"/>
  <c r="H356" i="32" s="1"/>
  <c r="S315" i="14"/>
  <c r="H274" i="32" s="1"/>
  <c r="H332" i="32"/>
  <c r="H297" i="32"/>
  <c r="AB131" i="19"/>
  <c r="H344" i="32"/>
  <c r="X26" i="14"/>
  <c r="H19" i="37"/>
  <c r="H269" i="32"/>
  <c r="H99" i="37"/>
  <c r="X114" i="14"/>
  <c r="H298" i="32"/>
  <c r="H304" i="32"/>
  <c r="AA47" i="19"/>
  <c r="AB47" i="19" s="1"/>
  <c r="AB116" i="19"/>
  <c r="H260" i="32"/>
  <c r="H259" i="32"/>
  <c r="J54" i="37"/>
  <c r="AA82" i="19"/>
  <c r="AB112" i="19"/>
  <c r="AA46" i="19"/>
  <c r="AB46" i="19" s="1"/>
  <c r="H346" i="32"/>
  <c r="H268" i="32"/>
  <c r="H330" i="32"/>
  <c r="AA29" i="19"/>
  <c r="AB29" i="19" s="1"/>
  <c r="AB122" i="19"/>
  <c r="AA58" i="19"/>
  <c r="AB58" i="19" s="1"/>
  <c r="H347" i="32"/>
  <c r="H345" i="32"/>
  <c r="Z29" i="19" l="1"/>
  <c r="AB117" i="19"/>
  <c r="AA24" i="19"/>
  <c r="AB24" i="19" s="1"/>
  <c r="H93" i="37"/>
  <c r="X108" i="14"/>
  <c r="Z48" i="19"/>
  <c r="P49" i="42"/>
  <c r="O74" i="42"/>
  <c r="H281" i="32"/>
  <c r="H291" i="32"/>
  <c r="H336" i="32"/>
  <c r="H284" i="32"/>
  <c r="H328" i="32"/>
  <c r="H321" i="32"/>
  <c r="Z24" i="19"/>
  <c r="H318" i="32"/>
  <c r="AB82" i="19"/>
  <c r="AA40" i="19"/>
  <c r="AB40" i="19" s="1"/>
  <c r="H283" i="32"/>
  <c r="H280" i="32"/>
  <c r="H320" i="32"/>
  <c r="H339" i="32"/>
  <c r="H285" i="32"/>
  <c r="H279" i="32"/>
  <c r="H286" i="32"/>
  <c r="H282" i="32"/>
  <c r="H245" i="32"/>
  <c r="H317" i="32"/>
  <c r="H287" i="32"/>
  <c r="H288" i="32"/>
  <c r="H337" i="32"/>
  <c r="Z43" i="19"/>
  <c r="H251" i="32"/>
  <c r="AB87" i="19"/>
  <c r="AA43" i="19"/>
  <c r="AB43" i="19" s="1"/>
  <c r="H290" i="32"/>
  <c r="H319" i="32"/>
  <c r="H250" i="32"/>
  <c r="H338" i="32"/>
  <c r="H289" i="32"/>
  <c r="P74" i="42" l="1"/>
  <c r="Q49" i="42" s="1"/>
  <c r="S542" i="14" s="1"/>
  <c r="S234" i="14" l="1"/>
  <c r="S60" i="14"/>
  <c r="H51" i="32" s="1"/>
  <c r="S69" i="14"/>
  <c r="H60" i="32" s="1"/>
  <c r="S57" i="14"/>
  <c r="H48" i="32" s="1"/>
  <c r="Q47" i="42"/>
  <c r="S540" i="14" s="1"/>
  <c r="Q63" i="42"/>
  <c r="S556" i="14" s="1"/>
  <c r="Q62" i="42"/>
  <c r="S555" i="14" s="1"/>
  <c r="S262" i="14" s="1"/>
  <c r="H229" i="32" s="1"/>
  <c r="Q58" i="42"/>
  <c r="S551" i="14" s="1"/>
  <c r="Q53" i="42"/>
  <c r="S546" i="14" s="1"/>
  <c r="Q50" i="42"/>
  <c r="S543" i="14" s="1"/>
  <c r="X74" i="42"/>
  <c r="Q33" i="9" s="1"/>
  <c r="X33" i="9" s="1"/>
  <c r="S33" i="9" s="1"/>
  <c r="K25" i="14" s="1"/>
  <c r="Q60" i="42"/>
  <c r="S553" i="14" s="1"/>
  <c r="Q67" i="42"/>
  <c r="Q72" i="42"/>
  <c r="Q69" i="42"/>
  <c r="Q48" i="42"/>
  <c r="S541" i="14" s="1"/>
  <c r="M357" i="14"/>
  <c r="T357" i="14"/>
  <c r="I308" i="32" s="1"/>
  <c r="Q75" i="42"/>
  <c r="S560" i="14" s="1"/>
  <c r="Q57" i="42"/>
  <c r="S550" i="14" s="1"/>
  <c r="Q59" i="42"/>
  <c r="S552" i="14" s="1"/>
  <c r="Q74" i="42"/>
  <c r="S539" i="14" s="1"/>
  <c r="Q52" i="42"/>
  <c r="S545" i="14" s="1"/>
  <c r="Q68" i="42"/>
  <c r="Q54" i="42"/>
  <c r="S547" i="14" s="1"/>
  <c r="Q73" i="42"/>
  <c r="Q71" i="42"/>
  <c r="Q61" i="42"/>
  <c r="S554" i="14" s="1"/>
  <c r="Q65" i="42"/>
  <c r="Q66" i="42"/>
  <c r="Q56" i="42"/>
  <c r="S549" i="14" s="1"/>
  <c r="Q64" i="42"/>
  <c r="Q55" i="42"/>
  <c r="S548" i="14" s="1"/>
  <c r="Q70" i="42"/>
  <c r="Q51" i="42"/>
  <c r="S544" i="14" s="1"/>
  <c r="S92" i="14" l="1"/>
  <c r="H75" i="32" s="1"/>
  <c r="S205" i="14"/>
  <c r="H180" i="32" s="1"/>
  <c r="S89" i="14"/>
  <c r="H72" i="32" s="1"/>
  <c r="S93" i="14"/>
  <c r="H76" i="32" s="1"/>
  <c r="S88" i="14"/>
  <c r="H71" i="32" s="1"/>
  <c r="S90" i="14"/>
  <c r="H73" i="32" s="1"/>
  <c r="S87" i="14"/>
  <c r="S206" i="14"/>
  <c r="H181" i="32" s="1"/>
  <c r="S204" i="14"/>
  <c r="H179" i="32" s="1"/>
  <c r="S85" i="14"/>
  <c r="S86" i="14"/>
  <c r="H69" i="32" s="1"/>
  <c r="S91" i="14"/>
  <c r="H74" i="32" s="1"/>
  <c r="S167" i="14"/>
  <c r="S493" i="14"/>
  <c r="H428" i="32" s="1"/>
  <c r="S533" i="14"/>
  <c r="H460" i="32" s="1"/>
  <c r="S439" i="14"/>
  <c r="H382" i="32" s="1"/>
  <c r="S180" i="14"/>
  <c r="S357" i="14"/>
  <c r="H308" i="32" s="1"/>
  <c r="S168" i="14"/>
  <c r="H143" i="32" s="1"/>
  <c r="S169" i="14"/>
  <c r="H144" i="32" s="1"/>
  <c r="S132" i="14"/>
  <c r="H115" i="32" s="1"/>
  <c r="S131" i="14"/>
  <c r="H114" i="32" s="1"/>
  <c r="S112" i="14"/>
  <c r="H95" i="32" s="1"/>
  <c r="S111" i="14"/>
  <c r="H94" i="32" s="1"/>
  <c r="S110" i="14"/>
  <c r="H93" i="32" s="1"/>
  <c r="S218" i="14"/>
  <c r="H193" i="32" s="1"/>
  <c r="S108" i="14"/>
  <c r="H91" i="32" s="1"/>
  <c r="S135" i="14"/>
  <c r="H118" i="32" s="1"/>
  <c r="S267" i="14"/>
  <c r="H234" i="32" s="1"/>
  <c r="S248" i="14"/>
  <c r="H215" i="32" s="1"/>
  <c r="S247" i="14"/>
  <c r="H214" i="32" s="1"/>
  <c r="S129" i="14"/>
  <c r="H112" i="32" s="1"/>
  <c r="S133" i="14"/>
  <c r="H116" i="32" s="1"/>
  <c r="S242" i="14"/>
  <c r="H209" i="32" s="1"/>
  <c r="S117" i="14"/>
  <c r="H100" i="32" s="1"/>
  <c r="S268" i="14"/>
  <c r="H235" i="32" s="1"/>
  <c r="S244" i="14"/>
  <c r="H211" i="32" s="1"/>
  <c r="S249" i="14"/>
  <c r="H216" i="32" s="1"/>
  <c r="S115" i="14"/>
  <c r="H98" i="32" s="1"/>
  <c r="S182" i="14"/>
  <c r="H157" i="32" s="1"/>
  <c r="S228" i="14"/>
  <c r="H195" i="32" s="1"/>
  <c r="S40" i="14"/>
  <c r="H31" i="32" s="1"/>
  <c r="S38" i="14"/>
  <c r="H29" i="32" s="1"/>
  <c r="S184" i="14"/>
  <c r="H159" i="32" s="1"/>
  <c r="S186" i="14"/>
  <c r="H161" i="32" s="1"/>
  <c r="S52" i="14"/>
  <c r="H43" i="32" s="1"/>
  <c r="S50" i="14"/>
  <c r="H41" i="32" s="1"/>
  <c r="S41" i="14"/>
  <c r="H32" i="32" s="1"/>
  <c r="S227" i="14"/>
  <c r="H194" i="32" s="1"/>
  <c r="S51" i="14"/>
  <c r="H42" i="32" s="1"/>
  <c r="S53" i="14"/>
  <c r="H44" i="32" s="1"/>
  <c r="S187" i="14"/>
  <c r="H162" i="32" s="1"/>
  <c r="S183" i="14"/>
  <c r="H158" i="32" s="1"/>
  <c r="S39" i="14"/>
  <c r="S42" i="14"/>
  <c r="H33" i="32" s="1"/>
  <c r="S190" i="14"/>
  <c r="H165" i="32" s="1"/>
  <c r="S46" i="14"/>
  <c r="H37" i="32" s="1"/>
  <c r="S44" i="14"/>
  <c r="H35" i="32" s="1"/>
  <c r="S230" i="14"/>
  <c r="H197" i="32" s="1"/>
  <c r="S188" i="14"/>
  <c r="H163" i="32" s="1"/>
  <c r="S189" i="14"/>
  <c r="H164" i="32" s="1"/>
  <c r="S48" i="14"/>
  <c r="H39" i="32" s="1"/>
  <c r="S185" i="14"/>
  <c r="H160" i="32" s="1"/>
  <c r="S43" i="14"/>
  <c r="H34" i="32" s="1"/>
  <c r="S45" i="14"/>
  <c r="H36" i="32" s="1"/>
  <c r="S229" i="14"/>
  <c r="H196" i="32" s="1"/>
  <c r="S49" i="14"/>
  <c r="H40" i="32" s="1"/>
  <c r="S47" i="14"/>
  <c r="H38" i="32" s="1"/>
  <c r="S121" i="14"/>
  <c r="H104" i="32" s="1"/>
  <c r="S123" i="14"/>
  <c r="H106" i="32" s="1"/>
  <c r="S127" i="14"/>
  <c r="H110" i="32" s="1"/>
  <c r="S130" i="14"/>
  <c r="H113" i="32" s="1"/>
  <c r="S125" i="14"/>
  <c r="H108" i="32" s="1"/>
  <c r="S120" i="14"/>
  <c r="H103" i="32" s="1"/>
  <c r="S126" i="14"/>
  <c r="H109" i="32" s="1"/>
  <c r="S119" i="14"/>
  <c r="H102" i="32" s="1"/>
  <c r="S558" i="14"/>
  <c r="S128" i="14"/>
  <c r="H111" i="32" s="1"/>
  <c r="S118" i="14"/>
  <c r="H101" i="32" s="1"/>
  <c r="S122" i="14"/>
  <c r="H105" i="32" s="1"/>
  <c r="S165" i="14"/>
  <c r="H140" i="32" s="1"/>
  <c r="S163" i="14"/>
  <c r="H138" i="32" s="1"/>
  <c r="S260" i="14"/>
  <c r="H227" i="32" s="1"/>
  <c r="S164" i="14"/>
  <c r="H139" i="32" s="1"/>
  <c r="S166" i="14"/>
  <c r="H141" i="32" s="1"/>
  <c r="S557" i="14"/>
  <c r="S559" i="14"/>
  <c r="S253" i="14"/>
  <c r="H220" i="32" s="1"/>
  <c r="S255" i="14"/>
  <c r="H222" i="32" s="1"/>
  <c r="S146" i="14"/>
  <c r="H129" i="32" s="1"/>
  <c r="S142" i="14"/>
  <c r="H125" i="32" s="1"/>
  <c r="S251" i="14"/>
  <c r="S252" i="14"/>
  <c r="S254" i="14"/>
  <c r="H221" i="32" s="1"/>
  <c r="S137" i="14"/>
  <c r="S141" i="14"/>
  <c r="H124" i="32" s="1"/>
  <c r="S148" i="14"/>
  <c r="H131" i="32" s="1"/>
  <c r="S144" i="14"/>
  <c r="H127" i="32" s="1"/>
  <c r="S147" i="14"/>
  <c r="H130" i="32" s="1"/>
  <c r="S138" i="14"/>
  <c r="S177" i="14"/>
  <c r="H152" i="32" s="1"/>
  <c r="S143" i="14"/>
  <c r="H126" i="32" s="1"/>
  <c r="S145" i="14"/>
  <c r="H128" i="32" s="1"/>
  <c r="S270" i="14"/>
  <c r="H237" i="32" s="1"/>
  <c r="S139" i="14"/>
  <c r="S269" i="14"/>
  <c r="S140" i="14"/>
  <c r="S271" i="14"/>
  <c r="H238" i="32" s="1"/>
  <c r="S174" i="14"/>
  <c r="H149" i="32" s="1"/>
  <c r="S176" i="14"/>
  <c r="H151" i="32" s="1"/>
  <c r="S172" i="14"/>
  <c r="H147" i="32" s="1"/>
  <c r="S170" i="14"/>
  <c r="H145" i="32" s="1"/>
  <c r="S173" i="14"/>
  <c r="H148" i="32" s="1"/>
  <c r="S171" i="14"/>
  <c r="H146" i="32" s="1"/>
  <c r="S175" i="14"/>
  <c r="H150" i="32" s="1"/>
  <c r="J25" i="14"/>
  <c r="V25" i="14"/>
  <c r="K3" i="14" s="1"/>
  <c r="M3" i="14" s="1"/>
  <c r="S54" i="14"/>
  <c r="H45" i="32" s="1"/>
  <c r="S235" i="14"/>
  <c r="H202" i="32" s="1"/>
  <c r="S198" i="14"/>
  <c r="H173" i="32" s="1"/>
  <c r="S191" i="14"/>
  <c r="H166" i="32" s="1"/>
  <c r="S200" i="14"/>
  <c r="H175" i="32" s="1"/>
  <c r="S196" i="14"/>
  <c r="H171" i="32" s="1"/>
  <c r="S68" i="14"/>
  <c r="H59" i="32" s="1"/>
  <c r="S70" i="14"/>
  <c r="H61" i="32" s="1"/>
  <c r="S67" i="14"/>
  <c r="H58" i="32" s="1"/>
  <c r="S231" i="14"/>
  <c r="H198" i="32" s="1"/>
  <c r="S193" i="14"/>
  <c r="H168" i="32" s="1"/>
  <c r="S232" i="14"/>
  <c r="H199" i="32" s="1"/>
  <c r="S74" i="14"/>
  <c r="H65" i="32" s="1"/>
  <c r="S197" i="14"/>
  <c r="H172" i="32" s="1"/>
  <c r="S233" i="14"/>
  <c r="H200" i="32" s="1"/>
  <c r="S202" i="14"/>
  <c r="H177" i="32" s="1"/>
  <c r="S73" i="14"/>
  <c r="H64" i="32" s="1"/>
  <c r="S195" i="14"/>
  <c r="H170" i="32" s="1"/>
  <c r="S192" i="14"/>
  <c r="H167" i="32" s="1"/>
  <c r="S63" i="14"/>
  <c r="H54" i="32" s="1"/>
  <c r="S201" i="14"/>
  <c r="H176" i="32" s="1"/>
  <c r="S56" i="14"/>
  <c r="H47" i="32" s="1"/>
  <c r="S203" i="14"/>
  <c r="H178" i="32" s="1"/>
  <c r="S236" i="14"/>
  <c r="H203" i="32" s="1"/>
  <c r="S84" i="14"/>
  <c r="H67" i="32" s="1"/>
  <c r="S65" i="14"/>
  <c r="H56" i="32" s="1"/>
  <c r="S62" i="14"/>
  <c r="H53" i="32" s="1"/>
  <c r="S58" i="14"/>
  <c r="H49" i="32" s="1"/>
  <c r="S59" i="14"/>
  <c r="H50" i="32" s="1"/>
  <c r="S64" i="14"/>
  <c r="H55" i="32" s="1"/>
  <c r="S124" i="14"/>
  <c r="H107" i="32" s="1"/>
  <c r="S72" i="14"/>
  <c r="H63" i="32" s="1"/>
  <c r="S199" i="14"/>
  <c r="H174" i="32" s="1"/>
  <c r="S55" i="14"/>
  <c r="H46" i="32" s="1"/>
  <c r="S61" i="14"/>
  <c r="H52" i="32" s="1"/>
  <c r="S66" i="14"/>
  <c r="H57" i="32" s="1"/>
  <c r="S75" i="14"/>
  <c r="H66" i="32" s="1"/>
  <c r="S194" i="14"/>
  <c r="H169" i="32" s="1"/>
  <c r="S258" i="14"/>
  <c r="H225" i="32" s="1"/>
  <c r="S113" i="14"/>
  <c r="H96" i="32" s="1"/>
  <c r="S162" i="14"/>
  <c r="H137" i="32" s="1"/>
  <c r="S161" i="14"/>
  <c r="H136" i="32" s="1"/>
  <c r="S257" i="14"/>
  <c r="H224" i="32" s="1"/>
  <c r="S216" i="14"/>
  <c r="H191" i="32" s="1"/>
  <c r="S217" i="14"/>
  <c r="H192" i="32" s="1"/>
  <c r="S259" i="14"/>
  <c r="H226" i="32" s="1"/>
  <c r="S107" i="14"/>
  <c r="S214" i="14"/>
  <c r="H189" i="32" s="1"/>
  <c r="S256" i="14"/>
  <c r="H223" i="32" s="1"/>
  <c r="S158" i="14"/>
  <c r="H133" i="32" s="1"/>
  <c r="S109" i="14"/>
  <c r="H92" i="32" s="1"/>
  <c r="S215" i="14"/>
  <c r="H190" i="32" s="1"/>
  <c r="S157" i="14"/>
  <c r="S159" i="14"/>
  <c r="H134" i="32" s="1"/>
  <c r="S160" i="14"/>
  <c r="H135" i="32" s="1"/>
  <c r="S71" i="14"/>
  <c r="H62" i="32" s="1"/>
  <c r="S213" i="14"/>
  <c r="AB357" i="14"/>
  <c r="N357" i="14" s="1"/>
  <c r="AC121" i="19" s="1"/>
  <c r="I310" i="37"/>
  <c r="S98" i="14"/>
  <c r="H81" i="32" s="1"/>
  <c r="S101" i="14"/>
  <c r="H84" i="32" s="1"/>
  <c r="S237" i="14"/>
  <c r="H204" i="32" s="1"/>
  <c r="S207" i="14"/>
  <c r="H182" i="32" s="1"/>
  <c r="S295" i="14"/>
  <c r="H254" i="32" s="1"/>
  <c r="S211" i="14"/>
  <c r="H186" i="32" s="1"/>
  <c r="S210" i="14"/>
  <c r="H185" i="32" s="1"/>
  <c r="S238" i="14"/>
  <c r="H205" i="32" s="1"/>
  <c r="S306" i="14"/>
  <c r="H265" i="32" s="1"/>
  <c r="S304" i="14"/>
  <c r="H263" i="32" s="1"/>
  <c r="S94" i="14"/>
  <c r="S303" i="14"/>
  <c r="H262" i="32" s="1"/>
  <c r="S97" i="14"/>
  <c r="H80" i="32" s="1"/>
  <c r="S104" i="14"/>
  <c r="H87" i="32" s="1"/>
  <c r="S96" i="14"/>
  <c r="H79" i="32" s="1"/>
  <c r="S105" i="14"/>
  <c r="H88" i="32" s="1"/>
  <c r="S239" i="14"/>
  <c r="H206" i="32" s="1"/>
  <c r="S102" i="14"/>
  <c r="H85" i="32" s="1"/>
  <c r="S103" i="14"/>
  <c r="H86" i="32" s="1"/>
  <c r="S212" i="14"/>
  <c r="H187" i="32" s="1"/>
  <c r="S100" i="14"/>
  <c r="H83" i="32" s="1"/>
  <c r="S95" i="14"/>
  <c r="H78" i="32" s="1"/>
  <c r="S376" i="14"/>
  <c r="H327" i="32" s="1"/>
  <c r="S208" i="14"/>
  <c r="H183" i="32" s="1"/>
  <c r="S106" i="14"/>
  <c r="H89" i="32" s="1"/>
  <c r="S99" i="14"/>
  <c r="H82" i="32" s="1"/>
  <c r="S209" i="14"/>
  <c r="H184" i="32" s="1"/>
  <c r="H201" i="32"/>
  <c r="V234" i="14"/>
  <c r="H188" i="32" l="1"/>
  <c r="V213" i="14"/>
  <c r="H120" i="32"/>
  <c r="V137" i="14"/>
  <c r="S179" i="14"/>
  <c r="H154" i="32" s="1"/>
  <c r="S178" i="14"/>
  <c r="H153" i="32" s="1"/>
  <c r="S241" i="14"/>
  <c r="H208" i="32" s="1"/>
  <c r="S246" i="14"/>
  <c r="H213" i="32" s="1"/>
  <c r="S243" i="14"/>
  <c r="H210" i="32" s="1"/>
  <c r="S245" i="14"/>
  <c r="H212" i="32" s="1"/>
  <c r="S136" i="14"/>
  <c r="H119" i="32" s="1"/>
  <c r="S240" i="14"/>
  <c r="H207" i="32" s="1"/>
  <c r="S261" i="14"/>
  <c r="H228" i="32" s="1"/>
  <c r="H70" i="32"/>
  <c r="V87" i="14"/>
  <c r="H77" i="32"/>
  <c r="V94" i="14"/>
  <c r="W25" i="14"/>
  <c r="W37" i="14"/>
  <c r="W16" i="14"/>
  <c r="N3" i="14"/>
  <c r="W30" i="14"/>
  <c r="W24" i="14"/>
  <c r="W26" i="14"/>
  <c r="W18" i="14"/>
  <c r="W33" i="14"/>
  <c r="W17" i="14"/>
  <c r="W20" i="14"/>
  <c r="W34" i="14"/>
  <c r="W32" i="14"/>
  <c r="W31" i="14"/>
  <c r="W27" i="14"/>
  <c r="W15" i="14"/>
  <c r="W21" i="14"/>
  <c r="W22" i="14"/>
  <c r="W23" i="14"/>
  <c r="V252" i="14"/>
  <c r="H219" i="32"/>
  <c r="S263" i="14"/>
  <c r="S116" i="14"/>
  <c r="H99" i="32" s="1"/>
  <c r="S265" i="14"/>
  <c r="S134" i="14"/>
  <c r="S264" i="14"/>
  <c r="H231" i="32" s="1"/>
  <c r="H142" i="32"/>
  <c r="V167" i="14"/>
  <c r="S114" i="14"/>
  <c r="H97" i="32" s="1"/>
  <c r="S250" i="14"/>
  <c r="H217" i="32" s="1"/>
  <c r="S266" i="14"/>
  <c r="H233" i="32" s="1"/>
  <c r="V39" i="14"/>
  <c r="H30" i="32"/>
  <c r="V157" i="14"/>
  <c r="H132" i="32"/>
  <c r="X25" i="14"/>
  <c r="X535" i="14" s="1"/>
  <c r="H18" i="37"/>
  <c r="H121" i="32"/>
  <c r="V138" i="14"/>
  <c r="V251" i="14"/>
  <c r="H218" i="32"/>
  <c r="V107" i="14"/>
  <c r="H90" i="32"/>
  <c r="H123" i="32"/>
  <c r="V140" i="14"/>
  <c r="H236" i="32"/>
  <c r="V269" i="14"/>
  <c r="H68" i="32"/>
  <c r="V85" i="14"/>
  <c r="H122" i="32"/>
  <c r="V139" i="14"/>
  <c r="V180" i="14"/>
  <c r="H155" i="32"/>
  <c r="L27" i="14" l="1"/>
  <c r="Z27" i="14"/>
  <c r="J20" i="37" s="1"/>
  <c r="K18" i="32"/>
  <c r="K17" i="32"/>
  <c r="L26" i="14"/>
  <c r="Z26" i="14"/>
  <c r="J19" i="37" s="1"/>
  <c r="V263" i="14"/>
  <c r="H230" i="32"/>
  <c r="L31" i="14"/>
  <c r="K22" i="32"/>
  <c r="Z31" i="14"/>
  <c r="J24" i="37" s="1"/>
  <c r="K15" i="32"/>
  <c r="Z24" i="14"/>
  <c r="J17" i="37" s="1"/>
  <c r="L24" i="14"/>
  <c r="L30" i="14"/>
  <c r="K21" i="32"/>
  <c r="Z30" i="14"/>
  <c r="L34" i="14"/>
  <c r="Z34" i="14"/>
  <c r="J27" i="37" s="1"/>
  <c r="K25" i="32"/>
  <c r="W36" i="14"/>
  <c r="W19" i="14"/>
  <c r="Z23" i="14"/>
  <c r="L23" i="14"/>
  <c r="K14" i="32"/>
  <c r="L20" i="14"/>
  <c r="Z20" i="14"/>
  <c r="K11" i="32"/>
  <c r="Z16" i="14"/>
  <c r="J9" i="37" s="1"/>
  <c r="K7" i="32"/>
  <c r="L16" i="14"/>
  <c r="Z32" i="14"/>
  <c r="J25" i="37" s="1"/>
  <c r="K23" i="32"/>
  <c r="L32" i="14"/>
  <c r="Z22" i="14"/>
  <c r="J15" i="37" s="1"/>
  <c r="L22" i="14"/>
  <c r="K13" i="32"/>
  <c r="K8" i="32"/>
  <c r="Z17" i="14"/>
  <c r="J10" i="37" s="1"/>
  <c r="L17" i="14"/>
  <c r="L37" i="14"/>
  <c r="Z37" i="14"/>
  <c r="K28" i="32"/>
  <c r="H117" i="32"/>
  <c r="L134" i="14"/>
  <c r="K12" i="32"/>
  <c r="L21" i="14"/>
  <c r="Z21" i="14"/>
  <c r="J14" i="37" s="1"/>
  <c r="Z33" i="14"/>
  <c r="J26" i="37" s="1"/>
  <c r="K24" i="32"/>
  <c r="L33" i="14"/>
  <c r="K16" i="32"/>
  <c r="Z25" i="14"/>
  <c r="J18" i="37" s="1"/>
  <c r="L25" i="14"/>
  <c r="K4" i="14"/>
  <c r="M4" i="14" s="1"/>
  <c r="H232" i="32"/>
  <c r="V265" i="14"/>
  <c r="Z15" i="14"/>
  <c r="K6" i="32"/>
  <c r="L15" i="14"/>
  <c r="L18" i="14"/>
  <c r="K9" i="32"/>
  <c r="Z18" i="14"/>
  <c r="J11" i="37" s="1"/>
  <c r="K5" i="14" l="1"/>
  <c r="M5" i="14" s="1"/>
  <c r="W263" i="14" s="1"/>
  <c r="L16" i="32"/>
  <c r="M25" i="14"/>
  <c r="K10" i="32"/>
  <c r="L19" i="14"/>
  <c r="M24" i="14"/>
  <c r="L15" i="32"/>
  <c r="J8" i="37"/>
  <c r="AA34" i="19"/>
  <c r="M134" i="14"/>
  <c r="I119" i="37" s="1"/>
  <c r="L117" i="32"/>
  <c r="K27" i="32"/>
  <c r="L36" i="14"/>
  <c r="L13" i="32"/>
  <c r="M22" i="14"/>
  <c r="M33" i="14"/>
  <c r="L24" i="32"/>
  <c r="AA35" i="19"/>
  <c r="J13" i="37"/>
  <c r="M26" i="14"/>
  <c r="L17" i="32"/>
  <c r="J30" i="37"/>
  <c r="AA38" i="19"/>
  <c r="M32" i="14"/>
  <c r="L23" i="32"/>
  <c r="L11" i="32"/>
  <c r="M20" i="14"/>
  <c r="L25" i="32"/>
  <c r="M34" i="14"/>
  <c r="L28" i="32"/>
  <c r="M37" i="14"/>
  <c r="AA37" i="19"/>
  <c r="J23" i="37"/>
  <c r="M31" i="14"/>
  <c r="L22" i="32"/>
  <c r="L9" i="32"/>
  <c r="M18" i="14"/>
  <c r="W167" i="14"/>
  <c r="N4" i="14"/>
  <c r="W180" i="14"/>
  <c r="W85" i="14"/>
  <c r="W157" i="14"/>
  <c r="W39" i="14"/>
  <c r="W140" i="14"/>
  <c r="W94" i="14"/>
  <c r="W139" i="14"/>
  <c r="W87" i="14"/>
  <c r="W138" i="14"/>
  <c r="W107" i="14"/>
  <c r="W137" i="14"/>
  <c r="M17" i="14"/>
  <c r="L8" i="32"/>
  <c r="M23" i="14"/>
  <c r="L14" i="32"/>
  <c r="M15" i="14"/>
  <c r="L6" i="32"/>
  <c r="M21" i="14"/>
  <c r="L12" i="32"/>
  <c r="L7" i="32"/>
  <c r="M16" i="14"/>
  <c r="AA36" i="19"/>
  <c r="J16" i="37"/>
  <c r="M30" i="14"/>
  <c r="L21" i="32"/>
  <c r="M27" i="14"/>
  <c r="L18" i="32"/>
  <c r="W251" i="14" l="1"/>
  <c r="K218" i="32" s="1"/>
  <c r="W252" i="14"/>
  <c r="K219" i="32" s="1"/>
  <c r="W234" i="14"/>
  <c r="L234" i="14" s="1"/>
  <c r="N5" i="14"/>
  <c r="W214" i="14" s="1"/>
  <c r="W265" i="14"/>
  <c r="K232" i="32" s="1"/>
  <c r="W213" i="14"/>
  <c r="K188" i="32" s="1"/>
  <c r="W269" i="14"/>
  <c r="Z269" i="14" s="1"/>
  <c r="I20" i="37"/>
  <c r="AA27" i="14"/>
  <c r="AA21" i="14"/>
  <c r="I14" i="37"/>
  <c r="K90" i="32"/>
  <c r="L107" i="14"/>
  <c r="Z107" i="14"/>
  <c r="K68" i="32"/>
  <c r="Z85" i="14"/>
  <c r="L85" i="14"/>
  <c r="AA19" i="19"/>
  <c r="AA11" i="19"/>
  <c r="L138" i="14"/>
  <c r="K121" i="32"/>
  <c r="Z138" i="14"/>
  <c r="J123" i="37" s="1"/>
  <c r="K155" i="32"/>
  <c r="L180" i="14"/>
  <c r="Z180" i="14"/>
  <c r="AA32" i="14"/>
  <c r="I25" i="37"/>
  <c r="AA33" i="14"/>
  <c r="I26" i="37"/>
  <c r="AA30" i="14"/>
  <c r="I23" i="37"/>
  <c r="I8" i="37"/>
  <c r="AA15" i="14"/>
  <c r="L87" i="14"/>
  <c r="Z87" i="14"/>
  <c r="J72" i="37" s="1"/>
  <c r="K70" i="32"/>
  <c r="W286" i="14"/>
  <c r="W47" i="14"/>
  <c r="W101" i="14"/>
  <c r="W160" i="14"/>
  <c r="W179" i="14"/>
  <c r="W148" i="14"/>
  <c r="W310" i="14"/>
  <c r="W129" i="14"/>
  <c r="W322" i="14"/>
  <c r="W123" i="14"/>
  <c r="W304" i="14"/>
  <c r="W120" i="14"/>
  <c r="W60" i="14"/>
  <c r="W88" i="14"/>
  <c r="W332" i="14"/>
  <c r="W323" i="14"/>
  <c r="W159" i="14"/>
  <c r="W121" i="14"/>
  <c r="W70" i="14"/>
  <c r="W329" i="14"/>
  <c r="W100" i="14"/>
  <c r="W65" i="14"/>
  <c r="W307" i="14"/>
  <c r="W339" i="14"/>
  <c r="W305" i="14"/>
  <c r="W69" i="14"/>
  <c r="W51" i="14"/>
  <c r="W325" i="14"/>
  <c r="W89" i="14"/>
  <c r="W302" i="14"/>
  <c r="W72" i="14"/>
  <c r="W333" i="14"/>
  <c r="W53" i="14"/>
  <c r="W176" i="14"/>
  <c r="W147" i="14"/>
  <c r="W338" i="14"/>
  <c r="W177" i="14"/>
  <c r="W146" i="14"/>
  <c r="W104" i="14"/>
  <c r="W166" i="14"/>
  <c r="W133" i="14"/>
  <c r="W52" i="14"/>
  <c r="W61" i="14"/>
  <c r="W66" i="14"/>
  <c r="W291" i="14"/>
  <c r="W105" i="14"/>
  <c r="W173" i="14"/>
  <c r="W320" i="14"/>
  <c r="W326" i="14"/>
  <c r="W109" i="14"/>
  <c r="W90" i="14"/>
  <c r="W172" i="14"/>
  <c r="W113" i="14"/>
  <c r="W331" i="14"/>
  <c r="W328" i="14"/>
  <c r="W142" i="14"/>
  <c r="W336" i="14"/>
  <c r="W309" i="14"/>
  <c r="W106" i="14"/>
  <c r="W284" i="14"/>
  <c r="W91" i="14"/>
  <c r="W171" i="14"/>
  <c r="W102" i="14"/>
  <c r="W119" i="14"/>
  <c r="W63" i="14"/>
  <c r="W92" i="14"/>
  <c r="W62" i="14"/>
  <c r="W324" i="14"/>
  <c r="W127" i="14"/>
  <c r="W292" i="14"/>
  <c r="W130" i="14"/>
  <c r="W175" i="14"/>
  <c r="W174" i="14"/>
  <c r="W136" i="14"/>
  <c r="W46" i="14"/>
  <c r="W132" i="14"/>
  <c r="W118" i="14"/>
  <c r="W122" i="14"/>
  <c r="W93" i="14"/>
  <c r="W158" i="14"/>
  <c r="W321" i="14"/>
  <c r="W112" i="14"/>
  <c r="W68" i="14"/>
  <c r="W99" i="14"/>
  <c r="W110" i="14"/>
  <c r="W73" i="14"/>
  <c r="W283" i="14"/>
  <c r="W125" i="14"/>
  <c r="W161" i="14"/>
  <c r="W178" i="14"/>
  <c r="W64" i="14"/>
  <c r="W300" i="14"/>
  <c r="W145" i="14"/>
  <c r="W103" i="14"/>
  <c r="W84" i="14"/>
  <c r="W126" i="14"/>
  <c r="W181" i="14"/>
  <c r="W135" i="14"/>
  <c r="W169" i="14"/>
  <c r="W301" i="14"/>
  <c r="W303" i="14"/>
  <c r="W75" i="14"/>
  <c r="W144" i="14"/>
  <c r="W117" i="14"/>
  <c r="W116" i="14"/>
  <c r="W327" i="14"/>
  <c r="W351" i="14"/>
  <c r="W131" i="14"/>
  <c r="W67" i="14"/>
  <c r="W306" i="14"/>
  <c r="W111" i="14"/>
  <c r="W71" i="14"/>
  <c r="W170" i="14"/>
  <c r="W108" i="14"/>
  <c r="W141" i="14"/>
  <c r="W97" i="14"/>
  <c r="W353" i="14"/>
  <c r="W308" i="14"/>
  <c r="W337" i="14"/>
  <c r="W143" i="14"/>
  <c r="W48" i="14"/>
  <c r="W49" i="14"/>
  <c r="W50" i="14"/>
  <c r="W352" i="14"/>
  <c r="W162" i="14"/>
  <c r="W330" i="14"/>
  <c r="W124" i="14"/>
  <c r="W74" i="14"/>
  <c r="W128" i="14"/>
  <c r="W98" i="14"/>
  <c r="I30" i="37"/>
  <c r="AA37" i="14"/>
  <c r="N37" i="14" s="1"/>
  <c r="Z38" i="19" s="1"/>
  <c r="AB38" i="19" s="1"/>
  <c r="AA22" i="14"/>
  <c r="I15" i="37"/>
  <c r="Z139" i="14"/>
  <c r="J124" i="37" s="1"/>
  <c r="K122" i="32"/>
  <c r="L139" i="14"/>
  <c r="K142" i="32"/>
  <c r="L167" i="14"/>
  <c r="Z167" i="14"/>
  <c r="AA24" i="14"/>
  <c r="I17" i="37"/>
  <c r="AA23" i="14"/>
  <c r="I16" i="37"/>
  <c r="K77" i="32"/>
  <c r="Z94" i="14"/>
  <c r="L94" i="14"/>
  <c r="I11" i="37"/>
  <c r="AA18" i="14"/>
  <c r="AA34" i="14"/>
  <c r="I27" i="37"/>
  <c r="L27" i="32"/>
  <c r="M36" i="14"/>
  <c r="M19" i="14"/>
  <c r="L10" i="32"/>
  <c r="K123" i="32"/>
  <c r="Z140" i="14"/>
  <c r="J125" i="37" s="1"/>
  <c r="L140" i="14"/>
  <c r="I19" i="37"/>
  <c r="AA26" i="14"/>
  <c r="AA16" i="14"/>
  <c r="I9" i="37"/>
  <c r="I10" i="37"/>
  <c r="AA17" i="14"/>
  <c r="L39" i="14"/>
  <c r="K30" i="32"/>
  <c r="Z39" i="14"/>
  <c r="I13" i="37"/>
  <c r="AA20" i="14"/>
  <c r="AA25" i="14"/>
  <c r="I18" i="37"/>
  <c r="K230" i="32"/>
  <c r="Z263" i="14"/>
  <c r="L263" i="14"/>
  <c r="Z137" i="14"/>
  <c r="K120" i="32"/>
  <c r="L137" i="14"/>
  <c r="K132" i="32"/>
  <c r="L157" i="14"/>
  <c r="Z157" i="14"/>
  <c r="AA31" i="14"/>
  <c r="I24" i="37"/>
  <c r="K201" i="32" l="1"/>
  <c r="W249" i="14"/>
  <c r="L249" i="14" s="1"/>
  <c r="W395" i="14"/>
  <c r="K346" i="32" s="1"/>
  <c r="W255" i="14"/>
  <c r="K222" i="32" s="1"/>
  <c r="W199" i="14"/>
  <c r="L199" i="14" s="1"/>
  <c r="W246" i="14"/>
  <c r="L246" i="14" s="1"/>
  <c r="W394" i="14"/>
  <c r="K345" i="32" s="1"/>
  <c r="W201" i="14"/>
  <c r="L201" i="14" s="1"/>
  <c r="W271" i="14"/>
  <c r="K238" i="32" s="1"/>
  <c r="W215" i="14"/>
  <c r="K190" i="32" s="1"/>
  <c r="W230" i="14"/>
  <c r="L230" i="14" s="1"/>
  <c r="W268" i="14"/>
  <c r="L268" i="14" s="1"/>
  <c r="W377" i="14"/>
  <c r="L377" i="14" s="1"/>
  <c r="W257" i="14"/>
  <c r="K224" i="32" s="1"/>
  <c r="W254" i="14"/>
  <c r="L254" i="14" s="1"/>
  <c r="W387" i="14"/>
  <c r="L387" i="14" s="1"/>
  <c r="W235" i="14"/>
  <c r="K202" i="32" s="1"/>
  <c r="W370" i="14"/>
  <c r="K321" i="32" s="1"/>
  <c r="W262" i="14"/>
  <c r="L262" i="14" s="1"/>
  <c r="W368" i="14"/>
  <c r="L368" i="14" s="1"/>
  <c r="Z265" i="14"/>
  <c r="J234" i="37" s="1"/>
  <c r="W270" i="14"/>
  <c r="L270" i="14" s="1"/>
  <c r="W367" i="14"/>
  <c r="K318" i="32" s="1"/>
  <c r="W378" i="14"/>
  <c r="K329" i="32" s="1"/>
  <c r="W212" i="14"/>
  <c r="K187" i="32" s="1"/>
  <c r="W381" i="14"/>
  <c r="L381" i="14" s="1"/>
  <c r="W260" i="14"/>
  <c r="K227" i="32" s="1"/>
  <c r="W245" i="14"/>
  <c r="L245" i="14" s="1"/>
  <c r="W217" i="14"/>
  <c r="K192" i="32" s="1"/>
  <c r="W198" i="14"/>
  <c r="K173" i="32" s="1"/>
  <c r="W200" i="14"/>
  <c r="L200" i="14" s="1"/>
  <c r="W259" i="14"/>
  <c r="L259" i="14" s="1"/>
  <c r="W380" i="14"/>
  <c r="K331" i="32" s="1"/>
  <c r="W216" i="14"/>
  <c r="K191" i="32" s="1"/>
  <c r="W393" i="14"/>
  <c r="L393" i="14" s="1"/>
  <c r="W366" i="14"/>
  <c r="K317" i="32" s="1"/>
  <c r="W369" i="14"/>
  <c r="K320" i="32" s="1"/>
  <c r="W357" i="14"/>
  <c r="L357" i="14" s="1"/>
  <c r="L308" i="32" s="1"/>
  <c r="W202" i="14"/>
  <c r="L202" i="14" s="1"/>
  <c r="W248" i="14"/>
  <c r="L248" i="14" s="1"/>
  <c r="W247" i="14"/>
  <c r="K214" i="32" s="1"/>
  <c r="W256" i="14"/>
  <c r="L256" i="14" s="1"/>
  <c r="W250" i="14"/>
  <c r="K217" i="32" s="1"/>
  <c r="W388" i="14"/>
  <c r="K339" i="32" s="1"/>
  <c r="W379" i="14"/>
  <c r="K330" i="32" s="1"/>
  <c r="W206" i="14"/>
  <c r="K181" i="32" s="1"/>
  <c r="W258" i="14"/>
  <c r="L258" i="14" s="1"/>
  <c r="W386" i="14"/>
  <c r="K337" i="32" s="1"/>
  <c r="W190" i="14"/>
  <c r="K165" i="32" s="1"/>
  <c r="W396" i="14"/>
  <c r="K347" i="32" s="1"/>
  <c r="W218" i="14"/>
  <c r="L218" i="14" s="1"/>
  <c r="W385" i="14"/>
  <c r="K336" i="32" s="1"/>
  <c r="Z234" i="14"/>
  <c r="J203" i="37" s="1"/>
  <c r="L251" i="14"/>
  <c r="M251" i="14" s="1"/>
  <c r="L252" i="14"/>
  <c r="L219" i="32" s="1"/>
  <c r="Z252" i="14"/>
  <c r="J221" i="37" s="1"/>
  <c r="L213" i="14"/>
  <c r="M213" i="14" s="1"/>
  <c r="N20" i="14"/>
  <c r="Z35" i="19" s="1"/>
  <c r="AB35" i="19" s="1"/>
  <c r="Z213" i="14"/>
  <c r="K236" i="32"/>
  <c r="L265" i="14"/>
  <c r="M265" i="14" s="1"/>
  <c r="Z251" i="14"/>
  <c r="J220" i="37" s="1"/>
  <c r="L269" i="14"/>
  <c r="M269" i="14" s="1"/>
  <c r="K267" i="32"/>
  <c r="L308" i="14"/>
  <c r="K88" i="32"/>
  <c r="L105" i="14"/>
  <c r="K304" i="32"/>
  <c r="L353" i="14"/>
  <c r="K93" i="32"/>
  <c r="L110" i="14"/>
  <c r="AA88" i="19"/>
  <c r="J122" i="37"/>
  <c r="K124" i="32"/>
  <c r="L141" i="14"/>
  <c r="L64" i="14"/>
  <c r="K55" i="32"/>
  <c r="K73" i="32"/>
  <c r="L90" i="14"/>
  <c r="L230" i="32"/>
  <c r="M263" i="14"/>
  <c r="K81" i="32"/>
  <c r="L98" i="14"/>
  <c r="K40" i="32"/>
  <c r="L49" i="14"/>
  <c r="K91" i="32"/>
  <c r="L108" i="14"/>
  <c r="K286" i="32"/>
  <c r="L327" i="14"/>
  <c r="K118" i="32"/>
  <c r="L135" i="14"/>
  <c r="K153" i="32"/>
  <c r="L178" i="14"/>
  <c r="K95" i="32"/>
  <c r="L112" i="14"/>
  <c r="K119" i="32"/>
  <c r="L136" i="14"/>
  <c r="L92" i="14"/>
  <c r="K75" i="32"/>
  <c r="K268" i="32"/>
  <c r="L309" i="14"/>
  <c r="K92" i="32"/>
  <c r="L109" i="14"/>
  <c r="K43" i="32"/>
  <c r="L52" i="14"/>
  <c r="K151" i="32"/>
  <c r="L176" i="14"/>
  <c r="K60" i="32"/>
  <c r="L69" i="14"/>
  <c r="K104" i="32"/>
  <c r="L121" i="14"/>
  <c r="L123" i="14"/>
  <c r="K106" i="32"/>
  <c r="K38" i="32"/>
  <c r="L47" i="14"/>
  <c r="AA94" i="19"/>
  <c r="J157" i="37"/>
  <c r="K66" i="32"/>
  <c r="L75" i="14"/>
  <c r="K261" i="32"/>
  <c r="L302" i="14"/>
  <c r="K110" i="32"/>
  <c r="L127" i="14"/>
  <c r="AA81" i="19"/>
  <c r="J32" i="37"/>
  <c r="K302" i="32"/>
  <c r="L351" i="14"/>
  <c r="K59" i="32"/>
  <c r="L68" i="14"/>
  <c r="K53" i="32"/>
  <c r="L62" i="14"/>
  <c r="K130" i="32"/>
  <c r="L147" i="14"/>
  <c r="J232" i="37"/>
  <c r="M39" i="14"/>
  <c r="L30" i="32"/>
  <c r="L77" i="32"/>
  <c r="M94" i="14"/>
  <c r="L128" i="14"/>
  <c r="K111" i="32"/>
  <c r="L48" i="14"/>
  <c r="K39" i="32"/>
  <c r="K145" i="32"/>
  <c r="L170" i="14"/>
  <c r="K99" i="32"/>
  <c r="L116" i="14"/>
  <c r="K156" i="32"/>
  <c r="L181" i="14"/>
  <c r="L161" i="14"/>
  <c r="K136" i="32"/>
  <c r="L321" i="14"/>
  <c r="K280" i="32"/>
  <c r="K149" i="32"/>
  <c r="L174" i="14"/>
  <c r="L63" i="14"/>
  <c r="K54" i="32"/>
  <c r="K295" i="32"/>
  <c r="L336" i="14"/>
  <c r="L326" i="14"/>
  <c r="K285" i="32"/>
  <c r="L133" i="14"/>
  <c r="K116" i="32"/>
  <c r="K44" i="32"/>
  <c r="L53" i="14"/>
  <c r="K264" i="32"/>
  <c r="L305" i="14"/>
  <c r="K134" i="32"/>
  <c r="L159" i="14"/>
  <c r="K281" i="32"/>
  <c r="L322" i="14"/>
  <c r="L286" i="14"/>
  <c r="K245" i="32"/>
  <c r="L155" i="32"/>
  <c r="M180" i="14"/>
  <c r="K86" i="32"/>
  <c r="L103" i="14"/>
  <c r="K251" i="32"/>
  <c r="L292" i="14"/>
  <c r="N23" i="14"/>
  <c r="Z36" i="19" s="1"/>
  <c r="AB36" i="19" s="1"/>
  <c r="I12" i="37"/>
  <c r="AB19" i="14"/>
  <c r="N16" i="14" s="1"/>
  <c r="AC34" i="19" s="1"/>
  <c r="K65" i="32"/>
  <c r="L74" i="14"/>
  <c r="K62" i="32"/>
  <c r="L71" i="14"/>
  <c r="K109" i="32"/>
  <c r="L126" i="14"/>
  <c r="K133" i="32"/>
  <c r="L158" i="14"/>
  <c r="K150" i="32"/>
  <c r="L175" i="14"/>
  <c r="K125" i="32"/>
  <c r="L142" i="14"/>
  <c r="K279" i="32"/>
  <c r="L320" i="14"/>
  <c r="K141" i="32"/>
  <c r="L166" i="14"/>
  <c r="K292" i="32"/>
  <c r="L333" i="14"/>
  <c r="K298" i="32"/>
  <c r="L339" i="14"/>
  <c r="K282" i="32"/>
  <c r="L323" i="14"/>
  <c r="L129" i="14"/>
  <c r="K112" i="32"/>
  <c r="M167" i="14"/>
  <c r="L142" i="32"/>
  <c r="J134" i="37"/>
  <c r="AA89" i="19"/>
  <c r="J79" i="37"/>
  <c r="AA85" i="19"/>
  <c r="K189" i="32"/>
  <c r="L214" i="14"/>
  <c r="L201" i="32"/>
  <c r="M234" i="14"/>
  <c r="L143" i="14"/>
  <c r="K126" i="32"/>
  <c r="K100" i="32"/>
  <c r="L117" i="14"/>
  <c r="K108" i="32"/>
  <c r="L125" i="14"/>
  <c r="L119" i="14"/>
  <c r="K102" i="32"/>
  <c r="L132" i="32"/>
  <c r="M157" i="14"/>
  <c r="I29" i="37"/>
  <c r="AB36" i="14"/>
  <c r="N30" i="14" s="1"/>
  <c r="AC37" i="19" s="1"/>
  <c r="J144" i="37"/>
  <c r="AA91" i="19"/>
  <c r="AB91" i="19" s="1"/>
  <c r="K107" i="32"/>
  <c r="L124" i="14"/>
  <c r="K296" i="32"/>
  <c r="L337" i="14"/>
  <c r="L111" i="14"/>
  <c r="K94" i="32"/>
  <c r="L144" i="14"/>
  <c r="K127" i="32"/>
  <c r="K67" i="32"/>
  <c r="L84" i="14"/>
  <c r="K242" i="32"/>
  <c r="L283" i="14"/>
  <c r="L93" i="14"/>
  <c r="K76" i="32"/>
  <c r="L130" i="14"/>
  <c r="K113" i="32"/>
  <c r="L102" i="14"/>
  <c r="K85" i="32"/>
  <c r="L328" i="14"/>
  <c r="K287" i="32"/>
  <c r="K148" i="32"/>
  <c r="L173" i="14"/>
  <c r="K87" i="32"/>
  <c r="L104" i="14"/>
  <c r="L72" i="14"/>
  <c r="K63" i="32"/>
  <c r="K266" i="32"/>
  <c r="L307" i="14"/>
  <c r="L332" i="14"/>
  <c r="K291" i="32"/>
  <c r="K269" i="32"/>
  <c r="L310" i="14"/>
  <c r="N29" i="14"/>
  <c r="Z37" i="19" s="1"/>
  <c r="AB37" i="19" s="1"/>
  <c r="L68" i="32"/>
  <c r="M85" i="14"/>
  <c r="J238" i="37"/>
  <c r="AA111" i="19"/>
  <c r="AB111" i="19" s="1"/>
  <c r="K265" i="32"/>
  <c r="L306" i="14"/>
  <c r="K105" i="32"/>
  <c r="L122" i="14"/>
  <c r="K290" i="32"/>
  <c r="L331" i="14"/>
  <c r="K56" i="32"/>
  <c r="L65" i="14"/>
  <c r="K71" i="32"/>
  <c r="L88" i="14"/>
  <c r="L148" i="14"/>
  <c r="K131" i="32"/>
  <c r="L70" i="32"/>
  <c r="M87" i="14"/>
  <c r="AA84" i="19"/>
  <c r="J70" i="37"/>
  <c r="L330" i="14"/>
  <c r="K289" i="32"/>
  <c r="K58" i="32"/>
  <c r="L67" i="14"/>
  <c r="K83" i="32"/>
  <c r="L100" i="14"/>
  <c r="K64" i="32"/>
  <c r="L73" i="14"/>
  <c r="K146" i="32"/>
  <c r="L171" i="14"/>
  <c r="L120" i="32"/>
  <c r="M137" i="14"/>
  <c r="K137" i="32"/>
  <c r="L162" i="14"/>
  <c r="K262" i="32"/>
  <c r="L303" i="14"/>
  <c r="K101" i="32"/>
  <c r="L118" i="14"/>
  <c r="K74" i="32"/>
  <c r="L91" i="14"/>
  <c r="K96" i="32"/>
  <c r="L113" i="14"/>
  <c r="K250" i="32"/>
  <c r="L291" i="14"/>
  <c r="K152" i="32"/>
  <c r="L177" i="14"/>
  <c r="K72" i="32"/>
  <c r="L89" i="14"/>
  <c r="L60" i="14"/>
  <c r="K51" i="32"/>
  <c r="L179" i="14"/>
  <c r="K154" i="32"/>
  <c r="N15" i="14"/>
  <c r="Z34" i="19" s="1"/>
  <c r="M138" i="14"/>
  <c r="L121" i="32"/>
  <c r="M140" i="14"/>
  <c r="L123" i="32"/>
  <c r="L122" i="32"/>
  <c r="M139" i="14"/>
  <c r="K303" i="32"/>
  <c r="L352" i="14"/>
  <c r="L97" i="14"/>
  <c r="K80" i="32"/>
  <c r="K114" i="32"/>
  <c r="L131" i="14"/>
  <c r="K260" i="32"/>
  <c r="L301" i="14"/>
  <c r="K259" i="32"/>
  <c r="L300" i="14"/>
  <c r="K82" i="32"/>
  <c r="L99" i="14"/>
  <c r="K115" i="32"/>
  <c r="L132" i="14"/>
  <c r="L324" i="14"/>
  <c r="K283" i="32"/>
  <c r="K243" i="32"/>
  <c r="L284" i="14"/>
  <c r="K147" i="32"/>
  <c r="L172" i="14"/>
  <c r="L66" i="14"/>
  <c r="K57" i="32"/>
  <c r="L338" i="14"/>
  <c r="K297" i="32"/>
  <c r="K284" i="32"/>
  <c r="L325" i="14"/>
  <c r="K288" i="32"/>
  <c r="L329" i="14"/>
  <c r="K103" i="32"/>
  <c r="L120" i="14"/>
  <c r="K135" i="32"/>
  <c r="L160" i="14"/>
  <c r="AA86" i="19"/>
  <c r="AB86" i="19" s="1"/>
  <c r="J92" i="37"/>
  <c r="K129" i="32"/>
  <c r="L146" i="14"/>
  <c r="K128" i="32"/>
  <c r="L145" i="14"/>
  <c r="L50" i="14"/>
  <c r="K41" i="32"/>
  <c r="L169" i="14"/>
  <c r="K144" i="32"/>
  <c r="K37" i="32"/>
  <c r="L46" i="14"/>
  <c r="K89" i="32"/>
  <c r="L106" i="14"/>
  <c r="K52" i="32"/>
  <c r="L61" i="14"/>
  <c r="L51" i="14"/>
  <c r="K42" i="32"/>
  <c r="K61" i="32"/>
  <c r="L70" i="14"/>
  <c r="K263" i="32"/>
  <c r="L304" i="14"/>
  <c r="K84" i="32"/>
  <c r="L101" i="14"/>
  <c r="M107" i="14"/>
  <c r="L90" i="32"/>
  <c r="L271" i="14" l="1"/>
  <c r="L238" i="32" s="1"/>
  <c r="K176" i="32"/>
  <c r="L255" i="14"/>
  <c r="L222" i="32" s="1"/>
  <c r="K197" i="32"/>
  <c r="L257" i="14"/>
  <c r="L224" i="32" s="1"/>
  <c r="AA110" i="19"/>
  <c r="AB110" i="19" s="1"/>
  <c r="K216" i="32"/>
  <c r="K174" i="32"/>
  <c r="K235" i="32"/>
  <c r="L395" i="14"/>
  <c r="L346" i="32" s="1"/>
  <c r="K229" i="32"/>
  <c r="L394" i="14"/>
  <c r="L345" i="32" s="1"/>
  <c r="K213" i="32"/>
  <c r="L215" i="14"/>
  <c r="L190" i="32" s="1"/>
  <c r="K338" i="32"/>
  <c r="L370" i="14"/>
  <c r="L321" i="32" s="1"/>
  <c r="K328" i="32"/>
  <c r="L198" i="14"/>
  <c r="M198" i="14" s="1"/>
  <c r="AA100" i="19"/>
  <c r="AB100" i="19" s="1"/>
  <c r="L235" i="14"/>
  <c r="M235" i="14" s="1"/>
  <c r="K319" i="32"/>
  <c r="K221" i="32"/>
  <c r="L260" i="14"/>
  <c r="M260" i="14" s="1"/>
  <c r="K237" i="32"/>
  <c r="L206" i="14"/>
  <c r="L181" i="32" s="1"/>
  <c r="K332" i="32"/>
  <c r="L396" i="14"/>
  <c r="L347" i="32" s="1"/>
  <c r="K223" i="32"/>
  <c r="L216" i="14"/>
  <c r="M216" i="14" s="1"/>
  <c r="K308" i="32"/>
  <c r="L247" i="14"/>
  <c r="M247" i="14" s="1"/>
  <c r="L380" i="14"/>
  <c r="M380" i="14" s="1"/>
  <c r="K226" i="32"/>
  <c r="L212" i="14"/>
  <c r="L187" i="32" s="1"/>
  <c r="K344" i="32"/>
  <c r="K193" i="32"/>
  <c r="K175" i="32"/>
  <c r="L250" i="14"/>
  <c r="M250" i="14" s="1"/>
  <c r="L379" i="14"/>
  <c r="M379" i="14" s="1"/>
  <c r="L367" i="14"/>
  <c r="L318" i="32" s="1"/>
  <c r="L190" i="14"/>
  <c r="M190" i="14" s="1"/>
  <c r="L369" i="14"/>
  <c r="L320" i="32" s="1"/>
  <c r="K225" i="32"/>
  <c r="K177" i="32"/>
  <c r="L366" i="14"/>
  <c r="L317" i="32" s="1"/>
  <c r="K212" i="32"/>
  <c r="L386" i="14"/>
  <c r="M386" i="14" s="1"/>
  <c r="K215" i="32"/>
  <c r="L378" i="14"/>
  <c r="L329" i="32" s="1"/>
  <c r="L385" i="14"/>
  <c r="L336" i="32" s="1"/>
  <c r="L388" i="14"/>
  <c r="M388" i="14" s="1"/>
  <c r="L217" i="14"/>
  <c r="L192" i="32" s="1"/>
  <c r="L218" i="32"/>
  <c r="M252" i="14"/>
  <c r="AA252" i="14" s="1"/>
  <c r="J190" i="37"/>
  <c r="L236" i="32"/>
  <c r="L232" i="32"/>
  <c r="AA102" i="19"/>
  <c r="AA53" i="19" s="1"/>
  <c r="AB53" i="19" s="1"/>
  <c r="L188" i="32"/>
  <c r="AA106" i="19"/>
  <c r="AB106" i="19" s="1"/>
  <c r="M103" i="14"/>
  <c r="L86" i="32"/>
  <c r="L131" i="32"/>
  <c r="M148" i="14"/>
  <c r="L67" i="32"/>
  <c r="M84" i="14"/>
  <c r="M106" i="14"/>
  <c r="L89" i="32"/>
  <c r="L129" i="32"/>
  <c r="M146" i="14"/>
  <c r="M330" i="14"/>
  <c r="L289" i="32"/>
  <c r="AA157" i="14"/>
  <c r="N157" i="14" s="1"/>
  <c r="Z89" i="19" s="1"/>
  <c r="I134" i="37"/>
  <c r="L150" i="32"/>
  <c r="M175" i="14"/>
  <c r="L57" i="32"/>
  <c r="M66" i="14"/>
  <c r="AA138" i="14"/>
  <c r="I123" i="37"/>
  <c r="M177" i="14"/>
  <c r="L152" i="32"/>
  <c r="M118" i="14"/>
  <c r="L101" i="32"/>
  <c r="AA137" i="14"/>
  <c r="I122" i="37"/>
  <c r="L83" i="32"/>
  <c r="M100" i="14"/>
  <c r="L56" i="32"/>
  <c r="M65" i="14"/>
  <c r="M249" i="14"/>
  <c r="L216" i="32"/>
  <c r="L113" i="32"/>
  <c r="M130" i="14"/>
  <c r="M144" i="14"/>
  <c r="L127" i="32"/>
  <c r="M246" i="14"/>
  <c r="L213" i="32"/>
  <c r="L126" i="32"/>
  <c r="M143" i="14"/>
  <c r="I144" i="37"/>
  <c r="AA167" i="14"/>
  <c r="N167" i="14" s="1"/>
  <c r="Z91" i="19" s="1"/>
  <c r="M322" i="14"/>
  <c r="L281" i="32"/>
  <c r="M174" i="14"/>
  <c r="L149" i="32"/>
  <c r="M116" i="14"/>
  <c r="L99" i="32"/>
  <c r="M68" i="14"/>
  <c r="L59" i="32"/>
  <c r="L261" i="32"/>
  <c r="M302" i="14"/>
  <c r="M69" i="14"/>
  <c r="L60" i="32"/>
  <c r="M309" i="14"/>
  <c r="L268" i="32"/>
  <c r="L153" i="32"/>
  <c r="M178" i="14"/>
  <c r="M49" i="14"/>
  <c r="L40" i="32"/>
  <c r="M393" i="14"/>
  <c r="L344" i="32"/>
  <c r="L42" i="32"/>
  <c r="M51" i="14"/>
  <c r="M259" i="14"/>
  <c r="L226" i="32"/>
  <c r="M132" i="14"/>
  <c r="L115" i="32"/>
  <c r="M104" i="14"/>
  <c r="L87" i="32"/>
  <c r="L292" i="32"/>
  <c r="M333" i="14"/>
  <c r="L65" i="32"/>
  <c r="M74" i="14"/>
  <c r="I92" i="37"/>
  <c r="AA107" i="14"/>
  <c r="N107" i="14" s="1"/>
  <c r="Z86" i="19" s="1"/>
  <c r="M70" i="14"/>
  <c r="L61" i="32"/>
  <c r="M46" i="14"/>
  <c r="L37" i="32"/>
  <c r="L288" i="32"/>
  <c r="M329" i="14"/>
  <c r="L147" i="32"/>
  <c r="M172" i="14"/>
  <c r="L82" i="32"/>
  <c r="M99" i="14"/>
  <c r="Z19" i="19"/>
  <c r="AB19" i="19" s="1"/>
  <c r="Z11" i="19"/>
  <c r="AB11" i="19" s="1"/>
  <c r="AB34" i="19"/>
  <c r="AB84" i="19"/>
  <c r="AA42" i="19"/>
  <c r="AB42" i="19" s="1"/>
  <c r="M173" i="14"/>
  <c r="L148" i="32"/>
  <c r="M199" i="14"/>
  <c r="L174" i="32"/>
  <c r="I203" i="37"/>
  <c r="AA234" i="14"/>
  <c r="N231" i="14" s="1"/>
  <c r="Z102" i="19" s="1"/>
  <c r="AA41" i="19"/>
  <c r="AB41" i="19" s="1"/>
  <c r="AB85" i="19"/>
  <c r="M166" i="14"/>
  <c r="L141" i="32"/>
  <c r="L133" i="32"/>
  <c r="M158" i="14"/>
  <c r="I190" i="37"/>
  <c r="AA213" i="14"/>
  <c r="N213" i="14" s="1"/>
  <c r="Z100" i="19" s="1"/>
  <c r="L116" i="32"/>
  <c r="M133" i="14"/>
  <c r="I32" i="37"/>
  <c r="AA39" i="14"/>
  <c r="N38" i="14" s="1"/>
  <c r="Z81" i="19" s="1"/>
  <c r="AA20" i="19"/>
  <c r="AA39" i="19"/>
  <c r="AB39" i="19" s="1"/>
  <c r="AB81" i="19"/>
  <c r="L55" i="32"/>
  <c r="M64" i="14"/>
  <c r="M122" i="14"/>
  <c r="L105" i="32"/>
  <c r="I157" i="37"/>
  <c r="AA180" i="14"/>
  <c r="N180" i="14" s="1"/>
  <c r="Z94" i="19" s="1"/>
  <c r="Z23" i="19" s="1"/>
  <c r="L260" i="32"/>
  <c r="M301" i="14"/>
  <c r="L100" i="32"/>
  <c r="M117" i="14"/>
  <c r="L80" i="32"/>
  <c r="M97" i="14"/>
  <c r="M291" i="14"/>
  <c r="L250" i="32"/>
  <c r="L146" i="32"/>
  <c r="M171" i="14"/>
  <c r="AA87" i="14"/>
  <c r="I72" i="37"/>
  <c r="L290" i="32"/>
  <c r="M331" i="14"/>
  <c r="L291" i="32"/>
  <c r="M332" i="14"/>
  <c r="L76" i="32"/>
  <c r="M93" i="14"/>
  <c r="L102" i="32"/>
  <c r="M119" i="14"/>
  <c r="L112" i="32"/>
  <c r="M129" i="14"/>
  <c r="L251" i="32"/>
  <c r="M292" i="14"/>
  <c r="I238" i="37"/>
  <c r="AA269" i="14"/>
  <c r="N269" i="14" s="1"/>
  <c r="Z111" i="19" s="1"/>
  <c r="M159" i="14"/>
  <c r="L134" i="32"/>
  <c r="M170" i="14"/>
  <c r="L145" i="32"/>
  <c r="L302" i="32"/>
  <c r="M351" i="14"/>
  <c r="M127" i="14"/>
  <c r="L110" i="32"/>
  <c r="L66" i="32"/>
  <c r="M75" i="14"/>
  <c r="L38" i="32"/>
  <c r="M47" i="14"/>
  <c r="L151" i="32"/>
  <c r="M176" i="14"/>
  <c r="L118" i="32"/>
  <c r="M135" i="14"/>
  <c r="M98" i="14"/>
  <c r="L81" i="32"/>
  <c r="M141" i="14"/>
  <c r="L124" i="32"/>
  <c r="M105" i="14"/>
  <c r="L88" i="32"/>
  <c r="AA85" i="14"/>
  <c r="I70" i="37"/>
  <c r="M101" i="14"/>
  <c r="L84" i="32"/>
  <c r="L51" i="32"/>
  <c r="M60" i="14"/>
  <c r="L262" i="32"/>
  <c r="M303" i="14"/>
  <c r="L58" i="32"/>
  <c r="M67" i="14"/>
  <c r="L94" i="32"/>
  <c r="M111" i="14"/>
  <c r="I220" i="37"/>
  <c r="AA251" i="14"/>
  <c r="L128" i="32"/>
  <c r="M145" i="14"/>
  <c r="M325" i="14"/>
  <c r="L284" i="32"/>
  <c r="L243" i="32"/>
  <c r="M284" i="14"/>
  <c r="L259" i="32"/>
  <c r="M300" i="14"/>
  <c r="L303" i="32"/>
  <c r="M352" i="14"/>
  <c r="M245" i="14"/>
  <c r="L212" i="32"/>
  <c r="M179" i="14"/>
  <c r="L154" i="32"/>
  <c r="M307" i="14"/>
  <c r="L266" i="32"/>
  <c r="L242" i="32"/>
  <c r="M283" i="14"/>
  <c r="L296" i="32"/>
  <c r="M337" i="14"/>
  <c r="M368" i="14"/>
  <c r="L319" i="32"/>
  <c r="M125" i="14"/>
  <c r="L108" i="32"/>
  <c r="L189" i="32"/>
  <c r="M214" i="14"/>
  <c r="AA45" i="19"/>
  <c r="AB45" i="19" s="1"/>
  <c r="AB89" i="19"/>
  <c r="M323" i="14"/>
  <c r="L282" i="32"/>
  <c r="L279" i="32"/>
  <c r="M320" i="14"/>
  <c r="L109" i="32"/>
  <c r="M126" i="14"/>
  <c r="L285" i="32"/>
  <c r="M326" i="14"/>
  <c r="L280" i="32"/>
  <c r="M321" i="14"/>
  <c r="L225" i="32"/>
  <c r="M258" i="14"/>
  <c r="L75" i="32"/>
  <c r="M92" i="14"/>
  <c r="L221" i="32"/>
  <c r="M254" i="14"/>
  <c r="I234" i="37"/>
  <c r="AA265" i="14"/>
  <c r="AB88" i="19"/>
  <c r="AA44" i="19"/>
  <c r="AB44" i="19" s="1"/>
  <c r="AA21" i="19"/>
  <c r="AB21" i="19" s="1"/>
  <c r="L96" i="32"/>
  <c r="M113" i="14"/>
  <c r="M328" i="14"/>
  <c r="L287" i="32"/>
  <c r="L264" i="32"/>
  <c r="M305" i="14"/>
  <c r="M147" i="14"/>
  <c r="L130" i="32"/>
  <c r="L215" i="32"/>
  <c r="M248" i="14"/>
  <c r="L229" i="32"/>
  <c r="M262" i="14"/>
  <c r="M52" i="14"/>
  <c r="L43" i="32"/>
  <c r="L119" i="32"/>
  <c r="M136" i="14"/>
  <c r="L286" i="32"/>
  <c r="M327" i="14"/>
  <c r="AA263" i="14"/>
  <c r="I232" i="37"/>
  <c r="L93" i="32"/>
  <c r="M110" i="14"/>
  <c r="L267" i="32"/>
  <c r="M308" i="14"/>
  <c r="M169" i="14"/>
  <c r="L144" i="32"/>
  <c r="L64" i="32"/>
  <c r="M73" i="14"/>
  <c r="L135" i="32"/>
  <c r="M160" i="14"/>
  <c r="M124" i="14"/>
  <c r="L107" i="32"/>
  <c r="L298" i="32"/>
  <c r="M339" i="14"/>
  <c r="M201" i="14"/>
  <c r="L176" i="32"/>
  <c r="L52" i="32"/>
  <c r="M61" i="14"/>
  <c r="L125" i="32"/>
  <c r="M142" i="14"/>
  <c r="M161" i="14"/>
  <c r="L136" i="32"/>
  <c r="M48" i="14"/>
  <c r="L39" i="32"/>
  <c r="M256" i="14"/>
  <c r="L223" i="32"/>
  <c r="M123" i="14"/>
  <c r="L106" i="32"/>
  <c r="M377" i="14"/>
  <c r="L328" i="32"/>
  <c r="L177" i="32"/>
  <c r="M202" i="14"/>
  <c r="M50" i="14"/>
  <c r="L41" i="32"/>
  <c r="L332" i="32"/>
  <c r="M381" i="14"/>
  <c r="L297" i="32"/>
  <c r="M338" i="14"/>
  <c r="M324" i="14"/>
  <c r="L283" i="32"/>
  <c r="M200" i="14"/>
  <c r="L175" i="32"/>
  <c r="AA140" i="14"/>
  <c r="I125" i="37"/>
  <c r="L72" i="32"/>
  <c r="M89" i="14"/>
  <c r="L74" i="32"/>
  <c r="M91" i="14"/>
  <c r="L71" i="32"/>
  <c r="M88" i="14"/>
  <c r="M306" i="14"/>
  <c r="L265" i="32"/>
  <c r="L63" i="32"/>
  <c r="M72" i="14"/>
  <c r="L85" i="32"/>
  <c r="M102" i="14"/>
  <c r="M218" i="14"/>
  <c r="L193" i="32"/>
  <c r="M230" i="14"/>
  <c r="L197" i="32"/>
  <c r="M53" i="14"/>
  <c r="L44" i="32"/>
  <c r="M181" i="14"/>
  <c r="L156" i="32"/>
  <c r="I79" i="37"/>
  <c r="AA94" i="14"/>
  <c r="N94" i="14" s="1"/>
  <c r="Z85" i="19" s="1"/>
  <c r="Z41" i="19" s="1"/>
  <c r="L53" i="32"/>
  <c r="M62" i="14"/>
  <c r="M121" i="14"/>
  <c r="L104" i="32"/>
  <c r="M109" i="14"/>
  <c r="L92" i="32"/>
  <c r="L95" i="32"/>
  <c r="M112" i="14"/>
  <c r="L91" i="32"/>
  <c r="M108" i="14"/>
  <c r="M387" i="14"/>
  <c r="L338" i="32"/>
  <c r="L73" i="32"/>
  <c r="M90" i="14"/>
  <c r="M353" i="14"/>
  <c r="L304" i="32"/>
  <c r="M268" i="14"/>
  <c r="L235" i="32"/>
  <c r="L137" i="32"/>
  <c r="M162" i="14"/>
  <c r="L295" i="32"/>
  <c r="M336" i="14"/>
  <c r="AA139" i="14"/>
  <c r="I124" i="37"/>
  <c r="M71" i="14"/>
  <c r="L62" i="32"/>
  <c r="L263" i="32"/>
  <c r="M304" i="14"/>
  <c r="M120" i="14"/>
  <c r="L103" i="32"/>
  <c r="M131" i="14"/>
  <c r="L114" i="32"/>
  <c r="M310" i="14"/>
  <c r="L269" i="32"/>
  <c r="AC19" i="19"/>
  <c r="AC11" i="19"/>
  <c r="L245" i="32"/>
  <c r="M286" i="14"/>
  <c r="L54" i="32"/>
  <c r="M63" i="14"/>
  <c r="M128" i="14"/>
  <c r="L111" i="32"/>
  <c r="M270" i="14"/>
  <c r="L237" i="32"/>
  <c r="AA23" i="19"/>
  <c r="AB23" i="19" s="1"/>
  <c r="AB94" i="19"/>
  <c r="M271" i="14" l="1"/>
  <c r="I240" i="37" s="1"/>
  <c r="AA57" i="19"/>
  <c r="AB57" i="19" s="1"/>
  <c r="AA28" i="19"/>
  <c r="AB28" i="19" s="1"/>
  <c r="M255" i="14"/>
  <c r="I224" i="37" s="1"/>
  <c r="M394" i="14"/>
  <c r="AB394" i="14" s="1"/>
  <c r="M257" i="14"/>
  <c r="AB257" i="14" s="1"/>
  <c r="M395" i="14"/>
  <c r="AB395" i="14" s="1"/>
  <c r="M215" i="14"/>
  <c r="AB215" i="14" s="1"/>
  <c r="L202" i="32"/>
  <c r="M370" i="14"/>
  <c r="AB370" i="14" s="1"/>
  <c r="M206" i="14"/>
  <c r="AB206" i="14" s="1"/>
  <c r="N205" i="14" s="1"/>
  <c r="AC98" i="19" s="1"/>
  <c r="M367" i="14"/>
  <c r="AB367" i="14" s="1"/>
  <c r="AA25" i="19"/>
  <c r="AB25" i="19" s="1"/>
  <c r="AA52" i="19"/>
  <c r="AB52" i="19" s="1"/>
  <c r="L173" i="32"/>
  <c r="AB136" i="19"/>
  <c r="AA61" i="19"/>
  <c r="AB61" i="19" s="1"/>
  <c r="AA30" i="19"/>
  <c r="AB30" i="19" s="1"/>
  <c r="L227" i="32"/>
  <c r="M212" i="14"/>
  <c r="I189" i="37" s="1"/>
  <c r="M396" i="14"/>
  <c r="AB396" i="14" s="1"/>
  <c r="N396" i="14" s="1"/>
  <c r="AC130" i="19" s="1"/>
  <c r="L331" i="32"/>
  <c r="L217" i="32"/>
  <c r="L214" i="32"/>
  <c r="L191" i="32"/>
  <c r="L337" i="32"/>
  <c r="L330" i="32"/>
  <c r="L339" i="32"/>
  <c r="M366" i="14"/>
  <c r="AB366" i="14" s="1"/>
  <c r="M369" i="14"/>
  <c r="I322" i="37" s="1"/>
  <c r="M378" i="14"/>
  <c r="AB378" i="14" s="1"/>
  <c r="M217" i="14"/>
  <c r="I194" i="37" s="1"/>
  <c r="L165" i="32"/>
  <c r="M385" i="14"/>
  <c r="AB385" i="14" s="1"/>
  <c r="I221" i="37"/>
  <c r="AA26" i="19"/>
  <c r="AB26" i="19" s="1"/>
  <c r="AB102" i="19"/>
  <c r="AA55" i="19"/>
  <c r="AB55" i="19" s="1"/>
  <c r="AA27" i="19"/>
  <c r="AB27" i="19" s="1"/>
  <c r="N85" i="14"/>
  <c r="Z84" i="19" s="1"/>
  <c r="Z42" i="19" s="1"/>
  <c r="N263" i="14"/>
  <c r="Z110" i="19" s="1"/>
  <c r="Z28" i="19" s="1"/>
  <c r="I199" i="37"/>
  <c r="AB230" i="14"/>
  <c r="N228" i="14" s="1"/>
  <c r="AC101" i="19" s="1"/>
  <c r="AB73" i="14"/>
  <c r="I66" i="37"/>
  <c r="AB141" i="14"/>
  <c r="I126" i="37"/>
  <c r="I148" i="37"/>
  <c r="AB171" i="14"/>
  <c r="AB386" i="14"/>
  <c r="I339" i="37"/>
  <c r="AB202" i="14"/>
  <c r="I179" i="37"/>
  <c r="AB126" i="14"/>
  <c r="I111" i="37"/>
  <c r="AB352" i="14"/>
  <c r="I305" i="37"/>
  <c r="I130" i="37"/>
  <c r="AB145" i="14"/>
  <c r="I68" i="37"/>
  <c r="AB75" i="14"/>
  <c r="I101" i="37"/>
  <c r="AB116" i="14"/>
  <c r="AB249" i="14"/>
  <c r="I218" i="37"/>
  <c r="AB118" i="14"/>
  <c r="I103" i="37"/>
  <c r="I271" i="37"/>
  <c r="AB310" i="14"/>
  <c r="AB268" i="14"/>
  <c r="N264" i="14" s="1"/>
  <c r="AC110" i="19" s="1"/>
  <c r="I237" i="37"/>
  <c r="AB387" i="14"/>
  <c r="I340" i="37"/>
  <c r="AB121" i="14"/>
  <c r="I106" i="37"/>
  <c r="I332" i="37"/>
  <c r="AB379" i="14"/>
  <c r="I285" i="37"/>
  <c r="AB324" i="14"/>
  <c r="AB48" i="14"/>
  <c r="I41" i="37"/>
  <c r="AB339" i="14"/>
  <c r="I300" i="37"/>
  <c r="I231" i="37"/>
  <c r="AB262" i="14"/>
  <c r="N262" i="14" s="1"/>
  <c r="AC109" i="19" s="1"/>
  <c r="I266" i="37"/>
  <c r="AB305" i="14"/>
  <c r="I86" i="37"/>
  <c r="AB101" i="14"/>
  <c r="AB98" i="14"/>
  <c r="I83" i="37"/>
  <c r="AB292" i="14"/>
  <c r="I253" i="37"/>
  <c r="AB332" i="14"/>
  <c r="I293" i="37"/>
  <c r="AB301" i="14"/>
  <c r="I262" i="37"/>
  <c r="AB133" i="14"/>
  <c r="I118" i="37"/>
  <c r="AB104" i="14"/>
  <c r="I89" i="37"/>
  <c r="AB247" i="14"/>
  <c r="I216" i="37"/>
  <c r="AB393" i="14"/>
  <c r="I346" i="37"/>
  <c r="AB68" i="14"/>
  <c r="I61" i="37"/>
  <c r="I58" i="37"/>
  <c r="AB65" i="14"/>
  <c r="AB200" i="14"/>
  <c r="I177" i="37"/>
  <c r="I286" i="37"/>
  <c r="AB325" i="14"/>
  <c r="AB93" i="14"/>
  <c r="I78" i="37"/>
  <c r="I76" i="37"/>
  <c r="AB91" i="14"/>
  <c r="I45" i="37"/>
  <c r="AB52" i="14"/>
  <c r="I227" i="37"/>
  <c r="AB258" i="14"/>
  <c r="I244" i="37"/>
  <c r="AB283" i="14"/>
  <c r="I60" i="37"/>
  <c r="AB67" i="14"/>
  <c r="AB199" i="14"/>
  <c r="I176" i="37"/>
  <c r="AB329" i="14"/>
  <c r="I290" i="37"/>
  <c r="AB178" i="14"/>
  <c r="I155" i="37"/>
  <c r="AB103" i="14"/>
  <c r="I88" i="37"/>
  <c r="I113" i="37"/>
  <c r="AB128" i="14"/>
  <c r="I64" i="37"/>
  <c r="AB71" i="14"/>
  <c r="I56" i="37"/>
  <c r="AB63" i="14"/>
  <c r="I93" i="37"/>
  <c r="AB108" i="14"/>
  <c r="AB89" i="14"/>
  <c r="I74" i="37"/>
  <c r="I299" i="37"/>
  <c r="AB338" i="14"/>
  <c r="I146" i="37"/>
  <c r="AB169" i="14"/>
  <c r="N168" i="14" s="1"/>
  <c r="AC91" i="19" s="1"/>
  <c r="AB321" i="14"/>
  <c r="I282" i="37"/>
  <c r="AB320" i="14"/>
  <c r="I281" i="37"/>
  <c r="AB300" i="14"/>
  <c r="I261" i="37"/>
  <c r="N251" i="14"/>
  <c r="Z106" i="19" s="1"/>
  <c r="I264" i="37"/>
  <c r="AB303" i="14"/>
  <c r="AB135" i="14"/>
  <c r="I120" i="37"/>
  <c r="I219" i="37"/>
  <c r="AB250" i="14"/>
  <c r="I252" i="37"/>
  <c r="AB291" i="14"/>
  <c r="I143" i="37"/>
  <c r="AB166" i="14"/>
  <c r="N164" i="14" s="1"/>
  <c r="AC90" i="19" s="1"/>
  <c r="I150" i="37"/>
  <c r="AB173" i="14"/>
  <c r="I333" i="37"/>
  <c r="AB380" i="14"/>
  <c r="AB74" i="14"/>
  <c r="I67" i="37"/>
  <c r="AB388" i="14"/>
  <c r="I341" i="37"/>
  <c r="AB174" i="14"/>
  <c r="I151" i="37"/>
  <c r="I215" i="37"/>
  <c r="AB246" i="14"/>
  <c r="AB177" i="14"/>
  <c r="I154" i="37"/>
  <c r="Z45" i="19"/>
  <c r="I91" i="37"/>
  <c r="AB106" i="14"/>
  <c r="AB131" i="14"/>
  <c r="I116" i="37"/>
  <c r="I267" i="37"/>
  <c r="AB306" i="14"/>
  <c r="AB377" i="14"/>
  <c r="I330" i="37"/>
  <c r="AB308" i="14"/>
  <c r="I269" i="37"/>
  <c r="AB331" i="14"/>
  <c r="I292" i="37"/>
  <c r="I82" i="37"/>
  <c r="AB97" i="14"/>
  <c r="Z52" i="19"/>
  <c r="Z25" i="19"/>
  <c r="AB46" i="14"/>
  <c r="I39" i="37"/>
  <c r="AB259" i="14"/>
  <c r="I228" i="37"/>
  <c r="AB309" i="14"/>
  <c r="I270" i="37"/>
  <c r="I85" i="37"/>
  <c r="AB100" i="14"/>
  <c r="I69" i="37"/>
  <c r="AB84" i="14"/>
  <c r="N84" i="14" s="1"/>
  <c r="AC83" i="19" s="1"/>
  <c r="AB353" i="14"/>
  <c r="I306" i="37"/>
  <c r="AB181" i="14"/>
  <c r="N181" i="14" s="1"/>
  <c r="AC94" i="19" s="1"/>
  <c r="AC23" i="19" s="1"/>
  <c r="I158" i="37"/>
  <c r="I138" i="37"/>
  <c r="AB161" i="14"/>
  <c r="I110" i="37"/>
  <c r="AB125" i="14"/>
  <c r="I114" i="37"/>
  <c r="AB129" i="14"/>
  <c r="AB286" i="14"/>
  <c r="N286" i="14" s="1"/>
  <c r="AC113" i="19" s="1"/>
  <c r="I247" i="37"/>
  <c r="AB336" i="14"/>
  <c r="I297" i="37"/>
  <c r="AB112" i="14"/>
  <c r="I97" i="37"/>
  <c r="AB381" i="14"/>
  <c r="I334" i="37"/>
  <c r="I229" i="37"/>
  <c r="AB260" i="14"/>
  <c r="N260" i="14" s="1"/>
  <c r="AC108" i="19" s="1"/>
  <c r="I223" i="37"/>
  <c r="AB254" i="14"/>
  <c r="AB351" i="14"/>
  <c r="I304" i="37"/>
  <c r="I178" i="37"/>
  <c r="AB201" i="14"/>
  <c r="I288" i="37"/>
  <c r="AB327" i="14"/>
  <c r="I268" i="37"/>
  <c r="AB307" i="14"/>
  <c r="AB127" i="14"/>
  <c r="I112" i="37"/>
  <c r="I75" i="37"/>
  <c r="AB90" i="14"/>
  <c r="I55" i="37"/>
  <c r="AB62" i="14"/>
  <c r="AB88" i="14"/>
  <c r="I73" i="37"/>
  <c r="I127" i="37"/>
  <c r="AB142" i="14"/>
  <c r="AB124" i="14"/>
  <c r="I109" i="37"/>
  <c r="I289" i="37"/>
  <c r="AB328" i="14"/>
  <c r="AB326" i="14"/>
  <c r="I287" i="37"/>
  <c r="I245" i="37"/>
  <c r="AB284" i="14"/>
  <c r="AB176" i="14"/>
  <c r="I153" i="37"/>
  <c r="AB170" i="14"/>
  <c r="I147" i="37"/>
  <c r="I84" i="37"/>
  <c r="AB99" i="14"/>
  <c r="I294" i="37"/>
  <c r="AB333" i="14"/>
  <c r="AB51" i="14"/>
  <c r="I44" i="37"/>
  <c r="AB322" i="14"/>
  <c r="I283" i="37"/>
  <c r="AB144" i="14"/>
  <c r="I129" i="37"/>
  <c r="I291" i="37"/>
  <c r="AB330" i="14"/>
  <c r="I105" i="37"/>
  <c r="AB120" i="14"/>
  <c r="I46" i="37"/>
  <c r="AB53" i="14"/>
  <c r="AB218" i="14"/>
  <c r="I195" i="37"/>
  <c r="I108" i="37"/>
  <c r="AB123" i="14"/>
  <c r="AB160" i="14"/>
  <c r="I137" i="37"/>
  <c r="I95" i="37"/>
  <c r="AB110" i="14"/>
  <c r="AB136" i="14"/>
  <c r="I121" i="37"/>
  <c r="AB248" i="14"/>
  <c r="I217" i="37"/>
  <c r="AB113" i="14"/>
  <c r="I98" i="37"/>
  <c r="I284" i="37"/>
  <c r="AB323" i="14"/>
  <c r="AB368" i="14"/>
  <c r="I321" i="37"/>
  <c r="I156" i="37"/>
  <c r="AB179" i="14"/>
  <c r="I90" i="37"/>
  <c r="AB105" i="14"/>
  <c r="I104" i="37"/>
  <c r="AB119" i="14"/>
  <c r="Z26" i="19"/>
  <c r="Z53" i="19"/>
  <c r="AB70" i="14"/>
  <c r="I63" i="37"/>
  <c r="I175" i="37"/>
  <c r="AB198" i="14"/>
  <c r="AB69" i="14"/>
  <c r="I62" i="37"/>
  <c r="I115" i="37"/>
  <c r="AB130" i="14"/>
  <c r="I59" i="37"/>
  <c r="AB66" i="14"/>
  <c r="I133" i="37"/>
  <c r="AB148" i="14"/>
  <c r="I265" i="37"/>
  <c r="AB304" i="14"/>
  <c r="AB162" i="14"/>
  <c r="I139" i="37"/>
  <c r="I204" i="37"/>
  <c r="AB235" i="14"/>
  <c r="N232" i="14" s="1"/>
  <c r="AC102" i="19" s="1"/>
  <c r="AB102" i="14"/>
  <c r="I87" i="37"/>
  <c r="AB92" i="14"/>
  <c r="I77" i="37"/>
  <c r="I298" i="37"/>
  <c r="AB337" i="14"/>
  <c r="I96" i="37"/>
  <c r="AB111" i="14"/>
  <c r="AB60" i="14"/>
  <c r="I53" i="37"/>
  <c r="AB47" i="14"/>
  <c r="I40" i="37"/>
  <c r="AB159" i="14"/>
  <c r="I136" i="37"/>
  <c r="I107" i="37"/>
  <c r="AB122" i="14"/>
  <c r="AA12" i="19"/>
  <c r="AB20" i="19"/>
  <c r="AB172" i="14"/>
  <c r="I149" i="37"/>
  <c r="I263" i="37"/>
  <c r="AB302" i="14"/>
  <c r="N137" i="14"/>
  <c r="Z88" i="19" s="1"/>
  <c r="AB216" i="14"/>
  <c r="I193" i="37"/>
  <c r="I94" i="37"/>
  <c r="AB109" i="14"/>
  <c r="AB256" i="14"/>
  <c r="I225" i="37"/>
  <c r="I214" i="37"/>
  <c r="AB245" i="14"/>
  <c r="I102" i="37"/>
  <c r="AB117" i="14"/>
  <c r="I57" i="37"/>
  <c r="AB64" i="14"/>
  <c r="Z39" i="19"/>
  <c r="I135" i="37"/>
  <c r="AB158" i="14"/>
  <c r="AB190" i="14"/>
  <c r="N183" i="14" s="1"/>
  <c r="AC95" i="19" s="1"/>
  <c r="I167" i="37"/>
  <c r="I117" i="37"/>
  <c r="AB132" i="14"/>
  <c r="I42" i="37"/>
  <c r="AB49" i="14"/>
  <c r="AB143" i="14"/>
  <c r="I128" i="37"/>
  <c r="I152" i="37"/>
  <c r="AB175" i="14"/>
  <c r="AB146" i="14"/>
  <c r="I131" i="37"/>
  <c r="I239" i="37"/>
  <c r="AB270" i="14"/>
  <c r="AB50" i="14"/>
  <c r="I43" i="37"/>
  <c r="I65" i="37"/>
  <c r="AB72" i="14"/>
  <c r="AB61" i="14"/>
  <c r="I54" i="37"/>
  <c r="AB147" i="14"/>
  <c r="I132" i="37"/>
  <c r="I191" i="37"/>
  <c r="AB214" i="14"/>
  <c r="AB271" i="14" l="1"/>
  <c r="N270" i="14" s="1"/>
  <c r="AC111" i="19" s="1"/>
  <c r="AC28" i="19" s="1"/>
  <c r="I347" i="37"/>
  <c r="AB255" i="14"/>
  <c r="N252" i="14" s="1"/>
  <c r="AC106" i="19" s="1"/>
  <c r="AC55" i="19" s="1"/>
  <c r="I226" i="37"/>
  <c r="I192" i="37"/>
  <c r="I183" i="37"/>
  <c r="I348" i="37"/>
  <c r="I320" i="37"/>
  <c r="I323" i="37"/>
  <c r="I338" i="37"/>
  <c r="I319" i="37"/>
  <c r="I349" i="37"/>
  <c r="AB212" i="14"/>
  <c r="N208" i="14" s="1"/>
  <c r="AC99" i="19" s="1"/>
  <c r="AC51" i="19" s="1"/>
  <c r="AB369" i="14"/>
  <c r="N363" i="14" s="1"/>
  <c r="AC123" i="19" s="1"/>
  <c r="AB217" i="14"/>
  <c r="N214" i="14" s="1"/>
  <c r="AC100" i="19" s="1"/>
  <c r="AC52" i="19" s="1"/>
  <c r="I331" i="37"/>
  <c r="Z20" i="19"/>
  <c r="AA13" i="19"/>
  <c r="AB13" i="19" s="1"/>
  <c r="N349" i="14"/>
  <c r="AC119" i="19" s="1"/>
  <c r="N289" i="14"/>
  <c r="AC115" i="19" s="1"/>
  <c r="N383" i="14"/>
  <c r="AC127" i="19" s="1"/>
  <c r="Z57" i="19"/>
  <c r="N170" i="14"/>
  <c r="AC92" i="19" s="1"/>
  <c r="N392" i="14"/>
  <c r="AC129" i="19" s="1"/>
  <c r="N281" i="14"/>
  <c r="AC112" i="19" s="1"/>
  <c r="N312" i="14"/>
  <c r="AC117" i="19" s="1"/>
  <c r="N138" i="14"/>
  <c r="AC88" i="19" s="1"/>
  <c r="AC44" i="19" s="1"/>
  <c r="N256" i="14"/>
  <c r="AC107" i="19" s="1"/>
  <c r="AC56" i="19" s="1"/>
  <c r="N192" i="14"/>
  <c r="AC96" i="19" s="1"/>
  <c r="AC50" i="19" s="1"/>
  <c r="N95" i="14"/>
  <c r="AC85" i="19" s="1"/>
  <c r="AC41" i="19" s="1"/>
  <c r="N177" i="14"/>
  <c r="AC93" i="19" s="1"/>
  <c r="N55" i="14"/>
  <c r="AC82" i="19" s="1"/>
  <c r="AC40" i="19" s="1"/>
  <c r="N335" i="14"/>
  <c r="AC118" i="19" s="1"/>
  <c r="N374" i="14"/>
  <c r="AC126" i="19" s="1"/>
  <c r="AC59" i="19" s="1"/>
  <c r="N86" i="14"/>
  <c r="AC84" i="19" s="1"/>
  <c r="Z55" i="19"/>
  <c r="Z27" i="19"/>
  <c r="Z13" i="19" s="1"/>
  <c r="N108" i="14"/>
  <c r="AC86" i="19" s="1"/>
  <c r="N115" i="14"/>
  <c r="AC87" i="19" s="1"/>
  <c r="AC53" i="19"/>
  <c r="AC26" i="19"/>
  <c r="AC49" i="19"/>
  <c r="N158" i="14"/>
  <c r="AC89" i="19" s="1"/>
  <c r="N241" i="14"/>
  <c r="AC105" i="19" s="1"/>
  <c r="Z44" i="19"/>
  <c r="Z21" i="19"/>
  <c r="AB12" i="19"/>
  <c r="N39" i="14"/>
  <c r="AC81" i="19" s="1"/>
  <c r="N294" i="14"/>
  <c r="AC116" i="19" s="1"/>
  <c r="AC47" i="19" s="1"/>
  <c r="Z12" i="19" l="1"/>
  <c r="Z14" i="19" s="1"/>
  <c r="G19" i="19" s="1"/>
  <c r="AC57" i="19"/>
  <c r="AA14" i="19"/>
  <c r="AC46" i="19"/>
  <c r="AC60" i="19"/>
  <c r="AC22" i="19"/>
  <c r="AC42" i="19"/>
  <c r="AC24" i="19"/>
  <c r="AC45" i="19"/>
  <c r="AC39" i="19"/>
  <c r="AC20" i="19"/>
  <c r="AC54" i="19"/>
  <c r="AC27" i="19"/>
  <c r="AC29" i="19"/>
  <c r="AC58" i="19"/>
  <c r="AC43" i="19"/>
  <c r="AC21" i="19"/>
  <c r="AC48" i="19"/>
  <c r="AC25" i="19"/>
  <c r="AB14" i="19" l="1"/>
  <c r="AC13" i="19"/>
  <c r="AC12" i="19"/>
  <c r="AC14" i="19" l="1"/>
  <c r="G20" i="19" s="1"/>
  <c r="J19" i="19" s="1"/>
  <c r="K19"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take.t</author>
  </authors>
  <commentList>
    <comment ref="Q23" authorId="0" shapeId="0" xr:uid="{00000000-0006-0000-0100-000001000000}">
      <text>
        <r>
          <rPr>
            <b/>
            <sz val="9"/>
            <color indexed="81"/>
            <rFont val="ＭＳ Ｐゴシック"/>
            <family val="3"/>
            <charset val="128"/>
          </rPr>
          <t>地球温暖化対策推進状況評価ツール（第一区分事業所）【複数エネルギー管理責任者用】を使用する場合のみ記入する。</t>
        </r>
      </text>
    </comment>
    <comment ref="P34" authorId="0" shapeId="0" xr:uid="{00000000-0006-0000-0100-000002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take.t</author>
  </authors>
  <commentList>
    <comment ref="M68" authorId="0" shapeId="0" xr:uid="{00000000-0006-0000-0500-000001000000}">
      <text>
        <r>
          <rPr>
            <b/>
            <sz val="9"/>
            <color indexed="81"/>
            <rFont val="ＭＳ Ｐゴシック"/>
            <family val="3"/>
            <charset val="128"/>
          </rPr>
          <t>機器単体のボイラ容量を[kW]で入力する
単位の換算方法はガイドラインを参照</t>
        </r>
        <r>
          <rPr>
            <sz val="9"/>
            <color indexed="81"/>
            <rFont val="ＭＳ Ｐゴシック"/>
            <family val="3"/>
            <charset val="128"/>
          </rPr>
          <t xml:space="preserve">
</t>
        </r>
      </text>
    </comment>
    <comment ref="N68" authorId="0" shapeId="0" xr:uid="{00000000-0006-0000-0500-000002000000}">
      <text>
        <r>
          <rPr>
            <b/>
            <sz val="9"/>
            <color indexed="81"/>
            <rFont val="ＭＳ Ｐゴシック"/>
            <family val="3"/>
            <charset val="128"/>
          </rPr>
          <t>燃料消費量（高位発熱量）は右欄の単位で入力する</t>
        </r>
        <r>
          <rPr>
            <sz val="9"/>
            <color indexed="81"/>
            <rFont val="ＭＳ Ｐゴシック"/>
            <family val="3"/>
            <charset val="128"/>
          </rPr>
          <t xml:space="preserve">
</t>
        </r>
      </text>
    </comment>
    <comment ref="Q68" authorId="0" shapeId="0" xr:uid="{00000000-0006-0000-0500-000003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 ref="R68" authorId="0" shapeId="0" xr:uid="{00000000-0006-0000-0500-000004000000}">
      <text>
        <r>
          <rPr>
            <b/>
            <sz val="9"/>
            <color indexed="81"/>
            <rFont val="ＭＳ Ｐゴシック"/>
            <family val="3"/>
            <charset val="128"/>
          </rPr>
          <t>ボイラ効率は、高位発熱量基準の数値を示す</t>
        </r>
        <r>
          <rPr>
            <sz val="9"/>
            <color indexed="81"/>
            <rFont val="ＭＳ Ｐゴシック"/>
            <family val="3"/>
            <charset val="128"/>
          </rPr>
          <t xml:space="preserve">
</t>
        </r>
      </text>
    </comment>
    <comment ref="M124" authorId="0" shapeId="0" xr:uid="{00000000-0006-0000-0500-000005000000}">
      <text>
        <r>
          <rPr>
            <b/>
            <sz val="9"/>
            <color indexed="81"/>
            <rFont val="ＭＳ Ｐゴシック"/>
            <family val="3"/>
            <charset val="128"/>
          </rPr>
          <t>機器単体の熱源容量を[kW]で入力する
単位の換算方法はガイドラインを参照</t>
        </r>
        <r>
          <rPr>
            <sz val="9"/>
            <color indexed="81"/>
            <rFont val="ＭＳ Ｐゴシック"/>
            <family val="3"/>
            <charset val="128"/>
          </rPr>
          <t xml:space="preserve">
</t>
        </r>
      </text>
    </comment>
    <comment ref="N124" authorId="0" shapeId="0" xr:uid="{00000000-0006-0000-0500-000006000000}">
      <text>
        <r>
          <rPr>
            <b/>
            <sz val="9"/>
            <color indexed="81"/>
            <rFont val="ＭＳ Ｐゴシック"/>
            <family val="3"/>
            <charset val="128"/>
          </rPr>
          <t>燃焼系機器は燃料消費量（高位発熱量）、電動系機器は
消費電力又は主電動機出力を右欄の単位で入力する</t>
        </r>
        <r>
          <rPr>
            <sz val="9"/>
            <color indexed="81"/>
            <rFont val="ＭＳ Ｐゴシック"/>
            <family val="3"/>
            <charset val="128"/>
          </rPr>
          <t xml:space="preserve">
</t>
        </r>
      </text>
    </comment>
    <comment ref="Q124" authorId="0" shapeId="0" xr:uid="{00000000-0006-0000-0500-000007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 ref="R124" authorId="0" shapeId="0" xr:uid="{00000000-0006-0000-0500-000008000000}">
      <text>
        <r>
          <rPr>
            <b/>
            <sz val="9"/>
            <color indexed="81"/>
            <rFont val="ＭＳ Ｐゴシック"/>
            <family val="3"/>
            <charset val="128"/>
          </rPr>
          <t>ボイラ効率は、高位発熱量基準の数値を示す</t>
        </r>
        <r>
          <rPr>
            <sz val="9"/>
            <color indexed="81"/>
            <rFont val="ＭＳ Ｐゴシック"/>
            <family val="3"/>
            <charset val="128"/>
          </rPr>
          <t xml:space="preserve">
</t>
        </r>
      </text>
    </comment>
    <comment ref="Q230" authorId="1" shapeId="0" xr:uid="{00000000-0006-0000-0500-000009000000}">
      <text>
        <r>
          <rPr>
            <b/>
            <sz val="9"/>
            <color indexed="81"/>
            <rFont val="ＭＳ Ｐゴシック"/>
            <family val="3"/>
            <charset val="128"/>
          </rPr>
          <t>高効率コージェネレーションの評価は、年間平均総合効率が87を超える場合のみとする。</t>
        </r>
        <r>
          <rPr>
            <sz val="9"/>
            <color indexed="81"/>
            <rFont val="ＭＳ Ｐゴシック"/>
            <family val="3"/>
            <charset val="128"/>
          </rPr>
          <t xml:space="preserve">
</t>
        </r>
      </text>
    </comment>
    <comment ref="L231" authorId="0" shapeId="0" xr:uid="{00000000-0006-0000-0500-00000A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O231" authorId="0" shapeId="0" xr:uid="{00000000-0006-0000-0500-00000B000000}">
      <text>
        <r>
          <rPr>
            <b/>
            <sz val="9"/>
            <color indexed="81"/>
            <rFont val="ＭＳ Ｐゴシック"/>
            <family val="3"/>
            <charset val="128"/>
          </rPr>
          <t>発電効率は低位発熱量基準とする</t>
        </r>
      </text>
    </comment>
    <comment ref="Q231" authorId="0" shapeId="0" xr:uid="{00000000-0006-0000-0500-00000C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List>
</comments>
</file>

<file path=xl/sharedStrings.xml><?xml version="1.0" encoding="utf-8"?>
<sst xmlns="http://schemas.openxmlformats.org/spreadsheetml/2006/main" count="8531" uniqueCount="3408">
  <si>
    <t>ﾄｯﾌﾟﾚﾍﾞﾙ</t>
    <phoneticPr fontId="2"/>
  </si>
  <si>
    <t>衛生設備</t>
    <rPh sb="0" eb="2">
      <t>エイセイ</t>
    </rPh>
    <rPh sb="2" eb="4">
      <t>セツビ</t>
    </rPh>
    <phoneticPr fontId="2"/>
  </si>
  <si>
    <t>No.</t>
    <phoneticPr fontId="2"/>
  </si>
  <si>
    <t>2c.1</t>
    <phoneticPr fontId="2"/>
  </si>
  <si>
    <t>＋</t>
    <phoneticPr fontId="2"/>
  </si>
  <si>
    <t>昇降機設備</t>
    <phoneticPr fontId="2"/>
  </si>
  <si>
    <t>No.</t>
    <phoneticPr fontId="2"/>
  </si>
  <si>
    <t>○</t>
    <phoneticPr fontId="2"/>
  </si>
  <si>
    <t>エレベーターの群管理制御の導入</t>
    <phoneticPr fontId="2"/>
  </si>
  <si>
    <t>エレベーターかご内の照明、ファン等の不使用時停止制御の導入</t>
    <phoneticPr fontId="2"/>
  </si>
  <si>
    <t>エレベーターの電力回生制御が、エレベーター総電動機出力に対して、どの程度の割合で導入されているか。</t>
    <phoneticPr fontId="2"/>
  </si>
  <si>
    <t>その他</t>
    <phoneticPr fontId="2"/>
  </si>
  <si>
    <t>No.</t>
    <phoneticPr fontId="2"/>
  </si>
  <si>
    <t>○</t>
    <phoneticPr fontId="2"/>
  </si>
  <si>
    <t>3.</t>
    <phoneticPr fontId="2"/>
  </si>
  <si>
    <t>a.</t>
    <phoneticPr fontId="2"/>
  </si>
  <si>
    <t>建物外皮</t>
    <phoneticPr fontId="2"/>
  </si>
  <si>
    <t>No.</t>
    <phoneticPr fontId="2"/>
  </si>
  <si>
    <t>屋上緑化の導入</t>
    <phoneticPr fontId="2"/>
  </si>
  <si>
    <t>壁面緑化の導入</t>
    <phoneticPr fontId="2"/>
  </si>
  <si>
    <t>遮熱塗料塗布・遮熱フィルムの導入</t>
    <phoneticPr fontId="2"/>
  </si>
  <si>
    <t>屋根への遮熱塗装の導入</t>
    <phoneticPr fontId="2"/>
  </si>
  <si>
    <t>b.</t>
    <phoneticPr fontId="2"/>
  </si>
  <si>
    <t>3b.1</t>
    <phoneticPr fontId="2"/>
  </si>
  <si>
    <t>＋</t>
    <phoneticPr fontId="2"/>
  </si>
  <si>
    <t>4.</t>
    <phoneticPr fontId="2"/>
  </si>
  <si>
    <t>No.</t>
    <phoneticPr fontId="2"/>
  </si>
  <si>
    <t>Ⅲ．設備及び事業所の運用に関する事項</t>
    <phoneticPr fontId="2"/>
  </si>
  <si>
    <t>1.</t>
    <phoneticPr fontId="2"/>
  </si>
  <si>
    <t>エレベーターの群管理制御の導入</t>
  </si>
  <si>
    <t>冷却水ポンプ変流量制御の導入</t>
  </si>
  <si>
    <t>1a.1</t>
  </si>
  <si>
    <t>区　分</t>
    <rPh sb="0" eb="1">
      <t>ク</t>
    </rPh>
    <rPh sb="2" eb="3">
      <t>ブン</t>
    </rPh>
    <phoneticPr fontId="2"/>
  </si>
  <si>
    <t>準ﾄｯﾌﾟﾚﾍﾞﾙ</t>
    <rPh sb="0" eb="1">
      <t>ジュン</t>
    </rPh>
    <phoneticPr fontId="2"/>
  </si>
  <si>
    <t>置換換気システムの導入</t>
    <rPh sb="0" eb="2">
      <t>チカン</t>
    </rPh>
    <rPh sb="2" eb="4">
      <t>カンキ</t>
    </rPh>
    <rPh sb="9" eb="11">
      <t>ドウニュウ</t>
    </rPh>
    <phoneticPr fontId="2"/>
  </si>
  <si>
    <t>吸気冷却システムの導入</t>
    <rPh sb="0" eb="2">
      <t>キュウキ</t>
    </rPh>
    <rPh sb="2" eb="4">
      <t>レイキャク</t>
    </rPh>
    <rPh sb="9" eb="11">
      <t>ドウニュウ</t>
    </rPh>
    <phoneticPr fontId="2"/>
  </si>
  <si>
    <t>汚泥引き抜きポンプの間欠制御の導入</t>
    <rPh sb="0" eb="2">
      <t>オデイ</t>
    </rPh>
    <rPh sb="2" eb="3">
      <t>ヒ</t>
    </rPh>
    <rPh sb="4" eb="5">
      <t>ヌ</t>
    </rPh>
    <rPh sb="10" eb="12">
      <t>カンケツ</t>
    </rPh>
    <rPh sb="12" eb="14">
      <t>セイギョ</t>
    </rPh>
    <rPh sb="15" eb="17">
      <t>ドウニュウ</t>
    </rPh>
    <phoneticPr fontId="2"/>
  </si>
  <si>
    <t>タイマー、濃度、プリセット量による汚泥引き抜きポンプの間欠制御が導入されているか。</t>
    <rPh sb="5" eb="7">
      <t>ノウド</t>
    </rPh>
    <rPh sb="13" eb="14">
      <t>リョウ</t>
    </rPh>
    <rPh sb="17" eb="19">
      <t>オデイ</t>
    </rPh>
    <rPh sb="19" eb="20">
      <t>ヒ</t>
    </rPh>
    <rPh sb="21" eb="22">
      <t>ヌ</t>
    </rPh>
    <rPh sb="27" eb="29">
      <t>カンケツ</t>
    </rPh>
    <phoneticPr fontId="2"/>
  </si>
  <si>
    <t>照明のゾーニング制御の導入</t>
    <phoneticPr fontId="2"/>
  </si>
  <si>
    <t>永久磁石(IPM)モータ</t>
    <phoneticPr fontId="2"/>
  </si>
  <si>
    <t>通風設備に、低圧蒸気利用の温度制御による高効率蒸気式空気予熱器が導入されているか。</t>
    <rPh sb="6" eb="8">
      <t>テイアツ</t>
    </rPh>
    <rPh sb="8" eb="10">
      <t>ジョウキ</t>
    </rPh>
    <rPh sb="10" eb="12">
      <t>リヨウ</t>
    </rPh>
    <rPh sb="13" eb="15">
      <t>オンド</t>
    </rPh>
    <rPh sb="15" eb="17">
      <t>セイギョ</t>
    </rPh>
    <phoneticPr fontId="2"/>
  </si>
  <si>
    <t>過熱防止のために、炉内被加熱物の温度管理が、燃焼設備及び熱利用設備総定格エネルギー消費量に対して、どの程度の割合で実施されているか。</t>
    <rPh sb="57" eb="59">
      <t>ジッシ</t>
    </rPh>
    <phoneticPr fontId="2"/>
  </si>
  <si>
    <t>燃焼設備及び熱利用設備において、対流伝熱性能を改善するために、炉内ガスの循環を高めるような方策が実施されているか。</t>
    <rPh sb="4" eb="5">
      <t>オヨ</t>
    </rPh>
    <rPh sb="6" eb="7">
      <t>ネツ</t>
    </rPh>
    <rPh sb="7" eb="9">
      <t>リヨウ</t>
    </rPh>
    <rPh sb="9" eb="11">
      <t>セツビ</t>
    </rPh>
    <rPh sb="31" eb="33">
      <t>ロナイ</t>
    </rPh>
    <rPh sb="36" eb="38">
      <t>ジュンカン</t>
    </rPh>
    <rPh sb="39" eb="40">
      <t>タカ</t>
    </rPh>
    <rPh sb="45" eb="47">
      <t>ホウサク</t>
    </rPh>
    <rPh sb="48" eb="50">
      <t>ジッシ</t>
    </rPh>
    <phoneticPr fontId="2"/>
  </si>
  <si>
    <t>高効率脱臭ファンの導入</t>
    <rPh sb="0" eb="1">
      <t>コウ</t>
    </rPh>
    <rPh sb="1" eb="3">
      <t>コウリツ</t>
    </rPh>
    <rPh sb="9" eb="11">
      <t>ドウニュウ</t>
    </rPh>
    <phoneticPr fontId="2"/>
  </si>
  <si>
    <t>実施</t>
    <rPh sb="0" eb="2">
      <t>ジッシ</t>
    </rPh>
    <phoneticPr fontId="2"/>
  </si>
  <si>
    <t>熱回収ヒートポンプユニット</t>
    <rPh sb="0" eb="1">
      <t>ネツ</t>
    </rPh>
    <rPh sb="1" eb="3">
      <t>カイシュウ</t>
    </rPh>
    <phoneticPr fontId="2"/>
  </si>
  <si>
    <t>高輝度型誘導灯・蓄光型誘導灯の導入</t>
    <rPh sb="8" eb="9">
      <t>チク</t>
    </rPh>
    <rPh sb="9" eb="10">
      <t>ヒカリ</t>
    </rPh>
    <rPh sb="10" eb="11">
      <t>カタ</t>
    </rPh>
    <rPh sb="11" eb="13">
      <t>ユウドウ</t>
    </rPh>
    <rPh sb="13" eb="14">
      <t>トウ</t>
    </rPh>
    <phoneticPr fontId="2"/>
  </si>
  <si>
    <t>高効率変圧器が、600Vを超え7,000V以下の総変圧器容量に対して、どの程度の割合で導入されているか。</t>
    <rPh sb="13" eb="14">
      <t>コ</t>
    </rPh>
    <rPh sb="21" eb="23">
      <t>イカ</t>
    </rPh>
    <rPh sb="24" eb="25">
      <t>ソウ</t>
    </rPh>
    <rPh sb="25" eb="28">
      <t>ヘンアツキ</t>
    </rPh>
    <rPh sb="28" eb="30">
      <t>ヨウリョウ</t>
    </rPh>
    <rPh sb="31" eb="32">
      <t>タイ</t>
    </rPh>
    <phoneticPr fontId="2"/>
  </si>
  <si>
    <t>ｴｱｺﾝﾌﾟﾚｯｻｰ無し</t>
    <rPh sb="10" eb="11">
      <t>ナ</t>
    </rPh>
    <phoneticPr fontId="2"/>
  </si>
  <si>
    <t>返送汚泥ポンプの台数制御の導入</t>
    <rPh sb="0" eb="2">
      <t>ヘンソウ</t>
    </rPh>
    <rPh sb="2" eb="4">
      <t>オデイ</t>
    </rPh>
    <rPh sb="8" eb="10">
      <t>ダイスウ</t>
    </rPh>
    <rPh sb="10" eb="12">
      <t>セイギョ</t>
    </rPh>
    <rPh sb="13" eb="15">
      <t>ドウニュウ</t>
    </rPh>
    <phoneticPr fontId="2"/>
  </si>
  <si>
    <t>返送汚泥ポンプの回転数制御の導入</t>
    <rPh sb="0" eb="2">
      <t>ヘンソウ</t>
    </rPh>
    <rPh sb="2" eb="4">
      <t>オデイ</t>
    </rPh>
    <rPh sb="8" eb="11">
      <t>カイテンスウ</t>
    </rPh>
    <rPh sb="11" eb="13">
      <t>セイギョ</t>
    </rPh>
    <rPh sb="14" eb="16">
      <t>ドウニュウ</t>
    </rPh>
    <phoneticPr fontId="2"/>
  </si>
  <si>
    <t>返送汚泥ポンプの台数制御が、返送汚泥ポンプ総電動機出力に対して、どの程度の割合で導入されているか。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</si>
  <si>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電動力応用設備・電気加熱設備</t>
    <rPh sb="0" eb="2">
      <t>デンドウ</t>
    </rPh>
    <rPh sb="2" eb="3">
      <t>リョク</t>
    </rPh>
    <rPh sb="3" eb="5">
      <t>オウヨウ</t>
    </rPh>
    <rPh sb="5" eb="7">
      <t>セツビ</t>
    </rPh>
    <rPh sb="8" eb="10">
      <t>デンキ</t>
    </rPh>
    <rPh sb="10" eb="12">
      <t>カネツ</t>
    </rPh>
    <rPh sb="12" eb="14">
      <t>セツビ</t>
    </rPh>
    <phoneticPr fontId="2"/>
  </si>
  <si>
    <t>5a.1</t>
    <phoneticPr fontId="2"/>
  </si>
  <si>
    <t>インバータ制御機器</t>
    <rPh sb="5" eb="7">
      <t>セイギョ</t>
    </rPh>
    <rPh sb="7" eb="9">
      <t>キキ</t>
    </rPh>
    <phoneticPr fontId="2"/>
  </si>
  <si>
    <t>第１号様式（優良特定地球温暖化対策事業所の認定ガイドライン（第二区分事業所））その30</t>
    <phoneticPr fontId="2"/>
  </si>
  <si>
    <t>熱　源</t>
    <phoneticPr fontId="2"/>
  </si>
  <si>
    <t>工　場</t>
    <rPh sb="0" eb="1">
      <t>コウ</t>
    </rPh>
    <rPh sb="2" eb="3">
      <t>バ</t>
    </rPh>
    <phoneticPr fontId="2"/>
  </si>
  <si>
    <t>燃料燃焼</t>
    <phoneticPr fontId="2"/>
  </si>
  <si>
    <t>電動力応用</t>
    <phoneticPr fontId="2"/>
  </si>
  <si>
    <t>電気加熱</t>
    <phoneticPr fontId="2"/>
  </si>
  <si>
    <t>建築設備</t>
    <rPh sb="0" eb="2">
      <t>ケンチク</t>
    </rPh>
    <rPh sb="2" eb="4">
      <t>セツビ</t>
    </rPh>
    <phoneticPr fontId="2"/>
  </si>
  <si>
    <t>生産・プラント設備、特殊設備</t>
    <rPh sb="0" eb="2">
      <t>セイサン</t>
    </rPh>
    <rPh sb="7" eb="9">
      <t>セツビ</t>
    </rPh>
    <rPh sb="10" eb="12">
      <t>トクシュ</t>
    </rPh>
    <rPh sb="12" eb="14">
      <t>セツビ</t>
    </rPh>
    <phoneticPr fontId="2"/>
  </si>
  <si>
    <t>建　物</t>
    <rPh sb="0" eb="1">
      <t>ケン</t>
    </rPh>
    <rPh sb="2" eb="3">
      <t>ブツ</t>
    </rPh>
    <phoneticPr fontId="2"/>
  </si>
  <si>
    <t>成形機、ミキサー、コンベア、ポンプ、ファン、ブロワ 等</t>
    <rPh sb="0" eb="2">
      <t>セイケイ</t>
    </rPh>
    <rPh sb="2" eb="3">
      <t>キ</t>
    </rPh>
    <rPh sb="26" eb="27">
      <t>ナド</t>
    </rPh>
    <phoneticPr fontId="2"/>
  </si>
  <si>
    <t>5a.3</t>
    <phoneticPr fontId="2"/>
  </si>
  <si>
    <t>電動力応用設備総電動機出力</t>
    <rPh sb="0" eb="1">
      <t>デン</t>
    </rPh>
    <rPh sb="1" eb="3">
      <t>ドウリョク</t>
    </rPh>
    <rPh sb="3" eb="5">
      <t>オウヨウ</t>
    </rPh>
    <rPh sb="5" eb="7">
      <t>セツビ</t>
    </rPh>
    <phoneticPr fontId="2"/>
  </si>
  <si>
    <t>通風装置電気</t>
    <rPh sb="0" eb="2">
      <t>ツウフウ</t>
    </rPh>
    <rPh sb="2" eb="4">
      <t>ソウチ</t>
    </rPh>
    <rPh sb="4" eb="6">
      <t>デンキ</t>
    </rPh>
    <phoneticPr fontId="2"/>
  </si>
  <si>
    <t>複数電動機</t>
    <rPh sb="0" eb="2">
      <t>フクスウ</t>
    </rPh>
    <rPh sb="2" eb="5">
      <t>デンドウキ</t>
    </rPh>
    <phoneticPr fontId="2"/>
  </si>
  <si>
    <t>返送汚泥ポンプの回転数制御が、返送汚泥ポンプ総電動機出力に対して、どの程度の割合で導入されているか。</t>
    <rPh sb="22" eb="23">
      <t>フサ</t>
    </rPh>
    <rPh sb="23" eb="26">
      <t>デンドウキ</t>
    </rPh>
    <rPh sb="26" eb="28">
      <t>シュツリョク</t>
    </rPh>
    <rPh sb="29" eb="30">
      <t>タイ</t>
    </rPh>
    <rPh sb="35" eb="37">
      <t>テイド</t>
    </rPh>
    <rPh sb="38" eb="40">
      <t>ワリアイ</t>
    </rPh>
    <rPh sb="41" eb="43">
      <t>ドウニュウ</t>
    </rPh>
    <phoneticPr fontId="2"/>
  </si>
  <si>
    <t>電気炉において、被加熱物の量及び炉内配置の見直しなど装てん方法の調整が実施されているか。</t>
    <rPh sb="8" eb="9">
      <t>ヒ</t>
    </rPh>
    <rPh sb="9" eb="11">
      <t>カネツ</t>
    </rPh>
    <rPh sb="11" eb="12">
      <t>ブツ</t>
    </rPh>
    <rPh sb="13" eb="14">
      <t>リョウ</t>
    </rPh>
    <rPh sb="14" eb="15">
      <t>オヨ</t>
    </rPh>
    <rPh sb="16" eb="18">
      <t>ロナイ</t>
    </rPh>
    <rPh sb="18" eb="20">
      <t>ハイチ</t>
    </rPh>
    <rPh sb="21" eb="23">
      <t>ミナオ</t>
    </rPh>
    <rPh sb="26" eb="27">
      <t>ソウ</t>
    </rPh>
    <rPh sb="29" eb="31">
      <t>ホウホウ</t>
    </rPh>
    <rPh sb="32" eb="34">
      <t>チョウセイ</t>
    </rPh>
    <rPh sb="35" eb="37">
      <t>ジッシ</t>
    </rPh>
    <phoneticPr fontId="2"/>
  </si>
  <si>
    <t>電気炉において、設備の構造、被加熱物の特性、加熱・熱処理等の前後の工程等に応じて、熱効率を向上させるために、ヒートパターンの改善が実施されているか。</t>
    <rPh sb="8" eb="10">
      <t>セツビ</t>
    </rPh>
    <rPh sb="11" eb="13">
      <t>コウゾウ</t>
    </rPh>
    <rPh sb="14" eb="15">
      <t>ヒ</t>
    </rPh>
    <rPh sb="15" eb="17">
      <t>カネツ</t>
    </rPh>
    <rPh sb="17" eb="18">
      <t>ブツ</t>
    </rPh>
    <rPh sb="19" eb="21">
      <t>トクセイ</t>
    </rPh>
    <rPh sb="22" eb="24">
      <t>カネツ</t>
    </rPh>
    <rPh sb="25" eb="28">
      <t>ネツショリ</t>
    </rPh>
    <rPh sb="28" eb="29">
      <t>トウ</t>
    </rPh>
    <rPh sb="30" eb="32">
      <t>ゼンゴ</t>
    </rPh>
    <rPh sb="33" eb="35">
      <t>コウテイ</t>
    </rPh>
    <rPh sb="35" eb="36">
      <t>トウ</t>
    </rPh>
    <rPh sb="37" eb="38">
      <t>オウ</t>
    </rPh>
    <rPh sb="41" eb="42">
      <t>ネツ</t>
    </rPh>
    <rPh sb="42" eb="44">
      <t>コウリツ</t>
    </rPh>
    <rPh sb="45" eb="47">
      <t>コウジョウ</t>
    </rPh>
    <rPh sb="62" eb="64">
      <t>カイゼン</t>
    </rPh>
    <rPh sb="65" eb="67">
      <t>ジッシ</t>
    </rPh>
    <phoneticPr fontId="2"/>
  </si>
  <si>
    <t>燃焼設備・熱利用設備の開閉回数・開閉時間・開口面積の管理</t>
    <rPh sb="5" eb="6">
      <t>ネツ</t>
    </rPh>
    <rPh sb="6" eb="8">
      <t>リヨウ</t>
    </rPh>
    <rPh sb="8" eb="10">
      <t>セツビ</t>
    </rPh>
    <rPh sb="11" eb="13">
      <t>カイヘイ</t>
    </rPh>
    <rPh sb="13" eb="15">
      <t>カイスウ</t>
    </rPh>
    <rPh sb="16" eb="18">
      <t>カイヘイ</t>
    </rPh>
    <rPh sb="18" eb="20">
      <t>ジカン</t>
    </rPh>
    <rPh sb="26" eb="28">
      <t>カンリ</t>
    </rPh>
    <phoneticPr fontId="11"/>
  </si>
  <si>
    <t>燃焼設備及び熱利用設備の開閉回数、開閉時間又は開口面積の管理が、燃焼設備及び熱利用設備総定格エネルギー消費量に対して、どの程度の割合で実施されているか。</t>
    <rPh sb="21" eb="22">
      <t>マタ</t>
    </rPh>
    <rPh sb="23" eb="25">
      <t>カイコウ</t>
    </rPh>
    <rPh sb="25" eb="27">
      <t>メンセキ</t>
    </rPh>
    <phoneticPr fontId="2"/>
  </si>
  <si>
    <t>燃焼・熱利用</t>
    <phoneticPr fontId="2"/>
  </si>
  <si>
    <t>管理標準等の整備</t>
    <phoneticPr fontId="2"/>
  </si>
  <si>
    <t>汚泥かき寄せ機の運転時間・運転間隔の適正化</t>
    <rPh sb="0" eb="2">
      <t>オデイ</t>
    </rPh>
    <rPh sb="6" eb="7">
      <t>キ</t>
    </rPh>
    <rPh sb="8" eb="10">
      <t>ウンテン</t>
    </rPh>
    <rPh sb="10" eb="12">
      <t>ジカン</t>
    </rPh>
    <rPh sb="13" eb="15">
      <t>ウンテン</t>
    </rPh>
    <rPh sb="15" eb="17">
      <t>カンカク</t>
    </rPh>
    <rPh sb="18" eb="21">
      <t>テキセイカ</t>
    </rPh>
    <phoneticPr fontId="2"/>
  </si>
  <si>
    <t>採用値</t>
    <rPh sb="0" eb="2">
      <t>サイヨウ</t>
    </rPh>
    <rPh sb="2" eb="3">
      <t>チ</t>
    </rPh>
    <phoneticPr fontId="2"/>
  </si>
  <si>
    <t>水冷
熱源機器</t>
    <rPh sb="0" eb="2">
      <t>スイレイ</t>
    </rPh>
    <rPh sb="3" eb="5">
      <t>ネツゲン</t>
    </rPh>
    <rPh sb="5" eb="7">
      <t>キキ</t>
    </rPh>
    <phoneticPr fontId="2"/>
  </si>
  <si>
    <t>省エネ型自動販売機又は自動販売機のスケジュール制御の導入</t>
    <rPh sb="0" eb="1">
      <t>ショウ</t>
    </rPh>
    <rPh sb="3" eb="4">
      <t>ガタ</t>
    </rPh>
    <rPh sb="4" eb="6">
      <t>ジドウ</t>
    </rPh>
    <rPh sb="6" eb="9">
      <t>ハンバイキ</t>
    </rPh>
    <rPh sb="9" eb="10">
      <t>マタ</t>
    </rPh>
    <rPh sb="11" eb="13">
      <t>ジドウ</t>
    </rPh>
    <rPh sb="13" eb="16">
      <t>ハンバイキ</t>
    </rPh>
    <rPh sb="23" eb="25">
      <t>セイギョ</t>
    </rPh>
    <rPh sb="26" eb="28">
      <t>ドウニュウ</t>
    </rPh>
    <phoneticPr fontId="2"/>
  </si>
  <si>
    <t>エレベーター無し</t>
    <rPh sb="6" eb="7">
      <t>ナ</t>
    </rPh>
    <phoneticPr fontId="2"/>
  </si>
  <si>
    <t>把握できていない</t>
    <rPh sb="0" eb="2">
      <t>ハアク</t>
    </rPh>
    <phoneticPr fontId="2"/>
  </si>
  <si>
    <t>過大負荷及び過小負荷を避けるために、操業状況の変化に応じて被加熱物又は被冷却物の量及び炉内配置の見直しなど装てん方法の調整が実施されているか。</t>
    <rPh sb="18" eb="20">
      <t>ソウギョウ</t>
    </rPh>
    <rPh sb="20" eb="22">
      <t>ジョウキョウ</t>
    </rPh>
    <rPh sb="23" eb="25">
      <t>ヘンカ</t>
    </rPh>
    <rPh sb="26" eb="27">
      <t>オウ</t>
    </rPh>
    <rPh sb="29" eb="30">
      <t>ヒ</t>
    </rPh>
    <rPh sb="30" eb="32">
      <t>カネツ</t>
    </rPh>
    <rPh sb="32" eb="33">
      <t>ブツ</t>
    </rPh>
    <rPh sb="33" eb="34">
      <t>マタ</t>
    </rPh>
    <rPh sb="35" eb="36">
      <t>ヒ</t>
    </rPh>
    <rPh sb="36" eb="38">
      <t>レイキャク</t>
    </rPh>
    <rPh sb="38" eb="39">
      <t>ブツ</t>
    </rPh>
    <rPh sb="40" eb="41">
      <t>リョウ</t>
    </rPh>
    <rPh sb="41" eb="42">
      <t>オヨ</t>
    </rPh>
    <rPh sb="43" eb="45">
      <t>ロナイ</t>
    </rPh>
    <rPh sb="45" eb="47">
      <t>ハイチ</t>
    </rPh>
    <rPh sb="48" eb="50">
      <t>ミナオ</t>
    </rPh>
    <rPh sb="59" eb="61">
      <t>チョウセイ</t>
    </rPh>
    <rPh sb="62" eb="64">
      <t>ジッシ</t>
    </rPh>
    <phoneticPr fontId="2"/>
  </si>
  <si>
    <t>被加熱物・被冷却物の装てん方法の調整</t>
    <rPh sb="0" eb="1">
      <t>ヒ</t>
    </rPh>
    <rPh sb="1" eb="3">
      <t>カネツ</t>
    </rPh>
    <rPh sb="3" eb="4">
      <t>モノ</t>
    </rPh>
    <rPh sb="5" eb="6">
      <t>ヒ</t>
    </rPh>
    <rPh sb="6" eb="8">
      <t>レイキャク</t>
    </rPh>
    <rPh sb="8" eb="9">
      <t>モノ</t>
    </rPh>
    <rPh sb="16" eb="18">
      <t>チョウセイ</t>
    </rPh>
    <phoneticPr fontId="2"/>
  </si>
  <si>
    <t>複数の加熱等を行う設備の負荷の集約化</t>
    <rPh sb="12" eb="14">
      <t>フカ</t>
    </rPh>
    <rPh sb="15" eb="18">
      <t>シュウヤクカ</t>
    </rPh>
    <phoneticPr fontId="2"/>
  </si>
  <si>
    <t>コンセント</t>
  </si>
  <si>
    <t>対象変圧器無し</t>
    <rPh sb="0" eb="2">
      <t>タイショウ</t>
    </rPh>
    <rPh sb="2" eb="5">
      <t>ヘンアツキ</t>
    </rPh>
    <phoneticPr fontId="2"/>
  </si>
  <si>
    <t>◎</t>
  </si>
  <si>
    <t>年</t>
    <rPh sb="0" eb="1">
      <t>ネン</t>
    </rPh>
    <phoneticPr fontId="2"/>
  </si>
  <si>
    <t>b. 自然エネルギーの利用</t>
    <phoneticPr fontId="2"/>
  </si>
  <si>
    <t>給　湯</t>
  </si>
  <si>
    <t>得点率</t>
    <rPh sb="0" eb="2">
      <t>トクテン</t>
    </rPh>
    <rPh sb="2" eb="3">
      <t>リツ</t>
    </rPh>
    <phoneticPr fontId="2"/>
  </si>
  <si>
    <t>燃料の燃焼</t>
    <rPh sb="0" eb="2">
      <t>ネンリョウ</t>
    </rPh>
    <rPh sb="3" eb="5">
      <t>ネンショウ</t>
    </rPh>
    <phoneticPr fontId="2"/>
  </si>
  <si>
    <t>燃焼設備・熱利用設備への二重扉の導入</t>
    <rPh sb="5" eb="6">
      <t>ネツ</t>
    </rPh>
    <rPh sb="6" eb="8">
      <t>リヨウ</t>
    </rPh>
    <rPh sb="8" eb="10">
      <t>セツビ</t>
    </rPh>
    <rPh sb="12" eb="14">
      <t>ニジュウ</t>
    </rPh>
    <rPh sb="14" eb="15">
      <t>トビラ</t>
    </rPh>
    <rPh sb="16" eb="18">
      <t>ドウニュウ</t>
    </rPh>
    <phoneticPr fontId="2"/>
  </si>
  <si>
    <t>沈砂池設備、主ポンプ設備、スクリーン 等</t>
    <rPh sb="0" eb="1">
      <t>チン</t>
    </rPh>
    <rPh sb="1" eb="2">
      <t>サ</t>
    </rPh>
    <rPh sb="2" eb="3">
      <t>イケ</t>
    </rPh>
    <rPh sb="3" eb="5">
      <t>セツビ</t>
    </rPh>
    <rPh sb="6" eb="7">
      <t>シュ</t>
    </rPh>
    <rPh sb="10" eb="12">
      <t>セツビ</t>
    </rPh>
    <rPh sb="19" eb="20">
      <t>ナド</t>
    </rPh>
    <phoneticPr fontId="2"/>
  </si>
  <si>
    <t xml:space="preserve">凝集池設備、沈殿設備、攪拌装置、掻き寄せ機 等 </t>
    <rPh sb="0" eb="2">
      <t>ギョウシュウ</t>
    </rPh>
    <rPh sb="2" eb="3">
      <t>イケ</t>
    </rPh>
    <rPh sb="3" eb="5">
      <t>セツビ</t>
    </rPh>
    <rPh sb="6" eb="8">
      <t>チンデン</t>
    </rPh>
    <rPh sb="8" eb="10">
      <t>セツビ</t>
    </rPh>
    <rPh sb="11" eb="13">
      <t>カクハン</t>
    </rPh>
    <rPh sb="13" eb="15">
      <t>ソウチ</t>
    </rPh>
    <rPh sb="22" eb="23">
      <t>ナド</t>
    </rPh>
    <phoneticPr fontId="2"/>
  </si>
  <si>
    <t>年度～</t>
    <rPh sb="0" eb="2">
      <t>ネンド</t>
    </rPh>
    <phoneticPr fontId="2"/>
  </si>
  <si>
    <t>燃焼機器の空気比の管理</t>
    <rPh sb="2" eb="4">
      <t>キキ</t>
    </rPh>
    <phoneticPr fontId="2"/>
  </si>
  <si>
    <t>蒸気ボイラーの設定圧力の適正化</t>
    <rPh sb="0" eb="2">
      <t>ジョウキ</t>
    </rPh>
    <rPh sb="7" eb="9">
      <t>セッテイ</t>
    </rPh>
    <rPh sb="9" eb="11">
      <t>アツリョク</t>
    </rPh>
    <rPh sb="12" eb="15">
      <t>テキセイカ</t>
    </rPh>
    <phoneticPr fontId="2"/>
  </si>
  <si>
    <t>蒸気ボイラー無し</t>
    <rPh sb="0" eb="2">
      <t>ジョウキ</t>
    </rPh>
    <rPh sb="6" eb="7">
      <t>ナ</t>
    </rPh>
    <phoneticPr fontId="2"/>
  </si>
  <si>
    <t>インバータ制御</t>
    <rPh sb="5" eb="7">
      <t>セイギョ</t>
    </rPh>
    <phoneticPr fontId="2"/>
  </si>
  <si>
    <t>事業所の概要</t>
    <rPh sb="0" eb="3">
      <t>ジギョウショ</t>
    </rPh>
    <rPh sb="4" eb="6">
      <t>ガイヨウ</t>
    </rPh>
    <phoneticPr fontId="2"/>
  </si>
  <si>
    <t>Ⅱ</t>
    <phoneticPr fontId="2"/>
  </si>
  <si>
    <t>共用部のみに採用</t>
    <rPh sb="6" eb="8">
      <t>サイヨウ</t>
    </rPh>
    <phoneticPr fontId="2"/>
  </si>
  <si>
    <t>熱源機器出口設定温度の遠方制御の導入</t>
    <rPh sb="0" eb="2">
      <t>ネツゲン</t>
    </rPh>
    <rPh sb="2" eb="4">
      <t>キキ</t>
    </rPh>
    <rPh sb="11" eb="13">
      <t>エンポウ</t>
    </rPh>
    <rPh sb="13" eb="15">
      <t>セイギョ</t>
    </rPh>
    <rPh sb="16" eb="18">
      <t>ドウニュウ</t>
    </rPh>
    <phoneticPr fontId="2"/>
  </si>
  <si>
    <t>電算室</t>
    <rPh sb="0" eb="2">
      <t>デンサン</t>
    </rPh>
    <rPh sb="2" eb="3">
      <t>シツ</t>
    </rPh>
    <phoneticPr fontId="2"/>
  </si>
  <si>
    <t>階数　　地上</t>
    <rPh sb="0" eb="2">
      <t>カイスウ</t>
    </rPh>
    <rPh sb="4" eb="6">
      <t>チジョウ</t>
    </rPh>
    <phoneticPr fontId="2"/>
  </si>
  <si>
    <t>棟数　</t>
    <rPh sb="0" eb="1">
      <t>ムネ</t>
    </rPh>
    <rPh sb="1" eb="2">
      <t>スウ</t>
    </rPh>
    <phoneticPr fontId="2"/>
  </si>
  <si>
    <t>5g.1</t>
    <phoneticPr fontId="2"/>
  </si>
  <si>
    <t>追加評価事項</t>
    <rPh sb="0" eb="2">
      <t>ツイカ</t>
    </rPh>
    <rPh sb="2" eb="4">
      <t>ヒョウカ</t>
    </rPh>
    <rPh sb="4" eb="6">
      <t>ジコウ</t>
    </rPh>
    <phoneticPr fontId="2"/>
  </si>
  <si>
    <t>5j.2</t>
  </si>
  <si>
    <t>5j.3</t>
  </si>
  <si>
    <t>地球温暖化対策推進状況評価結果一覧表（第二区分事業所）</t>
    <rPh sb="13" eb="15">
      <t>ケッカ</t>
    </rPh>
    <rPh sb="15" eb="17">
      <t>イチラン</t>
    </rPh>
    <rPh sb="17" eb="18">
      <t>ヒョウ</t>
    </rPh>
    <rPh sb="19" eb="23">
      <t>ダイニクブン</t>
    </rPh>
    <rPh sb="23" eb="26">
      <t>ジギョウショ</t>
    </rPh>
    <phoneticPr fontId="2"/>
  </si>
  <si>
    <t>上水道施設の省エネルギー性能</t>
    <rPh sb="0" eb="3">
      <t>ジョウスイドウ</t>
    </rPh>
    <rPh sb="3" eb="5">
      <t>シセツ</t>
    </rPh>
    <rPh sb="6" eb="7">
      <t>ショウ</t>
    </rPh>
    <phoneticPr fontId="2"/>
  </si>
  <si>
    <t>上水道施設の運用管理</t>
    <rPh sb="0" eb="3">
      <t>ジョウスイドウ</t>
    </rPh>
    <rPh sb="3" eb="5">
      <t>シセツ</t>
    </rPh>
    <rPh sb="8" eb="10">
      <t>カンリ</t>
    </rPh>
    <phoneticPr fontId="2"/>
  </si>
  <si>
    <t>下水道施設の運用管理</t>
    <rPh sb="0" eb="3">
      <t>ゲスイドウ</t>
    </rPh>
    <rPh sb="3" eb="5">
      <t>シセツ</t>
    </rPh>
    <rPh sb="8" eb="10">
      <t>カンリ</t>
    </rPh>
    <phoneticPr fontId="2"/>
  </si>
  <si>
    <t>下水道施設の省エネルギー性能</t>
    <rPh sb="0" eb="3">
      <t>ゲスイドウ</t>
    </rPh>
    <rPh sb="3" eb="5">
      <t>シセツ</t>
    </rPh>
    <rPh sb="6" eb="7">
      <t>ショウ</t>
    </rPh>
    <phoneticPr fontId="2"/>
  </si>
  <si>
    <t>廃棄物処理施設の省エネルギー性能</t>
    <rPh sb="0" eb="3">
      <t>ハイキブツ</t>
    </rPh>
    <rPh sb="3" eb="5">
      <t>ショリ</t>
    </rPh>
    <rPh sb="5" eb="7">
      <t>シセツ</t>
    </rPh>
    <rPh sb="8" eb="9">
      <t>ショウ</t>
    </rPh>
    <phoneticPr fontId="2"/>
  </si>
  <si>
    <t>廃棄物処理施設の運用管理</t>
    <rPh sb="0" eb="3">
      <t>ハイキブツ</t>
    </rPh>
    <rPh sb="3" eb="5">
      <t>ショリ</t>
    </rPh>
    <rPh sb="5" eb="7">
      <t>シセツ</t>
    </rPh>
    <rPh sb="10" eb="12">
      <t>カンリ</t>
    </rPh>
    <phoneticPr fontId="2"/>
  </si>
  <si>
    <t>増風量制御方式</t>
    <rPh sb="0" eb="1">
      <t>ゾウ</t>
    </rPh>
    <rPh sb="1" eb="3">
      <t>フウリョウ</t>
    </rPh>
    <rPh sb="3" eb="5">
      <t>セイギョ</t>
    </rPh>
    <rPh sb="5" eb="7">
      <t>ホウシキ</t>
    </rPh>
    <phoneticPr fontId="2"/>
  </si>
  <si>
    <t>高効率給湯ヒートポンプユニットの導入</t>
    <rPh sb="0" eb="3">
      <t>コウコウリツ</t>
    </rPh>
    <rPh sb="3" eb="5">
      <t>キュウトウ</t>
    </rPh>
    <phoneticPr fontId="2"/>
  </si>
  <si>
    <t>給水・給湯バルブの調整</t>
    <rPh sb="0" eb="2">
      <t>キュウスイ</t>
    </rPh>
    <rPh sb="3" eb="5">
      <t>キュウトウ</t>
    </rPh>
    <rPh sb="9" eb="11">
      <t>チョウセイ</t>
    </rPh>
    <phoneticPr fontId="2"/>
  </si>
  <si>
    <t>貯湯温度設定の緩和</t>
    <rPh sb="0" eb="1">
      <t>チョ</t>
    </rPh>
    <rPh sb="1" eb="2">
      <t>ユ</t>
    </rPh>
    <rPh sb="2" eb="4">
      <t>オンド</t>
    </rPh>
    <rPh sb="4" eb="6">
      <t>セッテイ</t>
    </rPh>
    <rPh sb="7" eb="9">
      <t>カンワ</t>
    </rPh>
    <phoneticPr fontId="2"/>
  </si>
  <si>
    <t>5b.7</t>
  </si>
  <si>
    <t>汚泥濃縮設備の運転時間及び運転間隔の適正化が実施されているか。</t>
    <rPh sb="0" eb="2">
      <t>オデイ</t>
    </rPh>
    <rPh sb="2" eb="4">
      <t>ノウシュク</t>
    </rPh>
    <rPh sb="4" eb="6">
      <t>セツビ</t>
    </rPh>
    <rPh sb="7" eb="9">
      <t>ウンテン</t>
    </rPh>
    <rPh sb="9" eb="11">
      <t>ジカン</t>
    </rPh>
    <rPh sb="13" eb="15">
      <t>ウンテン</t>
    </rPh>
    <rPh sb="15" eb="17">
      <t>カンカク</t>
    </rPh>
    <rPh sb="18" eb="20">
      <t>テキセイ</t>
    </rPh>
    <rPh sb="20" eb="21">
      <t>カ</t>
    </rPh>
    <rPh sb="22" eb="24">
      <t>ジッシ</t>
    </rPh>
    <phoneticPr fontId="2"/>
  </si>
  <si>
    <t>汚泥脱水設備の運転時間・運転間隔の適正化</t>
    <rPh sb="0" eb="2">
      <t>オデイ</t>
    </rPh>
    <rPh sb="2" eb="4">
      <t>ダッスイ</t>
    </rPh>
    <rPh sb="4" eb="6">
      <t>セツビ</t>
    </rPh>
    <rPh sb="7" eb="9">
      <t>ウンテン</t>
    </rPh>
    <rPh sb="9" eb="11">
      <t>ジカン</t>
    </rPh>
    <rPh sb="12" eb="14">
      <t>ウンテン</t>
    </rPh>
    <rPh sb="14" eb="16">
      <t>カンカク</t>
    </rPh>
    <rPh sb="17" eb="19">
      <t>テキセイ</t>
    </rPh>
    <rPh sb="19" eb="20">
      <t>カ</t>
    </rPh>
    <phoneticPr fontId="2"/>
  </si>
  <si>
    <t>汚泥脱水設備の運転時間及び運転間隔の適正化が実施されているか。</t>
    <rPh sb="0" eb="2">
      <t>オデイ</t>
    </rPh>
    <rPh sb="4" eb="6">
      <t>セツビ</t>
    </rPh>
    <rPh sb="7" eb="9">
      <t>ウンテン</t>
    </rPh>
    <rPh sb="9" eb="11">
      <t>ジカン</t>
    </rPh>
    <rPh sb="13" eb="15">
      <t>ウンテン</t>
    </rPh>
    <rPh sb="15" eb="17">
      <t>カンカク</t>
    </rPh>
    <rPh sb="18" eb="20">
      <t>テキセイ</t>
    </rPh>
    <rPh sb="20" eb="21">
      <t>カ</t>
    </rPh>
    <rPh sb="22" eb="24">
      <t>ジッシ</t>
    </rPh>
    <phoneticPr fontId="2"/>
  </si>
  <si>
    <t>天日乾燥と脱水機併用の汚泥脱水システムの導入</t>
    <rPh sb="0" eb="2">
      <t>テンピ</t>
    </rPh>
    <rPh sb="2" eb="4">
      <t>カンソウ</t>
    </rPh>
    <rPh sb="5" eb="8">
      <t>ダッスイキ</t>
    </rPh>
    <rPh sb="8" eb="10">
      <t>ヘイヨウ</t>
    </rPh>
    <rPh sb="11" eb="13">
      <t>オデイ</t>
    </rPh>
    <rPh sb="13" eb="15">
      <t>ダッスイ</t>
    </rPh>
    <rPh sb="20" eb="22">
      <t>ドウニュウ</t>
    </rPh>
    <phoneticPr fontId="2"/>
  </si>
  <si>
    <t>天日乾燥と脱水機の併用による汚泥脱水システムが導入されているか。</t>
    <rPh sb="23" eb="25">
      <t>ドウニュウ</t>
    </rPh>
    <phoneticPr fontId="2"/>
  </si>
  <si>
    <t>排熱利用による濃縮汚泥加温システムの導入</t>
    <rPh sb="0" eb="2">
      <t>ハイネツ</t>
    </rPh>
    <rPh sb="2" eb="4">
      <t>リヨウ</t>
    </rPh>
    <rPh sb="7" eb="9">
      <t>ノウシュク</t>
    </rPh>
    <rPh sb="9" eb="11">
      <t>オデイ</t>
    </rPh>
    <rPh sb="11" eb="13">
      <t>カオン</t>
    </rPh>
    <phoneticPr fontId="2"/>
  </si>
  <si>
    <t>排熱利用により濃縮汚泥を加温するシステムが導入されているか。</t>
    <rPh sb="21" eb="23">
      <t>ドウニュウ</t>
    </rPh>
    <phoneticPr fontId="2"/>
  </si>
  <si>
    <t>水量・水圧の適正化</t>
    <rPh sb="0" eb="2">
      <t>スイリョウ</t>
    </rPh>
    <rPh sb="3" eb="4">
      <t>ミズ</t>
    </rPh>
    <rPh sb="4" eb="5">
      <t>アツ</t>
    </rPh>
    <rPh sb="6" eb="9">
      <t>テキセイカ</t>
    </rPh>
    <phoneticPr fontId="2"/>
  </si>
  <si>
    <t>水量及び水圧の適正化が実施されているか。</t>
    <rPh sb="0" eb="2">
      <t>スイリョウ</t>
    </rPh>
    <rPh sb="2" eb="3">
      <t>オヨ</t>
    </rPh>
    <rPh sb="4" eb="5">
      <t>ミズ</t>
    </rPh>
    <rPh sb="5" eb="6">
      <t>アツ</t>
    </rPh>
    <rPh sb="11" eb="13">
      <t>ジッシ</t>
    </rPh>
    <phoneticPr fontId="2"/>
  </si>
  <si>
    <t>スクリーン・揚砂設備の間欠制御の導入</t>
    <rPh sb="6" eb="7">
      <t>ヨウ</t>
    </rPh>
    <rPh sb="7" eb="8">
      <t>スナ</t>
    </rPh>
    <rPh sb="8" eb="10">
      <t>セツビ</t>
    </rPh>
    <rPh sb="11" eb="13">
      <t>カンケツ</t>
    </rPh>
    <rPh sb="13" eb="15">
      <t>セイギョ</t>
    </rPh>
    <rPh sb="16" eb="18">
      <t>ドウニュウ</t>
    </rPh>
    <phoneticPr fontId="2"/>
  </si>
  <si>
    <t>d.共通</t>
    <rPh sb="2" eb="4">
      <t>キョウツウ</t>
    </rPh>
    <phoneticPr fontId="2"/>
  </si>
  <si>
    <t>2.建築設備の省エネルギー性能</t>
    <phoneticPr fontId="2"/>
  </si>
  <si>
    <t>a.燃料の燃焼</t>
    <phoneticPr fontId="2"/>
  </si>
  <si>
    <t>5f.21</t>
  </si>
  <si>
    <t>5f.22</t>
  </si>
  <si>
    <t>5f.23</t>
  </si>
  <si>
    <t>空調予熱コイルへの冷凍機冷却水利用システムの導入</t>
    <rPh sb="9" eb="12">
      <t>レイトウキ</t>
    </rPh>
    <rPh sb="12" eb="15">
      <t>レイキャクスイ</t>
    </rPh>
    <rPh sb="15" eb="17">
      <t>リヨウ</t>
    </rPh>
    <phoneticPr fontId="2"/>
  </si>
  <si>
    <t>設備の構造、被加熱物の特性、加熱、熱処理等の前後の工程に応じて、熱効率を向上させるために、ヒートパターンの改善が実施されているか。</t>
    <rPh sb="0" eb="2">
      <t>セツビ</t>
    </rPh>
    <rPh sb="3" eb="5">
      <t>コウゾウ</t>
    </rPh>
    <rPh sb="6" eb="7">
      <t>ヒ</t>
    </rPh>
    <rPh sb="7" eb="9">
      <t>カネツ</t>
    </rPh>
    <rPh sb="9" eb="10">
      <t>ブツ</t>
    </rPh>
    <rPh sb="11" eb="13">
      <t>トクセイ</t>
    </rPh>
    <rPh sb="14" eb="16">
      <t>カネツ</t>
    </rPh>
    <rPh sb="17" eb="20">
      <t>ネツショリ</t>
    </rPh>
    <rPh sb="20" eb="21">
      <t>トウ</t>
    </rPh>
    <rPh sb="22" eb="24">
      <t>ゼンゴ</t>
    </rPh>
    <rPh sb="25" eb="27">
      <t>コウテイ</t>
    </rPh>
    <rPh sb="28" eb="29">
      <t>オウ</t>
    </rPh>
    <rPh sb="32" eb="33">
      <t>ネツ</t>
    </rPh>
    <rPh sb="33" eb="35">
      <t>コウリツ</t>
    </rPh>
    <rPh sb="36" eb="38">
      <t>コウジョウ</t>
    </rPh>
    <rPh sb="53" eb="55">
      <t>カイゼン</t>
    </rPh>
    <rPh sb="56" eb="58">
      <t>ジッシ</t>
    </rPh>
    <phoneticPr fontId="2"/>
  </si>
  <si>
    <t>エアブローの適正化</t>
    <rPh sb="6" eb="8">
      <t>テキセイ</t>
    </rPh>
    <rPh sb="8" eb="9">
      <t>カ</t>
    </rPh>
    <phoneticPr fontId="2"/>
  </si>
  <si>
    <t>蒸気供給設備</t>
    <rPh sb="0" eb="2">
      <t>ジョウキ</t>
    </rPh>
    <rPh sb="2" eb="4">
      <t>キョウキュウ</t>
    </rPh>
    <rPh sb="4" eb="6">
      <t>セツビ</t>
    </rPh>
    <phoneticPr fontId="2"/>
  </si>
  <si>
    <t>採用無し</t>
    <rPh sb="0" eb="2">
      <t>サイヨウ</t>
    </rPh>
    <phoneticPr fontId="2"/>
  </si>
  <si>
    <t>管理値を上回り過剰品質にならないように、クリーンルームの清浄度の適正化が実施されているか。</t>
    <rPh sb="32" eb="34">
      <t>テキセイ</t>
    </rPh>
    <rPh sb="34" eb="35">
      <t>カ</t>
    </rPh>
    <rPh sb="36" eb="38">
      <t>ジッシ</t>
    </rPh>
    <phoneticPr fontId="2"/>
  </si>
  <si>
    <t>△</t>
    <phoneticPr fontId="2"/>
  </si>
  <si>
    <t xml:space="preserve"> 　トップレベル事業所等の認定水準を満足していません。</t>
    <rPh sb="11" eb="12">
      <t>ナド</t>
    </rPh>
    <rPh sb="18" eb="20">
      <t>マンゾク</t>
    </rPh>
    <phoneticPr fontId="2"/>
  </si>
  <si>
    <t>高効率厨房換気システムの導入</t>
    <rPh sb="0" eb="3">
      <t>コウコウリツ</t>
    </rPh>
    <rPh sb="3" eb="5">
      <t>チュウボウ</t>
    </rPh>
    <rPh sb="5" eb="7">
      <t>カンキ</t>
    </rPh>
    <rPh sb="12" eb="14">
      <t>ドウニュウ</t>
    </rPh>
    <phoneticPr fontId="2"/>
  </si>
  <si>
    <t>2a.1</t>
    <phoneticPr fontId="2"/>
  </si>
  <si>
    <t>2a.2</t>
  </si>
  <si>
    <t>2b.2</t>
  </si>
  <si>
    <t>2b.3</t>
  </si>
  <si>
    <t>2b.4</t>
  </si>
  <si>
    <t>2b.5</t>
  </si>
  <si>
    <t>高効率パッケージ形空調機の導入</t>
    <rPh sb="9" eb="10">
      <t>クウ</t>
    </rPh>
    <rPh sb="10" eb="11">
      <t>チョウ</t>
    </rPh>
    <rPh sb="11" eb="12">
      <t>キ</t>
    </rPh>
    <phoneticPr fontId="2"/>
  </si>
  <si>
    <t>高効率空調機の導入</t>
    <rPh sb="3" eb="4">
      <t>クウ</t>
    </rPh>
    <rPh sb="4" eb="5">
      <t>チョウ</t>
    </rPh>
    <rPh sb="5" eb="6">
      <t>キ</t>
    </rPh>
    <rPh sb="7" eb="9">
      <t>ドウニュウ</t>
    </rPh>
    <phoneticPr fontId="2"/>
  </si>
  <si>
    <t>燃料の管理</t>
    <rPh sb="0" eb="2">
      <t>ネンリョウ</t>
    </rPh>
    <rPh sb="3" eb="5">
      <t>カンリ</t>
    </rPh>
    <phoneticPr fontId="2"/>
  </si>
  <si>
    <t>蒸気ボイラーの押込送風機インバータ制御の導入</t>
    <rPh sb="7" eb="8">
      <t>オ</t>
    </rPh>
    <rPh sb="8" eb="9">
      <t>コ</t>
    </rPh>
    <rPh sb="9" eb="11">
      <t>ソウフウ</t>
    </rPh>
    <rPh sb="11" eb="12">
      <t>キ</t>
    </rPh>
    <rPh sb="17" eb="19">
      <t>セイギョ</t>
    </rPh>
    <rPh sb="20" eb="22">
      <t>ドウニュウ</t>
    </rPh>
    <phoneticPr fontId="2"/>
  </si>
  <si>
    <t>圧力差タービンの導入</t>
    <rPh sb="8" eb="10">
      <t>ドウニュウ</t>
    </rPh>
    <phoneticPr fontId="2"/>
  </si>
  <si>
    <t>フラッシュ蒸気利用設備の導入</t>
    <rPh sb="5" eb="7">
      <t>ジョウキ</t>
    </rPh>
    <rPh sb="7" eb="9">
      <t>リヨウ</t>
    </rPh>
    <rPh sb="9" eb="11">
      <t>セツビ</t>
    </rPh>
    <rPh sb="12" eb="14">
      <t>ドウニュウ</t>
    </rPh>
    <phoneticPr fontId="2"/>
  </si>
  <si>
    <t>蒸気ドレン回収設備の導入</t>
    <rPh sb="0" eb="2">
      <t>ジョウキ</t>
    </rPh>
    <rPh sb="5" eb="7">
      <t>カイシュウ</t>
    </rPh>
    <rPh sb="7" eb="9">
      <t>セツビ</t>
    </rPh>
    <rPh sb="10" eb="12">
      <t>ドウニュウ</t>
    </rPh>
    <phoneticPr fontId="2"/>
  </si>
  <si>
    <t>全　般</t>
    <rPh sb="0" eb="1">
      <t>ゼン</t>
    </rPh>
    <rPh sb="2" eb="3">
      <t>パン</t>
    </rPh>
    <phoneticPr fontId="2"/>
  </si>
  <si>
    <t>外　皮</t>
    <rPh sb="0" eb="1">
      <t>ソト</t>
    </rPh>
    <rPh sb="2" eb="3">
      <t>カワ</t>
    </rPh>
    <phoneticPr fontId="2"/>
  </si>
  <si>
    <t>給　湯</t>
    <rPh sb="0" eb="1">
      <t>キュウ</t>
    </rPh>
    <rPh sb="2" eb="3">
      <t>ユ</t>
    </rPh>
    <phoneticPr fontId="2"/>
  </si>
  <si>
    <t>熱源機器のメーカーによる遠隔監視</t>
    <rPh sb="0" eb="2">
      <t>ネツゲン</t>
    </rPh>
    <rPh sb="2" eb="4">
      <t>キキ</t>
    </rPh>
    <rPh sb="12" eb="14">
      <t>エンカク</t>
    </rPh>
    <rPh sb="14" eb="16">
      <t>カンシ</t>
    </rPh>
    <phoneticPr fontId="2"/>
  </si>
  <si>
    <t>指定番号</t>
    <rPh sb="0" eb="2">
      <t>シテイ</t>
    </rPh>
    <rPh sb="2" eb="4">
      <t>バンゴウ</t>
    </rPh>
    <phoneticPr fontId="2"/>
  </si>
  <si>
    <t>　　　　　　　　　　　　　※ 評価分類の欄の◎印は必須項目、○印は一般項目、＋印は加点項目を示す。
　　　　　　　　　　　　　　　不合格の要件の欄の×印は、トップレベル事業所の必須要件を満足しない場合を示す。</t>
    <rPh sb="15" eb="17">
      <t>ヒョウカ</t>
    </rPh>
    <rPh sb="17" eb="19">
      <t>ブンルイ</t>
    </rPh>
    <rPh sb="20" eb="21">
      <t>ラン</t>
    </rPh>
    <rPh sb="23" eb="24">
      <t>シルシ</t>
    </rPh>
    <rPh sb="25" eb="27">
      <t>ヒッス</t>
    </rPh>
    <rPh sb="27" eb="29">
      <t>コウモク</t>
    </rPh>
    <rPh sb="31" eb="32">
      <t>イン</t>
    </rPh>
    <rPh sb="33" eb="35">
      <t>イッパン</t>
    </rPh>
    <rPh sb="35" eb="37">
      <t>コウモク</t>
    </rPh>
    <rPh sb="39" eb="40">
      <t>シルシ</t>
    </rPh>
    <rPh sb="41" eb="42">
      <t>カ</t>
    </rPh>
    <rPh sb="42" eb="43">
      <t>テン</t>
    </rPh>
    <rPh sb="43" eb="45">
      <t>コウモク</t>
    </rPh>
    <rPh sb="46" eb="47">
      <t>シメ</t>
    </rPh>
    <rPh sb="65" eb="68">
      <t>フゴウカク</t>
    </rPh>
    <rPh sb="69" eb="71">
      <t>ヨウケン</t>
    </rPh>
    <rPh sb="72" eb="73">
      <t>ラン</t>
    </rPh>
    <rPh sb="75" eb="76">
      <t>シルシ</t>
    </rPh>
    <rPh sb="93" eb="95">
      <t>マンゾク</t>
    </rPh>
    <rPh sb="98" eb="100">
      <t>バアイ</t>
    </rPh>
    <rPh sb="101" eb="102">
      <t>シメ</t>
    </rPh>
    <phoneticPr fontId="2"/>
  </si>
  <si>
    <t>3a.2</t>
  </si>
  <si>
    <t>3a.3</t>
  </si>
  <si>
    <t>圧縮空気配管距離が長くなる場合、エアコンプレッサーの分散化が導入されているか。</t>
    <rPh sb="26" eb="29">
      <t>ブンサンカ</t>
    </rPh>
    <rPh sb="30" eb="32">
      <t>ドウニュウ</t>
    </rPh>
    <phoneticPr fontId="2"/>
  </si>
  <si>
    <t>圧縮空気配管の高圧ライン/低圧ラインの系統分割</t>
    <rPh sb="21" eb="23">
      <t>ブンカツ</t>
    </rPh>
    <phoneticPr fontId="2"/>
  </si>
  <si>
    <t>圧縮空気供給圧力の高圧と低圧が混在する場合、圧縮空気配管の高圧ライン/低圧ラインの系統分割が導入されているか。</t>
    <rPh sb="9" eb="11">
      <t>コウアツ</t>
    </rPh>
    <rPh sb="12" eb="13">
      <t>テイ</t>
    </rPh>
    <rPh sb="13" eb="14">
      <t>アツ</t>
    </rPh>
    <rPh sb="15" eb="17">
      <t>コンザイ</t>
    </rPh>
    <rPh sb="19" eb="21">
      <t>バアイ</t>
    </rPh>
    <rPh sb="30" eb="31">
      <t>アツ</t>
    </rPh>
    <rPh sb="43" eb="45">
      <t>ブンカツ</t>
    </rPh>
    <rPh sb="46" eb="48">
      <t>ドウニュウ</t>
    </rPh>
    <phoneticPr fontId="2"/>
  </si>
  <si>
    <t>圧縮空気供給圧力の高圧と低圧が混在する場合、ブースター方式が導入されているか。</t>
    <rPh sb="27" eb="29">
      <t>ホウシキ</t>
    </rPh>
    <rPh sb="30" eb="32">
      <t>ドウニュウ</t>
    </rPh>
    <phoneticPr fontId="2"/>
  </si>
  <si>
    <t>コンプレッサーの排熱回収システム（排熱による暖房利用）が導入されているか。</t>
    <rPh sb="8" eb="9">
      <t>ハイ</t>
    </rPh>
    <rPh sb="9" eb="10">
      <t>ネツ</t>
    </rPh>
    <rPh sb="10" eb="12">
      <t>カイシュウ</t>
    </rPh>
    <rPh sb="17" eb="19">
      <t>ハイネツ</t>
    </rPh>
    <rPh sb="22" eb="24">
      <t>ダンボウ</t>
    </rPh>
    <rPh sb="24" eb="26">
      <t>リヨウ</t>
    </rPh>
    <rPh sb="28" eb="30">
      <t>ドウニュウ</t>
    </rPh>
    <phoneticPr fontId="2"/>
  </si>
  <si>
    <t>コンプレッサー室へ換気設備が導入されているか。</t>
    <rPh sb="7" eb="8">
      <t>シツ</t>
    </rPh>
    <rPh sb="9" eb="11">
      <t>カンキ</t>
    </rPh>
    <rPh sb="11" eb="13">
      <t>セツビ</t>
    </rPh>
    <rPh sb="14" eb="16">
      <t>ドウニュウ</t>
    </rPh>
    <phoneticPr fontId="2"/>
  </si>
  <si>
    <t>1e.11</t>
  </si>
  <si>
    <t>1e.12</t>
  </si>
  <si>
    <t>1b.13</t>
  </si>
  <si>
    <t>1b.14</t>
  </si>
  <si>
    <t>1b.15</t>
  </si>
  <si>
    <t>ごみ焼却排熱利用システム</t>
    <rPh sb="2" eb="4">
      <t>ショウキャク</t>
    </rPh>
    <rPh sb="4" eb="6">
      <t>ハイネツ</t>
    </rPh>
    <rPh sb="6" eb="8">
      <t>リヨウ</t>
    </rPh>
    <phoneticPr fontId="2"/>
  </si>
  <si>
    <t>計</t>
    <rPh sb="0" eb="1">
      <t>ケイ</t>
    </rPh>
    <phoneticPr fontId="2"/>
  </si>
  <si>
    <t>5c.1</t>
    <phoneticPr fontId="2"/>
  </si>
  <si>
    <t>省エネ型便座又は洗浄便座のスケジュール制御の導入</t>
    <rPh sb="0" eb="1">
      <t>ショウ</t>
    </rPh>
    <rPh sb="3" eb="4">
      <t>カタ</t>
    </rPh>
    <rPh sb="4" eb="6">
      <t>ベンザ</t>
    </rPh>
    <rPh sb="6" eb="7">
      <t>マタ</t>
    </rPh>
    <rPh sb="8" eb="10">
      <t>センジョウ</t>
    </rPh>
    <rPh sb="10" eb="12">
      <t>ベンザ</t>
    </rPh>
    <rPh sb="19" eb="21">
      <t>セイギョ</t>
    </rPh>
    <rPh sb="22" eb="24">
      <t>ドウニュウ</t>
    </rPh>
    <phoneticPr fontId="2"/>
  </si>
  <si>
    <t>6.上水道施設の保守管理</t>
    <rPh sb="8" eb="10">
      <t>ホシュ</t>
    </rPh>
    <phoneticPr fontId="2"/>
  </si>
  <si>
    <t>6.下水道施設の保守管理</t>
    <rPh sb="2" eb="3">
      <t>ゲ</t>
    </rPh>
    <rPh sb="8" eb="10">
      <t>ホシュ</t>
    </rPh>
    <phoneticPr fontId="2"/>
  </si>
  <si>
    <t>b.熱処理工程</t>
  </si>
  <si>
    <t>c.後処理工程</t>
  </si>
  <si>
    <t>6.廃棄物処理施設の保守管理</t>
    <rPh sb="2" eb="5">
      <t>ハイキブツ</t>
    </rPh>
    <rPh sb="5" eb="7">
      <t>ショリ</t>
    </rPh>
    <rPh sb="7" eb="9">
      <t>シセツ</t>
    </rPh>
    <phoneticPr fontId="2"/>
  </si>
  <si>
    <t>空調予熱コイルへの冷凍機冷却水利用システムが導入されているか。</t>
    <phoneticPr fontId="2"/>
  </si>
  <si>
    <t>廃棄物処理施設</t>
    <rPh sb="0" eb="3">
      <t>ハイキブツ</t>
    </rPh>
    <rPh sb="3" eb="5">
      <t>ショリ</t>
    </rPh>
    <rPh sb="5" eb="7">
      <t>シセツ</t>
    </rPh>
    <phoneticPr fontId="2"/>
  </si>
  <si>
    <t>エネルギー使用量総括表</t>
    <rPh sb="5" eb="7">
      <t>シヨウ</t>
    </rPh>
    <rPh sb="7" eb="8">
      <t>リョウ</t>
    </rPh>
    <rPh sb="8" eb="10">
      <t>ソウカツ</t>
    </rPh>
    <rPh sb="10" eb="11">
      <t>ヒョウ</t>
    </rPh>
    <phoneticPr fontId="2"/>
  </si>
  <si>
    <t>管理区分</t>
    <rPh sb="0" eb="2">
      <t>カンリ</t>
    </rPh>
    <rPh sb="2" eb="4">
      <t>クブン</t>
    </rPh>
    <phoneticPr fontId="2"/>
  </si>
  <si>
    <t>エネルギー使用量</t>
    <rPh sb="5" eb="7">
      <t>シヨウ</t>
    </rPh>
    <rPh sb="7" eb="8">
      <t>リョウ</t>
    </rPh>
    <phoneticPr fontId="2"/>
  </si>
  <si>
    <t>ｴﾈﾙｷﾞｰ
使用割合</t>
    <rPh sb="7" eb="9">
      <t>シヨウ</t>
    </rPh>
    <rPh sb="9" eb="11">
      <t>ワリアイ</t>
    </rPh>
    <phoneticPr fontId="2"/>
  </si>
  <si>
    <t>電気</t>
    <rPh sb="0" eb="2">
      <t>デンキ</t>
    </rPh>
    <phoneticPr fontId="2"/>
  </si>
  <si>
    <t>所属</t>
    <rPh sb="0" eb="2">
      <t>ショゾク</t>
    </rPh>
    <phoneticPr fontId="2"/>
  </si>
  <si>
    <t>照明の人感センサーによる在室検知制御の導入</t>
    <rPh sb="12" eb="14">
      <t>ザイシツ</t>
    </rPh>
    <rPh sb="14" eb="16">
      <t>ケンチ</t>
    </rPh>
    <phoneticPr fontId="2"/>
  </si>
  <si>
    <t>3c.1</t>
  </si>
  <si>
    <t>3d.1</t>
  </si>
  <si>
    <t>e.</t>
  </si>
  <si>
    <t>3e.1</t>
  </si>
  <si>
    <t>f.</t>
  </si>
  <si>
    <t>２段圧縮方式</t>
    <rPh sb="1" eb="2">
      <t>ダン</t>
    </rPh>
    <rPh sb="2" eb="4">
      <t>アッシュク</t>
    </rPh>
    <rPh sb="4" eb="6">
      <t>ホウシキ</t>
    </rPh>
    <phoneticPr fontId="2"/>
  </si>
  <si>
    <t>インバータ制御冷却ファン</t>
    <rPh sb="5" eb="7">
      <t>セイギョ</t>
    </rPh>
    <rPh sb="7" eb="9">
      <t>レイキャク</t>
    </rPh>
    <phoneticPr fontId="2"/>
  </si>
  <si>
    <t>給水圧力の管理</t>
    <rPh sb="0" eb="2">
      <t>キュウスイ</t>
    </rPh>
    <rPh sb="2" eb="4">
      <t>アツリョク</t>
    </rPh>
    <rPh sb="5" eb="7">
      <t>カンリ</t>
    </rPh>
    <phoneticPr fontId="2"/>
  </si>
  <si>
    <t>電気室・エレベーター機械室の温度制御の導入</t>
    <rPh sb="10" eb="13">
      <t>キカイシツ</t>
    </rPh>
    <rPh sb="14" eb="16">
      <t>オンド</t>
    </rPh>
    <rPh sb="16" eb="18">
      <t>セイギョ</t>
    </rPh>
    <rPh sb="19" eb="21">
      <t>ドウニュウ</t>
    </rPh>
    <phoneticPr fontId="2"/>
  </si>
  <si>
    <t>エアコンプレッサーの設定圧力の適正化</t>
    <rPh sb="10" eb="12">
      <t>セッテイ</t>
    </rPh>
    <rPh sb="12" eb="14">
      <t>アツリョク</t>
    </rPh>
    <rPh sb="15" eb="17">
      <t>テキセイ</t>
    </rPh>
    <rPh sb="17" eb="18">
      <t>カ</t>
    </rPh>
    <phoneticPr fontId="2"/>
  </si>
  <si>
    <t>非使用時間帯のエアコンプレッサーの停止</t>
    <rPh sb="0" eb="1">
      <t>ヒ</t>
    </rPh>
    <rPh sb="1" eb="3">
      <t>シヨウ</t>
    </rPh>
    <rPh sb="3" eb="5">
      <t>ジカン</t>
    </rPh>
    <rPh sb="5" eb="6">
      <t>タイ</t>
    </rPh>
    <rPh sb="17" eb="19">
      <t>テイシ</t>
    </rPh>
    <phoneticPr fontId="2"/>
  </si>
  <si>
    <t>エアコンプレッサー吸入空気温度の管理</t>
    <rPh sb="9" eb="11">
      <t>キュウニュウ</t>
    </rPh>
    <rPh sb="13" eb="15">
      <t>オンド</t>
    </rPh>
    <rPh sb="16" eb="18">
      <t>カンリ</t>
    </rPh>
    <phoneticPr fontId="2"/>
  </si>
  <si>
    <t>電力系統連系無し</t>
    <rPh sb="0" eb="2">
      <t>デンリョク</t>
    </rPh>
    <rPh sb="2" eb="4">
      <t>ケイトウ</t>
    </rPh>
    <rPh sb="4" eb="5">
      <t>レン</t>
    </rPh>
    <rPh sb="5" eb="6">
      <t>ケイ</t>
    </rPh>
    <rPh sb="6" eb="7">
      <t>ナ</t>
    </rPh>
    <phoneticPr fontId="2"/>
  </si>
  <si>
    <t>システム名称</t>
    <rPh sb="4" eb="6">
      <t>メイショウ</t>
    </rPh>
    <phoneticPr fontId="2"/>
  </si>
  <si>
    <t>ｴﾈﾙｷﾞｰ利用形態</t>
    <rPh sb="6" eb="7">
      <t>ヨウ</t>
    </rPh>
    <rPh sb="7" eb="9">
      <t>ケイタイ</t>
    </rPh>
    <phoneticPr fontId="2"/>
  </si>
  <si>
    <t>冷熱：温熱</t>
    <rPh sb="0" eb="1">
      <t>ヒヤ</t>
    </rPh>
    <rPh sb="1" eb="2">
      <t>ネツ</t>
    </rPh>
    <rPh sb="3" eb="4">
      <t>アツシ</t>
    </rPh>
    <rPh sb="4" eb="5">
      <t>ネツ</t>
    </rPh>
    <phoneticPr fontId="2"/>
  </si>
  <si>
    <t>発電容量又は
熱利用容量</t>
    <rPh sb="0" eb="2">
      <t>ハツデン</t>
    </rPh>
    <rPh sb="2" eb="4">
      <t>ヨウリョウ</t>
    </rPh>
    <rPh sb="4" eb="5">
      <t>マタ</t>
    </rPh>
    <rPh sb="7" eb="8">
      <t>ネツ</t>
    </rPh>
    <rPh sb="8" eb="10">
      <t>リヨウ</t>
    </rPh>
    <rPh sb="10" eb="12">
      <t>ヨウリョウ</t>
    </rPh>
    <phoneticPr fontId="2"/>
  </si>
  <si>
    <t>1f.2</t>
  </si>
  <si>
    <t>1f.3</t>
  </si>
  <si>
    <t>1a.8</t>
  </si>
  <si>
    <t>　　　　　　※ 評価分類の欄の◎印は必須項目、○印は一般項目、＋印は加点項目を示す。
　　　　　　　　不合格の要件の欄の×印は、トップレベル事業所の必須要件を満足しない場合を示す。</t>
    <rPh sb="51" eb="54">
      <t>フゴウカク</t>
    </rPh>
    <rPh sb="55" eb="57">
      <t>ヨウケン</t>
    </rPh>
    <phoneticPr fontId="2"/>
  </si>
  <si>
    <t>共通</t>
    <rPh sb="0" eb="2">
      <t>キョウツウ</t>
    </rPh>
    <phoneticPr fontId="2"/>
  </si>
  <si>
    <t>冷却塔ファンインバータ制御の導入</t>
    <rPh sb="11" eb="13">
      <t>セイギョ</t>
    </rPh>
    <phoneticPr fontId="2"/>
  </si>
  <si>
    <t>再生可能エネルギー・未利用エネルギーシステムの導入</t>
    <rPh sb="0" eb="2">
      <t>サイセイ</t>
    </rPh>
    <rPh sb="2" eb="4">
      <t>カノウ</t>
    </rPh>
    <rPh sb="10" eb="13">
      <t>ミリヨウ</t>
    </rPh>
    <phoneticPr fontId="2"/>
  </si>
  <si>
    <t>再生可能エネルギー・未利用エネルギーシステムの導入</t>
    <phoneticPr fontId="2"/>
  </si>
  <si>
    <t>b.</t>
  </si>
  <si>
    <t>3c.3</t>
  </si>
  <si>
    <t>自然採光を利用したシステムの導入</t>
    <rPh sb="0" eb="2">
      <t>シゼン</t>
    </rPh>
    <rPh sb="2" eb="4">
      <t>サイコウ</t>
    </rPh>
    <rPh sb="5" eb="7">
      <t>リヨウ</t>
    </rPh>
    <phoneticPr fontId="2"/>
  </si>
  <si>
    <t>自然通風を利用したシステムの導入</t>
    <rPh sb="0" eb="2">
      <t>シゼン</t>
    </rPh>
    <rPh sb="2" eb="4">
      <t>ツウフウ</t>
    </rPh>
    <rPh sb="5" eb="7">
      <t>リヨウ</t>
    </rPh>
    <phoneticPr fontId="2"/>
  </si>
  <si>
    <t>特殊空調室の温度・湿度設定の緩和</t>
    <rPh sb="14" eb="16">
      <t>カンワ</t>
    </rPh>
    <phoneticPr fontId="2"/>
  </si>
  <si>
    <t>5h.1</t>
    <phoneticPr fontId="2"/>
  </si>
  <si>
    <t>前年度一次ｴﾈﾙｷﾞｰ消費量実績</t>
    <rPh sb="0" eb="3">
      <t>ゼンネンド</t>
    </rPh>
    <rPh sb="3" eb="4">
      <t>イチ</t>
    </rPh>
    <rPh sb="4" eb="5">
      <t>ジ</t>
    </rPh>
    <rPh sb="11" eb="13">
      <t>ショウヒ</t>
    </rPh>
    <rPh sb="13" eb="14">
      <t>リョウ</t>
    </rPh>
    <rPh sb="14" eb="16">
      <t>ジッセキ</t>
    </rPh>
    <phoneticPr fontId="2"/>
  </si>
  <si>
    <t>階数　　地上</t>
    <rPh sb="0" eb="2">
      <t>カイスウ</t>
    </rPh>
    <phoneticPr fontId="2"/>
  </si>
  <si>
    <t>事業者の氏名</t>
    <rPh sb="0" eb="3">
      <t>ジギョウシャ</t>
    </rPh>
    <rPh sb="4" eb="6">
      <t>シメイ</t>
    </rPh>
    <phoneticPr fontId="2"/>
  </si>
  <si>
    <t>j.追加評価事項</t>
    <phoneticPr fontId="2"/>
  </si>
  <si>
    <t>衛生設備</t>
    <rPh sb="0" eb="2">
      <t>エイセイ</t>
    </rPh>
    <rPh sb="2" eb="4">
      <t>セツビ</t>
    </rPh>
    <phoneticPr fontId="2"/>
  </si>
  <si>
    <t>洗浄便座暖房の夏季停止が実施されているか。</t>
    <phoneticPr fontId="2"/>
  </si>
  <si>
    <t>昇降機設備</t>
    <phoneticPr fontId="2"/>
  </si>
  <si>
    <t>4a.1</t>
    <phoneticPr fontId="2"/>
  </si>
  <si>
    <t>置換換気システムが導入されているか。</t>
    <phoneticPr fontId="2"/>
  </si>
  <si>
    <t>＋</t>
    <phoneticPr fontId="2"/>
  </si>
  <si>
    <t>人感センサーによる換気制御の導入</t>
    <phoneticPr fontId="2"/>
  </si>
  <si>
    <t>照明設備</t>
    <phoneticPr fontId="2"/>
  </si>
  <si>
    <t>No.</t>
    <phoneticPr fontId="2"/>
  </si>
  <si>
    <t>高効率照明器具の導入</t>
    <phoneticPr fontId="2"/>
  </si>
  <si>
    <t>○</t>
    <phoneticPr fontId="2"/>
  </si>
  <si>
    <t>照明のゾーニング制御の導入</t>
    <phoneticPr fontId="2"/>
  </si>
  <si>
    <t>＋</t>
    <phoneticPr fontId="2"/>
  </si>
  <si>
    <t>便所洗面給湯の給湯中止又は給湯期間の短縮が実施されているか。</t>
    <rPh sb="0" eb="2">
      <t>ベンジョ</t>
    </rPh>
    <phoneticPr fontId="2"/>
  </si>
  <si>
    <t>※ 頻度は同一設備に対するメンテナンス周期とし、設置後メンテナンス周期に達していない場合は予定時期で評価する。</t>
    <rPh sb="2" eb="4">
      <t>ヒンド</t>
    </rPh>
    <rPh sb="5" eb="7">
      <t>ドウイツ</t>
    </rPh>
    <rPh sb="7" eb="9">
      <t>セツビ</t>
    </rPh>
    <rPh sb="10" eb="11">
      <t>タイ</t>
    </rPh>
    <rPh sb="19" eb="21">
      <t>シュウキ</t>
    </rPh>
    <rPh sb="24" eb="26">
      <t>セッチ</t>
    </rPh>
    <rPh sb="26" eb="27">
      <t>ゴ</t>
    </rPh>
    <rPh sb="36" eb="37">
      <t>タッ</t>
    </rPh>
    <rPh sb="42" eb="44">
      <t>バアイ</t>
    </rPh>
    <rPh sb="45" eb="47">
      <t>ヨテイ</t>
    </rPh>
    <rPh sb="47" eb="49">
      <t>ジキ</t>
    </rPh>
    <rPh sb="50" eb="52">
      <t>ヒョウカ</t>
    </rPh>
    <phoneticPr fontId="2"/>
  </si>
  <si>
    <t>熱回収ターボ冷凍機</t>
    <rPh sb="0" eb="1">
      <t>ネツ</t>
    </rPh>
    <rPh sb="1" eb="3">
      <t>カイシュウ</t>
    </rPh>
    <phoneticPr fontId="2"/>
  </si>
  <si>
    <t>ブラインターボ冷凍機</t>
  </si>
  <si>
    <t>No.</t>
  </si>
  <si>
    <t>Ⅰ 一般管理事項</t>
    <rPh sb="2" eb="4">
      <t>イッパン</t>
    </rPh>
    <rPh sb="4" eb="6">
      <t>カンリ</t>
    </rPh>
    <rPh sb="6" eb="8">
      <t>ジコウ</t>
    </rPh>
    <phoneticPr fontId="2"/>
  </si>
  <si>
    <t>2e.1</t>
  </si>
  <si>
    <t>2e.2</t>
  </si>
  <si>
    <t>2e.3</t>
  </si>
  <si>
    <t>建築設備の省エネルギー性能</t>
    <rPh sb="0" eb="2">
      <t>ケンチク</t>
    </rPh>
    <rPh sb="2" eb="4">
      <t>セツビ</t>
    </rPh>
    <phoneticPr fontId="2"/>
  </si>
  <si>
    <t>建物の省エネルギー性能</t>
    <rPh sb="0" eb="2">
      <t>タテモノ</t>
    </rPh>
    <phoneticPr fontId="2"/>
  </si>
  <si>
    <t>複数の加熱等を行う設備の負荷の集約化</t>
    <rPh sb="0" eb="2">
      <t>フクスウ</t>
    </rPh>
    <rPh sb="3" eb="6">
      <t>カネツナド</t>
    </rPh>
    <rPh sb="7" eb="8">
      <t>オコナ</t>
    </rPh>
    <rPh sb="9" eb="11">
      <t>セツビ</t>
    </rPh>
    <rPh sb="12" eb="14">
      <t>フカ</t>
    </rPh>
    <rPh sb="15" eb="17">
      <t>シュウヤク</t>
    </rPh>
    <rPh sb="17" eb="18">
      <t>カ</t>
    </rPh>
    <phoneticPr fontId="2"/>
  </si>
  <si>
    <t>断続的な運転を行う設備の運転の集約化</t>
    <rPh sb="0" eb="3">
      <t>ダンゾクテキ</t>
    </rPh>
    <rPh sb="4" eb="6">
      <t>ウンテン</t>
    </rPh>
    <rPh sb="7" eb="8">
      <t>オコナ</t>
    </rPh>
    <rPh sb="9" eb="11">
      <t>セツビ</t>
    </rPh>
    <rPh sb="12" eb="14">
      <t>ウンテン</t>
    </rPh>
    <rPh sb="15" eb="17">
      <t>シュウヤク</t>
    </rPh>
    <rPh sb="17" eb="18">
      <t>カ</t>
    </rPh>
    <phoneticPr fontId="2"/>
  </si>
  <si>
    <t>炉内ガス循環の改善</t>
    <phoneticPr fontId="2"/>
  </si>
  <si>
    <t>5b.9</t>
    <phoneticPr fontId="2"/>
  </si>
  <si>
    <t>エネルギー管理システムの導入</t>
    <rPh sb="5" eb="7">
      <t>カンリ</t>
    </rPh>
    <phoneticPr fontId="2"/>
  </si>
  <si>
    <t>生産プロセスにおける電動機の回転数制御の導入</t>
    <phoneticPr fontId="2"/>
  </si>
  <si>
    <t>㎡</t>
    <phoneticPr fontId="2"/>
  </si>
  <si>
    <t>㎡</t>
    <phoneticPr fontId="2"/>
  </si>
  <si>
    <t>GJ/年</t>
    <phoneticPr fontId="2"/>
  </si>
  <si>
    <t>MJ/㎡･年</t>
    <phoneticPr fontId="2"/>
  </si>
  <si>
    <t>クリーンルーム、恒温恒湿室、変温室、動物実験室、バイオハザード 等</t>
    <phoneticPr fontId="2"/>
  </si>
  <si>
    <t>ｴﾈﾙｷﾞｰ消費先区分</t>
    <phoneticPr fontId="2"/>
  </si>
  <si>
    <t>採用値
[GJ/年]</t>
    <phoneticPr fontId="2"/>
  </si>
  <si>
    <t>建物外皮からの熱負荷を処理するためのエネルギー消費量</t>
    <phoneticPr fontId="2"/>
  </si>
  <si>
    <t>適用
範囲
補正
係数</t>
    <phoneticPr fontId="2"/>
  </si>
  <si>
    <t>給　湯</t>
    <phoneticPr fontId="2"/>
  </si>
  <si>
    <t>換　気</t>
    <phoneticPr fontId="9"/>
  </si>
  <si>
    <t>適用
範囲
補正
係数</t>
    <phoneticPr fontId="2"/>
  </si>
  <si>
    <t>適用
範囲
補正
係数</t>
    <phoneticPr fontId="2"/>
  </si>
  <si>
    <t>換　気</t>
    <phoneticPr fontId="2"/>
  </si>
  <si>
    <t>電気使用</t>
    <phoneticPr fontId="2"/>
  </si>
  <si>
    <t>Ⅰ．一般管理事項</t>
    <phoneticPr fontId="2"/>
  </si>
  <si>
    <t>1.</t>
    <phoneticPr fontId="2"/>
  </si>
  <si>
    <t>　　加点項目は採用又は実施している場合のみ記入する。</t>
    <phoneticPr fontId="2"/>
  </si>
  <si>
    <t>No.</t>
    <phoneticPr fontId="2"/>
  </si>
  <si>
    <t>評価内容</t>
    <phoneticPr fontId="2"/>
  </si>
  <si>
    <t>○</t>
    <phoneticPr fontId="2"/>
  </si>
  <si>
    <t>＋</t>
    <phoneticPr fontId="2"/>
  </si>
  <si>
    <t>図面、管理標準等の整備</t>
    <phoneticPr fontId="2"/>
  </si>
  <si>
    <t>No.</t>
    <phoneticPr fontId="2"/>
  </si>
  <si>
    <t>図面・改修履歴等の整備</t>
    <phoneticPr fontId="2"/>
  </si>
  <si>
    <t>管理標準等の整備</t>
    <phoneticPr fontId="2"/>
  </si>
  <si>
    <t>No.</t>
    <phoneticPr fontId="2"/>
  </si>
  <si>
    <t>5d.1</t>
    <phoneticPr fontId="2"/>
  </si>
  <si>
    <t>クリーンルームの陽圧排気の一般室利用</t>
    <phoneticPr fontId="2"/>
  </si>
  <si>
    <t>場内輸送設備</t>
    <rPh sb="0" eb="2">
      <t>ジョウナイ</t>
    </rPh>
    <rPh sb="2" eb="4">
      <t>ユソウ</t>
    </rPh>
    <rPh sb="4" eb="6">
      <t>セツビ</t>
    </rPh>
    <phoneticPr fontId="2"/>
  </si>
  <si>
    <t>1e.8</t>
  </si>
  <si>
    <t>永久磁石(IPM)モータ</t>
  </si>
  <si>
    <t>事務所</t>
  </si>
  <si>
    <t>基礎得点</t>
    <phoneticPr fontId="2"/>
  </si>
  <si>
    <t>電気式溶融炉無し</t>
    <rPh sb="0" eb="2">
      <t>デンキ</t>
    </rPh>
    <rPh sb="2" eb="3">
      <t>シキ</t>
    </rPh>
    <rPh sb="3" eb="6">
      <t>ヨウユウロ</t>
    </rPh>
    <rPh sb="6" eb="7">
      <t>ナ</t>
    </rPh>
    <phoneticPr fontId="2"/>
  </si>
  <si>
    <t>速度制御</t>
    <rPh sb="0" eb="2">
      <t>ソクド</t>
    </rPh>
    <rPh sb="2" eb="4">
      <t>セイギョ</t>
    </rPh>
    <phoneticPr fontId="2"/>
  </si>
  <si>
    <t>巻下げ電源回生制動</t>
    <rPh sb="0" eb="1">
      <t>マキ</t>
    </rPh>
    <rPh sb="1" eb="2">
      <t>サ</t>
    </rPh>
    <rPh sb="3" eb="5">
      <t>デンゲン</t>
    </rPh>
    <rPh sb="5" eb="7">
      <t>カイセイ</t>
    </rPh>
    <rPh sb="7" eb="9">
      <t>セイドウ</t>
    </rPh>
    <phoneticPr fontId="2"/>
  </si>
  <si>
    <t>工業炉の炉壁外面温度による断熱強化</t>
    <rPh sb="0" eb="2">
      <t>コウギョウ</t>
    </rPh>
    <rPh sb="2" eb="3">
      <t>ロ</t>
    </rPh>
    <rPh sb="4" eb="5">
      <t>ロ</t>
    </rPh>
    <rPh sb="5" eb="6">
      <t>カベ</t>
    </rPh>
    <rPh sb="6" eb="7">
      <t>ガイ</t>
    </rPh>
    <rPh sb="7" eb="8">
      <t>メン</t>
    </rPh>
    <rPh sb="8" eb="10">
      <t>オンド</t>
    </rPh>
    <rPh sb="13" eb="15">
      <t>ダンネツ</t>
    </rPh>
    <rPh sb="15" eb="17">
      <t>キョウカ</t>
    </rPh>
    <phoneticPr fontId="2"/>
  </si>
  <si>
    <t>目標炉壁外面温度</t>
    <rPh sb="0" eb="2">
      <t>モクヒョウ</t>
    </rPh>
    <rPh sb="2" eb="3">
      <t>ロ</t>
    </rPh>
    <rPh sb="3" eb="4">
      <t>カベ</t>
    </rPh>
    <rPh sb="4" eb="6">
      <t>ガイメン</t>
    </rPh>
    <rPh sb="6" eb="8">
      <t>オンド</t>
    </rPh>
    <phoneticPr fontId="2"/>
  </si>
  <si>
    <t>基準炉壁外面温度</t>
    <rPh sb="0" eb="2">
      <t>キジュン</t>
    </rPh>
    <rPh sb="2" eb="3">
      <t>ロ</t>
    </rPh>
    <rPh sb="3" eb="4">
      <t>カベ</t>
    </rPh>
    <rPh sb="4" eb="6">
      <t>ガイメン</t>
    </rPh>
    <rPh sb="6" eb="8">
      <t>オンド</t>
    </rPh>
    <phoneticPr fontId="2"/>
  </si>
  <si>
    <t>燃焼設備及び熱利用設備に二重扉が導入されているか。</t>
    <rPh sb="4" eb="5">
      <t>オヨ</t>
    </rPh>
    <rPh sb="6" eb="7">
      <t>ネツ</t>
    </rPh>
    <rPh sb="7" eb="9">
      <t>リヨウ</t>
    </rPh>
    <rPh sb="9" eb="11">
      <t>セツビ</t>
    </rPh>
    <rPh sb="12" eb="14">
      <t>ニジュウ</t>
    </rPh>
    <rPh sb="14" eb="15">
      <t>トビラ</t>
    </rPh>
    <rPh sb="16" eb="18">
      <t>ドウニュウ</t>
    </rPh>
    <phoneticPr fontId="2"/>
  </si>
  <si>
    <t>燃焼設備及び熱利用設備に内部からの空気流等による遮断設備が導入されているか。</t>
    <rPh sb="4" eb="5">
      <t>オヨ</t>
    </rPh>
    <rPh sb="6" eb="7">
      <t>ネツ</t>
    </rPh>
    <rPh sb="7" eb="9">
      <t>リヨウ</t>
    </rPh>
    <rPh sb="9" eb="11">
      <t>セツビ</t>
    </rPh>
    <rPh sb="12" eb="14">
      <t>ナイブ</t>
    </rPh>
    <rPh sb="17" eb="21">
      <t>クウキリュウナド</t>
    </rPh>
    <rPh sb="24" eb="26">
      <t>シャダン</t>
    </rPh>
    <rPh sb="26" eb="28">
      <t>セツビ</t>
    </rPh>
    <rPh sb="29" eb="31">
      <t>ドウニュウ</t>
    </rPh>
    <phoneticPr fontId="2"/>
  </si>
  <si>
    <t>中・大容量モータ冷却ファンのモータ連動制御が導入されているか。</t>
    <phoneticPr fontId="2"/>
  </si>
  <si>
    <t>1e.1</t>
    <phoneticPr fontId="2"/>
  </si>
  <si>
    <t>f. 給排水・給湯設備、排水処理設備</t>
    <rPh sb="12" eb="14">
      <t>ハイスイ</t>
    </rPh>
    <rPh sb="14" eb="16">
      <t>ショリ</t>
    </rPh>
    <rPh sb="16" eb="18">
      <t>セツビ</t>
    </rPh>
    <phoneticPr fontId="2"/>
  </si>
  <si>
    <t>1ｆ.3</t>
  </si>
  <si>
    <t>1ｆ.4</t>
  </si>
  <si>
    <t>1ｆ.5</t>
  </si>
  <si>
    <t>1ｆ.6</t>
  </si>
  <si>
    <t>1ｆ.1</t>
    <phoneticPr fontId="2"/>
  </si>
  <si>
    <t>a. 空調・換気設備</t>
    <phoneticPr fontId="2"/>
  </si>
  <si>
    <t>b. 照明設備</t>
    <phoneticPr fontId="2"/>
  </si>
  <si>
    <t>換気ファンの間欠運転の実施</t>
    <rPh sb="0" eb="2">
      <t>カンキ</t>
    </rPh>
    <rPh sb="6" eb="8">
      <t>カンケツ</t>
    </rPh>
    <rPh sb="8" eb="10">
      <t>ウンテン</t>
    </rPh>
    <rPh sb="11" eb="13">
      <t>ジッシ</t>
    </rPh>
    <phoneticPr fontId="2"/>
  </si>
  <si>
    <t>空調空間と非空調空間の境にある出入口の開閉の管理</t>
    <rPh sb="0" eb="2">
      <t>クウチョウ</t>
    </rPh>
    <rPh sb="2" eb="4">
      <t>クウカン</t>
    </rPh>
    <rPh sb="5" eb="6">
      <t>ヒ</t>
    </rPh>
    <rPh sb="6" eb="8">
      <t>クウチョウ</t>
    </rPh>
    <rPh sb="8" eb="10">
      <t>クウカン</t>
    </rPh>
    <rPh sb="11" eb="12">
      <t>サカイ</t>
    </rPh>
    <rPh sb="15" eb="17">
      <t>デイ</t>
    </rPh>
    <rPh sb="17" eb="18">
      <t>グチ</t>
    </rPh>
    <rPh sb="19" eb="21">
      <t>カイヘイ</t>
    </rPh>
    <rPh sb="22" eb="24">
      <t>カンリ</t>
    </rPh>
    <phoneticPr fontId="2"/>
  </si>
  <si>
    <t>d. 昇降機設備</t>
    <phoneticPr fontId="2"/>
  </si>
  <si>
    <t>e その他</t>
    <phoneticPr fontId="2"/>
  </si>
  <si>
    <t>エアコンプレッサー吸込みフィルターの清掃</t>
    <phoneticPr fontId="2"/>
  </si>
  <si>
    <t>インタークーラーの清掃</t>
    <phoneticPr fontId="2"/>
  </si>
  <si>
    <t>1e.9</t>
  </si>
  <si>
    <t>1e.10</t>
  </si>
  <si>
    <t>工程間の待ち時間の短縮</t>
    <rPh sb="0" eb="2">
      <t>コウテイ</t>
    </rPh>
    <rPh sb="2" eb="3">
      <t>カン</t>
    </rPh>
    <rPh sb="4" eb="5">
      <t>マ</t>
    </rPh>
    <rPh sb="6" eb="8">
      <t>ジカン</t>
    </rPh>
    <rPh sb="9" eb="11">
      <t>タンシュク</t>
    </rPh>
    <phoneticPr fontId="2"/>
  </si>
  <si>
    <t>h.</t>
  </si>
  <si>
    <t>i.</t>
  </si>
  <si>
    <t>高効率脱臭装置の導入</t>
    <rPh sb="0" eb="3">
      <t>コウコウリツ</t>
    </rPh>
    <rPh sb="3" eb="5">
      <t>ダッシュウ</t>
    </rPh>
    <rPh sb="5" eb="7">
      <t>ソウチ</t>
    </rPh>
    <rPh sb="8" eb="10">
      <t>ドウニュウ</t>
    </rPh>
    <phoneticPr fontId="2"/>
  </si>
  <si>
    <t>予知予防保全のために熱源機器のメーカーによる遠隔監視が実施されているか。</t>
    <rPh sb="27" eb="29">
      <t>ジッシ</t>
    </rPh>
    <phoneticPr fontId="2"/>
  </si>
  <si>
    <t>厨　房</t>
    <rPh sb="0" eb="1">
      <t>クリヤ</t>
    </rPh>
    <rPh sb="2" eb="3">
      <t>フサ</t>
    </rPh>
    <phoneticPr fontId="2"/>
  </si>
  <si>
    <t>従業員等への環境・エネルギー情報提供システムの導入</t>
    <phoneticPr fontId="2"/>
  </si>
  <si>
    <t>自然通風を利用したシステムの導入</t>
    <phoneticPr fontId="2"/>
  </si>
  <si>
    <t>年間を通して安定した地中温度を利用したシステムの導入</t>
    <phoneticPr fontId="2"/>
  </si>
  <si>
    <t>ブラインドの日射制御及びｽｹｼﾞｭｰﾙ制御の導入</t>
    <phoneticPr fontId="2"/>
  </si>
  <si>
    <t>壁面緑化の導入</t>
    <phoneticPr fontId="2"/>
  </si>
  <si>
    <t>ばっ気用ブロワの台数制御又はインバータによる変風量制御が導入されているか。</t>
    <rPh sb="12" eb="13">
      <t>マタ</t>
    </rPh>
    <rPh sb="22" eb="23">
      <t>ヘン</t>
    </rPh>
    <rPh sb="23" eb="25">
      <t>フウリョウ</t>
    </rPh>
    <rPh sb="25" eb="27">
      <t>セイギョ</t>
    </rPh>
    <rPh sb="28" eb="30">
      <t>ドウニュウ</t>
    </rPh>
    <phoneticPr fontId="2"/>
  </si>
  <si>
    <t>不要蒸気配管の撤去・蒸気配管ルート・サイズの変更</t>
    <rPh sb="0" eb="2">
      <t>フヨウ</t>
    </rPh>
    <rPh sb="2" eb="4">
      <t>ジョウキ</t>
    </rPh>
    <rPh sb="4" eb="6">
      <t>ハイカン</t>
    </rPh>
    <rPh sb="7" eb="9">
      <t>テッキョ</t>
    </rPh>
    <phoneticPr fontId="2"/>
  </si>
  <si>
    <t>放熱ロス防止のために、不要蒸気配管の撤去、蒸気配管のルート又はサイズの変更のいずれかが行われているか。</t>
    <rPh sb="18" eb="20">
      <t>テッキョ</t>
    </rPh>
    <rPh sb="43" eb="44">
      <t>オコナ</t>
    </rPh>
    <phoneticPr fontId="2"/>
  </si>
  <si>
    <t>不要蒸気配管の撤去・蒸気配管ルート・サイズの変更</t>
    <rPh sb="0" eb="2">
      <t>フヨウ</t>
    </rPh>
    <rPh sb="2" eb="4">
      <t>ジョウキ</t>
    </rPh>
    <rPh sb="4" eb="6">
      <t>ハイカン</t>
    </rPh>
    <rPh sb="7" eb="9">
      <t>テッキョ</t>
    </rPh>
    <rPh sb="10" eb="12">
      <t>ジョウキ</t>
    </rPh>
    <rPh sb="12" eb="14">
      <t>ハイカン</t>
    </rPh>
    <rPh sb="22" eb="24">
      <t>ヘンコウ</t>
    </rPh>
    <phoneticPr fontId="2"/>
  </si>
  <si>
    <t>ユーティリティ設備の分析に必要な計測・計量設備の導入</t>
    <phoneticPr fontId="2"/>
  </si>
  <si>
    <t>ユーティリティ設備の運転解析の実施</t>
    <rPh sb="7" eb="9">
      <t>セツビ</t>
    </rPh>
    <rPh sb="10" eb="12">
      <t>ウンテン</t>
    </rPh>
    <rPh sb="12" eb="14">
      <t>カイセキ</t>
    </rPh>
    <rPh sb="15" eb="17">
      <t>ジッシ</t>
    </rPh>
    <phoneticPr fontId="2"/>
  </si>
  <si>
    <t>電気室・エレベーター機械室の温度制御の導入</t>
    <rPh sb="0" eb="2">
      <t>デンキ</t>
    </rPh>
    <rPh sb="2" eb="3">
      <t>シツ</t>
    </rPh>
    <rPh sb="10" eb="13">
      <t>キカイシツ</t>
    </rPh>
    <rPh sb="14" eb="16">
      <t>オンド</t>
    </rPh>
    <rPh sb="16" eb="18">
      <t>セイギョ</t>
    </rPh>
    <rPh sb="19" eb="21">
      <t>ドウニュウ</t>
    </rPh>
    <phoneticPr fontId="2"/>
  </si>
  <si>
    <t>電気室・EV機械室換気無し</t>
    <rPh sb="6" eb="9">
      <t>キカイシツ</t>
    </rPh>
    <rPh sb="9" eb="11">
      <t>カンキ</t>
    </rPh>
    <phoneticPr fontId="2"/>
  </si>
  <si>
    <t>Ⅲ 設備及び事業所の運用に関する事項</t>
    <phoneticPr fontId="2"/>
  </si>
  <si>
    <t>1.ユーティリティ設備等の運用管理</t>
    <phoneticPr fontId="2"/>
  </si>
  <si>
    <t>a. 蒸気供給設備</t>
    <phoneticPr fontId="2"/>
  </si>
  <si>
    <t>1a.</t>
    <phoneticPr fontId="2"/>
  </si>
  <si>
    <t>2.ユーティリティ設備等の保守管理</t>
    <phoneticPr fontId="2"/>
  </si>
  <si>
    <t>3.建築設備の運用管理</t>
    <phoneticPr fontId="2"/>
  </si>
  <si>
    <t>ＲＯ装置等の運転台数の適正化</t>
    <phoneticPr fontId="2"/>
  </si>
  <si>
    <t>製品洗浄待ち時間中のスタンバイブロー低減の実施</t>
    <phoneticPr fontId="2"/>
  </si>
  <si>
    <t>ＲＯ装置回収率の適正化</t>
    <rPh sb="2" eb="4">
      <t>ソウチ</t>
    </rPh>
    <rPh sb="4" eb="6">
      <t>カイシュウ</t>
    </rPh>
    <rPh sb="6" eb="7">
      <t>リツ</t>
    </rPh>
    <rPh sb="8" eb="10">
      <t>テキセイ</t>
    </rPh>
    <rPh sb="10" eb="11">
      <t>カ</t>
    </rPh>
    <phoneticPr fontId="2"/>
  </si>
  <si>
    <t>ブロワ・ファン等の吸気フィルターの清掃</t>
    <rPh sb="17" eb="19">
      <t>セイソウ</t>
    </rPh>
    <phoneticPr fontId="2"/>
  </si>
  <si>
    <t>ブロワ・ファン等の吸気フィルターの清掃</t>
    <phoneticPr fontId="2"/>
  </si>
  <si>
    <t>6.保守管理</t>
    <phoneticPr fontId="2"/>
  </si>
  <si>
    <t>焼却炉等の自動燃焼装置の導入</t>
    <rPh sb="0" eb="4">
      <t>ショウキャクロナド</t>
    </rPh>
    <rPh sb="5" eb="7">
      <t>ジドウ</t>
    </rPh>
    <rPh sb="7" eb="9">
      <t>ネンショウ</t>
    </rPh>
    <rPh sb="9" eb="11">
      <t>ソウチ</t>
    </rPh>
    <rPh sb="12" eb="14">
      <t>ドウニュウ</t>
    </rPh>
    <phoneticPr fontId="2"/>
  </si>
  <si>
    <t>乾燥機の高効率バーナーの導入</t>
    <rPh sb="0" eb="3">
      <t>カンソウキ</t>
    </rPh>
    <rPh sb="4" eb="7">
      <t>コウコウリツ</t>
    </rPh>
    <rPh sb="12" eb="14">
      <t>ドウニュウ</t>
    </rPh>
    <phoneticPr fontId="2"/>
  </si>
  <si>
    <t>Ⅱ 設備及び
建物の性能に
関する事項</t>
    <phoneticPr fontId="2"/>
  </si>
  <si>
    <t>Ⅲ 設備及び
事業所の運用に
関する事項</t>
    <phoneticPr fontId="2"/>
  </si>
  <si>
    <t>Δt=7℃以上8℃未満</t>
    <phoneticPr fontId="2"/>
  </si>
  <si>
    <t>Δt=6℃以上7℃未満</t>
    <phoneticPr fontId="2"/>
  </si>
  <si>
    <t>採用無し</t>
    <phoneticPr fontId="2"/>
  </si>
  <si>
    <t>95%以上に採用</t>
    <phoneticPr fontId="2"/>
  </si>
  <si>
    <t>70%以上95%未満に採用</t>
    <phoneticPr fontId="2"/>
  </si>
  <si>
    <t>氷蓄熱（カプセル型）</t>
    <phoneticPr fontId="18"/>
  </si>
  <si>
    <t>氷蓄熱（ﾀﾞｲﾅﾐｯｸ型）</t>
    <phoneticPr fontId="18"/>
  </si>
  <si>
    <t>95%以上に採用</t>
    <phoneticPr fontId="2"/>
  </si>
  <si>
    <t>70%以上95%未満に採用</t>
    <phoneticPr fontId="2"/>
  </si>
  <si>
    <t>ガスタービン</t>
    <phoneticPr fontId="2"/>
  </si>
  <si>
    <t>ガスエンジン</t>
    <phoneticPr fontId="2"/>
  </si>
  <si>
    <t>ディーゼルエンジン</t>
    <phoneticPr fontId="2"/>
  </si>
  <si>
    <t>[MJ/h]ガス</t>
    <phoneticPr fontId="2"/>
  </si>
  <si>
    <t>[kg/h]LPG</t>
    <phoneticPr fontId="2"/>
  </si>
  <si>
    <t>[ℓ/h]A重油</t>
    <phoneticPr fontId="2"/>
  </si>
  <si>
    <t>[ℓ/h]灯油</t>
    <phoneticPr fontId="2"/>
  </si>
  <si>
    <t>ガスタービン</t>
    <phoneticPr fontId="2"/>
  </si>
  <si>
    <t>ガスエンジン</t>
    <phoneticPr fontId="2"/>
  </si>
  <si>
    <t>ディーゼルエンジン</t>
    <phoneticPr fontId="2"/>
  </si>
  <si>
    <t>1000kW～</t>
    <phoneticPr fontId="2"/>
  </si>
  <si>
    <t>乾燥機に排ガス再循環、排ガス熱回収、低圧抽気蒸気等の熱利用システムが導入されているか。</t>
    <rPh sb="0" eb="3">
      <t>カンソウキ</t>
    </rPh>
    <rPh sb="4" eb="5">
      <t>ハイ</t>
    </rPh>
    <rPh sb="7" eb="10">
      <t>サイジュンカン</t>
    </rPh>
    <rPh sb="11" eb="12">
      <t>ハイ</t>
    </rPh>
    <rPh sb="14" eb="15">
      <t>ネツ</t>
    </rPh>
    <rPh sb="15" eb="17">
      <t>カイシュウ</t>
    </rPh>
    <rPh sb="18" eb="20">
      <t>テイアツ</t>
    </rPh>
    <rPh sb="20" eb="22">
      <t>チュウキ</t>
    </rPh>
    <rPh sb="22" eb="25">
      <t>ジョウキナド</t>
    </rPh>
    <rPh sb="34" eb="36">
      <t>ドウニュウ</t>
    </rPh>
    <phoneticPr fontId="2"/>
  </si>
  <si>
    <t>ﾎﾞｲﾗｰ効率</t>
    <rPh sb="5" eb="7">
      <t>コウリツ</t>
    </rPh>
    <phoneticPr fontId="2"/>
  </si>
  <si>
    <t>ﾎﾞｲﾗｰ
容量
[kW]</t>
    <phoneticPr fontId="2"/>
  </si>
  <si>
    <t>管理日報・月報・年報の作成</t>
    <phoneticPr fontId="2"/>
  </si>
  <si>
    <t>d. 昇降機設備</t>
    <phoneticPr fontId="2"/>
  </si>
  <si>
    <t>e. その他</t>
    <phoneticPr fontId="2"/>
  </si>
  <si>
    <t>3.建物の省エネルギー性能</t>
  </si>
  <si>
    <t>a. 建物外皮</t>
  </si>
  <si>
    <t>b. 自然エネルギーの利用</t>
    <phoneticPr fontId="2"/>
  </si>
  <si>
    <t>b.加熱及び冷却並びに伝熱の性能</t>
  </si>
  <si>
    <t>2a.5</t>
    <phoneticPr fontId="2"/>
  </si>
  <si>
    <t>1b.8</t>
    <phoneticPr fontId="2"/>
  </si>
  <si>
    <t>通風設備のブロワ・ファンの回転数制御が導入されているか。</t>
    <rPh sb="0" eb="2">
      <t>ツウフウ</t>
    </rPh>
    <rPh sb="2" eb="4">
      <t>セツビ</t>
    </rPh>
    <rPh sb="13" eb="16">
      <t>カイテンスウ</t>
    </rPh>
    <rPh sb="16" eb="18">
      <t>セイギョ</t>
    </rPh>
    <rPh sb="19" eb="21">
      <t>ドウニュウ</t>
    </rPh>
    <phoneticPr fontId="2"/>
  </si>
  <si>
    <t>ろ過式集じん装置のヒーター温度制御の適正化</t>
    <rPh sb="1" eb="2">
      <t>カ</t>
    </rPh>
    <rPh sb="2" eb="3">
      <t>シキ</t>
    </rPh>
    <rPh sb="3" eb="4">
      <t>シュウ</t>
    </rPh>
    <rPh sb="6" eb="8">
      <t>ソウチ</t>
    </rPh>
    <rPh sb="13" eb="15">
      <t>オンド</t>
    </rPh>
    <rPh sb="15" eb="17">
      <t>セイギョ</t>
    </rPh>
    <rPh sb="18" eb="21">
      <t>テキセイカ</t>
    </rPh>
    <phoneticPr fontId="2"/>
  </si>
  <si>
    <t>ろ過式集じん装置のヒーター温度制御の適正化が実施されているか。</t>
    <phoneticPr fontId="2"/>
  </si>
  <si>
    <t>ろ過式集じん装置無し</t>
    <rPh sb="8" eb="9">
      <t>ナ</t>
    </rPh>
    <phoneticPr fontId="2"/>
  </si>
  <si>
    <t>ろ過式集じん装置のヒーター温度制御の適正化</t>
    <rPh sb="1" eb="2">
      <t>カ</t>
    </rPh>
    <rPh sb="2" eb="3">
      <t>シキ</t>
    </rPh>
    <rPh sb="3" eb="4">
      <t>シュウ</t>
    </rPh>
    <rPh sb="6" eb="8">
      <t>ソウチ</t>
    </rPh>
    <rPh sb="13" eb="15">
      <t>オンド</t>
    </rPh>
    <rPh sb="15" eb="17">
      <t>セイギョ</t>
    </rPh>
    <rPh sb="18" eb="20">
      <t>テキセイ</t>
    </rPh>
    <rPh sb="20" eb="21">
      <t>カ</t>
    </rPh>
    <phoneticPr fontId="2"/>
  </si>
  <si>
    <t>c. 衛生設備</t>
    <phoneticPr fontId="2"/>
  </si>
  <si>
    <t>c. 衛生設備</t>
    <phoneticPr fontId="2"/>
  </si>
  <si>
    <t>加熱・冷却制御システムの導入</t>
    <rPh sb="0" eb="2">
      <t>カネツ</t>
    </rPh>
    <rPh sb="3" eb="5">
      <t>レイキャク</t>
    </rPh>
    <rPh sb="5" eb="7">
      <t>セイギョ</t>
    </rPh>
    <phoneticPr fontId="2"/>
  </si>
  <si>
    <t>通風設備の送風量の適正化が実施されているか。</t>
    <phoneticPr fontId="2"/>
  </si>
  <si>
    <t>脱臭ファンの運転時間の短縮が実施されているか。</t>
    <phoneticPr fontId="2"/>
  </si>
  <si>
    <t>通風設備無し</t>
    <rPh sb="4" eb="5">
      <t>ナ</t>
    </rPh>
    <phoneticPr fontId="2"/>
  </si>
  <si>
    <t>脱臭ファン無し</t>
    <rPh sb="0" eb="2">
      <t>ダッシュウ</t>
    </rPh>
    <rPh sb="5" eb="6">
      <t>ナ</t>
    </rPh>
    <phoneticPr fontId="2"/>
  </si>
  <si>
    <t>焼却炉等の燃料と空気量の適正化</t>
    <phoneticPr fontId="2"/>
  </si>
  <si>
    <t>汚泥焼却炉等の連続運転の実施</t>
    <rPh sb="0" eb="6">
      <t>オデイショウキャクロナド</t>
    </rPh>
    <rPh sb="7" eb="9">
      <t>レンゾク</t>
    </rPh>
    <rPh sb="9" eb="11">
      <t>ウンテン</t>
    </rPh>
    <rPh sb="12" eb="14">
      <t>ジッシ</t>
    </rPh>
    <phoneticPr fontId="2"/>
  </si>
  <si>
    <t>上水道ポンプの翼角制御の導入</t>
    <rPh sb="7" eb="8">
      <t>ツバサ</t>
    </rPh>
    <rPh sb="8" eb="9">
      <t>カド</t>
    </rPh>
    <rPh sb="9" eb="11">
      <t>セイギョ</t>
    </rPh>
    <rPh sb="12" eb="14">
      <t>ドウニュウ</t>
    </rPh>
    <phoneticPr fontId="2"/>
  </si>
  <si>
    <t>上水道ポンプのインペラの改良</t>
    <rPh sb="12" eb="14">
      <t>カイリョウ</t>
    </rPh>
    <phoneticPr fontId="2"/>
  </si>
  <si>
    <t>上水道ポンプの回転数制御の導入</t>
    <rPh sb="7" eb="10">
      <t>カイテンスウ</t>
    </rPh>
    <rPh sb="10" eb="12">
      <t>セイギョ</t>
    </rPh>
    <rPh sb="13" eb="15">
      <t>ドウニュウ</t>
    </rPh>
    <phoneticPr fontId="2"/>
  </si>
  <si>
    <t>上水道ポンプの台数制御の導入</t>
    <rPh sb="0" eb="3">
      <t>ジョウスイドウ</t>
    </rPh>
    <rPh sb="7" eb="9">
      <t>ダイスウ</t>
    </rPh>
    <rPh sb="9" eb="11">
      <t>セイギョ</t>
    </rPh>
    <rPh sb="12" eb="14">
      <t>ドウニュウ</t>
    </rPh>
    <phoneticPr fontId="2"/>
  </si>
  <si>
    <t>汚泥脱水設備 等</t>
    <rPh sb="0" eb="2">
      <t>オデイ</t>
    </rPh>
    <rPh sb="2" eb="4">
      <t>ダッスイ</t>
    </rPh>
    <rPh sb="4" eb="6">
      <t>セツビ</t>
    </rPh>
    <rPh sb="7" eb="8">
      <t>ナド</t>
    </rPh>
    <phoneticPr fontId="2"/>
  </si>
  <si>
    <t>汚泥濃縮設備 等</t>
    <rPh sb="0" eb="2">
      <t>オデイ</t>
    </rPh>
    <rPh sb="2" eb="4">
      <t>ノウシュク</t>
    </rPh>
    <rPh sb="4" eb="6">
      <t>セツビ</t>
    </rPh>
    <rPh sb="7" eb="8">
      <t>ナド</t>
    </rPh>
    <phoneticPr fontId="2"/>
  </si>
  <si>
    <t>送水・配水施設 等</t>
    <rPh sb="0" eb="2">
      <t>ソウスイ</t>
    </rPh>
    <rPh sb="3" eb="5">
      <t>ハイスイ</t>
    </rPh>
    <rPh sb="5" eb="7">
      <t>シセツ</t>
    </rPh>
    <rPh sb="8" eb="9">
      <t>ナド</t>
    </rPh>
    <phoneticPr fontId="2"/>
  </si>
  <si>
    <t>汚泥消化タンク設備 等</t>
    <rPh sb="0" eb="2">
      <t>オデイ</t>
    </rPh>
    <rPh sb="2" eb="4">
      <t>ショウカ</t>
    </rPh>
    <rPh sb="7" eb="9">
      <t>セツビ</t>
    </rPh>
    <rPh sb="10" eb="11">
      <t>ナド</t>
    </rPh>
    <phoneticPr fontId="2"/>
  </si>
  <si>
    <t>焼却設備、ガス化溶融設備 等</t>
    <rPh sb="0" eb="2">
      <t>ショウキャク</t>
    </rPh>
    <rPh sb="2" eb="4">
      <t>セツビ</t>
    </rPh>
    <rPh sb="7" eb="8">
      <t>カ</t>
    </rPh>
    <rPh sb="8" eb="10">
      <t>ヨウユウ</t>
    </rPh>
    <rPh sb="10" eb="12">
      <t>セツビ</t>
    </rPh>
    <rPh sb="13" eb="14">
      <t>ナド</t>
    </rPh>
    <phoneticPr fontId="2"/>
  </si>
  <si>
    <t>冷却塔</t>
    <phoneticPr fontId="2"/>
  </si>
  <si>
    <t>空調1次ポンプ、空調2次ポンプ、冷却水ポンプ 等</t>
    <rPh sb="0" eb="2">
      <t>クウチョウ</t>
    </rPh>
    <rPh sb="3" eb="4">
      <t>ジ</t>
    </rPh>
    <phoneticPr fontId="2"/>
  </si>
  <si>
    <t>クリーンルーム、恒温恒湿室、変温室、動物実験室用空調機 等</t>
    <rPh sb="14" eb="15">
      <t>ヘン</t>
    </rPh>
    <rPh sb="15" eb="17">
      <t>オンシツ</t>
    </rPh>
    <rPh sb="23" eb="24">
      <t>ヨウ</t>
    </rPh>
    <rPh sb="24" eb="26">
      <t>クウチョウ</t>
    </rPh>
    <rPh sb="26" eb="27">
      <t>キ</t>
    </rPh>
    <rPh sb="28" eb="29">
      <t>ナド</t>
    </rPh>
    <phoneticPr fontId="2"/>
  </si>
  <si>
    <t>高効率ブロワ・ファンの導入</t>
    <rPh sb="0" eb="3">
      <t>コウコウリツ</t>
    </rPh>
    <rPh sb="11" eb="13">
      <t>ドウニュウ</t>
    </rPh>
    <phoneticPr fontId="2"/>
  </si>
  <si>
    <t>ブロワ・ファン無し</t>
    <rPh sb="7" eb="8">
      <t>ナ</t>
    </rPh>
    <phoneticPr fontId="2"/>
  </si>
  <si>
    <t>非使用時間帯の蒸気ボイラーの停止</t>
    <rPh sb="0" eb="1">
      <t>ヒ</t>
    </rPh>
    <rPh sb="1" eb="3">
      <t>シヨウ</t>
    </rPh>
    <rPh sb="3" eb="6">
      <t>ジカンタイ</t>
    </rPh>
    <rPh sb="7" eb="9">
      <t>ジョウキ</t>
    </rPh>
    <rPh sb="14" eb="16">
      <t>テイシ</t>
    </rPh>
    <phoneticPr fontId="2"/>
  </si>
  <si>
    <t>Δt=6℃未満</t>
    <rPh sb="5" eb="7">
      <t>ミマン</t>
    </rPh>
    <phoneticPr fontId="2"/>
  </si>
  <si>
    <t/>
  </si>
  <si>
    <t>Ⅲ 設備及び事業所の運用に関する事項</t>
    <phoneticPr fontId="2"/>
  </si>
  <si>
    <t>余剰汚泥ポンプの間欠制御の導入</t>
    <rPh sb="0" eb="2">
      <t>ヨジョウ</t>
    </rPh>
    <rPh sb="2" eb="4">
      <t>オデイ</t>
    </rPh>
    <rPh sb="8" eb="10">
      <t>カンケツ</t>
    </rPh>
    <rPh sb="10" eb="12">
      <t>セイギョ</t>
    </rPh>
    <rPh sb="13" eb="15">
      <t>ドウニュウ</t>
    </rPh>
    <phoneticPr fontId="2"/>
  </si>
  <si>
    <t>タイマー、濃度又はプリセット量による余剰汚泥ポンプの間欠制御が導入されているか。</t>
    <rPh sb="5" eb="7">
      <t>ノウド</t>
    </rPh>
    <rPh sb="7" eb="8">
      <t>マタ</t>
    </rPh>
    <rPh sb="14" eb="15">
      <t>リョウ</t>
    </rPh>
    <phoneticPr fontId="2"/>
  </si>
  <si>
    <t>硝化液循環ポンプの台数制御の導入</t>
    <rPh sb="0" eb="2">
      <t>ショウカ</t>
    </rPh>
    <rPh sb="2" eb="3">
      <t>エキ</t>
    </rPh>
    <rPh sb="3" eb="5">
      <t>ジュンカン</t>
    </rPh>
    <rPh sb="9" eb="11">
      <t>ダイスウ</t>
    </rPh>
    <rPh sb="11" eb="13">
      <t>セイギョ</t>
    </rPh>
    <rPh sb="14" eb="16">
      <t>ドウニュウ</t>
    </rPh>
    <phoneticPr fontId="2"/>
  </si>
  <si>
    <t>2a.13</t>
  </si>
  <si>
    <t>2a.14</t>
  </si>
  <si>
    <t>2a.15</t>
  </si>
  <si>
    <t>2a.16</t>
  </si>
  <si>
    <t>2a.17</t>
  </si>
  <si>
    <t>2a.20</t>
  </si>
  <si>
    <t>2b.8</t>
  </si>
  <si>
    <t>2b.9</t>
  </si>
  <si>
    <t>2b.10</t>
  </si>
  <si>
    <t>2c.5</t>
  </si>
  <si>
    <t>2c.6</t>
  </si>
  <si>
    <t>2d.2</t>
  </si>
  <si>
    <t>2d.3</t>
  </si>
  <si>
    <t>2d.4</t>
  </si>
  <si>
    <t>換　気</t>
  </si>
  <si>
    <t>エネルギー消費先比率</t>
    <rPh sb="7" eb="8">
      <t>サキ</t>
    </rPh>
    <phoneticPr fontId="2"/>
  </si>
  <si>
    <t>燃料</t>
    <rPh sb="0" eb="2">
      <t>ネンリョウ</t>
    </rPh>
    <phoneticPr fontId="2"/>
  </si>
  <si>
    <t>クリーンルーム、恒温恒湿室、変温室、動物実験室用パッケージ形空調機 等</t>
    <rPh sb="14" eb="15">
      <t>ヘン</t>
    </rPh>
    <rPh sb="15" eb="17">
      <t>オンシツ</t>
    </rPh>
    <rPh sb="23" eb="24">
      <t>ヨウ</t>
    </rPh>
    <rPh sb="34" eb="35">
      <t>ナド</t>
    </rPh>
    <phoneticPr fontId="2"/>
  </si>
  <si>
    <t>居室のみに採用</t>
    <rPh sb="0" eb="2">
      <t>キョシツ</t>
    </rPh>
    <rPh sb="5" eb="7">
      <t>サイヨウ</t>
    </rPh>
    <phoneticPr fontId="2"/>
  </si>
  <si>
    <t>便所の室ｽｲｯﾁ</t>
    <rPh sb="0" eb="2">
      <t>ベンジョ</t>
    </rPh>
    <rPh sb="3" eb="4">
      <t>シツ</t>
    </rPh>
    <phoneticPr fontId="2"/>
  </si>
  <si>
    <t>汚泥排出装置の運転時間・運転間隔の適正化</t>
    <rPh sb="0" eb="2">
      <t>オデイ</t>
    </rPh>
    <rPh sb="2" eb="4">
      <t>ハイシュツ</t>
    </rPh>
    <rPh sb="4" eb="6">
      <t>ソウチ</t>
    </rPh>
    <rPh sb="7" eb="9">
      <t>ウンテン</t>
    </rPh>
    <rPh sb="9" eb="11">
      <t>ジカン</t>
    </rPh>
    <rPh sb="12" eb="14">
      <t>ウンテン</t>
    </rPh>
    <rPh sb="14" eb="16">
      <t>カンカク</t>
    </rPh>
    <rPh sb="17" eb="20">
      <t>テキセイカ</t>
    </rPh>
    <phoneticPr fontId="2"/>
  </si>
  <si>
    <t>膜ろ過の膜洗浄の頻度・時間の適正化</t>
    <rPh sb="0" eb="1">
      <t>マク</t>
    </rPh>
    <rPh sb="2" eb="3">
      <t>カ</t>
    </rPh>
    <rPh sb="4" eb="5">
      <t>マク</t>
    </rPh>
    <rPh sb="5" eb="7">
      <t>センジョウ</t>
    </rPh>
    <rPh sb="8" eb="10">
      <t>ヒンド</t>
    </rPh>
    <rPh sb="11" eb="13">
      <t>ジカン</t>
    </rPh>
    <rPh sb="14" eb="17">
      <t>テキセイカ</t>
    </rPh>
    <phoneticPr fontId="2"/>
  </si>
  <si>
    <t>＋</t>
    <phoneticPr fontId="2"/>
  </si>
  <si>
    <t>No.</t>
    <phoneticPr fontId="2"/>
  </si>
  <si>
    <t>1.</t>
    <phoneticPr fontId="2"/>
  </si>
  <si>
    <t>ユーティリティ設備等の省エネルギー性能</t>
    <rPh sb="7" eb="9">
      <t>セツビ</t>
    </rPh>
    <rPh sb="9" eb="10">
      <t>ナド</t>
    </rPh>
    <phoneticPr fontId="2"/>
  </si>
  <si>
    <t>a.</t>
    <phoneticPr fontId="2"/>
  </si>
  <si>
    <t>No.</t>
    <phoneticPr fontId="2"/>
  </si>
  <si>
    <t>設置年度</t>
    <phoneticPr fontId="2"/>
  </si>
  <si>
    <t>ｴﾈﾙｷﾞｰ
種別</t>
    <phoneticPr fontId="2"/>
  </si>
  <si>
    <t>1a.2</t>
    <phoneticPr fontId="2"/>
  </si>
  <si>
    <t>1a.3</t>
    <phoneticPr fontId="2"/>
  </si>
  <si>
    <t>排水処理用の高効率ポンプ・ブロワの導入</t>
    <rPh sb="0" eb="2">
      <t>ハイスイ</t>
    </rPh>
    <rPh sb="2" eb="4">
      <t>ショリ</t>
    </rPh>
    <rPh sb="4" eb="5">
      <t>ヨウ</t>
    </rPh>
    <rPh sb="17" eb="19">
      <t>ドウニュウ</t>
    </rPh>
    <phoneticPr fontId="2"/>
  </si>
  <si>
    <t>冷温水管等の保温材の脱落が無いかを確認し適切に措置されているか。</t>
    <rPh sb="8" eb="9">
      <t>ザイ</t>
    </rPh>
    <rPh sb="10" eb="12">
      <t>ダツラク</t>
    </rPh>
    <rPh sb="13" eb="14">
      <t>ナ</t>
    </rPh>
    <rPh sb="20" eb="22">
      <t>テキセツ</t>
    </rPh>
    <rPh sb="23" eb="25">
      <t>ソチ</t>
    </rPh>
    <phoneticPr fontId="2"/>
  </si>
  <si>
    <t>変圧器タップ切換による電圧の最適化</t>
    <rPh sb="0" eb="3">
      <t>ヘンアツキ</t>
    </rPh>
    <rPh sb="6" eb="7">
      <t>キ</t>
    </rPh>
    <rPh sb="7" eb="8">
      <t>カ</t>
    </rPh>
    <rPh sb="11" eb="13">
      <t>デンアツ</t>
    </rPh>
    <rPh sb="14" eb="17">
      <t>サイテキカ</t>
    </rPh>
    <phoneticPr fontId="2"/>
  </si>
  <si>
    <t>冷却効率維持のために、インタークーラーの清掃が定期的に実施されているか。</t>
    <rPh sb="0" eb="2">
      <t>レイキャク</t>
    </rPh>
    <rPh sb="2" eb="4">
      <t>コウリツ</t>
    </rPh>
    <rPh sb="4" eb="6">
      <t>イジ</t>
    </rPh>
    <rPh sb="20" eb="22">
      <t>セイソウ</t>
    </rPh>
    <rPh sb="23" eb="25">
      <t>テイキ</t>
    </rPh>
    <rPh sb="25" eb="26">
      <t>テキ</t>
    </rPh>
    <rPh sb="27" eb="29">
      <t>ジッシ</t>
    </rPh>
    <phoneticPr fontId="2"/>
  </si>
  <si>
    <t>5b.8</t>
  </si>
  <si>
    <t>5b.9</t>
  </si>
  <si>
    <t>5c.1</t>
  </si>
  <si>
    <t>5d.1</t>
  </si>
  <si>
    <t>5e.1</t>
  </si>
  <si>
    <t>5f.1</t>
  </si>
  <si>
    <t>5f.2</t>
  </si>
  <si>
    <t>5f.6</t>
  </si>
  <si>
    <t>5g.1</t>
  </si>
  <si>
    <t>5h.1</t>
  </si>
  <si>
    <t>5i.1</t>
  </si>
  <si>
    <t>5j.4</t>
  </si>
  <si>
    <t>5j.5</t>
  </si>
  <si>
    <t>5ｊ.1</t>
    <phoneticPr fontId="2"/>
  </si>
  <si>
    <t>a. 蒸気供給設備</t>
    <phoneticPr fontId="2"/>
  </si>
  <si>
    <t>e. 圧縮空気供給設備</t>
    <phoneticPr fontId="2"/>
  </si>
  <si>
    <t>その他（c.d.f.）</t>
    <rPh sb="2" eb="3">
      <t>タ</t>
    </rPh>
    <phoneticPr fontId="2"/>
  </si>
  <si>
    <t>その他（2c.-e. 3. 4.）</t>
    <rPh sb="2" eb="3">
      <t>タ</t>
    </rPh>
    <phoneticPr fontId="2"/>
  </si>
  <si>
    <t>2.建築設備の省エネルギー性能他</t>
    <rPh sb="15" eb="16">
      <t>ホカ</t>
    </rPh>
    <phoneticPr fontId="2"/>
  </si>
  <si>
    <t>燃料及び熱（5a.-d.）</t>
    <rPh sb="2" eb="3">
      <t>オヨ</t>
    </rPh>
    <rPh sb="4" eb="5">
      <t>ネツ</t>
    </rPh>
    <phoneticPr fontId="2"/>
  </si>
  <si>
    <t>電気（5e.）</t>
    <rPh sb="0" eb="2">
      <t>デンキ</t>
    </rPh>
    <phoneticPr fontId="2"/>
  </si>
  <si>
    <t>特殊設備他（5f.-j.）</t>
    <rPh sb="0" eb="2">
      <t>トクシュ</t>
    </rPh>
    <rPh sb="2" eb="4">
      <t>セツビ</t>
    </rPh>
    <rPh sb="4" eb="5">
      <t>ホカ</t>
    </rPh>
    <phoneticPr fontId="2"/>
  </si>
  <si>
    <t>特殊設備他（5f.-i.）</t>
    <rPh sb="0" eb="2">
      <t>トクシュ</t>
    </rPh>
    <rPh sb="2" eb="4">
      <t>セツビ</t>
    </rPh>
    <rPh sb="4" eb="5">
      <t>ホカ</t>
    </rPh>
    <phoneticPr fontId="2"/>
  </si>
  <si>
    <t>Ⅱ1. ﾕｰﾃｨﾘﾃｨ設備等の省ｴﾈﾙｷﾞｰ性能</t>
    <rPh sb="13" eb="14">
      <t>ナド</t>
    </rPh>
    <phoneticPr fontId="2"/>
  </si>
  <si>
    <t>Ⅱ2. 建築設備の省ｴﾈﾙｷﾞｰ性能</t>
    <phoneticPr fontId="2"/>
  </si>
  <si>
    <t>Ⅱ3. 建物の省ｴﾈﾙｷﾞｰ性能</t>
    <phoneticPr fontId="2"/>
  </si>
  <si>
    <t>Ⅱ4. 再生可能ｴﾈﾙｷﾞｰ・未利用ｴﾈﾙｷﾞｰｼｽﾃﾑの導入</t>
    <phoneticPr fontId="2"/>
  </si>
  <si>
    <t>Ⅲ1. ﾕｰﾃｨﾘﾃｨ設備等の運用管理</t>
    <rPh sb="11" eb="13">
      <t>セツビ</t>
    </rPh>
    <rPh sb="15" eb="17">
      <t>ウンヨウ</t>
    </rPh>
    <rPh sb="17" eb="19">
      <t>カンリ</t>
    </rPh>
    <phoneticPr fontId="2"/>
  </si>
  <si>
    <t>5.下水道施設の運用管理</t>
    <rPh sb="2" eb="3">
      <t>ゲ</t>
    </rPh>
    <phoneticPr fontId="2"/>
  </si>
  <si>
    <t>5.廃棄物処理施設の省エネルギー性能</t>
    <rPh sb="2" eb="5">
      <t>ハイキブツ</t>
    </rPh>
    <rPh sb="5" eb="7">
      <t>ショリ</t>
    </rPh>
    <rPh sb="7" eb="9">
      <t>シセツ</t>
    </rPh>
    <phoneticPr fontId="2"/>
  </si>
  <si>
    <t>塗装ブース空調のウィンドウ制御の導入</t>
    <rPh sb="0" eb="2">
      <t>トソウ</t>
    </rPh>
    <rPh sb="5" eb="7">
      <t>クウチョウ</t>
    </rPh>
    <rPh sb="13" eb="15">
      <t>セイギョ</t>
    </rPh>
    <phoneticPr fontId="2"/>
  </si>
  <si>
    <t>塗装ブース排気リサイクルシステムの導入</t>
    <rPh sb="0" eb="2">
      <t>トソウ</t>
    </rPh>
    <rPh sb="5" eb="7">
      <t>ハイキ</t>
    </rPh>
    <phoneticPr fontId="2"/>
  </si>
  <si>
    <t>塗装ブースの有人ゾーン以外のエリアへの排気リサイクルシステムが導入されているか。</t>
    <rPh sb="6" eb="8">
      <t>ユウジン</t>
    </rPh>
    <rPh sb="11" eb="13">
      <t>イガイ</t>
    </rPh>
    <phoneticPr fontId="2"/>
  </si>
  <si>
    <t>塗装ブースの３ＷＥＴ塗装システムの導入</t>
    <rPh sb="0" eb="2">
      <t>トソウ</t>
    </rPh>
    <rPh sb="10" eb="12">
      <t>トソウ</t>
    </rPh>
    <phoneticPr fontId="2"/>
  </si>
  <si>
    <t>適当な形状及び特性の電極を採用し、電極間の距離、電解液の濃度等を適正な値とし、導体の接触抵抗等を低減するような電解効率の改善対策が実施されているか。</t>
    <rPh sb="0" eb="2">
      <t>テキトウ</t>
    </rPh>
    <rPh sb="3" eb="5">
      <t>ケイジョウ</t>
    </rPh>
    <rPh sb="5" eb="6">
      <t>オヨ</t>
    </rPh>
    <rPh sb="7" eb="9">
      <t>トクセイ</t>
    </rPh>
    <rPh sb="10" eb="12">
      <t>デンキョク</t>
    </rPh>
    <rPh sb="13" eb="15">
      <t>サイヨウ</t>
    </rPh>
    <rPh sb="17" eb="19">
      <t>デンキョク</t>
    </rPh>
    <rPh sb="19" eb="20">
      <t>カン</t>
    </rPh>
    <rPh sb="21" eb="23">
      <t>キョリ</t>
    </rPh>
    <rPh sb="24" eb="27">
      <t>デンカイエキ</t>
    </rPh>
    <rPh sb="28" eb="30">
      <t>ノウド</t>
    </rPh>
    <rPh sb="30" eb="31">
      <t>トウ</t>
    </rPh>
    <rPh sb="32" eb="34">
      <t>テキセイ</t>
    </rPh>
    <rPh sb="35" eb="36">
      <t>アタイ</t>
    </rPh>
    <rPh sb="39" eb="41">
      <t>ドウタイ</t>
    </rPh>
    <rPh sb="42" eb="44">
      <t>セッショク</t>
    </rPh>
    <rPh sb="44" eb="46">
      <t>テイコウ</t>
    </rPh>
    <rPh sb="46" eb="47">
      <t>トウ</t>
    </rPh>
    <rPh sb="48" eb="50">
      <t>テイゲン</t>
    </rPh>
    <rPh sb="55" eb="57">
      <t>デンカイ</t>
    </rPh>
    <rPh sb="57" eb="59">
      <t>コウリツ</t>
    </rPh>
    <rPh sb="60" eb="62">
      <t>カイゼン</t>
    </rPh>
    <rPh sb="62" eb="64">
      <t>タイサク</t>
    </rPh>
    <rPh sb="65" eb="67">
      <t>ジッシ</t>
    </rPh>
    <phoneticPr fontId="2"/>
  </si>
  <si>
    <t>タスク＆アンビエント照明システムの導入</t>
    <rPh sb="10" eb="12">
      <t>ショウメイ</t>
    </rPh>
    <rPh sb="17" eb="19">
      <t>ドウニュウ</t>
    </rPh>
    <phoneticPr fontId="2"/>
  </si>
  <si>
    <t>発電容量</t>
    <rPh sb="0" eb="2">
      <t>ハツデン</t>
    </rPh>
    <rPh sb="2" eb="4">
      <t>ヨウリョウ</t>
    </rPh>
    <phoneticPr fontId="2"/>
  </si>
  <si>
    <t>細分化のみ</t>
    <rPh sb="0" eb="3">
      <t>サイブンカ</t>
    </rPh>
    <phoneticPr fontId="2"/>
  </si>
  <si>
    <t>食堂・厨房</t>
    <rPh sb="0" eb="2">
      <t>ショクドウ</t>
    </rPh>
    <rPh sb="3" eb="5">
      <t>チュウボウ</t>
    </rPh>
    <phoneticPr fontId="2"/>
  </si>
  <si>
    <t>電算室、サーバー室、コンピューター室、CPU室、マシン室 等</t>
    <rPh sb="0" eb="2">
      <t>デンサン</t>
    </rPh>
    <rPh sb="2" eb="3">
      <t>シツ</t>
    </rPh>
    <rPh sb="8" eb="9">
      <t>シツ</t>
    </rPh>
    <rPh sb="17" eb="18">
      <t>シツ</t>
    </rPh>
    <rPh sb="22" eb="23">
      <t>シツ</t>
    </rPh>
    <rPh sb="27" eb="28">
      <t>シツ</t>
    </rPh>
    <rPh sb="29" eb="30">
      <t>ナド</t>
    </rPh>
    <phoneticPr fontId="2"/>
  </si>
  <si>
    <t>通風量・燃焼室内の圧力を調整できる通風装置の導入</t>
    <rPh sb="0" eb="2">
      <t>ツウフウ</t>
    </rPh>
    <rPh sb="2" eb="3">
      <t>リョウ</t>
    </rPh>
    <rPh sb="4" eb="6">
      <t>ネンショウ</t>
    </rPh>
    <rPh sb="6" eb="8">
      <t>シツナイ</t>
    </rPh>
    <rPh sb="9" eb="11">
      <t>アツリョク</t>
    </rPh>
    <rPh sb="12" eb="14">
      <t>チョウセイ</t>
    </rPh>
    <rPh sb="17" eb="19">
      <t>ツウフウ</t>
    </rPh>
    <rPh sb="19" eb="21">
      <t>ソウチ</t>
    </rPh>
    <rPh sb="22" eb="24">
      <t>ドウニュウ</t>
    </rPh>
    <phoneticPr fontId="2"/>
  </si>
  <si>
    <t>燃料の供給量・空気比を調整できるバーナー等の導入</t>
    <phoneticPr fontId="2"/>
  </si>
  <si>
    <t>採用無し</t>
    <rPh sb="0" eb="2">
      <t>サイヨウ</t>
    </rPh>
    <rPh sb="2" eb="3">
      <t>ナ</t>
    </rPh>
    <phoneticPr fontId="2"/>
  </si>
  <si>
    <t>生産プロセスにおける電動機の台数制御の導入</t>
    <rPh sb="14" eb="16">
      <t>ダイスウ</t>
    </rPh>
    <rPh sb="16" eb="18">
      <t>セイギョ</t>
    </rPh>
    <rPh sb="19" eb="21">
      <t>ドウニュウ</t>
    </rPh>
    <phoneticPr fontId="2"/>
  </si>
  <si>
    <t>特殊空調室無し</t>
    <rPh sb="5" eb="6">
      <t>ナ</t>
    </rPh>
    <phoneticPr fontId="2"/>
  </si>
  <si>
    <t>電気溶接機のインバータ制御の導入</t>
    <rPh sb="0" eb="2">
      <t>デンキ</t>
    </rPh>
    <rPh sb="2" eb="4">
      <t>ヨウセツ</t>
    </rPh>
    <rPh sb="4" eb="5">
      <t>キ</t>
    </rPh>
    <rPh sb="11" eb="13">
      <t>セイギョ</t>
    </rPh>
    <rPh sb="14" eb="16">
      <t>ドウニュウ</t>
    </rPh>
    <phoneticPr fontId="2"/>
  </si>
  <si>
    <t>クレーン無し</t>
    <rPh sb="4" eb="5">
      <t>ナ</t>
    </rPh>
    <phoneticPr fontId="2"/>
  </si>
  <si>
    <t>クレーン等し</t>
    <phoneticPr fontId="2"/>
  </si>
  <si>
    <t>ドラフトチャンバーのフード開口面積又は人検知センサー制御による換気量可変制御システムが、ドラフトチャンバー全台数に対して、どの程度の割合で導入されているか。</t>
    <rPh sb="17" eb="18">
      <t>マタ</t>
    </rPh>
    <phoneticPr fontId="2"/>
  </si>
  <si>
    <t>重機及び場内車両無し</t>
    <rPh sb="4" eb="6">
      <t>ジョウナイ</t>
    </rPh>
    <rPh sb="8" eb="9">
      <t>ナ</t>
    </rPh>
    <phoneticPr fontId="2"/>
  </si>
  <si>
    <t>場内輸送設備の燃費の管理が実施されているか。</t>
    <rPh sb="0" eb="2">
      <t>ジョウナイ</t>
    </rPh>
    <rPh sb="2" eb="4">
      <t>ユソウ</t>
    </rPh>
    <rPh sb="4" eb="6">
      <t>セツビ</t>
    </rPh>
    <rPh sb="7" eb="9">
      <t>ネンピ</t>
    </rPh>
    <rPh sb="10" eb="12">
      <t>カンリ</t>
    </rPh>
    <rPh sb="13" eb="15">
      <t>ジッシ</t>
    </rPh>
    <phoneticPr fontId="2"/>
  </si>
  <si>
    <t>塗料循環システムにフローコントロールシステムが導入されているか。</t>
    <rPh sb="23" eb="25">
      <t>ドウニュウ</t>
    </rPh>
    <phoneticPr fontId="2"/>
  </si>
  <si>
    <t>塗料循環システムにおいて、油圧ポンプ又は空圧ポンプが電動ポンプ化されているか。</t>
    <rPh sb="13" eb="15">
      <t>ユアツ</t>
    </rPh>
    <rPh sb="18" eb="19">
      <t>マタ</t>
    </rPh>
    <rPh sb="20" eb="21">
      <t>ソラ</t>
    </rPh>
    <rPh sb="21" eb="22">
      <t>アツ</t>
    </rPh>
    <rPh sb="26" eb="28">
      <t>デンドウ</t>
    </rPh>
    <rPh sb="31" eb="32">
      <t>カ</t>
    </rPh>
    <phoneticPr fontId="2"/>
  </si>
  <si>
    <t>5e.12</t>
  </si>
  <si>
    <t>5e.13</t>
  </si>
  <si>
    <t>5e.14</t>
  </si>
  <si>
    <t>5e.15</t>
  </si>
  <si>
    <t>5e.16</t>
  </si>
  <si>
    <t>5e.17</t>
  </si>
  <si>
    <t>5e.18</t>
  </si>
  <si>
    <t>反応タンク設備、送風機、散気装置、攪拌機 等</t>
    <rPh sb="0" eb="2">
      <t>ハンノウ</t>
    </rPh>
    <rPh sb="5" eb="7">
      <t>セツビ</t>
    </rPh>
    <rPh sb="8" eb="11">
      <t>ソウフウキ</t>
    </rPh>
    <rPh sb="12" eb="13">
      <t>サン</t>
    </rPh>
    <rPh sb="13" eb="14">
      <t>キ</t>
    </rPh>
    <rPh sb="14" eb="16">
      <t>ソウチ</t>
    </rPh>
    <rPh sb="17" eb="19">
      <t>カクハン</t>
    </rPh>
    <rPh sb="19" eb="20">
      <t>キ</t>
    </rPh>
    <rPh sb="21" eb="22">
      <t>ナド</t>
    </rPh>
    <phoneticPr fontId="2"/>
  </si>
  <si>
    <t>高度処理設備、消毒設備、砂ろ過装置、生物膜ろ過装置 等</t>
    <rPh sb="0" eb="2">
      <t>コウド</t>
    </rPh>
    <rPh sb="2" eb="4">
      <t>ショリ</t>
    </rPh>
    <rPh sb="4" eb="6">
      <t>セツビ</t>
    </rPh>
    <rPh sb="7" eb="9">
      <t>ショウドク</t>
    </rPh>
    <rPh sb="9" eb="11">
      <t>セツビ</t>
    </rPh>
    <rPh sb="12" eb="13">
      <t>スナ</t>
    </rPh>
    <rPh sb="14" eb="15">
      <t>カ</t>
    </rPh>
    <rPh sb="15" eb="17">
      <t>ソウチ</t>
    </rPh>
    <rPh sb="18" eb="20">
      <t>セイブツ</t>
    </rPh>
    <rPh sb="20" eb="21">
      <t>マク</t>
    </rPh>
    <rPh sb="22" eb="23">
      <t>カ</t>
    </rPh>
    <rPh sb="23" eb="25">
      <t>ソウチ</t>
    </rPh>
    <rPh sb="26" eb="27">
      <t>ナド</t>
    </rPh>
    <phoneticPr fontId="2"/>
  </si>
  <si>
    <t>汚泥脱水設備、脱水機 等</t>
    <rPh sb="0" eb="2">
      <t>オデイ</t>
    </rPh>
    <rPh sb="2" eb="4">
      <t>ダッスイ</t>
    </rPh>
    <rPh sb="4" eb="6">
      <t>セツビ</t>
    </rPh>
    <rPh sb="7" eb="9">
      <t>ダッスイ</t>
    </rPh>
    <rPh sb="9" eb="10">
      <t>キ</t>
    </rPh>
    <rPh sb="11" eb="12">
      <t>ナド</t>
    </rPh>
    <phoneticPr fontId="2"/>
  </si>
  <si>
    <t>汚泥焼却設備、汚泥溶融設備、焼却炉、熱回収設備 等</t>
    <rPh sb="0" eb="2">
      <t>オデイ</t>
    </rPh>
    <rPh sb="2" eb="4">
      <t>ショウキャク</t>
    </rPh>
    <rPh sb="4" eb="6">
      <t>セツビ</t>
    </rPh>
    <rPh sb="7" eb="9">
      <t>オデイ</t>
    </rPh>
    <rPh sb="9" eb="11">
      <t>ヨウユウ</t>
    </rPh>
    <rPh sb="11" eb="13">
      <t>セツビ</t>
    </rPh>
    <rPh sb="14" eb="16">
      <t>ショウキャク</t>
    </rPh>
    <rPh sb="16" eb="17">
      <t>ロ</t>
    </rPh>
    <rPh sb="18" eb="19">
      <t>ネツ</t>
    </rPh>
    <rPh sb="19" eb="21">
      <t>カイシュウ</t>
    </rPh>
    <rPh sb="21" eb="23">
      <t>セツビ</t>
    </rPh>
    <rPh sb="24" eb="25">
      <t>ナド</t>
    </rPh>
    <phoneticPr fontId="2"/>
  </si>
  <si>
    <t>非使用エリア無し</t>
    <rPh sb="0" eb="1">
      <t>ヒ</t>
    </rPh>
    <rPh sb="1" eb="3">
      <t>シヨウ</t>
    </rPh>
    <rPh sb="6" eb="7">
      <t>ナ</t>
    </rPh>
    <phoneticPr fontId="2"/>
  </si>
  <si>
    <t>○</t>
    <phoneticPr fontId="2"/>
  </si>
  <si>
    <t>＋</t>
    <phoneticPr fontId="2"/>
  </si>
  <si>
    <t>＋</t>
    <phoneticPr fontId="2"/>
  </si>
  <si>
    <t>○</t>
    <phoneticPr fontId="2"/>
  </si>
  <si>
    <t>○</t>
    <phoneticPr fontId="2"/>
  </si>
  <si>
    <t>◎</t>
    <phoneticPr fontId="2"/>
  </si>
  <si>
    <t>○</t>
    <phoneticPr fontId="2"/>
  </si>
  <si>
    <t>＋</t>
    <phoneticPr fontId="2"/>
  </si>
  <si>
    <t>Ⅲ．設備及び事業所の運用に関する事項</t>
    <phoneticPr fontId="2"/>
  </si>
  <si>
    <t>◎</t>
    <phoneticPr fontId="2"/>
  </si>
  <si>
    <t>◎</t>
    <phoneticPr fontId="2"/>
  </si>
  <si>
    <t>Ⅱ．設備及び建物の性能に関する事項</t>
    <phoneticPr fontId="2"/>
  </si>
  <si>
    <t>ブラインドの日射制御及びｽｹｼﾞｭｰﾙ制御の導入</t>
    <rPh sb="6" eb="8">
      <t>ニッシャ</t>
    </rPh>
    <rPh sb="8" eb="10">
      <t>セイギョ</t>
    </rPh>
    <rPh sb="10" eb="11">
      <t>オヨ</t>
    </rPh>
    <rPh sb="19" eb="21">
      <t>セイギョ</t>
    </rPh>
    <rPh sb="22" eb="24">
      <t>ドウニュウ</t>
    </rPh>
    <phoneticPr fontId="2"/>
  </si>
  <si>
    <t>日射制御あり</t>
    <rPh sb="0" eb="2">
      <t>ニッシャ</t>
    </rPh>
    <rPh sb="2" eb="4">
      <t>セイギョ</t>
    </rPh>
    <phoneticPr fontId="2"/>
  </si>
  <si>
    <t>ｽｹｼﾞｭｰﾙ制御あり</t>
    <rPh sb="7" eb="9">
      <t>セイギョ</t>
    </rPh>
    <phoneticPr fontId="2"/>
  </si>
  <si>
    <t>照明の局所制御の導入</t>
    <rPh sb="3" eb="5">
      <t>キョクショ</t>
    </rPh>
    <phoneticPr fontId="2"/>
  </si>
  <si>
    <t>エレベーターの電力回生制御の導入</t>
    <rPh sb="7" eb="9">
      <t>デンリョク</t>
    </rPh>
    <rPh sb="9" eb="11">
      <t>カイセイ</t>
    </rPh>
    <phoneticPr fontId="2"/>
  </si>
  <si>
    <t>特殊空調設備</t>
    <rPh sb="0" eb="2">
      <t>トクシュ</t>
    </rPh>
    <rPh sb="2" eb="4">
      <t>クウチョウ</t>
    </rPh>
    <rPh sb="4" eb="6">
      <t>セツビ</t>
    </rPh>
    <phoneticPr fontId="2"/>
  </si>
  <si>
    <t>地球温暖化対策推進状況評価ツール（第二区分事業所）</t>
    <rPh sb="0" eb="2">
      <t>チキュウ</t>
    </rPh>
    <rPh sb="2" eb="5">
      <t>オンダンカ</t>
    </rPh>
    <rPh sb="5" eb="7">
      <t>タイサク</t>
    </rPh>
    <rPh sb="7" eb="9">
      <t>スイシン</t>
    </rPh>
    <rPh sb="9" eb="11">
      <t>ジョウキョウ</t>
    </rPh>
    <rPh sb="11" eb="13">
      <t>ヒョウカ</t>
    </rPh>
    <rPh sb="17" eb="21">
      <t>ダイニクブン</t>
    </rPh>
    <rPh sb="21" eb="24">
      <t>ジギョウショ</t>
    </rPh>
    <phoneticPr fontId="2"/>
  </si>
  <si>
    <t>年間依存率</t>
    <rPh sb="0" eb="2">
      <t>ネンカン</t>
    </rPh>
    <rPh sb="2" eb="4">
      <t>イゾン</t>
    </rPh>
    <rPh sb="4" eb="5">
      <t>リツ</t>
    </rPh>
    <phoneticPr fontId="2"/>
  </si>
  <si>
    <t>排水処理用の高効率ポンプ・ブロワが、排水処理用ポンプ・ブロワ総電動機出力に対して、どの程度の割合で導入されているか。</t>
    <rPh sb="0" eb="2">
      <t>ハイスイ</t>
    </rPh>
    <rPh sb="2" eb="5">
      <t>ショリヨウ</t>
    </rPh>
    <rPh sb="6" eb="9">
      <t>コウコウリツ</t>
    </rPh>
    <rPh sb="43" eb="45">
      <t>テイド</t>
    </rPh>
    <rPh sb="49" eb="51">
      <t>ドウニュウ</t>
    </rPh>
    <phoneticPr fontId="2"/>
  </si>
  <si>
    <t>排水処理用の高効率ポンプ・ブロワの導入</t>
    <phoneticPr fontId="2"/>
  </si>
  <si>
    <t>エレベーターの可変電圧可変周波数制御方式の導入</t>
    <rPh sb="7" eb="9">
      <t>カヘン</t>
    </rPh>
    <rPh sb="9" eb="11">
      <t>デンアツ</t>
    </rPh>
    <rPh sb="11" eb="13">
      <t>カヘン</t>
    </rPh>
    <rPh sb="13" eb="16">
      <t>シュウハスウ</t>
    </rPh>
    <rPh sb="18" eb="20">
      <t>ホウシキ</t>
    </rPh>
    <phoneticPr fontId="2"/>
  </si>
  <si>
    <t>エレベーターの電力回生制御の導入</t>
  </si>
  <si>
    <t>高効率給水ポンプが、加圧給水ポンプユニット総電動機出力又は給水ポンプ総電動機出力に対して、どの程度の割合で導入されているか。</t>
    <rPh sb="27" eb="28">
      <t>マタ</t>
    </rPh>
    <rPh sb="29" eb="31">
      <t>キュウスイ</t>
    </rPh>
    <rPh sb="34" eb="35">
      <t>ソウ</t>
    </rPh>
    <rPh sb="35" eb="38">
      <t>デンドウキ</t>
    </rPh>
    <rPh sb="38" eb="40">
      <t>シュツリョク</t>
    </rPh>
    <rPh sb="41" eb="42">
      <t>タイ</t>
    </rPh>
    <rPh sb="47" eb="49">
      <t>テイド</t>
    </rPh>
    <phoneticPr fontId="2"/>
  </si>
  <si>
    <t>汚泥焼却工程無し</t>
    <rPh sb="0" eb="2">
      <t>オデイ</t>
    </rPh>
    <rPh sb="2" eb="4">
      <t>ショウキャク</t>
    </rPh>
    <rPh sb="4" eb="6">
      <t>コウテイ</t>
    </rPh>
    <rPh sb="6" eb="7">
      <t>ナ</t>
    </rPh>
    <phoneticPr fontId="2"/>
  </si>
  <si>
    <t>蒸気ドレン回収設備が、定格蒸気消費量（直接利用するものを除く。）に対して、どの程度の割合で導入されているか。</t>
    <rPh sb="0" eb="2">
      <t>ジョウキ</t>
    </rPh>
    <rPh sb="5" eb="7">
      <t>カイシュウ</t>
    </rPh>
    <rPh sb="7" eb="9">
      <t>セツビ</t>
    </rPh>
    <rPh sb="11" eb="13">
      <t>テイカク</t>
    </rPh>
    <rPh sb="13" eb="15">
      <t>ジョウキ</t>
    </rPh>
    <rPh sb="15" eb="17">
      <t>ショウヒ</t>
    </rPh>
    <rPh sb="17" eb="18">
      <t>リョウ</t>
    </rPh>
    <rPh sb="19" eb="21">
      <t>チョクセツ</t>
    </rPh>
    <rPh sb="21" eb="23">
      <t>リヨウ</t>
    </rPh>
    <rPh sb="28" eb="29">
      <t>ノゾ</t>
    </rPh>
    <rPh sb="33" eb="34">
      <t>タイ</t>
    </rPh>
    <rPh sb="39" eb="41">
      <t>テイド</t>
    </rPh>
    <rPh sb="42" eb="44">
      <t>ワリアイ</t>
    </rPh>
    <rPh sb="45" eb="47">
      <t>ドウニュウ</t>
    </rPh>
    <phoneticPr fontId="2"/>
  </si>
  <si>
    <t>使用用途に適した省エネ型スチームトラップが、スチームトラップの全個数に対して、どの程度の割合で導入されているか。</t>
    <rPh sb="0" eb="2">
      <t>シヨウ</t>
    </rPh>
    <rPh sb="2" eb="4">
      <t>ヨウト</t>
    </rPh>
    <rPh sb="5" eb="6">
      <t>テキ</t>
    </rPh>
    <rPh sb="8" eb="9">
      <t>ショウ</t>
    </rPh>
    <rPh sb="11" eb="12">
      <t>ガタ</t>
    </rPh>
    <rPh sb="31" eb="32">
      <t>ゼン</t>
    </rPh>
    <rPh sb="32" eb="33">
      <t>コ</t>
    </rPh>
    <rPh sb="33" eb="34">
      <t>スウ</t>
    </rPh>
    <rPh sb="35" eb="36">
      <t>タイ</t>
    </rPh>
    <rPh sb="41" eb="43">
      <t>テイド</t>
    </rPh>
    <rPh sb="44" eb="46">
      <t>ワリアイ</t>
    </rPh>
    <rPh sb="47" eb="49">
      <t>ドウニュウ</t>
    </rPh>
    <phoneticPr fontId="2"/>
  </si>
  <si>
    <t>○</t>
    <phoneticPr fontId="2"/>
  </si>
  <si>
    <t>4.再生可能エネルギー・未利用エネルギー</t>
    <phoneticPr fontId="2"/>
  </si>
  <si>
    <t>再生可能エネルギー・未利用エネルギー</t>
    <rPh sb="0" eb="2">
      <t>サイセイ</t>
    </rPh>
    <rPh sb="2" eb="4">
      <t>カノウ</t>
    </rPh>
    <rPh sb="10" eb="13">
      <t>ミリヨウ</t>
    </rPh>
    <phoneticPr fontId="2"/>
  </si>
  <si>
    <t>冷温水蓄熱槽（混合槽型）</t>
    <rPh sb="0" eb="1">
      <t>レイ</t>
    </rPh>
    <rPh sb="1" eb="2">
      <t>オン</t>
    </rPh>
    <rPh sb="5" eb="6">
      <t>ソウ</t>
    </rPh>
    <rPh sb="7" eb="9">
      <t>コンゴウ</t>
    </rPh>
    <rPh sb="9" eb="10">
      <t>ソウ</t>
    </rPh>
    <phoneticPr fontId="2"/>
  </si>
  <si>
    <t>高効率機器緩和措置</t>
    <phoneticPr fontId="2"/>
  </si>
  <si>
    <t>評価内容</t>
    <phoneticPr fontId="2"/>
  </si>
  <si>
    <t>ブロワのインレットベーン制御が、生産プロセス用ブロワ・ファン総電動機出力に対して、どの程度の割合で導入されているか。</t>
    <phoneticPr fontId="2"/>
  </si>
  <si>
    <t>高効率汚泥脱水装置の導入</t>
    <rPh sb="0" eb="3">
      <t>コウコウリツ</t>
    </rPh>
    <rPh sb="3" eb="5">
      <t>オデイ</t>
    </rPh>
    <rPh sb="5" eb="7">
      <t>ダッスイ</t>
    </rPh>
    <rPh sb="7" eb="9">
      <t>ソウチ</t>
    </rPh>
    <rPh sb="10" eb="12">
      <t>ドウニュウ</t>
    </rPh>
    <phoneticPr fontId="2"/>
  </si>
  <si>
    <t>微細気泡散気管の導入</t>
    <rPh sb="0" eb="2">
      <t>ビサイ</t>
    </rPh>
    <rPh sb="2" eb="4">
      <t>キホウ</t>
    </rPh>
    <rPh sb="4" eb="5">
      <t>サン</t>
    </rPh>
    <rPh sb="5" eb="6">
      <t>キ</t>
    </rPh>
    <rPh sb="6" eb="7">
      <t>カン</t>
    </rPh>
    <rPh sb="8" eb="10">
      <t>ドウニュウ</t>
    </rPh>
    <phoneticPr fontId="2"/>
  </si>
  <si>
    <t>非使用エリアの圧縮空気供給バルブの閉止</t>
    <rPh sb="0" eb="1">
      <t>ヒ</t>
    </rPh>
    <rPh sb="7" eb="9">
      <t>アッシュク</t>
    </rPh>
    <rPh sb="9" eb="11">
      <t>クウキ</t>
    </rPh>
    <rPh sb="11" eb="13">
      <t>キョウキュウ</t>
    </rPh>
    <rPh sb="17" eb="19">
      <t>ヘイシ</t>
    </rPh>
    <phoneticPr fontId="2"/>
  </si>
  <si>
    <t>非使用エリアの蒸気供給バルブの閉止</t>
    <rPh sb="0" eb="1">
      <t>ヒ</t>
    </rPh>
    <rPh sb="7" eb="9">
      <t>ジョウキ</t>
    </rPh>
    <rPh sb="9" eb="11">
      <t>キョウキュウ</t>
    </rPh>
    <rPh sb="15" eb="17">
      <t>ヘイシ</t>
    </rPh>
    <phoneticPr fontId="2"/>
  </si>
  <si>
    <t>3. 主要設備等に関する計測・計量及び記録</t>
    <phoneticPr fontId="2"/>
  </si>
  <si>
    <t>冷凍・冷蔵庫の保温状況の点検及び保守が実施されているか。</t>
    <rPh sb="0" eb="2">
      <t>レイトウ</t>
    </rPh>
    <rPh sb="3" eb="6">
      <t>レイゾウコ</t>
    </rPh>
    <rPh sb="7" eb="9">
      <t>ホオン</t>
    </rPh>
    <rPh sb="9" eb="11">
      <t>ジョウキョウ</t>
    </rPh>
    <rPh sb="12" eb="14">
      <t>テンケン</t>
    </rPh>
    <rPh sb="14" eb="15">
      <t>オヨ</t>
    </rPh>
    <rPh sb="16" eb="18">
      <t>ホシュ</t>
    </rPh>
    <rPh sb="19" eb="21">
      <t>ジッシ</t>
    </rPh>
    <phoneticPr fontId="2"/>
  </si>
  <si>
    <t>1a.1</t>
    <phoneticPr fontId="2"/>
  </si>
  <si>
    <t>恒温恒湿室の部分層流方式の導入</t>
    <rPh sb="13" eb="15">
      <t>ドウニュウ</t>
    </rPh>
    <phoneticPr fontId="2"/>
  </si>
  <si>
    <t>省エネ型クリーンルーム空調コントローラの導入</t>
    <rPh sb="11" eb="13">
      <t>クウチョウ</t>
    </rPh>
    <rPh sb="20" eb="22">
      <t>ドウニュウ</t>
    </rPh>
    <phoneticPr fontId="2"/>
  </si>
  <si>
    <t>恒温恒湿室の露点飽和散水システムの導入</t>
    <rPh sb="17" eb="19">
      <t>ドウニュウ</t>
    </rPh>
    <phoneticPr fontId="2"/>
  </si>
  <si>
    <t>動物実験施設への空気熱交換器の導入</t>
    <rPh sb="15" eb="17">
      <t>ドウニュウ</t>
    </rPh>
    <phoneticPr fontId="2"/>
  </si>
  <si>
    <t>1a.16</t>
  </si>
  <si>
    <t>高効率冷媒（R410A）</t>
    <rPh sb="0" eb="3">
      <t>コウコウリツ</t>
    </rPh>
    <rPh sb="3" eb="5">
      <t>レイバイ</t>
    </rPh>
    <phoneticPr fontId="2"/>
  </si>
  <si>
    <t>PDCA管理サイクルの実施体制の整備</t>
    <rPh sb="4" eb="6">
      <t>カンリ</t>
    </rPh>
    <rPh sb="11" eb="13">
      <t>ジッシ</t>
    </rPh>
    <rPh sb="13" eb="15">
      <t>タイセイ</t>
    </rPh>
    <rPh sb="16" eb="18">
      <t>セイビ</t>
    </rPh>
    <phoneticPr fontId="2"/>
  </si>
  <si>
    <t>1d.1</t>
    <phoneticPr fontId="2"/>
  </si>
  <si>
    <t>ばっ気用ブロワの台数制御の導入</t>
    <rPh sb="3" eb="4">
      <t>ヨウ</t>
    </rPh>
    <rPh sb="8" eb="10">
      <t>ダイスウ</t>
    </rPh>
    <rPh sb="10" eb="12">
      <t>セイギョ</t>
    </rPh>
    <rPh sb="13" eb="15">
      <t>ドウニュウ</t>
    </rPh>
    <phoneticPr fontId="2"/>
  </si>
  <si>
    <t>ばっ気用ブロワの台数制御が、ばっ気用ブロワ総電動機出力に対して、どの程度の割合で導入されているか。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</si>
  <si>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ばっ気用ブロワの回転数制御・インレットベーン制御の導入</t>
    <rPh sb="3" eb="4">
      <t>ヨウ</t>
    </rPh>
    <rPh sb="11" eb="13">
      <t>セイギョ</t>
    </rPh>
    <rPh sb="25" eb="27">
      <t>ドウニュウ</t>
    </rPh>
    <phoneticPr fontId="2"/>
  </si>
  <si>
    <t>ばっ気用ブロワの回転数制御又はインレットベーン制御が、ばっ気用ブロワ総電動機出力に対して、どの程度の割合で導入されているか。</t>
    <rPh sb="13" eb="14">
      <t>マタ</t>
    </rPh>
    <rPh sb="23" eb="25">
      <t>セイギョ</t>
    </rPh>
    <rPh sb="34" eb="35">
      <t>フサ</t>
    </rPh>
    <rPh sb="35" eb="38">
      <t>デンドウキ</t>
    </rPh>
    <rPh sb="38" eb="40">
      <t>シュツリョク</t>
    </rPh>
    <rPh sb="41" eb="42">
      <t>タイ</t>
    </rPh>
    <rPh sb="47" eb="49">
      <t>テイド</t>
    </rPh>
    <rPh sb="50" eb="52">
      <t>ワリアイ</t>
    </rPh>
    <rPh sb="53" eb="55">
      <t>ドウニュウ</t>
    </rPh>
    <phoneticPr fontId="2"/>
  </si>
  <si>
    <t>冷凍設備無し</t>
    <rPh sb="4" eb="5">
      <t>ナ</t>
    </rPh>
    <phoneticPr fontId="2"/>
  </si>
  <si>
    <t>○</t>
    <phoneticPr fontId="2"/>
  </si>
  <si>
    <t>スチームトラップの効果検証の実施</t>
    <rPh sb="9" eb="11">
      <t>コウカ</t>
    </rPh>
    <rPh sb="11" eb="13">
      <t>ケンショウ</t>
    </rPh>
    <rPh sb="14" eb="16">
      <t>ジッシ</t>
    </rPh>
    <phoneticPr fontId="2"/>
  </si>
  <si>
    <t>ブロー工程の縮小</t>
    <rPh sb="3" eb="5">
      <t>コウテイ</t>
    </rPh>
    <rPh sb="6" eb="8">
      <t>シュクショウ</t>
    </rPh>
    <phoneticPr fontId="2"/>
  </si>
  <si>
    <t>温度による電気加熱設備のタップ切替又はON/OFFが実施されているか。</t>
    <rPh sb="0" eb="2">
      <t>オンド</t>
    </rPh>
    <rPh sb="5" eb="7">
      <t>デンキ</t>
    </rPh>
    <rPh sb="7" eb="9">
      <t>カネツ</t>
    </rPh>
    <rPh sb="9" eb="11">
      <t>セツビ</t>
    </rPh>
    <rPh sb="15" eb="17">
      <t>キリカエ</t>
    </rPh>
    <rPh sb="17" eb="18">
      <t>マタ</t>
    </rPh>
    <rPh sb="26" eb="28">
      <t>ジッシ</t>
    </rPh>
    <phoneticPr fontId="2"/>
  </si>
  <si>
    <t>高効率空調機の導入</t>
    <phoneticPr fontId="2"/>
  </si>
  <si>
    <t>2.建築設備の省エネルギー性能</t>
    <phoneticPr fontId="2"/>
  </si>
  <si>
    <t>照明の局所制御の導入</t>
    <phoneticPr fontId="2"/>
  </si>
  <si>
    <t>1ｆ.2</t>
    <phoneticPr fontId="2"/>
  </si>
  <si>
    <t>室使用開始時の空調起動時間の適正化</t>
    <rPh sb="0" eb="1">
      <t>シツ</t>
    </rPh>
    <rPh sb="1" eb="3">
      <t>シヨウ</t>
    </rPh>
    <rPh sb="3" eb="5">
      <t>カイシ</t>
    </rPh>
    <rPh sb="5" eb="6">
      <t>ジ</t>
    </rPh>
    <rPh sb="7" eb="9">
      <t>クウチョウ</t>
    </rPh>
    <rPh sb="9" eb="11">
      <t>キドウ</t>
    </rPh>
    <rPh sb="11" eb="13">
      <t>ジカン</t>
    </rPh>
    <rPh sb="14" eb="16">
      <t>テキセイ</t>
    </rPh>
    <rPh sb="16" eb="17">
      <t>カ</t>
    </rPh>
    <phoneticPr fontId="2"/>
  </si>
  <si>
    <t>開口部等からの熱媒体の漏えい及び空気の流出入による熱の損失を防止するために、燃焼設備及び熱利用設備の定期的な保守及び点検が実施されているか。</t>
    <rPh sb="0" eb="3">
      <t>カイコウブ</t>
    </rPh>
    <rPh sb="3" eb="4">
      <t>トウ</t>
    </rPh>
    <rPh sb="7" eb="8">
      <t>ネツ</t>
    </rPh>
    <rPh sb="8" eb="10">
      <t>バイタイ</t>
    </rPh>
    <rPh sb="11" eb="12">
      <t>ロウ</t>
    </rPh>
    <rPh sb="14" eb="15">
      <t>オヨ</t>
    </rPh>
    <rPh sb="16" eb="18">
      <t>クウキ</t>
    </rPh>
    <rPh sb="19" eb="22">
      <t>リュウシュツニュウ</t>
    </rPh>
    <rPh sb="25" eb="26">
      <t>ネツ</t>
    </rPh>
    <rPh sb="27" eb="29">
      <t>ソンシツ</t>
    </rPh>
    <rPh sb="30" eb="32">
      <t>ボウシ</t>
    </rPh>
    <rPh sb="50" eb="53">
      <t>テイキテキ</t>
    </rPh>
    <rPh sb="54" eb="56">
      <t>ホシュ</t>
    </rPh>
    <rPh sb="58" eb="60">
      <t>テンケン</t>
    </rPh>
    <rPh sb="61" eb="63">
      <t>ジッシ</t>
    </rPh>
    <phoneticPr fontId="2"/>
  </si>
  <si>
    <t>特殊空調室の加熱・冷却制御のインターバル等を実測及び分析し、温度・湿度ＰＩＤ制御パラメーターの調整が実施されているか。</t>
    <rPh sb="20" eb="21">
      <t>ナド</t>
    </rPh>
    <rPh sb="24" eb="25">
      <t>オヨ</t>
    </rPh>
    <rPh sb="26" eb="28">
      <t>ブンセキ</t>
    </rPh>
    <rPh sb="50" eb="52">
      <t>ジッシ</t>
    </rPh>
    <phoneticPr fontId="2"/>
  </si>
  <si>
    <t>非使用時の特殊空調室の低風量運転の実施</t>
    <rPh sb="11" eb="12">
      <t>テイ</t>
    </rPh>
    <rPh sb="12" eb="14">
      <t>フウリョウ</t>
    </rPh>
    <rPh sb="14" eb="16">
      <t>ウンテン</t>
    </rPh>
    <rPh sb="17" eb="19">
      <t>ジッシ</t>
    </rPh>
    <phoneticPr fontId="2"/>
  </si>
  <si>
    <r>
      <t>電気炉における被加熱物の装てん方法の調整</t>
    </r>
    <r>
      <rPr>
        <i/>
        <sz val="11"/>
        <rFont val="ＭＳ Ｐゴシック"/>
        <family val="3"/>
        <charset val="128"/>
      </rPr>
      <t/>
    </r>
    <rPh sb="0" eb="3">
      <t>デンキロ</t>
    </rPh>
    <rPh sb="12" eb="13">
      <t>ソウ</t>
    </rPh>
    <rPh sb="15" eb="17">
      <t>ホウホウ</t>
    </rPh>
    <rPh sb="18" eb="20">
      <t>チョウセイ</t>
    </rPh>
    <phoneticPr fontId="2"/>
  </si>
  <si>
    <t>コージェネレーション設備</t>
    <rPh sb="10" eb="12">
      <t>セツビ</t>
    </rPh>
    <phoneticPr fontId="2"/>
  </si>
  <si>
    <t>圧縮空気供給設備</t>
    <rPh sb="0" eb="2">
      <t>アッシュク</t>
    </rPh>
    <rPh sb="2" eb="4">
      <t>クウキ</t>
    </rPh>
    <rPh sb="4" eb="6">
      <t>キョウキュウ</t>
    </rPh>
    <rPh sb="6" eb="8">
      <t>セツビ</t>
    </rPh>
    <phoneticPr fontId="2"/>
  </si>
  <si>
    <t>圧縮空気配管のループ配管化</t>
    <rPh sb="4" eb="6">
      <t>ハイカン</t>
    </rPh>
    <rPh sb="10" eb="12">
      <t>ハイカン</t>
    </rPh>
    <rPh sb="12" eb="13">
      <t>カ</t>
    </rPh>
    <phoneticPr fontId="2"/>
  </si>
  <si>
    <t>配管表面からの熱損失、漏えい等を防止するために、配管の定期的な保守及び点検が実施されているか。</t>
    <rPh sb="0" eb="2">
      <t>ハイカン</t>
    </rPh>
    <rPh sb="2" eb="4">
      <t>ヒョウメン</t>
    </rPh>
    <rPh sb="7" eb="8">
      <t>ネツ</t>
    </rPh>
    <rPh sb="8" eb="10">
      <t>ソンシツ</t>
    </rPh>
    <rPh sb="11" eb="12">
      <t>ロウ</t>
    </rPh>
    <rPh sb="14" eb="15">
      <t>トウ</t>
    </rPh>
    <rPh sb="16" eb="18">
      <t>ボウシ</t>
    </rPh>
    <rPh sb="24" eb="26">
      <t>ハイカン</t>
    </rPh>
    <rPh sb="27" eb="30">
      <t>テイキテキ</t>
    </rPh>
    <rPh sb="31" eb="33">
      <t>ホシュ</t>
    </rPh>
    <rPh sb="35" eb="37">
      <t>テンケン</t>
    </rPh>
    <rPh sb="38" eb="40">
      <t>ジッシ</t>
    </rPh>
    <phoneticPr fontId="2"/>
  </si>
  <si>
    <t>冷凍・冷蔵庫の保温管理</t>
    <rPh sb="0" eb="2">
      <t>レイトウ</t>
    </rPh>
    <rPh sb="3" eb="6">
      <t>レイゾウコ</t>
    </rPh>
    <rPh sb="7" eb="9">
      <t>ホオン</t>
    </rPh>
    <rPh sb="9" eb="11">
      <t>カンリ</t>
    </rPh>
    <phoneticPr fontId="2"/>
  </si>
  <si>
    <t>24時間空調対応</t>
    <rPh sb="2" eb="4">
      <t>ジカン</t>
    </rPh>
    <rPh sb="4" eb="5">
      <t>クウ</t>
    </rPh>
    <rPh sb="5" eb="6">
      <t>チョウ</t>
    </rPh>
    <rPh sb="6" eb="8">
      <t>タイオウ</t>
    </rPh>
    <phoneticPr fontId="2"/>
  </si>
  <si>
    <t>冷凍・冷蔵設備無し</t>
    <rPh sb="7" eb="8">
      <t>ナ</t>
    </rPh>
    <phoneticPr fontId="2"/>
  </si>
  <si>
    <t>燃焼設備・熱利用設備の開閉回数・開閉時間・開口面積の管理</t>
    <phoneticPr fontId="2"/>
  </si>
  <si>
    <t>5e.4</t>
    <phoneticPr fontId="2"/>
  </si>
  <si>
    <t>生産プロセスにおける高効率ブロワ・ファンの導入</t>
    <phoneticPr fontId="2"/>
  </si>
  <si>
    <t>生産プロセス用ブロワ・ファン総電動機出力</t>
    <rPh sb="0" eb="2">
      <t>セイサン</t>
    </rPh>
    <rPh sb="6" eb="7">
      <t>ヨウ</t>
    </rPh>
    <rPh sb="14" eb="15">
      <t>ソウ</t>
    </rPh>
    <rPh sb="15" eb="18">
      <t>デンドウキ</t>
    </rPh>
    <rPh sb="18" eb="20">
      <t>シュツリョク</t>
    </rPh>
    <phoneticPr fontId="2"/>
  </si>
  <si>
    <t>1f.4</t>
  </si>
  <si>
    <t>2a.4</t>
  </si>
  <si>
    <t>1b.17</t>
  </si>
  <si>
    <t>定格
ｴﾈﾙｷﾞｰ
消費量</t>
    <rPh sb="0" eb="2">
      <t>テイカク</t>
    </rPh>
    <phoneticPr fontId="2"/>
  </si>
  <si>
    <t>1d.3</t>
  </si>
  <si>
    <t>1d.4</t>
  </si>
  <si>
    <t>1d.5</t>
  </si>
  <si>
    <t>1f.5</t>
  </si>
  <si>
    <t>1f.6</t>
  </si>
  <si>
    <t>直燃式脱臭装置の精留副生液の混合燃焼システムの導入</t>
    <rPh sb="8" eb="13">
      <t>セイリュウフクセイエキ</t>
    </rPh>
    <rPh sb="14" eb="16">
      <t>コンゴウ</t>
    </rPh>
    <rPh sb="16" eb="18">
      <t>ネンショウ</t>
    </rPh>
    <rPh sb="23" eb="25">
      <t>ドウニュウ</t>
    </rPh>
    <phoneticPr fontId="2"/>
  </si>
  <si>
    <t>生産設備と脱臭装置の連動制御の導入</t>
    <rPh sb="0" eb="2">
      <t>セイサン</t>
    </rPh>
    <rPh sb="2" eb="4">
      <t>セツビ</t>
    </rPh>
    <rPh sb="5" eb="7">
      <t>ダッシュウ</t>
    </rPh>
    <rPh sb="7" eb="9">
      <t>ソウチ</t>
    </rPh>
    <rPh sb="10" eb="12">
      <t>レンドウ</t>
    </rPh>
    <rPh sb="12" eb="14">
      <t>セイギョ</t>
    </rPh>
    <rPh sb="15" eb="17">
      <t>ドウニュウ</t>
    </rPh>
    <phoneticPr fontId="2"/>
  </si>
  <si>
    <t>5c.1</t>
    <phoneticPr fontId="2"/>
  </si>
  <si>
    <t>コンベアのインバータ制御の導入</t>
    <rPh sb="10" eb="12">
      <t>セイギョ</t>
    </rPh>
    <rPh sb="13" eb="15">
      <t>ドウニュウ</t>
    </rPh>
    <phoneticPr fontId="2"/>
  </si>
  <si>
    <t>コンベアの搬送速度のインバータ制御が導入されているか。</t>
    <rPh sb="5" eb="7">
      <t>ハンソウ</t>
    </rPh>
    <rPh sb="7" eb="9">
      <t>ソクド</t>
    </rPh>
    <rPh sb="15" eb="17">
      <t>セイギョ</t>
    </rPh>
    <rPh sb="18" eb="20">
      <t>ドウニュウ</t>
    </rPh>
    <phoneticPr fontId="2"/>
  </si>
  <si>
    <t>クリーンルームの各エリアの熱負荷を監視して、外調機の給気温度を必要以上に高くするのではなく、最適に調整する外調機省エネ制御システムが導入されているか。</t>
    <phoneticPr fontId="2"/>
  </si>
  <si>
    <t>蒸気ボイラーのメーカーによる遠隔監視</t>
    <rPh sb="0" eb="2">
      <t>ジョウキ</t>
    </rPh>
    <rPh sb="14" eb="16">
      <t>エンカク</t>
    </rPh>
    <rPh sb="16" eb="18">
      <t>カンシ</t>
    </rPh>
    <phoneticPr fontId="2"/>
  </si>
  <si>
    <t>予知予防保全のために蒸気ボイラーのメーカーによる遠隔監視が実施されているか。</t>
    <rPh sb="29" eb="31">
      <t>ジッシ</t>
    </rPh>
    <phoneticPr fontId="2"/>
  </si>
  <si>
    <t>コジェネレーション設備無し</t>
    <rPh sb="9" eb="11">
      <t>セツビ</t>
    </rPh>
    <rPh sb="11" eb="12">
      <t>ナ</t>
    </rPh>
    <phoneticPr fontId="2"/>
  </si>
  <si>
    <t>水冷チリングユニット</t>
  </si>
  <si>
    <t>ろ過装置洗浄工程の適正化</t>
    <rPh sb="1" eb="2">
      <t>カ</t>
    </rPh>
    <rPh sb="2" eb="4">
      <t>ソウチ</t>
    </rPh>
    <rPh sb="4" eb="6">
      <t>センジョウ</t>
    </rPh>
    <rPh sb="6" eb="8">
      <t>コウテイ</t>
    </rPh>
    <rPh sb="9" eb="12">
      <t>テキセイカ</t>
    </rPh>
    <phoneticPr fontId="2"/>
  </si>
  <si>
    <t>ろ過装置洗浄工程の適正化が実施されているか。</t>
    <rPh sb="1" eb="2">
      <t>カ</t>
    </rPh>
    <rPh sb="2" eb="4">
      <t>ソウチ</t>
    </rPh>
    <rPh sb="4" eb="6">
      <t>センジョウ</t>
    </rPh>
    <rPh sb="6" eb="8">
      <t>コウテイ</t>
    </rPh>
    <rPh sb="9" eb="11">
      <t>テキセイ</t>
    </rPh>
    <rPh sb="13" eb="15">
      <t>ジッシ</t>
    </rPh>
    <phoneticPr fontId="2"/>
  </si>
  <si>
    <t>消化タンクの投入汚泥濃度管理・温度管理</t>
    <rPh sb="0" eb="2">
      <t>ショウカ</t>
    </rPh>
    <rPh sb="6" eb="8">
      <t>トウニュウ</t>
    </rPh>
    <rPh sb="8" eb="10">
      <t>オデイ</t>
    </rPh>
    <rPh sb="10" eb="12">
      <t>ノウド</t>
    </rPh>
    <rPh sb="12" eb="14">
      <t>カンリ</t>
    </rPh>
    <rPh sb="15" eb="17">
      <t>オンド</t>
    </rPh>
    <rPh sb="17" eb="19">
      <t>カンリ</t>
    </rPh>
    <phoneticPr fontId="2"/>
  </si>
  <si>
    <t>消化タンクの投入汚泥濃度管理及び温度管理が実施されているか。</t>
    <rPh sb="14" eb="15">
      <t>オヨ</t>
    </rPh>
    <rPh sb="21" eb="23">
      <t>ジッシ</t>
    </rPh>
    <phoneticPr fontId="2"/>
  </si>
  <si>
    <t>脱水汚泥の低含水率化の実施</t>
    <rPh sb="0" eb="2">
      <t>ダッスイ</t>
    </rPh>
    <rPh sb="2" eb="4">
      <t>オデイ</t>
    </rPh>
    <rPh sb="5" eb="6">
      <t>テイ</t>
    </rPh>
    <rPh sb="6" eb="8">
      <t>ガンスイ</t>
    </rPh>
    <rPh sb="8" eb="9">
      <t>リツ</t>
    </rPh>
    <rPh sb="9" eb="10">
      <t>カ</t>
    </rPh>
    <rPh sb="11" eb="13">
      <t>ジッシ</t>
    </rPh>
    <phoneticPr fontId="2"/>
  </si>
  <si>
    <t>ユーティリティ設備無し</t>
    <rPh sb="7" eb="9">
      <t>セツビ</t>
    </rPh>
    <rPh sb="9" eb="10">
      <t>ナ</t>
    </rPh>
    <phoneticPr fontId="2"/>
  </si>
  <si>
    <t>生産工程・処理工程無し</t>
    <rPh sb="0" eb="2">
      <t>セイサン</t>
    </rPh>
    <rPh sb="2" eb="4">
      <t>コウテイ</t>
    </rPh>
    <rPh sb="5" eb="7">
      <t>ショリ</t>
    </rPh>
    <rPh sb="7" eb="9">
      <t>コウテイ</t>
    </rPh>
    <rPh sb="9" eb="10">
      <t>ナ</t>
    </rPh>
    <phoneticPr fontId="2"/>
  </si>
  <si>
    <t>床面積
比率</t>
    <rPh sb="4" eb="6">
      <t>ヒリツ</t>
    </rPh>
    <phoneticPr fontId="2"/>
  </si>
  <si>
    <t>c.沈殿・ろ過工程</t>
    <phoneticPr fontId="2"/>
  </si>
  <si>
    <t>5e.1</t>
    <phoneticPr fontId="2"/>
  </si>
  <si>
    <t>e.排水処理工程</t>
    <phoneticPr fontId="2"/>
  </si>
  <si>
    <t>d.高度浄水工程</t>
    <phoneticPr fontId="2"/>
  </si>
  <si>
    <t>　　・一次エネルギー削減量実績値が有効であると認められるとき。ただし、一次エネルギー削減量実績値は、原則として計量設備により把握した実績値とし、不明な場合
　　　は設備仕様及び実稼動条件に基づく推計値を用いることができるものとする。</t>
    <phoneticPr fontId="2"/>
  </si>
  <si>
    <t>年間熱製造量実績
[GJ/年]</t>
    <rPh sb="0" eb="2">
      <t>ネンカン</t>
    </rPh>
    <rPh sb="2" eb="3">
      <t>ネツ</t>
    </rPh>
    <rPh sb="3" eb="5">
      <t>セイゾウ</t>
    </rPh>
    <rPh sb="5" eb="6">
      <t>リョウ</t>
    </rPh>
    <rPh sb="6" eb="8">
      <t>ジッセキ</t>
    </rPh>
    <rPh sb="13" eb="14">
      <t>ネン</t>
    </rPh>
    <phoneticPr fontId="2"/>
  </si>
  <si>
    <t>発電容量
[kW]</t>
    <rPh sb="0" eb="2">
      <t>ハツデン</t>
    </rPh>
    <phoneticPr fontId="2"/>
  </si>
  <si>
    <t>年間発電量実績
[MWh/年]</t>
    <rPh sb="0" eb="2">
      <t>ネンカン</t>
    </rPh>
    <rPh sb="2" eb="4">
      <t>ハツデン</t>
    </rPh>
    <rPh sb="4" eb="5">
      <t>リョウ</t>
    </rPh>
    <rPh sb="5" eb="7">
      <t>ジッセキ</t>
    </rPh>
    <rPh sb="13" eb="14">
      <t>ネン</t>
    </rPh>
    <phoneticPr fontId="2"/>
  </si>
  <si>
    <t>台数</t>
    <rPh sb="0" eb="2">
      <t>ダイスウ</t>
    </rPh>
    <phoneticPr fontId="2"/>
  </si>
  <si>
    <t>その他</t>
    <rPh sb="2" eb="3">
      <t>タ</t>
    </rPh>
    <phoneticPr fontId="2"/>
  </si>
  <si>
    <t>MJ/h</t>
    <phoneticPr fontId="2"/>
  </si>
  <si>
    <t>採用無し</t>
    <phoneticPr fontId="2"/>
  </si>
  <si>
    <t>コンプレッサー室への換気設備の導入</t>
    <rPh sb="7" eb="8">
      <t>シツ</t>
    </rPh>
    <rPh sb="10" eb="12">
      <t>カンキ</t>
    </rPh>
    <rPh sb="12" eb="14">
      <t>セツビ</t>
    </rPh>
    <rPh sb="15" eb="17">
      <t>ドウニュウ</t>
    </rPh>
    <phoneticPr fontId="2"/>
  </si>
  <si>
    <t>パージ制御装置の導入</t>
    <rPh sb="3" eb="5">
      <t>セイギョ</t>
    </rPh>
    <rPh sb="5" eb="7">
      <t>ソウチ</t>
    </rPh>
    <rPh sb="8" eb="10">
      <t>ドウニュウ</t>
    </rPh>
    <phoneticPr fontId="2"/>
  </si>
  <si>
    <t>純水ポンプのインバータ制御が、純水ポンプ総電動機出力に対して、どの程度の割合で導入されているか。</t>
    <rPh sb="0" eb="2">
      <t>ジュンスイ</t>
    </rPh>
    <rPh sb="11" eb="13">
      <t>セイギョ</t>
    </rPh>
    <rPh sb="39" eb="41">
      <t>ドウニュウ</t>
    </rPh>
    <phoneticPr fontId="2"/>
  </si>
  <si>
    <t>適用範囲補正係数</t>
    <phoneticPr fontId="2"/>
  </si>
  <si>
    <t>95%以上に採用</t>
    <phoneticPr fontId="2"/>
  </si>
  <si>
    <t>ﾊﾟｯｹｰｼﾞ形空調機無し</t>
    <rPh sb="11" eb="12">
      <t>ナ</t>
    </rPh>
    <phoneticPr fontId="2"/>
  </si>
  <si>
    <t>蒸気ドレンタンクの断熱</t>
    <rPh sb="0" eb="2">
      <t>ジョウキ</t>
    </rPh>
    <phoneticPr fontId="2"/>
  </si>
  <si>
    <t>蒸気ボイラーの台数制御の導入</t>
    <rPh sb="7" eb="9">
      <t>ダイスウ</t>
    </rPh>
    <rPh sb="9" eb="11">
      <t>セイギョ</t>
    </rPh>
    <rPh sb="12" eb="14">
      <t>ドウニュウ</t>
    </rPh>
    <phoneticPr fontId="2"/>
  </si>
  <si>
    <t>複数の電動機を使用する設備総電動機出力</t>
    <rPh sb="0" eb="2">
      <t>フクスウ</t>
    </rPh>
    <rPh sb="3" eb="6">
      <t>デンドウキ</t>
    </rPh>
    <rPh sb="7" eb="9">
      <t>シヨウ</t>
    </rPh>
    <rPh sb="11" eb="13">
      <t>セツビ</t>
    </rPh>
    <rPh sb="13" eb="14">
      <t>ソウ</t>
    </rPh>
    <rPh sb="14" eb="17">
      <t>デンドウキ</t>
    </rPh>
    <rPh sb="17" eb="19">
      <t>シュツリョク</t>
    </rPh>
    <phoneticPr fontId="2"/>
  </si>
  <si>
    <t>5e.5</t>
    <phoneticPr fontId="2"/>
  </si>
  <si>
    <t>評価項目</t>
    <rPh sb="0" eb="2">
      <t>ヒョウカ</t>
    </rPh>
    <rPh sb="2" eb="4">
      <t>コウモク</t>
    </rPh>
    <phoneticPr fontId="2"/>
  </si>
  <si>
    <t>一般空調用空調機、ファンコイルユニット 等</t>
    <rPh sb="0" eb="2">
      <t>イッパン</t>
    </rPh>
    <rPh sb="2" eb="5">
      <t>クウチョウヨウ</t>
    </rPh>
    <rPh sb="5" eb="8">
      <t>クウチョウキ</t>
    </rPh>
    <rPh sb="20" eb="21">
      <t>ナド</t>
    </rPh>
    <phoneticPr fontId="2"/>
  </si>
  <si>
    <t>一般空調</t>
    <rPh sb="0" eb="2">
      <t>イッパン</t>
    </rPh>
    <phoneticPr fontId="2"/>
  </si>
  <si>
    <t>生産プロセスにおける高効率ブロワ・ファンの導入</t>
    <rPh sb="0" eb="2">
      <t>セイサン</t>
    </rPh>
    <rPh sb="10" eb="13">
      <t>コウコウリツ</t>
    </rPh>
    <rPh sb="21" eb="23">
      <t>ドウニュウ</t>
    </rPh>
    <phoneticPr fontId="2"/>
  </si>
  <si>
    <t>生産プロセスにおけるポンプ・ブロワ・ファンの間欠運転の実施</t>
    <rPh sb="22" eb="24">
      <t>カンケツ</t>
    </rPh>
    <rPh sb="24" eb="26">
      <t>ウンテン</t>
    </rPh>
    <rPh sb="27" eb="29">
      <t>ジッシ</t>
    </rPh>
    <phoneticPr fontId="2"/>
  </si>
  <si>
    <t>生産プロセスにおいて、ポンプ、ブロワ又はファンの間欠運転が、生産プロセス用ポンプ・ブロワ・ファン総電動機出力に対して、どの程度の割合で実施されているか。</t>
    <rPh sb="18" eb="19">
      <t>マタ</t>
    </rPh>
    <phoneticPr fontId="2"/>
  </si>
  <si>
    <t>a. 建物外皮</t>
    <rPh sb="3" eb="5">
      <t>タテモノ</t>
    </rPh>
    <rPh sb="5" eb="7">
      <t>ガイヒ</t>
    </rPh>
    <phoneticPr fontId="2"/>
  </si>
  <si>
    <t>加熱脱塩素化装置の最適温度制御の導入</t>
    <rPh sb="0" eb="2">
      <t>カネツ</t>
    </rPh>
    <rPh sb="2" eb="3">
      <t>ダツ</t>
    </rPh>
    <rPh sb="3" eb="6">
      <t>エンソカ</t>
    </rPh>
    <rPh sb="6" eb="8">
      <t>ソウチ</t>
    </rPh>
    <rPh sb="9" eb="11">
      <t>サイテキ</t>
    </rPh>
    <rPh sb="11" eb="13">
      <t>オンド</t>
    </rPh>
    <rPh sb="13" eb="15">
      <t>セイギョ</t>
    </rPh>
    <rPh sb="16" eb="18">
      <t>ドウニュウ</t>
    </rPh>
    <phoneticPr fontId="2"/>
  </si>
  <si>
    <t>ドライエアの設定露点温度の緩和</t>
    <rPh sb="6" eb="8">
      <t>セッテイ</t>
    </rPh>
    <rPh sb="8" eb="10">
      <t>ロテン</t>
    </rPh>
    <rPh sb="10" eb="12">
      <t>オンド</t>
    </rPh>
    <rPh sb="13" eb="15">
      <t>カンワ</t>
    </rPh>
    <phoneticPr fontId="2"/>
  </si>
  <si>
    <t>ドライエアの設定露点温度の緩和が実施されているか。</t>
    <rPh sb="6" eb="8">
      <t>セッテイ</t>
    </rPh>
    <rPh sb="16" eb="18">
      <t>ジッシ</t>
    </rPh>
    <phoneticPr fontId="2"/>
  </si>
  <si>
    <t>露点温度によりパージエア（再生空気）量を低減するパージ制御装置が導入されているか。</t>
    <rPh sb="0" eb="2">
      <t>ロテン</t>
    </rPh>
    <rPh sb="2" eb="4">
      <t>オンド</t>
    </rPh>
    <rPh sb="27" eb="29">
      <t>セイギョ</t>
    </rPh>
    <rPh sb="29" eb="31">
      <t>ソウチ</t>
    </rPh>
    <rPh sb="32" eb="34">
      <t>ドウニュウ</t>
    </rPh>
    <phoneticPr fontId="2"/>
  </si>
  <si>
    <t>エアコンプレッサー排熱の局所排気システムの導入</t>
    <rPh sb="9" eb="11">
      <t>ハイネツ</t>
    </rPh>
    <rPh sb="12" eb="14">
      <t>キョクショ</t>
    </rPh>
    <rPh sb="14" eb="16">
      <t>ハイキ</t>
    </rPh>
    <rPh sb="21" eb="23">
      <t>ドウニュウ</t>
    </rPh>
    <phoneticPr fontId="2"/>
  </si>
  <si>
    <t>圧縮機・モータ直結構造</t>
    <rPh sb="0" eb="3">
      <t>アッシュクキ</t>
    </rPh>
    <rPh sb="7" eb="9">
      <t>チョッケツ</t>
    </rPh>
    <rPh sb="9" eb="11">
      <t>コウゾウ</t>
    </rPh>
    <phoneticPr fontId="2"/>
  </si>
  <si>
    <t>高効率給湯ヒートポンプユニットの導入</t>
    <rPh sb="0" eb="3">
      <t>コウコウリツ</t>
    </rPh>
    <rPh sb="3" eb="5">
      <t>キュウトウ</t>
    </rPh>
    <rPh sb="16" eb="18">
      <t>ドウニュウ</t>
    </rPh>
    <phoneticPr fontId="2"/>
  </si>
  <si>
    <t>自然冷媒ヒートポンプ給湯器の導入</t>
  </si>
  <si>
    <t>30%以上70%未満に採用</t>
    <rPh sb="8" eb="10">
      <t>ミマン</t>
    </rPh>
    <rPh sb="11" eb="13">
      <t>サイヨウ</t>
    </rPh>
    <phoneticPr fontId="2"/>
  </si>
  <si>
    <t>3e.2</t>
  </si>
  <si>
    <t>地球温暖化対策
事業者の氏名</t>
    <rPh sb="0" eb="2">
      <t>チキュウ</t>
    </rPh>
    <rPh sb="2" eb="5">
      <t>オンダンカ</t>
    </rPh>
    <rPh sb="5" eb="7">
      <t>タイサク</t>
    </rPh>
    <rPh sb="8" eb="11">
      <t>ジギョウシャ</t>
    </rPh>
    <rPh sb="12" eb="14">
      <t>シメイ</t>
    </rPh>
    <phoneticPr fontId="2"/>
  </si>
  <si>
    <t>総合得点</t>
    <rPh sb="0" eb="2">
      <t>ソウゴウ</t>
    </rPh>
    <rPh sb="2" eb="4">
      <t>トクテン</t>
    </rPh>
    <phoneticPr fontId="2"/>
  </si>
  <si>
    <t>加点
（加点項目）</t>
    <rPh sb="0" eb="2">
      <t>カテン</t>
    </rPh>
    <phoneticPr fontId="2"/>
  </si>
  <si>
    <t>冷凍・冷蔵</t>
    <rPh sb="0" eb="2">
      <t>レイトウ</t>
    </rPh>
    <rPh sb="3" eb="5">
      <t>レイゾウ</t>
    </rPh>
    <phoneticPr fontId="2"/>
  </si>
  <si>
    <t>力率改善コンデンサが低圧動力回路に導入されているか。</t>
    <rPh sb="17" eb="19">
      <t>ドウニュウ</t>
    </rPh>
    <phoneticPr fontId="2"/>
  </si>
  <si>
    <t>低負荷変圧器の統合</t>
    <rPh sb="0" eb="1">
      <t>テイ</t>
    </rPh>
    <rPh sb="1" eb="3">
      <t>フカ</t>
    </rPh>
    <rPh sb="3" eb="6">
      <t>ヘンアツキ</t>
    </rPh>
    <rPh sb="7" eb="9">
      <t>トウゴウ</t>
    </rPh>
    <phoneticPr fontId="2"/>
  </si>
  <si>
    <t>エアコンプレッサーの台数制御の導入</t>
    <rPh sb="10" eb="12">
      <t>ダイスウ</t>
    </rPh>
    <rPh sb="12" eb="14">
      <t>セイギョ</t>
    </rPh>
    <rPh sb="15" eb="17">
      <t>ドウニュウ</t>
    </rPh>
    <phoneticPr fontId="2"/>
  </si>
  <si>
    <t>エアブロー機器への省エネ型エアノズルの導入</t>
    <rPh sb="5" eb="7">
      <t>キキ</t>
    </rPh>
    <rPh sb="12" eb="13">
      <t>ガタ</t>
    </rPh>
    <rPh sb="19" eb="21">
      <t>ドウニュウ</t>
    </rPh>
    <phoneticPr fontId="2"/>
  </si>
  <si>
    <t>照明のタイムスケジュール制御の導入</t>
    <rPh sb="0" eb="2">
      <t>ショウメイ</t>
    </rPh>
    <rPh sb="15" eb="17">
      <t>ドウニュウ</t>
    </rPh>
    <phoneticPr fontId="2"/>
  </si>
  <si>
    <t>照明の昼光利用照明制御の導入</t>
    <rPh sb="5" eb="7">
      <t>リヨウ</t>
    </rPh>
    <rPh sb="7" eb="9">
      <t>ショウメイ</t>
    </rPh>
    <phoneticPr fontId="2"/>
  </si>
  <si>
    <t>1b.11</t>
    <phoneticPr fontId="2"/>
  </si>
  <si>
    <t>1b.12</t>
    <phoneticPr fontId="2"/>
  </si>
  <si>
    <t>1b.13</t>
    <phoneticPr fontId="2"/>
  </si>
  <si>
    <t>総合評価結果</t>
    <rPh sb="0" eb="2">
      <t>ソウゴウ</t>
    </rPh>
    <rPh sb="2" eb="4">
      <t>ヒョウカ</t>
    </rPh>
    <rPh sb="4" eb="6">
      <t>ケッカ</t>
    </rPh>
    <phoneticPr fontId="2"/>
  </si>
  <si>
    <t>Ⅰ 一般管理事項</t>
  </si>
  <si>
    <t>点</t>
    <rPh sb="0" eb="1">
      <t>テン</t>
    </rPh>
    <phoneticPr fontId="2"/>
  </si>
  <si>
    <t>得点換算係数</t>
  </si>
  <si>
    <t>燃焼設備無し</t>
    <rPh sb="0" eb="2">
      <t>ネンショウ</t>
    </rPh>
    <rPh sb="2" eb="4">
      <t>セツビ</t>
    </rPh>
    <rPh sb="4" eb="5">
      <t>ナ</t>
    </rPh>
    <phoneticPr fontId="2"/>
  </si>
  <si>
    <t>Ⅲ 設備及び事業所の運用に関する事項</t>
  </si>
  <si>
    <t>5.下水道施設の省エネルギー性能</t>
    <rPh sb="2" eb="3">
      <t>ゲ</t>
    </rPh>
    <phoneticPr fontId="2"/>
  </si>
  <si>
    <t>汚泥濃縮設備の運転時間・運転間隔の適正化</t>
    <rPh sb="0" eb="2">
      <t>オデイ</t>
    </rPh>
    <rPh sb="2" eb="4">
      <t>ノウシュク</t>
    </rPh>
    <rPh sb="4" eb="6">
      <t>セツビ</t>
    </rPh>
    <rPh sb="7" eb="9">
      <t>ウンテン</t>
    </rPh>
    <rPh sb="9" eb="11">
      <t>ジカン</t>
    </rPh>
    <rPh sb="12" eb="14">
      <t>ウンテン</t>
    </rPh>
    <rPh sb="14" eb="16">
      <t>カンカク</t>
    </rPh>
    <rPh sb="17" eb="19">
      <t>テキセイ</t>
    </rPh>
    <rPh sb="19" eb="20">
      <t>カ</t>
    </rPh>
    <phoneticPr fontId="2"/>
  </si>
  <si>
    <t>界面計又は濃度計の利用による汚泥排出装置の運転時間及び運転間隔の適正化が実施されているか。</t>
    <rPh sb="0" eb="2">
      <t>カイメン</t>
    </rPh>
    <rPh sb="2" eb="3">
      <t>ケイ</t>
    </rPh>
    <rPh sb="3" eb="4">
      <t>マタ</t>
    </rPh>
    <rPh sb="5" eb="8">
      <t>ノウドケイ</t>
    </rPh>
    <rPh sb="9" eb="11">
      <t>リヨウ</t>
    </rPh>
    <rPh sb="36" eb="38">
      <t>ジッシ</t>
    </rPh>
    <phoneticPr fontId="2"/>
  </si>
  <si>
    <t>冷却水ポンプ変流量制御の導入</t>
    <phoneticPr fontId="2"/>
  </si>
  <si>
    <t>冷却水ポンプ</t>
    <rPh sb="0" eb="3">
      <t>レイキャクスイ</t>
    </rPh>
    <phoneticPr fontId="2"/>
  </si>
  <si>
    <t>一般空調機</t>
    <rPh sb="0" eb="2">
      <t>イッパン</t>
    </rPh>
    <rPh sb="2" eb="4">
      <t>クウチョウ</t>
    </rPh>
    <rPh sb="4" eb="5">
      <t>キ</t>
    </rPh>
    <phoneticPr fontId="2"/>
  </si>
  <si>
    <t>特殊空調機</t>
    <rPh sb="0" eb="2">
      <t>トクシュ</t>
    </rPh>
    <rPh sb="2" eb="4">
      <t>クウチョウ</t>
    </rPh>
    <rPh sb="4" eb="5">
      <t>キ</t>
    </rPh>
    <phoneticPr fontId="2"/>
  </si>
  <si>
    <t>ﾊﾟｯｹｰｼﾞ空調</t>
    <phoneticPr fontId="2"/>
  </si>
  <si>
    <t>一般ﾊﾟｯｹｰｼﾞ空調</t>
    <rPh sb="0" eb="2">
      <t>イッパン</t>
    </rPh>
    <rPh sb="9" eb="11">
      <t>クウチョウ</t>
    </rPh>
    <phoneticPr fontId="2"/>
  </si>
  <si>
    <t>特殊ﾊﾟｯｹｰｼﾞ空調</t>
    <rPh sb="0" eb="2">
      <t>トクシュ</t>
    </rPh>
    <rPh sb="9" eb="11">
      <t>クウチョウ</t>
    </rPh>
    <phoneticPr fontId="2"/>
  </si>
  <si>
    <t>厨房器具、厨房用パッケージ形空調機、厨房用空調機、厨房用ファン 等</t>
    <rPh sb="0" eb="2">
      <t>チュウボウ</t>
    </rPh>
    <rPh sb="2" eb="4">
      <t>キグ</t>
    </rPh>
    <rPh sb="18" eb="20">
      <t>チュウボウ</t>
    </rPh>
    <rPh sb="20" eb="21">
      <t>ヨウ</t>
    </rPh>
    <rPh sb="21" eb="22">
      <t>クウ</t>
    </rPh>
    <rPh sb="22" eb="23">
      <t>チョウ</t>
    </rPh>
    <rPh sb="23" eb="24">
      <t>キ</t>
    </rPh>
    <rPh sb="32" eb="33">
      <t>ナド</t>
    </rPh>
    <phoneticPr fontId="2"/>
  </si>
  <si>
    <t>事務室無し</t>
    <rPh sb="0" eb="3">
      <t>ジムシツ</t>
    </rPh>
    <rPh sb="3" eb="4">
      <t>ナ</t>
    </rPh>
    <phoneticPr fontId="2"/>
  </si>
  <si>
    <t>e.電動力応用設備・電気加熱設備</t>
    <phoneticPr fontId="2"/>
  </si>
  <si>
    <t>1.ユーティリティ設備の運用管理</t>
    <phoneticPr fontId="2"/>
  </si>
  <si>
    <t>2c.</t>
  </si>
  <si>
    <t>2d.</t>
  </si>
  <si>
    <t>2e.</t>
  </si>
  <si>
    <t>3a.</t>
  </si>
  <si>
    <t>3b.</t>
  </si>
  <si>
    <t>5a.</t>
  </si>
  <si>
    <t>5b.</t>
  </si>
  <si>
    <t>5c.</t>
  </si>
  <si>
    <t>5d.</t>
  </si>
  <si>
    <t>5e.</t>
  </si>
  <si>
    <t>3c.</t>
  </si>
  <si>
    <t>3d.</t>
  </si>
  <si>
    <t>3e.</t>
  </si>
  <si>
    <t>4a.</t>
  </si>
  <si>
    <t>4b.</t>
  </si>
  <si>
    <t>6f.</t>
  </si>
  <si>
    <t>5f.</t>
    <phoneticPr fontId="2"/>
  </si>
  <si>
    <t>6a.</t>
  </si>
  <si>
    <t>6b.</t>
  </si>
  <si>
    <t>6c.</t>
  </si>
  <si>
    <t>6d.</t>
  </si>
  <si>
    <t>6e.</t>
  </si>
  <si>
    <t>2.建築設備の省エネルギー性能</t>
    <phoneticPr fontId="2"/>
  </si>
  <si>
    <t>通風設備の高効率ブロワ・ファンが、ブロワ・ファン総電動機出力に対して、どの程度の割合で導入されているか。</t>
    <rPh sb="0" eb="2">
      <t>ツウフウ</t>
    </rPh>
    <rPh sb="2" eb="4">
      <t>セツビ</t>
    </rPh>
    <phoneticPr fontId="2"/>
  </si>
  <si>
    <t>加熱脱塩素化装置の反応装置内の最適温度制御が導入されているか。</t>
    <rPh sb="0" eb="2">
      <t>カネツ</t>
    </rPh>
    <rPh sb="2" eb="3">
      <t>ダツ</t>
    </rPh>
    <rPh sb="3" eb="6">
      <t>エンソカ</t>
    </rPh>
    <rPh sb="6" eb="8">
      <t>ソウチ</t>
    </rPh>
    <rPh sb="9" eb="11">
      <t>ハンノウ</t>
    </rPh>
    <rPh sb="11" eb="13">
      <t>ソウチ</t>
    </rPh>
    <rPh sb="13" eb="14">
      <t>ナイ</t>
    </rPh>
    <rPh sb="15" eb="17">
      <t>サイテキ</t>
    </rPh>
    <rPh sb="17" eb="19">
      <t>オンド</t>
    </rPh>
    <rPh sb="19" eb="21">
      <t>セイギョ</t>
    </rPh>
    <rPh sb="22" eb="24">
      <t>ドウニュウ</t>
    </rPh>
    <phoneticPr fontId="2"/>
  </si>
  <si>
    <t>炉室内の最適換気制御システムの導入</t>
    <rPh sb="0" eb="1">
      <t>ロ</t>
    </rPh>
    <rPh sb="1" eb="2">
      <t>シツ</t>
    </rPh>
    <rPh sb="2" eb="3">
      <t>ナイ</t>
    </rPh>
    <rPh sb="4" eb="6">
      <t>サイテキ</t>
    </rPh>
    <rPh sb="6" eb="8">
      <t>カンキ</t>
    </rPh>
    <rPh sb="8" eb="10">
      <t>セイギョ</t>
    </rPh>
    <rPh sb="15" eb="17">
      <t>ドウニュウ</t>
    </rPh>
    <phoneticPr fontId="2"/>
  </si>
  <si>
    <t>a. 空調・換気設備</t>
  </si>
  <si>
    <t>a. 空調・換気設備</t>
    <phoneticPr fontId="2"/>
  </si>
  <si>
    <t>b. 照明設備</t>
    <phoneticPr fontId="2"/>
  </si>
  <si>
    <t>5g.3</t>
  </si>
  <si>
    <t>5g.4</t>
  </si>
  <si>
    <t>5g.5</t>
  </si>
  <si>
    <t>5g.6</t>
  </si>
  <si>
    <t>汚泥焼却炉等の炉壁外面温度による断熱強化</t>
    <rPh sb="0" eb="6">
      <t>オデイショウキャクロナド</t>
    </rPh>
    <rPh sb="7" eb="8">
      <t>ロ</t>
    </rPh>
    <rPh sb="8" eb="9">
      <t>カベ</t>
    </rPh>
    <rPh sb="9" eb="10">
      <t>ガイ</t>
    </rPh>
    <rPh sb="10" eb="11">
      <t>メン</t>
    </rPh>
    <rPh sb="11" eb="13">
      <t>オンド</t>
    </rPh>
    <rPh sb="16" eb="18">
      <t>ダンネツ</t>
    </rPh>
    <rPh sb="18" eb="20">
      <t>キョウカ</t>
    </rPh>
    <phoneticPr fontId="2"/>
  </si>
  <si>
    <t>汚泥焼却炉等の負荷率の適正化</t>
    <rPh sb="0" eb="2">
      <t>オデイ</t>
    </rPh>
    <rPh sb="2" eb="5">
      <t>ショウキャクロ</t>
    </rPh>
    <rPh sb="5" eb="6">
      <t>ナド</t>
    </rPh>
    <rPh sb="7" eb="9">
      <t>フカ</t>
    </rPh>
    <rPh sb="9" eb="10">
      <t>リツ</t>
    </rPh>
    <rPh sb="11" eb="13">
      <t>テキセイ</t>
    </rPh>
    <rPh sb="13" eb="14">
      <t>カ</t>
    </rPh>
    <phoneticPr fontId="2"/>
  </si>
  <si>
    <t>汚泥焼却炉等の熱媒体（砂）の温度・量の管理</t>
    <rPh sb="0" eb="6">
      <t>オデイショウキャクロナド</t>
    </rPh>
    <rPh sb="7" eb="8">
      <t>ネツ</t>
    </rPh>
    <rPh sb="8" eb="10">
      <t>バイタイ</t>
    </rPh>
    <rPh sb="11" eb="12">
      <t>スナ</t>
    </rPh>
    <rPh sb="14" eb="16">
      <t>オンド</t>
    </rPh>
    <rPh sb="17" eb="18">
      <t>リョウ</t>
    </rPh>
    <rPh sb="19" eb="21">
      <t>カンリ</t>
    </rPh>
    <phoneticPr fontId="2"/>
  </si>
  <si>
    <t>冷凍車プラットホームへの冷房設備の導入</t>
    <rPh sb="0" eb="2">
      <t>レイトウ</t>
    </rPh>
    <rPh sb="2" eb="3">
      <t>シャ</t>
    </rPh>
    <rPh sb="12" eb="14">
      <t>レイボウ</t>
    </rPh>
    <rPh sb="14" eb="16">
      <t>セツビ</t>
    </rPh>
    <rPh sb="17" eb="19">
      <t>ドウニュウ</t>
    </rPh>
    <phoneticPr fontId="11"/>
  </si>
  <si>
    <t>蒸気無し</t>
    <rPh sb="0" eb="2">
      <t>ジョウキ</t>
    </rPh>
    <rPh sb="2" eb="3">
      <t>ナ</t>
    </rPh>
    <phoneticPr fontId="2"/>
  </si>
  <si>
    <t>パッケージ屋外機のフィンコイル洗浄</t>
    <rPh sb="5" eb="7">
      <t>オクガイ</t>
    </rPh>
    <rPh sb="7" eb="8">
      <t>キ</t>
    </rPh>
    <rPh sb="15" eb="17">
      <t>センジョウ</t>
    </rPh>
    <phoneticPr fontId="2"/>
  </si>
  <si>
    <t>圧縮機インバータ制御</t>
    <rPh sb="0" eb="3">
      <t>アッシュクキ</t>
    </rPh>
    <rPh sb="8" eb="10">
      <t>セイギョ</t>
    </rPh>
    <phoneticPr fontId="2"/>
  </si>
  <si>
    <t>評価点</t>
    <rPh sb="0" eb="2">
      <t>ヒョウカ</t>
    </rPh>
    <rPh sb="2" eb="3">
      <t>テン</t>
    </rPh>
    <phoneticPr fontId="2"/>
  </si>
  <si>
    <t>ISO14001の取得</t>
    <rPh sb="9" eb="11">
      <t>シュトク</t>
    </rPh>
    <phoneticPr fontId="2"/>
  </si>
  <si>
    <t>i. 場内輸送設備</t>
    <phoneticPr fontId="2"/>
  </si>
  <si>
    <t>5i.1</t>
    <phoneticPr fontId="2"/>
  </si>
  <si>
    <t>断続的な運転を行う設備の運転の集約化</t>
    <rPh sb="12" eb="14">
      <t>ウンテン</t>
    </rPh>
    <rPh sb="15" eb="17">
      <t>シュウヤク</t>
    </rPh>
    <rPh sb="17" eb="18">
      <t>カ</t>
    </rPh>
    <phoneticPr fontId="2"/>
  </si>
  <si>
    <t>5i.2</t>
    <phoneticPr fontId="2"/>
  </si>
  <si>
    <t>低燃費車の導入</t>
    <rPh sb="0" eb="4">
      <t>テイネンピシャ</t>
    </rPh>
    <rPh sb="5" eb="7">
      <t>ドウニュウ</t>
    </rPh>
    <phoneticPr fontId="2"/>
  </si>
  <si>
    <t>廊下の間引き</t>
    <rPh sb="3" eb="5">
      <t>マビ</t>
    </rPh>
    <phoneticPr fontId="2"/>
  </si>
  <si>
    <t>通風装置のインバータ制御の導入</t>
    <rPh sb="10" eb="12">
      <t>セイギョ</t>
    </rPh>
    <phoneticPr fontId="2"/>
  </si>
  <si>
    <t>冷却水ON/OFF制御システムの導入</t>
    <rPh sb="0" eb="2">
      <t>レイキャク</t>
    </rPh>
    <rPh sb="2" eb="3">
      <t>スイ</t>
    </rPh>
    <rPh sb="9" eb="11">
      <t>セイギョ</t>
    </rPh>
    <phoneticPr fontId="2"/>
  </si>
  <si>
    <t>クリーンルーム空調機のインバータ制御の導入</t>
    <rPh sb="19" eb="21">
      <t>ドウニュウ</t>
    </rPh>
    <phoneticPr fontId="2"/>
  </si>
  <si>
    <t>恒温恒湿室の再熱負荷の軽減手法の導入</t>
    <rPh sb="6" eb="7">
      <t>サイ</t>
    </rPh>
    <rPh sb="7" eb="8">
      <t>ネツ</t>
    </rPh>
    <rPh sb="8" eb="10">
      <t>フカ</t>
    </rPh>
    <rPh sb="11" eb="13">
      <t>ケイゲン</t>
    </rPh>
    <rPh sb="13" eb="15">
      <t>シュホウ</t>
    </rPh>
    <rPh sb="16" eb="18">
      <t>ドウニュウ</t>
    </rPh>
    <phoneticPr fontId="2"/>
  </si>
  <si>
    <t>5f.7</t>
  </si>
  <si>
    <t>5f.8</t>
  </si>
  <si>
    <t>5f.9</t>
  </si>
  <si>
    <t>5f.10</t>
  </si>
  <si>
    <t>5f.11</t>
  </si>
  <si>
    <t>5f.12</t>
  </si>
  <si>
    <t>5f.13</t>
  </si>
  <si>
    <t>5f.14</t>
  </si>
  <si>
    <t>5f.15</t>
  </si>
  <si>
    <t>5f.16</t>
  </si>
  <si>
    <t>5f.17</t>
  </si>
  <si>
    <t>5f.18</t>
  </si>
  <si>
    <t>特殊空調</t>
    <rPh sb="0" eb="2">
      <t>トクシュ</t>
    </rPh>
    <rPh sb="2" eb="4">
      <t>クウチョウ</t>
    </rPh>
    <phoneticPr fontId="2"/>
  </si>
  <si>
    <t>上水道施設</t>
    <rPh sb="0" eb="3">
      <t>ジョウスイドウ</t>
    </rPh>
    <rPh sb="3" eb="5">
      <t>シセツ</t>
    </rPh>
    <phoneticPr fontId="2"/>
  </si>
  <si>
    <t>下水道施設</t>
    <rPh sb="0" eb="1">
      <t>シタ</t>
    </rPh>
    <rPh sb="1" eb="3">
      <t>スイドウ</t>
    </rPh>
    <rPh sb="3" eb="5">
      <t>シセツ</t>
    </rPh>
    <phoneticPr fontId="2"/>
  </si>
  <si>
    <t>燃料燃焼</t>
  </si>
  <si>
    <t>電動力応用</t>
  </si>
  <si>
    <t>電気加熱</t>
  </si>
  <si>
    <t>取水・導水</t>
    <rPh sb="0" eb="2">
      <t>シュスイ</t>
    </rPh>
    <rPh sb="3" eb="5">
      <t>ドウスイ</t>
    </rPh>
    <phoneticPr fontId="2"/>
  </si>
  <si>
    <t>下水道施設</t>
    <rPh sb="0" eb="3">
      <t>ゲスイドウ</t>
    </rPh>
    <rPh sb="3" eb="5">
      <t>シセツ</t>
    </rPh>
    <phoneticPr fontId="2"/>
  </si>
  <si>
    <t>廃棄物処理施設</t>
    <rPh sb="5" eb="7">
      <t>シセツ</t>
    </rPh>
    <phoneticPr fontId="2"/>
  </si>
  <si>
    <t>高度浄水</t>
    <rPh sb="0" eb="2">
      <t>コウド</t>
    </rPh>
    <rPh sb="2" eb="4">
      <t>ジョウスイ</t>
    </rPh>
    <phoneticPr fontId="2"/>
  </si>
  <si>
    <t>送水・配水</t>
    <rPh sb="0" eb="2">
      <t>ソウスイ</t>
    </rPh>
    <rPh sb="3" eb="5">
      <t>ハイスイ</t>
    </rPh>
    <phoneticPr fontId="2"/>
  </si>
  <si>
    <t>主ポンプ</t>
    <rPh sb="0" eb="1">
      <t>シュ</t>
    </rPh>
    <phoneticPr fontId="2"/>
  </si>
  <si>
    <t>沈殿池</t>
    <rPh sb="0" eb="2">
      <t>チンデン</t>
    </rPh>
    <rPh sb="2" eb="3">
      <t>イケ</t>
    </rPh>
    <phoneticPr fontId="2"/>
  </si>
  <si>
    <t>反応タンク</t>
    <rPh sb="0" eb="2">
      <t>ハンノウ</t>
    </rPh>
    <phoneticPr fontId="2"/>
  </si>
  <si>
    <t>ファンフィルタユニットの台数制御の導入</t>
    <rPh sb="12" eb="14">
      <t>ダイスウ</t>
    </rPh>
    <rPh sb="14" eb="15">
      <t>セイ</t>
    </rPh>
    <rPh sb="15" eb="16">
      <t>オ</t>
    </rPh>
    <rPh sb="17" eb="19">
      <t>ドウニュウ</t>
    </rPh>
    <phoneticPr fontId="2"/>
  </si>
  <si>
    <t>クリーンルームの局所冷却システムの導入</t>
    <rPh sb="17" eb="19">
      <t>ドウニュウ</t>
    </rPh>
    <phoneticPr fontId="2"/>
  </si>
  <si>
    <t>クリーンルームの局所冷却システムが導入されているか。</t>
    <rPh sb="17" eb="19">
      <t>ドウニュウ</t>
    </rPh>
    <phoneticPr fontId="2"/>
  </si>
  <si>
    <t>燃焼設備の空運転時間の短縮</t>
    <rPh sb="5" eb="6">
      <t>カラ</t>
    </rPh>
    <rPh sb="6" eb="8">
      <t>ウンテン</t>
    </rPh>
    <rPh sb="8" eb="10">
      <t>ジカン</t>
    </rPh>
    <rPh sb="11" eb="13">
      <t>タンシュク</t>
    </rPh>
    <phoneticPr fontId="11"/>
  </si>
  <si>
    <t>燃焼設備の運転台数の調整</t>
    <rPh sb="5" eb="7">
      <t>ウンテン</t>
    </rPh>
    <rPh sb="7" eb="9">
      <t>ダイスウ</t>
    </rPh>
    <rPh sb="10" eb="12">
      <t>チョウセイ</t>
    </rPh>
    <phoneticPr fontId="2"/>
  </si>
  <si>
    <t>複数の燃焼設備を使用する場合、負荷の集約化のために運転台数の調整が実施されているか。</t>
    <rPh sb="0" eb="2">
      <t>フクスウ</t>
    </rPh>
    <rPh sb="3" eb="5">
      <t>ネンショウ</t>
    </rPh>
    <rPh sb="5" eb="7">
      <t>セツビ</t>
    </rPh>
    <rPh sb="8" eb="10">
      <t>シヨウ</t>
    </rPh>
    <rPh sb="12" eb="14">
      <t>バアイ</t>
    </rPh>
    <rPh sb="25" eb="28">
      <t>ウンテンダイ</t>
    </rPh>
    <rPh sb="28" eb="29">
      <t>スウ</t>
    </rPh>
    <rPh sb="30" eb="32">
      <t>チョウセイ</t>
    </rPh>
    <rPh sb="33" eb="35">
      <t>ジッシ</t>
    </rPh>
    <phoneticPr fontId="2"/>
  </si>
  <si>
    <t>熱媒体の温度・圧力・量の管理</t>
    <rPh sb="0" eb="1">
      <t>ネツ</t>
    </rPh>
    <rPh sb="1" eb="3">
      <t>バイタイ</t>
    </rPh>
    <rPh sb="4" eb="6">
      <t>オンド</t>
    </rPh>
    <rPh sb="7" eb="9">
      <t>アツリョク</t>
    </rPh>
    <rPh sb="10" eb="11">
      <t>リョウ</t>
    </rPh>
    <rPh sb="12" eb="14">
      <t>カンリ</t>
    </rPh>
    <phoneticPr fontId="2"/>
  </si>
  <si>
    <t>ヒートパターンの改善</t>
    <rPh sb="8" eb="10">
      <t>カイゼン</t>
    </rPh>
    <phoneticPr fontId="2"/>
  </si>
  <si>
    <t>炉内被加熱物の温度管理</t>
    <rPh sb="0" eb="1">
      <t>ロ</t>
    </rPh>
    <rPh sb="1" eb="2">
      <t>ナイ</t>
    </rPh>
    <rPh sb="2" eb="3">
      <t>ヒ</t>
    </rPh>
    <rPh sb="3" eb="5">
      <t>カネツ</t>
    </rPh>
    <rPh sb="5" eb="6">
      <t>ブツ</t>
    </rPh>
    <rPh sb="7" eb="9">
      <t>オンド</t>
    </rPh>
    <rPh sb="9" eb="11">
      <t>カンリ</t>
    </rPh>
    <phoneticPr fontId="2"/>
  </si>
  <si>
    <t>5f.19</t>
  </si>
  <si>
    <t>5f.20</t>
  </si>
  <si>
    <t>高発熱領域に対する局所冷房設備又は大空間における局所冷暖房設備が導入されているか。</t>
    <rPh sb="0" eb="3">
      <t>コウハツネツ</t>
    </rPh>
    <rPh sb="3" eb="5">
      <t>リョウイキ</t>
    </rPh>
    <rPh sb="6" eb="7">
      <t>タイ</t>
    </rPh>
    <rPh sb="9" eb="11">
      <t>キョクショ</t>
    </rPh>
    <rPh sb="11" eb="13">
      <t>レイボウ</t>
    </rPh>
    <rPh sb="13" eb="15">
      <t>セツビ</t>
    </rPh>
    <rPh sb="15" eb="16">
      <t>マタ</t>
    </rPh>
    <rPh sb="17" eb="20">
      <t>ダイクウカン</t>
    </rPh>
    <rPh sb="24" eb="26">
      <t>キョクショ</t>
    </rPh>
    <rPh sb="26" eb="29">
      <t>レイダンボウ</t>
    </rPh>
    <rPh sb="29" eb="31">
      <t>セツビ</t>
    </rPh>
    <phoneticPr fontId="2"/>
  </si>
  <si>
    <t>複数の加熱等を行う設備がある場合、負荷の集約化が実施されているか。</t>
    <rPh sb="0" eb="2">
      <t>フクスウ</t>
    </rPh>
    <rPh sb="3" eb="6">
      <t>カネツトウ</t>
    </rPh>
    <rPh sb="7" eb="8">
      <t>オコナ</t>
    </rPh>
    <rPh sb="9" eb="11">
      <t>セツビ</t>
    </rPh>
    <rPh sb="14" eb="16">
      <t>バアイ</t>
    </rPh>
    <rPh sb="17" eb="19">
      <t>フカ</t>
    </rPh>
    <rPh sb="20" eb="23">
      <t>シュウヤクカ</t>
    </rPh>
    <rPh sb="24" eb="26">
      <t>ジッシ</t>
    </rPh>
    <phoneticPr fontId="2"/>
  </si>
  <si>
    <t>断続的な運転を行う設備がある場合、運転の集約が実施されているか。</t>
    <rPh sb="0" eb="3">
      <t>ダンゾクテキ</t>
    </rPh>
    <rPh sb="4" eb="6">
      <t>ウンテン</t>
    </rPh>
    <rPh sb="17" eb="19">
      <t>ウンテン</t>
    </rPh>
    <rPh sb="20" eb="22">
      <t>シュウヤク</t>
    </rPh>
    <rPh sb="23" eb="25">
      <t>ジッシ</t>
    </rPh>
    <phoneticPr fontId="2"/>
  </si>
  <si>
    <t>加熱を反復して行う工程の場合、工程の待ち時間の短縮が実施されているか。</t>
    <rPh sb="0" eb="2">
      <t>カネツ</t>
    </rPh>
    <rPh sb="3" eb="5">
      <t>ハンプク</t>
    </rPh>
    <rPh sb="7" eb="8">
      <t>オコナ</t>
    </rPh>
    <rPh sb="9" eb="11">
      <t>コウテイ</t>
    </rPh>
    <rPh sb="12" eb="14">
      <t>バアイ</t>
    </rPh>
    <rPh sb="15" eb="17">
      <t>コウテイ</t>
    </rPh>
    <rPh sb="18" eb="19">
      <t>マ</t>
    </rPh>
    <rPh sb="20" eb="22">
      <t>ジカン</t>
    </rPh>
    <rPh sb="23" eb="25">
      <t>タンシュク</t>
    </rPh>
    <rPh sb="26" eb="28">
      <t>ジッシ</t>
    </rPh>
    <phoneticPr fontId="2"/>
  </si>
  <si>
    <t>年間蓄熱量実績[GJ/年]</t>
    <rPh sb="0" eb="2">
      <t>ネンカン</t>
    </rPh>
    <rPh sb="2" eb="3">
      <t>チク</t>
    </rPh>
    <rPh sb="3" eb="4">
      <t>ネツ</t>
    </rPh>
    <rPh sb="4" eb="5">
      <t>リョウ</t>
    </rPh>
    <rPh sb="5" eb="7">
      <t>ジッセキ</t>
    </rPh>
    <phoneticPr fontId="2"/>
  </si>
  <si>
    <t>燃料電池</t>
    <rPh sb="0" eb="2">
      <t>ネンリョウ</t>
    </rPh>
    <rPh sb="2" eb="4">
      <t>デンチ</t>
    </rPh>
    <phoneticPr fontId="2"/>
  </si>
  <si>
    <t>必須
項目
"×"</t>
    <rPh sb="0" eb="2">
      <t>ヒッス</t>
    </rPh>
    <rPh sb="3" eb="5">
      <t>コウモク</t>
    </rPh>
    <phoneticPr fontId="2"/>
  </si>
  <si>
    <t>タスク＆アンビエント照明システムの導入</t>
    <phoneticPr fontId="2"/>
  </si>
  <si>
    <t>照明の昼光利用照明制御の導入</t>
    <phoneticPr fontId="2"/>
  </si>
  <si>
    <t>3b.5</t>
    <phoneticPr fontId="2"/>
  </si>
  <si>
    <t>省エネ型自動販売機又は自動販売機のスケジュール制御の導入</t>
    <rPh sb="9" eb="10">
      <t>マタ</t>
    </rPh>
    <rPh sb="11" eb="13">
      <t>ジドウ</t>
    </rPh>
    <rPh sb="13" eb="16">
      <t>ハンバイキ</t>
    </rPh>
    <phoneticPr fontId="2"/>
  </si>
  <si>
    <t>フォークリフト、重機、場内専用車両 等</t>
    <rPh sb="8" eb="10">
      <t>ジュウキ</t>
    </rPh>
    <rPh sb="11" eb="13">
      <t>ジョウナイ</t>
    </rPh>
    <rPh sb="13" eb="15">
      <t>センヨウ</t>
    </rPh>
    <rPh sb="15" eb="17">
      <t>シャリョウ</t>
    </rPh>
    <rPh sb="18" eb="19">
      <t>ナド</t>
    </rPh>
    <phoneticPr fontId="2"/>
  </si>
  <si>
    <t>空調機</t>
    <rPh sb="0" eb="2">
      <t>クウチョウ</t>
    </rPh>
    <rPh sb="2" eb="3">
      <t>キ</t>
    </rPh>
    <phoneticPr fontId="2"/>
  </si>
  <si>
    <t>脱臭装置、ＶＯＣ処理装置、スクラバー 等</t>
    <rPh sb="0" eb="2">
      <t>ダッシュウ</t>
    </rPh>
    <rPh sb="2" eb="4">
      <t>ソウチ</t>
    </rPh>
    <rPh sb="8" eb="10">
      <t>ショリ</t>
    </rPh>
    <rPh sb="10" eb="12">
      <t>ソウチ</t>
    </rPh>
    <phoneticPr fontId="2"/>
  </si>
  <si>
    <t>冷凍庫、冷蔵庫 等</t>
    <rPh sb="0" eb="2">
      <t>レイトウ</t>
    </rPh>
    <rPh sb="2" eb="3">
      <t>コ</t>
    </rPh>
    <rPh sb="4" eb="6">
      <t>レイゾウ</t>
    </rPh>
    <rPh sb="6" eb="7">
      <t>コ</t>
    </rPh>
    <rPh sb="8" eb="9">
      <t>ナド</t>
    </rPh>
    <phoneticPr fontId="2"/>
  </si>
  <si>
    <t>純水供給設備、ＲＯ装置 等</t>
    <rPh sb="0" eb="2">
      <t>ジュンスイ</t>
    </rPh>
    <rPh sb="2" eb="4">
      <t>キョウキュウ</t>
    </rPh>
    <rPh sb="4" eb="6">
      <t>セツビ</t>
    </rPh>
    <rPh sb="9" eb="11">
      <t>ソウチ</t>
    </rPh>
    <rPh sb="12" eb="13">
      <t>ナド</t>
    </rPh>
    <phoneticPr fontId="2"/>
  </si>
  <si>
    <t>ユーティリティ設備等</t>
    <rPh sb="7" eb="9">
      <t>セツビ</t>
    </rPh>
    <rPh sb="9" eb="10">
      <t>ナド</t>
    </rPh>
    <phoneticPr fontId="2"/>
  </si>
  <si>
    <t>コージェネ</t>
    <phoneticPr fontId="2"/>
  </si>
  <si>
    <t>照　明</t>
    <phoneticPr fontId="2"/>
  </si>
  <si>
    <t>コンセント</t>
    <phoneticPr fontId="2"/>
  </si>
  <si>
    <t>Ⅱ</t>
    <phoneticPr fontId="2"/>
  </si>
  <si>
    <t>ウォーミングアップ時の外気遮断制御の導入</t>
    <phoneticPr fontId="2"/>
  </si>
  <si>
    <t>ウォーミングアップ時の外気遮断制御の導入</t>
    <phoneticPr fontId="2"/>
  </si>
  <si>
    <t>中・大容量モータ冷却ファンのモータ連動制御の導入</t>
    <rPh sb="0" eb="1">
      <t>ナカ</t>
    </rPh>
    <rPh sb="2" eb="3">
      <t>ダイ</t>
    </rPh>
    <rPh sb="3" eb="5">
      <t>ヨウリョウ</t>
    </rPh>
    <rPh sb="17" eb="19">
      <t>レンドウ</t>
    </rPh>
    <rPh sb="22" eb="24">
      <t>ドウニュウ</t>
    </rPh>
    <phoneticPr fontId="2"/>
  </si>
  <si>
    <t>電気溶接機無し</t>
    <rPh sb="0" eb="2">
      <t>デンキ</t>
    </rPh>
    <rPh sb="2" eb="4">
      <t>ヨウセツ</t>
    </rPh>
    <rPh sb="4" eb="5">
      <t>キ</t>
    </rPh>
    <rPh sb="5" eb="6">
      <t>ナ</t>
    </rPh>
    <phoneticPr fontId="2"/>
  </si>
  <si>
    <t>エレベーター、ダムウェーター、リフト 等</t>
    <rPh sb="19" eb="20">
      <t>ナド</t>
    </rPh>
    <phoneticPr fontId="2"/>
  </si>
  <si>
    <t>変圧器、蓄電池 等</t>
    <rPh sb="0" eb="3">
      <t>ヘンアツキ</t>
    </rPh>
    <rPh sb="4" eb="5">
      <t>チク</t>
    </rPh>
    <rPh sb="5" eb="7">
      <t>デンチ</t>
    </rPh>
    <rPh sb="8" eb="9">
      <t>ナド</t>
    </rPh>
    <phoneticPr fontId="2"/>
  </si>
  <si>
    <t>コージェネレーション 等</t>
    <rPh sb="11" eb="12">
      <t>ナド</t>
    </rPh>
    <phoneticPr fontId="2"/>
  </si>
  <si>
    <t>エアコンプレッサー 等</t>
    <rPh sb="10" eb="11">
      <t>ナド</t>
    </rPh>
    <phoneticPr fontId="2"/>
  </si>
  <si>
    <t>冷凍・冷蔵設備冷却器の除霜（デフロスト）の実施</t>
    <rPh sb="0" eb="2">
      <t>レイトウ</t>
    </rPh>
    <rPh sb="3" eb="5">
      <t>レイゾウ</t>
    </rPh>
    <rPh sb="5" eb="7">
      <t>セツビ</t>
    </rPh>
    <rPh sb="7" eb="9">
      <t>レイキャク</t>
    </rPh>
    <rPh sb="9" eb="10">
      <t>キ</t>
    </rPh>
    <rPh sb="11" eb="12">
      <t>ジョ</t>
    </rPh>
    <rPh sb="12" eb="13">
      <t>シモ</t>
    </rPh>
    <rPh sb="21" eb="23">
      <t>ジッシ</t>
    </rPh>
    <phoneticPr fontId="2"/>
  </si>
  <si>
    <t>h.純水供給設備</t>
    <rPh sb="2" eb="4">
      <t>ジュンスイ</t>
    </rPh>
    <rPh sb="4" eb="6">
      <t>キョウキュウ</t>
    </rPh>
    <phoneticPr fontId="2"/>
  </si>
  <si>
    <t>ターボ冷凍機</t>
  </si>
  <si>
    <t>冷却塔ファン等の台数制御又は発停制御の導入</t>
    <rPh sb="0" eb="3">
      <t>レイキャクトウ</t>
    </rPh>
    <rPh sb="6" eb="7">
      <t>ナド</t>
    </rPh>
    <rPh sb="8" eb="10">
      <t>ダイスウ</t>
    </rPh>
    <rPh sb="10" eb="12">
      <t>セイギョ</t>
    </rPh>
    <rPh sb="12" eb="13">
      <t>マタ</t>
    </rPh>
    <rPh sb="14" eb="16">
      <t>ハッテイ</t>
    </rPh>
    <rPh sb="16" eb="18">
      <t>セイギョ</t>
    </rPh>
    <rPh sb="19" eb="21">
      <t>ドウニュウ</t>
    </rPh>
    <phoneticPr fontId="2"/>
  </si>
  <si>
    <t>基礎得点
（加点項目除く）</t>
    <rPh sb="0" eb="2">
      <t>キソ</t>
    </rPh>
    <rPh sb="2" eb="4">
      <t>トクテン</t>
    </rPh>
    <phoneticPr fontId="2"/>
  </si>
  <si>
    <t>冷水蓄熱槽（混合槽型）</t>
    <rPh sb="0" eb="1">
      <t>レイ</t>
    </rPh>
    <rPh sb="4" eb="5">
      <t>ソウ</t>
    </rPh>
    <rPh sb="6" eb="8">
      <t>コンゴウ</t>
    </rPh>
    <rPh sb="8" eb="9">
      <t>ソウ</t>
    </rPh>
    <phoneticPr fontId="2"/>
  </si>
  <si>
    <t>省エネファンベルトへの交換</t>
    <rPh sb="11" eb="13">
      <t>コウカン</t>
    </rPh>
    <phoneticPr fontId="2"/>
  </si>
  <si>
    <t>該当変圧器無し</t>
    <rPh sb="0" eb="2">
      <t>ガイトウ</t>
    </rPh>
    <rPh sb="2" eb="5">
      <t>ヘンアツキ</t>
    </rPh>
    <rPh sb="5" eb="6">
      <t>ナ</t>
    </rPh>
    <phoneticPr fontId="2"/>
  </si>
  <si>
    <t>昼間運転設備の夜間移行</t>
    <rPh sb="0" eb="2">
      <t>ヒルマ</t>
    </rPh>
    <rPh sb="2" eb="4">
      <t>ウンテン</t>
    </rPh>
    <rPh sb="4" eb="6">
      <t>セツビ</t>
    </rPh>
    <rPh sb="7" eb="9">
      <t>ヤカン</t>
    </rPh>
    <rPh sb="9" eb="11">
      <t>イコウ</t>
    </rPh>
    <phoneticPr fontId="2"/>
  </si>
  <si>
    <t>低圧動力回路への力率改善コンデンサの導入</t>
    <rPh sb="0" eb="2">
      <t>テイアツ</t>
    </rPh>
    <rPh sb="2" eb="4">
      <t>ドウリョク</t>
    </rPh>
    <rPh sb="4" eb="6">
      <t>カイロ</t>
    </rPh>
    <rPh sb="8" eb="9">
      <t>リキ</t>
    </rPh>
    <rPh sb="9" eb="10">
      <t>リツ</t>
    </rPh>
    <rPh sb="10" eb="12">
      <t>カイゼン</t>
    </rPh>
    <rPh sb="18" eb="20">
      <t>ドウニュウ</t>
    </rPh>
    <phoneticPr fontId="2"/>
  </si>
  <si>
    <t>変圧器の台数制御の導入</t>
    <rPh sb="0" eb="3">
      <t>ヘンアツキ</t>
    </rPh>
    <rPh sb="4" eb="6">
      <t>ダイスウ</t>
    </rPh>
    <rPh sb="6" eb="8">
      <t>セイギョ</t>
    </rPh>
    <rPh sb="9" eb="11">
      <t>ドウニュウ</t>
    </rPh>
    <phoneticPr fontId="2"/>
  </si>
  <si>
    <t>大型変圧器の冷却設備制御の導入</t>
    <rPh sb="0" eb="2">
      <t>オオガタ</t>
    </rPh>
    <rPh sb="2" eb="5">
      <t>ヘンアツキ</t>
    </rPh>
    <rPh sb="6" eb="8">
      <t>レイキャク</t>
    </rPh>
    <rPh sb="8" eb="10">
      <t>セツビ</t>
    </rPh>
    <rPh sb="10" eb="12">
      <t>セイギョ</t>
    </rPh>
    <rPh sb="13" eb="15">
      <t>ドウニュウ</t>
    </rPh>
    <phoneticPr fontId="2"/>
  </si>
  <si>
    <t>半導体プロセス等における局所クリーン化の導入</t>
    <rPh sb="7" eb="8">
      <t>ナド</t>
    </rPh>
    <rPh sb="20" eb="22">
      <t>ドウニュウ</t>
    </rPh>
    <phoneticPr fontId="2"/>
  </si>
  <si>
    <t>半導体プロセス等において、クリーンルーム全体の清浄度緩和のための局所クリーン化が導入されているか。</t>
    <rPh sb="7" eb="8">
      <t>ナド</t>
    </rPh>
    <rPh sb="40" eb="42">
      <t>ドウニュウ</t>
    </rPh>
    <phoneticPr fontId="2"/>
  </si>
  <si>
    <t>クリーンルームの顕熱処理用ドライコイルの導入</t>
    <rPh sb="10" eb="12">
      <t>ショリ</t>
    </rPh>
    <rPh sb="20" eb="22">
      <t>ドウニュウ</t>
    </rPh>
    <phoneticPr fontId="2"/>
  </si>
  <si>
    <t>気流シミュレーションを活用し、クリーンルームの気流改善が実施されているか。</t>
    <rPh sb="28" eb="30">
      <t>ジッシ</t>
    </rPh>
    <phoneticPr fontId="2"/>
  </si>
  <si>
    <t>1b.3</t>
    <phoneticPr fontId="2"/>
  </si>
  <si>
    <t>高効率パッケージ形空調機の導入</t>
    <phoneticPr fontId="2"/>
  </si>
  <si>
    <t>3b.1</t>
    <phoneticPr fontId="2"/>
  </si>
  <si>
    <t>硝化液循環ポンプの回転数制御の導入</t>
    <rPh sb="0" eb="2">
      <t>ショウカ</t>
    </rPh>
    <rPh sb="2" eb="3">
      <t>エキ</t>
    </rPh>
    <rPh sb="3" eb="5">
      <t>ジュンカン</t>
    </rPh>
    <rPh sb="9" eb="12">
      <t>カイテンスウ</t>
    </rPh>
    <rPh sb="12" eb="14">
      <t>セイギョ</t>
    </rPh>
    <rPh sb="15" eb="17">
      <t>ドウニュウ</t>
    </rPh>
    <phoneticPr fontId="2"/>
  </si>
  <si>
    <t>特殊排気</t>
    <rPh sb="0" eb="2">
      <t>トクシュ</t>
    </rPh>
    <rPh sb="2" eb="4">
      <t>ハイキ</t>
    </rPh>
    <phoneticPr fontId="2"/>
  </si>
  <si>
    <t>高効率上水道ポンプの導入</t>
    <rPh sb="0" eb="3">
      <t>コウコウリツ</t>
    </rPh>
    <rPh sb="3" eb="6">
      <t>ジョウスイドウ</t>
    </rPh>
    <rPh sb="10" eb="12">
      <t>ドウニュウ</t>
    </rPh>
    <phoneticPr fontId="2"/>
  </si>
  <si>
    <t>蒸気ボイラーの小型分散システムの導入</t>
    <rPh sb="0" eb="2">
      <t>ジョウキ</t>
    </rPh>
    <rPh sb="7" eb="9">
      <t>コガタ</t>
    </rPh>
    <rPh sb="9" eb="11">
      <t>ブンサン</t>
    </rPh>
    <rPh sb="16" eb="18">
      <t>ドウニュウ</t>
    </rPh>
    <phoneticPr fontId="2"/>
  </si>
  <si>
    <t>燃焼設備及び燃料の種類に適合し、かつ、負荷及び燃焼状態の変動に応じて燃料の供給量及び空気比（空気比は密閉型燃焼設備に限る。）を調整できるバーナー等が、燃焼設備総定格燃料消費量に対して、どの程度の割合で導入されているか。</t>
    <rPh sb="0" eb="2">
      <t>ネンショウ</t>
    </rPh>
    <rPh sb="2" eb="4">
      <t>セツビ</t>
    </rPh>
    <rPh sb="4" eb="5">
      <t>オヨ</t>
    </rPh>
    <rPh sb="6" eb="8">
      <t>ネンリョウ</t>
    </rPh>
    <rPh sb="9" eb="11">
      <t>シュルイ</t>
    </rPh>
    <rPh sb="12" eb="14">
      <t>テキゴウ</t>
    </rPh>
    <rPh sb="19" eb="21">
      <t>フカ</t>
    </rPh>
    <rPh sb="21" eb="22">
      <t>オヨ</t>
    </rPh>
    <rPh sb="23" eb="25">
      <t>ネンショウ</t>
    </rPh>
    <rPh sb="25" eb="27">
      <t>ジョウタイ</t>
    </rPh>
    <rPh sb="28" eb="30">
      <t>ヘンドウ</t>
    </rPh>
    <rPh sb="31" eb="32">
      <t>オウ</t>
    </rPh>
    <rPh sb="34" eb="36">
      <t>ネンリョウ</t>
    </rPh>
    <rPh sb="37" eb="39">
      <t>キョウキュウ</t>
    </rPh>
    <rPh sb="39" eb="40">
      <t>リョウ</t>
    </rPh>
    <rPh sb="40" eb="41">
      <t>オヨ</t>
    </rPh>
    <rPh sb="42" eb="45">
      <t>クウキヒ</t>
    </rPh>
    <rPh sb="46" eb="48">
      <t>クウキ</t>
    </rPh>
    <rPh sb="48" eb="49">
      <t>ヒ</t>
    </rPh>
    <rPh sb="55" eb="57">
      <t>セツビ</t>
    </rPh>
    <rPh sb="58" eb="59">
      <t>カギ</t>
    </rPh>
    <rPh sb="63" eb="65">
      <t>チョウセイ</t>
    </rPh>
    <rPh sb="72" eb="73">
      <t>トウ</t>
    </rPh>
    <rPh sb="75" eb="77">
      <t>ネンショウ</t>
    </rPh>
    <rPh sb="79" eb="80">
      <t>ソウ</t>
    </rPh>
    <rPh sb="80" eb="82">
      <t>テイカク</t>
    </rPh>
    <rPh sb="82" eb="84">
      <t>ネンリョウ</t>
    </rPh>
    <rPh sb="84" eb="87">
      <t>ショウヒリョウ</t>
    </rPh>
    <rPh sb="94" eb="96">
      <t>テイド</t>
    </rPh>
    <rPh sb="97" eb="99">
      <t>ワリアイ</t>
    </rPh>
    <rPh sb="100" eb="102">
      <t>ドウニュウ</t>
    </rPh>
    <phoneticPr fontId="2"/>
  </si>
  <si>
    <t>工業炉のリジェネレイティブバーナーが、燃焼設備総定格燃料消費量に対して、どの程度の割合で導入されているか。</t>
    <rPh sb="0" eb="2">
      <t>コウギョウ</t>
    </rPh>
    <rPh sb="2" eb="3">
      <t>ロ</t>
    </rPh>
    <rPh sb="19" eb="21">
      <t>ネンショウ</t>
    </rPh>
    <rPh sb="21" eb="23">
      <t>セツビ</t>
    </rPh>
    <rPh sb="23" eb="24">
      <t>ソウ</t>
    </rPh>
    <rPh sb="24" eb="26">
      <t>テイカク</t>
    </rPh>
    <rPh sb="26" eb="28">
      <t>ネンリョウ</t>
    </rPh>
    <rPh sb="28" eb="31">
      <t>ショウヒリョウ</t>
    </rPh>
    <rPh sb="32" eb="33">
      <t>タイ</t>
    </rPh>
    <rPh sb="38" eb="40">
      <t>テイド</t>
    </rPh>
    <rPh sb="41" eb="43">
      <t>ワリアイ</t>
    </rPh>
    <rPh sb="44" eb="46">
      <t>ドウニュウ</t>
    </rPh>
    <phoneticPr fontId="2"/>
  </si>
  <si>
    <t>非使用エリアの蒸気供給バルブが閉止されているか。</t>
    <phoneticPr fontId="2"/>
  </si>
  <si>
    <t>非使用エリアの圧縮空気供給バルブが閉止されているか。</t>
    <phoneticPr fontId="2"/>
  </si>
  <si>
    <t>タイマー、水位差、主ポンプ連動によるスクリーン設備及び揚砂設備の間欠制御が導入されているか。</t>
    <rPh sb="5" eb="7">
      <t>スイイ</t>
    </rPh>
    <rPh sb="7" eb="8">
      <t>サ</t>
    </rPh>
    <rPh sb="9" eb="10">
      <t>シュ</t>
    </rPh>
    <rPh sb="13" eb="15">
      <t>レンドウ</t>
    </rPh>
    <rPh sb="23" eb="25">
      <t>セツビ</t>
    </rPh>
    <rPh sb="25" eb="26">
      <t>オヨ</t>
    </rPh>
    <rPh sb="27" eb="28">
      <t>ヨウ</t>
    </rPh>
    <rPh sb="28" eb="29">
      <t>スナ</t>
    </rPh>
    <rPh sb="29" eb="31">
      <t>セツビ</t>
    </rPh>
    <rPh sb="32" eb="34">
      <t>カンケツ</t>
    </rPh>
    <phoneticPr fontId="2"/>
  </si>
  <si>
    <t>流入水量による池数制御の導入</t>
    <rPh sb="0" eb="2">
      <t>リュウニュウ</t>
    </rPh>
    <rPh sb="2" eb="4">
      <t>スイリョウ</t>
    </rPh>
    <rPh sb="7" eb="8">
      <t>イケ</t>
    </rPh>
    <rPh sb="8" eb="9">
      <t>スウ</t>
    </rPh>
    <rPh sb="9" eb="11">
      <t>セイギョ</t>
    </rPh>
    <rPh sb="12" eb="14">
      <t>ドウニュウ</t>
    </rPh>
    <phoneticPr fontId="2"/>
  </si>
  <si>
    <t>高効率主ポンプの導入</t>
    <rPh sb="0" eb="3">
      <t>コウコウリツ</t>
    </rPh>
    <rPh sb="3" eb="4">
      <t>シュ</t>
    </rPh>
    <rPh sb="8" eb="10">
      <t>ドウニュウ</t>
    </rPh>
    <phoneticPr fontId="2"/>
  </si>
  <si>
    <t>主ポンプの台数制御の導入</t>
    <rPh sb="0" eb="1">
      <t>シュ</t>
    </rPh>
    <rPh sb="5" eb="7">
      <t>ダイスウ</t>
    </rPh>
    <rPh sb="7" eb="9">
      <t>セイギョ</t>
    </rPh>
    <rPh sb="10" eb="12">
      <t>ドウニュウ</t>
    </rPh>
    <phoneticPr fontId="2"/>
  </si>
  <si>
    <t>主ポンプの台数制御が、主ポンプ総電動機出力に対して、どの程度の割合で導入されているか。</t>
    <rPh sb="0" eb="1">
      <t>シュ</t>
    </rPh>
    <rPh sb="11" eb="12">
      <t>シュ</t>
    </rPh>
    <phoneticPr fontId="2"/>
  </si>
  <si>
    <t>熱源の台数制御の導入</t>
    <rPh sb="0" eb="2">
      <t>ネツゲン</t>
    </rPh>
    <rPh sb="3" eb="5">
      <t>ダイスウ</t>
    </rPh>
    <rPh sb="5" eb="7">
      <t>セイギョ</t>
    </rPh>
    <rPh sb="8" eb="10">
      <t>ドウニュウ</t>
    </rPh>
    <phoneticPr fontId="2"/>
  </si>
  <si>
    <t>＋</t>
    <phoneticPr fontId="2"/>
  </si>
  <si>
    <t>圧縮空気量の系統別の細分化</t>
    <rPh sb="0" eb="2">
      <t>アッシュク</t>
    </rPh>
    <rPh sb="2" eb="4">
      <t>クウキ</t>
    </rPh>
    <rPh sb="4" eb="5">
      <t>リョウ</t>
    </rPh>
    <rPh sb="10" eb="13">
      <t>サイブンカ</t>
    </rPh>
    <phoneticPr fontId="2"/>
  </si>
  <si>
    <t>蒸気量の系統別の細分化</t>
    <rPh sb="0" eb="2">
      <t>ジョウキ</t>
    </rPh>
    <rPh sb="2" eb="3">
      <t>リョウ</t>
    </rPh>
    <rPh sb="8" eb="11">
      <t>サイブンカ</t>
    </rPh>
    <phoneticPr fontId="2"/>
  </si>
  <si>
    <t>事務所外皮</t>
    <rPh sb="0" eb="2">
      <t>ジム</t>
    </rPh>
    <rPh sb="2" eb="3">
      <t>ショ</t>
    </rPh>
    <rPh sb="3" eb="5">
      <t>ガイヒ</t>
    </rPh>
    <phoneticPr fontId="2"/>
  </si>
  <si>
    <t>潜熱回収給湯器の導入</t>
    <rPh sb="6" eb="7">
      <t>キ</t>
    </rPh>
    <phoneticPr fontId="2"/>
  </si>
  <si>
    <t>空調機の間欠運転制御の導入</t>
    <rPh sb="0" eb="3">
      <t>クウチョウキ</t>
    </rPh>
    <rPh sb="4" eb="6">
      <t>カンケツ</t>
    </rPh>
    <rPh sb="6" eb="7">
      <t>ウン</t>
    </rPh>
    <rPh sb="7" eb="8">
      <t>テン</t>
    </rPh>
    <rPh sb="8" eb="10">
      <t>セイギョ</t>
    </rPh>
    <rPh sb="11" eb="13">
      <t>ドウニュウ</t>
    </rPh>
    <phoneticPr fontId="2"/>
  </si>
  <si>
    <t>空調の最適起動制御の導入</t>
    <rPh sb="0" eb="2">
      <t>クウチョウ</t>
    </rPh>
    <rPh sb="3" eb="5">
      <t>サイテキ</t>
    </rPh>
    <rPh sb="5" eb="7">
      <t>キドウ</t>
    </rPh>
    <rPh sb="7" eb="9">
      <t>セイギョ</t>
    </rPh>
    <rPh sb="10" eb="12">
      <t>ドウニュウ</t>
    </rPh>
    <phoneticPr fontId="2"/>
  </si>
  <si>
    <t>2a.7</t>
  </si>
  <si>
    <t>冷熱源機種</t>
    <rPh sb="0" eb="1">
      <t>レイ</t>
    </rPh>
    <rPh sb="1" eb="3">
      <t>ネツゲン</t>
    </rPh>
    <rPh sb="3" eb="5">
      <t>キシュ</t>
    </rPh>
    <phoneticPr fontId="2"/>
  </si>
  <si>
    <t>冷却設備がある変圧器にON・OFF制御又は台数制御が導入されているか。</t>
    <rPh sb="0" eb="2">
      <t>レイキャク</t>
    </rPh>
    <rPh sb="2" eb="4">
      <t>セツビ</t>
    </rPh>
    <rPh sb="7" eb="10">
      <t>ヘンアツキ</t>
    </rPh>
    <rPh sb="17" eb="19">
      <t>セイギョ</t>
    </rPh>
    <rPh sb="19" eb="20">
      <t>マタ</t>
    </rPh>
    <rPh sb="21" eb="23">
      <t>ダイスウ</t>
    </rPh>
    <rPh sb="26" eb="28">
      <t>ドウニュウ</t>
    </rPh>
    <phoneticPr fontId="2"/>
  </si>
  <si>
    <t>定格電圧から外れている変圧器の出力端子電圧のタップ切換による調整が実施されているか。</t>
    <rPh sb="0" eb="2">
      <t>テイカク</t>
    </rPh>
    <rPh sb="2" eb="4">
      <t>デンアツ</t>
    </rPh>
    <rPh sb="6" eb="7">
      <t>ハズ</t>
    </rPh>
    <rPh sb="11" eb="14">
      <t>ヘンアツキ</t>
    </rPh>
    <rPh sb="15" eb="17">
      <t>シュツリョク</t>
    </rPh>
    <rPh sb="17" eb="19">
      <t>タンシ</t>
    </rPh>
    <rPh sb="19" eb="21">
      <t>デンアツ</t>
    </rPh>
    <rPh sb="25" eb="27">
      <t>キリカエ</t>
    </rPh>
    <rPh sb="30" eb="32">
      <t>チョウセイ</t>
    </rPh>
    <rPh sb="33" eb="35">
      <t>ジッシ</t>
    </rPh>
    <phoneticPr fontId="2"/>
  </si>
  <si>
    <t>昼間運転している電気使用設備の夜間運転への移行を実施しているか。</t>
    <rPh sb="0" eb="2">
      <t>ヒルマ</t>
    </rPh>
    <rPh sb="2" eb="4">
      <t>ウンテン</t>
    </rPh>
    <rPh sb="8" eb="10">
      <t>デンキ</t>
    </rPh>
    <rPh sb="10" eb="12">
      <t>シヨウ</t>
    </rPh>
    <rPh sb="12" eb="14">
      <t>セツビ</t>
    </rPh>
    <rPh sb="15" eb="17">
      <t>ヤカン</t>
    </rPh>
    <rPh sb="17" eb="19">
      <t>ウンテン</t>
    </rPh>
    <rPh sb="21" eb="23">
      <t>イコウ</t>
    </rPh>
    <rPh sb="24" eb="26">
      <t>ジッシ</t>
    </rPh>
    <phoneticPr fontId="2"/>
  </si>
  <si>
    <t>1e.6</t>
  </si>
  <si>
    <t>1e.7</t>
  </si>
  <si>
    <t>脱臭ファン無し</t>
    <rPh sb="5" eb="6">
      <t>ナ</t>
    </rPh>
    <phoneticPr fontId="2"/>
  </si>
  <si>
    <t>高効率脱臭ファンの導入</t>
    <rPh sb="0" eb="3">
      <t>コウコウリツ</t>
    </rPh>
    <rPh sb="3" eb="5">
      <t>ダッシュウ</t>
    </rPh>
    <rPh sb="9" eb="11">
      <t>ドウニュウ</t>
    </rPh>
    <phoneticPr fontId="2"/>
  </si>
  <si>
    <t>※ 廃棄物処理施設以外は評価対象外とする。</t>
    <phoneticPr fontId="2"/>
  </si>
  <si>
    <t>No.</t>
    <phoneticPr fontId="2"/>
  </si>
  <si>
    <t>永久磁石(IPM)モータ</t>
    <phoneticPr fontId="2"/>
  </si>
  <si>
    <t>冷凍・冷蔵設備冷却器の除霜（デフロスト）の実施</t>
    <rPh sb="3" eb="5">
      <t>レイゾウ</t>
    </rPh>
    <rPh sb="5" eb="7">
      <t>セツビ</t>
    </rPh>
    <phoneticPr fontId="2"/>
  </si>
  <si>
    <t>燃焼機器無し</t>
    <rPh sb="0" eb="2">
      <t>ネンショウ</t>
    </rPh>
    <rPh sb="2" eb="4">
      <t>キキ</t>
    </rPh>
    <rPh sb="4" eb="5">
      <t>ナ</t>
    </rPh>
    <phoneticPr fontId="2"/>
  </si>
  <si>
    <t>※ エネルギー使用量総括表での把握が難しいものについて、計量設備により把握した実績値がある場合は、
　　採用値の欄に数値を記入してもよい。</t>
    <rPh sb="7" eb="9">
      <t>シヨウ</t>
    </rPh>
    <rPh sb="9" eb="10">
      <t>リョウ</t>
    </rPh>
    <rPh sb="10" eb="12">
      <t>ソウカツ</t>
    </rPh>
    <rPh sb="12" eb="13">
      <t>ヒョウ</t>
    </rPh>
    <rPh sb="15" eb="17">
      <t>ハアク</t>
    </rPh>
    <rPh sb="18" eb="19">
      <t>ムズカ</t>
    </rPh>
    <rPh sb="28" eb="30">
      <t>ケイリョウ</t>
    </rPh>
    <rPh sb="30" eb="32">
      <t>セツビ</t>
    </rPh>
    <rPh sb="35" eb="37">
      <t>ハアク</t>
    </rPh>
    <rPh sb="39" eb="42">
      <t>ジッセキチ</t>
    </rPh>
    <rPh sb="45" eb="47">
      <t>バアイ</t>
    </rPh>
    <rPh sb="52" eb="54">
      <t>サイヨウ</t>
    </rPh>
    <rPh sb="54" eb="55">
      <t>チ</t>
    </rPh>
    <rPh sb="56" eb="57">
      <t>ラン</t>
    </rPh>
    <rPh sb="58" eb="60">
      <t>スウチ</t>
    </rPh>
    <rPh sb="61" eb="63">
      <t>キニュウ</t>
    </rPh>
    <phoneticPr fontId="2"/>
  </si>
  <si>
    <t>生産プロセスにおける電動機の台数制御の導入</t>
    <phoneticPr fontId="2"/>
  </si>
  <si>
    <t>電気溶接機のインバーター制御の導入</t>
    <phoneticPr fontId="2"/>
  </si>
  <si>
    <t>Ⅲ 設備及び事業所の運用に関する事項</t>
    <phoneticPr fontId="2"/>
  </si>
  <si>
    <t>一次エネルギー
削減量実績値
[GJ/年]</t>
    <rPh sb="0" eb="2">
      <t>イチジ</t>
    </rPh>
    <rPh sb="8" eb="10">
      <t>サクゲン</t>
    </rPh>
    <rPh sb="10" eb="11">
      <t>リョウ</t>
    </rPh>
    <rPh sb="11" eb="13">
      <t>ジッセキ</t>
    </rPh>
    <rPh sb="13" eb="14">
      <t>アタイ</t>
    </rPh>
    <phoneticPr fontId="2"/>
  </si>
  <si>
    <t>センサー、コントローラ等を利用した加熱制御システム又は冷却制御システムが、燃焼設備及び熱利用設備総定格エネルギー消費量に対して、どの程度の割合で導入されているか。</t>
    <rPh sb="11" eb="12">
      <t>トウ</t>
    </rPh>
    <rPh sb="13" eb="15">
      <t>リヨウ</t>
    </rPh>
    <rPh sb="17" eb="19">
      <t>カネツ</t>
    </rPh>
    <rPh sb="19" eb="21">
      <t>セイギョ</t>
    </rPh>
    <rPh sb="25" eb="26">
      <t>マタ</t>
    </rPh>
    <rPh sb="27" eb="29">
      <t>レイキャク</t>
    </rPh>
    <rPh sb="29" eb="31">
      <t>セイギョ</t>
    </rPh>
    <rPh sb="41" eb="42">
      <t>オヨ</t>
    </rPh>
    <rPh sb="43" eb="44">
      <t>ネツ</t>
    </rPh>
    <rPh sb="44" eb="46">
      <t>リヨウ</t>
    </rPh>
    <rPh sb="46" eb="48">
      <t>セツビ</t>
    </rPh>
    <rPh sb="72" eb="74">
      <t>ドウニュウ</t>
    </rPh>
    <phoneticPr fontId="2"/>
  </si>
  <si>
    <t>高効率コンベアが導入されているか。</t>
    <phoneticPr fontId="2"/>
  </si>
  <si>
    <t>塗装ブース空調のウィンドウ制御が導入されているか。</t>
    <phoneticPr fontId="2"/>
  </si>
  <si>
    <t>冷凍庫の負荷を低減するために、外部と仕切られた冷凍車のプラットホームに冷房設備が導入されているか。</t>
    <rPh sb="0" eb="2">
      <t>レイトウ</t>
    </rPh>
    <rPh sb="2" eb="3">
      <t>コ</t>
    </rPh>
    <rPh sb="4" eb="6">
      <t>フカ</t>
    </rPh>
    <rPh sb="7" eb="9">
      <t>テイゲン</t>
    </rPh>
    <rPh sb="15" eb="17">
      <t>ガイブ</t>
    </rPh>
    <rPh sb="18" eb="20">
      <t>シキ</t>
    </rPh>
    <rPh sb="23" eb="25">
      <t>レイトウ</t>
    </rPh>
    <phoneticPr fontId="2"/>
  </si>
  <si>
    <t>エアコンプレッサー排熱の局所排気システムが導入されているか。</t>
    <rPh sb="9" eb="11">
      <t>ハイネツ</t>
    </rPh>
    <rPh sb="12" eb="14">
      <t>キョクショ</t>
    </rPh>
    <rPh sb="14" eb="16">
      <t>ハイキ</t>
    </rPh>
    <rPh sb="21" eb="23">
      <t>ドウニュウ</t>
    </rPh>
    <phoneticPr fontId="2"/>
  </si>
  <si>
    <t>フィルタの低圧損化</t>
    <rPh sb="5" eb="9">
      <t>テイアツゾンカ</t>
    </rPh>
    <phoneticPr fontId="2"/>
  </si>
  <si>
    <t>低圧損フィルタの導入又はファイナルフィルタの削減が行われているか。</t>
    <rPh sb="0" eb="1">
      <t>テイ</t>
    </rPh>
    <rPh sb="1" eb="2">
      <t>アツ</t>
    </rPh>
    <rPh sb="2" eb="3">
      <t>ゾン</t>
    </rPh>
    <rPh sb="8" eb="10">
      <t>ドウニュウ</t>
    </rPh>
    <rPh sb="10" eb="11">
      <t>マタ</t>
    </rPh>
    <rPh sb="22" eb="24">
      <t>サクゲン</t>
    </rPh>
    <rPh sb="25" eb="26">
      <t>オコナ</t>
    </rPh>
    <phoneticPr fontId="2"/>
  </si>
  <si>
    <t>高性能フィルターの導入</t>
    <rPh sb="0" eb="3">
      <t>コウセイノウ</t>
    </rPh>
    <rPh sb="9" eb="11">
      <t>ドウニュウ</t>
    </rPh>
    <phoneticPr fontId="2"/>
  </si>
  <si>
    <t>e.電動力応用設備・電気加熱設備</t>
    <phoneticPr fontId="2"/>
  </si>
  <si>
    <t>1c.</t>
    <phoneticPr fontId="2"/>
  </si>
  <si>
    <t>1d.</t>
    <phoneticPr fontId="2"/>
  </si>
  <si>
    <t>a. 蒸気供給設備</t>
    <phoneticPr fontId="2"/>
  </si>
  <si>
    <t>b. 熱源・熱搬送設備、冷却設備</t>
  </si>
  <si>
    <t>d. 受変電設備、配電設備</t>
  </si>
  <si>
    <t>e. 圧縮空気供給設備</t>
    <phoneticPr fontId="2"/>
  </si>
  <si>
    <t>f. 給排水・給湯設備、排水処理設備</t>
    <phoneticPr fontId="2"/>
  </si>
  <si>
    <t>不要期間・不要時間帯の変圧器の遮断</t>
    <rPh sb="0" eb="4">
      <t>フヨウキカン</t>
    </rPh>
    <rPh sb="5" eb="7">
      <t>フヨウ</t>
    </rPh>
    <rPh sb="7" eb="10">
      <t>ジカンタイ</t>
    </rPh>
    <rPh sb="11" eb="14">
      <t>ヘンアツキ</t>
    </rPh>
    <rPh sb="15" eb="17">
      <t>シャダン</t>
    </rPh>
    <phoneticPr fontId="2"/>
  </si>
  <si>
    <t>熱の漏えい等を防止するために、燃料・製品貯蔵設備の定期的な保守及び点検が実施されているか。</t>
    <rPh sb="0" eb="1">
      <t>ネツ</t>
    </rPh>
    <rPh sb="2" eb="3">
      <t>ロウ</t>
    </rPh>
    <rPh sb="5" eb="6">
      <t>トウ</t>
    </rPh>
    <rPh sb="7" eb="9">
      <t>ボウシ</t>
    </rPh>
    <rPh sb="25" eb="28">
      <t>テイキテキ</t>
    </rPh>
    <rPh sb="29" eb="31">
      <t>ホシュ</t>
    </rPh>
    <rPh sb="33" eb="35">
      <t>テンケン</t>
    </rPh>
    <rPh sb="36" eb="38">
      <t>ジッシ</t>
    </rPh>
    <phoneticPr fontId="2"/>
  </si>
  <si>
    <t>対象ポンプ無し</t>
    <rPh sb="0" eb="2">
      <t>タイショウ</t>
    </rPh>
    <rPh sb="5" eb="6">
      <t>ナ</t>
    </rPh>
    <phoneticPr fontId="2"/>
  </si>
  <si>
    <t>圧縮空気無し</t>
    <rPh sb="4" eb="5">
      <t>ナ</t>
    </rPh>
    <phoneticPr fontId="2"/>
  </si>
  <si>
    <t>ミキシングロス防止のためのバルブ開度の確認</t>
    <rPh sb="7" eb="9">
      <t>ボウシ</t>
    </rPh>
    <rPh sb="16" eb="18">
      <t>カイド</t>
    </rPh>
    <rPh sb="19" eb="21">
      <t>カクニン</t>
    </rPh>
    <phoneticPr fontId="2"/>
  </si>
  <si>
    <t>1a.13</t>
  </si>
  <si>
    <t>1a.14</t>
  </si>
  <si>
    <t>色欄については、プルダウンメニューから選択</t>
    <rPh sb="0" eb="1">
      <t>イロ</t>
    </rPh>
    <rPh sb="1" eb="2">
      <t>ラン</t>
    </rPh>
    <rPh sb="19" eb="21">
      <t>センタク</t>
    </rPh>
    <phoneticPr fontId="2"/>
  </si>
  <si>
    <t>色欄については、数値・コメントを記入</t>
    <rPh sb="0" eb="1">
      <t>イロ</t>
    </rPh>
    <rPh sb="1" eb="2">
      <t>ラン</t>
    </rPh>
    <rPh sb="8" eb="10">
      <t>スウチ</t>
    </rPh>
    <rPh sb="16" eb="18">
      <t>キニュウ</t>
    </rPh>
    <phoneticPr fontId="2"/>
  </si>
  <si>
    <t>Ⅱ 設備及び建物の性能に関する事項</t>
    <rPh sb="2" eb="4">
      <t>セツビ</t>
    </rPh>
    <rPh sb="4" eb="5">
      <t>オヨ</t>
    </rPh>
    <rPh sb="6" eb="8">
      <t>タテモノ</t>
    </rPh>
    <rPh sb="9" eb="11">
      <t>セイノウ</t>
    </rPh>
    <rPh sb="12" eb="13">
      <t>カン</t>
    </rPh>
    <rPh sb="15" eb="17">
      <t>ジコウ</t>
    </rPh>
    <phoneticPr fontId="2"/>
  </si>
  <si>
    <t>定格
発電効率</t>
    <rPh sb="0" eb="2">
      <t>テイカク</t>
    </rPh>
    <rPh sb="3" eb="5">
      <t>ハツデン</t>
    </rPh>
    <rPh sb="5" eb="7">
      <t>コウリツ</t>
    </rPh>
    <phoneticPr fontId="2"/>
  </si>
  <si>
    <t>大温度差送水システムの導入</t>
    <phoneticPr fontId="2"/>
  </si>
  <si>
    <t>冷却塔ファン等の台数制御又は発停制御の導入</t>
    <phoneticPr fontId="2"/>
  </si>
  <si>
    <t>受変電</t>
    <rPh sb="0" eb="1">
      <t>ジュ</t>
    </rPh>
    <rPh sb="1" eb="3">
      <t>ヘンデン</t>
    </rPh>
    <phoneticPr fontId="51"/>
  </si>
  <si>
    <t>油圧・空圧駆動成型機の電動化が、成型機全台数に対して、どの程度の割合で導入されているか。</t>
    <rPh sb="0" eb="2">
      <t>ユアツ</t>
    </rPh>
    <rPh sb="3" eb="4">
      <t>クウ</t>
    </rPh>
    <rPh sb="4" eb="5">
      <t>アツ</t>
    </rPh>
    <rPh sb="5" eb="7">
      <t>クドウ</t>
    </rPh>
    <rPh sb="7" eb="9">
      <t>セイケイ</t>
    </rPh>
    <rPh sb="9" eb="10">
      <t>キ</t>
    </rPh>
    <rPh sb="11" eb="13">
      <t>デンドウ</t>
    </rPh>
    <rPh sb="13" eb="14">
      <t>カ</t>
    </rPh>
    <rPh sb="19" eb="20">
      <t>ゼン</t>
    </rPh>
    <rPh sb="20" eb="22">
      <t>ダイスウ</t>
    </rPh>
    <rPh sb="23" eb="24">
      <t>タイ</t>
    </rPh>
    <rPh sb="29" eb="31">
      <t>テイド</t>
    </rPh>
    <phoneticPr fontId="2"/>
  </si>
  <si>
    <t>2. 図面、管理標準等の整備</t>
    <phoneticPr fontId="2"/>
  </si>
  <si>
    <t>3. 主要設備等に関する計測・計量及び記録</t>
    <phoneticPr fontId="2"/>
  </si>
  <si>
    <t>5. 保守・点検の管理</t>
    <phoneticPr fontId="2"/>
  </si>
  <si>
    <t>4.</t>
  </si>
  <si>
    <t>棟</t>
    <rPh sb="0" eb="1">
      <t>ムネ</t>
    </rPh>
    <phoneticPr fontId="2"/>
  </si>
  <si>
    <t>2a.1</t>
  </si>
  <si>
    <t>2b.1</t>
  </si>
  <si>
    <t>非使用時間帯のエアコンプレッサーの停止が実施されているか。</t>
    <rPh sb="0" eb="1">
      <t>ヒ</t>
    </rPh>
    <rPh sb="1" eb="3">
      <t>シヨウ</t>
    </rPh>
    <rPh sb="17" eb="19">
      <t>テイシ</t>
    </rPh>
    <rPh sb="20" eb="22">
      <t>ジッシ</t>
    </rPh>
    <phoneticPr fontId="2"/>
  </si>
  <si>
    <t>対象エレベーター無し</t>
    <rPh sb="0" eb="2">
      <t>タイショウ</t>
    </rPh>
    <rPh sb="8" eb="9">
      <t>ナ</t>
    </rPh>
    <phoneticPr fontId="2"/>
  </si>
  <si>
    <t>第１号様式（優良特定地球温暖化対策事業所の認定ガイドライン（第二区分事業所））その26</t>
    <phoneticPr fontId="2"/>
  </si>
  <si>
    <t>第１号様式（優良特定地球温暖化対策事業所の認定ガイドライン（第二区分事業所））その27</t>
    <phoneticPr fontId="2"/>
  </si>
  <si>
    <t>第１号様式（優良特定地球温暖化対策事業所の認定ガイドライン（第二区分事業所））その28</t>
    <phoneticPr fontId="2"/>
  </si>
  <si>
    <t>第１号様式（優良特定地球温暖化対策事業所の認定ガイドライン（第二区分事業所））その29</t>
    <phoneticPr fontId="2"/>
  </si>
  <si>
    <t>4.建築設備の保守管理</t>
    <phoneticPr fontId="2"/>
  </si>
  <si>
    <t>生産プロセス（純水供給設備を含む。）において、高効率ポンプが、生産プロセス用ポンプ総電動機出力に対して、どの程度の割合で導入されているか。</t>
    <rPh sb="37" eb="38">
      <t>ヨウ</t>
    </rPh>
    <rPh sb="54" eb="56">
      <t>テイド</t>
    </rPh>
    <phoneticPr fontId="2"/>
  </si>
  <si>
    <t>空調・換気用ファン</t>
  </si>
  <si>
    <t>照明器具</t>
  </si>
  <si>
    <t>4.再生可能エネルギー・未利用エネルギーシステムの導入</t>
    <phoneticPr fontId="2"/>
  </si>
  <si>
    <t>時間外等の照明点灯エリアの集約化</t>
    <rPh sb="13" eb="15">
      <t>シュウヤク</t>
    </rPh>
    <rPh sb="15" eb="16">
      <t>カ</t>
    </rPh>
    <phoneticPr fontId="2"/>
  </si>
  <si>
    <t>1a.7</t>
  </si>
  <si>
    <t>1b.1</t>
    <phoneticPr fontId="2"/>
  </si>
  <si>
    <t>1b.3</t>
  </si>
  <si>
    <t>1b.4</t>
  </si>
  <si>
    <t>1b.5</t>
  </si>
  <si>
    <t>1b.6</t>
  </si>
  <si>
    <t>2.</t>
  </si>
  <si>
    <t>3.</t>
  </si>
  <si>
    <t>5.</t>
  </si>
  <si>
    <t>電気炉における被加熱物の装てん方法の調整</t>
    <rPh sb="0" eb="3">
      <t>デンキロ</t>
    </rPh>
    <rPh sb="7" eb="8">
      <t>ヒ</t>
    </rPh>
    <rPh sb="8" eb="10">
      <t>カネツ</t>
    </rPh>
    <rPh sb="10" eb="11">
      <t>ブツ</t>
    </rPh>
    <rPh sb="12" eb="13">
      <t>ソウ</t>
    </rPh>
    <rPh sb="15" eb="17">
      <t>ホウホウ</t>
    </rPh>
    <rPh sb="18" eb="20">
      <t>チョウセイ</t>
    </rPh>
    <phoneticPr fontId="2"/>
  </si>
  <si>
    <t>電気炉における炉内被加熱物の温度管理</t>
    <rPh sb="0" eb="3">
      <t>デンキロ</t>
    </rPh>
    <rPh sb="7" eb="9">
      <t>ロナイ</t>
    </rPh>
    <rPh sb="9" eb="10">
      <t>ヒ</t>
    </rPh>
    <rPh sb="10" eb="12">
      <t>カネツ</t>
    </rPh>
    <rPh sb="12" eb="13">
      <t>ブツ</t>
    </rPh>
    <rPh sb="14" eb="16">
      <t>オンド</t>
    </rPh>
    <rPh sb="16" eb="18">
      <t>カンリ</t>
    </rPh>
    <phoneticPr fontId="2"/>
  </si>
  <si>
    <t>電気加熱設備総定格消費電力</t>
    <rPh sb="0" eb="2">
      <t>デンキ</t>
    </rPh>
    <rPh sb="2" eb="3">
      <t>カ</t>
    </rPh>
    <rPh sb="3" eb="4">
      <t>ネツ</t>
    </rPh>
    <rPh sb="4" eb="6">
      <t>セツビ</t>
    </rPh>
    <rPh sb="6" eb="7">
      <t>ソウ</t>
    </rPh>
    <rPh sb="7" eb="9">
      <t>テイカク</t>
    </rPh>
    <rPh sb="9" eb="11">
      <t>ショウヒ</t>
    </rPh>
    <rPh sb="11" eb="13">
      <t>デンリョク</t>
    </rPh>
    <phoneticPr fontId="2"/>
  </si>
  <si>
    <t>待機設備</t>
    <rPh sb="0" eb="2">
      <t>タイキ</t>
    </rPh>
    <rPh sb="2" eb="4">
      <t>セツビ</t>
    </rPh>
    <phoneticPr fontId="2"/>
  </si>
  <si>
    <t>必要ばっ気圧力に応じた空気供給圧力の管理</t>
    <rPh sb="0" eb="2">
      <t>ヒツヨウ</t>
    </rPh>
    <rPh sb="5" eb="7">
      <t>アツリョク</t>
    </rPh>
    <rPh sb="8" eb="9">
      <t>オウ</t>
    </rPh>
    <rPh sb="11" eb="13">
      <t>クウキ</t>
    </rPh>
    <rPh sb="15" eb="17">
      <t>アツリョク</t>
    </rPh>
    <rPh sb="18" eb="20">
      <t>カンリ</t>
    </rPh>
    <phoneticPr fontId="2"/>
  </si>
  <si>
    <t>必要ばっ気圧力に対して過剰にならないように、空気供給圧力が調整されているか。</t>
    <rPh sb="8" eb="9">
      <t>タイ</t>
    </rPh>
    <phoneticPr fontId="2"/>
  </si>
  <si>
    <t>ばっ気用ブロワ・ファン等の吸気フィルターの清掃</t>
    <rPh sb="11" eb="12">
      <t>ナド</t>
    </rPh>
    <rPh sb="13" eb="15">
      <t>キュウキ</t>
    </rPh>
    <rPh sb="21" eb="23">
      <t>セイソウ</t>
    </rPh>
    <phoneticPr fontId="2"/>
  </si>
  <si>
    <t>必要ばっ気圧力に応じた空気供給圧力の管理</t>
    <rPh sb="0" eb="2">
      <t>ヒツヨウ</t>
    </rPh>
    <rPh sb="6" eb="7">
      <t>チカラ</t>
    </rPh>
    <rPh sb="8" eb="9">
      <t>オウ</t>
    </rPh>
    <rPh sb="11" eb="13">
      <t>クウキ</t>
    </rPh>
    <rPh sb="13" eb="15">
      <t>キョウキュウ</t>
    </rPh>
    <rPh sb="15" eb="17">
      <t>アツリョク</t>
    </rPh>
    <rPh sb="18" eb="20">
      <t>カンリ</t>
    </rPh>
    <phoneticPr fontId="2"/>
  </si>
  <si>
    <t>ばっ気用ブロワの溶存酸素濃度制御の導入</t>
    <rPh sb="3" eb="4">
      <t>ヨウ</t>
    </rPh>
    <rPh sb="8" eb="12">
      <t>ヨウゾンサンソ</t>
    </rPh>
    <rPh sb="12" eb="14">
      <t>ノウド</t>
    </rPh>
    <rPh sb="14" eb="16">
      <t>セイギョ</t>
    </rPh>
    <rPh sb="17" eb="19">
      <t>ドウニュウ</t>
    </rPh>
    <phoneticPr fontId="2"/>
  </si>
  <si>
    <t>3.建物の省エネルギー性能</t>
    <phoneticPr fontId="2"/>
  </si>
  <si>
    <t>1.ユーティリティ設備等の省エネルギー性能</t>
    <phoneticPr fontId="2"/>
  </si>
  <si>
    <t>5a.1</t>
    <phoneticPr fontId="2"/>
  </si>
  <si>
    <t>5b.1</t>
    <phoneticPr fontId="2"/>
  </si>
  <si>
    <t>5c.1</t>
    <phoneticPr fontId="2"/>
  </si>
  <si>
    <t>5c.2</t>
  </si>
  <si>
    <t>No.</t>
    <phoneticPr fontId="2"/>
  </si>
  <si>
    <t>得点
集計</t>
    <rPh sb="0" eb="2">
      <t>トクテン</t>
    </rPh>
    <rPh sb="3" eb="5">
      <t>シュウケイ</t>
    </rPh>
    <phoneticPr fontId="2"/>
  </si>
  <si>
    <t>屋上緑化の導入</t>
  </si>
  <si>
    <t>3b.2</t>
  </si>
  <si>
    <t>3b.3</t>
  </si>
  <si>
    <t>電気使用の良好な状態を維持するために、電動力応用設備及び電気加熱設備の定期的な保守及び点検が実施されているか。</t>
    <rPh sb="0" eb="2">
      <t>デンキ</t>
    </rPh>
    <rPh sb="2" eb="4">
      <t>シヨウ</t>
    </rPh>
    <rPh sb="5" eb="7">
      <t>リョウコウ</t>
    </rPh>
    <rPh sb="8" eb="10">
      <t>ジョウタイ</t>
    </rPh>
    <rPh sb="11" eb="13">
      <t>イジ</t>
    </rPh>
    <rPh sb="35" eb="38">
      <t>テイキテキ</t>
    </rPh>
    <rPh sb="39" eb="41">
      <t>ホシュ</t>
    </rPh>
    <rPh sb="41" eb="42">
      <t>オヨ</t>
    </rPh>
    <rPh sb="43" eb="45">
      <t>テンケン</t>
    </rPh>
    <rPh sb="46" eb="48">
      <t>ジッシ</t>
    </rPh>
    <phoneticPr fontId="2"/>
  </si>
  <si>
    <t>特殊空調の良好な状態を維持するために、特殊空調設備の定期的な保守及び点検が実施されているか。</t>
    <rPh sb="0" eb="2">
      <t>トクシュ</t>
    </rPh>
    <rPh sb="2" eb="4">
      <t>クウチョウ</t>
    </rPh>
    <rPh sb="5" eb="7">
      <t>リョウコウ</t>
    </rPh>
    <rPh sb="8" eb="10">
      <t>ジョウタイ</t>
    </rPh>
    <rPh sb="11" eb="13">
      <t>イジ</t>
    </rPh>
    <rPh sb="26" eb="29">
      <t>テイキテキ</t>
    </rPh>
    <rPh sb="30" eb="32">
      <t>ホシュ</t>
    </rPh>
    <rPh sb="32" eb="33">
      <t>オヨ</t>
    </rPh>
    <rPh sb="34" eb="36">
      <t>テンケン</t>
    </rPh>
    <rPh sb="37" eb="39">
      <t>ジッシ</t>
    </rPh>
    <phoneticPr fontId="2"/>
  </si>
  <si>
    <t>かくはん装置の回転数制御の導入</t>
    <rPh sb="4" eb="6">
      <t>ソウチ</t>
    </rPh>
    <rPh sb="10" eb="12">
      <t>セイギョ</t>
    </rPh>
    <rPh sb="13" eb="15">
      <t>ドウニュウ</t>
    </rPh>
    <phoneticPr fontId="2"/>
  </si>
  <si>
    <t>かくはん装置の回転数制御が、かくはん装置総電動機出力に対して、どの程度の割合で導入されているか。</t>
  </si>
  <si>
    <t>かくはん装置無し</t>
    <rPh sb="6" eb="7">
      <t>ナ</t>
    </rPh>
    <phoneticPr fontId="2"/>
  </si>
  <si>
    <t>かくはん装置の低速モ－タの導入</t>
    <rPh sb="4" eb="6">
      <t>ソウチ</t>
    </rPh>
    <rPh sb="7" eb="9">
      <t>テイソク</t>
    </rPh>
    <rPh sb="13" eb="15">
      <t>ドウニュウ</t>
    </rPh>
    <phoneticPr fontId="2"/>
  </si>
  <si>
    <t>かくはん装置の低速モ－タが、かくはん装置総電動機出力に対して、どの程度の割合で導入されているか。</t>
  </si>
  <si>
    <t>水中かくはん機の回転数制御の導入</t>
    <rPh sb="0" eb="2">
      <t>スイチュウ</t>
    </rPh>
    <rPh sb="6" eb="7">
      <t>キ</t>
    </rPh>
    <rPh sb="11" eb="13">
      <t>セイギョ</t>
    </rPh>
    <rPh sb="14" eb="16">
      <t>ドウニュウ</t>
    </rPh>
    <phoneticPr fontId="2"/>
  </si>
  <si>
    <t>水中かくはん機の回転数制御が、水中かくはん機総電動機出力に対して、どの程度の割合で導入されているか。</t>
    <rPh sb="0" eb="2">
      <t>スイチュウ</t>
    </rPh>
    <phoneticPr fontId="2"/>
  </si>
  <si>
    <t>水中かくはん機の間欠制御の導入</t>
    <rPh sb="0" eb="2">
      <t>スイチュウ</t>
    </rPh>
    <rPh sb="6" eb="7">
      <t>キ</t>
    </rPh>
    <rPh sb="8" eb="10">
      <t>カンケツ</t>
    </rPh>
    <rPh sb="10" eb="12">
      <t>セイギョ</t>
    </rPh>
    <phoneticPr fontId="2"/>
  </si>
  <si>
    <t>水中かくはん機の間欠制御が、水中かくはん機総電動機出力に対して、どの程度の割合で導入されているか。</t>
  </si>
  <si>
    <t>ブロワ、ファン等の吸気フィルターの清掃が定期的に実施されているか。</t>
    <rPh sb="17" eb="19">
      <t>セイソウ</t>
    </rPh>
    <rPh sb="20" eb="22">
      <t>テイキ</t>
    </rPh>
    <rPh sb="22" eb="23">
      <t>テキ</t>
    </rPh>
    <rPh sb="24" eb="26">
      <t>ジッシ</t>
    </rPh>
    <phoneticPr fontId="2"/>
  </si>
  <si>
    <t>汚泥かき寄せ機の間欠制御の導入</t>
    <rPh sb="0" eb="2">
      <t>オデイ</t>
    </rPh>
    <rPh sb="6" eb="7">
      <t>キ</t>
    </rPh>
    <rPh sb="8" eb="10">
      <t>カンケツ</t>
    </rPh>
    <rPh sb="10" eb="12">
      <t>セイギョ</t>
    </rPh>
    <rPh sb="13" eb="15">
      <t>ドウニュウ</t>
    </rPh>
    <phoneticPr fontId="2"/>
  </si>
  <si>
    <t>タイマー、汚泥界面による汚泥かき寄せ機の間欠制御が導入されているか。</t>
    <rPh sb="5" eb="7">
      <t>オデイ</t>
    </rPh>
    <rPh sb="7" eb="9">
      <t>カイメン</t>
    </rPh>
    <rPh sb="12" eb="14">
      <t>オデイ</t>
    </rPh>
    <rPh sb="18" eb="19">
      <t>キ</t>
    </rPh>
    <rPh sb="20" eb="22">
      <t>カンケツ</t>
    </rPh>
    <phoneticPr fontId="2"/>
  </si>
  <si>
    <t>軽量チェーン汚泥かき寄せ機の導入</t>
    <rPh sb="0" eb="2">
      <t>ケイリョウ</t>
    </rPh>
    <rPh sb="6" eb="8">
      <t>オデイ</t>
    </rPh>
    <phoneticPr fontId="2"/>
  </si>
  <si>
    <t>樹脂製の軽量チェーンかき寄せ機が導入されているか。</t>
    <rPh sb="0" eb="3">
      <t>ジュシセイ</t>
    </rPh>
    <rPh sb="4" eb="6">
      <t>ケイリョウ</t>
    </rPh>
    <phoneticPr fontId="2"/>
  </si>
  <si>
    <t>2b.6</t>
  </si>
  <si>
    <t>照明器具の清掃</t>
    <rPh sb="0" eb="2">
      <t>ショウメイ</t>
    </rPh>
    <rPh sb="2" eb="4">
      <t>キグ</t>
    </rPh>
    <rPh sb="5" eb="7">
      <t>セイソウ</t>
    </rPh>
    <phoneticPr fontId="2"/>
  </si>
  <si>
    <t>給湯不要時間帯の給湯循環ポンプの停止</t>
    <rPh sb="2" eb="4">
      <t>フヨウ</t>
    </rPh>
    <rPh sb="8" eb="10">
      <t>キュウトウ</t>
    </rPh>
    <phoneticPr fontId="2"/>
  </si>
  <si>
    <t>1d.6</t>
  </si>
  <si>
    <t>蒸気減圧エネルギー動力回収設備の導入</t>
    <rPh sb="0" eb="2">
      <t>ジョウキ</t>
    </rPh>
    <rPh sb="2" eb="4">
      <t>ゲンアツ</t>
    </rPh>
    <rPh sb="9" eb="11">
      <t>ドウリョク</t>
    </rPh>
    <rPh sb="11" eb="13">
      <t>カイシュウ</t>
    </rPh>
    <rPh sb="13" eb="15">
      <t>セツビ</t>
    </rPh>
    <rPh sb="16" eb="18">
      <t>ドウニュウ</t>
    </rPh>
    <phoneticPr fontId="2"/>
  </si>
  <si>
    <t>アキュムレーターの導入</t>
    <rPh sb="9" eb="11">
      <t>ドウニュウ</t>
    </rPh>
    <phoneticPr fontId="2"/>
  </si>
  <si>
    <t>最適なスチームトラップを選定するために、効果検証が実施されているか。</t>
    <rPh sb="0" eb="2">
      <t>サイテキ</t>
    </rPh>
    <rPh sb="12" eb="14">
      <t>センテイ</t>
    </rPh>
    <phoneticPr fontId="2"/>
  </si>
  <si>
    <t>非使用時間帯の蒸気ボイラーの停止が実施されているか。</t>
    <rPh sb="0" eb="1">
      <t>ヒ</t>
    </rPh>
    <rPh sb="1" eb="3">
      <t>シヨウ</t>
    </rPh>
    <rPh sb="14" eb="16">
      <t>テイシ</t>
    </rPh>
    <rPh sb="17" eb="19">
      <t>ジッシ</t>
    </rPh>
    <phoneticPr fontId="2"/>
  </si>
  <si>
    <t>冷温水管等無し</t>
    <rPh sb="4" eb="5">
      <t>ナド</t>
    </rPh>
    <rPh sb="5" eb="6">
      <t>ナ</t>
    </rPh>
    <phoneticPr fontId="2"/>
  </si>
  <si>
    <t>対象出入口無し</t>
    <rPh sb="0" eb="2">
      <t>タイショウ</t>
    </rPh>
    <rPh sb="2" eb="4">
      <t>デイリ</t>
    </rPh>
    <rPh sb="4" eb="5">
      <t>グチ</t>
    </rPh>
    <phoneticPr fontId="2"/>
  </si>
  <si>
    <t>電気加熱設備のタップ切替・ON/OFFの実施</t>
    <rPh sb="0" eb="2">
      <t>デンキ</t>
    </rPh>
    <rPh sb="2" eb="4">
      <t>カネツ</t>
    </rPh>
    <rPh sb="4" eb="6">
      <t>セツビ</t>
    </rPh>
    <rPh sb="10" eb="12">
      <t>キリカエ</t>
    </rPh>
    <rPh sb="20" eb="22">
      <t>ジッシ</t>
    </rPh>
    <phoneticPr fontId="2"/>
  </si>
  <si>
    <t>高度処理</t>
    <rPh sb="0" eb="2">
      <t>コウド</t>
    </rPh>
    <rPh sb="2" eb="4">
      <t>ショリ</t>
    </rPh>
    <phoneticPr fontId="2"/>
  </si>
  <si>
    <t>汚泥焼却</t>
    <rPh sb="0" eb="2">
      <t>オデイ</t>
    </rPh>
    <rPh sb="2" eb="4">
      <t>ショウキャク</t>
    </rPh>
    <phoneticPr fontId="2"/>
  </si>
  <si>
    <t>受入供給</t>
    <rPh sb="0" eb="2">
      <t>ウケイレ</t>
    </rPh>
    <rPh sb="2" eb="4">
      <t>キョウキュウ</t>
    </rPh>
    <phoneticPr fontId="2"/>
  </si>
  <si>
    <t>灰溶融</t>
    <rPh sb="0" eb="1">
      <t>ハイ</t>
    </rPh>
    <rPh sb="1" eb="3">
      <t>ヨウユウ</t>
    </rPh>
    <phoneticPr fontId="2"/>
  </si>
  <si>
    <t>高度浄水工程</t>
    <rPh sb="0" eb="2">
      <t>コウド</t>
    </rPh>
    <rPh sb="2" eb="4">
      <t>ジョウスイ</t>
    </rPh>
    <rPh sb="4" eb="6">
      <t>コウテイ</t>
    </rPh>
    <phoneticPr fontId="2"/>
  </si>
  <si>
    <t>取水・導水工程</t>
    <rPh sb="0" eb="2">
      <t>シュスイ</t>
    </rPh>
    <rPh sb="3" eb="5">
      <t>ドウスイ</t>
    </rPh>
    <rPh sb="5" eb="7">
      <t>コウテイ</t>
    </rPh>
    <phoneticPr fontId="2"/>
  </si>
  <si>
    <t>場内雨水の原水利用が導入されているか。</t>
    <rPh sb="5" eb="7">
      <t>ゲンスイ</t>
    </rPh>
    <rPh sb="7" eb="9">
      <t>リヨウ</t>
    </rPh>
    <rPh sb="10" eb="12">
      <t>ドウニュウ</t>
    </rPh>
    <phoneticPr fontId="2"/>
  </si>
  <si>
    <t>ろ過設備無し</t>
    <rPh sb="1" eb="2">
      <t>カ</t>
    </rPh>
    <rPh sb="2" eb="4">
      <t>セツビ</t>
    </rPh>
    <phoneticPr fontId="2"/>
  </si>
  <si>
    <t>膜ろ過設備無し</t>
    <rPh sb="3" eb="5">
      <t>セツビ</t>
    </rPh>
    <phoneticPr fontId="2"/>
  </si>
  <si>
    <t>モータ直結形ブロワ・ファン</t>
    <rPh sb="3" eb="4">
      <t>チョク</t>
    </rPh>
    <rPh sb="4" eb="5">
      <t>ケツ</t>
    </rPh>
    <rPh sb="5" eb="6">
      <t>カタ</t>
    </rPh>
    <phoneticPr fontId="2"/>
  </si>
  <si>
    <t>生産設備に問題ない範囲で、純水原水加温設定温度の適正化が実施されているか。</t>
    <rPh sb="0" eb="2">
      <t>セイサン</t>
    </rPh>
    <rPh sb="2" eb="4">
      <t>セツビ</t>
    </rPh>
    <rPh sb="5" eb="7">
      <t>モンダイ</t>
    </rPh>
    <rPh sb="9" eb="11">
      <t>ハンイ</t>
    </rPh>
    <rPh sb="13" eb="15">
      <t>ジュンスイ</t>
    </rPh>
    <rPh sb="15" eb="17">
      <t>ゲンスイ</t>
    </rPh>
    <rPh sb="17" eb="19">
      <t>カオン</t>
    </rPh>
    <rPh sb="19" eb="21">
      <t>セッテイ</t>
    </rPh>
    <rPh sb="21" eb="23">
      <t>オンド</t>
    </rPh>
    <rPh sb="24" eb="26">
      <t>テキセイ</t>
    </rPh>
    <rPh sb="26" eb="27">
      <t>カ</t>
    </rPh>
    <rPh sb="28" eb="30">
      <t>ジッシ</t>
    </rPh>
    <phoneticPr fontId="2"/>
  </si>
  <si>
    <t>純水供給設備無し</t>
    <rPh sb="6" eb="7">
      <t>ナ</t>
    </rPh>
    <phoneticPr fontId="2"/>
  </si>
  <si>
    <t>原水水質を考慮して、ＲＯ装置回収率の適正化が実施されているか。</t>
    <rPh sb="0" eb="2">
      <t>ゲンスイ</t>
    </rPh>
    <rPh sb="2" eb="4">
      <t>スイシツ</t>
    </rPh>
    <rPh sb="5" eb="7">
      <t>コウリョ</t>
    </rPh>
    <rPh sb="22" eb="24">
      <t>ジッシ</t>
    </rPh>
    <phoneticPr fontId="2"/>
  </si>
  <si>
    <t>製品洗浄待ち時間中のスタンバイブロー低減の実施</t>
    <rPh sb="0" eb="2">
      <t>セイヒン</t>
    </rPh>
    <rPh sb="2" eb="4">
      <t>センジョウ</t>
    </rPh>
    <rPh sb="4" eb="5">
      <t>マ</t>
    </rPh>
    <rPh sb="6" eb="8">
      <t>ジカン</t>
    </rPh>
    <rPh sb="8" eb="9">
      <t>チュウ</t>
    </rPh>
    <rPh sb="18" eb="20">
      <t>テイゲン</t>
    </rPh>
    <rPh sb="21" eb="23">
      <t>ジッシ</t>
    </rPh>
    <phoneticPr fontId="2"/>
  </si>
  <si>
    <t>製品洗浄待ち時間中に機能上問題ない範囲で、スタンバイブローの低減が実施されているか。</t>
    <rPh sb="10" eb="12">
      <t>キノウ</t>
    </rPh>
    <rPh sb="12" eb="13">
      <t>ジョウ</t>
    </rPh>
    <rPh sb="13" eb="15">
      <t>モンダイ</t>
    </rPh>
    <rPh sb="17" eb="19">
      <t>ハンイ</t>
    </rPh>
    <rPh sb="30" eb="32">
      <t>テイゲン</t>
    </rPh>
    <rPh sb="33" eb="35">
      <t>ジッシ</t>
    </rPh>
    <phoneticPr fontId="2"/>
  </si>
  <si>
    <t>ＲＯ装置等の運転台数の適正化</t>
    <rPh sb="2" eb="4">
      <t>ソウチ</t>
    </rPh>
    <rPh sb="4" eb="5">
      <t>ナド</t>
    </rPh>
    <rPh sb="6" eb="9">
      <t>ウンテンダイ</t>
    </rPh>
    <rPh sb="9" eb="10">
      <t>スウ</t>
    </rPh>
    <rPh sb="11" eb="14">
      <t>テキセイカ</t>
    </rPh>
    <phoneticPr fontId="2"/>
  </si>
  <si>
    <t>食堂、レストラン、喫茶店、厨房 等</t>
    <rPh sb="13" eb="15">
      <t>チュウボウ</t>
    </rPh>
    <phoneticPr fontId="2"/>
  </si>
  <si>
    <t>事務室、会議室、図書室、研究室 等</t>
    <rPh sb="0" eb="3">
      <t>ジムシツ</t>
    </rPh>
    <rPh sb="4" eb="7">
      <t>カイギシツ</t>
    </rPh>
    <rPh sb="8" eb="11">
      <t>トショシツ</t>
    </rPh>
    <rPh sb="12" eb="15">
      <t>ケンキュウシツ</t>
    </rPh>
    <rPh sb="16" eb="17">
      <t>トウ</t>
    </rPh>
    <phoneticPr fontId="2"/>
  </si>
  <si>
    <t>冷凍・冷蔵庫</t>
    <rPh sb="0" eb="2">
      <t>レイトウ</t>
    </rPh>
    <rPh sb="3" eb="6">
      <t>レイゾウコ</t>
    </rPh>
    <phoneticPr fontId="2"/>
  </si>
  <si>
    <t>冷凍庫、冷蔵庫、冷凍冷蔵倉庫 等</t>
    <rPh sb="0" eb="3">
      <t>レイトウコ</t>
    </rPh>
    <rPh sb="4" eb="7">
      <t>レイゾウコ</t>
    </rPh>
    <phoneticPr fontId="2"/>
  </si>
  <si>
    <t>工場・プラント（空調）</t>
    <rPh sb="0" eb="2">
      <t>コウジョウ</t>
    </rPh>
    <rPh sb="8" eb="10">
      <t>クウチョウ</t>
    </rPh>
    <phoneticPr fontId="2"/>
  </si>
  <si>
    <t>高性能な建物外皮の導入</t>
    <phoneticPr fontId="2"/>
  </si>
  <si>
    <t>居室の室内温度の適正化</t>
    <phoneticPr fontId="2"/>
  </si>
  <si>
    <t>焼却炉及びガス化溶融炉に、水冷壁等の炉体のボイラー化が導入されているか。</t>
    <rPh sb="0" eb="3">
      <t>ショウキャクロ</t>
    </rPh>
    <rPh sb="3" eb="4">
      <t>オヨ</t>
    </rPh>
    <rPh sb="7" eb="8">
      <t>カ</t>
    </rPh>
    <rPh sb="8" eb="10">
      <t>ヨウユウ</t>
    </rPh>
    <rPh sb="10" eb="11">
      <t>ロ</t>
    </rPh>
    <rPh sb="13" eb="15">
      <t>スイレイ</t>
    </rPh>
    <rPh sb="15" eb="16">
      <t>カベ</t>
    </rPh>
    <rPh sb="16" eb="17">
      <t>ナド</t>
    </rPh>
    <rPh sb="18" eb="19">
      <t>ロ</t>
    </rPh>
    <rPh sb="19" eb="20">
      <t>タイ</t>
    </rPh>
    <rPh sb="25" eb="26">
      <t>カ</t>
    </rPh>
    <phoneticPr fontId="2"/>
  </si>
  <si>
    <t>乾燥機に高効率バーナーが導入されているか。</t>
    <rPh sb="0" eb="3">
      <t>カンソウキ</t>
    </rPh>
    <rPh sb="4" eb="7">
      <t>コウコウリツ</t>
    </rPh>
    <rPh sb="12" eb="14">
      <t>ドウニュウ</t>
    </rPh>
    <phoneticPr fontId="2"/>
  </si>
  <si>
    <t>動物実験施設の換気式飼育ラックによる部分換気方式が導入されているか。</t>
    <phoneticPr fontId="2"/>
  </si>
  <si>
    <t>数理計画型モデル予測制御を温湿度制御に応用した省エネ型クリーンルーム空調コントローラが導入されているか。</t>
    <phoneticPr fontId="2"/>
  </si>
  <si>
    <t>誘導炉、アーク炉、抵抗炉、電気溶接機 等</t>
    <rPh sb="0" eb="2">
      <t>ユウドウ</t>
    </rPh>
    <rPh sb="2" eb="3">
      <t>ロ</t>
    </rPh>
    <rPh sb="7" eb="8">
      <t>ロ</t>
    </rPh>
    <rPh sb="9" eb="11">
      <t>テイコウ</t>
    </rPh>
    <rPh sb="11" eb="12">
      <t>ロ</t>
    </rPh>
    <rPh sb="13" eb="15">
      <t>デンキ</t>
    </rPh>
    <rPh sb="15" eb="17">
      <t>ヨウセツ</t>
    </rPh>
    <rPh sb="17" eb="18">
      <t>キ</t>
    </rPh>
    <rPh sb="19" eb="20">
      <t>ナド</t>
    </rPh>
    <phoneticPr fontId="2"/>
  </si>
  <si>
    <t>ボイラー機種</t>
    <rPh sb="4" eb="6">
      <t>キシュ</t>
    </rPh>
    <phoneticPr fontId="2"/>
  </si>
  <si>
    <t>2.ユーティリティ設備の保守管理</t>
    <phoneticPr fontId="2"/>
  </si>
  <si>
    <t>3.建築設備の運用管理</t>
    <phoneticPr fontId="2"/>
  </si>
  <si>
    <t>3c.2</t>
    <phoneticPr fontId="2"/>
  </si>
  <si>
    <t>3e.2</t>
    <phoneticPr fontId="2"/>
  </si>
  <si>
    <t>4.建築設備の保守管理</t>
    <phoneticPr fontId="2"/>
  </si>
  <si>
    <t>5a.3</t>
    <phoneticPr fontId="2"/>
  </si>
  <si>
    <t>設備台帳等の整備</t>
    <rPh sb="0" eb="2">
      <t>セツビ</t>
    </rPh>
    <rPh sb="2" eb="4">
      <t>ダイチョウ</t>
    </rPh>
    <rPh sb="4" eb="5">
      <t>ナド</t>
    </rPh>
    <rPh sb="6" eb="8">
      <t>セイビ</t>
    </rPh>
    <phoneticPr fontId="2"/>
  </si>
  <si>
    <t>保守・点検の管理</t>
    <rPh sb="0" eb="2">
      <t>ホシュ</t>
    </rPh>
    <rPh sb="3" eb="5">
      <t>テンケン</t>
    </rPh>
    <rPh sb="6" eb="8">
      <t>カンリ</t>
    </rPh>
    <phoneticPr fontId="2"/>
  </si>
  <si>
    <t>大温度差送風空調システムの導入</t>
    <rPh sb="0" eb="1">
      <t>ダイ</t>
    </rPh>
    <rPh sb="1" eb="3">
      <t>オンド</t>
    </rPh>
    <rPh sb="3" eb="4">
      <t>サ</t>
    </rPh>
    <rPh sb="4" eb="5">
      <t>ソウ</t>
    </rPh>
    <phoneticPr fontId="2"/>
  </si>
  <si>
    <t>水力発電システム</t>
    <rPh sb="0" eb="2">
      <t>スイリョク</t>
    </rPh>
    <rPh sb="2" eb="4">
      <t>ハツデン</t>
    </rPh>
    <phoneticPr fontId="2"/>
  </si>
  <si>
    <t>地熱発電システム</t>
    <rPh sb="0" eb="2">
      <t>チネツ</t>
    </rPh>
    <rPh sb="2" eb="4">
      <t>ハツデン</t>
    </rPh>
    <phoneticPr fontId="2"/>
  </si>
  <si>
    <t>地熱利用システム</t>
    <rPh sb="0" eb="2">
      <t>チネツ</t>
    </rPh>
    <rPh sb="2" eb="4">
      <t>リヨウ</t>
    </rPh>
    <phoneticPr fontId="2"/>
  </si>
  <si>
    <t>ごみ焼却排熱発電システム</t>
    <rPh sb="2" eb="4">
      <t>ショウキャク</t>
    </rPh>
    <rPh sb="4" eb="6">
      <t>ハイネツ</t>
    </rPh>
    <rPh sb="6" eb="8">
      <t>ハツデン</t>
    </rPh>
    <phoneticPr fontId="2"/>
  </si>
  <si>
    <t>給水ポンプ 等</t>
    <rPh sb="0" eb="2">
      <t>キュウスイ</t>
    </rPh>
    <rPh sb="6" eb="7">
      <t>ナド</t>
    </rPh>
    <phoneticPr fontId="2"/>
  </si>
  <si>
    <t>主ポンプの回転数制御の導入</t>
    <rPh sb="5" eb="8">
      <t>カイテンスウ</t>
    </rPh>
    <rPh sb="8" eb="10">
      <t>セイギョ</t>
    </rPh>
    <rPh sb="11" eb="13">
      <t>ドウニュウ</t>
    </rPh>
    <phoneticPr fontId="2"/>
  </si>
  <si>
    <t>主ポンプの高水位運転の実施</t>
    <rPh sb="0" eb="1">
      <t>シュ</t>
    </rPh>
    <rPh sb="5" eb="8">
      <t>コウスイイ</t>
    </rPh>
    <rPh sb="8" eb="10">
      <t>ウンテン</t>
    </rPh>
    <rPh sb="11" eb="13">
      <t>ジッシ</t>
    </rPh>
    <phoneticPr fontId="2"/>
  </si>
  <si>
    <t>フィルタの低圧損化</t>
    <rPh sb="5" eb="7">
      <t>テイアツ</t>
    </rPh>
    <rPh sb="7" eb="8">
      <t>ゾン</t>
    </rPh>
    <rPh sb="8" eb="9">
      <t>カ</t>
    </rPh>
    <phoneticPr fontId="2"/>
  </si>
  <si>
    <t>クリーンルームの陽圧排気の一般室利用</t>
  </si>
  <si>
    <t>高効率ごみクレーン等の導入</t>
    <rPh sb="0" eb="3">
      <t>コウコウリツ</t>
    </rPh>
    <rPh sb="9" eb="10">
      <t>ナド</t>
    </rPh>
    <rPh sb="11" eb="13">
      <t>ドウニュウ</t>
    </rPh>
    <phoneticPr fontId="2"/>
  </si>
  <si>
    <t>給湯不要時間帯の給湯循環ポンプの停止が実施されているか。</t>
    <rPh sb="8" eb="10">
      <t>キュウトウ</t>
    </rPh>
    <phoneticPr fontId="2"/>
  </si>
  <si>
    <t>高効率空調・換気用ファンの導入</t>
    <rPh sb="0" eb="3">
      <t>コウコウリツ</t>
    </rPh>
    <rPh sb="3" eb="5">
      <t>クウチョウ</t>
    </rPh>
    <rPh sb="6" eb="9">
      <t>カンキヨウ</t>
    </rPh>
    <rPh sb="13" eb="15">
      <t>ドウニュウ</t>
    </rPh>
    <phoneticPr fontId="2"/>
  </si>
  <si>
    <t>局所冷暖房設備の導入</t>
    <rPh sb="3" eb="4">
      <t>ダン</t>
    </rPh>
    <phoneticPr fontId="2"/>
  </si>
  <si>
    <t>1f.1</t>
    <phoneticPr fontId="2"/>
  </si>
  <si>
    <t>a. 空調・換気設備</t>
    <phoneticPr fontId="2"/>
  </si>
  <si>
    <t>ブロワのインレットベーン制御の導入</t>
    <phoneticPr fontId="2"/>
  </si>
  <si>
    <t>5e.15</t>
    <phoneticPr fontId="2"/>
  </si>
  <si>
    <t>ブロワの動力伝達装置による減速の導入</t>
    <phoneticPr fontId="2"/>
  </si>
  <si>
    <t>燃焼設備の運転台数の調整</t>
    <rPh sb="0" eb="2">
      <t>ネンショウ</t>
    </rPh>
    <rPh sb="2" eb="4">
      <t>セツビ</t>
    </rPh>
    <rPh sb="5" eb="8">
      <t>ウンテンダイ</t>
    </rPh>
    <rPh sb="8" eb="9">
      <t>カズ</t>
    </rPh>
    <rPh sb="10" eb="12">
      <t>チョウセイ</t>
    </rPh>
    <phoneticPr fontId="2"/>
  </si>
  <si>
    <t>再生可能ｴﾈﾙｷﾞｰ･未利用ｴﾈﾙｷﾞｰｼｽﾃﾑの加点</t>
    <rPh sb="25" eb="27">
      <t>カテン</t>
    </rPh>
    <phoneticPr fontId="2"/>
  </si>
  <si>
    <t>点 （加点項目は除く）</t>
    <rPh sb="0" eb="1">
      <t>テン</t>
    </rPh>
    <phoneticPr fontId="2"/>
  </si>
  <si>
    <t>評価No.</t>
    <rPh sb="0" eb="2">
      <t>ヒョウカ</t>
    </rPh>
    <phoneticPr fontId="2"/>
  </si>
  <si>
    <t>階</t>
    <rPh sb="0" eb="1">
      <t>カイ</t>
    </rPh>
    <phoneticPr fontId="2"/>
  </si>
  <si>
    <t>非使用時の蒸気供給バルブの閉止</t>
    <rPh sb="0" eb="1">
      <t>ヒ</t>
    </rPh>
    <rPh sb="1" eb="4">
      <t>シヨウジ</t>
    </rPh>
    <rPh sb="5" eb="7">
      <t>ジョウキ</t>
    </rPh>
    <rPh sb="7" eb="9">
      <t>キョウキュウ</t>
    </rPh>
    <rPh sb="13" eb="15">
      <t>ヘイシ</t>
    </rPh>
    <phoneticPr fontId="2"/>
  </si>
  <si>
    <t>電気使用</t>
  </si>
  <si>
    <t>＋</t>
    <phoneticPr fontId="2"/>
  </si>
  <si>
    <t>2a.6</t>
  </si>
  <si>
    <t>高効率冷凍・冷蔵設備の導入</t>
    <rPh sb="0" eb="3">
      <t>コウコウリツ</t>
    </rPh>
    <rPh sb="3" eb="5">
      <t>レイトウ</t>
    </rPh>
    <rPh sb="6" eb="8">
      <t>レイゾウ</t>
    </rPh>
    <rPh sb="8" eb="10">
      <t>セツビ</t>
    </rPh>
    <rPh sb="11" eb="13">
      <t>ドウニュウ</t>
    </rPh>
    <phoneticPr fontId="2"/>
  </si>
  <si>
    <t>1.</t>
    <phoneticPr fontId="2"/>
  </si>
  <si>
    <t>1b.7</t>
  </si>
  <si>
    <t>1b.8</t>
  </si>
  <si>
    <t>1b.9</t>
  </si>
  <si>
    <t>1b.10</t>
  </si>
  <si>
    <t>1b.11</t>
  </si>
  <si>
    <t>電力量の系統別の細分化</t>
    <rPh sb="0" eb="2">
      <t>デンリョク</t>
    </rPh>
    <rPh sb="2" eb="3">
      <t>リョウ</t>
    </rPh>
    <rPh sb="8" eb="11">
      <t>サイブンカ</t>
    </rPh>
    <phoneticPr fontId="2"/>
  </si>
  <si>
    <t>適用
範囲
補正
係数</t>
    <phoneticPr fontId="2"/>
  </si>
  <si>
    <t>生産設備と脱臭装置の連動制御の導入</t>
    <phoneticPr fontId="2"/>
  </si>
  <si>
    <t>工場排熱利用システム</t>
    <rPh sb="0" eb="2">
      <t>コウジョウ</t>
    </rPh>
    <rPh sb="2" eb="4">
      <t>ハイネツ</t>
    </rPh>
    <rPh sb="4" eb="6">
      <t>リヨウ</t>
    </rPh>
    <phoneticPr fontId="2"/>
  </si>
  <si>
    <t>変電所排熱利用システム</t>
    <rPh sb="0" eb="2">
      <t>ヘンデン</t>
    </rPh>
    <rPh sb="2" eb="3">
      <t>ショ</t>
    </rPh>
    <rPh sb="3" eb="5">
      <t>ハイネツ</t>
    </rPh>
    <rPh sb="5" eb="7">
      <t>リヨウ</t>
    </rPh>
    <phoneticPr fontId="2"/>
  </si>
  <si>
    <t>PDCA管理サイクル（計画・実施・確認・処置）の実施体制がどの程度整備されているか。</t>
    <rPh sb="11" eb="13">
      <t>ケイカク</t>
    </rPh>
    <rPh sb="14" eb="16">
      <t>ジッシ</t>
    </rPh>
    <rPh sb="17" eb="19">
      <t>カクニン</t>
    </rPh>
    <rPh sb="20" eb="22">
      <t>ショチ</t>
    </rPh>
    <rPh sb="24" eb="26">
      <t>ジッシ</t>
    </rPh>
    <rPh sb="26" eb="28">
      <t>タイセイ</t>
    </rPh>
    <rPh sb="31" eb="33">
      <t>テイド</t>
    </rPh>
    <rPh sb="33" eb="35">
      <t>セイビ</t>
    </rPh>
    <phoneticPr fontId="2"/>
  </si>
  <si>
    <t>最高点</t>
    <phoneticPr fontId="2"/>
  </si>
  <si>
    <t>①</t>
    <phoneticPr fontId="2"/>
  </si>
  <si>
    <t>③=①X②</t>
    <phoneticPr fontId="2"/>
  </si>
  <si>
    <t>④</t>
    <phoneticPr fontId="2"/>
  </si>
  <si>
    <t>⑤</t>
    <phoneticPr fontId="2"/>
  </si>
  <si>
    <t>⑦</t>
    <phoneticPr fontId="2"/>
  </si>
  <si>
    <t>⑨</t>
    <phoneticPr fontId="2"/>
  </si>
  <si>
    <t>圧縮空気の削減のために、エアブローの吹き付け範囲、エア噴射時間等の適正化が実施されているか。</t>
    <rPh sb="18" eb="19">
      <t>フ</t>
    </rPh>
    <rPh sb="20" eb="21">
      <t>ツ</t>
    </rPh>
    <rPh sb="22" eb="24">
      <t>ハンイ</t>
    </rPh>
    <rPh sb="31" eb="32">
      <t>トウ</t>
    </rPh>
    <rPh sb="33" eb="35">
      <t>テキセイ</t>
    </rPh>
    <rPh sb="35" eb="36">
      <t>カ</t>
    </rPh>
    <rPh sb="37" eb="39">
      <t>ジッシ</t>
    </rPh>
    <phoneticPr fontId="2"/>
  </si>
  <si>
    <t>電解設備の電解効率の改善</t>
    <rPh sb="0" eb="2">
      <t>デンカイ</t>
    </rPh>
    <rPh sb="2" eb="4">
      <t>セツビ</t>
    </rPh>
    <rPh sb="5" eb="7">
      <t>デンカイ</t>
    </rPh>
    <rPh sb="7" eb="9">
      <t>コウリツ</t>
    </rPh>
    <rPh sb="10" eb="12">
      <t>カイゼン</t>
    </rPh>
    <phoneticPr fontId="2"/>
  </si>
  <si>
    <t>燃焼設備・熱利用設備への空気流等による遮断設備の導入</t>
    <rPh sb="5" eb="6">
      <t>ネツ</t>
    </rPh>
    <rPh sb="6" eb="8">
      <t>リヨウ</t>
    </rPh>
    <rPh sb="8" eb="10">
      <t>セツビ</t>
    </rPh>
    <rPh sb="12" eb="16">
      <t>クウキリュウナド</t>
    </rPh>
    <rPh sb="19" eb="21">
      <t>シャダン</t>
    </rPh>
    <rPh sb="21" eb="23">
      <t>セツビ</t>
    </rPh>
    <rPh sb="24" eb="26">
      <t>ドウニュウ</t>
    </rPh>
    <phoneticPr fontId="2"/>
  </si>
  <si>
    <t>5d.5</t>
  </si>
  <si>
    <t>高効率モータを使用した高効率汚泥輸送ポンプが、汚泥輸送ポンプ総電動機出力に対して、どの程度の割合で導入されているか。</t>
    <rPh sb="7" eb="9">
      <t>シヨウ</t>
    </rPh>
    <rPh sb="43" eb="45">
      <t>テイド</t>
    </rPh>
    <phoneticPr fontId="2"/>
  </si>
  <si>
    <t>汚泥処理工程無し</t>
    <rPh sb="0" eb="2">
      <t>オデイ</t>
    </rPh>
    <rPh sb="2" eb="4">
      <t>ショリ</t>
    </rPh>
    <rPh sb="4" eb="6">
      <t>コウテイ</t>
    </rPh>
    <rPh sb="6" eb="7">
      <t>ナ</t>
    </rPh>
    <phoneticPr fontId="2"/>
  </si>
  <si>
    <t>汚泥輸送ポンプの台数制御の導入</t>
    <rPh sb="8" eb="10">
      <t>ダイスウ</t>
    </rPh>
    <rPh sb="10" eb="12">
      <t>セイギョ</t>
    </rPh>
    <rPh sb="13" eb="15">
      <t>ドウニュウ</t>
    </rPh>
    <phoneticPr fontId="2"/>
  </si>
  <si>
    <t>汚泥輸送ポンプの台数制御が、汚泥輸送ポンプ総電動機出力に対して、どの程度の割合で導入されているか。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</si>
  <si>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汚泥輸送ポンプの回転数制御の導入</t>
    <rPh sb="8" eb="11">
      <t>カイテンスウ</t>
    </rPh>
    <rPh sb="11" eb="13">
      <t>セイギョ</t>
    </rPh>
    <rPh sb="14" eb="16">
      <t>ドウニュウ</t>
    </rPh>
    <phoneticPr fontId="2"/>
  </si>
  <si>
    <t>汚泥輸送ポンプの回転数制御が、汚泥輸送ポンプ総電動機出力に対して、どの程度の割合で導入されているか。</t>
    <rPh sb="22" eb="23">
      <t>フサ</t>
    </rPh>
    <rPh sb="23" eb="26">
      <t>デンドウキ</t>
    </rPh>
    <rPh sb="26" eb="28">
      <t>シュツリョク</t>
    </rPh>
    <rPh sb="29" eb="30">
      <t>タイ</t>
    </rPh>
    <rPh sb="35" eb="37">
      <t>テイド</t>
    </rPh>
    <rPh sb="38" eb="40">
      <t>ワリアイ</t>
    </rPh>
    <rPh sb="41" eb="43">
      <t>ドウニュウ</t>
    </rPh>
    <phoneticPr fontId="2"/>
  </si>
  <si>
    <t>5b.17</t>
  </si>
  <si>
    <t>5b.18</t>
  </si>
  <si>
    <t>汚泥輸送ポンプの台数制御の導入</t>
    <rPh sb="0" eb="2">
      <t>オデイ</t>
    </rPh>
    <rPh sb="2" eb="4">
      <t>ユソウ</t>
    </rPh>
    <rPh sb="8" eb="10">
      <t>ダイスウ</t>
    </rPh>
    <rPh sb="10" eb="12">
      <t>セイギョ</t>
    </rPh>
    <rPh sb="13" eb="15">
      <t>ドウニュウ</t>
    </rPh>
    <phoneticPr fontId="2"/>
  </si>
  <si>
    <t>汚泥輸送ポンプの回転数制御の導入</t>
    <rPh sb="0" eb="2">
      <t>オデイ</t>
    </rPh>
    <rPh sb="2" eb="4">
      <t>ユソウ</t>
    </rPh>
    <rPh sb="8" eb="11">
      <t>カイテンスウ</t>
    </rPh>
    <rPh sb="11" eb="13">
      <t>セイギョ</t>
    </rPh>
    <rPh sb="14" eb="16">
      <t>ドウニュウ</t>
    </rPh>
    <phoneticPr fontId="2"/>
  </si>
  <si>
    <t>熱源・ｴｱｺﾝﾌﾟﾚｯｻｰ</t>
    <rPh sb="0" eb="2">
      <t>ネツゲン</t>
    </rPh>
    <phoneticPr fontId="2"/>
  </si>
  <si>
    <t>工業炉に高温予熱空気燃焼と高温排熱回収の両方が可能なリジェネレーターが、燃焼設備総定格燃料消費量に対して、どの程度の割合で導入されているか。</t>
    <rPh sb="0" eb="2">
      <t>コウギョウ</t>
    </rPh>
    <rPh sb="2" eb="3">
      <t>ロ</t>
    </rPh>
    <rPh sb="23" eb="25">
      <t>カノウ</t>
    </rPh>
    <phoneticPr fontId="2"/>
  </si>
  <si>
    <t>燃焼・熱利用設備無し</t>
    <rPh sb="8" eb="9">
      <t>ナ</t>
    </rPh>
    <phoneticPr fontId="2"/>
  </si>
  <si>
    <t>既存の燃焼設備・熱利用設備の断熱強化</t>
    <rPh sb="0" eb="2">
      <t>キソン</t>
    </rPh>
    <rPh sb="3" eb="5">
      <t>ネンショウ</t>
    </rPh>
    <rPh sb="5" eb="7">
      <t>セツビ</t>
    </rPh>
    <rPh sb="8" eb="9">
      <t>ネツ</t>
    </rPh>
    <rPh sb="9" eb="11">
      <t>リヨウ</t>
    </rPh>
    <rPh sb="11" eb="13">
      <t>セツビ</t>
    </rPh>
    <rPh sb="14" eb="16">
      <t>ダンネツ</t>
    </rPh>
    <rPh sb="16" eb="18">
      <t>キョウカ</t>
    </rPh>
    <phoneticPr fontId="2"/>
  </si>
  <si>
    <t>生産プロセスにおける高効率ポンプの導入</t>
    <rPh sb="10" eb="13">
      <t>コウコウリツ</t>
    </rPh>
    <rPh sb="17" eb="19">
      <t>ドウニュウ</t>
    </rPh>
    <phoneticPr fontId="2"/>
  </si>
  <si>
    <t>3b.3</t>
    <phoneticPr fontId="2"/>
  </si>
  <si>
    <t>3b.4</t>
    <phoneticPr fontId="2"/>
  </si>
  <si>
    <t>ガス冷却</t>
    <rPh sb="2" eb="4">
      <t>レイキャク</t>
    </rPh>
    <phoneticPr fontId="2"/>
  </si>
  <si>
    <t>排ガス処理</t>
    <rPh sb="0" eb="1">
      <t>ハイ</t>
    </rPh>
    <rPh sb="3" eb="5">
      <t>ショリ</t>
    </rPh>
    <phoneticPr fontId="2"/>
  </si>
  <si>
    <t>灰出し</t>
    <rPh sb="0" eb="1">
      <t>ハイ</t>
    </rPh>
    <rPh sb="1" eb="2">
      <t>ダ</t>
    </rPh>
    <phoneticPr fontId="2"/>
  </si>
  <si>
    <t>熱利用</t>
    <rPh sb="0" eb="1">
      <t>ネツ</t>
    </rPh>
    <rPh sb="1" eb="3">
      <t>リヨウ</t>
    </rPh>
    <phoneticPr fontId="2"/>
  </si>
  <si>
    <t>沈　殿</t>
    <rPh sb="0" eb="1">
      <t>チン</t>
    </rPh>
    <rPh sb="2" eb="3">
      <t>トノ</t>
    </rPh>
    <phoneticPr fontId="2"/>
  </si>
  <si>
    <t>ろ　過</t>
    <rPh sb="2" eb="3">
      <t>カ</t>
    </rPh>
    <phoneticPr fontId="2"/>
  </si>
  <si>
    <t>乾　燥</t>
    <rPh sb="0" eb="1">
      <t>イヌイ</t>
    </rPh>
    <rPh sb="2" eb="3">
      <t>ソウ</t>
    </rPh>
    <phoneticPr fontId="2"/>
  </si>
  <si>
    <t>燃　焼</t>
    <rPh sb="0" eb="1">
      <t>ネン</t>
    </rPh>
    <rPh sb="2" eb="3">
      <t>ヤキ</t>
    </rPh>
    <phoneticPr fontId="2"/>
  </si>
  <si>
    <t>通　風</t>
    <rPh sb="0" eb="1">
      <t>ツウ</t>
    </rPh>
    <rPh sb="2" eb="3">
      <t>フウ</t>
    </rPh>
    <phoneticPr fontId="2"/>
  </si>
  <si>
    <t>2a.3</t>
    <phoneticPr fontId="2"/>
  </si>
  <si>
    <t>プラグファン</t>
    <phoneticPr fontId="2"/>
  </si>
  <si>
    <t>楕円管熱交換器</t>
    <phoneticPr fontId="2"/>
  </si>
  <si>
    <t>2a.4</t>
    <phoneticPr fontId="2"/>
  </si>
  <si>
    <t>2a.5</t>
    <phoneticPr fontId="2"/>
  </si>
  <si>
    <t>ウォーミングアップ時の外気遮断制御の導入</t>
    <phoneticPr fontId="2"/>
  </si>
  <si>
    <t>季節に応じて、特殊空調室の温度・湿度設定の変更が実施されているか。</t>
    <rPh sb="21" eb="23">
      <t>ヘンコウ</t>
    </rPh>
    <rPh sb="24" eb="26">
      <t>ジッシ</t>
    </rPh>
    <phoneticPr fontId="2"/>
  </si>
  <si>
    <t>特殊空調室の運転時間の短縮</t>
    <rPh sb="6" eb="8">
      <t>ウンテン</t>
    </rPh>
    <rPh sb="8" eb="10">
      <t>ジカン</t>
    </rPh>
    <rPh sb="11" eb="13">
      <t>タンシュク</t>
    </rPh>
    <phoneticPr fontId="2"/>
  </si>
  <si>
    <t>ユーティリティ設備等の運用管理</t>
    <rPh sb="11" eb="13">
      <t>ウンヨウ</t>
    </rPh>
    <rPh sb="13" eb="15">
      <t>カンリ</t>
    </rPh>
    <phoneticPr fontId="2"/>
  </si>
  <si>
    <t>a.</t>
    <phoneticPr fontId="2"/>
  </si>
  <si>
    <t>1a.1</t>
    <phoneticPr fontId="2"/>
  </si>
  <si>
    <t>1a.2</t>
    <phoneticPr fontId="2"/>
  </si>
  <si>
    <t>非使用時間帯の蒸気ボイラーの停止</t>
    <phoneticPr fontId="2"/>
  </si>
  <si>
    <t>b.</t>
    <phoneticPr fontId="2"/>
  </si>
  <si>
    <t>1b.1</t>
    <phoneticPr fontId="2"/>
  </si>
  <si>
    <t>1b.2</t>
    <phoneticPr fontId="2"/>
  </si>
  <si>
    <t>冷凍機の冷却水温度設定値の調整</t>
    <phoneticPr fontId="2"/>
  </si>
  <si>
    <t>c.</t>
    <phoneticPr fontId="2"/>
  </si>
  <si>
    <t>d.</t>
    <phoneticPr fontId="2"/>
  </si>
  <si>
    <t>受変電設備、配電設備</t>
    <phoneticPr fontId="2"/>
  </si>
  <si>
    <t>1d.1</t>
    <phoneticPr fontId="2"/>
  </si>
  <si>
    <t>1f.1</t>
    <phoneticPr fontId="2"/>
  </si>
  <si>
    <t>＋</t>
    <phoneticPr fontId="2"/>
  </si>
  <si>
    <t>ユーティリティ設備等の保守管理</t>
    <phoneticPr fontId="2"/>
  </si>
  <si>
    <t>a.</t>
    <phoneticPr fontId="2"/>
  </si>
  <si>
    <t>蒸気制御バルブ等の作動チェック</t>
    <phoneticPr fontId="2"/>
  </si>
  <si>
    <t>c.</t>
    <phoneticPr fontId="2"/>
  </si>
  <si>
    <t>3.</t>
    <phoneticPr fontId="2"/>
  </si>
  <si>
    <t>3a.1</t>
    <phoneticPr fontId="2"/>
  </si>
  <si>
    <t>3a.2</t>
    <phoneticPr fontId="2"/>
  </si>
  <si>
    <t>ファンのプーリーダウンの実施</t>
    <phoneticPr fontId="2"/>
  </si>
  <si>
    <t>照明設備</t>
    <phoneticPr fontId="2"/>
  </si>
  <si>
    <t>＋</t>
    <phoneticPr fontId="2"/>
  </si>
  <si>
    <t>ファンコイルユニットの比例制御の導入</t>
    <phoneticPr fontId="2"/>
  </si>
  <si>
    <t>ファンコイルユニットの比例制御が、ファンコイルユニット全台数に対して、どの程度の割合で導入されているか。</t>
    <rPh sb="27" eb="28">
      <t>ゼン</t>
    </rPh>
    <rPh sb="28" eb="30">
      <t>ダイスウ</t>
    </rPh>
    <rPh sb="31" eb="32">
      <t>タイ</t>
    </rPh>
    <rPh sb="40" eb="42">
      <t>ワリアイ</t>
    </rPh>
    <phoneticPr fontId="2"/>
  </si>
  <si>
    <t>＋</t>
    <phoneticPr fontId="2"/>
  </si>
  <si>
    <t>全熱交換器の導入</t>
    <phoneticPr fontId="2"/>
  </si>
  <si>
    <t>＋</t>
    <phoneticPr fontId="2"/>
  </si>
  <si>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2"/>
  </si>
  <si>
    <t>居室の室内温度の適正化</t>
    <rPh sb="0" eb="2">
      <t>キョシツ</t>
    </rPh>
    <rPh sb="3" eb="5">
      <t>シツナイ</t>
    </rPh>
    <rPh sb="5" eb="7">
      <t>オンド</t>
    </rPh>
    <rPh sb="8" eb="11">
      <t>テキセイカ</t>
    </rPh>
    <phoneticPr fontId="2"/>
  </si>
  <si>
    <t>居室以外の室内温度の緩和</t>
    <rPh sb="0" eb="2">
      <t>キョシツ</t>
    </rPh>
    <rPh sb="2" eb="4">
      <t>イガイ</t>
    </rPh>
    <rPh sb="5" eb="7">
      <t>シツナイ</t>
    </rPh>
    <rPh sb="7" eb="9">
      <t>オンド</t>
    </rPh>
    <rPh sb="10" eb="12">
      <t>カンワ</t>
    </rPh>
    <phoneticPr fontId="2"/>
  </si>
  <si>
    <t>3a.2</t>
    <phoneticPr fontId="2"/>
  </si>
  <si>
    <t>再加熱用熱量の低減のために、排ガス処理用の触媒反応塔に低温触媒が導入されているか。</t>
    <rPh sb="0" eb="3">
      <t>サイカネツ</t>
    </rPh>
    <rPh sb="3" eb="4">
      <t>ヨウ</t>
    </rPh>
    <rPh sb="4" eb="6">
      <t>ネツリョウ</t>
    </rPh>
    <rPh sb="7" eb="9">
      <t>テイゲン</t>
    </rPh>
    <phoneticPr fontId="2"/>
  </si>
  <si>
    <t>白煙防止用空気加熱器の空気量制御の導入</t>
    <rPh sb="0" eb="2">
      <t>ハクエン</t>
    </rPh>
    <rPh sb="2" eb="4">
      <t>ボウシ</t>
    </rPh>
    <rPh sb="4" eb="5">
      <t>ヨウ</t>
    </rPh>
    <rPh sb="5" eb="7">
      <t>クウキ</t>
    </rPh>
    <rPh sb="7" eb="9">
      <t>カネツ</t>
    </rPh>
    <rPh sb="9" eb="10">
      <t>キ</t>
    </rPh>
    <rPh sb="11" eb="13">
      <t>クウキ</t>
    </rPh>
    <rPh sb="13" eb="14">
      <t>リョウ</t>
    </rPh>
    <rPh sb="14" eb="16">
      <t>セイギョ</t>
    </rPh>
    <rPh sb="17" eb="19">
      <t>ドウニュウ</t>
    </rPh>
    <phoneticPr fontId="2"/>
  </si>
  <si>
    <t>白煙防止用空気加熱器に、外気条件による空気量制御が導入されているか。</t>
    <rPh sb="0" eb="2">
      <t>ハクエン</t>
    </rPh>
    <rPh sb="2" eb="4">
      <t>ボウシ</t>
    </rPh>
    <rPh sb="4" eb="5">
      <t>ヨウ</t>
    </rPh>
    <rPh sb="5" eb="7">
      <t>クウキ</t>
    </rPh>
    <rPh sb="7" eb="9">
      <t>カネツ</t>
    </rPh>
    <rPh sb="9" eb="10">
      <t>キ</t>
    </rPh>
    <rPh sb="12" eb="13">
      <t>ガイ</t>
    </rPh>
    <rPh sb="13" eb="14">
      <t>キ</t>
    </rPh>
    <rPh sb="14" eb="16">
      <t>ジョウケン</t>
    </rPh>
    <rPh sb="19" eb="21">
      <t>クウキ</t>
    </rPh>
    <rPh sb="21" eb="22">
      <t>リョウ</t>
    </rPh>
    <rPh sb="22" eb="24">
      <t>セイギョ</t>
    </rPh>
    <rPh sb="25" eb="27">
      <t>ドウニュウ</t>
    </rPh>
    <phoneticPr fontId="2"/>
  </si>
  <si>
    <t>主ポンプ（雨水ポンプを除く。）の揚程を低減するために、高水位運転が実施されているか。</t>
    <rPh sb="0" eb="1">
      <t>シュ</t>
    </rPh>
    <rPh sb="16" eb="17">
      <t>ヨウ</t>
    </rPh>
    <rPh sb="17" eb="18">
      <t>テイ</t>
    </rPh>
    <rPh sb="19" eb="21">
      <t>テイゲン</t>
    </rPh>
    <rPh sb="27" eb="30">
      <t>コウスイイ</t>
    </rPh>
    <rPh sb="30" eb="32">
      <t>ウンテン</t>
    </rPh>
    <rPh sb="33" eb="35">
      <t>ジッシ</t>
    </rPh>
    <phoneticPr fontId="2"/>
  </si>
  <si>
    <t>汚泥焼却炉等の燃料と空気量の適正化</t>
    <rPh sb="7" eb="9">
      <t>ネンリョウ</t>
    </rPh>
    <rPh sb="10" eb="12">
      <t>クウキ</t>
    </rPh>
    <rPh sb="12" eb="13">
      <t>リョウ</t>
    </rPh>
    <rPh sb="14" eb="17">
      <t>テキセイカ</t>
    </rPh>
    <phoneticPr fontId="2"/>
  </si>
  <si>
    <t>汚泥焼却炉、焼成炉及び溶融炉の燃料と空気量の適正化が実施されているか。</t>
    <rPh sb="0" eb="2">
      <t>オデイ</t>
    </rPh>
    <rPh sb="2" eb="5">
      <t>ショウキャクロ</t>
    </rPh>
    <rPh sb="6" eb="8">
      <t>ショウセイ</t>
    </rPh>
    <rPh sb="8" eb="9">
      <t>ロ</t>
    </rPh>
    <rPh sb="11" eb="13">
      <t>ヨウユウ</t>
    </rPh>
    <rPh sb="13" eb="14">
      <t>ロ</t>
    </rPh>
    <rPh sb="15" eb="17">
      <t>ネンリョウ</t>
    </rPh>
    <rPh sb="18" eb="20">
      <t>クウキ</t>
    </rPh>
    <rPh sb="20" eb="21">
      <t>リョウ</t>
    </rPh>
    <rPh sb="22" eb="25">
      <t>テキセイカ</t>
    </rPh>
    <rPh sb="26" eb="28">
      <t>ジッシ</t>
    </rPh>
    <phoneticPr fontId="2"/>
  </si>
  <si>
    <t>汚泥焼却炉、焼成炉及び溶融炉の熱媒体（砂）の温度・量の管理が実施されているか。</t>
    <phoneticPr fontId="2"/>
  </si>
  <si>
    <t>汚泥焼却炉、焼成炉及び溶融炉の連続運転が実施されているか。</t>
    <phoneticPr fontId="2"/>
  </si>
  <si>
    <t>下水道施設の保守管理</t>
    <phoneticPr fontId="2"/>
  </si>
  <si>
    <t>高効率上水道ポンプの導入</t>
    <rPh sb="0" eb="3">
      <t>コウコウリツ</t>
    </rPh>
    <rPh sb="10" eb="12">
      <t>ドウニュウ</t>
    </rPh>
    <phoneticPr fontId="2"/>
  </si>
  <si>
    <t>永久磁石(IPM)モータ</t>
    <phoneticPr fontId="2"/>
  </si>
  <si>
    <t>夜間及び休日、無人時など非使用時に、特殊空調室の低風量運転又は間引き運転（自動制御が有効に機能している場合を含む。）が実施されているか。</t>
    <rPh sb="0" eb="2">
      <t>ヤカン</t>
    </rPh>
    <rPh sb="4" eb="6">
      <t>キュウジツ</t>
    </rPh>
    <rPh sb="12" eb="13">
      <t>ヒ</t>
    </rPh>
    <rPh sb="13" eb="15">
      <t>シヨウ</t>
    </rPh>
    <rPh sb="24" eb="25">
      <t>テイ</t>
    </rPh>
    <rPh sb="25" eb="27">
      <t>フウリョウ</t>
    </rPh>
    <rPh sb="27" eb="29">
      <t>ウンテン</t>
    </rPh>
    <rPh sb="29" eb="30">
      <t>マタ</t>
    </rPh>
    <rPh sb="31" eb="33">
      <t>マビ</t>
    </rPh>
    <rPh sb="34" eb="36">
      <t>ウンテン</t>
    </rPh>
    <rPh sb="54" eb="55">
      <t>フク</t>
    </rPh>
    <rPh sb="59" eb="61">
      <t>ジッシ</t>
    </rPh>
    <phoneticPr fontId="2"/>
  </si>
  <si>
    <t>冷凍・冷蔵設備冷却器の除霜（デフロスト）が実施されているか。（着霜制御がある場合も除霜実施とみなす。）</t>
    <rPh sb="5" eb="7">
      <t>セツビ</t>
    </rPh>
    <rPh sb="7" eb="9">
      <t>レイキャク</t>
    </rPh>
    <rPh sb="9" eb="10">
      <t>キ</t>
    </rPh>
    <rPh sb="11" eb="12">
      <t>ジョ</t>
    </rPh>
    <rPh sb="12" eb="13">
      <t>シモ</t>
    </rPh>
    <rPh sb="21" eb="23">
      <t>ジッシ</t>
    </rPh>
    <phoneticPr fontId="2"/>
  </si>
  <si>
    <t>燃焼設備・熱利用設備炉体開口部の縮小・密閉</t>
    <rPh sb="10" eb="11">
      <t>ロ</t>
    </rPh>
    <rPh sb="11" eb="12">
      <t>タイ</t>
    </rPh>
    <rPh sb="12" eb="15">
      <t>カイコウブ</t>
    </rPh>
    <rPh sb="16" eb="18">
      <t>シュクショウ</t>
    </rPh>
    <rPh sb="19" eb="21">
      <t>ミッペイ</t>
    </rPh>
    <phoneticPr fontId="2"/>
  </si>
  <si>
    <t>燃焼設備・熱利用設備炉体開口部の縮小・密閉</t>
    <rPh sb="0" eb="2">
      <t>ネンショウ</t>
    </rPh>
    <rPh sb="2" eb="4">
      <t>セツビ</t>
    </rPh>
    <rPh sb="5" eb="6">
      <t>ネツ</t>
    </rPh>
    <rPh sb="6" eb="8">
      <t>リヨウ</t>
    </rPh>
    <rPh sb="8" eb="10">
      <t>セツビ</t>
    </rPh>
    <rPh sb="10" eb="11">
      <t>ロ</t>
    </rPh>
    <rPh sb="11" eb="12">
      <t>カラダ</t>
    </rPh>
    <rPh sb="12" eb="15">
      <t>カイコウブ</t>
    </rPh>
    <rPh sb="16" eb="18">
      <t>シュクショウ</t>
    </rPh>
    <rPh sb="19" eb="21">
      <t>ミッペイ</t>
    </rPh>
    <phoneticPr fontId="2"/>
  </si>
  <si>
    <t>燃焼設備又は熱利用設備に対して、炉体開口部の縮小又は密閉が行われているか。</t>
    <rPh sb="0" eb="2">
      <t>ネンショウ</t>
    </rPh>
    <rPh sb="2" eb="4">
      <t>セツビ</t>
    </rPh>
    <rPh sb="4" eb="5">
      <t>マタ</t>
    </rPh>
    <rPh sb="6" eb="7">
      <t>ネツ</t>
    </rPh>
    <rPh sb="7" eb="9">
      <t>リヨウ</t>
    </rPh>
    <rPh sb="9" eb="11">
      <t>セツビ</t>
    </rPh>
    <rPh sb="12" eb="13">
      <t>タイ</t>
    </rPh>
    <rPh sb="24" eb="25">
      <t>マタ</t>
    </rPh>
    <rPh sb="26" eb="28">
      <t>ミッペイ</t>
    </rPh>
    <rPh sb="29" eb="30">
      <t>オコナ</t>
    </rPh>
    <phoneticPr fontId="2"/>
  </si>
  <si>
    <t>縮小又は密閉</t>
    <rPh sb="0" eb="2">
      <t>シュクショウ</t>
    </rPh>
    <rPh sb="2" eb="3">
      <t>マタ</t>
    </rPh>
    <rPh sb="4" eb="6">
      <t>ミッペイ</t>
    </rPh>
    <phoneticPr fontId="2"/>
  </si>
  <si>
    <t>照明器具 等</t>
    <rPh sb="0" eb="2">
      <t>ショウメイ</t>
    </rPh>
    <rPh sb="2" eb="4">
      <t>キグ</t>
    </rPh>
    <rPh sb="5" eb="6">
      <t>ナド</t>
    </rPh>
    <phoneticPr fontId="2"/>
  </si>
  <si>
    <t>排水処理設備、ブロワ 等</t>
    <rPh sb="0" eb="2">
      <t>ハイスイ</t>
    </rPh>
    <rPh sb="2" eb="4">
      <t>ショリ</t>
    </rPh>
    <rPh sb="4" eb="6">
      <t>セツビ</t>
    </rPh>
    <rPh sb="11" eb="12">
      <t>ナド</t>
    </rPh>
    <phoneticPr fontId="2"/>
  </si>
  <si>
    <t>オフィス機器、家電 等</t>
    <rPh sb="4" eb="6">
      <t>キキ</t>
    </rPh>
    <rPh sb="7" eb="9">
      <t>カデン</t>
    </rPh>
    <rPh sb="10" eb="11">
      <t>ナド</t>
    </rPh>
    <phoneticPr fontId="2"/>
  </si>
  <si>
    <t>パッケージ形空調機 等</t>
    <phoneticPr fontId="2"/>
  </si>
  <si>
    <t>上水道ポンプ</t>
    <rPh sb="0" eb="1">
      <t>ジョウ</t>
    </rPh>
    <rPh sb="1" eb="3">
      <t>スイドウ</t>
    </rPh>
    <phoneticPr fontId="2"/>
  </si>
  <si>
    <t>汚泥濃縮</t>
    <rPh sb="0" eb="2">
      <t>オデイ</t>
    </rPh>
    <rPh sb="2" eb="4">
      <t>ノウシュク</t>
    </rPh>
    <phoneticPr fontId="2"/>
  </si>
  <si>
    <t>汚泥消化</t>
    <rPh sb="0" eb="2">
      <t>オデイ</t>
    </rPh>
    <rPh sb="2" eb="4">
      <t>ショウカ</t>
    </rPh>
    <phoneticPr fontId="2"/>
  </si>
  <si>
    <t>汚泥脱水</t>
    <rPh sb="0" eb="2">
      <t>オデイ</t>
    </rPh>
    <rPh sb="2" eb="4">
      <t>ダッスイ</t>
    </rPh>
    <phoneticPr fontId="2"/>
  </si>
  <si>
    <t>コージェネ</t>
  </si>
  <si>
    <t>特殊空調室</t>
    <rPh sb="0" eb="2">
      <t>トクシュ</t>
    </rPh>
    <rPh sb="2" eb="4">
      <t>クウチョウ</t>
    </rPh>
    <rPh sb="4" eb="5">
      <t>シツ</t>
    </rPh>
    <phoneticPr fontId="2"/>
  </si>
  <si>
    <t>総括表</t>
    <rPh sb="0" eb="2">
      <t>ソウカツ</t>
    </rPh>
    <rPh sb="2" eb="3">
      <t>ヒョウ</t>
    </rPh>
    <phoneticPr fontId="2"/>
  </si>
  <si>
    <t>総括表
[GJ/年]</t>
    <rPh sb="0" eb="2">
      <t>ソウカツ</t>
    </rPh>
    <rPh sb="2" eb="3">
      <t>ヒョウ</t>
    </rPh>
    <phoneticPr fontId="2"/>
  </si>
  <si>
    <t>用途別床面積</t>
    <rPh sb="0" eb="2">
      <t>ヨウト</t>
    </rPh>
    <rPh sb="2" eb="3">
      <t>ベツ</t>
    </rPh>
    <rPh sb="3" eb="6">
      <t>ユカメンセキ</t>
    </rPh>
    <phoneticPr fontId="2"/>
  </si>
  <si>
    <t>上水道ポンプの台数制御の導入</t>
    <rPh sb="7" eb="9">
      <t>ダイスウ</t>
    </rPh>
    <rPh sb="9" eb="11">
      <t>セイギョ</t>
    </rPh>
    <rPh sb="12" eb="14">
      <t>ドウニュウ</t>
    </rPh>
    <phoneticPr fontId="2"/>
  </si>
  <si>
    <t>Ⅱ 設備及び建物の性能に関する事項</t>
    <phoneticPr fontId="2"/>
  </si>
  <si>
    <t>生産設備での必要風量に合わせて、特殊排気設備の排気量の適正化が実施されているか。</t>
    <rPh sb="11" eb="12">
      <t>ア</t>
    </rPh>
    <rPh sb="31" eb="33">
      <t>ジッシ</t>
    </rPh>
    <phoneticPr fontId="2"/>
  </si>
  <si>
    <t>g. 特殊排気設備</t>
    <rPh sb="3" eb="5">
      <t>トクシュ</t>
    </rPh>
    <rPh sb="5" eb="7">
      <t>ハイキ</t>
    </rPh>
    <phoneticPr fontId="2"/>
  </si>
  <si>
    <t>DCブラシレスモータ</t>
    <phoneticPr fontId="2"/>
  </si>
  <si>
    <t>No.</t>
    <phoneticPr fontId="2"/>
  </si>
  <si>
    <t>4b.1</t>
    <phoneticPr fontId="2"/>
  </si>
  <si>
    <t>整備無し</t>
    <phoneticPr fontId="2"/>
  </si>
  <si>
    <t>導入無し</t>
    <phoneticPr fontId="2"/>
  </si>
  <si>
    <t>整備無し</t>
    <phoneticPr fontId="2"/>
  </si>
  <si>
    <t>整備無し</t>
    <phoneticPr fontId="2"/>
  </si>
  <si>
    <t>採用無し</t>
    <phoneticPr fontId="2"/>
  </si>
  <si>
    <t>採用無し</t>
    <phoneticPr fontId="2"/>
  </si>
  <si>
    <t>実施無し</t>
    <phoneticPr fontId="2"/>
  </si>
  <si>
    <t>年1回程度又は実施無し</t>
    <phoneticPr fontId="2"/>
  </si>
  <si>
    <t>[kW]電気</t>
    <phoneticPr fontId="2"/>
  </si>
  <si>
    <t>[MJ/h]ガス</t>
    <phoneticPr fontId="2"/>
  </si>
  <si>
    <t>[kg/h]LPG</t>
    <phoneticPr fontId="2"/>
  </si>
  <si>
    <t>[ℓ/h]A重油</t>
    <phoneticPr fontId="2"/>
  </si>
  <si>
    <t>[ℓ/h]灯油</t>
    <phoneticPr fontId="2"/>
  </si>
  <si>
    <t>5%未満に採用又は採用無し</t>
    <phoneticPr fontId="2"/>
  </si>
  <si>
    <t>-</t>
    <phoneticPr fontId="2"/>
  </si>
  <si>
    <t>装置回り</t>
    <phoneticPr fontId="2"/>
  </si>
  <si>
    <t>採用無し</t>
    <phoneticPr fontId="2"/>
  </si>
  <si>
    <t>-</t>
    <phoneticPr fontId="2"/>
  </si>
  <si>
    <t>採用無し</t>
    <phoneticPr fontId="2"/>
  </si>
  <si>
    <t>採用無し</t>
    <phoneticPr fontId="2"/>
  </si>
  <si>
    <t>[kW]電気</t>
    <phoneticPr fontId="2"/>
  </si>
  <si>
    <t>[MJ/h]ガス</t>
    <phoneticPr fontId="2"/>
  </si>
  <si>
    <t>[kg/h]LPG</t>
    <phoneticPr fontId="2"/>
  </si>
  <si>
    <t>[ℓ/h]A重油</t>
    <phoneticPr fontId="2"/>
  </si>
  <si>
    <t>[ℓ/h]灯油</t>
    <phoneticPr fontId="2"/>
  </si>
  <si>
    <t>開放式回路あり</t>
    <phoneticPr fontId="2"/>
  </si>
  <si>
    <t>-</t>
    <phoneticPr fontId="2"/>
  </si>
  <si>
    <t>採用無し</t>
    <phoneticPr fontId="2"/>
  </si>
  <si>
    <t>-</t>
    <phoneticPr fontId="2"/>
  </si>
  <si>
    <t>採用無し</t>
    <phoneticPr fontId="2"/>
  </si>
  <si>
    <t>95%以上に採用</t>
    <phoneticPr fontId="2"/>
  </si>
  <si>
    <t>70%以上95%未満に採用</t>
    <phoneticPr fontId="2"/>
  </si>
  <si>
    <t>-</t>
    <phoneticPr fontId="2"/>
  </si>
  <si>
    <t>非使用時間帯無し</t>
    <rPh sb="6" eb="7">
      <t>ナ</t>
    </rPh>
    <phoneticPr fontId="2"/>
  </si>
  <si>
    <t>高効率モータを使用した高効率返送汚泥ポンプが、返送汚泥ポンプ総電動機出力に対して、どの程度の割合で導入されているか。</t>
    <rPh sb="7" eb="9">
      <t>シヨウ</t>
    </rPh>
    <rPh sb="14" eb="16">
      <t>ヘンソウ</t>
    </rPh>
    <rPh sb="16" eb="18">
      <t>オデイ</t>
    </rPh>
    <rPh sb="23" eb="25">
      <t>ヘンソウ</t>
    </rPh>
    <rPh sb="25" eb="27">
      <t>オデイ</t>
    </rPh>
    <rPh sb="43" eb="45">
      <t>テイド</t>
    </rPh>
    <phoneticPr fontId="2"/>
  </si>
  <si>
    <t>2a.18</t>
  </si>
  <si>
    <t>2a.19</t>
  </si>
  <si>
    <t>ろ過逆洗・空洗の頻度の適正化</t>
    <rPh sb="1" eb="2">
      <t>カ</t>
    </rPh>
    <rPh sb="2" eb="3">
      <t>ギャク</t>
    </rPh>
    <rPh sb="3" eb="4">
      <t>アラ</t>
    </rPh>
    <rPh sb="5" eb="6">
      <t>クウ</t>
    </rPh>
    <rPh sb="6" eb="7">
      <t>ススグ</t>
    </rPh>
    <rPh sb="8" eb="10">
      <t>ヒンド</t>
    </rPh>
    <rPh sb="11" eb="14">
      <t>テキセイカ</t>
    </rPh>
    <phoneticPr fontId="2"/>
  </si>
  <si>
    <t>ろ過逆洗及び空洗の頻度の適正化が実施されているか。</t>
    <rPh sb="1" eb="2">
      <t>カ</t>
    </rPh>
    <rPh sb="2" eb="3">
      <t>ギャク</t>
    </rPh>
    <rPh sb="3" eb="4">
      <t>ススグ</t>
    </rPh>
    <rPh sb="4" eb="5">
      <t>オヨ</t>
    </rPh>
    <rPh sb="9" eb="11">
      <t>ヒンド</t>
    </rPh>
    <rPh sb="12" eb="14">
      <t>テキセイ</t>
    </rPh>
    <rPh sb="16" eb="18">
      <t>ジッシ</t>
    </rPh>
    <phoneticPr fontId="2"/>
  </si>
  <si>
    <t>膜ろ過の膜洗浄の頻度及び時間の適正化が実施されているか。</t>
    <rPh sb="0" eb="1">
      <t>マク</t>
    </rPh>
    <rPh sb="2" eb="3">
      <t>カ</t>
    </rPh>
    <rPh sb="4" eb="7">
      <t>マクセンジョウ</t>
    </rPh>
    <rPh sb="8" eb="10">
      <t>ヒンド</t>
    </rPh>
    <rPh sb="12" eb="14">
      <t>ジカン</t>
    </rPh>
    <rPh sb="15" eb="17">
      <t>テキセイ</t>
    </rPh>
    <rPh sb="19" eb="21">
      <t>ジッシ</t>
    </rPh>
    <phoneticPr fontId="2"/>
  </si>
  <si>
    <t>オゾン注入量の調整が実施されているか。</t>
    <rPh sb="3" eb="5">
      <t>チュウニュウ</t>
    </rPh>
    <rPh sb="5" eb="6">
      <t>リョウ</t>
    </rPh>
    <rPh sb="7" eb="9">
      <t>チョウセイ</t>
    </rPh>
    <phoneticPr fontId="2"/>
  </si>
  <si>
    <t>上水道施設の保守管理</t>
    <phoneticPr fontId="2"/>
  </si>
  <si>
    <t>※ 上水道施設以外は評価対象外とする。</t>
    <phoneticPr fontId="2"/>
  </si>
  <si>
    <t>工業炉のリジェネレイティブバーナーの導入</t>
    <rPh sb="18" eb="20">
      <t>ドウニュウ</t>
    </rPh>
    <phoneticPr fontId="2"/>
  </si>
  <si>
    <t>燃焼設備・熱利用設備への二重扉の導入</t>
    <rPh sb="12" eb="14">
      <t>ニジュウ</t>
    </rPh>
    <rPh sb="14" eb="15">
      <t>トビラ</t>
    </rPh>
    <rPh sb="16" eb="18">
      <t>ドウニュウ</t>
    </rPh>
    <phoneticPr fontId="2"/>
  </si>
  <si>
    <t>燃焼設備・熱利用設備への空気流等による遮断設備の導入</t>
    <rPh sb="12" eb="15">
      <t>クウキリュウ</t>
    </rPh>
    <rPh sb="15" eb="16">
      <t>ナド</t>
    </rPh>
    <rPh sb="19" eb="21">
      <t>シャダン</t>
    </rPh>
    <rPh sb="21" eb="23">
      <t>セツビ</t>
    </rPh>
    <rPh sb="24" eb="26">
      <t>ドウニュウ</t>
    </rPh>
    <phoneticPr fontId="2"/>
  </si>
  <si>
    <t>生産プロセスにおける高効率ブロワ・ファンの導入</t>
    <phoneticPr fontId="2"/>
  </si>
  <si>
    <t>同一系統に複数のポンプが設置されている場合、上水道ポンプの台数制御が、対象上水道ポンプ総電動機出力に対して、どの程度の割合で導入されているか。</t>
    <rPh sb="0" eb="1">
      <t>ドウ</t>
    </rPh>
    <rPh sb="1" eb="2">
      <t>イチ</t>
    </rPh>
    <rPh sb="2" eb="4">
      <t>ケイトウ</t>
    </rPh>
    <rPh sb="5" eb="7">
      <t>フクスウ</t>
    </rPh>
    <rPh sb="12" eb="14">
      <t>セッチ</t>
    </rPh>
    <rPh sb="19" eb="21">
      <t>バアイ</t>
    </rPh>
    <rPh sb="35" eb="37">
      <t>タイショウ</t>
    </rPh>
    <phoneticPr fontId="2"/>
  </si>
  <si>
    <t>上水道ポンプのインバータ、静止セルビウス等による回転数制御が、上水道ポンプ総電動機出力に対して、どの程度の割合で導入されているか。</t>
    <rPh sb="20" eb="21">
      <t>ナド</t>
    </rPh>
    <rPh sb="24" eb="27">
      <t>カイテンスウ</t>
    </rPh>
    <rPh sb="27" eb="29">
      <t>セイギョ</t>
    </rPh>
    <rPh sb="31" eb="34">
      <t>ジョウスイドウ</t>
    </rPh>
    <rPh sb="37" eb="38">
      <t>ソウ</t>
    </rPh>
    <rPh sb="38" eb="41">
      <t>デンドウキ</t>
    </rPh>
    <rPh sb="41" eb="43">
      <t>シュツリョク</t>
    </rPh>
    <rPh sb="44" eb="45">
      <t>タイ</t>
    </rPh>
    <rPh sb="50" eb="52">
      <t>テイド</t>
    </rPh>
    <rPh sb="53" eb="55">
      <t>ワリアイ</t>
    </rPh>
    <rPh sb="56" eb="58">
      <t>ドウニュウ</t>
    </rPh>
    <phoneticPr fontId="2"/>
  </si>
  <si>
    <t>永久磁石(IPM)モータ</t>
    <phoneticPr fontId="2"/>
  </si>
  <si>
    <t>上水道ポンプの翼角制御が、上水道ポンプ総電動機出力に対して、どの程度の割合で導入されているか。</t>
    <rPh sb="7" eb="8">
      <t>ツバサ</t>
    </rPh>
    <rPh sb="8" eb="9">
      <t>カド</t>
    </rPh>
    <rPh sb="9" eb="11">
      <t>セイギョ</t>
    </rPh>
    <rPh sb="13" eb="16">
      <t>ジョウスイドウ</t>
    </rPh>
    <rPh sb="19" eb="20">
      <t>ソウ</t>
    </rPh>
    <rPh sb="20" eb="23">
      <t>デンドウキ</t>
    </rPh>
    <rPh sb="23" eb="25">
      <t>シュツリョク</t>
    </rPh>
    <rPh sb="26" eb="27">
      <t>タイ</t>
    </rPh>
    <rPh sb="32" eb="34">
      <t>テイド</t>
    </rPh>
    <rPh sb="35" eb="37">
      <t>ワリアイ</t>
    </rPh>
    <rPh sb="38" eb="40">
      <t>ドウニュウ</t>
    </rPh>
    <phoneticPr fontId="2"/>
  </si>
  <si>
    <t>不要変圧器無し</t>
    <rPh sb="0" eb="2">
      <t>フヨウ</t>
    </rPh>
    <rPh sb="2" eb="5">
      <t>ヘンアツキ</t>
    </rPh>
    <rPh sb="5" eb="6">
      <t>ナ</t>
    </rPh>
    <phoneticPr fontId="2"/>
  </si>
  <si>
    <t>熱源無し</t>
    <rPh sb="0" eb="2">
      <t>ネツゲン</t>
    </rPh>
    <rPh sb="2" eb="3">
      <t>ナ</t>
    </rPh>
    <phoneticPr fontId="2"/>
  </si>
  <si>
    <t>3.建物の省エネルギー性能</t>
    <phoneticPr fontId="2"/>
  </si>
  <si>
    <t>※ 上水道ポンプは、取水・導水、ろ過、高度浄水、汚泥濃縮、送水・配水の各工程のポンプを総称したものとする。</t>
    <rPh sb="35" eb="36">
      <t>カク</t>
    </rPh>
    <rPh sb="43" eb="45">
      <t>ソウショウ</t>
    </rPh>
    <phoneticPr fontId="2"/>
  </si>
  <si>
    <t>高効率上水道ポンプが、上水道ポンプ総電動機出力に対して、どの程度の割合で導入されているか。</t>
    <rPh sb="11" eb="14">
      <t>ジョウスイドウ</t>
    </rPh>
    <rPh sb="30" eb="32">
      <t>テイド</t>
    </rPh>
    <phoneticPr fontId="2"/>
  </si>
  <si>
    <t>高効率ブロワ・ファンの導入</t>
    <rPh sb="11" eb="13">
      <t>ドウニュウ</t>
    </rPh>
    <phoneticPr fontId="2"/>
  </si>
  <si>
    <t>高効率ブロワ及びファンが、ブロワ・ファン総電動機出力に対して、どの程度の割合で導入されているか。</t>
    <rPh sb="0" eb="3">
      <t>コウコウリツ</t>
    </rPh>
    <rPh sb="6" eb="7">
      <t>オヨ</t>
    </rPh>
    <rPh sb="33" eb="35">
      <t>テイド</t>
    </rPh>
    <rPh sb="39" eb="41">
      <t>ドウニュウ</t>
    </rPh>
    <phoneticPr fontId="2"/>
  </si>
  <si>
    <t>5a.6</t>
  </si>
  <si>
    <t>1d.7</t>
  </si>
  <si>
    <t>1d.8</t>
  </si>
  <si>
    <t>1d.9</t>
  </si>
  <si>
    <t>2c.1</t>
  </si>
  <si>
    <t>年2回未満又は実施無し</t>
    <rPh sb="0" eb="1">
      <t>ネン</t>
    </rPh>
    <rPh sb="2" eb="3">
      <t>カイ</t>
    </rPh>
    <rPh sb="3" eb="5">
      <t>ミマン</t>
    </rPh>
    <rPh sb="5" eb="6">
      <t>マタ</t>
    </rPh>
    <rPh sb="7" eb="9">
      <t>ジッシ</t>
    </rPh>
    <rPh sb="9" eb="10">
      <t>ナ</t>
    </rPh>
    <phoneticPr fontId="2"/>
  </si>
  <si>
    <t>2a.2</t>
    <phoneticPr fontId="2"/>
  </si>
  <si>
    <t>　　・省エネ法の第一種特定工場（製造業）の中長期計画作成指針にある設備等の中で、設備性能の向上に資するものを対象とする。</t>
    <phoneticPr fontId="2"/>
  </si>
  <si>
    <t>蒸気加熱装置、蒸し器、冷却装置 等</t>
    <rPh sb="0" eb="2">
      <t>ジョウキ</t>
    </rPh>
    <rPh sb="2" eb="4">
      <t>カネツ</t>
    </rPh>
    <rPh sb="4" eb="6">
      <t>ソウチ</t>
    </rPh>
    <rPh sb="7" eb="8">
      <t>ム</t>
    </rPh>
    <rPh sb="9" eb="10">
      <t>キ</t>
    </rPh>
    <rPh sb="11" eb="13">
      <t>レイキャク</t>
    </rPh>
    <rPh sb="13" eb="15">
      <t>ソウチ</t>
    </rPh>
    <rPh sb="16" eb="17">
      <t>ナド</t>
    </rPh>
    <phoneticPr fontId="2"/>
  </si>
  <si>
    <t>2b.1</t>
    <phoneticPr fontId="2"/>
  </si>
  <si>
    <t>コージェネレーション設備がある場合、効率を高い状態で維持するため、定期的な点検が実施されているか。</t>
    <rPh sb="10" eb="12">
      <t>セツビ</t>
    </rPh>
    <rPh sb="15" eb="17">
      <t>バアイ</t>
    </rPh>
    <rPh sb="18" eb="20">
      <t>コウリツ</t>
    </rPh>
    <rPh sb="21" eb="22">
      <t>タカ</t>
    </rPh>
    <rPh sb="23" eb="25">
      <t>ジョウタイ</t>
    </rPh>
    <rPh sb="26" eb="28">
      <t>イジ</t>
    </rPh>
    <rPh sb="33" eb="36">
      <t>テイキテキ</t>
    </rPh>
    <rPh sb="37" eb="39">
      <t>テンケン</t>
    </rPh>
    <rPh sb="40" eb="42">
      <t>ジッシ</t>
    </rPh>
    <phoneticPr fontId="2"/>
  </si>
  <si>
    <t>特殊空調設備無し</t>
    <rPh sb="0" eb="2">
      <t>トクシュ</t>
    </rPh>
    <rPh sb="2" eb="4">
      <t>クウチョウ</t>
    </rPh>
    <rPh sb="4" eb="6">
      <t>セツビ</t>
    </rPh>
    <rPh sb="6" eb="7">
      <t>ナ</t>
    </rPh>
    <phoneticPr fontId="2"/>
  </si>
  <si>
    <t>トップレベル事業所の認定水準</t>
    <rPh sb="6" eb="9">
      <t>ジギョウショ</t>
    </rPh>
    <rPh sb="10" eb="12">
      <t>ニンテイ</t>
    </rPh>
    <rPh sb="12" eb="14">
      <t>スイジュン</t>
    </rPh>
    <phoneticPr fontId="2"/>
  </si>
  <si>
    <t>6.生産・プラント・特殊設備の保守管理</t>
  </si>
  <si>
    <t>5.生産・プラント・特殊設備の省エネルギー性能</t>
  </si>
  <si>
    <t>5.生産・プラント・特殊設備の運用管理</t>
  </si>
  <si>
    <t>重み
係数</t>
    <rPh sb="0" eb="1">
      <t>オモ</t>
    </rPh>
    <rPh sb="3" eb="5">
      <t>ケイスウ</t>
    </rPh>
    <phoneticPr fontId="2"/>
  </si>
  <si>
    <t>1a.</t>
    <phoneticPr fontId="2"/>
  </si>
  <si>
    <t>潜熱蓄熱</t>
    <rPh sb="0" eb="1">
      <t>セン</t>
    </rPh>
    <rPh sb="1" eb="2">
      <t>ネツ</t>
    </rPh>
    <phoneticPr fontId="2"/>
  </si>
  <si>
    <t>躯体蓄熱</t>
    <rPh sb="0" eb="2">
      <t>クタイ</t>
    </rPh>
    <rPh sb="2" eb="3">
      <t>チク</t>
    </rPh>
    <rPh sb="3" eb="4">
      <t>ネツ</t>
    </rPh>
    <phoneticPr fontId="2"/>
  </si>
  <si>
    <t>氷蓄熱（内融型）</t>
    <rPh sb="4" eb="5">
      <t>ナイ</t>
    </rPh>
    <rPh sb="5" eb="6">
      <t>ユウ</t>
    </rPh>
    <rPh sb="6" eb="7">
      <t>カタ</t>
    </rPh>
    <phoneticPr fontId="18"/>
  </si>
  <si>
    <t>氷蓄熱（外融型）</t>
    <rPh sb="4" eb="5">
      <t>ソト</t>
    </rPh>
    <rPh sb="5" eb="6">
      <t>ユウ</t>
    </rPh>
    <phoneticPr fontId="18"/>
  </si>
  <si>
    <t>冷温水蓄熱槽（温度成層型）</t>
    <rPh sb="0" eb="1">
      <t>レイ</t>
    </rPh>
    <rPh sb="1" eb="2">
      <t>オン</t>
    </rPh>
    <rPh sb="5" eb="6">
      <t>ソウ</t>
    </rPh>
    <rPh sb="7" eb="9">
      <t>オンド</t>
    </rPh>
    <rPh sb="9" eb="11">
      <t>セイソウ</t>
    </rPh>
    <phoneticPr fontId="2"/>
  </si>
  <si>
    <t>冷水蓄熱槽（温度成層型）</t>
    <rPh sb="0" eb="1">
      <t>レイ</t>
    </rPh>
    <rPh sb="4" eb="5">
      <t>ソウ</t>
    </rPh>
    <phoneticPr fontId="2"/>
  </si>
  <si>
    <t>1b.1</t>
    <phoneticPr fontId="2"/>
  </si>
  <si>
    <t>ダンパが絞られている系統のファンのプーリーダウンが実施されているか。</t>
    <rPh sb="4" eb="5">
      <t>シボ</t>
    </rPh>
    <rPh sb="10" eb="12">
      <t>ケイトウ</t>
    </rPh>
    <phoneticPr fontId="2"/>
  </si>
  <si>
    <t>時間外等の照明点灯エリアを集約する工夫が行われているか。</t>
    <rPh sb="13" eb="15">
      <t>シュウヤク</t>
    </rPh>
    <rPh sb="17" eb="19">
      <t>クフウ</t>
    </rPh>
    <rPh sb="20" eb="21">
      <t>オコナ</t>
    </rPh>
    <phoneticPr fontId="2"/>
  </si>
  <si>
    <t>乾燥機の高効率自動乾燥制御装置の導入</t>
    <rPh sb="0" eb="3">
      <t>カンソウキ</t>
    </rPh>
    <rPh sb="4" eb="7">
      <t>コウコウリツ</t>
    </rPh>
    <rPh sb="7" eb="9">
      <t>ジドウ</t>
    </rPh>
    <rPh sb="9" eb="11">
      <t>カンソウ</t>
    </rPh>
    <rPh sb="11" eb="13">
      <t>セイギョ</t>
    </rPh>
    <rPh sb="13" eb="15">
      <t>ソウチ</t>
    </rPh>
    <rPh sb="16" eb="18">
      <t>ドウニュウ</t>
    </rPh>
    <phoneticPr fontId="2"/>
  </si>
  <si>
    <t>通風設備の高効率ブロワの導入</t>
    <rPh sb="0" eb="2">
      <t>ツウフウ</t>
    </rPh>
    <rPh sb="2" eb="4">
      <t>セツビ</t>
    </rPh>
    <rPh sb="5" eb="6">
      <t>コウ</t>
    </rPh>
    <rPh sb="6" eb="8">
      <t>コウリツ</t>
    </rPh>
    <rPh sb="12" eb="14">
      <t>ドウニュウ</t>
    </rPh>
    <phoneticPr fontId="2"/>
  </si>
  <si>
    <t>生産プロセスにおける高効率ポンプの導入</t>
    <rPh sb="0" eb="2">
      <t>セイサン</t>
    </rPh>
    <rPh sb="10" eb="13">
      <t>コウコウリツ</t>
    </rPh>
    <rPh sb="17" eb="19">
      <t>ドウニュウ</t>
    </rPh>
    <phoneticPr fontId="2"/>
  </si>
  <si>
    <t>ブロー工程の縮小</t>
  </si>
  <si>
    <t>ブロー工程におけるエアコンプレッサーのブロワ化</t>
    <rPh sb="3" eb="5">
      <t>コウテイ</t>
    </rPh>
    <rPh sb="22" eb="23">
      <t>カ</t>
    </rPh>
    <phoneticPr fontId="2"/>
  </si>
  <si>
    <t>5a.5</t>
    <phoneticPr fontId="2"/>
  </si>
  <si>
    <t>b.</t>
    <phoneticPr fontId="2"/>
  </si>
  <si>
    <t>5b.1</t>
    <phoneticPr fontId="2"/>
  </si>
  <si>
    <t>Ⅲ．設備及び事業所の運用に関する事項</t>
    <phoneticPr fontId="2"/>
  </si>
  <si>
    <t>5.</t>
    <phoneticPr fontId="2"/>
  </si>
  <si>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2"/>
  </si>
  <si>
    <t>高効率な汚泥脱水装置が導入されているか。</t>
    <phoneticPr fontId="2"/>
  </si>
  <si>
    <t>70%以上95%未満に採用</t>
    <phoneticPr fontId="2"/>
  </si>
  <si>
    <t>採用無し</t>
    <phoneticPr fontId="2"/>
  </si>
  <si>
    <t>採用</t>
    <phoneticPr fontId="2"/>
  </si>
  <si>
    <t>採用無し</t>
    <phoneticPr fontId="2"/>
  </si>
  <si>
    <t>-</t>
    <phoneticPr fontId="2"/>
  </si>
  <si>
    <t>採用</t>
    <phoneticPr fontId="2"/>
  </si>
  <si>
    <t>採用無し</t>
    <phoneticPr fontId="2"/>
  </si>
  <si>
    <t>95%以上に採用</t>
    <phoneticPr fontId="2"/>
  </si>
  <si>
    <t>70%以上95%未満に採用</t>
    <phoneticPr fontId="2"/>
  </si>
  <si>
    <t>-</t>
    <phoneticPr fontId="2"/>
  </si>
  <si>
    <t>-</t>
    <phoneticPr fontId="2"/>
  </si>
  <si>
    <t>採用</t>
    <phoneticPr fontId="2"/>
  </si>
  <si>
    <t>採用無し</t>
    <phoneticPr fontId="2"/>
  </si>
  <si>
    <t>95%以上に採用</t>
    <phoneticPr fontId="2"/>
  </si>
  <si>
    <t>70%以上95%未満に採用</t>
    <phoneticPr fontId="2"/>
  </si>
  <si>
    <t>95%以上に採用</t>
    <phoneticPr fontId="2"/>
  </si>
  <si>
    <t>70%以上95%未満に採用</t>
    <phoneticPr fontId="2"/>
  </si>
  <si>
    <t>採用無し</t>
    <phoneticPr fontId="2"/>
  </si>
  <si>
    <t>太陽光発電システム</t>
    <phoneticPr fontId="2"/>
  </si>
  <si>
    <t>風力発電システム</t>
    <phoneticPr fontId="2"/>
  </si>
  <si>
    <t>電気[GJ/MWh]</t>
    <phoneticPr fontId="2"/>
  </si>
  <si>
    <t>-</t>
    <phoneticPr fontId="2"/>
  </si>
  <si>
    <t>-</t>
    <phoneticPr fontId="2"/>
  </si>
  <si>
    <t>-</t>
    <phoneticPr fontId="2"/>
  </si>
  <si>
    <t>エアコンプレッサー無し</t>
    <phoneticPr fontId="2"/>
  </si>
  <si>
    <t>-</t>
    <phoneticPr fontId="2"/>
  </si>
  <si>
    <t>エアコンプレッサー無し</t>
    <phoneticPr fontId="2"/>
  </si>
  <si>
    <t>エアコンプレッサー無し</t>
    <phoneticPr fontId="2"/>
  </si>
  <si>
    <t>直燃式脱臭装置の待機時温度低下制御の導入</t>
    <rPh sb="0" eb="1">
      <t>チョク</t>
    </rPh>
    <rPh sb="1" eb="2">
      <t>ネン</t>
    </rPh>
    <rPh sb="2" eb="3">
      <t>シキ</t>
    </rPh>
    <rPh sb="3" eb="5">
      <t>ダッシュウ</t>
    </rPh>
    <rPh sb="5" eb="7">
      <t>ソウチ</t>
    </rPh>
    <rPh sb="8" eb="10">
      <t>タイキ</t>
    </rPh>
    <rPh sb="10" eb="11">
      <t>ジ</t>
    </rPh>
    <rPh sb="11" eb="13">
      <t>オンド</t>
    </rPh>
    <rPh sb="13" eb="15">
      <t>テイカ</t>
    </rPh>
    <rPh sb="15" eb="17">
      <t>セイギョ</t>
    </rPh>
    <rPh sb="18" eb="20">
      <t>ドウニュウ</t>
    </rPh>
    <phoneticPr fontId="2"/>
  </si>
  <si>
    <t>脱臭装置無し</t>
    <rPh sb="4" eb="5">
      <t>ナ</t>
    </rPh>
    <phoneticPr fontId="2"/>
  </si>
  <si>
    <t>汚泥焼却工程無し</t>
    <rPh sb="4" eb="6">
      <t>コウテイ</t>
    </rPh>
    <rPh sb="6" eb="7">
      <t>ナ</t>
    </rPh>
    <phoneticPr fontId="2"/>
  </si>
  <si>
    <t>汚泥焼却炉等の流動ブロワ・誘引ファンの回転数制御の導入</t>
    <phoneticPr fontId="2"/>
  </si>
  <si>
    <t>汚泥焼却炉等の炉壁外面温度による断熱強化</t>
    <phoneticPr fontId="2"/>
  </si>
  <si>
    <t>5b.4</t>
    <phoneticPr fontId="2"/>
  </si>
  <si>
    <t>発電設備無し</t>
    <rPh sb="0" eb="2">
      <t>ハツデン</t>
    </rPh>
    <rPh sb="4" eb="5">
      <t>ナ</t>
    </rPh>
    <phoneticPr fontId="2"/>
  </si>
  <si>
    <t>焼却炉等無し</t>
    <rPh sb="4" eb="5">
      <t>ナ</t>
    </rPh>
    <phoneticPr fontId="2"/>
  </si>
  <si>
    <t>飛灰固化装置無し</t>
    <rPh sb="6" eb="7">
      <t>ナ</t>
    </rPh>
    <phoneticPr fontId="2"/>
  </si>
  <si>
    <t>コンベア無し</t>
    <rPh sb="4" eb="5">
      <t>ナ</t>
    </rPh>
    <phoneticPr fontId="2"/>
  </si>
  <si>
    <t>焼却炉等における炉体のボイラー化</t>
    <phoneticPr fontId="2"/>
  </si>
  <si>
    <t>焼却炉等の高効率断熱炉体の導入</t>
    <phoneticPr fontId="2"/>
  </si>
  <si>
    <t>5c.2</t>
    <phoneticPr fontId="2"/>
  </si>
  <si>
    <t>5a.1</t>
    <phoneticPr fontId="2"/>
  </si>
  <si>
    <t>5e.1</t>
    <phoneticPr fontId="2"/>
  </si>
  <si>
    <t>6.</t>
    <phoneticPr fontId="2"/>
  </si>
  <si>
    <t>a.</t>
    <phoneticPr fontId="2"/>
  </si>
  <si>
    <t>6a.1</t>
    <phoneticPr fontId="2"/>
  </si>
  <si>
    <t>汚泥排出装置無し</t>
    <phoneticPr fontId="2"/>
  </si>
  <si>
    <t>-</t>
    <phoneticPr fontId="2"/>
  </si>
  <si>
    <t>実施無し</t>
    <phoneticPr fontId="2"/>
  </si>
  <si>
    <t>実施無し</t>
    <phoneticPr fontId="2"/>
  </si>
  <si>
    <t>通年給湯中止</t>
    <phoneticPr fontId="2"/>
  </si>
  <si>
    <t>夏季の給湯中止</t>
    <phoneticPr fontId="2"/>
  </si>
  <si>
    <t>燃料式溶融炉の高効率バーナー等の導入</t>
    <rPh sb="0" eb="2">
      <t>ネンリョウ</t>
    </rPh>
    <rPh sb="2" eb="3">
      <t>シキ</t>
    </rPh>
    <rPh sb="3" eb="5">
      <t>ヨウユウ</t>
    </rPh>
    <rPh sb="5" eb="6">
      <t>ロ</t>
    </rPh>
    <rPh sb="7" eb="8">
      <t>コウ</t>
    </rPh>
    <rPh sb="8" eb="10">
      <t>コウリツ</t>
    </rPh>
    <rPh sb="14" eb="15">
      <t>ナド</t>
    </rPh>
    <rPh sb="16" eb="18">
      <t>ドウニュウ</t>
    </rPh>
    <phoneticPr fontId="2"/>
  </si>
  <si>
    <t>通風設備の蒸気タービン駆動ブロワの導入</t>
    <rPh sb="5" eb="7">
      <t>ジョウキ</t>
    </rPh>
    <rPh sb="11" eb="13">
      <t>クドウ</t>
    </rPh>
    <rPh sb="17" eb="19">
      <t>ドウニュウ</t>
    </rPh>
    <phoneticPr fontId="2"/>
  </si>
  <si>
    <t>通風設備の高効率蒸気式空気予熱器の導入</t>
    <rPh sb="5" eb="8">
      <t>コウコウリツ</t>
    </rPh>
    <rPh sb="8" eb="10">
      <t>ジョウキ</t>
    </rPh>
    <rPh sb="10" eb="11">
      <t>シキ</t>
    </rPh>
    <rPh sb="11" eb="13">
      <t>クウキ</t>
    </rPh>
    <rPh sb="13" eb="15">
      <t>ヨネツ</t>
    </rPh>
    <rPh sb="15" eb="16">
      <t>キ</t>
    </rPh>
    <rPh sb="17" eb="19">
      <t>ドウニュウ</t>
    </rPh>
    <phoneticPr fontId="2"/>
  </si>
  <si>
    <t>ブロワ無し</t>
    <rPh sb="3" eb="4">
      <t>ナ</t>
    </rPh>
    <phoneticPr fontId="2"/>
  </si>
  <si>
    <t>焼却炉、ガス化溶融炉及び燃料式溶融炉の燃料と空気量の適正化が実施されているか。</t>
    <rPh sb="0" eb="3">
      <t>ショウキャクロ</t>
    </rPh>
    <rPh sb="6" eb="7">
      <t>カ</t>
    </rPh>
    <rPh sb="7" eb="9">
      <t>ヨウユウ</t>
    </rPh>
    <rPh sb="9" eb="10">
      <t>ロ</t>
    </rPh>
    <rPh sb="12" eb="14">
      <t>ネンリョウ</t>
    </rPh>
    <rPh sb="14" eb="15">
      <t>シキ</t>
    </rPh>
    <rPh sb="15" eb="17">
      <t>ヨウユウ</t>
    </rPh>
    <rPh sb="17" eb="18">
      <t>ロ</t>
    </rPh>
    <rPh sb="19" eb="21">
      <t>ネンリョウ</t>
    </rPh>
    <rPh sb="22" eb="24">
      <t>クウキ</t>
    </rPh>
    <rPh sb="24" eb="25">
      <t>リョウ</t>
    </rPh>
    <rPh sb="26" eb="28">
      <t>テキセイ</t>
    </rPh>
    <rPh sb="28" eb="29">
      <t>カ</t>
    </rPh>
    <rPh sb="30" eb="32">
      <t>ジッシ</t>
    </rPh>
    <phoneticPr fontId="2"/>
  </si>
  <si>
    <t>Ⅲ3. 建築設備の運用管理</t>
    <rPh sb="4" eb="6">
      <t>ケンチク</t>
    </rPh>
    <rPh sb="6" eb="8">
      <t>セツビ</t>
    </rPh>
    <rPh sb="9" eb="11">
      <t>ウンヨウ</t>
    </rPh>
    <rPh sb="11" eb="13">
      <t>カンリ</t>
    </rPh>
    <phoneticPr fontId="2"/>
  </si>
  <si>
    <t>Ⅲ4. 建築設備の保守管理</t>
    <rPh sb="4" eb="6">
      <t>ケンチク</t>
    </rPh>
    <rPh sb="6" eb="8">
      <t>セツビ</t>
    </rPh>
    <rPh sb="9" eb="11">
      <t>ホシュ</t>
    </rPh>
    <rPh sb="11" eb="13">
      <t>カンリ</t>
    </rPh>
    <phoneticPr fontId="2"/>
  </si>
  <si>
    <t>㎡</t>
    <phoneticPr fontId="2"/>
  </si>
  <si>
    <t>GJ/年</t>
    <phoneticPr fontId="2"/>
  </si>
  <si>
    <t>MJ/㎡･年</t>
    <phoneticPr fontId="2"/>
  </si>
  <si>
    <t>基礎得点</t>
    <phoneticPr fontId="2"/>
  </si>
  <si>
    <t>6.</t>
  </si>
  <si>
    <t>ポンプ設備、除塵機 等</t>
    <rPh sb="3" eb="5">
      <t>セツビ</t>
    </rPh>
    <rPh sb="6" eb="7">
      <t>ジョ</t>
    </rPh>
    <rPh sb="7" eb="8">
      <t>ジン</t>
    </rPh>
    <rPh sb="8" eb="9">
      <t>キ</t>
    </rPh>
    <rPh sb="10" eb="11">
      <t>ナド</t>
    </rPh>
    <phoneticPr fontId="2"/>
  </si>
  <si>
    <t>ろ過池設備、膜ろ過設備 等</t>
    <rPh sb="1" eb="2">
      <t>カ</t>
    </rPh>
    <rPh sb="2" eb="3">
      <t>イケ</t>
    </rPh>
    <rPh sb="3" eb="5">
      <t>セツビ</t>
    </rPh>
    <rPh sb="6" eb="7">
      <t>マク</t>
    </rPh>
    <rPh sb="8" eb="9">
      <t>カ</t>
    </rPh>
    <rPh sb="9" eb="11">
      <t>セツビ</t>
    </rPh>
    <rPh sb="12" eb="13">
      <t>ナド</t>
    </rPh>
    <phoneticPr fontId="2"/>
  </si>
  <si>
    <t>オゾン処理設備、粒状活性炭ろ過池設備 等</t>
    <rPh sb="3" eb="5">
      <t>ショリ</t>
    </rPh>
    <rPh sb="5" eb="7">
      <t>セツビ</t>
    </rPh>
    <rPh sb="8" eb="10">
      <t>リュウジョウ</t>
    </rPh>
    <rPh sb="10" eb="13">
      <t>カッセイタン</t>
    </rPh>
    <rPh sb="14" eb="15">
      <t>カ</t>
    </rPh>
    <rPh sb="15" eb="16">
      <t>イケ</t>
    </rPh>
    <rPh sb="16" eb="18">
      <t>セツビ</t>
    </rPh>
    <rPh sb="19" eb="20">
      <t>ナド</t>
    </rPh>
    <phoneticPr fontId="2"/>
  </si>
  <si>
    <t>硝化液循環ポンプの台数制御が、硝化液循環ポンプ総電動機出力に対して、どの程度の割合で導入されているか。</t>
    <rPh sb="23" eb="24">
      <t>フサ</t>
    </rPh>
    <rPh sb="24" eb="27">
      <t>デンドウキ</t>
    </rPh>
    <rPh sb="27" eb="29">
      <t>シュツリョク</t>
    </rPh>
    <rPh sb="30" eb="31">
      <t>タイ</t>
    </rPh>
    <rPh sb="36" eb="38">
      <t>テイド</t>
    </rPh>
    <rPh sb="39" eb="41">
      <t>ワリアイ</t>
    </rPh>
    <rPh sb="42" eb="44">
      <t>ドウニュウ</t>
    </rPh>
    <phoneticPr fontId="2"/>
  </si>
  <si>
    <t>硝化液循環ポンプの回転数制御が、硝化液循環ポンプ総電動機出力に対して、どの程度の割合で導入されているか。</t>
    <rPh sb="24" eb="25">
      <t>フサ</t>
    </rPh>
    <rPh sb="25" eb="28">
      <t>デンドウキ</t>
    </rPh>
    <rPh sb="28" eb="30">
      <t>シュツリョク</t>
    </rPh>
    <rPh sb="31" eb="32">
      <t>タイ</t>
    </rPh>
    <rPh sb="37" eb="39">
      <t>テイド</t>
    </rPh>
    <rPh sb="40" eb="42">
      <t>ワリアイ</t>
    </rPh>
    <rPh sb="43" eb="45">
      <t>ドウニュウ</t>
    </rPh>
    <phoneticPr fontId="2"/>
  </si>
  <si>
    <t>燃料式溶融炉がある場合、高効率バーナー、純酸素バーナー又は廃棄物利用バーナーが導入されているか。</t>
    <rPh sb="0" eb="2">
      <t>ネンリョウ</t>
    </rPh>
    <rPh sb="2" eb="3">
      <t>シキ</t>
    </rPh>
    <rPh sb="3" eb="5">
      <t>ヨウユウ</t>
    </rPh>
    <rPh sb="5" eb="6">
      <t>ロ</t>
    </rPh>
    <rPh sb="9" eb="11">
      <t>バアイ</t>
    </rPh>
    <rPh sb="12" eb="13">
      <t>コウ</t>
    </rPh>
    <rPh sb="13" eb="15">
      <t>コウリツ</t>
    </rPh>
    <rPh sb="20" eb="21">
      <t>ジュン</t>
    </rPh>
    <rPh sb="21" eb="23">
      <t>サンソ</t>
    </rPh>
    <rPh sb="27" eb="28">
      <t>マタ</t>
    </rPh>
    <rPh sb="29" eb="32">
      <t>ハイキブツ</t>
    </rPh>
    <rPh sb="32" eb="34">
      <t>リヨウ</t>
    </rPh>
    <rPh sb="39" eb="41">
      <t>ドウニュウ</t>
    </rPh>
    <phoneticPr fontId="2"/>
  </si>
  <si>
    <t>通風設備のブロワの回転数制御の導入</t>
    <rPh sb="0" eb="2">
      <t>ツウフウ</t>
    </rPh>
    <rPh sb="2" eb="4">
      <t>セツビ</t>
    </rPh>
    <rPh sb="9" eb="12">
      <t>カイテンスウ</t>
    </rPh>
    <rPh sb="12" eb="13">
      <t>セイ</t>
    </rPh>
    <rPh sb="13" eb="14">
      <t>オ</t>
    </rPh>
    <rPh sb="15" eb="17">
      <t>ドウニュウ</t>
    </rPh>
    <phoneticPr fontId="2"/>
  </si>
  <si>
    <t>通風設備に蒸気タービン駆動ブロワが導入されているか。</t>
    <rPh sb="5" eb="7">
      <t>ジョウキ</t>
    </rPh>
    <phoneticPr fontId="2"/>
  </si>
  <si>
    <t>排ガス処理用触媒反応塔への低温触媒の導入</t>
    <rPh sb="0" eb="1">
      <t>ハイ</t>
    </rPh>
    <rPh sb="3" eb="5">
      <t>ショリ</t>
    </rPh>
    <rPh sb="5" eb="6">
      <t>ヨウ</t>
    </rPh>
    <rPh sb="6" eb="8">
      <t>ショクバイ</t>
    </rPh>
    <rPh sb="8" eb="10">
      <t>ハンノウ</t>
    </rPh>
    <rPh sb="10" eb="11">
      <t>トウ</t>
    </rPh>
    <rPh sb="13" eb="15">
      <t>テイオン</t>
    </rPh>
    <rPh sb="15" eb="17">
      <t>ショクバイ</t>
    </rPh>
    <rPh sb="18" eb="20">
      <t>ドウニュウ</t>
    </rPh>
    <phoneticPr fontId="2"/>
  </si>
  <si>
    <t>隙間風対策の導入</t>
    <rPh sb="0" eb="3">
      <t>スキマカゼ</t>
    </rPh>
    <rPh sb="3" eb="5">
      <t>タイサク</t>
    </rPh>
    <rPh sb="6" eb="8">
      <t>ドウニュウ</t>
    </rPh>
    <phoneticPr fontId="2"/>
  </si>
  <si>
    <t>ﾊﾟｯｹｰｼﾞ空調</t>
    <rPh sb="7" eb="9">
      <t>クウチョウ</t>
    </rPh>
    <phoneticPr fontId="2"/>
  </si>
  <si>
    <t>1.ユーティリティ設備等の省エネルギー性能</t>
    <rPh sb="11" eb="12">
      <t>ナド</t>
    </rPh>
    <phoneticPr fontId="2"/>
  </si>
  <si>
    <t>1.ユーティリティ設備等の運用管理</t>
    <rPh sb="9" eb="11">
      <t>セツビ</t>
    </rPh>
    <rPh sb="11" eb="12">
      <t>ナド</t>
    </rPh>
    <rPh sb="13" eb="15">
      <t>ウンヨウ</t>
    </rPh>
    <rPh sb="15" eb="17">
      <t>カンリ</t>
    </rPh>
    <phoneticPr fontId="2"/>
  </si>
  <si>
    <t>2.ユーティリティ設備等の保守管理</t>
    <rPh sb="11" eb="12">
      <t>ナド</t>
    </rPh>
    <phoneticPr fontId="2"/>
  </si>
  <si>
    <t>冷凍車プラットホームへの冷房設備の導入</t>
    <phoneticPr fontId="2"/>
  </si>
  <si>
    <t>空調機の気化式加湿器の導入</t>
    <phoneticPr fontId="2"/>
  </si>
  <si>
    <t>熱</t>
    <rPh sb="0" eb="1">
      <t>ネツ</t>
    </rPh>
    <phoneticPr fontId="51"/>
  </si>
  <si>
    <t>熱</t>
    <phoneticPr fontId="51"/>
  </si>
  <si>
    <t>○</t>
    <phoneticPr fontId="51"/>
  </si>
  <si>
    <t>Ⅲ6. 生産・プラント・特殊設備の保守管理</t>
    <rPh sb="17" eb="19">
      <t>ホシュ</t>
    </rPh>
    <rPh sb="19" eb="21">
      <t>カンリ</t>
    </rPh>
    <phoneticPr fontId="2"/>
  </si>
  <si>
    <t>廃棄物処理施設の保守管理</t>
    <phoneticPr fontId="2"/>
  </si>
  <si>
    <t>6.保守管理</t>
    <phoneticPr fontId="2"/>
  </si>
  <si>
    <t>主なエネルギー消費機器等</t>
    <rPh sb="11" eb="12">
      <t>ナド</t>
    </rPh>
    <phoneticPr fontId="2"/>
  </si>
  <si>
    <t>工場・プラント（換気）</t>
    <rPh sb="0" eb="2">
      <t>コウジョウ</t>
    </rPh>
    <rPh sb="8" eb="10">
      <t>カンキ</t>
    </rPh>
    <phoneticPr fontId="2"/>
  </si>
  <si>
    <t>※ 上水道施設以外は評価対象外とする。</t>
    <rPh sb="7" eb="9">
      <t>イガイ</t>
    </rPh>
    <phoneticPr fontId="2"/>
  </si>
  <si>
    <t>※ 下水道施設以外は評価対象外とする。</t>
    <rPh sb="2" eb="3">
      <t>ゲ</t>
    </rPh>
    <phoneticPr fontId="2"/>
  </si>
  <si>
    <t>※ 上水道施設、下水道施設は評価対象外とする。</t>
    <rPh sb="2" eb="5">
      <t>ジョウスイドウ</t>
    </rPh>
    <rPh sb="5" eb="7">
      <t>シセツ</t>
    </rPh>
    <rPh sb="8" eb="11">
      <t>ゲスイドウ</t>
    </rPh>
    <rPh sb="11" eb="13">
      <t>シセツ</t>
    </rPh>
    <rPh sb="14" eb="16">
      <t>ヒョウカ</t>
    </rPh>
    <rPh sb="16" eb="18">
      <t>タイショウ</t>
    </rPh>
    <rPh sb="18" eb="19">
      <t>ガイ</t>
    </rPh>
    <phoneticPr fontId="2"/>
  </si>
  <si>
    <t>蒸気ボイラー等</t>
    <rPh sb="0" eb="2">
      <t>ジョウキ</t>
    </rPh>
    <rPh sb="6" eb="7">
      <t>ナド</t>
    </rPh>
    <phoneticPr fontId="2"/>
  </si>
  <si>
    <t>湯沸室の室ｽｲｯﾁ</t>
    <rPh sb="0" eb="2">
      <t>トウフツ</t>
    </rPh>
    <rPh sb="2" eb="3">
      <t>ムロ</t>
    </rPh>
    <rPh sb="4" eb="5">
      <t>シツ</t>
    </rPh>
    <phoneticPr fontId="2"/>
  </si>
  <si>
    <t>エアコンプレッサーの吸込みフィルターの清掃が定期的に実施されているか。</t>
    <rPh sb="19" eb="21">
      <t>セイソウ</t>
    </rPh>
    <rPh sb="22" eb="25">
      <t>テイキテキ</t>
    </rPh>
    <phoneticPr fontId="2"/>
  </si>
  <si>
    <t>燃料の性状に応じて、燃焼効率を改善するために、燃料の粒度、水分、粘度等が適切に調整されているか。</t>
    <rPh sb="0" eb="2">
      <t>ネンリョウ</t>
    </rPh>
    <rPh sb="3" eb="5">
      <t>セイジョウ</t>
    </rPh>
    <rPh sb="6" eb="7">
      <t>オウ</t>
    </rPh>
    <rPh sb="10" eb="12">
      <t>ネンショウ</t>
    </rPh>
    <rPh sb="12" eb="14">
      <t>コウリツ</t>
    </rPh>
    <rPh sb="15" eb="17">
      <t>カイゼン</t>
    </rPh>
    <rPh sb="23" eb="25">
      <t>ネンリョウ</t>
    </rPh>
    <rPh sb="26" eb="28">
      <t>リュウド</t>
    </rPh>
    <rPh sb="29" eb="31">
      <t>スイブン</t>
    </rPh>
    <rPh sb="32" eb="34">
      <t>ネンド</t>
    </rPh>
    <rPh sb="34" eb="35">
      <t>トウ</t>
    </rPh>
    <rPh sb="36" eb="38">
      <t>テキセツ</t>
    </rPh>
    <rPh sb="39" eb="41">
      <t>チョウセイ</t>
    </rPh>
    <phoneticPr fontId="2"/>
  </si>
  <si>
    <t>熱量の過剰な供給を無くすために、熱媒体の温度、圧力及び量が適切に管理されているか。</t>
    <rPh sb="16" eb="17">
      <t>ネツ</t>
    </rPh>
    <rPh sb="17" eb="19">
      <t>バイタイ</t>
    </rPh>
    <rPh sb="20" eb="22">
      <t>オンド</t>
    </rPh>
    <rPh sb="23" eb="25">
      <t>アツリョク</t>
    </rPh>
    <rPh sb="25" eb="26">
      <t>オヨ</t>
    </rPh>
    <rPh sb="27" eb="28">
      <t>リョウ</t>
    </rPh>
    <rPh sb="29" eb="31">
      <t>テキセツ</t>
    </rPh>
    <rPh sb="32" eb="34">
      <t>カンリ</t>
    </rPh>
    <phoneticPr fontId="2"/>
  </si>
  <si>
    <t>3.建築設備の運用管理</t>
    <phoneticPr fontId="2"/>
  </si>
  <si>
    <t>4.建築設備の保守管理</t>
    <phoneticPr fontId="2"/>
  </si>
  <si>
    <t>5.上水道施設の運用管理</t>
    <phoneticPr fontId="2"/>
  </si>
  <si>
    <t>塗料循環システムにおける油圧・空圧ポンプの電動ポンプ化</t>
    <rPh sb="0" eb="2">
      <t>トリョウ</t>
    </rPh>
    <rPh sb="2" eb="4">
      <t>ジュンカン</t>
    </rPh>
    <rPh sb="12" eb="14">
      <t>ユアツ</t>
    </rPh>
    <rPh sb="15" eb="16">
      <t>ソラ</t>
    </rPh>
    <rPh sb="16" eb="17">
      <t>アツ</t>
    </rPh>
    <rPh sb="21" eb="23">
      <t>デンドウ</t>
    </rPh>
    <rPh sb="26" eb="27">
      <t>カ</t>
    </rPh>
    <phoneticPr fontId="2"/>
  </si>
  <si>
    <t>塗料循環システムのフローコントロールシステムの導入</t>
    <rPh sb="23" eb="25">
      <t>ドウニュウ</t>
    </rPh>
    <phoneticPr fontId="2"/>
  </si>
  <si>
    <t>塗料循環システムにおける油圧・空圧ポンプの電動ポンプ化</t>
    <rPh sb="12" eb="14">
      <t>ユアツ</t>
    </rPh>
    <rPh sb="15" eb="16">
      <t>クウ</t>
    </rPh>
    <rPh sb="16" eb="17">
      <t>アツ</t>
    </rPh>
    <rPh sb="21" eb="23">
      <t>デンドウ</t>
    </rPh>
    <rPh sb="26" eb="27">
      <t>カ</t>
    </rPh>
    <phoneticPr fontId="2"/>
  </si>
  <si>
    <t>非使用エリアの蒸気供給バルブの閉止</t>
    <phoneticPr fontId="2"/>
  </si>
  <si>
    <t>純水ポンプのインバータ制御の導入</t>
    <rPh sb="0" eb="2">
      <t>ジュンスイ</t>
    </rPh>
    <rPh sb="11" eb="13">
      <t>セイギョ</t>
    </rPh>
    <rPh sb="14" eb="16">
      <t>ドウニュウ</t>
    </rPh>
    <phoneticPr fontId="2"/>
  </si>
  <si>
    <t>純水ＲＯブライン回収装置の導入</t>
    <rPh sb="0" eb="2">
      <t>ジュンスイ</t>
    </rPh>
    <rPh sb="8" eb="10">
      <t>カイシュウ</t>
    </rPh>
    <rPh sb="10" eb="12">
      <t>ソウチ</t>
    </rPh>
    <rPh sb="13" eb="15">
      <t>ドウニュウ</t>
    </rPh>
    <phoneticPr fontId="2"/>
  </si>
  <si>
    <t>純水ＲＯブライン回収装置が導入されているか。</t>
    <rPh sb="0" eb="2">
      <t>ジュンスイ</t>
    </rPh>
    <rPh sb="8" eb="10">
      <t>カイシュウ</t>
    </rPh>
    <rPh sb="10" eb="12">
      <t>ソウチ</t>
    </rPh>
    <rPh sb="13" eb="15">
      <t>ドウニュウ</t>
    </rPh>
    <phoneticPr fontId="2"/>
  </si>
  <si>
    <t>純水原水加温設定温度の適正化</t>
    <rPh sb="0" eb="2">
      <t>ジュンスイ</t>
    </rPh>
    <rPh sb="2" eb="4">
      <t>ゲンスイ</t>
    </rPh>
    <rPh sb="4" eb="6">
      <t>カオン</t>
    </rPh>
    <rPh sb="6" eb="8">
      <t>セッテイ</t>
    </rPh>
    <rPh sb="8" eb="10">
      <t>オンド</t>
    </rPh>
    <rPh sb="11" eb="13">
      <t>テキセイ</t>
    </rPh>
    <rPh sb="13" eb="14">
      <t>カ</t>
    </rPh>
    <phoneticPr fontId="2"/>
  </si>
  <si>
    <t>対策の概要</t>
    <rPh sb="0" eb="2">
      <t>タイサク</t>
    </rPh>
    <rPh sb="3" eb="5">
      <t>ガイヨウ</t>
    </rPh>
    <phoneticPr fontId="2"/>
  </si>
  <si>
    <t>対策名称</t>
    <rPh sb="0" eb="2">
      <t>タイサク</t>
    </rPh>
    <rPh sb="2" eb="4">
      <t>メイショウ</t>
    </rPh>
    <phoneticPr fontId="2"/>
  </si>
  <si>
    <t>竣工年による緩和措置</t>
    <rPh sb="0" eb="2">
      <t>シュンコウ</t>
    </rPh>
    <rPh sb="2" eb="3">
      <t>ネン</t>
    </rPh>
    <rPh sb="6" eb="8">
      <t>カンワ</t>
    </rPh>
    <rPh sb="8" eb="10">
      <t>ソチ</t>
    </rPh>
    <phoneticPr fontId="2"/>
  </si>
  <si>
    <t>空調機の変風量システムの導入</t>
  </si>
  <si>
    <t>空調機の気化式加湿器の導入</t>
    <rPh sb="0" eb="1">
      <t>クウ</t>
    </rPh>
    <rPh sb="1" eb="2">
      <t>チョウ</t>
    </rPh>
    <rPh sb="2" eb="3">
      <t>キ</t>
    </rPh>
    <rPh sb="4" eb="6">
      <t>キカ</t>
    </rPh>
    <rPh sb="6" eb="7">
      <t>シキ</t>
    </rPh>
    <rPh sb="7" eb="9">
      <t>カシツ</t>
    </rPh>
    <rPh sb="9" eb="10">
      <t>キ</t>
    </rPh>
    <rPh sb="11" eb="13">
      <t>ドウニュウ</t>
    </rPh>
    <phoneticPr fontId="2"/>
  </si>
  <si>
    <t>5b.3</t>
  </si>
  <si>
    <t>6b.1</t>
    <phoneticPr fontId="2"/>
  </si>
  <si>
    <t>6c.1</t>
    <phoneticPr fontId="2"/>
  </si>
  <si>
    <t>6e.1</t>
    <phoneticPr fontId="2"/>
  </si>
  <si>
    <t>高効率エアコンプレッサーの導入</t>
    <rPh sb="13" eb="15">
      <t>ドウニュウ</t>
    </rPh>
    <phoneticPr fontId="2"/>
  </si>
  <si>
    <t>電力負荷状況・発電状況等の把握に必要な計測・計量設備の導入</t>
    <rPh sb="0" eb="2">
      <t>デンリョク</t>
    </rPh>
    <rPh sb="2" eb="4">
      <t>フカ</t>
    </rPh>
    <rPh sb="4" eb="6">
      <t>ジョウキョウ</t>
    </rPh>
    <rPh sb="11" eb="12">
      <t>トウ</t>
    </rPh>
    <rPh sb="13" eb="15">
      <t>ハアク</t>
    </rPh>
    <phoneticPr fontId="2"/>
  </si>
  <si>
    <t>＋</t>
    <phoneticPr fontId="2"/>
  </si>
  <si>
    <t>＋</t>
    <phoneticPr fontId="2"/>
  </si>
  <si>
    <t>＋</t>
    <phoneticPr fontId="2"/>
  </si>
  <si>
    <t>＋</t>
    <phoneticPr fontId="2"/>
  </si>
  <si>
    <t>1f.2</t>
    <phoneticPr fontId="2"/>
  </si>
  <si>
    <t>永久磁石(IPM)モータ</t>
    <phoneticPr fontId="2"/>
  </si>
  <si>
    <t>搬入口近接ｾﾝｻｰによる扉の自動開閉化</t>
    <phoneticPr fontId="2"/>
  </si>
  <si>
    <t>着霜制御（デフロスト）</t>
    <phoneticPr fontId="2"/>
  </si>
  <si>
    <t>圧縮機入口ガス管の断熱化</t>
    <phoneticPr fontId="2"/>
  </si>
  <si>
    <t>冷却器用ファンの台数制御</t>
    <phoneticPr fontId="2"/>
  </si>
  <si>
    <t>局所冷暖房設備の導入</t>
    <rPh sb="0" eb="2">
      <t>キョクショ</t>
    </rPh>
    <rPh sb="2" eb="5">
      <t>レイダンボウ</t>
    </rPh>
    <rPh sb="5" eb="7">
      <t>セツビ</t>
    </rPh>
    <rPh sb="8" eb="10">
      <t>ドウニュウ</t>
    </rPh>
    <phoneticPr fontId="2"/>
  </si>
  <si>
    <t>ファンコイルユニットの比例制御の導入</t>
    <phoneticPr fontId="2"/>
  </si>
  <si>
    <t>除じん機無し</t>
    <rPh sb="4" eb="5">
      <t>ナ</t>
    </rPh>
    <phoneticPr fontId="2"/>
  </si>
  <si>
    <t>除じん機の運転時間・運転間隔の適正化</t>
    <rPh sb="0" eb="1">
      <t>ジョ</t>
    </rPh>
    <rPh sb="3" eb="4">
      <t>キ</t>
    </rPh>
    <rPh sb="5" eb="7">
      <t>ウンテン</t>
    </rPh>
    <rPh sb="7" eb="9">
      <t>ジカン</t>
    </rPh>
    <rPh sb="10" eb="12">
      <t>ウンテン</t>
    </rPh>
    <rPh sb="12" eb="14">
      <t>カンカク</t>
    </rPh>
    <rPh sb="15" eb="17">
      <t>テキセイ</t>
    </rPh>
    <rPh sb="17" eb="18">
      <t>カ</t>
    </rPh>
    <phoneticPr fontId="2"/>
  </si>
  <si>
    <t>除じん機の運転時間・運転間隔の適正化が実施されているか。</t>
    <rPh sb="19" eb="21">
      <t>ジッシ</t>
    </rPh>
    <phoneticPr fontId="2"/>
  </si>
  <si>
    <t>除じん機無し</t>
    <phoneticPr fontId="2"/>
  </si>
  <si>
    <t>冷凍・冷蔵庫の保温管理</t>
    <phoneticPr fontId="2"/>
  </si>
  <si>
    <t>6f.2</t>
  </si>
  <si>
    <t>自然エネルギーの利用</t>
    <rPh sb="0" eb="2">
      <t>シゼン</t>
    </rPh>
    <rPh sb="8" eb="10">
      <t>リヨウ</t>
    </rPh>
    <phoneticPr fontId="2"/>
  </si>
  <si>
    <t>2b.7</t>
  </si>
  <si>
    <t>評価分類</t>
    <rPh sb="0" eb="2">
      <t>ヒョウカ</t>
    </rPh>
    <rPh sb="2" eb="4">
      <t>ブンルイ</t>
    </rPh>
    <phoneticPr fontId="2"/>
  </si>
  <si>
    <t>密閉式回路のみ</t>
  </si>
  <si>
    <t>高効率変圧器の導入</t>
    <phoneticPr fontId="2"/>
  </si>
  <si>
    <t>3c.2</t>
  </si>
  <si>
    <t>1d.1</t>
  </si>
  <si>
    <t>1d.2</t>
  </si>
  <si>
    <t>圧縮空気</t>
    <rPh sb="0" eb="2">
      <t>アッシュク</t>
    </rPh>
    <rPh sb="2" eb="4">
      <t>クウキ</t>
    </rPh>
    <phoneticPr fontId="2"/>
  </si>
  <si>
    <t>蒸気供給</t>
    <rPh sb="0" eb="2">
      <t>ジョウキ</t>
    </rPh>
    <rPh sb="2" eb="4">
      <t>キョウキュウ</t>
    </rPh>
    <phoneticPr fontId="2"/>
  </si>
  <si>
    <t>排水処理</t>
    <rPh sb="0" eb="2">
      <t>ハイスイ</t>
    </rPh>
    <rPh sb="2" eb="4">
      <t>ショリ</t>
    </rPh>
    <phoneticPr fontId="2"/>
  </si>
  <si>
    <t>蒸気ボイラーのメーカーによる遠隔監視</t>
    <phoneticPr fontId="2"/>
  </si>
  <si>
    <t>燃焼設備の空気比の管理</t>
    <rPh sb="5" eb="7">
      <t>クウキ</t>
    </rPh>
    <rPh sb="7" eb="8">
      <t>ヒ</t>
    </rPh>
    <rPh sb="9" eb="11">
      <t>カンリ</t>
    </rPh>
    <phoneticPr fontId="2"/>
  </si>
  <si>
    <t>燃料の供給量・空気比を調整できるバーナー等の導入</t>
    <rPh sb="0" eb="2">
      <t>ネンリョウ</t>
    </rPh>
    <rPh sb="3" eb="5">
      <t>キョウキュウ</t>
    </rPh>
    <rPh sb="5" eb="6">
      <t>リョウ</t>
    </rPh>
    <rPh sb="7" eb="9">
      <t>クウキ</t>
    </rPh>
    <rPh sb="9" eb="10">
      <t>ヒ</t>
    </rPh>
    <rPh sb="11" eb="13">
      <t>チョウセイ</t>
    </rPh>
    <rPh sb="20" eb="21">
      <t>トウ</t>
    </rPh>
    <rPh sb="22" eb="24">
      <t>ドウニュウ</t>
    </rPh>
    <phoneticPr fontId="2"/>
  </si>
  <si>
    <t>事業所全体のエネルギー消費量の合計</t>
    <rPh sb="0" eb="2">
      <t>ジギョウ</t>
    </rPh>
    <rPh sb="2" eb="3">
      <t>ショ</t>
    </rPh>
    <rPh sb="3" eb="5">
      <t>ゼンタイ</t>
    </rPh>
    <rPh sb="11" eb="14">
      <t>ショウヒリョウ</t>
    </rPh>
    <rPh sb="15" eb="17">
      <t>ゴウケイ</t>
    </rPh>
    <phoneticPr fontId="2"/>
  </si>
  <si>
    <t>ファンベルト無し</t>
    <rPh sb="6" eb="7">
      <t>ナ</t>
    </rPh>
    <phoneticPr fontId="2"/>
  </si>
  <si>
    <t>地域冷暖房受入</t>
  </si>
  <si>
    <t>○</t>
    <phoneticPr fontId="2"/>
  </si>
  <si>
    <t>○</t>
    <phoneticPr fontId="2"/>
  </si>
  <si>
    <t>＋</t>
    <phoneticPr fontId="2"/>
  </si>
  <si>
    <t>＋</t>
    <phoneticPr fontId="2"/>
  </si>
  <si>
    <t>特記事項</t>
    <rPh sb="0" eb="2">
      <t>トッキ</t>
    </rPh>
    <rPh sb="2" eb="4">
      <t>ジコウ</t>
    </rPh>
    <phoneticPr fontId="2"/>
  </si>
  <si>
    <t>放射冷暖房空調システムの導入</t>
    <rPh sb="0" eb="2">
      <t>ホウシャ</t>
    </rPh>
    <rPh sb="2" eb="5">
      <t>レイダンボウ</t>
    </rPh>
    <rPh sb="5" eb="6">
      <t>クウ</t>
    </rPh>
    <rPh sb="6" eb="7">
      <t>チョウ</t>
    </rPh>
    <phoneticPr fontId="2"/>
  </si>
  <si>
    <t>全　般</t>
  </si>
  <si>
    <t>外　皮</t>
    <rPh sb="0" eb="1">
      <t>ソト</t>
    </rPh>
    <rPh sb="2" eb="3">
      <t>カワ</t>
    </rPh>
    <phoneticPr fontId="9"/>
  </si>
  <si>
    <t>太陽熱利用システム</t>
    <rPh sb="3" eb="5">
      <t>リヨウ</t>
    </rPh>
    <phoneticPr fontId="2"/>
  </si>
  <si>
    <t>地中熱・地下水利用システム</t>
    <rPh sb="0" eb="2">
      <t>チチュウ</t>
    </rPh>
    <rPh sb="2" eb="3">
      <t>ネツ</t>
    </rPh>
    <rPh sb="4" eb="7">
      <t>チカスイ</t>
    </rPh>
    <rPh sb="7" eb="9">
      <t>リヨウ</t>
    </rPh>
    <phoneticPr fontId="2"/>
  </si>
  <si>
    <t>ﾊﾞｲｵﾏｽ発電ｼｽﾃﾑ</t>
    <rPh sb="6" eb="8">
      <t>ハツデン</t>
    </rPh>
    <phoneticPr fontId="2"/>
  </si>
  <si>
    <t>ﾊﾞｲｵﾏｽ熱利用ｼｽﾃﾑ</t>
    <rPh sb="6" eb="7">
      <t>ネツ</t>
    </rPh>
    <rPh sb="7" eb="9">
      <t>リヨウ</t>
    </rPh>
    <phoneticPr fontId="2"/>
  </si>
  <si>
    <t>ﾊﾞｲｵﾏｽ燃料製造ｼｽﾃﾑ</t>
    <rPh sb="6" eb="8">
      <t>ネンリョウ</t>
    </rPh>
    <rPh sb="8" eb="10">
      <t>セイゾウ</t>
    </rPh>
    <phoneticPr fontId="2"/>
  </si>
  <si>
    <t>工場、プラント、実験室、試験室 等のうち、大半に空調設備のある建屋</t>
    <rPh sb="0" eb="2">
      <t>コウジョウ</t>
    </rPh>
    <rPh sb="8" eb="11">
      <t>ジッケンシツ</t>
    </rPh>
    <rPh sb="12" eb="15">
      <t>シケンシツ</t>
    </rPh>
    <rPh sb="21" eb="23">
      <t>タイハン</t>
    </rPh>
    <rPh sb="24" eb="26">
      <t>クウチョウ</t>
    </rPh>
    <rPh sb="26" eb="28">
      <t>セツビ</t>
    </rPh>
    <rPh sb="31" eb="33">
      <t>タテヤ</t>
    </rPh>
    <phoneticPr fontId="2"/>
  </si>
  <si>
    <t>工場、プラント、実験室、試験室 等のうち、大半が換気設備で空調設備がない建屋、倉庫、ｴﾈﾙｷﾞｰｾﾝﾀｰ 等</t>
    <rPh sb="0" eb="2">
      <t>コウジョウ</t>
    </rPh>
    <rPh sb="8" eb="11">
      <t>ジッケンシツ</t>
    </rPh>
    <rPh sb="12" eb="15">
      <t>シケンシツ</t>
    </rPh>
    <rPh sb="21" eb="23">
      <t>タイハン</t>
    </rPh>
    <rPh sb="24" eb="26">
      <t>カンキ</t>
    </rPh>
    <rPh sb="26" eb="28">
      <t>セツビ</t>
    </rPh>
    <rPh sb="29" eb="31">
      <t>クウチョウ</t>
    </rPh>
    <rPh sb="31" eb="33">
      <t>セツビ</t>
    </rPh>
    <rPh sb="36" eb="38">
      <t>タテヤ</t>
    </rPh>
    <rPh sb="53" eb="54">
      <t>ナド</t>
    </rPh>
    <phoneticPr fontId="2"/>
  </si>
  <si>
    <t>蒸気吸収冷凍機</t>
    <rPh sb="0" eb="2">
      <t>ジョウキ</t>
    </rPh>
    <rPh sb="2" eb="4">
      <t>キュウシュウ</t>
    </rPh>
    <rPh sb="4" eb="7">
      <t>レイトウキ</t>
    </rPh>
    <phoneticPr fontId="2"/>
  </si>
  <si>
    <t>温水吸収冷凍機</t>
    <rPh sb="0" eb="2">
      <t>オンスイ</t>
    </rPh>
    <rPh sb="2" eb="4">
      <t>キュウシュウ</t>
    </rPh>
    <rPh sb="4" eb="7">
      <t>レイトウキ</t>
    </rPh>
    <phoneticPr fontId="2"/>
  </si>
  <si>
    <t>排熱投入型直焚吸収冷温水機</t>
  </si>
  <si>
    <t>Δt=10℃以上</t>
    <rPh sb="6" eb="8">
      <t>イジョウ</t>
    </rPh>
    <phoneticPr fontId="2"/>
  </si>
  <si>
    <t>細　目</t>
  </si>
  <si>
    <t>熱　源</t>
  </si>
  <si>
    <t>熱搬送</t>
  </si>
  <si>
    <t>照　明</t>
  </si>
  <si>
    <t>クリーンルームの清浄度の適正化</t>
    <rPh sb="12" eb="15">
      <t>テキセイカ</t>
    </rPh>
    <phoneticPr fontId="2"/>
  </si>
  <si>
    <t>蓄熱システムがどの程度導入されているか。</t>
    <rPh sb="9" eb="11">
      <t>テイド</t>
    </rPh>
    <phoneticPr fontId="2"/>
  </si>
  <si>
    <t>冷却塔ファンのインバータ制御が、冷却塔ファン（エアコンプレッサー用及び生産プロセス用のものを含む。）総電動機出力に対して、どの程度の割合で導入されているか。</t>
    <rPh sb="2" eb="3">
      <t>トウ</t>
    </rPh>
    <rPh sb="16" eb="19">
      <t>レイキャクトウ</t>
    </rPh>
    <rPh sb="50" eb="51">
      <t>ソウ</t>
    </rPh>
    <rPh sb="51" eb="54">
      <t>デンドウキ</t>
    </rPh>
    <rPh sb="54" eb="56">
      <t>シュツリョク</t>
    </rPh>
    <rPh sb="57" eb="58">
      <t>タイ</t>
    </rPh>
    <rPh sb="63" eb="65">
      <t>テイド</t>
    </rPh>
    <phoneticPr fontId="2"/>
  </si>
  <si>
    <t>蒸気ボイラーの台数制御（オペレーターによる制御を含む。）が導入されているか。</t>
    <rPh sb="29" eb="31">
      <t>ドウニュウ</t>
    </rPh>
    <phoneticPr fontId="2"/>
  </si>
  <si>
    <t>ブロワの動力伝達装置による減速が、生産プロセス用ブロワ・ファン総電動機出力に対して、どの程度の割合で導入されているか。</t>
    <phoneticPr fontId="2"/>
  </si>
  <si>
    <t>ばっ気用ブロワの溶存酸素濃度制御の導入</t>
    <rPh sb="8" eb="10">
      <t>ヨウゾン</t>
    </rPh>
    <rPh sb="10" eb="12">
      <t>サンソ</t>
    </rPh>
    <rPh sb="12" eb="14">
      <t>ノウド</t>
    </rPh>
    <rPh sb="14" eb="16">
      <t>セイギョ</t>
    </rPh>
    <rPh sb="17" eb="19">
      <t>ドウニュウ</t>
    </rPh>
    <phoneticPr fontId="2"/>
  </si>
  <si>
    <t>エアコンプレッサーの分散化</t>
    <rPh sb="10" eb="12">
      <t>ブンサン</t>
    </rPh>
    <rPh sb="12" eb="13">
      <t>カ</t>
    </rPh>
    <phoneticPr fontId="2"/>
  </si>
  <si>
    <t>ブースター方式の導入</t>
    <rPh sb="8" eb="10">
      <t>ドウニュウ</t>
    </rPh>
    <phoneticPr fontId="2"/>
  </si>
  <si>
    <t>事業所の概要</t>
    <rPh sb="0" eb="2">
      <t>ジギョウ</t>
    </rPh>
    <rPh sb="2" eb="3">
      <t>ショ</t>
    </rPh>
    <rPh sb="4" eb="6">
      <t>ガイヨウ</t>
    </rPh>
    <phoneticPr fontId="2"/>
  </si>
  <si>
    <t>事業所の名称</t>
  </si>
  <si>
    <t>床面積
[㎡]</t>
    <rPh sb="0" eb="3">
      <t>ユカメンセキ</t>
    </rPh>
    <phoneticPr fontId="2"/>
  </si>
  <si>
    <t>熱源</t>
    <rPh sb="0" eb="2">
      <t>ネツゲン</t>
    </rPh>
    <phoneticPr fontId="2"/>
  </si>
  <si>
    <t>6e.2</t>
  </si>
  <si>
    <t>生産プロセスにおけるブロワ・ファンのフィルターの清掃</t>
    <rPh sb="24" eb="26">
      <t>セイソウ</t>
    </rPh>
    <phoneticPr fontId="2"/>
  </si>
  <si>
    <t>省エネファンベルトへの交換が、ベルト駆動ファンの全台数に対して、どの程度の割合で実施されているか。</t>
    <rPh sb="11" eb="13">
      <t>コウカン</t>
    </rPh>
    <rPh sb="18" eb="20">
      <t>クドウ</t>
    </rPh>
    <rPh sb="24" eb="25">
      <t>ゼン</t>
    </rPh>
    <rPh sb="25" eb="27">
      <t>ダイスウ</t>
    </rPh>
    <rPh sb="28" eb="29">
      <t>タイ</t>
    </rPh>
    <rPh sb="34" eb="36">
      <t>テイド</t>
    </rPh>
    <rPh sb="37" eb="39">
      <t>ワリアイ</t>
    </rPh>
    <rPh sb="40" eb="42">
      <t>ジッシ</t>
    </rPh>
    <phoneticPr fontId="2"/>
  </si>
  <si>
    <t>高効率UPSの導入</t>
    <phoneticPr fontId="2"/>
  </si>
  <si>
    <t>冷却ファン無し</t>
    <rPh sb="0" eb="2">
      <t>レイキャク</t>
    </rPh>
    <rPh sb="5" eb="6">
      <t>ナ</t>
    </rPh>
    <phoneticPr fontId="2"/>
  </si>
  <si>
    <t>エアブロー機器への省エネ型エアノズルが、エアノズル全個数に対して、どの程度の割合で導入されているか。</t>
    <rPh sb="5" eb="7">
      <t>キキ</t>
    </rPh>
    <rPh sb="9" eb="10">
      <t>ショウ</t>
    </rPh>
    <rPh sb="12" eb="13">
      <t>ガタ</t>
    </rPh>
    <rPh sb="25" eb="26">
      <t>ゼン</t>
    </rPh>
    <rPh sb="26" eb="27">
      <t>コ</t>
    </rPh>
    <rPh sb="27" eb="28">
      <t>スウ</t>
    </rPh>
    <rPh sb="29" eb="30">
      <t>タイ</t>
    </rPh>
    <rPh sb="35" eb="37">
      <t>テイド</t>
    </rPh>
    <rPh sb="38" eb="40">
      <t>ワリアイ</t>
    </rPh>
    <rPh sb="41" eb="43">
      <t>ドウニュウ</t>
    </rPh>
    <phoneticPr fontId="2"/>
  </si>
  <si>
    <t>エアノズル無し</t>
    <rPh sb="5" eb="6">
      <t>ナ</t>
    </rPh>
    <phoneticPr fontId="2"/>
  </si>
  <si>
    <t>空圧駆動アクチュエータの低圧化</t>
    <rPh sb="12" eb="15">
      <t>テイアツカ</t>
    </rPh>
    <phoneticPr fontId="2"/>
  </si>
  <si>
    <t>通風装置燃料</t>
    <rPh sb="0" eb="2">
      <t>ツウフウ</t>
    </rPh>
    <rPh sb="2" eb="4">
      <t>ソウチ</t>
    </rPh>
    <rPh sb="4" eb="6">
      <t>ネンリョウ</t>
    </rPh>
    <phoneticPr fontId="2"/>
  </si>
  <si>
    <t>区分</t>
    <rPh sb="0" eb="2">
      <t>クブン</t>
    </rPh>
    <phoneticPr fontId="2"/>
  </si>
  <si>
    <t>蒸気ボイラーの空気比の管理</t>
    <phoneticPr fontId="2"/>
  </si>
  <si>
    <t>冷温水管等の保温の確認</t>
    <rPh sb="0" eb="2">
      <t>レイオン</t>
    </rPh>
    <rPh sb="2" eb="3">
      <t>ミズ</t>
    </rPh>
    <rPh sb="3" eb="4">
      <t>カン</t>
    </rPh>
    <rPh sb="4" eb="5">
      <t>ナド</t>
    </rPh>
    <rPh sb="6" eb="8">
      <t>ホオン</t>
    </rPh>
    <rPh sb="9" eb="11">
      <t>カクニン</t>
    </rPh>
    <phoneticPr fontId="2"/>
  </si>
  <si>
    <t>1c.1</t>
    <phoneticPr fontId="2"/>
  </si>
  <si>
    <t>1d.2</t>
    <phoneticPr fontId="2"/>
  </si>
  <si>
    <t>1d.3</t>
    <phoneticPr fontId="2"/>
  </si>
  <si>
    <t>変圧器タップ切換による電圧の最適化</t>
    <phoneticPr fontId="2"/>
  </si>
  <si>
    <t>選択項目リスト</t>
    <rPh sb="0" eb="2">
      <t>センタク</t>
    </rPh>
    <rPh sb="2" eb="4">
      <t>コウモク</t>
    </rPh>
    <phoneticPr fontId="2"/>
  </si>
  <si>
    <t>自然採光を利用したシステムの導入</t>
    <rPh sb="0" eb="2">
      <t>シゼン</t>
    </rPh>
    <rPh sb="2" eb="4">
      <t>サイコウ</t>
    </rPh>
    <rPh sb="5" eb="7">
      <t>リヨウ</t>
    </rPh>
    <rPh sb="14" eb="16">
      <t>ドウニュウ</t>
    </rPh>
    <phoneticPr fontId="2"/>
  </si>
  <si>
    <t>蒸気ボイラーの給水水質・ブロー量の管理</t>
    <rPh sb="0" eb="2">
      <t>ジョウキ</t>
    </rPh>
    <rPh sb="7" eb="9">
      <t>キュウスイ</t>
    </rPh>
    <rPh sb="9" eb="11">
      <t>スイシツ</t>
    </rPh>
    <rPh sb="15" eb="16">
      <t>リョウ</t>
    </rPh>
    <rPh sb="17" eb="19">
      <t>カンリ</t>
    </rPh>
    <phoneticPr fontId="2"/>
  </si>
  <si>
    <t>コージェネレーションの運転の適正化</t>
    <rPh sb="11" eb="13">
      <t>ウンテン</t>
    </rPh>
    <rPh sb="14" eb="16">
      <t>テキセイ</t>
    </rPh>
    <rPh sb="16" eb="17">
      <t>カ</t>
    </rPh>
    <phoneticPr fontId="2"/>
  </si>
  <si>
    <t>熱量（冷温水）の系統別の細分化</t>
    <rPh sb="0" eb="1">
      <t>ネツ</t>
    </rPh>
    <rPh sb="1" eb="2">
      <t>リョウ</t>
    </rPh>
    <rPh sb="3" eb="4">
      <t>ヒヤ</t>
    </rPh>
    <rPh sb="4" eb="6">
      <t>オンスイ</t>
    </rPh>
    <rPh sb="12" eb="15">
      <t>サイブンカ</t>
    </rPh>
    <phoneticPr fontId="2"/>
  </si>
  <si>
    <t>○</t>
    <phoneticPr fontId="2"/>
  </si>
  <si>
    <t>ユーティリティ設備の分析に必要な計測・計量設備の導入</t>
    <rPh sb="7" eb="9">
      <t>セツビ</t>
    </rPh>
    <rPh sb="10" eb="12">
      <t>ブンセキ</t>
    </rPh>
    <rPh sb="13" eb="15">
      <t>ヒツヨウ</t>
    </rPh>
    <rPh sb="16" eb="18">
      <t>ケイソク</t>
    </rPh>
    <phoneticPr fontId="2"/>
  </si>
  <si>
    <t>4.</t>
    <phoneticPr fontId="2"/>
  </si>
  <si>
    <t>照明器具の清掃</t>
    <phoneticPr fontId="2"/>
  </si>
  <si>
    <t>照明用制御設備の作動チェック</t>
    <rPh sb="0" eb="3">
      <t>ショウメイヨウ</t>
    </rPh>
    <rPh sb="3" eb="5">
      <t>セイギョ</t>
    </rPh>
    <rPh sb="5" eb="7">
      <t>セツビ</t>
    </rPh>
    <rPh sb="8" eb="10">
      <t>サドウ</t>
    </rPh>
    <phoneticPr fontId="2"/>
  </si>
  <si>
    <t>d.</t>
  </si>
  <si>
    <t>アキュムレーターが導入されているか。</t>
    <rPh sb="9" eb="11">
      <t>ドウニュウ</t>
    </rPh>
    <phoneticPr fontId="2"/>
  </si>
  <si>
    <t>夜間・休日等のエレベーターの運転台数の削減</t>
    <rPh sb="3" eb="5">
      <t>キュウジツ</t>
    </rPh>
    <rPh sb="5" eb="6">
      <t>ナド</t>
    </rPh>
    <phoneticPr fontId="2"/>
  </si>
  <si>
    <t>クリーンルーム空調機にクリーンルーム内の室圧によるインバータ制御が、クリーンルーム空調機総電動機出力に対して、どの程度の割合で導入されているか。</t>
    <phoneticPr fontId="2"/>
  </si>
  <si>
    <t>飛灰固化装置の混練機駆動のインバータ制御が導入されているか。</t>
    <rPh sb="18" eb="20">
      <t>セイギョ</t>
    </rPh>
    <rPh sb="21" eb="23">
      <t>ドウニュウ</t>
    </rPh>
    <phoneticPr fontId="2"/>
  </si>
  <si>
    <t>飛灰固化装置のインバータ制御の導入</t>
    <rPh sb="0" eb="1">
      <t>トビ</t>
    </rPh>
    <rPh sb="1" eb="2">
      <t>ハイ</t>
    </rPh>
    <rPh sb="2" eb="4">
      <t>コカ</t>
    </rPh>
    <rPh sb="4" eb="6">
      <t>ソウチ</t>
    </rPh>
    <rPh sb="12" eb="14">
      <t>セイギョ</t>
    </rPh>
    <rPh sb="15" eb="17">
      <t>ドウニュウ</t>
    </rPh>
    <phoneticPr fontId="2"/>
  </si>
  <si>
    <t>Ⅱ 設備及び建物の性能に関する事項</t>
    <phoneticPr fontId="2"/>
  </si>
  <si>
    <t>Ⅲ 設備及び事業所の運用に関する事項</t>
    <phoneticPr fontId="2"/>
  </si>
  <si>
    <t>6.保守管理</t>
    <phoneticPr fontId="2"/>
  </si>
  <si>
    <t>a.前処理工程</t>
    <phoneticPr fontId="2"/>
  </si>
  <si>
    <t>b.水処理工程</t>
    <phoneticPr fontId="2"/>
  </si>
  <si>
    <t>c.汚泥処理工程</t>
    <phoneticPr fontId="2"/>
  </si>
  <si>
    <t>d.汚泥焼却工程</t>
    <phoneticPr fontId="2"/>
  </si>
  <si>
    <t>5.上水道施設の運用管理</t>
    <phoneticPr fontId="2"/>
  </si>
  <si>
    <t>b.熱処理工程</t>
    <phoneticPr fontId="2"/>
  </si>
  <si>
    <t>c.後処理工程</t>
    <phoneticPr fontId="2"/>
  </si>
  <si>
    <t>採用無し</t>
    <phoneticPr fontId="2"/>
  </si>
  <si>
    <t>-</t>
    <phoneticPr fontId="2"/>
  </si>
  <si>
    <t>採用無し</t>
    <phoneticPr fontId="2"/>
  </si>
  <si>
    <t>-</t>
    <phoneticPr fontId="2"/>
  </si>
  <si>
    <t>5a.4</t>
    <phoneticPr fontId="2"/>
  </si>
  <si>
    <t>b.</t>
    <phoneticPr fontId="2"/>
  </si>
  <si>
    <t>5b.1</t>
    <phoneticPr fontId="2"/>
  </si>
  <si>
    <t>5b.4</t>
    <phoneticPr fontId="2"/>
  </si>
  <si>
    <t>焼却炉等の燃料と空気量の適正化</t>
    <rPh sb="3" eb="4">
      <t>ナド</t>
    </rPh>
    <rPh sb="5" eb="7">
      <t>ネンリョウ</t>
    </rPh>
    <rPh sb="8" eb="10">
      <t>クウキ</t>
    </rPh>
    <rPh sb="10" eb="11">
      <t>リョウ</t>
    </rPh>
    <rPh sb="12" eb="14">
      <t>テキセイ</t>
    </rPh>
    <rPh sb="14" eb="15">
      <t>カ</t>
    </rPh>
    <phoneticPr fontId="2"/>
  </si>
  <si>
    <t>高効率モータを使用した高効率主ポンプが、主ポンプ総電動機出力に対して、どの程度の割合で導入されているか。</t>
    <rPh sb="7" eb="9">
      <t>シヨウ</t>
    </rPh>
    <rPh sb="14" eb="15">
      <t>シュ</t>
    </rPh>
    <rPh sb="20" eb="21">
      <t>シュ</t>
    </rPh>
    <rPh sb="37" eb="39">
      <t>テイド</t>
    </rPh>
    <phoneticPr fontId="2"/>
  </si>
  <si>
    <t>流入水量による池数制御が導入されているか。</t>
    <phoneticPr fontId="2"/>
  </si>
  <si>
    <t>微細気泡散気装置が、系列数に対して、どの程度の割合で導入されているか。</t>
    <rPh sb="6" eb="8">
      <t>ソウチ</t>
    </rPh>
    <rPh sb="10" eb="12">
      <t>ケイレツ</t>
    </rPh>
    <rPh sb="12" eb="13">
      <t>スウ</t>
    </rPh>
    <phoneticPr fontId="2"/>
  </si>
  <si>
    <t>スカム除去設備のスカム捕捉効率の管理</t>
    <rPh sb="3" eb="5">
      <t>ジョキョ</t>
    </rPh>
    <rPh sb="5" eb="7">
      <t>セツビ</t>
    </rPh>
    <rPh sb="11" eb="13">
      <t>ホソク</t>
    </rPh>
    <rPh sb="13" eb="15">
      <t>コウリツ</t>
    </rPh>
    <rPh sb="16" eb="18">
      <t>カンリ</t>
    </rPh>
    <phoneticPr fontId="2"/>
  </si>
  <si>
    <t>スカム除去設備のスカム捕捉効率の管理が実施されているか。</t>
    <rPh sb="19" eb="21">
      <t>ジッシ</t>
    </rPh>
    <phoneticPr fontId="2"/>
  </si>
  <si>
    <t>ＵＶランプ又はＵＶ酸化器の間引き又は停止が実施されているか。</t>
    <rPh sb="5" eb="6">
      <t>マタ</t>
    </rPh>
    <rPh sb="16" eb="17">
      <t>マタ</t>
    </rPh>
    <rPh sb="21" eb="23">
      <t>ジッシ</t>
    </rPh>
    <phoneticPr fontId="2"/>
  </si>
  <si>
    <t>高効率ＵＶ酸化装置の導入</t>
    <rPh sb="0" eb="3">
      <t>コウコウリツ</t>
    </rPh>
    <rPh sb="5" eb="7">
      <t>サンカ</t>
    </rPh>
    <rPh sb="7" eb="9">
      <t>ソウチ</t>
    </rPh>
    <rPh sb="10" eb="12">
      <t>ドウニュウ</t>
    </rPh>
    <phoneticPr fontId="2"/>
  </si>
  <si>
    <t>高圧蒸気ラインと低圧蒸気ラインがある場合、圧力差タービンが導入されているか。</t>
    <rPh sb="0" eb="2">
      <t>コウアツ</t>
    </rPh>
    <rPh sb="2" eb="4">
      <t>ジョウキ</t>
    </rPh>
    <rPh sb="8" eb="10">
      <t>テイアツ</t>
    </rPh>
    <rPh sb="10" eb="12">
      <t>ジョウキ</t>
    </rPh>
    <rPh sb="18" eb="20">
      <t>バアイ</t>
    </rPh>
    <rPh sb="21" eb="24">
      <t>アツリョクサ</t>
    </rPh>
    <rPh sb="29" eb="31">
      <t>ドウニュウ</t>
    </rPh>
    <phoneticPr fontId="2"/>
  </si>
  <si>
    <t>1a.15</t>
  </si>
  <si>
    <t>クリーンルーム無し</t>
    <rPh sb="7" eb="8">
      <t>ナ</t>
    </rPh>
    <phoneticPr fontId="2"/>
  </si>
  <si>
    <t>配点（検討中）</t>
    <rPh sb="0" eb="2">
      <t>ハイテン</t>
    </rPh>
    <rPh sb="3" eb="6">
      <t>ケントウチュウ</t>
    </rPh>
    <phoneticPr fontId="2"/>
  </si>
  <si>
    <t>1f.7</t>
  </si>
  <si>
    <t>昇降機</t>
  </si>
  <si>
    <t>1a.2</t>
  </si>
  <si>
    <t>1a.3</t>
  </si>
  <si>
    <t>1a.4</t>
  </si>
  <si>
    <t>1a.5</t>
  </si>
  <si>
    <t>1a.6</t>
  </si>
  <si>
    <t>吊上げ荷重制御</t>
    <rPh sb="0" eb="2">
      <t>ツリア</t>
    </rPh>
    <rPh sb="3" eb="5">
      <t>カジュウ</t>
    </rPh>
    <rPh sb="5" eb="7">
      <t>セイギョ</t>
    </rPh>
    <phoneticPr fontId="2"/>
  </si>
  <si>
    <t>未搬入時の自動停止制御</t>
    <rPh sb="0" eb="1">
      <t>ミ</t>
    </rPh>
    <rPh sb="1" eb="3">
      <t>ハンニュウ</t>
    </rPh>
    <rPh sb="3" eb="4">
      <t>ジ</t>
    </rPh>
    <rPh sb="5" eb="7">
      <t>ジドウ</t>
    </rPh>
    <rPh sb="7" eb="9">
      <t>テイシ</t>
    </rPh>
    <rPh sb="9" eb="11">
      <t>セイギョ</t>
    </rPh>
    <phoneticPr fontId="2"/>
  </si>
  <si>
    <t>車両管制システム</t>
    <rPh sb="0" eb="2">
      <t>シャリョウ</t>
    </rPh>
    <rPh sb="2" eb="4">
      <t>カンセイ</t>
    </rPh>
    <phoneticPr fontId="2"/>
  </si>
  <si>
    <t>減温塔の最適水噴霧制御の導入</t>
    <rPh sb="0" eb="1">
      <t>ゲン</t>
    </rPh>
    <rPh sb="1" eb="3">
      <t>オントウ</t>
    </rPh>
    <rPh sb="4" eb="6">
      <t>サイテキ</t>
    </rPh>
    <rPh sb="6" eb="7">
      <t>ミズ</t>
    </rPh>
    <rPh sb="7" eb="9">
      <t>フンム</t>
    </rPh>
    <rPh sb="9" eb="11">
      <t>セイギョ</t>
    </rPh>
    <rPh sb="12" eb="14">
      <t>ドウニュウ</t>
    </rPh>
    <phoneticPr fontId="2"/>
  </si>
  <si>
    <t>減温塔に最適水噴霧制御が導入されているか。</t>
    <rPh sb="0" eb="1">
      <t>ゲン</t>
    </rPh>
    <rPh sb="1" eb="3">
      <t>オントウ</t>
    </rPh>
    <rPh sb="4" eb="6">
      <t>サイテキ</t>
    </rPh>
    <rPh sb="6" eb="7">
      <t>ミズ</t>
    </rPh>
    <rPh sb="7" eb="9">
      <t>フンム</t>
    </rPh>
    <rPh sb="9" eb="11">
      <t>セイギョ</t>
    </rPh>
    <rPh sb="12" eb="14">
      <t>ドウニュウ</t>
    </rPh>
    <phoneticPr fontId="2"/>
  </si>
  <si>
    <t>ISO14001が取得されているか。</t>
    <rPh sb="9" eb="11">
      <t>シュトク</t>
    </rPh>
    <phoneticPr fontId="2"/>
  </si>
  <si>
    <t>取得</t>
    <rPh sb="0" eb="2">
      <t>シュトク</t>
    </rPh>
    <phoneticPr fontId="2"/>
  </si>
  <si>
    <t>5.</t>
    <phoneticPr fontId="2"/>
  </si>
  <si>
    <t>a.</t>
    <phoneticPr fontId="2"/>
  </si>
  <si>
    <t>◎</t>
    <phoneticPr fontId="2"/>
  </si>
  <si>
    <t>5a.1</t>
    <phoneticPr fontId="2"/>
  </si>
  <si>
    <t>5a.2</t>
    <phoneticPr fontId="2"/>
  </si>
  <si>
    <t>5a.4</t>
    <phoneticPr fontId="2"/>
  </si>
  <si>
    <t>高効率冷凍・冷蔵設備の導入</t>
    <phoneticPr fontId="2"/>
  </si>
  <si>
    <t>燃焼機器の空気比の管理</t>
    <phoneticPr fontId="2"/>
  </si>
  <si>
    <t>汚泥焼却炉等の流動ブロワ・誘引ファンの回転数制御の導入</t>
    <rPh sb="0" eb="2">
      <t>オデイ</t>
    </rPh>
    <rPh sb="2" eb="5">
      <t>ショウキャクロ</t>
    </rPh>
    <rPh sb="5" eb="6">
      <t>ナド</t>
    </rPh>
    <rPh sb="7" eb="9">
      <t>リュウドウ</t>
    </rPh>
    <rPh sb="13" eb="15">
      <t>ユウイン</t>
    </rPh>
    <rPh sb="19" eb="22">
      <t>カイテンスウ</t>
    </rPh>
    <rPh sb="22" eb="24">
      <t>セイギョ</t>
    </rPh>
    <rPh sb="25" eb="27">
      <t>ドウニュウ</t>
    </rPh>
    <phoneticPr fontId="2"/>
  </si>
  <si>
    <t>コージェネレーションの排熱が有効に利用できるように、発電及び排熱利用の状況が適正に管理されているか。</t>
    <rPh sb="11" eb="13">
      <t>ハイネツ</t>
    </rPh>
    <rPh sb="14" eb="16">
      <t>ユウコウ</t>
    </rPh>
    <rPh sb="17" eb="19">
      <t>リヨウ</t>
    </rPh>
    <rPh sb="26" eb="28">
      <t>ハツデン</t>
    </rPh>
    <rPh sb="28" eb="29">
      <t>オヨ</t>
    </rPh>
    <rPh sb="30" eb="32">
      <t>ハイネツ</t>
    </rPh>
    <rPh sb="32" eb="34">
      <t>リヨウ</t>
    </rPh>
    <rPh sb="35" eb="37">
      <t>ジョウキョウ</t>
    </rPh>
    <rPh sb="38" eb="40">
      <t>テキセイ</t>
    </rPh>
    <rPh sb="41" eb="43">
      <t>カンリ</t>
    </rPh>
    <phoneticPr fontId="2"/>
  </si>
  <si>
    <t>95%以上に採用</t>
    <phoneticPr fontId="2"/>
  </si>
  <si>
    <t>70%以上95%未満に採用</t>
    <phoneticPr fontId="2"/>
  </si>
  <si>
    <t>95%以上に採用</t>
    <phoneticPr fontId="2"/>
  </si>
  <si>
    <t>70%以上95%未満に採用</t>
    <phoneticPr fontId="2"/>
  </si>
  <si>
    <t>Δt=8℃以上10℃未満</t>
    <phoneticPr fontId="2"/>
  </si>
  <si>
    <t>揚水ポンプ系統のバルブが極力抵抗とならないように調整されているか。</t>
    <rPh sb="0" eb="2">
      <t>ヨウスイ</t>
    </rPh>
    <rPh sb="5" eb="7">
      <t>ケイトウ</t>
    </rPh>
    <rPh sb="12" eb="14">
      <t>キョクリョク</t>
    </rPh>
    <rPh sb="14" eb="16">
      <t>テイコウ</t>
    </rPh>
    <rPh sb="24" eb="26">
      <t>チョウセイ</t>
    </rPh>
    <phoneticPr fontId="2"/>
  </si>
  <si>
    <t>合計</t>
    <rPh sb="0" eb="2">
      <t>ゴウケイ</t>
    </rPh>
    <phoneticPr fontId="2"/>
  </si>
  <si>
    <t>施設用途</t>
  </si>
  <si>
    <t>空調・換気設備</t>
    <rPh sb="0" eb="2">
      <t>クウチョウ</t>
    </rPh>
    <rPh sb="3" eb="5">
      <t>カンキ</t>
    </rPh>
    <rPh sb="5" eb="7">
      <t>セツビ</t>
    </rPh>
    <phoneticPr fontId="2"/>
  </si>
  <si>
    <t>5h.2</t>
  </si>
  <si>
    <t>5h.3</t>
  </si>
  <si>
    <t>5h.4</t>
  </si>
  <si>
    <t>5h.5</t>
  </si>
  <si>
    <t>5h.6</t>
  </si>
  <si>
    <t>6a.1</t>
    <phoneticPr fontId="2"/>
  </si>
  <si>
    <t>6d.1</t>
    <phoneticPr fontId="2"/>
  </si>
  <si>
    <t>6d.2</t>
  </si>
  <si>
    <t>6d.3</t>
  </si>
  <si>
    <t>6f.1</t>
    <phoneticPr fontId="2"/>
  </si>
  <si>
    <t>Ⅲ 設備及び事業所の運用に関する事項</t>
    <phoneticPr fontId="2"/>
  </si>
  <si>
    <t>-</t>
    <phoneticPr fontId="51"/>
  </si>
  <si>
    <t>-</t>
    <phoneticPr fontId="51"/>
  </si>
  <si>
    <t>5d.1</t>
    <phoneticPr fontId="2"/>
  </si>
  <si>
    <t>5a.3</t>
    <phoneticPr fontId="2"/>
  </si>
  <si>
    <t>給水・給湯設備、排水処理設備</t>
    <rPh sb="0" eb="1">
      <t>キュウ</t>
    </rPh>
    <rPh sb="1" eb="2">
      <t>ミズ</t>
    </rPh>
    <rPh sb="3" eb="5">
      <t>キュウトウ</t>
    </rPh>
    <rPh sb="8" eb="10">
      <t>ハイスイ</t>
    </rPh>
    <rPh sb="10" eb="12">
      <t>ショリ</t>
    </rPh>
    <rPh sb="12" eb="14">
      <t>セツビ</t>
    </rPh>
    <phoneticPr fontId="2"/>
  </si>
  <si>
    <t>主たる屋根に対して遮熱塗装が導入されているか。</t>
    <rPh sb="0" eb="1">
      <t>シュ</t>
    </rPh>
    <rPh sb="3" eb="5">
      <t>ヤネ</t>
    </rPh>
    <rPh sb="6" eb="7">
      <t>タイ</t>
    </rPh>
    <rPh sb="9" eb="10">
      <t>シャ</t>
    </rPh>
    <rPh sb="10" eb="11">
      <t>ネツ</t>
    </rPh>
    <rPh sb="11" eb="13">
      <t>トソウ</t>
    </rPh>
    <rPh sb="14" eb="16">
      <t>ドウニュウ</t>
    </rPh>
    <phoneticPr fontId="2"/>
  </si>
  <si>
    <t>低圧ＵＶ酸化装置に電子式安定器が導入されているか。</t>
    <rPh sb="0" eb="2">
      <t>テイアツ</t>
    </rPh>
    <rPh sb="4" eb="6">
      <t>サンカ</t>
    </rPh>
    <rPh sb="6" eb="8">
      <t>ソウチ</t>
    </rPh>
    <rPh sb="9" eb="11">
      <t>デンシ</t>
    </rPh>
    <rPh sb="11" eb="12">
      <t>シキ</t>
    </rPh>
    <rPh sb="12" eb="15">
      <t>アンテイキ</t>
    </rPh>
    <rPh sb="16" eb="18">
      <t>ドウニュウ</t>
    </rPh>
    <phoneticPr fontId="2"/>
  </si>
  <si>
    <t>ＲＯ装置回収率の適正化</t>
    <rPh sb="2" eb="4">
      <t>ソウチ</t>
    </rPh>
    <rPh sb="4" eb="6">
      <t>カイシュウ</t>
    </rPh>
    <rPh sb="6" eb="7">
      <t>リツ</t>
    </rPh>
    <rPh sb="8" eb="11">
      <t>テキセイカ</t>
    </rPh>
    <phoneticPr fontId="2"/>
  </si>
  <si>
    <t>超低圧ＲＯ膜の導入</t>
    <rPh sb="0" eb="1">
      <t>チョウ</t>
    </rPh>
    <rPh sb="1" eb="3">
      <t>テイアツ</t>
    </rPh>
    <rPh sb="5" eb="6">
      <t>マク</t>
    </rPh>
    <rPh sb="7" eb="9">
      <t>ドウニュウ</t>
    </rPh>
    <phoneticPr fontId="2"/>
  </si>
  <si>
    <t>ポンプの小型化又は押込圧力の低減のために、超低圧ＲＯ膜が導入されているか。</t>
    <rPh sb="4" eb="7">
      <t>コガタカ</t>
    </rPh>
    <rPh sb="7" eb="8">
      <t>マタ</t>
    </rPh>
    <rPh sb="9" eb="11">
      <t>オシゴメ</t>
    </rPh>
    <rPh sb="11" eb="13">
      <t>アツリョク</t>
    </rPh>
    <rPh sb="14" eb="16">
      <t>テイゲン</t>
    </rPh>
    <rPh sb="21" eb="22">
      <t>チョウ</t>
    </rPh>
    <rPh sb="22" eb="24">
      <t>テイアツ</t>
    </rPh>
    <rPh sb="26" eb="27">
      <t>マク</t>
    </rPh>
    <rPh sb="28" eb="30">
      <t>ドウニュウ</t>
    </rPh>
    <phoneticPr fontId="2"/>
  </si>
  <si>
    <t>計画・実施・確認のみ</t>
    <rPh sb="0" eb="2">
      <t>ケイカク</t>
    </rPh>
    <rPh sb="3" eb="5">
      <t>ジッシ</t>
    </rPh>
    <rPh sb="6" eb="8">
      <t>カクニン</t>
    </rPh>
    <phoneticPr fontId="2"/>
  </si>
  <si>
    <t>洗面器の自動水栓の導入</t>
    <rPh sb="0" eb="2">
      <t>センメン</t>
    </rPh>
    <rPh sb="2" eb="3">
      <t>キ</t>
    </rPh>
    <phoneticPr fontId="2"/>
  </si>
  <si>
    <t>2a.</t>
  </si>
  <si>
    <t>1b.</t>
  </si>
  <si>
    <t>1e.</t>
  </si>
  <si>
    <t>1f.</t>
  </si>
  <si>
    <t>2b.</t>
  </si>
  <si>
    <t>高効率冷凍・冷蔵設備が、冷凍・冷蔵設備の圧縮機総電動機出力に対して、どの程度の割合で導入されているか。</t>
    <rPh sb="0" eb="3">
      <t>コウコウリツ</t>
    </rPh>
    <rPh sb="3" eb="5">
      <t>レイトウ</t>
    </rPh>
    <rPh sb="6" eb="8">
      <t>レイゾウ</t>
    </rPh>
    <rPh sb="8" eb="10">
      <t>セツビ</t>
    </rPh>
    <rPh sb="20" eb="23">
      <t>アッシュクキ</t>
    </rPh>
    <rPh sb="23" eb="24">
      <t>ソウ</t>
    </rPh>
    <rPh sb="24" eb="28">
      <t>デンドウキデ</t>
    </rPh>
    <rPh sb="28" eb="29">
      <t>チカラ</t>
    </rPh>
    <rPh sb="30" eb="31">
      <t>タイ</t>
    </rPh>
    <rPh sb="36" eb="38">
      <t>テイド</t>
    </rPh>
    <rPh sb="39" eb="41">
      <t>ワリアイ</t>
    </rPh>
    <rPh sb="42" eb="44">
      <t>ドウニュウ</t>
    </rPh>
    <phoneticPr fontId="2"/>
  </si>
  <si>
    <t>蓄熱槽の温度分布、蓄放熱時の温度プロフィール等が適正に管理されているか。</t>
    <rPh sb="0" eb="2">
      <t>チクネツ</t>
    </rPh>
    <rPh sb="2" eb="3">
      <t>ソウ</t>
    </rPh>
    <rPh sb="9" eb="10">
      <t>チク</t>
    </rPh>
    <rPh sb="10" eb="12">
      <t>ホウネツ</t>
    </rPh>
    <rPh sb="12" eb="13">
      <t>ジ</t>
    </rPh>
    <rPh sb="14" eb="16">
      <t>オンド</t>
    </rPh>
    <rPh sb="22" eb="23">
      <t>ナド</t>
    </rPh>
    <rPh sb="24" eb="26">
      <t>テキセイ</t>
    </rPh>
    <rPh sb="27" eb="29">
      <t>カンリ</t>
    </rPh>
    <phoneticPr fontId="2"/>
  </si>
  <si>
    <t>高効率クレーンの導入</t>
    <rPh sb="0" eb="1">
      <t>コウ</t>
    </rPh>
    <rPh sb="1" eb="3">
      <t>コウリツ</t>
    </rPh>
    <rPh sb="8" eb="10">
      <t>ドウニュウ</t>
    </rPh>
    <phoneticPr fontId="2"/>
  </si>
  <si>
    <t>フォークリフト無し</t>
    <rPh sb="7" eb="8">
      <t>ナ</t>
    </rPh>
    <phoneticPr fontId="2"/>
  </si>
  <si>
    <t>モータ直結形ファン</t>
    <rPh sb="3" eb="4">
      <t>チョク</t>
    </rPh>
    <rPh sb="4" eb="5">
      <t>ケツ</t>
    </rPh>
    <rPh sb="5" eb="6">
      <t>カタ</t>
    </rPh>
    <phoneticPr fontId="2"/>
  </si>
  <si>
    <t>3b.5</t>
  </si>
  <si>
    <t>冷凍・冷蔵設備無し</t>
    <rPh sb="0" eb="2">
      <t>レイトウ</t>
    </rPh>
    <rPh sb="3" eb="5">
      <t>レイゾウ</t>
    </rPh>
    <rPh sb="5" eb="7">
      <t>セツビ</t>
    </rPh>
    <rPh sb="7" eb="8">
      <t>ナ</t>
    </rPh>
    <phoneticPr fontId="2"/>
  </si>
  <si>
    <t>70%以上95%未満に採用</t>
    <phoneticPr fontId="2"/>
  </si>
  <si>
    <t>95%以上に採用</t>
    <phoneticPr fontId="2"/>
  </si>
  <si>
    <t>70%以上95%未満に採用</t>
    <phoneticPr fontId="2"/>
  </si>
  <si>
    <t>95%以上に採用</t>
    <phoneticPr fontId="2"/>
  </si>
  <si>
    <t>70%以上95%未満に採用</t>
    <phoneticPr fontId="2"/>
  </si>
  <si>
    <t>採用無し</t>
    <phoneticPr fontId="2"/>
  </si>
  <si>
    <t>縮小又は密閉無し</t>
    <phoneticPr fontId="2"/>
  </si>
  <si>
    <t>70%以上95%未満に採用</t>
    <phoneticPr fontId="2"/>
  </si>
  <si>
    <t>-</t>
    <phoneticPr fontId="2"/>
  </si>
  <si>
    <t>恒温恒湿室無し</t>
    <phoneticPr fontId="2"/>
  </si>
  <si>
    <t>-</t>
    <phoneticPr fontId="2"/>
  </si>
  <si>
    <t>95%以上に採用</t>
    <phoneticPr fontId="2"/>
  </si>
  <si>
    <t>70%以上95%未満に採用</t>
    <phoneticPr fontId="2"/>
  </si>
  <si>
    <t>採用無し</t>
    <phoneticPr fontId="2"/>
  </si>
  <si>
    <t>蒸気弁及びフランジ部が、どの程度断熱されているか。</t>
    <rPh sb="0" eb="2">
      <t>ジョウキ</t>
    </rPh>
    <rPh sb="3" eb="4">
      <t>オヨ</t>
    </rPh>
    <rPh sb="14" eb="16">
      <t>テイド</t>
    </rPh>
    <rPh sb="16" eb="18">
      <t>ダンネツ</t>
    </rPh>
    <phoneticPr fontId="2"/>
  </si>
  <si>
    <t>発電所</t>
    <rPh sb="0" eb="2">
      <t>ハツデン</t>
    </rPh>
    <rPh sb="2" eb="3">
      <t>ショ</t>
    </rPh>
    <phoneticPr fontId="2"/>
  </si>
  <si>
    <t>特殊排気設備の排気量の適正化</t>
    <rPh sb="7" eb="10">
      <t>ハイキリョウ</t>
    </rPh>
    <rPh sb="11" eb="14">
      <t>テキセイカ</t>
    </rPh>
    <phoneticPr fontId="2"/>
  </si>
  <si>
    <t>高効率返送汚泥ポンプの導入</t>
    <phoneticPr fontId="2"/>
  </si>
  <si>
    <t>6e.1</t>
    <phoneticPr fontId="2"/>
  </si>
  <si>
    <t>下水道施設の良好な状態を維持するために、定期的に保守及び点検が実施されているか。</t>
    <rPh sb="0" eb="3">
      <t>ゲスイドウ</t>
    </rPh>
    <rPh sb="3" eb="5">
      <t>シセツ</t>
    </rPh>
    <rPh sb="6" eb="8">
      <t>リョウコウ</t>
    </rPh>
    <rPh sb="9" eb="11">
      <t>ジョウタイ</t>
    </rPh>
    <rPh sb="12" eb="14">
      <t>イジ</t>
    </rPh>
    <rPh sb="20" eb="23">
      <t>テイキテキ</t>
    </rPh>
    <rPh sb="24" eb="26">
      <t>ホシュ</t>
    </rPh>
    <rPh sb="26" eb="27">
      <t>オヨ</t>
    </rPh>
    <rPh sb="28" eb="30">
      <t>テンケン</t>
    </rPh>
    <rPh sb="31" eb="33">
      <t>ジッシ</t>
    </rPh>
    <phoneticPr fontId="2"/>
  </si>
  <si>
    <t>断熱・保温</t>
    <rPh sb="0" eb="2">
      <t>ダンネツ</t>
    </rPh>
    <rPh sb="3" eb="5">
      <t>ホオン</t>
    </rPh>
    <phoneticPr fontId="2"/>
  </si>
  <si>
    <t>洗浄便座暖房の夏季停止</t>
    <phoneticPr fontId="2"/>
  </si>
  <si>
    <t>夜間・休日等のエレベーターの運転台数の削減</t>
    <phoneticPr fontId="2"/>
  </si>
  <si>
    <t>2d.1</t>
  </si>
  <si>
    <t>保守・点検の管理</t>
  </si>
  <si>
    <t>工業炉、乾燥炉、焼き機 等</t>
    <rPh sb="0" eb="2">
      <t>コウギョウ</t>
    </rPh>
    <rPh sb="2" eb="3">
      <t>ロ</t>
    </rPh>
    <rPh sb="4" eb="6">
      <t>カンソウ</t>
    </rPh>
    <rPh sb="6" eb="7">
      <t>ロ</t>
    </rPh>
    <rPh sb="8" eb="9">
      <t>ヤ</t>
    </rPh>
    <rPh sb="10" eb="11">
      <t>キ</t>
    </rPh>
    <rPh sb="12" eb="13">
      <t>ナド</t>
    </rPh>
    <phoneticPr fontId="2"/>
  </si>
  <si>
    <t>地球温暖化対策推進状況評価結果一覧表（第二区分事業所）　【複数管理者用貼付用】</t>
    <rPh sb="13" eb="15">
      <t>ケッカ</t>
    </rPh>
    <rPh sb="15" eb="17">
      <t>イチラン</t>
    </rPh>
    <rPh sb="17" eb="18">
      <t>ヒョウ</t>
    </rPh>
    <rPh sb="19" eb="21">
      <t>ダイニ</t>
    </rPh>
    <rPh sb="21" eb="23">
      <t>クブン</t>
    </rPh>
    <rPh sb="23" eb="26">
      <t>ジギョウショ</t>
    </rPh>
    <rPh sb="29" eb="31">
      <t>フクスウ</t>
    </rPh>
    <rPh sb="31" eb="34">
      <t>カンリシャ</t>
    </rPh>
    <rPh sb="34" eb="35">
      <t>ヨウ</t>
    </rPh>
    <rPh sb="35" eb="37">
      <t>ハリツ</t>
    </rPh>
    <rPh sb="37" eb="38">
      <t>ヨウ</t>
    </rPh>
    <phoneticPr fontId="2"/>
  </si>
  <si>
    <t>地球温暖化対策推進状況評価　重み係数一覧表（第二区分事業所）</t>
    <rPh sb="14" eb="15">
      <t>オモ</t>
    </rPh>
    <rPh sb="16" eb="18">
      <t>ケイスウ</t>
    </rPh>
    <rPh sb="18" eb="20">
      <t>イチラン</t>
    </rPh>
    <rPh sb="20" eb="21">
      <t>ヒョウ</t>
    </rPh>
    <rPh sb="22" eb="24">
      <t>ダイニ</t>
    </rPh>
    <rPh sb="24" eb="26">
      <t>クブン</t>
    </rPh>
    <rPh sb="26" eb="29">
      <t>ジギョウショ</t>
    </rPh>
    <phoneticPr fontId="2"/>
  </si>
  <si>
    <t>▼</t>
    <phoneticPr fontId="2"/>
  </si>
  <si>
    <t>図面・改修履歴等の整備</t>
    <phoneticPr fontId="2"/>
  </si>
  <si>
    <t>用途名</t>
    <rPh sb="0" eb="2">
      <t>ヨウト</t>
    </rPh>
    <rPh sb="2" eb="3">
      <t>メイ</t>
    </rPh>
    <phoneticPr fontId="2"/>
  </si>
  <si>
    <t xml:space="preserve"> 含まれる用途</t>
    <rPh sb="1" eb="2">
      <t>フク</t>
    </rPh>
    <rPh sb="5" eb="7">
      <t>ヨウト</t>
    </rPh>
    <phoneticPr fontId="2"/>
  </si>
  <si>
    <t>熱源の台数制御が導入されているか。</t>
    <rPh sb="0" eb="2">
      <t>ネツゲン</t>
    </rPh>
    <rPh sb="3" eb="5">
      <t>ダイスウ</t>
    </rPh>
    <rPh sb="5" eb="7">
      <t>セイギョ</t>
    </rPh>
    <rPh sb="8" eb="10">
      <t>ドウニュウ</t>
    </rPh>
    <phoneticPr fontId="2"/>
  </si>
  <si>
    <t>○</t>
    <phoneticPr fontId="2"/>
  </si>
  <si>
    <t>○</t>
    <phoneticPr fontId="2"/>
  </si>
  <si>
    <t>95%以上に採用</t>
    <phoneticPr fontId="2"/>
  </si>
  <si>
    <t>○</t>
    <phoneticPr fontId="2"/>
  </si>
  <si>
    <t>1b.7</t>
    <phoneticPr fontId="2"/>
  </si>
  <si>
    <t>ファン永久磁石(IPM)モータ</t>
    <phoneticPr fontId="2"/>
  </si>
  <si>
    <t>＋</t>
    <phoneticPr fontId="2"/>
  </si>
  <si>
    <t>5h.1</t>
    <phoneticPr fontId="2"/>
  </si>
  <si>
    <t>建築
設備</t>
    <rPh sb="0" eb="2">
      <t>ケンチク</t>
    </rPh>
    <rPh sb="3" eb="5">
      <t>セツビ</t>
    </rPh>
    <phoneticPr fontId="2"/>
  </si>
  <si>
    <t>コージェネレーション無し</t>
    <rPh sb="10" eb="11">
      <t>ナ</t>
    </rPh>
    <phoneticPr fontId="2"/>
  </si>
  <si>
    <t>c. 衛生設備</t>
    <rPh sb="3" eb="5">
      <t>エイセイ</t>
    </rPh>
    <phoneticPr fontId="2"/>
  </si>
  <si>
    <t>c. 衛生設備</t>
    <phoneticPr fontId="2"/>
  </si>
  <si>
    <t>エレベーターの群管理制御が、複数台設置してある箇所のエレベーター総電動機出力に対して、どの程度の割合で導入されているか。</t>
    <rPh sb="14" eb="16">
      <t>フクスウ</t>
    </rPh>
    <rPh sb="16" eb="17">
      <t>ダイ</t>
    </rPh>
    <rPh sb="17" eb="19">
      <t>セッチ</t>
    </rPh>
    <rPh sb="23" eb="25">
      <t>カショ</t>
    </rPh>
    <phoneticPr fontId="2"/>
  </si>
  <si>
    <t>廃棄物処理施設の良好な状態を維持するために、定期的に保守及び点検が実施されているか。</t>
    <rPh sb="0" eb="3">
      <t>ハイキブツ</t>
    </rPh>
    <rPh sb="3" eb="5">
      <t>ショリ</t>
    </rPh>
    <rPh sb="5" eb="7">
      <t>シセツ</t>
    </rPh>
    <rPh sb="8" eb="10">
      <t>リョウコウ</t>
    </rPh>
    <rPh sb="11" eb="13">
      <t>ジョウタイ</t>
    </rPh>
    <rPh sb="14" eb="16">
      <t>イジ</t>
    </rPh>
    <rPh sb="22" eb="25">
      <t>テイキテキ</t>
    </rPh>
    <rPh sb="26" eb="28">
      <t>ホシュ</t>
    </rPh>
    <rPh sb="28" eb="29">
      <t>オヨ</t>
    </rPh>
    <rPh sb="30" eb="32">
      <t>テンケン</t>
    </rPh>
    <rPh sb="33" eb="35">
      <t>ジッシ</t>
    </rPh>
    <phoneticPr fontId="2"/>
  </si>
  <si>
    <t>上水道施設の良好な状態を維持するために、定期的に保守及び点検が実施されているか。</t>
    <rPh sb="0" eb="3">
      <t>ジョウスイドウ</t>
    </rPh>
    <rPh sb="3" eb="5">
      <t>シセツ</t>
    </rPh>
    <rPh sb="6" eb="8">
      <t>リョウコウ</t>
    </rPh>
    <rPh sb="9" eb="11">
      <t>ジョウタイ</t>
    </rPh>
    <rPh sb="12" eb="14">
      <t>イジ</t>
    </rPh>
    <rPh sb="20" eb="23">
      <t>テイキテキ</t>
    </rPh>
    <rPh sb="24" eb="26">
      <t>ホシュ</t>
    </rPh>
    <rPh sb="26" eb="27">
      <t>オヨ</t>
    </rPh>
    <rPh sb="28" eb="30">
      <t>テンケン</t>
    </rPh>
    <rPh sb="31" eb="33">
      <t>ジッシ</t>
    </rPh>
    <phoneticPr fontId="2"/>
  </si>
  <si>
    <t>炉内ガス循環の改善</t>
    <rPh sb="0" eb="2">
      <t>ロナイ</t>
    </rPh>
    <rPh sb="4" eb="6">
      <t>ジュンカン</t>
    </rPh>
    <rPh sb="7" eb="9">
      <t>カイゼン</t>
    </rPh>
    <phoneticPr fontId="2"/>
  </si>
  <si>
    <t>高性能な建物外皮の導入</t>
    <rPh sb="0" eb="3">
      <t>コウセイノウ</t>
    </rPh>
    <rPh sb="4" eb="6">
      <t>タテモノ</t>
    </rPh>
    <rPh sb="6" eb="8">
      <t>ガイヒ</t>
    </rPh>
    <rPh sb="9" eb="11">
      <t>ドウニュウ</t>
    </rPh>
    <phoneticPr fontId="2"/>
  </si>
  <si>
    <t>クールトレンチ、ヒートトレンチその他の年間を通して安定した地中温度の利用のための措置が導入されているか。</t>
    <rPh sb="17" eb="18">
      <t>タ</t>
    </rPh>
    <rPh sb="40" eb="42">
      <t>ソチ</t>
    </rPh>
    <phoneticPr fontId="2"/>
  </si>
  <si>
    <t>油圧・空圧駆動アクチュエータの電動化が導入されているか。</t>
    <rPh sb="0" eb="2">
      <t>ユアツ</t>
    </rPh>
    <rPh sb="3" eb="4">
      <t>クウ</t>
    </rPh>
    <rPh sb="4" eb="5">
      <t>アツ</t>
    </rPh>
    <rPh sb="5" eb="7">
      <t>クドウ</t>
    </rPh>
    <rPh sb="15" eb="17">
      <t>デンドウ</t>
    </rPh>
    <rPh sb="17" eb="18">
      <t>カ</t>
    </rPh>
    <phoneticPr fontId="2"/>
  </si>
  <si>
    <t>蒸気ボイラーの空気比の管理</t>
    <rPh sb="0" eb="2">
      <t>ジョウキ</t>
    </rPh>
    <phoneticPr fontId="2"/>
  </si>
  <si>
    <t>蒸気配管の保温の確認</t>
    <rPh sb="0" eb="2">
      <t>ジョウキ</t>
    </rPh>
    <rPh sb="2" eb="4">
      <t>ハイカン</t>
    </rPh>
    <rPh sb="5" eb="7">
      <t>ホオン</t>
    </rPh>
    <rPh sb="8" eb="10">
      <t>カクニン</t>
    </rPh>
    <phoneticPr fontId="2"/>
  </si>
  <si>
    <t>蒸気配管及び蒸気還水配管の保温材の脱落が無いかを確認し適切に措置されているか。</t>
    <rPh sb="2" eb="4">
      <t>ハイカン</t>
    </rPh>
    <rPh sb="4" eb="5">
      <t>オヨ</t>
    </rPh>
    <rPh sb="6" eb="8">
      <t>ジョウキ</t>
    </rPh>
    <rPh sb="8" eb="9">
      <t>カン</t>
    </rPh>
    <rPh sb="9" eb="10">
      <t>スイ</t>
    </rPh>
    <rPh sb="10" eb="12">
      <t>ハイカン</t>
    </rPh>
    <rPh sb="15" eb="16">
      <t>ザイ</t>
    </rPh>
    <rPh sb="17" eb="19">
      <t>ダツラク</t>
    </rPh>
    <rPh sb="20" eb="21">
      <t>ナ</t>
    </rPh>
    <rPh sb="27" eb="29">
      <t>テキセツ</t>
    </rPh>
    <rPh sb="30" eb="32">
      <t>ソチ</t>
    </rPh>
    <phoneticPr fontId="2"/>
  </si>
  <si>
    <t>蒸気ボイラーの起動時間の適正化</t>
    <rPh sb="0" eb="2">
      <t>ジョウキ</t>
    </rPh>
    <rPh sb="7" eb="9">
      <t>キドウ</t>
    </rPh>
    <rPh sb="9" eb="11">
      <t>ジカン</t>
    </rPh>
    <rPh sb="12" eb="14">
      <t>テキセイ</t>
    </rPh>
    <rPh sb="14" eb="15">
      <t>カ</t>
    </rPh>
    <phoneticPr fontId="2"/>
  </si>
  <si>
    <t>熱源機器の効率向上のために、冷温水出口温度設定値が調整されているか。</t>
    <rPh sb="5" eb="7">
      <t>コウリツ</t>
    </rPh>
    <rPh sb="7" eb="9">
      <t>コウジョウ</t>
    </rPh>
    <rPh sb="25" eb="27">
      <t>チョウセイ</t>
    </rPh>
    <phoneticPr fontId="2"/>
  </si>
  <si>
    <t>熱交換器等の定期的な付着物の除去</t>
    <rPh sb="0" eb="5">
      <t>ネツコウカンキナド</t>
    </rPh>
    <rPh sb="6" eb="9">
      <t>テイキテキ</t>
    </rPh>
    <rPh sb="10" eb="12">
      <t>フチャク</t>
    </rPh>
    <rPh sb="12" eb="13">
      <t>ブツ</t>
    </rPh>
    <rPh sb="14" eb="16">
      <t>ジョキョ</t>
    </rPh>
    <phoneticPr fontId="2"/>
  </si>
  <si>
    <t>6d.3</t>
    <phoneticPr fontId="2"/>
  </si>
  <si>
    <t>直燃式脱臭装置の精留副生液の混合燃焼システムの導入</t>
    <rPh sb="0" eb="1">
      <t>チョク</t>
    </rPh>
    <rPh sb="1" eb="2">
      <t>ネン</t>
    </rPh>
    <rPh sb="2" eb="3">
      <t>シキ</t>
    </rPh>
    <rPh sb="3" eb="5">
      <t>ダッシュウ</t>
    </rPh>
    <rPh sb="5" eb="7">
      <t>ソウチ</t>
    </rPh>
    <rPh sb="8" eb="10">
      <t>セイリュウ</t>
    </rPh>
    <rPh sb="10" eb="12">
      <t>フクセイ</t>
    </rPh>
    <rPh sb="12" eb="13">
      <t>エキ</t>
    </rPh>
    <rPh sb="14" eb="16">
      <t>コンゴウ</t>
    </rPh>
    <rPh sb="16" eb="18">
      <t>ネンショウ</t>
    </rPh>
    <rPh sb="23" eb="25">
      <t>ドウニュウ</t>
    </rPh>
    <phoneticPr fontId="2"/>
  </si>
  <si>
    <t>5i.1</t>
    <phoneticPr fontId="2"/>
  </si>
  <si>
    <t>純水供給</t>
    <rPh sb="0" eb="2">
      <t>ジュンスイ</t>
    </rPh>
    <rPh sb="2" eb="4">
      <t>キョウキュウ</t>
    </rPh>
    <phoneticPr fontId="2"/>
  </si>
  <si>
    <t>燃焼・熱利用</t>
  </si>
  <si>
    <t>ドラフトチャンバーの換気量可変制御システムの導入</t>
    <rPh sb="10" eb="13">
      <t>カンキリョウ</t>
    </rPh>
    <rPh sb="13" eb="15">
      <t>カヘン</t>
    </rPh>
    <rPh sb="15" eb="17">
      <t>セイギョ</t>
    </rPh>
    <rPh sb="22" eb="24">
      <t>ドウニュウ</t>
    </rPh>
    <phoneticPr fontId="2"/>
  </si>
  <si>
    <t>空調機の間欠運転制御が、空調機ファン（特殊空調設備用を除く。）総電動機出力に対して、どの程度の割合で導入されているか。</t>
    <rPh sb="0" eb="3">
      <t>クウチョウキ</t>
    </rPh>
    <rPh sb="4" eb="6">
      <t>カンケツ</t>
    </rPh>
    <rPh sb="6" eb="8">
      <t>ウンテン</t>
    </rPh>
    <rPh sb="8" eb="10">
      <t>セイギョ</t>
    </rPh>
    <rPh sb="44" eb="46">
      <t>テイド</t>
    </rPh>
    <rPh sb="47" eb="49">
      <t>ワリアイ</t>
    </rPh>
    <rPh sb="50" eb="52">
      <t>ドウニュウ</t>
    </rPh>
    <phoneticPr fontId="2"/>
  </si>
  <si>
    <t>外気冷房システムの導入</t>
    <phoneticPr fontId="2"/>
  </si>
  <si>
    <t>全熱交換器の導入</t>
    <phoneticPr fontId="2"/>
  </si>
  <si>
    <t>全熱交換器の導入</t>
    <phoneticPr fontId="2"/>
  </si>
  <si>
    <t>照明の初期照度補正制御の導入</t>
    <phoneticPr fontId="2"/>
  </si>
  <si>
    <t>2a.8</t>
    <phoneticPr fontId="2"/>
  </si>
  <si>
    <t>2a.10</t>
    <phoneticPr fontId="2"/>
  </si>
  <si>
    <t>年間平均
総合効率</t>
    <rPh sb="0" eb="2">
      <t>ネンカン</t>
    </rPh>
    <rPh sb="2" eb="4">
      <t>ヘイキン</t>
    </rPh>
    <rPh sb="5" eb="7">
      <t>ソウゴウ</t>
    </rPh>
    <rPh sb="7" eb="9">
      <t>コウリツ</t>
    </rPh>
    <phoneticPr fontId="2"/>
  </si>
  <si>
    <t>発電所（熱供給施設併設）</t>
    <rPh sb="0" eb="2">
      <t>ハツデン</t>
    </rPh>
    <rPh sb="2" eb="3">
      <t>ショ</t>
    </rPh>
    <rPh sb="4" eb="5">
      <t>ネツ</t>
    </rPh>
    <rPh sb="5" eb="7">
      <t>キョウキュウ</t>
    </rPh>
    <rPh sb="7" eb="9">
      <t>シセツ</t>
    </rPh>
    <rPh sb="9" eb="11">
      <t>ヘイセツ</t>
    </rPh>
    <phoneticPr fontId="2"/>
  </si>
  <si>
    <t>a.燃料の燃焼</t>
    <phoneticPr fontId="2"/>
  </si>
  <si>
    <t>乾燥設備、乾燥機 等</t>
    <rPh sb="0" eb="2">
      <t>カンソウ</t>
    </rPh>
    <rPh sb="2" eb="4">
      <t>セツビ</t>
    </rPh>
    <rPh sb="5" eb="7">
      <t>カンソウ</t>
    </rPh>
    <rPh sb="7" eb="8">
      <t>キ</t>
    </rPh>
    <rPh sb="9" eb="10">
      <t>ナド</t>
    </rPh>
    <phoneticPr fontId="2"/>
  </si>
  <si>
    <t>受入供給設備、ごみ投入扉、ごみクレーン 等</t>
    <rPh sb="0" eb="2">
      <t>ウケイレ</t>
    </rPh>
    <rPh sb="2" eb="4">
      <t>キョウキュウ</t>
    </rPh>
    <rPh sb="4" eb="6">
      <t>セツビ</t>
    </rPh>
    <rPh sb="9" eb="11">
      <t>トウニュウ</t>
    </rPh>
    <rPh sb="11" eb="12">
      <t>トビラ</t>
    </rPh>
    <rPh sb="20" eb="21">
      <t>ナド</t>
    </rPh>
    <phoneticPr fontId="2"/>
  </si>
  <si>
    <t>灰溶融設備、燃料式溶融炉、電気式溶融炉 等</t>
    <rPh sb="0" eb="1">
      <t>ハイ</t>
    </rPh>
    <rPh sb="1" eb="3">
      <t>ヨウユウ</t>
    </rPh>
    <rPh sb="3" eb="5">
      <t>セツビ</t>
    </rPh>
    <rPh sb="6" eb="8">
      <t>ネンリョウ</t>
    </rPh>
    <rPh sb="8" eb="9">
      <t>シキ</t>
    </rPh>
    <rPh sb="9" eb="11">
      <t>ヨウユウ</t>
    </rPh>
    <rPh sb="11" eb="12">
      <t>ロ</t>
    </rPh>
    <rPh sb="13" eb="15">
      <t>デンキ</t>
    </rPh>
    <rPh sb="15" eb="16">
      <t>シキ</t>
    </rPh>
    <rPh sb="16" eb="18">
      <t>ヨウユウ</t>
    </rPh>
    <rPh sb="18" eb="19">
      <t>ロ</t>
    </rPh>
    <rPh sb="20" eb="21">
      <t>ナド</t>
    </rPh>
    <phoneticPr fontId="2"/>
  </si>
  <si>
    <t>通風設備、送風機、空気予熱器 等</t>
    <rPh sb="0" eb="2">
      <t>ツウフウ</t>
    </rPh>
    <rPh sb="2" eb="4">
      <t>セツビ</t>
    </rPh>
    <rPh sb="5" eb="8">
      <t>ソウフウキ</t>
    </rPh>
    <rPh sb="9" eb="11">
      <t>クウキ</t>
    </rPh>
    <rPh sb="11" eb="13">
      <t>ヨネツ</t>
    </rPh>
    <rPh sb="13" eb="14">
      <t>キ</t>
    </rPh>
    <rPh sb="15" eb="16">
      <t>ナド</t>
    </rPh>
    <phoneticPr fontId="2"/>
  </si>
  <si>
    <t>排ガス処理設備、集塵装置、触媒反応塔、空気加熱器 等</t>
    <rPh sb="0" eb="1">
      <t>ハイ</t>
    </rPh>
    <rPh sb="3" eb="5">
      <t>ショリ</t>
    </rPh>
    <rPh sb="5" eb="7">
      <t>セツビ</t>
    </rPh>
    <rPh sb="8" eb="10">
      <t>シュウジン</t>
    </rPh>
    <rPh sb="10" eb="12">
      <t>ソウチ</t>
    </rPh>
    <rPh sb="13" eb="15">
      <t>ショクバイ</t>
    </rPh>
    <rPh sb="15" eb="17">
      <t>ハンノウ</t>
    </rPh>
    <rPh sb="17" eb="18">
      <t>トウ</t>
    </rPh>
    <rPh sb="19" eb="21">
      <t>クウキ</t>
    </rPh>
    <rPh sb="21" eb="23">
      <t>カネツ</t>
    </rPh>
    <rPh sb="23" eb="24">
      <t>キ</t>
    </rPh>
    <rPh sb="25" eb="26">
      <t>ナド</t>
    </rPh>
    <phoneticPr fontId="2"/>
  </si>
  <si>
    <t>灰出し設備、コンベア、飛灰固化装置、脱塩素化装置、灰クレーン 等</t>
    <rPh sb="0" eb="1">
      <t>ハイ</t>
    </rPh>
    <rPh sb="1" eb="2">
      <t>ダ</t>
    </rPh>
    <rPh sb="3" eb="5">
      <t>セツビ</t>
    </rPh>
    <rPh sb="11" eb="12">
      <t>ト</t>
    </rPh>
    <rPh sb="12" eb="13">
      <t>ハイ</t>
    </rPh>
    <rPh sb="13" eb="15">
      <t>コカ</t>
    </rPh>
    <rPh sb="15" eb="17">
      <t>ソウチ</t>
    </rPh>
    <rPh sb="18" eb="19">
      <t>ダツ</t>
    </rPh>
    <rPh sb="19" eb="22">
      <t>エンソカ</t>
    </rPh>
    <rPh sb="22" eb="24">
      <t>ソウチ</t>
    </rPh>
    <rPh sb="25" eb="26">
      <t>ハイ</t>
    </rPh>
    <rPh sb="31" eb="32">
      <t>ナド</t>
    </rPh>
    <phoneticPr fontId="2"/>
  </si>
  <si>
    <t>[GJ/年]</t>
    <phoneticPr fontId="2"/>
  </si>
  <si>
    <t>※ 床面積は各用途の共用部分を含んだ面積とし、複合用途の場合は全体共用面積
　　を各用途の面積比で按分したものを各用途の面積に加えた数値とする。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2"/>
  </si>
  <si>
    <t>炉室内雰囲気の自動計測による最適換気制御システムが導入されているか。</t>
    <rPh sb="0" eb="1">
      <t>ロ</t>
    </rPh>
    <rPh sb="1" eb="2">
      <t>シツ</t>
    </rPh>
    <rPh sb="2" eb="3">
      <t>ナイ</t>
    </rPh>
    <rPh sb="3" eb="6">
      <t>フンイキ</t>
    </rPh>
    <rPh sb="7" eb="9">
      <t>ジドウ</t>
    </rPh>
    <rPh sb="9" eb="11">
      <t>ケイソク</t>
    </rPh>
    <rPh sb="14" eb="16">
      <t>サイテキ</t>
    </rPh>
    <rPh sb="16" eb="18">
      <t>カンキ</t>
    </rPh>
    <rPh sb="18" eb="20">
      <t>セイギョ</t>
    </rPh>
    <rPh sb="25" eb="27">
      <t>ドウニュウ</t>
    </rPh>
    <phoneticPr fontId="2"/>
  </si>
  <si>
    <t>熱交換器等の定期的な付着物の除去</t>
    <rPh sb="0" eb="4">
      <t>ネツコウカンキ</t>
    </rPh>
    <rPh sb="4" eb="5">
      <t>ナド</t>
    </rPh>
    <rPh sb="10" eb="12">
      <t>フチャク</t>
    </rPh>
    <rPh sb="12" eb="13">
      <t>モノ</t>
    </rPh>
    <rPh sb="14" eb="16">
      <t>ジョキョ</t>
    </rPh>
    <phoneticPr fontId="2"/>
  </si>
  <si>
    <t>廊下のみ実施</t>
    <rPh sb="0" eb="2">
      <t>ロウカ</t>
    </rPh>
    <rPh sb="4" eb="6">
      <t>ジッシ</t>
    </rPh>
    <phoneticPr fontId="2"/>
  </si>
  <si>
    <t>工場・ﾌﾟﾗﾝﾄ又は事務室で実施</t>
    <rPh sb="0" eb="2">
      <t>コウジョウ</t>
    </rPh>
    <rPh sb="8" eb="9">
      <t>マタ</t>
    </rPh>
    <rPh sb="10" eb="13">
      <t>ジムシツ</t>
    </rPh>
    <rPh sb="14" eb="16">
      <t>ジッシ</t>
    </rPh>
    <phoneticPr fontId="2"/>
  </si>
  <si>
    <t>Ⅱ 設備及び建物の性能に関する事項</t>
    <phoneticPr fontId="2"/>
  </si>
  <si>
    <t>g.特殊排気設備</t>
    <phoneticPr fontId="2"/>
  </si>
  <si>
    <t>g.特殊排気設備</t>
    <phoneticPr fontId="2"/>
  </si>
  <si>
    <t>i. 場内輸送設備</t>
    <phoneticPr fontId="2"/>
  </si>
  <si>
    <t>e.電動力応用設備・電気加熱設備</t>
    <phoneticPr fontId="2"/>
  </si>
  <si>
    <t>f.特殊空調設備</t>
    <phoneticPr fontId="2"/>
  </si>
  <si>
    <t>汚泥含水率低減のために、高性能フィルターが導入されているか。</t>
    <phoneticPr fontId="2"/>
  </si>
  <si>
    <t>給排気ファン 等</t>
    <rPh sb="0" eb="1">
      <t>キュウ</t>
    </rPh>
    <rPh sb="1" eb="3">
      <t>ハイキ</t>
    </rPh>
    <rPh sb="7" eb="8">
      <t>ナド</t>
    </rPh>
    <phoneticPr fontId="2"/>
  </si>
  <si>
    <t>GJ/年</t>
    <rPh sb="3" eb="4">
      <t>ネン</t>
    </rPh>
    <phoneticPr fontId="2"/>
  </si>
  <si>
    <t>千kWh/年</t>
    <rPh sb="0" eb="1">
      <t>セン</t>
    </rPh>
    <phoneticPr fontId="2"/>
  </si>
  <si>
    <t>冷却塔</t>
  </si>
  <si>
    <t>冷却塔</t>
    <rPh sb="0" eb="3">
      <t>レイキャクトウ</t>
    </rPh>
    <phoneticPr fontId="2"/>
  </si>
  <si>
    <t>熱搬送</t>
    <phoneticPr fontId="2"/>
  </si>
  <si>
    <t>Ⅱ 設備及び建物の性能に関する事項</t>
    <phoneticPr fontId="2"/>
  </si>
  <si>
    <t>※ 上水道施設、下水道施設、廃棄物処理施設は評価対象外とする。</t>
    <phoneticPr fontId="2"/>
  </si>
  <si>
    <t>Ⅲ2. ﾕｰﾃｨﾘﾃｨ設備等の保守管理</t>
    <rPh sb="11" eb="13">
      <t>セツビ</t>
    </rPh>
    <rPh sb="15" eb="17">
      <t>ホシュ</t>
    </rPh>
    <rPh sb="17" eb="19">
      <t>カンリ</t>
    </rPh>
    <phoneticPr fontId="2"/>
  </si>
  <si>
    <t>その他（3c.-e. ）</t>
    <rPh sb="2" eb="3">
      <t>タ</t>
    </rPh>
    <phoneticPr fontId="2"/>
  </si>
  <si>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2"/>
  </si>
  <si>
    <t>居室及び共用部に採用</t>
    <rPh sb="0" eb="2">
      <t>キョシツ</t>
    </rPh>
    <rPh sb="2" eb="3">
      <t>オヨ</t>
    </rPh>
    <rPh sb="4" eb="6">
      <t>キョウヨウ</t>
    </rPh>
    <rPh sb="6" eb="7">
      <t>ブ</t>
    </rPh>
    <rPh sb="8" eb="10">
      <t>サイヨウ</t>
    </rPh>
    <phoneticPr fontId="2"/>
  </si>
  <si>
    <t>負荷に適した容量のバーナーへの変更</t>
    <rPh sb="0" eb="2">
      <t>フカ</t>
    </rPh>
    <rPh sb="3" eb="4">
      <t>テキ</t>
    </rPh>
    <rPh sb="6" eb="8">
      <t>ヨウリョウ</t>
    </rPh>
    <rPh sb="15" eb="17">
      <t>ヘンコウ</t>
    </rPh>
    <phoneticPr fontId="2"/>
  </si>
  <si>
    <t>フラッシュ蒸気利用設備が導入されているか。</t>
    <rPh sb="5" eb="7">
      <t>ジョウキ</t>
    </rPh>
    <rPh sb="7" eb="9">
      <t>リヨウ</t>
    </rPh>
    <rPh sb="9" eb="11">
      <t>セツビ</t>
    </rPh>
    <rPh sb="12" eb="14">
      <t>ドウニュウ</t>
    </rPh>
    <phoneticPr fontId="2"/>
  </si>
  <si>
    <t>省エネ型スチームトラップの導入</t>
    <rPh sb="0" eb="1">
      <t>ショウ</t>
    </rPh>
    <rPh sb="3" eb="4">
      <t>カタ</t>
    </rPh>
    <rPh sb="13" eb="15">
      <t>ドウニュウ</t>
    </rPh>
    <phoneticPr fontId="2"/>
  </si>
  <si>
    <t>蒸気ドレンのクローズド回収方式の導入</t>
    <rPh sb="0" eb="2">
      <t>ジョウキ</t>
    </rPh>
    <rPh sb="11" eb="13">
      <t>カイシュウ</t>
    </rPh>
    <rPh sb="13" eb="15">
      <t>ホウシキ</t>
    </rPh>
    <rPh sb="16" eb="18">
      <t>ドウニュウ</t>
    </rPh>
    <phoneticPr fontId="2"/>
  </si>
  <si>
    <t>冷却水ろ過冷却リサイクルシステムの導入</t>
    <rPh sb="0" eb="2">
      <t>レイキャク</t>
    </rPh>
    <rPh sb="2" eb="3">
      <t>スイ</t>
    </rPh>
    <rPh sb="4" eb="5">
      <t>カ</t>
    </rPh>
    <rPh sb="5" eb="7">
      <t>レイキャク</t>
    </rPh>
    <phoneticPr fontId="2"/>
  </si>
  <si>
    <t>下水汚泥焼却発電システム</t>
    <rPh sb="0" eb="2">
      <t>ゲスイ</t>
    </rPh>
    <rPh sb="2" eb="4">
      <t>オデイ</t>
    </rPh>
    <rPh sb="4" eb="6">
      <t>ショウキャク</t>
    </rPh>
    <rPh sb="6" eb="8">
      <t>ハツデン</t>
    </rPh>
    <phoneticPr fontId="2"/>
  </si>
  <si>
    <t>消化ガス燃焼システム</t>
    <rPh sb="0" eb="2">
      <t>ショウカ</t>
    </rPh>
    <rPh sb="4" eb="6">
      <t>ネンショウ</t>
    </rPh>
    <phoneticPr fontId="2"/>
  </si>
  <si>
    <t>消化ガス発電システム</t>
    <rPh sb="0" eb="2">
      <t>ショウカ</t>
    </rPh>
    <rPh sb="4" eb="6">
      <t>ハツデン</t>
    </rPh>
    <phoneticPr fontId="2"/>
  </si>
  <si>
    <t>燃費の管理</t>
    <rPh sb="0" eb="2">
      <t>ネンピ</t>
    </rPh>
    <rPh sb="3" eb="5">
      <t>カンリ</t>
    </rPh>
    <phoneticPr fontId="2"/>
  </si>
  <si>
    <t>a.</t>
  </si>
  <si>
    <t>エアコンプレッサー吸込みフィルターの清掃</t>
    <rPh sb="9" eb="10">
      <t>ス</t>
    </rPh>
    <rPh sb="10" eb="11">
      <t>コ</t>
    </rPh>
    <rPh sb="18" eb="20">
      <t>セイソウ</t>
    </rPh>
    <phoneticPr fontId="2"/>
  </si>
  <si>
    <t>誘導モータ＋インバータ制御</t>
    <rPh sb="0" eb="2">
      <t>ユウドウ</t>
    </rPh>
    <phoneticPr fontId="2"/>
  </si>
  <si>
    <t>少排気量ドラフトチャンバーの導入</t>
    <rPh sb="0" eb="1">
      <t>ショウ</t>
    </rPh>
    <rPh sb="14" eb="16">
      <t>ドウニュウ</t>
    </rPh>
    <phoneticPr fontId="2"/>
  </si>
  <si>
    <t>少排気量ドラフトチャンバーが、ドラフトチャンバー全台数に対して、どの程度の割合で導入されているか。</t>
    <phoneticPr fontId="2"/>
  </si>
  <si>
    <t>クリーンルームのローカルリターン方式の導入</t>
    <rPh sb="19" eb="21">
      <t>ドウニュウ</t>
    </rPh>
    <phoneticPr fontId="2"/>
  </si>
  <si>
    <t>クリーンルームの陽圧排気が、一般室の空調負荷低減に利用されているか。</t>
    <rPh sb="20" eb="22">
      <t>フカ</t>
    </rPh>
    <rPh sb="22" eb="24">
      <t>テイゲン</t>
    </rPh>
    <phoneticPr fontId="2"/>
  </si>
  <si>
    <t>計画・実施のみ</t>
    <rPh sb="0" eb="2">
      <t>ケイカク</t>
    </rPh>
    <rPh sb="3" eb="5">
      <t>ジッシ</t>
    </rPh>
    <phoneticPr fontId="2"/>
  </si>
  <si>
    <t>計画のみ</t>
    <rPh sb="0" eb="2">
      <t>ケイカク</t>
    </rPh>
    <phoneticPr fontId="2"/>
  </si>
  <si>
    <t>採用無し</t>
  </si>
  <si>
    <t>工業炉の炉壁外面温度による断熱強化</t>
    <rPh sb="0" eb="3">
      <t>コウギョウロ</t>
    </rPh>
    <rPh sb="4" eb="5">
      <t>ロ</t>
    </rPh>
    <rPh sb="5" eb="6">
      <t>カベ</t>
    </rPh>
    <rPh sb="6" eb="8">
      <t>ガイメン</t>
    </rPh>
    <rPh sb="8" eb="10">
      <t>オンド</t>
    </rPh>
    <rPh sb="13" eb="15">
      <t>ダンネツ</t>
    </rPh>
    <rPh sb="15" eb="17">
      <t>キョウカ</t>
    </rPh>
    <phoneticPr fontId="2"/>
  </si>
  <si>
    <t>冷媒ホットガスレヒート除湿システムの導入</t>
    <rPh sb="0" eb="2">
      <t>レイバイ</t>
    </rPh>
    <rPh sb="11" eb="13">
      <t>ジョシツ</t>
    </rPh>
    <rPh sb="18" eb="20">
      <t>ドウニュウ</t>
    </rPh>
    <phoneticPr fontId="2"/>
  </si>
  <si>
    <t>空調予熱コイルへの冷凍機冷却水利用システムの導入</t>
    <rPh sb="0" eb="2">
      <t>クウチョウ</t>
    </rPh>
    <rPh sb="2" eb="4">
      <t>ヨネツ</t>
    </rPh>
    <rPh sb="9" eb="12">
      <t>レイトウキ</t>
    </rPh>
    <rPh sb="12" eb="15">
      <t>レイキャクスイ</t>
    </rPh>
    <rPh sb="15" eb="17">
      <t>リヨウ</t>
    </rPh>
    <rPh sb="22" eb="24">
      <t>ドウニュウ</t>
    </rPh>
    <phoneticPr fontId="2"/>
  </si>
  <si>
    <t>ブロワ管への超音波流量計の導入</t>
    <rPh sb="3" eb="4">
      <t>カン</t>
    </rPh>
    <rPh sb="6" eb="9">
      <t>チョウオンパ</t>
    </rPh>
    <rPh sb="9" eb="12">
      <t>リュウリョウケイ</t>
    </rPh>
    <rPh sb="13" eb="15">
      <t>ドウニュウ</t>
    </rPh>
    <phoneticPr fontId="2"/>
  </si>
  <si>
    <t>炉室内の最適換気制御システムの導入</t>
    <phoneticPr fontId="2"/>
  </si>
  <si>
    <t>高効率クレーンの導入</t>
    <phoneticPr fontId="2"/>
  </si>
  <si>
    <t>低燃費車の導入</t>
    <phoneticPr fontId="2"/>
  </si>
  <si>
    <t>5.</t>
    <phoneticPr fontId="2"/>
  </si>
  <si>
    <t>a.</t>
    <phoneticPr fontId="2"/>
  </si>
  <si>
    <t>No.</t>
    <phoneticPr fontId="2"/>
  </si>
  <si>
    <t>5a.1</t>
    <phoneticPr fontId="2"/>
  </si>
  <si>
    <t>b.</t>
    <phoneticPr fontId="2"/>
  </si>
  <si>
    <t>No.</t>
    <phoneticPr fontId="2"/>
  </si>
  <si>
    <t>5b.1</t>
    <phoneticPr fontId="2"/>
  </si>
  <si>
    <t>c.</t>
    <phoneticPr fontId="2"/>
  </si>
  <si>
    <t>No.</t>
    <phoneticPr fontId="2"/>
  </si>
  <si>
    <t>5c.1</t>
    <phoneticPr fontId="2"/>
  </si>
  <si>
    <t>d.</t>
    <phoneticPr fontId="2"/>
  </si>
  <si>
    <t>No.</t>
    <phoneticPr fontId="2"/>
  </si>
  <si>
    <t>5d.1</t>
    <phoneticPr fontId="2"/>
  </si>
  <si>
    <t>e.</t>
    <phoneticPr fontId="2"/>
  </si>
  <si>
    <t>5e.1</t>
    <phoneticPr fontId="2"/>
  </si>
  <si>
    <t>5e.7</t>
    <phoneticPr fontId="2"/>
  </si>
  <si>
    <t>5e.8</t>
    <phoneticPr fontId="2"/>
  </si>
  <si>
    <t>5e.9</t>
    <phoneticPr fontId="2"/>
  </si>
  <si>
    <t>5e.10</t>
    <phoneticPr fontId="2"/>
  </si>
  <si>
    <t>f.</t>
    <phoneticPr fontId="2"/>
  </si>
  <si>
    <t>5f.1</t>
    <phoneticPr fontId="2"/>
  </si>
  <si>
    <t>5f.2</t>
    <phoneticPr fontId="2"/>
  </si>
  <si>
    <t>5f.3</t>
    <phoneticPr fontId="2"/>
  </si>
  <si>
    <t>5f.9</t>
    <phoneticPr fontId="2"/>
  </si>
  <si>
    <t>g.</t>
    <phoneticPr fontId="2"/>
  </si>
  <si>
    <t>5g.1</t>
    <phoneticPr fontId="2"/>
  </si>
  <si>
    <t>No.</t>
    <phoneticPr fontId="2"/>
  </si>
  <si>
    <t>5i.2</t>
    <phoneticPr fontId="2"/>
  </si>
  <si>
    <t>b.</t>
    <phoneticPr fontId="2"/>
  </si>
  <si>
    <t>c.</t>
    <phoneticPr fontId="2"/>
  </si>
  <si>
    <t>d.</t>
    <phoneticPr fontId="2"/>
  </si>
  <si>
    <t>5d.1</t>
    <phoneticPr fontId="2"/>
  </si>
  <si>
    <t>e.</t>
    <phoneticPr fontId="2"/>
  </si>
  <si>
    <t>f.</t>
    <phoneticPr fontId="2"/>
  </si>
  <si>
    <t>g.</t>
    <phoneticPr fontId="2"/>
  </si>
  <si>
    <t>5g.1</t>
    <phoneticPr fontId="2"/>
  </si>
  <si>
    <t>6.</t>
    <phoneticPr fontId="2"/>
  </si>
  <si>
    <t>a.</t>
    <phoneticPr fontId="2"/>
  </si>
  <si>
    <t>6a.1</t>
    <phoneticPr fontId="2"/>
  </si>
  <si>
    <t>6b.1</t>
    <phoneticPr fontId="2"/>
  </si>
  <si>
    <t>c.</t>
    <phoneticPr fontId="2"/>
  </si>
  <si>
    <t>6c.1</t>
    <phoneticPr fontId="2"/>
  </si>
  <si>
    <t>6d.1</t>
    <phoneticPr fontId="2"/>
  </si>
  <si>
    <t>e.</t>
    <phoneticPr fontId="2"/>
  </si>
  <si>
    <t>[MWh/年]</t>
    <phoneticPr fontId="2"/>
  </si>
  <si>
    <t>5b.16</t>
  </si>
  <si>
    <t>5c.5</t>
  </si>
  <si>
    <t>a.共通</t>
    <rPh sb="2" eb="4">
      <t>キョウツウ</t>
    </rPh>
    <phoneticPr fontId="2"/>
  </si>
  <si>
    <t>b.取水・導水工程</t>
    <phoneticPr fontId="2"/>
  </si>
  <si>
    <t>c.沈殿・ろ過工程</t>
    <phoneticPr fontId="2"/>
  </si>
  <si>
    <t>5a.1</t>
    <phoneticPr fontId="2"/>
  </si>
  <si>
    <t>5b.1</t>
    <phoneticPr fontId="2"/>
  </si>
  <si>
    <t>5c.1</t>
    <phoneticPr fontId="2"/>
  </si>
  <si>
    <t>5c.2</t>
    <phoneticPr fontId="2"/>
  </si>
  <si>
    <t>5c.3</t>
    <phoneticPr fontId="2"/>
  </si>
  <si>
    <t>d.高度浄水工程</t>
    <phoneticPr fontId="2"/>
  </si>
  <si>
    <t>e.排水処理工程</t>
    <phoneticPr fontId="2"/>
  </si>
  <si>
    <t>5e.2</t>
    <phoneticPr fontId="2"/>
  </si>
  <si>
    <t>a.前処理工程</t>
    <phoneticPr fontId="2"/>
  </si>
  <si>
    <t>b.熱処理工程</t>
    <phoneticPr fontId="2"/>
  </si>
  <si>
    <t>c.後処理工程</t>
    <phoneticPr fontId="2"/>
  </si>
  <si>
    <t>通風設備の送風量の適正化</t>
    <phoneticPr fontId="2"/>
  </si>
  <si>
    <t>脱臭ファンの運転時間短縮の実施</t>
    <phoneticPr fontId="2"/>
  </si>
  <si>
    <t>6d.1</t>
    <phoneticPr fontId="2"/>
  </si>
  <si>
    <t>d.共通</t>
    <phoneticPr fontId="2"/>
  </si>
  <si>
    <t>b.水処理工程</t>
    <phoneticPr fontId="2"/>
  </si>
  <si>
    <t>c.汚泥処理工程</t>
    <phoneticPr fontId="2"/>
  </si>
  <si>
    <t>d.汚泥焼却工程</t>
    <phoneticPr fontId="2"/>
  </si>
  <si>
    <t>5d.1</t>
    <phoneticPr fontId="2"/>
  </si>
  <si>
    <t>e.共通</t>
    <rPh sb="2" eb="4">
      <t>キョウツウ</t>
    </rPh>
    <phoneticPr fontId="2"/>
  </si>
  <si>
    <t>※ 枠外の◎印は必須項目、○印は一般項目、＋印は加点項目を示す。</t>
    <rPh sb="2" eb="4">
      <t>ワクガイ</t>
    </rPh>
    <phoneticPr fontId="2"/>
  </si>
  <si>
    <t>電気溶接機のインバータ制御が、電気溶接機総定格消費電力に対して、どの程度の割合で導入されているか。</t>
    <rPh sb="0" eb="2">
      <t>デンキ</t>
    </rPh>
    <rPh sb="2" eb="4">
      <t>ヨウセツ</t>
    </rPh>
    <rPh sb="4" eb="5">
      <t>キ</t>
    </rPh>
    <rPh sb="11" eb="13">
      <t>セイギョ</t>
    </rPh>
    <rPh sb="15" eb="17">
      <t>デンキ</t>
    </rPh>
    <rPh sb="17" eb="19">
      <t>ヨウセツ</t>
    </rPh>
    <rPh sb="19" eb="20">
      <t>キ</t>
    </rPh>
    <rPh sb="20" eb="21">
      <t>ソウ</t>
    </rPh>
    <rPh sb="21" eb="23">
      <t>テイカク</t>
    </rPh>
    <rPh sb="23" eb="25">
      <t>ショウヒ</t>
    </rPh>
    <rPh sb="25" eb="27">
      <t>デンリョク</t>
    </rPh>
    <rPh sb="28" eb="29">
      <t>タイ</t>
    </rPh>
    <rPh sb="34" eb="36">
      <t>テイド</t>
    </rPh>
    <rPh sb="37" eb="39">
      <t>ワリアイ</t>
    </rPh>
    <rPh sb="40" eb="42">
      <t>ドウニュウ</t>
    </rPh>
    <phoneticPr fontId="2"/>
  </si>
  <si>
    <t>高効率クレーンが、クレーン総電動機出力に対して、どの程度の割合で導入されているか。</t>
    <phoneticPr fontId="2"/>
  </si>
  <si>
    <t>永久磁石(IPM)モータ</t>
    <phoneticPr fontId="2"/>
  </si>
  <si>
    <t>高効率給水ポンプの導入</t>
    <rPh sb="0" eb="3">
      <t>コウコウリツ</t>
    </rPh>
    <rPh sb="3" eb="5">
      <t>キュウスイ</t>
    </rPh>
    <rPh sb="9" eb="11">
      <t>ドウニュウ</t>
    </rPh>
    <phoneticPr fontId="2"/>
  </si>
  <si>
    <t>推定末端圧一定ｲﾝﾊﾞｰﾀ制御ﾎﾟﾝﾌﾟﾕﾆｯﾄ</t>
    <rPh sb="0" eb="2">
      <t>スイテイ</t>
    </rPh>
    <rPh sb="2" eb="4">
      <t>マッタン</t>
    </rPh>
    <rPh sb="4" eb="5">
      <t>アツ</t>
    </rPh>
    <rPh sb="5" eb="7">
      <t>イッテイ</t>
    </rPh>
    <rPh sb="13" eb="15">
      <t>セイギョ</t>
    </rPh>
    <phoneticPr fontId="2"/>
  </si>
  <si>
    <t>高効率厨房機器の導入</t>
    <rPh sb="0" eb="3">
      <t>コウコウリツ</t>
    </rPh>
    <rPh sb="3" eb="5">
      <t>チュウボウ</t>
    </rPh>
    <rPh sb="5" eb="7">
      <t>キキ</t>
    </rPh>
    <rPh sb="8" eb="10">
      <t>ドウニュウ</t>
    </rPh>
    <phoneticPr fontId="2"/>
  </si>
  <si>
    <t>最高点
（加点項目除く）</t>
    <rPh sb="0" eb="2">
      <t>サイコウ</t>
    </rPh>
    <rPh sb="2" eb="3">
      <t>テン</t>
    </rPh>
    <rPh sb="5" eb="7">
      <t>カテン</t>
    </rPh>
    <rPh sb="7" eb="9">
      <t>コウモク</t>
    </rPh>
    <rPh sb="9" eb="10">
      <t>ノゾ</t>
    </rPh>
    <phoneticPr fontId="2"/>
  </si>
  <si>
    <t>4.</t>
    <phoneticPr fontId="2"/>
  </si>
  <si>
    <t>5.</t>
    <phoneticPr fontId="2"/>
  </si>
  <si>
    <t>評価
分類</t>
    <rPh sb="0" eb="2">
      <t>ヒョウカ</t>
    </rPh>
    <rPh sb="3" eb="5">
      <t>ブンルイ</t>
    </rPh>
    <phoneticPr fontId="2"/>
  </si>
  <si>
    <t>最高
得点</t>
    <rPh sb="0" eb="2">
      <t>サイコウ</t>
    </rPh>
    <rPh sb="3" eb="4">
      <t>トク</t>
    </rPh>
    <phoneticPr fontId="2"/>
  </si>
  <si>
    <t>3a.2</t>
    <phoneticPr fontId="2"/>
  </si>
  <si>
    <t>3a.1</t>
    <phoneticPr fontId="2"/>
  </si>
  <si>
    <t>季節や用途等に応じた給湯温度設定の緩和が実施されているか。</t>
    <rPh sb="0" eb="2">
      <t>キセツ</t>
    </rPh>
    <rPh sb="3" eb="5">
      <t>ヨウト</t>
    </rPh>
    <rPh sb="5" eb="6">
      <t>トウ</t>
    </rPh>
    <rPh sb="7" eb="8">
      <t>オウ</t>
    </rPh>
    <rPh sb="10" eb="12">
      <t>キュウトウ</t>
    </rPh>
    <rPh sb="12" eb="14">
      <t>オンド</t>
    </rPh>
    <rPh sb="14" eb="16">
      <t>セッテイ</t>
    </rPh>
    <rPh sb="17" eb="19">
      <t>カンワ</t>
    </rPh>
    <rPh sb="20" eb="22">
      <t>ジッシ</t>
    </rPh>
    <phoneticPr fontId="2"/>
  </si>
  <si>
    <t>ばっ気用ブロワの変風量制御の導入</t>
  </si>
  <si>
    <t>ばっ気用ブロワの変風量制御の導入</t>
    <rPh sb="3" eb="4">
      <t>ヨウ</t>
    </rPh>
    <rPh sb="8" eb="9">
      <t>ヘン</t>
    </rPh>
    <rPh sb="9" eb="11">
      <t>フウリョウ</t>
    </rPh>
    <rPh sb="11" eb="13">
      <t>セイギョ</t>
    </rPh>
    <rPh sb="14" eb="16">
      <t>ドウニュウ</t>
    </rPh>
    <phoneticPr fontId="2"/>
  </si>
  <si>
    <t>ばっ気用ブロワの送風量制御の導入</t>
    <rPh sb="3" eb="4">
      <t>ヨウ</t>
    </rPh>
    <rPh sb="8" eb="10">
      <t>ソウフウ</t>
    </rPh>
    <rPh sb="10" eb="11">
      <t>リョウ</t>
    </rPh>
    <rPh sb="11" eb="13">
      <t>セイギョ</t>
    </rPh>
    <rPh sb="14" eb="16">
      <t>ドウニュウ</t>
    </rPh>
    <phoneticPr fontId="2"/>
  </si>
  <si>
    <t>高効率ばっ気用ブロワの導入</t>
    <rPh sb="0" eb="3">
      <t>コウコウリツ</t>
    </rPh>
    <rPh sb="6" eb="7">
      <t>ヨウ</t>
    </rPh>
    <rPh sb="11" eb="13">
      <t>ドウニュウ</t>
    </rPh>
    <phoneticPr fontId="2"/>
  </si>
  <si>
    <t>高効率モータを使用した高効率ばっ気用ブロワが、ばっ気用ブロワ総電動機出力に対して、どの程度の割合で導入されているか。</t>
    <rPh sb="7" eb="9">
      <t>シヨウ</t>
    </rPh>
    <rPh sb="43" eb="45">
      <t>テイド</t>
    </rPh>
    <phoneticPr fontId="2"/>
  </si>
  <si>
    <t>燃焼設備の空運転時間の短縮</t>
    <phoneticPr fontId="2"/>
  </si>
  <si>
    <t>5a.4</t>
    <phoneticPr fontId="2"/>
  </si>
  <si>
    <t>被加熱物・被冷却物の装てん方法の調整</t>
    <rPh sb="0" eb="1">
      <t>ヒ</t>
    </rPh>
    <rPh sb="1" eb="3">
      <t>カネツ</t>
    </rPh>
    <rPh sb="3" eb="4">
      <t>モノ</t>
    </rPh>
    <rPh sb="5" eb="6">
      <t>ヒ</t>
    </rPh>
    <rPh sb="6" eb="8">
      <t>レイキャク</t>
    </rPh>
    <rPh sb="8" eb="9">
      <t>モノ</t>
    </rPh>
    <rPh sb="10" eb="11">
      <t>ソウ</t>
    </rPh>
    <rPh sb="13" eb="15">
      <t>ホウホウ</t>
    </rPh>
    <rPh sb="16" eb="18">
      <t>チョウセイ</t>
    </rPh>
    <phoneticPr fontId="2"/>
  </si>
  <si>
    <t>5e.10</t>
  </si>
  <si>
    <t>高効率コンベアの導入</t>
    <rPh sb="0" eb="3">
      <t>コウコウリツ</t>
    </rPh>
    <rPh sb="8" eb="10">
      <t>ドウニュウ</t>
    </rPh>
    <phoneticPr fontId="2"/>
  </si>
  <si>
    <t>ばっ気用ブロワの溶存酸素濃度（DO）による送風量制御が導入されているか。</t>
    <rPh sb="8" eb="10">
      <t>ヨウゾン</t>
    </rPh>
    <rPh sb="21" eb="23">
      <t>ソウフウ</t>
    </rPh>
    <phoneticPr fontId="2"/>
  </si>
  <si>
    <t>ばっ気設備の必要ばっ気圧力に応じた空気供給圧力の管理</t>
  </si>
  <si>
    <t>ばっ気設備の必要ばっ気圧力に応じた空気供給圧力の管理</t>
    <rPh sb="6" eb="8">
      <t>ヒツヨウ</t>
    </rPh>
    <rPh sb="11" eb="13">
      <t>アツリョク</t>
    </rPh>
    <rPh sb="14" eb="15">
      <t>オウ</t>
    </rPh>
    <rPh sb="17" eb="19">
      <t>クウキ</t>
    </rPh>
    <rPh sb="21" eb="23">
      <t>アツリョク</t>
    </rPh>
    <rPh sb="24" eb="26">
      <t>カンリ</t>
    </rPh>
    <phoneticPr fontId="2"/>
  </si>
  <si>
    <t>排水処理設備のばっ気設備がある場合、必要ばっ気圧力に対して過剰にならないように、空気供給圧力が調整されているか。</t>
    <rPh sb="10" eb="12">
      <t>セツビ</t>
    </rPh>
    <rPh sb="15" eb="17">
      <t>バアイ</t>
    </rPh>
    <rPh sb="26" eb="27">
      <t>タイ</t>
    </rPh>
    <phoneticPr fontId="2"/>
  </si>
  <si>
    <t>ﾎﾞｲﾗｰ回り及び装置回り</t>
    <rPh sb="5" eb="6">
      <t>マワ</t>
    </rPh>
    <rPh sb="7" eb="8">
      <t>オヨ</t>
    </rPh>
    <rPh sb="9" eb="11">
      <t>ソウチ</t>
    </rPh>
    <rPh sb="11" eb="12">
      <t>マワ</t>
    </rPh>
    <phoneticPr fontId="2"/>
  </si>
  <si>
    <t>ﾎﾞｲﾗｰ回り</t>
    <rPh sb="5" eb="6">
      <t>リ</t>
    </rPh>
    <phoneticPr fontId="2"/>
  </si>
  <si>
    <t>対象燃料無し</t>
    <rPh sb="0" eb="2">
      <t>タイショウ</t>
    </rPh>
    <rPh sb="2" eb="4">
      <t>ネンリョウ</t>
    </rPh>
    <rPh sb="4" eb="5">
      <t>ナ</t>
    </rPh>
    <phoneticPr fontId="2"/>
  </si>
  <si>
    <t>2.建築設備の省エネルギー性能</t>
    <phoneticPr fontId="2"/>
  </si>
  <si>
    <t>点         判　　定</t>
    <rPh sb="0" eb="1">
      <t>テン</t>
    </rPh>
    <phoneticPr fontId="2"/>
  </si>
  <si>
    <t>不合格要件</t>
    <rPh sb="0" eb="3">
      <t>フゴウカク</t>
    </rPh>
    <rPh sb="3" eb="5">
      <t>ヨウケン</t>
    </rPh>
    <phoneticPr fontId="2"/>
  </si>
  <si>
    <t>成型機総定格消費電力</t>
    <rPh sb="0" eb="2">
      <t>セイケイ</t>
    </rPh>
    <rPh sb="2" eb="3">
      <t>ハタ</t>
    </rPh>
    <rPh sb="3" eb="4">
      <t>ソウ</t>
    </rPh>
    <rPh sb="4" eb="6">
      <t>テイカク</t>
    </rPh>
    <rPh sb="6" eb="8">
      <t>ショウヒ</t>
    </rPh>
    <rPh sb="8" eb="10">
      <t>デンリョク</t>
    </rPh>
    <phoneticPr fontId="2"/>
  </si>
  <si>
    <t>クレーン総電動機出力</t>
    <rPh sb="4" eb="5">
      <t>ソウ</t>
    </rPh>
    <rPh sb="5" eb="8">
      <t>デンドウキ</t>
    </rPh>
    <rPh sb="8" eb="10">
      <t>シュツリョク</t>
    </rPh>
    <phoneticPr fontId="2"/>
  </si>
  <si>
    <t>生産プロセスにおける高効率ポンプの導入</t>
    <phoneticPr fontId="2"/>
  </si>
  <si>
    <t>生産プロセス用ポンプ総電動機出力</t>
    <rPh sb="0" eb="2">
      <t>セイサン</t>
    </rPh>
    <rPh sb="6" eb="7">
      <t>ヨウ</t>
    </rPh>
    <rPh sb="10" eb="11">
      <t>ソウ</t>
    </rPh>
    <rPh sb="11" eb="14">
      <t>デンドウキ</t>
    </rPh>
    <rPh sb="14" eb="16">
      <t>シュツリョク</t>
    </rPh>
    <phoneticPr fontId="2"/>
  </si>
  <si>
    <t>冷媒ホットガスレヒート除湿システムの導入</t>
    <rPh sb="0" eb="2">
      <t>レイバイ</t>
    </rPh>
    <rPh sb="11" eb="13">
      <t>ジョシツ</t>
    </rPh>
    <phoneticPr fontId="2"/>
  </si>
  <si>
    <t>ファンフィルタユニット無し</t>
    <rPh sb="11" eb="12">
      <t>ナ</t>
    </rPh>
    <phoneticPr fontId="2"/>
  </si>
  <si>
    <t>ブロワ管への超音波流量計の導入</t>
    <rPh sb="3" eb="4">
      <t>カン</t>
    </rPh>
    <rPh sb="9" eb="11">
      <t>リュウリョウ</t>
    </rPh>
    <rPh sb="11" eb="12">
      <t>ケイ</t>
    </rPh>
    <rPh sb="13" eb="15">
      <t>ドウニュウ</t>
    </rPh>
    <phoneticPr fontId="2"/>
  </si>
  <si>
    <t>事業所の名称</t>
    <rPh sb="0" eb="3">
      <t>ジギョウショ</t>
    </rPh>
    <rPh sb="4" eb="6">
      <t>メイショウ</t>
    </rPh>
    <phoneticPr fontId="2"/>
  </si>
  <si>
    <t>敷地面積</t>
    <rPh sb="0" eb="2">
      <t>シキチ</t>
    </rPh>
    <rPh sb="2" eb="4">
      <t>メンセキ</t>
    </rPh>
    <phoneticPr fontId="2"/>
  </si>
  <si>
    <t>氷蓄熱（氷蓄熱ﾕﾆｯﾄ）</t>
    <rPh sb="4" eb="5">
      <t>コオリ</t>
    </rPh>
    <rPh sb="5" eb="7">
      <t>チクネツ</t>
    </rPh>
    <phoneticPr fontId="18"/>
  </si>
  <si>
    <t>スチームタービン駆動ブロワの導入</t>
    <rPh sb="8" eb="10">
      <t>クドウ</t>
    </rPh>
    <rPh sb="14" eb="16">
      <t>ドウニュウ</t>
    </rPh>
    <phoneticPr fontId="2"/>
  </si>
  <si>
    <t>スチームタービン駆動ブロワが導入されているか。</t>
  </si>
  <si>
    <t>井水、冷却水などによる吸気冷却システムが導入されているか。</t>
    <rPh sb="0" eb="1">
      <t>イ</t>
    </rPh>
    <rPh sb="1" eb="2">
      <t>スイ</t>
    </rPh>
    <rPh sb="3" eb="6">
      <t>レイキャクスイ</t>
    </rPh>
    <rPh sb="20" eb="22">
      <t>ドウニュウ</t>
    </rPh>
    <phoneticPr fontId="2"/>
  </si>
  <si>
    <t>自動販売機の照明消灯が実施されているか。</t>
    <rPh sb="11" eb="13">
      <t>ジッシ</t>
    </rPh>
    <phoneticPr fontId="2"/>
  </si>
  <si>
    <t>充分な換気の確保等、エアコンプレッサーの吸入空気温度が高くならないように管理されているか。</t>
    <rPh sb="0" eb="2">
      <t>ジュウブン</t>
    </rPh>
    <rPh sb="3" eb="5">
      <t>カンキ</t>
    </rPh>
    <rPh sb="6" eb="8">
      <t>カクホ</t>
    </rPh>
    <rPh sb="8" eb="9">
      <t>トウ</t>
    </rPh>
    <rPh sb="20" eb="22">
      <t>キュウニュウ</t>
    </rPh>
    <rPh sb="22" eb="24">
      <t>クウキ</t>
    </rPh>
    <rPh sb="24" eb="26">
      <t>オンド</t>
    </rPh>
    <rPh sb="27" eb="28">
      <t>タカ</t>
    </rPh>
    <rPh sb="36" eb="38">
      <t>カンリ</t>
    </rPh>
    <phoneticPr fontId="2"/>
  </si>
  <si>
    <t>　　・2005年度以降に導入した設備であること。</t>
    <phoneticPr fontId="2"/>
  </si>
  <si>
    <t>通風装置のインバータ制御が、通風装置総電動機出力に対して、どの程度の割合で導入されているか。</t>
    <rPh sb="14" eb="16">
      <t>ツウフウ</t>
    </rPh>
    <rPh sb="16" eb="18">
      <t>ソウチ</t>
    </rPh>
    <phoneticPr fontId="2"/>
  </si>
  <si>
    <t>高効率脱臭ファンが、脱臭ファン総電動機出力に対して、どの程度の割合で導入されているか。</t>
    <rPh sb="0" eb="3">
      <t>コウコウリツ</t>
    </rPh>
    <rPh sb="3" eb="5">
      <t>ダッシュウ</t>
    </rPh>
    <phoneticPr fontId="2"/>
  </si>
  <si>
    <t>夜間、休日など特殊空調室の運転時間の短縮が実施されているか。</t>
    <rPh sb="0" eb="2">
      <t>ヤカン</t>
    </rPh>
    <rPh sb="3" eb="5">
      <t>キュウジツ</t>
    </rPh>
    <rPh sb="13" eb="15">
      <t>ウンテン</t>
    </rPh>
    <rPh sb="15" eb="17">
      <t>ジカン</t>
    </rPh>
    <rPh sb="18" eb="20">
      <t>タンシュク</t>
    </rPh>
    <rPh sb="21" eb="23">
      <t>ジッシ</t>
    </rPh>
    <phoneticPr fontId="2"/>
  </si>
  <si>
    <t>燃料燃焼の良好な状態を維持するために、燃焼設備の定期的な保守及び点検が実施されているか。</t>
    <rPh sb="0" eb="2">
      <t>ネンリョウ</t>
    </rPh>
    <rPh sb="2" eb="4">
      <t>ネンショウ</t>
    </rPh>
    <rPh sb="5" eb="7">
      <t>リョウコウ</t>
    </rPh>
    <rPh sb="8" eb="10">
      <t>ジョウタイ</t>
    </rPh>
    <rPh sb="11" eb="13">
      <t>イジ</t>
    </rPh>
    <rPh sb="24" eb="27">
      <t>テイキテキ</t>
    </rPh>
    <rPh sb="28" eb="30">
      <t>ホシュ</t>
    </rPh>
    <rPh sb="30" eb="31">
      <t>オヨ</t>
    </rPh>
    <rPh sb="32" eb="34">
      <t>テンケン</t>
    </rPh>
    <rPh sb="35" eb="37">
      <t>ジッシ</t>
    </rPh>
    <phoneticPr fontId="2"/>
  </si>
  <si>
    <t>汚泥焼却炉、焼成炉及び溶融炉の炉壁外面温度による断熱強化がどの程度実施されているか。</t>
    <rPh sb="0" eb="2">
      <t>オデイ</t>
    </rPh>
    <rPh sb="2" eb="5">
      <t>ショウキャクロ</t>
    </rPh>
    <rPh sb="6" eb="8">
      <t>ショウセイ</t>
    </rPh>
    <rPh sb="8" eb="9">
      <t>ロ</t>
    </rPh>
    <rPh sb="9" eb="10">
      <t>オヨ</t>
    </rPh>
    <rPh sb="11" eb="13">
      <t>ヨウユウ</t>
    </rPh>
    <rPh sb="13" eb="14">
      <t>ロ</t>
    </rPh>
    <rPh sb="15" eb="16">
      <t>ロ</t>
    </rPh>
    <rPh sb="16" eb="17">
      <t>ヘキ</t>
    </rPh>
    <rPh sb="17" eb="18">
      <t>ガイ</t>
    </rPh>
    <rPh sb="18" eb="19">
      <t>メン</t>
    </rPh>
    <rPh sb="19" eb="21">
      <t>オンド</t>
    </rPh>
    <rPh sb="24" eb="26">
      <t>ダンネツ</t>
    </rPh>
    <rPh sb="26" eb="28">
      <t>キョウカ</t>
    </rPh>
    <rPh sb="33" eb="35">
      <t>ジッシ</t>
    </rPh>
    <phoneticPr fontId="2"/>
  </si>
  <si>
    <t>汚泥焼却炉、焼成炉及び溶融炉の流動ブロワ及び誘引ファンの回転数制御が、流動ブロワ・誘引ファン総電動機出力に対して、どの程度の割合で導入されているか。</t>
    <rPh sb="20" eb="21">
      <t>オヨ</t>
    </rPh>
    <phoneticPr fontId="2"/>
  </si>
  <si>
    <t>汚泥焼却炉、焼成炉及び溶融炉の適正負荷率運転が実施されているか。</t>
    <rPh sb="15" eb="17">
      <t>テキセイ</t>
    </rPh>
    <rPh sb="20" eb="22">
      <t>ウンテン</t>
    </rPh>
    <rPh sb="23" eb="25">
      <t>ジッシ</t>
    </rPh>
    <phoneticPr fontId="2"/>
  </si>
  <si>
    <t>補助燃料の低減のために、汚泥焼却炉、焼成炉及び溶融炉の自燃時間の拡大が実施されているか。</t>
    <rPh sb="0" eb="2">
      <t>ホジョ</t>
    </rPh>
    <rPh sb="2" eb="4">
      <t>ネンリョウ</t>
    </rPh>
    <rPh sb="5" eb="7">
      <t>テイゲン</t>
    </rPh>
    <phoneticPr fontId="2"/>
  </si>
  <si>
    <t>乾燥機に高効率自動乾燥制御装置が導入されているか。</t>
    <rPh sb="0" eb="3">
      <t>カンソウキ</t>
    </rPh>
    <rPh sb="4" eb="7">
      <t>コウコウリツ</t>
    </rPh>
    <rPh sb="7" eb="9">
      <t>ジドウ</t>
    </rPh>
    <rPh sb="9" eb="11">
      <t>カンソウ</t>
    </rPh>
    <rPh sb="11" eb="13">
      <t>セイギョ</t>
    </rPh>
    <rPh sb="13" eb="15">
      <t>ソウチ</t>
    </rPh>
    <rPh sb="16" eb="18">
      <t>ドウニュウ</t>
    </rPh>
    <phoneticPr fontId="2"/>
  </si>
  <si>
    <t>焼却炉等における炉体のボイラー化</t>
    <rPh sb="8" eb="9">
      <t>ロ</t>
    </rPh>
    <rPh sb="9" eb="10">
      <t>タイ</t>
    </rPh>
    <rPh sb="15" eb="16">
      <t>カ</t>
    </rPh>
    <phoneticPr fontId="2"/>
  </si>
  <si>
    <t>－</t>
    <phoneticPr fontId="2"/>
  </si>
  <si>
    <t>外皮熱負荷
[GJ/年]</t>
    <rPh sb="0" eb="2">
      <t>ガイヒ</t>
    </rPh>
    <rPh sb="2" eb="3">
      <t>ネツ</t>
    </rPh>
    <rPh sb="3" eb="5">
      <t>フカ</t>
    </rPh>
    <rPh sb="10" eb="11">
      <t>ネン</t>
    </rPh>
    <phoneticPr fontId="2"/>
  </si>
  <si>
    <t>形式</t>
    <rPh sb="0" eb="1">
      <t>カタ</t>
    </rPh>
    <rPh sb="1" eb="2">
      <t>シキ</t>
    </rPh>
    <phoneticPr fontId="2"/>
  </si>
  <si>
    <t>蓄熱容量[m3]</t>
    <rPh sb="0" eb="1">
      <t>チク</t>
    </rPh>
    <rPh sb="1" eb="2">
      <t>ネツ</t>
    </rPh>
    <rPh sb="2" eb="4">
      <t>ヨウリョウ</t>
    </rPh>
    <phoneticPr fontId="2"/>
  </si>
  <si>
    <t>重み係数</t>
    <rPh sb="0" eb="1">
      <t>オモ</t>
    </rPh>
    <rPh sb="2" eb="4">
      <t>ケイスウ</t>
    </rPh>
    <phoneticPr fontId="2"/>
  </si>
  <si>
    <t>得点</t>
    <rPh sb="0" eb="2">
      <t>トクテン</t>
    </rPh>
    <phoneticPr fontId="2"/>
  </si>
  <si>
    <t>最高得点
（加点項目除く）</t>
    <rPh sb="0" eb="2">
      <t>サイコウ</t>
    </rPh>
    <rPh sb="2" eb="3">
      <t>トク</t>
    </rPh>
    <phoneticPr fontId="2"/>
  </si>
  <si>
    <t>最高得点</t>
    <rPh sb="0" eb="2">
      <t>サイコウ</t>
    </rPh>
    <rPh sb="2" eb="4">
      <t>トクテン</t>
    </rPh>
    <phoneticPr fontId="2"/>
  </si>
  <si>
    <t>年度</t>
    <rPh sb="0" eb="2">
      <t>ネンド</t>
    </rPh>
    <phoneticPr fontId="2"/>
  </si>
  <si>
    <t>給湯温度設定の緩和</t>
    <rPh sb="0" eb="2">
      <t>キュウトウ</t>
    </rPh>
    <rPh sb="2" eb="4">
      <t>オンド</t>
    </rPh>
    <rPh sb="4" eb="6">
      <t>セッテイ</t>
    </rPh>
    <rPh sb="7" eb="9">
      <t>カンワ</t>
    </rPh>
    <phoneticPr fontId="2"/>
  </si>
  <si>
    <t>高効率蒸気ボイラーの導入</t>
    <rPh sb="3" eb="5">
      <t>ジョウキ</t>
    </rPh>
    <phoneticPr fontId="2"/>
  </si>
  <si>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2"/>
  </si>
  <si>
    <t>1b.18</t>
  </si>
  <si>
    <t>取得無し</t>
    <rPh sb="0" eb="2">
      <t>シュトク</t>
    </rPh>
    <phoneticPr fontId="2"/>
  </si>
  <si>
    <t>導入</t>
    <rPh sb="0" eb="2">
      <t>ドウニュウ</t>
    </rPh>
    <phoneticPr fontId="2"/>
  </si>
  <si>
    <t>合　計</t>
    <rPh sb="0" eb="1">
      <t>ゴウ</t>
    </rPh>
    <rPh sb="2" eb="3">
      <t>ケイ</t>
    </rPh>
    <phoneticPr fontId="51"/>
  </si>
  <si>
    <t>GJ/年</t>
    <phoneticPr fontId="2"/>
  </si>
  <si>
    <t>[GJ/年]</t>
    <phoneticPr fontId="51"/>
  </si>
  <si>
    <t>設備・機器
種類・容量・台数等</t>
    <rPh sb="3" eb="5">
      <t>キキ</t>
    </rPh>
    <rPh sb="14" eb="15">
      <t>ナド</t>
    </rPh>
    <phoneticPr fontId="2"/>
  </si>
  <si>
    <t>No.</t>
    <phoneticPr fontId="2"/>
  </si>
  <si>
    <t>No.</t>
    <phoneticPr fontId="51"/>
  </si>
  <si>
    <t>1b.5</t>
    <phoneticPr fontId="2"/>
  </si>
  <si>
    <t>通風量・燃焼室内の圧力を調整できる通風装置の導入</t>
    <phoneticPr fontId="2"/>
  </si>
  <si>
    <t>通風装置のインバータ制御の導入</t>
    <phoneticPr fontId="2"/>
  </si>
  <si>
    <t>汚泥かき寄せ機の運転時間及び運転間隔の適正化が実施されているか。</t>
    <rPh sb="23" eb="25">
      <t>ジッシ</t>
    </rPh>
    <phoneticPr fontId="2"/>
  </si>
  <si>
    <t>汚泥かき寄せ機無し</t>
  </si>
  <si>
    <t>軽量チェーン汚泥かき寄せ機の導入</t>
    <rPh sb="0" eb="2">
      <t>ケイリョウ</t>
    </rPh>
    <rPh sb="6" eb="8">
      <t>オデイ</t>
    </rPh>
    <rPh sb="12" eb="13">
      <t>キ</t>
    </rPh>
    <rPh sb="14" eb="16">
      <t>ドウニュウ</t>
    </rPh>
    <phoneticPr fontId="2"/>
  </si>
  <si>
    <t>臭気発生源の拡散防止、発生臭気の漏えい防止又は一般換気との分離により、脱臭空気量の低減が実施されているか。</t>
    <rPh sb="0" eb="2">
      <t>シュウキ</t>
    </rPh>
    <rPh sb="2" eb="5">
      <t>ハッセイゲン</t>
    </rPh>
    <rPh sb="6" eb="8">
      <t>カクサン</t>
    </rPh>
    <rPh sb="8" eb="10">
      <t>ボウシ</t>
    </rPh>
    <rPh sb="11" eb="13">
      <t>ハッセイ</t>
    </rPh>
    <rPh sb="13" eb="15">
      <t>シュウキ</t>
    </rPh>
    <rPh sb="19" eb="21">
      <t>ボウシ</t>
    </rPh>
    <rPh sb="21" eb="22">
      <t>マタ</t>
    </rPh>
    <rPh sb="23" eb="25">
      <t>イッパン</t>
    </rPh>
    <rPh sb="25" eb="27">
      <t>カンキ</t>
    </rPh>
    <rPh sb="29" eb="31">
      <t>ブンリ</t>
    </rPh>
    <phoneticPr fontId="2"/>
  </si>
  <si>
    <t>ばっ気用ブロワ、ファン等の吸気フィルターの清掃が定期的に実施されているか。</t>
    <rPh sb="13" eb="15">
      <t>キュウキ</t>
    </rPh>
    <rPh sb="21" eb="23">
      <t>セイソウ</t>
    </rPh>
    <rPh sb="24" eb="26">
      <t>テイキ</t>
    </rPh>
    <rPh sb="26" eb="27">
      <t>テキ</t>
    </rPh>
    <rPh sb="28" eb="30">
      <t>ジッシ</t>
    </rPh>
    <phoneticPr fontId="2"/>
  </si>
  <si>
    <t>ろ過逆洗・空洗の頻度の適正化</t>
    <rPh sb="1" eb="2">
      <t>カ</t>
    </rPh>
    <rPh sb="2" eb="3">
      <t>ギャク</t>
    </rPh>
    <rPh sb="3" eb="4">
      <t>ススグ</t>
    </rPh>
    <rPh sb="5" eb="6">
      <t>クウ</t>
    </rPh>
    <rPh sb="6" eb="7">
      <t>ススグ</t>
    </rPh>
    <rPh sb="8" eb="10">
      <t>ヒンド</t>
    </rPh>
    <rPh sb="11" eb="13">
      <t>テキセイ</t>
    </rPh>
    <rPh sb="13" eb="14">
      <t>カ</t>
    </rPh>
    <phoneticPr fontId="2"/>
  </si>
  <si>
    <t>油圧・空圧駆動成型機の電動化</t>
    <rPh sb="0" eb="2">
      <t>ユアツ</t>
    </rPh>
    <rPh sb="3" eb="4">
      <t>クウ</t>
    </rPh>
    <rPh sb="4" eb="5">
      <t>アツ</t>
    </rPh>
    <rPh sb="5" eb="7">
      <t>クドウ</t>
    </rPh>
    <rPh sb="7" eb="9">
      <t>セイケイ</t>
    </rPh>
    <rPh sb="9" eb="10">
      <t>キ</t>
    </rPh>
    <rPh sb="11" eb="13">
      <t>デンドウ</t>
    </rPh>
    <rPh sb="13" eb="14">
      <t>カ</t>
    </rPh>
    <phoneticPr fontId="2"/>
  </si>
  <si>
    <t>油圧・空圧駆動アクチュエータの電動化</t>
    <rPh sb="0" eb="2">
      <t>ユアツ</t>
    </rPh>
    <rPh sb="3" eb="4">
      <t>クウ</t>
    </rPh>
    <rPh sb="4" eb="5">
      <t>アツ</t>
    </rPh>
    <rPh sb="5" eb="7">
      <t>クドウ</t>
    </rPh>
    <rPh sb="15" eb="17">
      <t>デンドウ</t>
    </rPh>
    <rPh sb="17" eb="18">
      <t>カ</t>
    </rPh>
    <phoneticPr fontId="2"/>
  </si>
  <si>
    <t>生産プロセス（特殊排気設備を含む。）において、高効率ブロワ・ファンが、生産プロセス用ブロワ・ファン総電動機出力に対して、どの程度の割合で導入されているか。</t>
    <rPh sb="23" eb="26">
      <t>コウコウリツ</t>
    </rPh>
    <rPh sb="41" eb="42">
      <t>ヨウ</t>
    </rPh>
    <rPh sb="62" eb="64">
      <t>テイド</t>
    </rPh>
    <rPh sb="68" eb="70">
      <t>ドウニュウ</t>
    </rPh>
    <phoneticPr fontId="2"/>
  </si>
  <si>
    <t>月1回以上</t>
    <rPh sb="0" eb="1">
      <t>ツキ</t>
    </rPh>
    <rPh sb="2" eb="3">
      <t>カイ</t>
    </rPh>
    <rPh sb="3" eb="5">
      <t>イジョウ</t>
    </rPh>
    <phoneticPr fontId="2"/>
  </si>
  <si>
    <t>熱源機器無し</t>
    <rPh sb="0" eb="2">
      <t>ネツゲン</t>
    </rPh>
    <rPh sb="2" eb="4">
      <t>キキ</t>
    </rPh>
    <rPh sb="4" eb="5">
      <t>ナ</t>
    </rPh>
    <phoneticPr fontId="2"/>
  </si>
  <si>
    <t>要求事項内の配分比率又は省ｴﾈ率</t>
    <rPh sb="4" eb="5">
      <t>ナイ</t>
    </rPh>
    <phoneticPr fontId="2"/>
  </si>
  <si>
    <t>電動(遠方制御無し)</t>
    <rPh sb="0" eb="2">
      <t>デンドウ</t>
    </rPh>
    <rPh sb="3" eb="5">
      <t>エンポウ</t>
    </rPh>
    <rPh sb="5" eb="7">
      <t>セイギョ</t>
    </rPh>
    <rPh sb="7" eb="8">
      <t>ナ</t>
    </rPh>
    <phoneticPr fontId="2"/>
  </si>
  <si>
    <t>大便器の節水器具の導入</t>
    <rPh sb="0" eb="3">
      <t>ダイベンキ</t>
    </rPh>
    <rPh sb="9" eb="11">
      <t>ドウニュウ</t>
    </rPh>
    <phoneticPr fontId="2"/>
  </si>
  <si>
    <t>2a.5</t>
  </si>
  <si>
    <t>ランプ交換時の初期照度補正リセットの実施</t>
    <rPh sb="3" eb="5">
      <t>コウカン</t>
    </rPh>
    <rPh sb="5" eb="6">
      <t>ジ</t>
    </rPh>
    <rPh sb="7" eb="9">
      <t>ショキ</t>
    </rPh>
    <rPh sb="9" eb="11">
      <t>ショウド</t>
    </rPh>
    <rPh sb="11" eb="13">
      <t>ホセイ</t>
    </rPh>
    <rPh sb="18" eb="20">
      <t>ジッシ</t>
    </rPh>
    <phoneticPr fontId="2"/>
  </si>
  <si>
    <t>散水ポンプ永久磁石(IPM)モータ</t>
    <rPh sb="0" eb="2">
      <t>サンスイ</t>
    </rPh>
    <phoneticPr fontId="2"/>
  </si>
  <si>
    <t>事務室及び廊下等の器具ｽｲｯﾁ</t>
    <rPh sb="0" eb="2">
      <t>ジム</t>
    </rPh>
    <rPh sb="2" eb="3">
      <t>シツ</t>
    </rPh>
    <rPh sb="3" eb="4">
      <t>オヨ</t>
    </rPh>
    <rPh sb="5" eb="7">
      <t>ロウカ</t>
    </rPh>
    <rPh sb="7" eb="8">
      <t>ナド</t>
    </rPh>
    <rPh sb="9" eb="11">
      <t>キグ</t>
    </rPh>
    <phoneticPr fontId="2"/>
  </si>
  <si>
    <t>5.上水道施設の省エネルギー性能</t>
    <phoneticPr fontId="2"/>
  </si>
  <si>
    <t>エレベーターかご内の照明、ファン等の不使用時停止制御の導入</t>
    <phoneticPr fontId="2"/>
  </si>
  <si>
    <t>グリーン購入法適合商品のオフィス機器の導入</t>
    <phoneticPr fontId="2"/>
  </si>
  <si>
    <t>空調機</t>
  </si>
  <si>
    <t>＋</t>
    <phoneticPr fontId="2"/>
  </si>
  <si>
    <t>再生可能エネルギー又は未利用エネルギーを利用するシステムがどの程度導入されているか。</t>
    <rPh sb="9" eb="10">
      <t>マタ</t>
    </rPh>
    <rPh sb="20" eb="22">
      <t>リヨウ</t>
    </rPh>
    <phoneticPr fontId="2"/>
  </si>
  <si>
    <t>高効率フォークリフトの導入</t>
    <rPh sb="0" eb="3">
      <t>コウコウリツ</t>
    </rPh>
    <rPh sb="11" eb="13">
      <t>ドウニュウ</t>
    </rPh>
    <phoneticPr fontId="2"/>
  </si>
  <si>
    <t>特殊空調室の温度・湿度ＰＩＤ制御の調整</t>
    <rPh sb="17" eb="19">
      <t>チョウセイ</t>
    </rPh>
    <phoneticPr fontId="2"/>
  </si>
  <si>
    <t>オゾン注入量の調整</t>
    <rPh sb="3" eb="5">
      <t>チュウニュウ</t>
    </rPh>
    <rPh sb="5" eb="6">
      <t>リョウ</t>
    </rPh>
    <rPh sb="7" eb="9">
      <t>チョウセイ</t>
    </rPh>
    <phoneticPr fontId="2"/>
  </si>
  <si>
    <t>ＲＯ装置等が複数ある場合、ＲＯ装置等の交互運転、減量運転又は停止など運転台数の適正化が実施されているか。</t>
    <rPh sb="4" eb="5">
      <t>ナド</t>
    </rPh>
    <rPh sb="6" eb="8">
      <t>フクスウ</t>
    </rPh>
    <rPh sb="10" eb="12">
      <t>バアイ</t>
    </rPh>
    <rPh sb="17" eb="18">
      <t>ナド</t>
    </rPh>
    <rPh sb="19" eb="21">
      <t>コウゴ</t>
    </rPh>
    <rPh sb="21" eb="23">
      <t>ウンテン</t>
    </rPh>
    <rPh sb="43" eb="45">
      <t>ジッシ</t>
    </rPh>
    <phoneticPr fontId="2"/>
  </si>
  <si>
    <t>非使用時の特殊空調室の低風量運転の実施</t>
    <phoneticPr fontId="2"/>
  </si>
  <si>
    <t>i 場内輸送設備</t>
    <phoneticPr fontId="2"/>
  </si>
  <si>
    <t>2a.9</t>
  </si>
  <si>
    <t>2a.10</t>
  </si>
  <si>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2"/>
  </si>
  <si>
    <t>外気冷房システムの導入</t>
    <phoneticPr fontId="2"/>
  </si>
  <si>
    <t>コージェネ機種</t>
    <rPh sb="5" eb="7">
      <t>キシュ</t>
    </rPh>
    <phoneticPr fontId="2"/>
  </si>
  <si>
    <t>ｴﾈﾙｷﾞｰ
消費先
区分</t>
    <rPh sb="11" eb="13">
      <t>クブン</t>
    </rPh>
    <phoneticPr fontId="9"/>
  </si>
  <si>
    <t>3a.1</t>
  </si>
  <si>
    <t>3a.4</t>
  </si>
  <si>
    <t>3a.5</t>
  </si>
  <si>
    <t>3a.6</t>
  </si>
  <si>
    <t>3a.7</t>
  </si>
  <si>
    <t>3a.8</t>
  </si>
  <si>
    <t>3a.9</t>
  </si>
  <si>
    <t>3a.10</t>
  </si>
  <si>
    <t>3a.11</t>
  </si>
  <si>
    <t>年2回以上</t>
    <rPh sb="0" eb="1">
      <t>ネン</t>
    </rPh>
    <rPh sb="2" eb="3">
      <t>カイ</t>
    </rPh>
    <rPh sb="3" eb="5">
      <t>イジョウ</t>
    </rPh>
    <phoneticPr fontId="2"/>
  </si>
  <si>
    <t>基準排出量</t>
    <rPh sb="0" eb="2">
      <t>キジュン</t>
    </rPh>
    <rPh sb="2" eb="4">
      <t>ハイシュツ</t>
    </rPh>
    <rPh sb="4" eb="5">
      <t>リョウ</t>
    </rPh>
    <phoneticPr fontId="2"/>
  </si>
  <si>
    <t>電気式溶融炉の最適電力制御の導入</t>
    <rPh sb="0" eb="2">
      <t>デンキ</t>
    </rPh>
    <rPh sb="2" eb="3">
      <t>シキ</t>
    </rPh>
    <rPh sb="3" eb="5">
      <t>ヨウユウ</t>
    </rPh>
    <rPh sb="5" eb="6">
      <t>ロ</t>
    </rPh>
    <rPh sb="7" eb="9">
      <t>サイテキ</t>
    </rPh>
    <rPh sb="9" eb="11">
      <t>デンリョク</t>
    </rPh>
    <rPh sb="11" eb="13">
      <t>セイギョ</t>
    </rPh>
    <rPh sb="14" eb="16">
      <t>ドウニュウ</t>
    </rPh>
    <phoneticPr fontId="2"/>
  </si>
  <si>
    <t>電気式溶融炉がある場合、最適電力制御が導入されているか。</t>
    <rPh sb="0" eb="2">
      <t>デンキ</t>
    </rPh>
    <rPh sb="2" eb="3">
      <t>シキ</t>
    </rPh>
    <rPh sb="3" eb="5">
      <t>ヨウユウ</t>
    </rPh>
    <rPh sb="5" eb="6">
      <t>ロ</t>
    </rPh>
    <rPh sb="9" eb="11">
      <t>バアイ</t>
    </rPh>
    <rPh sb="12" eb="14">
      <t>サイテキ</t>
    </rPh>
    <rPh sb="14" eb="16">
      <t>デンリョク</t>
    </rPh>
    <rPh sb="16" eb="18">
      <t>セイギョ</t>
    </rPh>
    <rPh sb="19" eb="21">
      <t>ドウニュウ</t>
    </rPh>
    <phoneticPr fontId="2"/>
  </si>
  <si>
    <t>i. 場内輸送設備</t>
    <phoneticPr fontId="2"/>
  </si>
  <si>
    <t>i. 場内輸送設備</t>
    <phoneticPr fontId="2"/>
  </si>
  <si>
    <t>j.追加評価事項</t>
    <phoneticPr fontId="2"/>
  </si>
  <si>
    <t>j.追加評価事項</t>
    <phoneticPr fontId="2"/>
  </si>
  <si>
    <t>5g.</t>
    <phoneticPr fontId="2"/>
  </si>
  <si>
    <t>5h.</t>
    <phoneticPr fontId="2"/>
  </si>
  <si>
    <t>5i.</t>
    <phoneticPr fontId="2"/>
  </si>
  <si>
    <t>5j.</t>
    <phoneticPr fontId="2"/>
  </si>
  <si>
    <t>b.取水・導水工程</t>
  </si>
  <si>
    <t>c.沈殿・ろ過工程</t>
  </si>
  <si>
    <t>d.高度浄水工程</t>
  </si>
  <si>
    <t>e.排水処理工程</t>
  </si>
  <si>
    <t>5.上水道施設の省エネルギー性能</t>
    <phoneticPr fontId="2"/>
  </si>
  <si>
    <t>5.上水道施設の運用管理</t>
    <phoneticPr fontId="2"/>
  </si>
  <si>
    <t>a.前処理工程</t>
  </si>
  <si>
    <t>b.水処理工程</t>
  </si>
  <si>
    <t>c.汚泥処理工程</t>
  </si>
  <si>
    <t>d.汚泥焼却工程</t>
  </si>
  <si>
    <t>5b.5</t>
  </si>
  <si>
    <t>5b.6</t>
  </si>
  <si>
    <t>汚泥焼却炉等の燃料と空気量の適正化</t>
    <rPh sb="0" eb="2">
      <t>オデイ</t>
    </rPh>
    <rPh sb="2" eb="6">
      <t>ショウキャクロナド</t>
    </rPh>
    <rPh sb="7" eb="9">
      <t>ネンリョウ</t>
    </rPh>
    <rPh sb="10" eb="12">
      <t>クウキ</t>
    </rPh>
    <rPh sb="12" eb="13">
      <t>リョウ</t>
    </rPh>
    <rPh sb="14" eb="16">
      <t>テキセイ</t>
    </rPh>
    <rPh sb="16" eb="17">
      <t>カ</t>
    </rPh>
    <phoneticPr fontId="2"/>
  </si>
  <si>
    <t>高効率汚泥輸送ポンプの導入</t>
    <rPh sb="0" eb="3">
      <t>コウコウリツ</t>
    </rPh>
    <rPh sb="3" eb="5">
      <t>オデイ</t>
    </rPh>
    <rPh sb="5" eb="7">
      <t>ユソウ</t>
    </rPh>
    <rPh sb="11" eb="13">
      <t>ドウニュウ</t>
    </rPh>
    <phoneticPr fontId="2"/>
  </si>
  <si>
    <t>1b.8</t>
    <phoneticPr fontId="2"/>
  </si>
  <si>
    <t>永久磁石(IPM)モータ</t>
    <phoneticPr fontId="2"/>
  </si>
  <si>
    <t>1b.9</t>
    <phoneticPr fontId="2"/>
  </si>
  <si>
    <t>大温度差送水システムの導入</t>
    <phoneticPr fontId="2"/>
  </si>
  <si>
    <t>＋</t>
    <phoneticPr fontId="2"/>
  </si>
  <si>
    <t>＋</t>
    <phoneticPr fontId="2"/>
  </si>
  <si>
    <t>＋</t>
    <phoneticPr fontId="2"/>
  </si>
  <si>
    <t>冷却水ポンプ変流量制御の導入</t>
    <phoneticPr fontId="2"/>
  </si>
  <si>
    <t>＋</t>
    <phoneticPr fontId="2"/>
  </si>
  <si>
    <t>1b.14</t>
    <phoneticPr fontId="2"/>
  </si>
  <si>
    <t>蓄熱システムの導入</t>
    <phoneticPr fontId="2"/>
  </si>
  <si>
    <t>＋</t>
    <phoneticPr fontId="2"/>
  </si>
  <si>
    <t>フリークーリングシステムの導入</t>
    <phoneticPr fontId="2"/>
  </si>
  <si>
    <t>＋</t>
    <phoneticPr fontId="2"/>
  </si>
  <si>
    <t>冷却水ろ過冷却リサイクルシステムが導入されているか。</t>
    <phoneticPr fontId="2"/>
  </si>
  <si>
    <t>＋</t>
    <phoneticPr fontId="2"/>
  </si>
  <si>
    <t>c.</t>
    <phoneticPr fontId="2"/>
  </si>
  <si>
    <t>No.</t>
    <phoneticPr fontId="2"/>
  </si>
  <si>
    <t>1c.1</t>
    <phoneticPr fontId="2"/>
  </si>
  <si>
    <t>高効率コージェネレーションの導入</t>
    <phoneticPr fontId="2"/>
  </si>
  <si>
    <t>d.</t>
    <phoneticPr fontId="2"/>
  </si>
  <si>
    <t>受変電設備、配電設備</t>
    <phoneticPr fontId="2"/>
  </si>
  <si>
    <t>高効率変圧器の導入</t>
    <phoneticPr fontId="2"/>
  </si>
  <si>
    <t>超高効率変圧器</t>
    <phoneticPr fontId="2"/>
  </si>
  <si>
    <t>力率改善制御システムの導入</t>
    <phoneticPr fontId="2"/>
  </si>
  <si>
    <t>○</t>
    <phoneticPr fontId="2"/>
  </si>
  <si>
    <t>デマンド制御システムの導入</t>
    <phoneticPr fontId="2"/>
  </si>
  <si>
    <t>＋</t>
    <phoneticPr fontId="2"/>
  </si>
  <si>
    <t>400V配電方式の導入</t>
    <phoneticPr fontId="2"/>
  </si>
  <si>
    <t>＋</t>
    <phoneticPr fontId="2"/>
  </si>
  <si>
    <t>＋</t>
    <phoneticPr fontId="2"/>
  </si>
  <si>
    <t>＋</t>
    <phoneticPr fontId="2"/>
  </si>
  <si>
    <t>高効率UPSの導入</t>
    <phoneticPr fontId="2"/>
  </si>
  <si>
    <t>No.</t>
    <phoneticPr fontId="2"/>
  </si>
  <si>
    <t>高効率エアコンプレッサーが、エアコンプレッサー総電動機出力に対して、どの程度の割合で導入されているか。</t>
    <phoneticPr fontId="2"/>
  </si>
  <si>
    <t>永久磁石(IPM)モータ</t>
    <phoneticPr fontId="2"/>
  </si>
  <si>
    <t>5%以上30%未満に採用</t>
    <phoneticPr fontId="2"/>
  </si>
  <si>
    <t>5%未満に採用又は採用無し</t>
    <phoneticPr fontId="2"/>
  </si>
  <si>
    <t>2a.3</t>
  </si>
  <si>
    <t>冷温水無し</t>
    <rPh sb="0" eb="1">
      <t>レイ</t>
    </rPh>
    <rPh sb="1" eb="3">
      <t>オンスイ</t>
    </rPh>
    <rPh sb="3" eb="4">
      <t>ナ</t>
    </rPh>
    <phoneticPr fontId="2"/>
  </si>
  <si>
    <t>給排水</t>
  </si>
  <si>
    <t>冷凍機の冷却水温度設定値の調整</t>
  </si>
  <si>
    <t>1a.9</t>
  </si>
  <si>
    <t>1a.10</t>
  </si>
  <si>
    <t>1a.11</t>
  </si>
  <si>
    <t>1a.12</t>
  </si>
  <si>
    <t>微細気泡散気管が導入されているか。</t>
    <rPh sb="6" eb="7">
      <t>カン</t>
    </rPh>
    <phoneticPr fontId="2"/>
  </si>
  <si>
    <t>＋</t>
    <phoneticPr fontId="2"/>
  </si>
  <si>
    <t>中央給湯方式の熱源機器がある場合、給湯ヒートポンプユニットが導入されているか。</t>
    <rPh sb="0" eb="2">
      <t>チュウオウ</t>
    </rPh>
    <rPh sb="2" eb="4">
      <t>キュウトウ</t>
    </rPh>
    <rPh sb="4" eb="6">
      <t>ホウシキ</t>
    </rPh>
    <rPh sb="7" eb="9">
      <t>ネツゲン</t>
    </rPh>
    <rPh sb="9" eb="11">
      <t>キキ</t>
    </rPh>
    <rPh sb="14" eb="16">
      <t>バアイ</t>
    </rPh>
    <rPh sb="17" eb="19">
      <t>キュウトウ</t>
    </rPh>
    <phoneticPr fontId="2"/>
  </si>
  <si>
    <t>2.</t>
    <phoneticPr fontId="2"/>
  </si>
  <si>
    <t>No.</t>
    <phoneticPr fontId="2"/>
  </si>
  <si>
    <t>2a.1</t>
    <phoneticPr fontId="2"/>
  </si>
  <si>
    <t>95%以上に採用</t>
    <phoneticPr fontId="2"/>
  </si>
  <si>
    <t>○</t>
    <phoneticPr fontId="2"/>
  </si>
  <si>
    <t>2a.2</t>
    <phoneticPr fontId="2"/>
  </si>
  <si>
    <t>建築設備の運用管理</t>
    <rPh sb="5" eb="7">
      <t>ウンヨウ</t>
    </rPh>
    <rPh sb="7" eb="9">
      <t>カンリ</t>
    </rPh>
    <phoneticPr fontId="2"/>
  </si>
  <si>
    <t>建築設備の保守管理</t>
    <rPh sb="0" eb="2">
      <t>ケンチク</t>
    </rPh>
    <rPh sb="2" eb="4">
      <t>セツビ</t>
    </rPh>
    <phoneticPr fontId="2"/>
  </si>
  <si>
    <t>4a.1</t>
  </si>
  <si>
    <t>4a.2</t>
  </si>
  <si>
    <t>4a.3</t>
  </si>
  <si>
    <t>4a.4</t>
  </si>
  <si>
    <t>4a.5</t>
  </si>
  <si>
    <t>4a.6</t>
  </si>
  <si>
    <t>4b.1</t>
  </si>
  <si>
    <t>4b.2</t>
  </si>
  <si>
    <t>a.燃料の燃焼</t>
    <phoneticPr fontId="2"/>
  </si>
  <si>
    <t>a.燃料の燃焼</t>
    <rPh sb="2" eb="4">
      <t>ネンリョウ</t>
    </rPh>
    <rPh sb="5" eb="7">
      <t>ネンショウ</t>
    </rPh>
    <phoneticPr fontId="2"/>
  </si>
  <si>
    <t>b.取水・導水工程</t>
    <phoneticPr fontId="2"/>
  </si>
  <si>
    <t>竣工年</t>
    <rPh sb="0" eb="2">
      <t>シュンコウ</t>
    </rPh>
    <rPh sb="2" eb="3">
      <t>ネン</t>
    </rPh>
    <phoneticPr fontId="2"/>
  </si>
  <si>
    <t>1.</t>
    <phoneticPr fontId="2"/>
  </si>
  <si>
    <t>蓄熱システムの導入</t>
    <phoneticPr fontId="2"/>
  </si>
  <si>
    <t>フリークーリングシステムの導入</t>
    <phoneticPr fontId="2"/>
  </si>
  <si>
    <t>高効率照明器具の導入</t>
    <phoneticPr fontId="2"/>
  </si>
  <si>
    <t>高輝度型誘導灯・蓄光型誘導灯の導入</t>
    <phoneticPr fontId="2"/>
  </si>
  <si>
    <t>力率改善制御システムの導入</t>
    <phoneticPr fontId="2"/>
  </si>
  <si>
    <t>デマンド制御システムの導入</t>
    <phoneticPr fontId="2"/>
  </si>
  <si>
    <t>高効率給水ポンプの導入</t>
    <phoneticPr fontId="2"/>
  </si>
  <si>
    <t>エレベーターの可変電圧可変周波数制御方式の導入</t>
    <phoneticPr fontId="2"/>
  </si>
  <si>
    <t>圧縮空気配管及びバルブからの漏れ点検が実施されており、適切に処置されているか。</t>
    <rPh sb="6" eb="7">
      <t>オヨ</t>
    </rPh>
    <rPh sb="14" eb="15">
      <t>モ</t>
    </rPh>
    <rPh sb="16" eb="18">
      <t>テンケン</t>
    </rPh>
    <rPh sb="19" eb="21">
      <t>ジッシ</t>
    </rPh>
    <rPh sb="27" eb="29">
      <t>テキセツ</t>
    </rPh>
    <rPh sb="30" eb="32">
      <t>ショチ</t>
    </rPh>
    <phoneticPr fontId="2"/>
  </si>
  <si>
    <t>1a.2</t>
    <phoneticPr fontId="2"/>
  </si>
  <si>
    <t>1b.2</t>
    <phoneticPr fontId="2"/>
  </si>
  <si>
    <t>高効率コージェネレーションの導入</t>
    <phoneticPr fontId="2"/>
  </si>
  <si>
    <t>冷却水ろ過冷却リサイクルシステムの導入</t>
    <phoneticPr fontId="2"/>
  </si>
  <si>
    <t>c. コージェネレーション設備</t>
    <rPh sb="13" eb="15">
      <t>セツビ</t>
    </rPh>
    <phoneticPr fontId="2"/>
  </si>
  <si>
    <t>400V配電方式の導入</t>
  </si>
  <si>
    <t>d. 受変電設備、配電設備</t>
    <phoneticPr fontId="2"/>
  </si>
  <si>
    <t>b. 熱源・熱搬送設備、冷却設備</t>
    <rPh sb="12" eb="14">
      <t>レイキャク</t>
    </rPh>
    <rPh sb="14" eb="16">
      <t>セツビ</t>
    </rPh>
    <phoneticPr fontId="2"/>
  </si>
  <si>
    <t>e. 圧縮空気供給設備</t>
    <phoneticPr fontId="2"/>
  </si>
  <si>
    <t>1d.1</t>
    <phoneticPr fontId="2"/>
  </si>
  <si>
    <t>1e.1</t>
    <phoneticPr fontId="2"/>
  </si>
  <si>
    <t>2.建築設備の省エネルギー性能</t>
    <phoneticPr fontId="2"/>
  </si>
  <si>
    <t>バルブ全開時の末端圧力が過剰にならないように、給水ポンプユニットの設定圧力が調整されているか。</t>
    <rPh sb="23" eb="25">
      <t>キュウスイ</t>
    </rPh>
    <rPh sb="35" eb="37">
      <t>アツリョク</t>
    </rPh>
    <rPh sb="38" eb="40">
      <t>チョウセイ</t>
    </rPh>
    <phoneticPr fontId="2"/>
  </si>
  <si>
    <t>衛生上可能な範囲で、貯湯温度設定の緩和が実施されているか。</t>
    <rPh sb="0" eb="3">
      <t>エイセイジョウ</t>
    </rPh>
    <rPh sb="3" eb="5">
      <t>カノウ</t>
    </rPh>
    <rPh sb="6" eb="8">
      <t>ハンイ</t>
    </rPh>
    <rPh sb="14" eb="16">
      <t>セッテイ</t>
    </rPh>
    <rPh sb="17" eb="19">
      <t>カンワ</t>
    </rPh>
    <rPh sb="20" eb="22">
      <t>ジッシ</t>
    </rPh>
    <phoneticPr fontId="2"/>
  </si>
  <si>
    <t>洗浄便座暖房の夏季停止</t>
    <rPh sb="8" eb="9">
      <t>キ</t>
    </rPh>
    <rPh sb="9" eb="11">
      <t>テイシ</t>
    </rPh>
    <phoneticPr fontId="2"/>
  </si>
  <si>
    <t>節水のために給水・給湯の分岐バルブが使用上支障のない範囲で絞られているか。</t>
    <rPh sb="0" eb="2">
      <t>セッスイ</t>
    </rPh>
    <rPh sb="6" eb="8">
      <t>キュウスイ</t>
    </rPh>
    <rPh sb="9" eb="11">
      <t>キュウトウ</t>
    </rPh>
    <rPh sb="12" eb="14">
      <t>ブンキ</t>
    </rPh>
    <rPh sb="18" eb="20">
      <t>シヨウ</t>
    </rPh>
    <rPh sb="20" eb="21">
      <t>ジョウ</t>
    </rPh>
    <rPh sb="21" eb="23">
      <t>シショウ</t>
    </rPh>
    <rPh sb="26" eb="28">
      <t>ハンイ</t>
    </rPh>
    <rPh sb="29" eb="30">
      <t>シボ</t>
    </rPh>
    <phoneticPr fontId="2"/>
  </si>
  <si>
    <t>蒸気ドレン回収にクローズド回収方式が、定格蒸気消費量（直接利用するものを除く。）に対して、どの程度の割合で導入されているか。</t>
    <rPh sb="0" eb="2">
      <t>ジョウキ</t>
    </rPh>
    <rPh sb="5" eb="7">
      <t>カイシュウ</t>
    </rPh>
    <rPh sb="13" eb="15">
      <t>カイシュウ</t>
    </rPh>
    <rPh sb="15" eb="17">
      <t>ホウシキ</t>
    </rPh>
    <rPh sb="53" eb="55">
      <t>ドウニュウ</t>
    </rPh>
    <phoneticPr fontId="2"/>
  </si>
  <si>
    <t>＋</t>
    <phoneticPr fontId="2"/>
  </si>
  <si>
    <t>＋</t>
    <phoneticPr fontId="2"/>
  </si>
  <si>
    <t>＋</t>
    <phoneticPr fontId="2"/>
  </si>
  <si>
    <t>＋</t>
    <phoneticPr fontId="2"/>
  </si>
  <si>
    <t>b.</t>
    <phoneticPr fontId="2"/>
  </si>
  <si>
    <t>No.</t>
    <phoneticPr fontId="2"/>
  </si>
  <si>
    <t>○</t>
    <phoneticPr fontId="2"/>
  </si>
  <si>
    <t>1b.2</t>
    <phoneticPr fontId="2"/>
  </si>
  <si>
    <t>水搬送経路の密閉化</t>
    <phoneticPr fontId="2"/>
  </si>
  <si>
    <t>○</t>
    <phoneticPr fontId="2"/>
  </si>
  <si>
    <t>空調機の変風量システムの導入</t>
    <phoneticPr fontId="2"/>
  </si>
  <si>
    <t>＋</t>
    <phoneticPr fontId="2"/>
  </si>
  <si>
    <t>外気冷房システムの導入</t>
    <phoneticPr fontId="2"/>
  </si>
  <si>
    <t>h.純水供給設備</t>
    <phoneticPr fontId="2"/>
  </si>
  <si>
    <t>非使用時の蒸気供給バルブの閉止</t>
    <rPh sb="0" eb="1">
      <t>ヒ</t>
    </rPh>
    <rPh sb="1" eb="3">
      <t>シヨウ</t>
    </rPh>
    <rPh sb="3" eb="4">
      <t>ジ</t>
    </rPh>
    <rPh sb="13" eb="15">
      <t>ヘイシ</t>
    </rPh>
    <phoneticPr fontId="2"/>
  </si>
  <si>
    <t>kW</t>
    <phoneticPr fontId="2"/>
  </si>
  <si>
    <t>直焚吸収冷温水機</t>
  </si>
  <si>
    <t>小形吸収冷温水機ユニット</t>
    <rPh sb="0" eb="2">
      <t>コガタ</t>
    </rPh>
    <rPh sb="2" eb="4">
      <t>キュウシュウ</t>
    </rPh>
    <rPh sb="4" eb="5">
      <t>レイ</t>
    </rPh>
    <rPh sb="5" eb="7">
      <t>オンスイ</t>
    </rPh>
    <rPh sb="7" eb="8">
      <t>キ</t>
    </rPh>
    <phoneticPr fontId="2"/>
  </si>
  <si>
    <t>自動販売機無し</t>
    <rPh sb="5" eb="6">
      <t>ナ</t>
    </rPh>
    <phoneticPr fontId="2"/>
  </si>
  <si>
    <t>1e.2</t>
  </si>
  <si>
    <t>目標空気比</t>
    <rPh sb="0" eb="2">
      <t>モクヒョウ</t>
    </rPh>
    <rPh sb="2" eb="4">
      <t>クウキ</t>
    </rPh>
    <rPh sb="4" eb="5">
      <t>ヒ</t>
    </rPh>
    <phoneticPr fontId="2"/>
  </si>
  <si>
    <t>基準空気比</t>
    <rPh sb="0" eb="2">
      <t>キジュン</t>
    </rPh>
    <rPh sb="2" eb="4">
      <t>クウキ</t>
    </rPh>
    <rPh sb="4" eb="5">
      <t>ヒ</t>
    </rPh>
    <phoneticPr fontId="2"/>
  </si>
  <si>
    <t>ファンベルトの張力調整が実施されているか。</t>
    <phoneticPr fontId="2"/>
  </si>
  <si>
    <t>b.</t>
    <phoneticPr fontId="2"/>
  </si>
  <si>
    <t>照明設備</t>
    <phoneticPr fontId="2"/>
  </si>
  <si>
    <t>圧縮空気配管距離が長くなる場合、圧縮空気配管のループ配管化が導入されているか。</t>
    <rPh sb="6" eb="8">
      <t>キョリ</t>
    </rPh>
    <rPh sb="9" eb="10">
      <t>ナガ</t>
    </rPh>
    <rPh sb="13" eb="15">
      <t>バアイ</t>
    </rPh>
    <rPh sb="26" eb="28">
      <t>ハイカン</t>
    </rPh>
    <rPh sb="30" eb="32">
      <t>ドウニュウ</t>
    </rPh>
    <phoneticPr fontId="2"/>
  </si>
  <si>
    <t>蒸気制御バルブ等の作動チェック</t>
    <rPh sb="7" eb="8">
      <t>ナド</t>
    </rPh>
    <rPh sb="9" eb="11">
      <t>サドウ</t>
    </rPh>
    <phoneticPr fontId="2"/>
  </si>
  <si>
    <t>評価日</t>
    <rPh sb="0" eb="2">
      <t>ヒョウカ</t>
    </rPh>
    <rPh sb="2" eb="3">
      <t>ヒ</t>
    </rPh>
    <phoneticPr fontId="2"/>
  </si>
  <si>
    <t>評価者</t>
    <rPh sb="0" eb="2">
      <t>ヒョウカ</t>
    </rPh>
    <rPh sb="2" eb="3">
      <t>シャ</t>
    </rPh>
    <phoneticPr fontId="2"/>
  </si>
  <si>
    <t>温水ボイラー</t>
    <rPh sb="0" eb="2">
      <t>オンスイ</t>
    </rPh>
    <phoneticPr fontId="2"/>
  </si>
  <si>
    <t>蒸気ボイラー</t>
    <rPh sb="0" eb="2">
      <t>ジョウキ</t>
    </rPh>
    <phoneticPr fontId="2"/>
  </si>
  <si>
    <t>空気熱源ヒートポンプユニット</t>
    <rPh sb="0" eb="2">
      <t>クウキ</t>
    </rPh>
    <rPh sb="2" eb="4">
      <t>ネツゲン</t>
    </rPh>
    <phoneticPr fontId="2"/>
  </si>
  <si>
    <t>蒸気ボイラーの小型分散システムの導入</t>
    <rPh sb="7" eb="9">
      <t>コガタ</t>
    </rPh>
    <rPh sb="9" eb="11">
      <t>ブンサン</t>
    </rPh>
    <rPh sb="16" eb="18">
      <t>ドウニュウ</t>
    </rPh>
    <phoneticPr fontId="2"/>
  </si>
  <si>
    <t>蒸気減圧エネルギー動力回収設備が導入されているか。</t>
    <rPh sb="16" eb="18">
      <t>ドウニュウ</t>
    </rPh>
    <phoneticPr fontId="2"/>
  </si>
  <si>
    <t>2a.11</t>
  </si>
  <si>
    <t>ばっ気用ブロワ・ファン等の吸気フィルターの清掃</t>
    <rPh sb="13" eb="15">
      <t>キュウキ</t>
    </rPh>
    <rPh sb="21" eb="23">
      <t>セイソウ</t>
    </rPh>
    <phoneticPr fontId="2"/>
  </si>
  <si>
    <t>照明器具の清掃が、汚れの状態や照明器具の用途に応じて定期的に実施されているか。</t>
    <rPh sb="9" eb="10">
      <t>ヨゴ</t>
    </rPh>
    <rPh sb="12" eb="14">
      <t>ジョウタイ</t>
    </rPh>
    <rPh sb="15" eb="17">
      <t>ショウメイ</t>
    </rPh>
    <rPh sb="17" eb="19">
      <t>キグ</t>
    </rPh>
    <rPh sb="20" eb="22">
      <t>ヨウト</t>
    </rPh>
    <rPh sb="23" eb="24">
      <t>オウ</t>
    </rPh>
    <rPh sb="26" eb="29">
      <t>テイキテキ</t>
    </rPh>
    <rPh sb="30" eb="32">
      <t>ジッシ</t>
    </rPh>
    <phoneticPr fontId="2"/>
  </si>
  <si>
    <t>ブロー工程において、エアコンプレッサーがブロワ化されているか。</t>
    <phoneticPr fontId="2"/>
  </si>
  <si>
    <t>特殊排気設備の排気量の適正化</t>
    <phoneticPr fontId="2"/>
  </si>
  <si>
    <t>非使用時の特殊排気設備の低風量運転の実施</t>
    <rPh sb="1" eb="3">
      <t>シヨウ</t>
    </rPh>
    <rPh sb="5" eb="9">
      <t>トクシュハイキ</t>
    </rPh>
    <rPh sb="9" eb="11">
      <t>セツビ</t>
    </rPh>
    <rPh sb="12" eb="13">
      <t>テイ</t>
    </rPh>
    <rPh sb="13" eb="15">
      <t>フウリョウ</t>
    </rPh>
    <rPh sb="15" eb="17">
      <t>ウンテン</t>
    </rPh>
    <rPh sb="18" eb="20">
      <t>ジッシ</t>
    </rPh>
    <phoneticPr fontId="2"/>
  </si>
  <si>
    <t>塗工機等の生産設備の非使用時に特殊排気設備の低風量運転が実施されているか。</t>
    <rPh sb="10" eb="11">
      <t>ヒ</t>
    </rPh>
    <rPh sb="13" eb="14">
      <t>ジ</t>
    </rPh>
    <rPh sb="22" eb="23">
      <t>テイ</t>
    </rPh>
    <rPh sb="25" eb="27">
      <t>ウンテン</t>
    </rPh>
    <rPh sb="28" eb="30">
      <t>ジッシ</t>
    </rPh>
    <phoneticPr fontId="2"/>
  </si>
  <si>
    <t>非使用時の特殊排気設備の低風量運転の実施</t>
    <phoneticPr fontId="2"/>
  </si>
  <si>
    <t>電気溶接機総定格消費電力</t>
    <rPh sb="0" eb="2">
      <t>デンキ</t>
    </rPh>
    <rPh sb="2" eb="4">
      <t>ヨウセツ</t>
    </rPh>
    <rPh sb="4" eb="5">
      <t>キ</t>
    </rPh>
    <rPh sb="5" eb="6">
      <t>ソウ</t>
    </rPh>
    <rPh sb="6" eb="8">
      <t>テイカク</t>
    </rPh>
    <rPh sb="8" eb="10">
      <t>ショウヒ</t>
    </rPh>
    <rPh sb="10" eb="12">
      <t>デンリョク</t>
    </rPh>
    <phoneticPr fontId="2"/>
  </si>
  <si>
    <t>伝熱性能低下を防止するために、熱交換器等の煤じん、スケールその他の付着物の定期的な除去が実施されているか。</t>
    <rPh sb="21" eb="22">
      <t>スス</t>
    </rPh>
    <rPh sb="31" eb="32">
      <t>タ</t>
    </rPh>
    <rPh sb="33" eb="35">
      <t>フチャク</t>
    </rPh>
    <rPh sb="35" eb="36">
      <t>ブツ</t>
    </rPh>
    <rPh sb="37" eb="40">
      <t>テイキテキ</t>
    </rPh>
    <rPh sb="41" eb="43">
      <t>ジョキョ</t>
    </rPh>
    <rPh sb="44" eb="46">
      <t>ジッシ</t>
    </rPh>
    <phoneticPr fontId="2"/>
  </si>
  <si>
    <t>除じん機の上下流の水位差によるON-OFF制御の導入</t>
    <rPh sb="0" eb="1">
      <t>ジョ</t>
    </rPh>
    <rPh sb="3" eb="4">
      <t>キ</t>
    </rPh>
    <rPh sb="5" eb="7">
      <t>ジョウゲ</t>
    </rPh>
    <rPh sb="7" eb="8">
      <t>リュウ</t>
    </rPh>
    <rPh sb="9" eb="11">
      <t>スイイ</t>
    </rPh>
    <rPh sb="11" eb="12">
      <t>サ</t>
    </rPh>
    <rPh sb="21" eb="23">
      <t>セイギョ</t>
    </rPh>
    <rPh sb="24" eb="26">
      <t>ドウニュウ</t>
    </rPh>
    <phoneticPr fontId="2"/>
  </si>
  <si>
    <t>除じん機の上下流の水位差によるON-OFF制御が導入されているか。</t>
    <rPh sb="24" eb="26">
      <t>ドウニュウ</t>
    </rPh>
    <phoneticPr fontId="2"/>
  </si>
  <si>
    <t>5.廃棄物処理施設の運用管理</t>
    <rPh sb="2" eb="5">
      <t>ハイキブツ</t>
    </rPh>
    <rPh sb="5" eb="7">
      <t>ショリ</t>
    </rPh>
    <rPh sb="7" eb="9">
      <t>シセツ</t>
    </rPh>
    <phoneticPr fontId="2"/>
  </si>
  <si>
    <t>通風設備の送風量の適正化</t>
    <rPh sb="5" eb="7">
      <t>ソウフウ</t>
    </rPh>
    <phoneticPr fontId="2"/>
  </si>
  <si>
    <t>脱臭ファンの運転時間短縮の実施</t>
    <rPh sb="0" eb="2">
      <t>ダッシュウ</t>
    </rPh>
    <rPh sb="6" eb="8">
      <t>ウンテン</t>
    </rPh>
    <rPh sb="8" eb="10">
      <t>ジカン</t>
    </rPh>
    <rPh sb="10" eb="12">
      <t>タンシュク</t>
    </rPh>
    <rPh sb="13" eb="15">
      <t>ジッシ</t>
    </rPh>
    <phoneticPr fontId="2"/>
  </si>
  <si>
    <t>前処理工程</t>
    <rPh sb="0" eb="3">
      <t>マエショリ</t>
    </rPh>
    <rPh sb="3" eb="5">
      <t>コウテイ</t>
    </rPh>
    <phoneticPr fontId="2"/>
  </si>
  <si>
    <t>熱処理工程</t>
    <rPh sb="0" eb="3">
      <t>ネツショリ</t>
    </rPh>
    <rPh sb="3" eb="5">
      <t>コウテイ</t>
    </rPh>
    <phoneticPr fontId="2"/>
  </si>
  <si>
    <t>後処理工程</t>
    <rPh sb="0" eb="3">
      <t>アトショリ</t>
    </rPh>
    <rPh sb="3" eb="5">
      <t>コウテイ</t>
    </rPh>
    <phoneticPr fontId="2"/>
  </si>
  <si>
    <t>水処理工程</t>
    <rPh sb="0" eb="1">
      <t>スイ</t>
    </rPh>
    <rPh sb="1" eb="3">
      <t>ショリ</t>
    </rPh>
    <rPh sb="3" eb="5">
      <t>コウテイ</t>
    </rPh>
    <phoneticPr fontId="2"/>
  </si>
  <si>
    <t>汚泥処理工程</t>
    <rPh sb="0" eb="2">
      <t>オデイ</t>
    </rPh>
    <rPh sb="2" eb="4">
      <t>ショリ</t>
    </rPh>
    <rPh sb="4" eb="6">
      <t>コウテイ</t>
    </rPh>
    <phoneticPr fontId="2"/>
  </si>
  <si>
    <t>汚泥焼却工程</t>
    <rPh sb="0" eb="2">
      <t>オデイ</t>
    </rPh>
    <rPh sb="2" eb="4">
      <t>ショウキャク</t>
    </rPh>
    <rPh sb="4" eb="6">
      <t>コウテイ</t>
    </rPh>
    <phoneticPr fontId="2"/>
  </si>
  <si>
    <t>排水処理工程</t>
    <rPh sb="0" eb="2">
      <t>ハイスイ</t>
    </rPh>
    <rPh sb="2" eb="4">
      <t>ショリ</t>
    </rPh>
    <rPh sb="4" eb="6">
      <t>コウテイ</t>
    </rPh>
    <phoneticPr fontId="2"/>
  </si>
  <si>
    <t>沈殿・ろ過工程</t>
    <rPh sb="0" eb="2">
      <t>チンデン</t>
    </rPh>
    <rPh sb="4" eb="5">
      <t>カ</t>
    </rPh>
    <rPh sb="5" eb="7">
      <t>コウテイ</t>
    </rPh>
    <phoneticPr fontId="2"/>
  </si>
  <si>
    <t>成型機</t>
    <rPh sb="0" eb="2">
      <t>セイケイ</t>
    </rPh>
    <rPh sb="2" eb="3">
      <t>キ</t>
    </rPh>
    <phoneticPr fontId="2"/>
  </si>
  <si>
    <t>c.</t>
  </si>
  <si>
    <t>要求事項配分比率又はｴﾈﾙｷﾞｰ消費先比率</t>
    <rPh sb="0" eb="2">
      <t>ヨウキュウ</t>
    </rPh>
    <rPh sb="2" eb="4">
      <t>ジコウ</t>
    </rPh>
    <rPh sb="4" eb="6">
      <t>ハイブン</t>
    </rPh>
    <rPh sb="6" eb="8">
      <t>ヒリツ</t>
    </rPh>
    <rPh sb="8" eb="9">
      <t>マタ</t>
    </rPh>
    <rPh sb="18" eb="19">
      <t>サキ</t>
    </rPh>
    <phoneticPr fontId="2"/>
  </si>
  <si>
    <t>対象設備無し</t>
    <rPh sb="0" eb="2">
      <t>タイショウ</t>
    </rPh>
    <rPh sb="2" eb="4">
      <t>セツビ</t>
    </rPh>
    <rPh sb="4" eb="5">
      <t>ナ</t>
    </rPh>
    <phoneticPr fontId="2"/>
  </si>
  <si>
    <t>エアコンプレッサー無し</t>
    <rPh sb="9" eb="10">
      <t>ナ</t>
    </rPh>
    <phoneticPr fontId="2"/>
  </si>
  <si>
    <t>整備</t>
    <rPh sb="0" eb="2">
      <t>セイビ</t>
    </rPh>
    <phoneticPr fontId="2"/>
  </si>
  <si>
    <t>焼却炉及びガス化溶融炉に自動燃焼装置が導入されているか。</t>
    <rPh sb="0" eb="2">
      <t>ショウキャク</t>
    </rPh>
    <rPh sb="2" eb="3">
      <t>ロ</t>
    </rPh>
    <rPh sb="3" eb="4">
      <t>オヨ</t>
    </rPh>
    <rPh sb="7" eb="8">
      <t>カ</t>
    </rPh>
    <rPh sb="8" eb="10">
      <t>ヨウユウ</t>
    </rPh>
    <rPh sb="10" eb="11">
      <t>ロ</t>
    </rPh>
    <rPh sb="12" eb="14">
      <t>ジドウ</t>
    </rPh>
    <rPh sb="14" eb="16">
      <t>ネンショウ</t>
    </rPh>
    <rPh sb="16" eb="18">
      <t>ソウチ</t>
    </rPh>
    <rPh sb="19" eb="21">
      <t>ドウニュウ</t>
    </rPh>
    <phoneticPr fontId="2"/>
  </si>
  <si>
    <t>ごみ投入扉無し</t>
    <rPh sb="2" eb="4">
      <t>トウニュウ</t>
    </rPh>
    <rPh sb="4" eb="5">
      <t>トビラ</t>
    </rPh>
    <rPh sb="5" eb="6">
      <t>ナ</t>
    </rPh>
    <phoneticPr fontId="2"/>
  </si>
  <si>
    <t>ごみクレーン等無し</t>
    <rPh sb="7" eb="8">
      <t>ナ</t>
    </rPh>
    <phoneticPr fontId="2"/>
  </si>
  <si>
    <t>焼却炉等無し</t>
    <rPh sb="0" eb="4">
      <t>ショウキャクロナド</t>
    </rPh>
    <rPh sb="4" eb="5">
      <t>ナ</t>
    </rPh>
    <phoneticPr fontId="2"/>
  </si>
  <si>
    <t>燃料式溶融炉無し</t>
    <rPh sb="0" eb="6">
      <t>ネンリョウシキヨウユウロ</t>
    </rPh>
    <rPh sb="6" eb="7">
      <t>ナ</t>
    </rPh>
    <phoneticPr fontId="2"/>
  </si>
  <si>
    <t>焼却炉等の高効率断熱炉体の導入</t>
    <rPh sb="0" eb="4">
      <t>ショウキャクロナド</t>
    </rPh>
    <rPh sb="5" eb="8">
      <t>コウコウリツ</t>
    </rPh>
    <rPh sb="8" eb="10">
      <t>ダンネツ</t>
    </rPh>
    <rPh sb="10" eb="11">
      <t>ロ</t>
    </rPh>
    <rPh sb="11" eb="12">
      <t>タイ</t>
    </rPh>
    <rPh sb="13" eb="15">
      <t>ドウニュウ</t>
    </rPh>
    <phoneticPr fontId="2"/>
  </si>
  <si>
    <t>焼却炉及びガス化溶融炉に高効率断熱炉体が導入されているか。</t>
    <rPh sb="0" eb="3">
      <t>ショウキャクロ</t>
    </rPh>
    <rPh sb="3" eb="4">
      <t>オヨ</t>
    </rPh>
    <rPh sb="7" eb="8">
      <t>カ</t>
    </rPh>
    <rPh sb="8" eb="11">
      <t>ヨウユウロ</t>
    </rPh>
    <rPh sb="12" eb="15">
      <t>コウコウリツ</t>
    </rPh>
    <rPh sb="15" eb="18">
      <t>ダンネツロ</t>
    </rPh>
    <rPh sb="18" eb="19">
      <t>カラダ</t>
    </rPh>
    <rPh sb="20" eb="22">
      <t>ドウニュウ</t>
    </rPh>
    <phoneticPr fontId="2"/>
  </si>
  <si>
    <t>モータ直結形ブロワ</t>
    <rPh sb="3" eb="4">
      <t>チョク</t>
    </rPh>
    <rPh sb="4" eb="5">
      <t>ケツ</t>
    </rPh>
    <rPh sb="5" eb="6">
      <t>カタ</t>
    </rPh>
    <phoneticPr fontId="2"/>
  </si>
  <si>
    <t>1f.3</t>
    <phoneticPr fontId="2"/>
  </si>
  <si>
    <t>5c.3</t>
  </si>
  <si>
    <t>5c.4</t>
  </si>
  <si>
    <t>5d.2</t>
    <phoneticPr fontId="2"/>
  </si>
  <si>
    <t>5b.10</t>
  </si>
  <si>
    <t>5b.11</t>
  </si>
  <si>
    <t>5b.12</t>
  </si>
  <si>
    <t>5b.13</t>
  </si>
  <si>
    <t>5b.14</t>
  </si>
  <si>
    <t>5b.15</t>
  </si>
  <si>
    <t>省エネ形</t>
    <rPh sb="0" eb="1">
      <t>ショウ</t>
    </rPh>
    <rPh sb="3" eb="4">
      <t>カタ</t>
    </rPh>
    <phoneticPr fontId="2"/>
  </si>
  <si>
    <t>便所洗面給湯の給湯中止又は給湯期間の短縮</t>
    <rPh sb="0" eb="2">
      <t>ベンジョ</t>
    </rPh>
    <rPh sb="2" eb="4">
      <t>センメン</t>
    </rPh>
    <rPh sb="4" eb="6">
      <t>キュウトウ</t>
    </rPh>
    <rPh sb="7" eb="9">
      <t>キュウトウ</t>
    </rPh>
    <rPh sb="9" eb="11">
      <t>チュウシ</t>
    </rPh>
    <rPh sb="11" eb="12">
      <t>マタ</t>
    </rPh>
    <rPh sb="13" eb="15">
      <t>キュウトウ</t>
    </rPh>
    <rPh sb="15" eb="17">
      <t>キカン</t>
    </rPh>
    <rPh sb="18" eb="20">
      <t>タンシュク</t>
    </rPh>
    <phoneticPr fontId="2"/>
  </si>
  <si>
    <t>基本情報</t>
    <rPh sb="0" eb="2">
      <t>キホン</t>
    </rPh>
    <rPh sb="2" eb="4">
      <t>ジョウホウ</t>
    </rPh>
    <phoneticPr fontId="2"/>
  </si>
  <si>
    <t>調書</t>
    <rPh sb="0" eb="2">
      <t>チョウショ</t>
    </rPh>
    <phoneticPr fontId="2"/>
  </si>
  <si>
    <t>事業所全体合計</t>
    <rPh sb="0" eb="3">
      <t>ジギョウショ</t>
    </rPh>
    <rPh sb="3" eb="5">
      <t>ゼンタイ</t>
    </rPh>
    <rPh sb="5" eb="7">
      <t>ゴウケイ</t>
    </rPh>
    <phoneticPr fontId="51"/>
  </si>
  <si>
    <t>断熱強化無し</t>
    <rPh sb="0" eb="2">
      <t>ダンネツ</t>
    </rPh>
    <rPh sb="2" eb="4">
      <t>キョウカ</t>
    </rPh>
    <rPh sb="4" eb="5">
      <t>ナ</t>
    </rPh>
    <phoneticPr fontId="2"/>
  </si>
  <si>
    <t>　トップレベル事業所の認定水準を満足しています。</t>
    <rPh sb="7" eb="10">
      <t>ジギョウショ</t>
    </rPh>
    <rPh sb="11" eb="13">
      <t>ニンテイ</t>
    </rPh>
    <rPh sb="13" eb="15">
      <t>スイジュン</t>
    </rPh>
    <rPh sb="16" eb="18">
      <t>マンゾク</t>
    </rPh>
    <phoneticPr fontId="2"/>
  </si>
  <si>
    <t>　準トップレベル事業所の認定水準を満足しています。</t>
    <rPh sb="1" eb="2">
      <t>ジュン</t>
    </rPh>
    <rPh sb="8" eb="11">
      <t>ジギョウショ</t>
    </rPh>
    <rPh sb="12" eb="14">
      <t>ニンテイ</t>
    </rPh>
    <rPh sb="17" eb="19">
      <t>マンゾク</t>
    </rPh>
    <phoneticPr fontId="2"/>
  </si>
  <si>
    <t>5d.1</t>
    <phoneticPr fontId="2"/>
  </si>
  <si>
    <t>5d.2</t>
  </si>
  <si>
    <t>5d.3</t>
  </si>
  <si>
    <t>5d.4</t>
  </si>
  <si>
    <t>5e.1</t>
    <phoneticPr fontId="2"/>
  </si>
  <si>
    <t>5e.2</t>
  </si>
  <si>
    <t>5e.3</t>
  </si>
  <si>
    <t>5e.4</t>
  </si>
  <si>
    <t>5e.5</t>
  </si>
  <si>
    <t>5e.6</t>
  </si>
  <si>
    <t>5e.7</t>
  </si>
  <si>
    <t>5e.8</t>
  </si>
  <si>
    <t>5e.9</t>
  </si>
  <si>
    <t>5f.2</t>
    <phoneticPr fontId="2"/>
  </si>
  <si>
    <t>5f.3</t>
  </si>
  <si>
    <t>5f.4</t>
  </si>
  <si>
    <t>5f.5</t>
  </si>
  <si>
    <t>5g.2</t>
  </si>
  <si>
    <t>オゾン処理設備無し</t>
    <phoneticPr fontId="2"/>
  </si>
  <si>
    <t>汚泥濃縮設備無し</t>
    <phoneticPr fontId="2"/>
  </si>
  <si>
    <t>汚泥脱水設備無し</t>
    <phoneticPr fontId="2"/>
  </si>
  <si>
    <t>-</t>
    <phoneticPr fontId="2"/>
  </si>
  <si>
    <t>95%以上に採用</t>
    <phoneticPr fontId="2"/>
  </si>
  <si>
    <t>70%以上95%未満に採用</t>
    <phoneticPr fontId="2"/>
  </si>
  <si>
    <t>採用無し</t>
    <phoneticPr fontId="2"/>
  </si>
  <si>
    <t>95%以上に採用</t>
    <phoneticPr fontId="2"/>
  </si>
  <si>
    <t>70%以上95%未満に採用</t>
    <phoneticPr fontId="2"/>
  </si>
  <si>
    <t>採用無し</t>
    <phoneticPr fontId="2"/>
  </si>
  <si>
    <t>採用無し</t>
    <phoneticPr fontId="2"/>
  </si>
  <si>
    <t>-</t>
    <phoneticPr fontId="2"/>
  </si>
  <si>
    <t>95%以上に採用</t>
    <phoneticPr fontId="2"/>
  </si>
  <si>
    <t>70%以上95%未満に採用</t>
    <phoneticPr fontId="2"/>
  </si>
  <si>
    <t>採用無し</t>
    <phoneticPr fontId="2"/>
  </si>
  <si>
    <t>-</t>
    <phoneticPr fontId="2"/>
  </si>
  <si>
    <t>-</t>
    <phoneticPr fontId="2"/>
  </si>
  <si>
    <t>5a.2</t>
    <phoneticPr fontId="2"/>
  </si>
  <si>
    <t>5c.1</t>
    <phoneticPr fontId="2"/>
  </si>
  <si>
    <t>d.</t>
    <phoneticPr fontId="2"/>
  </si>
  <si>
    <t>5d.1</t>
    <phoneticPr fontId="2"/>
  </si>
  <si>
    <t>5.</t>
    <phoneticPr fontId="2"/>
  </si>
  <si>
    <t>a.</t>
    <phoneticPr fontId="2"/>
  </si>
  <si>
    <t>No.</t>
    <phoneticPr fontId="2"/>
  </si>
  <si>
    <t>5a.1</t>
    <phoneticPr fontId="2"/>
  </si>
  <si>
    <t>6e.1</t>
    <phoneticPr fontId="2"/>
  </si>
  <si>
    <t>採用無し</t>
    <phoneticPr fontId="2"/>
  </si>
  <si>
    <t>-</t>
    <phoneticPr fontId="2"/>
  </si>
  <si>
    <t>95%以上に採用</t>
    <phoneticPr fontId="2"/>
  </si>
  <si>
    <t>70%以上95%未満に採用</t>
    <phoneticPr fontId="2"/>
  </si>
  <si>
    <t>4.</t>
    <phoneticPr fontId="2"/>
  </si>
  <si>
    <t>5.</t>
    <phoneticPr fontId="2"/>
  </si>
  <si>
    <t>蓄熱槽の管理</t>
    <rPh sb="0" eb="1">
      <t>チク</t>
    </rPh>
    <rPh sb="1" eb="2">
      <t>ネツ</t>
    </rPh>
    <rPh sb="2" eb="3">
      <t>ソウ</t>
    </rPh>
    <rPh sb="4" eb="6">
      <t>カンリ</t>
    </rPh>
    <phoneticPr fontId="2"/>
  </si>
  <si>
    <t>換気式飼育ラックによる部分換気方式の導入</t>
    <rPh sb="0" eb="2">
      <t>カンキ</t>
    </rPh>
    <rPh sb="2" eb="3">
      <t>シキ</t>
    </rPh>
    <rPh sb="3" eb="5">
      <t>シイク</t>
    </rPh>
    <rPh sb="11" eb="13">
      <t>ブブン</t>
    </rPh>
    <rPh sb="13" eb="15">
      <t>カンキ</t>
    </rPh>
    <rPh sb="15" eb="17">
      <t>ホウシキ</t>
    </rPh>
    <rPh sb="18" eb="20">
      <t>ドウニュウ</t>
    </rPh>
    <phoneticPr fontId="2"/>
  </si>
  <si>
    <t>動物実験施設の全外気空調方式の外気負荷低減のために、空気熱交換器が導入されているか。</t>
    <rPh sb="19" eb="21">
      <t>テイゲン</t>
    </rPh>
    <phoneticPr fontId="2"/>
  </si>
  <si>
    <t>省エネ型ファンフィルタユニットの導入</t>
    <rPh sb="16" eb="18">
      <t>ドウニュウ</t>
    </rPh>
    <phoneticPr fontId="2"/>
  </si>
  <si>
    <t>クリーンルームの外調機省エネ制御システムの導入</t>
    <rPh sb="21" eb="23">
      <t>ドウニュウ</t>
    </rPh>
    <phoneticPr fontId="2"/>
  </si>
  <si>
    <t>脱水汚泥の低含水率化が実施されているか。</t>
    <rPh sb="0" eb="2">
      <t>ダッスイ</t>
    </rPh>
    <rPh sb="2" eb="4">
      <t>オデイ</t>
    </rPh>
    <rPh sb="5" eb="8">
      <t>テイガンスイ</t>
    </rPh>
    <rPh sb="8" eb="10">
      <t>リツカ</t>
    </rPh>
    <rPh sb="11" eb="13">
      <t>ジッシ</t>
    </rPh>
    <phoneticPr fontId="2"/>
  </si>
  <si>
    <t>脱臭空気量の低減の実施</t>
    <rPh sb="0" eb="2">
      <t>ダッシュウ</t>
    </rPh>
    <rPh sb="2" eb="4">
      <t>クウキ</t>
    </rPh>
    <rPh sb="4" eb="5">
      <t>リョウ</t>
    </rPh>
    <rPh sb="6" eb="8">
      <t>テイゲン</t>
    </rPh>
    <rPh sb="9" eb="11">
      <t>ジッシ</t>
    </rPh>
    <phoneticPr fontId="2"/>
  </si>
  <si>
    <t>屋上緑化が導入されているか。</t>
  </si>
  <si>
    <t>高効率エアコンプレッサーの導入</t>
    <rPh sb="0" eb="3">
      <t>コウコウリツ</t>
    </rPh>
    <rPh sb="13" eb="15">
      <t>ドウニュウ</t>
    </rPh>
    <phoneticPr fontId="2"/>
  </si>
  <si>
    <t>コンプレッサーの排熱回収システムの導入</t>
    <rPh sb="8" eb="9">
      <t>ハイ</t>
    </rPh>
    <rPh sb="9" eb="10">
      <t>ネツ</t>
    </rPh>
    <rPh sb="10" eb="12">
      <t>カイシュウ</t>
    </rPh>
    <rPh sb="17" eb="19">
      <t>ドウニュウ</t>
    </rPh>
    <phoneticPr fontId="2"/>
  </si>
  <si>
    <t>第１号様式（優良特定地球温暖化対策事業所の認定ガイドライン（第二区分事業所））その１</t>
    <phoneticPr fontId="2"/>
  </si>
  <si>
    <t>第１号様式（優良特定地球温暖化対策事業所の認定ガイドライン（第二区分事業所））その２</t>
    <phoneticPr fontId="2"/>
  </si>
  <si>
    <t>第１号様式（優良特定地球温暖化対策事業所の認定ガイドライン（第二区分事業所））その３</t>
    <phoneticPr fontId="51"/>
  </si>
  <si>
    <t>第１号様式（優良特定地球温暖化対策事業所の認定ガイドライン（第二区分事業所））その４</t>
    <phoneticPr fontId="2"/>
  </si>
  <si>
    <t>第１号様式（優良特定地球温暖化対策事業所の認定ガイドライン（第二区分事業所））その５</t>
    <phoneticPr fontId="2"/>
  </si>
  <si>
    <t>第１号様式（優良特定地球温暖化対策事業所の認定ガイドライン（第二区分事業所））その６</t>
    <phoneticPr fontId="2"/>
  </si>
  <si>
    <t>第１号様式（優良特定地球温暖化対策事業所の認定ガイドライン（第二区分事業所））その７</t>
    <phoneticPr fontId="2"/>
  </si>
  <si>
    <t>第１号様式（優良特定地球温暖化対策事業所の認定ガイドライン（第二区分事業所））その８</t>
    <phoneticPr fontId="2"/>
  </si>
  <si>
    <t>第１号様式（優良特定地球温暖化対策事業所の認定ガイドライン（第二区分事業所））その９</t>
    <phoneticPr fontId="2"/>
  </si>
  <si>
    <t>第１号様式（優良特定地球温暖化対策事業所の認定ガイドライン（第二区分事業所））その10</t>
    <phoneticPr fontId="2"/>
  </si>
  <si>
    <t>第１号様式（優良特定地球温暖化対策事業所の認定ガイドライン（第二区分事業所））その11</t>
    <phoneticPr fontId="2"/>
  </si>
  <si>
    <t>第１号様式（優良特定地球温暖化対策事業所の認定ガイドライン（第二区分事業所））その12</t>
    <phoneticPr fontId="2"/>
  </si>
  <si>
    <t>第１号様式（優良特定地球温暖化対策事業所の認定ガイドライン（第二区分事業所））その13</t>
    <phoneticPr fontId="2"/>
  </si>
  <si>
    <t>第１号様式（優良特定地球温暖化対策事業所の認定ガイドライン（第二区分事業所））その14</t>
    <phoneticPr fontId="2"/>
  </si>
  <si>
    <t>第１号様式（優良特定地球温暖化対策事業所の認定ガイドライン（第二区分事業所））その15</t>
    <phoneticPr fontId="2"/>
  </si>
  <si>
    <t>第１号様式（優良特定地球温暖化対策事業所の認定ガイドライン（第二区分事業所））その16</t>
    <phoneticPr fontId="2"/>
  </si>
  <si>
    <t>第１号様式（優良特定地球温暖化対策事業所の認定ガイドライン（第二区分事業所））その17</t>
    <phoneticPr fontId="2"/>
  </si>
  <si>
    <t>第１号様式（優良特定地球温暖化対策事業所の認定ガイドライン（第二区分事業所））その18</t>
    <phoneticPr fontId="2"/>
  </si>
  <si>
    <t>第１号様式（優良特定地球温暖化対策事業所の認定ガイドライン（第二区分事業所））その19</t>
    <phoneticPr fontId="2"/>
  </si>
  <si>
    <t>第１号様式（優良特定地球温暖化対策事業所の認定ガイドライン（第二区分事業所））その20</t>
    <phoneticPr fontId="2"/>
  </si>
  <si>
    <t>第１号様式（優良特定地球温暖化対策事業所の認定ガイドライン（第二区分事業所））その21</t>
    <phoneticPr fontId="2"/>
  </si>
  <si>
    <t>第１号様式（優良特定地球温暖化対策事業所の認定ガイドライン（第二区分事業所））その22</t>
    <phoneticPr fontId="2"/>
  </si>
  <si>
    <t>第１号様式（優良特定地球温暖化対策事業所の認定ガイドライン（第二区分事業所））その23</t>
    <phoneticPr fontId="2"/>
  </si>
  <si>
    <t>第１号様式（優良特定地球温暖化対策事業所の認定ガイドライン（第二区分事業所））その24</t>
    <phoneticPr fontId="2"/>
  </si>
  <si>
    <t>第１号様式（優良特定地球温暖化対策事業所の認定ガイドライン（第二区分事業所））その25</t>
    <phoneticPr fontId="2"/>
  </si>
  <si>
    <t>ｺﾝﾌﾟﾚｯｻｰ室無し</t>
    <rPh sb="8" eb="9">
      <t>シツ</t>
    </rPh>
    <rPh sb="9" eb="10">
      <t>ナ</t>
    </rPh>
    <phoneticPr fontId="2"/>
  </si>
  <si>
    <t>給水ポンプ無し</t>
    <rPh sb="0" eb="2">
      <t>キュウスイ</t>
    </rPh>
    <rPh sb="5" eb="6">
      <t>ナ</t>
    </rPh>
    <phoneticPr fontId="2"/>
  </si>
  <si>
    <t>生産プロセス（特殊排気設備を含む。）において電動機（ポンプ、ブロワ、ファンを含む。）のインバータによる回転数制御が、電動力応用設備総電動機出力に対して、どの程度の割合で導入されているか。</t>
    <rPh sb="7" eb="9">
      <t>トクシュ</t>
    </rPh>
    <rPh sb="9" eb="11">
      <t>ハイキ</t>
    </rPh>
    <rPh sb="11" eb="13">
      <t>セツビ</t>
    </rPh>
    <rPh sb="14" eb="15">
      <t>フク</t>
    </rPh>
    <rPh sb="58" eb="60">
      <t>デンドウ</t>
    </rPh>
    <rPh sb="60" eb="61">
      <t>リョク</t>
    </rPh>
    <rPh sb="61" eb="63">
      <t>オウヨウ</t>
    </rPh>
    <phoneticPr fontId="2"/>
  </si>
  <si>
    <t>高圧仕様の空圧駆動アクチュエータが低圧仕様に変更されているか。</t>
    <rPh sb="0" eb="2">
      <t>コウアツ</t>
    </rPh>
    <rPh sb="2" eb="4">
      <t>シヨウ</t>
    </rPh>
    <rPh sb="17" eb="19">
      <t>テイアツ</t>
    </rPh>
    <rPh sb="19" eb="21">
      <t>シヨウ</t>
    </rPh>
    <rPh sb="22" eb="24">
      <t>ヘンコウ</t>
    </rPh>
    <phoneticPr fontId="2"/>
  </si>
  <si>
    <t>不要時の設備停止に伴う冷却水のON/OFF制御システムが導入されているか。</t>
    <rPh sb="0" eb="2">
      <t>フヨウ</t>
    </rPh>
    <rPh sb="2" eb="3">
      <t>ジ</t>
    </rPh>
    <rPh sb="4" eb="6">
      <t>セツビ</t>
    </rPh>
    <rPh sb="6" eb="8">
      <t>テイシ</t>
    </rPh>
    <rPh sb="9" eb="10">
      <t>トモナ</t>
    </rPh>
    <phoneticPr fontId="2"/>
  </si>
  <si>
    <t>複数台圧縮機制御</t>
    <rPh sb="0" eb="2">
      <t>フクスウ</t>
    </rPh>
    <rPh sb="2" eb="3">
      <t>ダイ</t>
    </rPh>
    <rPh sb="3" eb="5">
      <t>アッシュク</t>
    </rPh>
    <rPh sb="5" eb="6">
      <t>キ</t>
    </rPh>
    <rPh sb="6" eb="8">
      <t>セイギョ</t>
    </rPh>
    <phoneticPr fontId="2"/>
  </si>
  <si>
    <t>[kW]電気</t>
  </si>
  <si>
    <t>[MJ/h]ガス</t>
  </si>
  <si>
    <t>[MJ/h]蒸気</t>
    <rPh sb="6" eb="8">
      <t>ジョウキ</t>
    </rPh>
    <phoneticPr fontId="2"/>
  </si>
  <si>
    <t>[MJ/h]温水</t>
    <rPh sb="6" eb="8">
      <t>オンスイ</t>
    </rPh>
    <phoneticPr fontId="2"/>
  </si>
  <si>
    <t>[MJ/h]冷水</t>
    <rPh sb="6" eb="8">
      <t>レイスイ</t>
    </rPh>
    <phoneticPr fontId="2"/>
  </si>
  <si>
    <t>グリーン購入法適合商品のオフィス機器の導入</t>
    <rPh sb="4" eb="6">
      <t>コウニュウ</t>
    </rPh>
    <rPh sb="6" eb="7">
      <t>ホウ</t>
    </rPh>
    <rPh sb="7" eb="9">
      <t>テキゴウ</t>
    </rPh>
    <rPh sb="9" eb="11">
      <t>ショウヒン</t>
    </rPh>
    <rPh sb="19" eb="21">
      <t>ドウニュウ</t>
    </rPh>
    <phoneticPr fontId="2"/>
  </si>
  <si>
    <t>1e.1</t>
  </si>
  <si>
    <t>1f.1</t>
  </si>
  <si>
    <t>実施無し</t>
    <rPh sb="0" eb="2">
      <t>ジッシ</t>
    </rPh>
    <phoneticPr fontId="2"/>
  </si>
  <si>
    <t>1e.3</t>
  </si>
  <si>
    <t>1e.4</t>
  </si>
  <si>
    <t>1e.5</t>
  </si>
  <si>
    <t>2a.12</t>
  </si>
  <si>
    <t>加点上限</t>
    <rPh sb="0" eb="2">
      <t>カテン</t>
    </rPh>
    <rPh sb="2" eb="4">
      <t>ジョウゲン</t>
    </rPh>
    <phoneticPr fontId="2"/>
  </si>
  <si>
    <t>評価対象</t>
    <rPh sb="0" eb="2">
      <t>ヒョウカ</t>
    </rPh>
    <rPh sb="2" eb="4">
      <t>タイショウ</t>
    </rPh>
    <phoneticPr fontId="2"/>
  </si>
  <si>
    <t>評価項目の区分</t>
    <rPh sb="5" eb="6">
      <t>ク</t>
    </rPh>
    <rPh sb="6" eb="7">
      <t>ブン</t>
    </rPh>
    <phoneticPr fontId="2"/>
  </si>
  <si>
    <t>評価項目の区分</t>
    <rPh sb="0" eb="2">
      <t>ヒョウカ</t>
    </rPh>
    <rPh sb="2" eb="4">
      <t>コウモク</t>
    </rPh>
    <rPh sb="5" eb="7">
      <t>クブン</t>
    </rPh>
    <phoneticPr fontId="2"/>
  </si>
  <si>
    <t>要求事項別の評価結果</t>
    <rPh sb="0" eb="2">
      <t>ヨウキュウ</t>
    </rPh>
    <rPh sb="2" eb="4">
      <t>ジコウ</t>
    </rPh>
    <rPh sb="4" eb="5">
      <t>ベツ</t>
    </rPh>
    <rPh sb="6" eb="8">
      <t>ヒョウカ</t>
    </rPh>
    <rPh sb="8" eb="10">
      <t>ケッカ</t>
    </rPh>
    <phoneticPr fontId="2"/>
  </si>
  <si>
    <t>取組状況の程度</t>
    <rPh sb="0" eb="2">
      <t>トリクミ</t>
    </rPh>
    <rPh sb="2" eb="4">
      <t>ジョウキョウ</t>
    </rPh>
    <rPh sb="5" eb="7">
      <t>テイド</t>
    </rPh>
    <phoneticPr fontId="2"/>
  </si>
  <si>
    <t>水冷冷凍機無し</t>
    <rPh sb="0" eb="2">
      <t>スイレイ</t>
    </rPh>
    <rPh sb="2" eb="5">
      <t>レイトウキ</t>
    </rPh>
    <rPh sb="5" eb="6">
      <t>ナ</t>
    </rPh>
    <phoneticPr fontId="2"/>
  </si>
  <si>
    <t>6e.1</t>
    <phoneticPr fontId="2"/>
  </si>
  <si>
    <t>f.</t>
    <phoneticPr fontId="2"/>
  </si>
  <si>
    <t>6f.1</t>
    <phoneticPr fontId="2"/>
  </si>
  <si>
    <t>5.</t>
    <phoneticPr fontId="2"/>
  </si>
  <si>
    <t>j.</t>
    <phoneticPr fontId="2"/>
  </si>
  <si>
    <t>5j.1</t>
    <phoneticPr fontId="2"/>
  </si>
  <si>
    <t>Ⅱ 設備及び建物の性能に関する事項</t>
  </si>
  <si>
    <t>1.ユーティリティ設備等の省エネルギー性能</t>
    <phoneticPr fontId="2"/>
  </si>
  <si>
    <t>1.ユーティリティ設備等の運用管理</t>
    <phoneticPr fontId="2"/>
  </si>
  <si>
    <t>2.ユーティリティ設備等の保守管理</t>
    <phoneticPr fontId="2"/>
  </si>
  <si>
    <t>g.特殊排気設備</t>
    <phoneticPr fontId="2"/>
  </si>
  <si>
    <t>g.特殊排気設備</t>
    <phoneticPr fontId="2"/>
  </si>
  <si>
    <t>h.純水供給設備</t>
    <phoneticPr fontId="2"/>
  </si>
  <si>
    <t>Ⅱ．設備及び建物の性能に関する事項</t>
    <rPh sb="2" eb="4">
      <t>セツビ</t>
    </rPh>
    <rPh sb="4" eb="5">
      <t>オヨ</t>
    </rPh>
    <rPh sb="6" eb="8">
      <t>タテモノ</t>
    </rPh>
    <rPh sb="9" eb="11">
      <t>セイノウ</t>
    </rPh>
    <rPh sb="12" eb="13">
      <t>カン</t>
    </rPh>
    <rPh sb="15" eb="17">
      <t>ジコウ</t>
    </rPh>
    <phoneticPr fontId="2"/>
  </si>
  <si>
    <t>Ⅱ 設備及び建物の性能に関する事項</t>
    <phoneticPr fontId="2"/>
  </si>
  <si>
    <t>Ⅲ 設備及び事業所の運用に関する事項</t>
    <rPh sb="2" eb="4">
      <t>セツビ</t>
    </rPh>
    <rPh sb="4" eb="5">
      <t>オヨ</t>
    </rPh>
    <rPh sb="6" eb="9">
      <t>ジギョウショ</t>
    </rPh>
    <rPh sb="10" eb="12">
      <t>ウンヨウ</t>
    </rPh>
    <rPh sb="13" eb="14">
      <t>カン</t>
    </rPh>
    <rPh sb="16" eb="18">
      <t>ジコウ</t>
    </rPh>
    <phoneticPr fontId="2"/>
  </si>
  <si>
    <t>a.燃料燃焼設備</t>
    <phoneticPr fontId="2"/>
  </si>
  <si>
    <t>5a.2</t>
    <phoneticPr fontId="2"/>
  </si>
  <si>
    <t>d.断熱・保温</t>
    <phoneticPr fontId="2"/>
  </si>
  <si>
    <t>e.電動力応用設備・電気加熱設備</t>
    <phoneticPr fontId="2"/>
  </si>
  <si>
    <t>f.特殊空調設備</t>
    <phoneticPr fontId="2"/>
  </si>
  <si>
    <t>5f.1</t>
    <phoneticPr fontId="2"/>
  </si>
  <si>
    <t>空冷チリングユニット</t>
    <rPh sb="0" eb="1">
      <t>クウ</t>
    </rPh>
    <phoneticPr fontId="2"/>
  </si>
  <si>
    <t>高効率冷却塔の導入</t>
    <rPh sb="0" eb="3">
      <t>コウコウリツ</t>
    </rPh>
    <rPh sb="3" eb="6">
      <t>レイキャクトウ</t>
    </rPh>
    <rPh sb="7" eb="9">
      <t>ドウニュウ</t>
    </rPh>
    <phoneticPr fontId="2"/>
  </si>
  <si>
    <t>生産プロセスにおける電動機の回転数制御の導入</t>
    <rPh sb="14" eb="17">
      <t>カイテンスウ</t>
    </rPh>
    <phoneticPr fontId="2"/>
  </si>
  <si>
    <t>高効率ごみ投入扉システムの導入</t>
    <rPh sb="0" eb="3">
      <t>コウコウリツ</t>
    </rPh>
    <rPh sb="5" eb="7">
      <t>トウニュウ</t>
    </rPh>
    <rPh sb="7" eb="8">
      <t>トビラ</t>
    </rPh>
    <rPh sb="13" eb="15">
      <t>ドウニュウ</t>
    </rPh>
    <phoneticPr fontId="2"/>
  </si>
  <si>
    <t>エアコンプレッサー吸入空気温度の管理</t>
    <phoneticPr fontId="2"/>
  </si>
  <si>
    <t>燃焼設備の空気比の管理</t>
    <rPh sb="0" eb="2">
      <t>ネンショウ</t>
    </rPh>
    <rPh sb="2" eb="4">
      <t>セツビ</t>
    </rPh>
    <rPh sb="5" eb="7">
      <t>クウキ</t>
    </rPh>
    <rPh sb="7" eb="8">
      <t>ヒ</t>
    </rPh>
    <rPh sb="9" eb="11">
      <t>カンリ</t>
    </rPh>
    <phoneticPr fontId="2"/>
  </si>
  <si>
    <t>工業炉のリジェネレイティブバーナーの導入</t>
    <phoneticPr fontId="2"/>
  </si>
  <si>
    <t>工業炉のリジェネレーターの導入</t>
    <phoneticPr fontId="2"/>
  </si>
  <si>
    <t>b.加熱及び冷却並びに伝熱</t>
    <phoneticPr fontId="2"/>
  </si>
  <si>
    <t>b.加熱及び冷却並びに伝熱</t>
    <phoneticPr fontId="2"/>
  </si>
  <si>
    <t>加熱及び冷却並びに伝熱</t>
    <rPh sb="0" eb="2">
      <t>カネツ</t>
    </rPh>
    <rPh sb="2" eb="3">
      <t>オヨ</t>
    </rPh>
    <rPh sb="4" eb="6">
      <t>レイキャク</t>
    </rPh>
    <rPh sb="6" eb="7">
      <t>ナラ</t>
    </rPh>
    <rPh sb="9" eb="11">
      <t>デンネツ</t>
    </rPh>
    <phoneticPr fontId="2"/>
  </si>
  <si>
    <t>加熱・冷却制御システムの導入</t>
    <phoneticPr fontId="2"/>
  </si>
  <si>
    <t>塗装ブースの３ＷＥＴ塗装システムの導入</t>
    <phoneticPr fontId="2"/>
  </si>
  <si>
    <t>塗装ブースの中塗乾燥炉削減のために、３ＷＥＴ塗装システムが導入されているか。</t>
    <rPh sb="6" eb="7">
      <t>ナカ</t>
    </rPh>
    <rPh sb="7" eb="8">
      <t>ヌ</t>
    </rPh>
    <rPh sb="8" eb="10">
      <t>カンソウ</t>
    </rPh>
    <rPh sb="10" eb="11">
      <t>ロ</t>
    </rPh>
    <rPh sb="11" eb="13">
      <t>サクゲン</t>
    </rPh>
    <rPh sb="22" eb="24">
      <t>トソウ</t>
    </rPh>
    <phoneticPr fontId="2"/>
  </si>
  <si>
    <t>通風装置無し</t>
    <rPh sb="4" eb="5">
      <t>ナ</t>
    </rPh>
    <phoneticPr fontId="2"/>
  </si>
  <si>
    <t>断熱強化</t>
    <rPh sb="0" eb="2">
      <t>ダンネツ</t>
    </rPh>
    <rPh sb="2" eb="4">
      <t>キョウカ</t>
    </rPh>
    <phoneticPr fontId="2"/>
  </si>
  <si>
    <t>高反射率板</t>
    <rPh sb="0" eb="1">
      <t>コウ</t>
    </rPh>
    <rPh sb="1" eb="3">
      <t>ハンシャ</t>
    </rPh>
    <rPh sb="3" eb="4">
      <t>リツ</t>
    </rPh>
    <rPh sb="4" eb="5">
      <t>イタ</t>
    </rPh>
    <phoneticPr fontId="2"/>
  </si>
  <si>
    <t>大温度差送風空調システムの導入</t>
    <phoneticPr fontId="2"/>
  </si>
  <si>
    <t>塗装ブース空調のウィンドウ制御の導入</t>
    <rPh sb="0" eb="2">
      <t>トソウ</t>
    </rPh>
    <rPh sb="5" eb="7">
      <t>クウチョウ</t>
    </rPh>
    <rPh sb="13" eb="15">
      <t>セイギョ</t>
    </rPh>
    <rPh sb="16" eb="18">
      <t>ドウニュウ</t>
    </rPh>
    <phoneticPr fontId="2"/>
  </si>
  <si>
    <t>塗装ブース排気リサイクルシステムの導入</t>
    <rPh sb="0" eb="2">
      <t>トソウ</t>
    </rPh>
    <rPh sb="5" eb="7">
      <t>ハイキ</t>
    </rPh>
    <rPh sb="17" eb="19">
      <t>ドウニュウ</t>
    </rPh>
    <phoneticPr fontId="2"/>
  </si>
  <si>
    <t>5a.2</t>
  </si>
  <si>
    <t>5a.3</t>
  </si>
  <si>
    <t>5a.4</t>
  </si>
  <si>
    <t>4b.3</t>
  </si>
  <si>
    <t>5a.1</t>
  </si>
  <si>
    <t>5b.1</t>
  </si>
  <si>
    <t>5b.2</t>
  </si>
  <si>
    <t>5b.4</t>
  </si>
  <si>
    <t>図面、管理標準等の整備</t>
  </si>
  <si>
    <t>主要設備等に関する計測・計量及び記録</t>
  </si>
  <si>
    <t>数値・単位</t>
    <rPh sb="0" eb="2">
      <t>スウチ</t>
    </rPh>
    <rPh sb="3" eb="5">
      <t>タンイ</t>
    </rPh>
    <phoneticPr fontId="2"/>
  </si>
  <si>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2"/>
  </si>
  <si>
    <t>電力以外</t>
    <rPh sb="0" eb="2">
      <t>デンリョク</t>
    </rPh>
    <rPh sb="2" eb="4">
      <t>イガイ</t>
    </rPh>
    <phoneticPr fontId="2"/>
  </si>
  <si>
    <t>照明の初期照度補正制御の導入</t>
    <rPh sb="3" eb="5">
      <t>ショキ</t>
    </rPh>
    <rPh sb="5" eb="7">
      <t>ショウド</t>
    </rPh>
    <rPh sb="7" eb="9">
      <t>ホセイ</t>
    </rPh>
    <rPh sb="9" eb="11">
      <t>セイギョ</t>
    </rPh>
    <phoneticPr fontId="2"/>
  </si>
  <si>
    <t>照明の明るさ感知による自動点滅制御の導入</t>
    <rPh sb="3" eb="4">
      <t>アカ</t>
    </rPh>
    <rPh sb="6" eb="8">
      <t>カンチ</t>
    </rPh>
    <rPh sb="11" eb="13">
      <t>ジドウ</t>
    </rPh>
    <rPh sb="13" eb="15">
      <t>テンメツ</t>
    </rPh>
    <rPh sb="15" eb="17">
      <t>セイギョ</t>
    </rPh>
    <phoneticPr fontId="2"/>
  </si>
  <si>
    <t>管理日報・月報・年報の作成</t>
    <rPh sb="0" eb="2">
      <t>カンリ</t>
    </rPh>
    <rPh sb="2" eb="4">
      <t>ニッポウ</t>
    </rPh>
    <rPh sb="5" eb="7">
      <t>ゲッポウ</t>
    </rPh>
    <rPh sb="8" eb="10">
      <t>ネンポウ</t>
    </rPh>
    <rPh sb="11" eb="13">
      <t>サクセイ</t>
    </rPh>
    <phoneticPr fontId="2"/>
  </si>
  <si>
    <t>高効率ランプ</t>
    <rPh sb="0" eb="3">
      <t>コウコウリツ</t>
    </rPh>
    <phoneticPr fontId="2"/>
  </si>
  <si>
    <t>低負荷率の変圧器がある場合、低負荷変圧器が統合されているか。</t>
    <rPh sb="3" eb="4">
      <t>リツ</t>
    </rPh>
    <rPh sb="5" eb="8">
      <t>ヘンアツキ</t>
    </rPh>
    <rPh sb="11" eb="13">
      <t>バアイ</t>
    </rPh>
    <rPh sb="21" eb="23">
      <t>トウゴウ</t>
    </rPh>
    <phoneticPr fontId="2"/>
  </si>
  <si>
    <t>No.</t>
    <phoneticPr fontId="2"/>
  </si>
  <si>
    <t>評価内容</t>
    <phoneticPr fontId="2"/>
  </si>
  <si>
    <t>高効率空調・換気用ファンの導入</t>
    <rPh sb="3" eb="5">
      <t>クウチョウ</t>
    </rPh>
    <rPh sb="6" eb="8">
      <t>カンキ</t>
    </rPh>
    <rPh sb="8" eb="9">
      <t>ヨウ</t>
    </rPh>
    <rPh sb="13" eb="15">
      <t>ドウニュウ</t>
    </rPh>
    <phoneticPr fontId="2"/>
  </si>
  <si>
    <t>冷凍庫壁面の高断熱化</t>
    <phoneticPr fontId="2"/>
  </si>
  <si>
    <t>前室の導入</t>
    <phoneticPr fontId="2"/>
  </si>
  <si>
    <t>蓄熱量[MJ]</t>
    <rPh sb="0" eb="1">
      <t>チク</t>
    </rPh>
    <rPh sb="1" eb="2">
      <t>ネツ</t>
    </rPh>
    <rPh sb="2" eb="3">
      <t>リョウ</t>
    </rPh>
    <phoneticPr fontId="2"/>
  </si>
  <si>
    <t>有効に機能するフリークーリングシステムが導入されているか。</t>
    <rPh sb="0" eb="2">
      <t>ユウコウ</t>
    </rPh>
    <rPh sb="3" eb="5">
      <t>キノウ</t>
    </rPh>
    <phoneticPr fontId="2"/>
  </si>
  <si>
    <t>採用</t>
  </si>
  <si>
    <t>高効率熱源機器の導入</t>
  </si>
  <si>
    <t>6.生産・プラント・特殊設備の保守管理</t>
    <rPh sb="15" eb="17">
      <t>ホシュ</t>
    </rPh>
    <phoneticPr fontId="2"/>
  </si>
  <si>
    <t>生産・プラント・特殊設備の省エネルギー性能</t>
    <rPh sb="13" eb="14">
      <t>ショウ</t>
    </rPh>
    <phoneticPr fontId="2"/>
  </si>
  <si>
    <t>生産・プラント・特殊設備の運用管理</t>
    <rPh sb="15" eb="17">
      <t>カンリ</t>
    </rPh>
    <phoneticPr fontId="2"/>
  </si>
  <si>
    <t>生産・プラント・特殊設備の保守管理</t>
  </si>
  <si>
    <t>生産・プラント・特殊設備</t>
    <phoneticPr fontId="2"/>
  </si>
  <si>
    <t>5.生産・プラント・特殊設備の省ｴﾈﾙｷﾞｰ性能</t>
  </si>
  <si>
    <t>Ⅱ5. 生産・プラント・特殊設備の省ｴﾈﾙｷﾞｰ性能</t>
  </si>
  <si>
    <t>Ⅲ5. 生産・プラント・特殊設備の運用管理</t>
    <rPh sb="17" eb="19">
      <t>ウンヨウ</t>
    </rPh>
    <rPh sb="19" eb="21">
      <t>カンリ</t>
    </rPh>
    <phoneticPr fontId="2"/>
  </si>
  <si>
    <t>純水供給設備無し</t>
    <rPh sb="0" eb="2">
      <t>ジュンスイ</t>
    </rPh>
    <rPh sb="2" eb="4">
      <t>キョウキュウ</t>
    </rPh>
    <rPh sb="4" eb="6">
      <t>セツビ</t>
    </rPh>
    <rPh sb="6" eb="7">
      <t>ナ</t>
    </rPh>
    <phoneticPr fontId="2"/>
  </si>
  <si>
    <t>燃焼設備の空運転時間の短縮が実施されているか。</t>
    <phoneticPr fontId="2"/>
  </si>
  <si>
    <t>電気炉における工程間の待ち時間の短縮</t>
    <rPh sb="0" eb="3">
      <t>デンキロ</t>
    </rPh>
    <rPh sb="7" eb="9">
      <t>コウテイ</t>
    </rPh>
    <rPh sb="9" eb="10">
      <t>カン</t>
    </rPh>
    <rPh sb="11" eb="12">
      <t>マ</t>
    </rPh>
    <rPh sb="13" eb="15">
      <t>ジカン</t>
    </rPh>
    <rPh sb="16" eb="18">
      <t>タンシュク</t>
    </rPh>
    <phoneticPr fontId="2"/>
  </si>
  <si>
    <t>電気炉における炉内被加熱物の温度管理</t>
    <rPh sb="7" eb="8">
      <t>ロ</t>
    </rPh>
    <rPh sb="8" eb="9">
      <t>ナイ</t>
    </rPh>
    <rPh sb="9" eb="10">
      <t>ヒ</t>
    </rPh>
    <rPh sb="10" eb="12">
      <t>カネツ</t>
    </rPh>
    <rPh sb="12" eb="13">
      <t>ブツ</t>
    </rPh>
    <rPh sb="14" eb="16">
      <t>オンド</t>
    </rPh>
    <rPh sb="16" eb="18">
      <t>カンリ</t>
    </rPh>
    <phoneticPr fontId="2"/>
  </si>
  <si>
    <t>電気炉において、過熱防止のために炉内被加熱物の温度管理が実施されているか。</t>
    <rPh sb="28" eb="30">
      <t>ジッシ</t>
    </rPh>
    <phoneticPr fontId="2"/>
  </si>
  <si>
    <t>地下鉄排熱利用システム</t>
    <rPh sb="0" eb="3">
      <t>チカテツ</t>
    </rPh>
    <rPh sb="3" eb="5">
      <t>ハイネツ</t>
    </rPh>
    <rPh sb="5" eb="7">
      <t>リヨウ</t>
    </rPh>
    <phoneticPr fontId="2"/>
  </si>
  <si>
    <t>下水熱利用システム</t>
    <rPh sb="0" eb="2">
      <t>ゲスイ</t>
    </rPh>
    <rPh sb="2" eb="3">
      <t>ネツ</t>
    </rPh>
    <rPh sb="3" eb="5">
      <t>リヨウ</t>
    </rPh>
    <phoneticPr fontId="2"/>
  </si>
  <si>
    <t>河川水熱利用システム</t>
    <rPh sb="0" eb="3">
      <t>カセンスイ</t>
    </rPh>
    <rPh sb="3" eb="4">
      <t>ネツ</t>
    </rPh>
    <rPh sb="4" eb="6">
      <t>リヨウ</t>
    </rPh>
    <phoneticPr fontId="2"/>
  </si>
  <si>
    <t>海水熱利用システム</t>
    <rPh sb="0" eb="2">
      <t>カイスイ</t>
    </rPh>
    <rPh sb="2" eb="3">
      <t>ネツ</t>
    </rPh>
    <rPh sb="3" eb="5">
      <t>リヨウ</t>
    </rPh>
    <phoneticPr fontId="2"/>
  </si>
  <si>
    <t>電力系統連系有り</t>
    <rPh sb="0" eb="2">
      <t>デンリョク</t>
    </rPh>
    <rPh sb="2" eb="4">
      <t>ケイトウ</t>
    </rPh>
    <rPh sb="4" eb="5">
      <t>レン</t>
    </rPh>
    <rPh sb="5" eb="6">
      <t>ケイ</t>
    </rPh>
    <rPh sb="6" eb="7">
      <t>ア</t>
    </rPh>
    <phoneticPr fontId="2"/>
  </si>
  <si>
    <t>熱源不要期間の熱源機器等停止</t>
    <rPh sb="0" eb="2">
      <t>ネツゲン</t>
    </rPh>
    <rPh sb="2" eb="4">
      <t>フヨウ</t>
    </rPh>
    <rPh sb="4" eb="6">
      <t>キカン</t>
    </rPh>
    <rPh sb="7" eb="9">
      <t>ネツゲン</t>
    </rPh>
    <rPh sb="9" eb="11">
      <t>キキ</t>
    </rPh>
    <rPh sb="11" eb="12">
      <t>ナド</t>
    </rPh>
    <rPh sb="12" eb="14">
      <t>テイシ</t>
    </rPh>
    <phoneticPr fontId="2"/>
  </si>
  <si>
    <t>対象機器無し</t>
    <rPh sb="0" eb="2">
      <t>タイショウ</t>
    </rPh>
    <rPh sb="2" eb="4">
      <t>キキ</t>
    </rPh>
    <rPh sb="4" eb="5">
      <t>ナ</t>
    </rPh>
    <phoneticPr fontId="2"/>
  </si>
  <si>
    <t>24時間空調</t>
    <rPh sb="2" eb="4">
      <t>ジカン</t>
    </rPh>
    <rPh sb="4" eb="5">
      <t>クウ</t>
    </rPh>
    <rPh sb="5" eb="6">
      <t>チョウ</t>
    </rPh>
    <phoneticPr fontId="2"/>
  </si>
  <si>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2"/>
  </si>
  <si>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2"/>
  </si>
  <si>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2"/>
  </si>
  <si>
    <t>5.上水道施設の省エネルギー性能</t>
    <phoneticPr fontId="2"/>
  </si>
  <si>
    <t>5i.3</t>
  </si>
  <si>
    <t>高効率トランスファークレーンの導入</t>
    <rPh sb="0" eb="3">
      <t>コウコウリツ</t>
    </rPh>
    <rPh sb="15" eb="17">
      <t>ドウニュウ</t>
    </rPh>
    <phoneticPr fontId="2"/>
  </si>
  <si>
    <t>高効率トランスファークレーンの導入</t>
    <phoneticPr fontId="2"/>
  </si>
  <si>
    <t>5i.3</t>
    <phoneticPr fontId="2"/>
  </si>
  <si>
    <t>※ 採用したシステム及び制御手法は、運用上も活用している場合において評価する。</t>
    <rPh sb="2" eb="4">
      <t>サイヨウ</t>
    </rPh>
    <rPh sb="10" eb="11">
      <t>オヨ</t>
    </rPh>
    <rPh sb="12" eb="14">
      <t>セイギョ</t>
    </rPh>
    <rPh sb="14" eb="16">
      <t>シュホウ</t>
    </rPh>
    <rPh sb="18" eb="20">
      <t>ウンヨウ</t>
    </rPh>
    <rPh sb="20" eb="21">
      <t>ジョウ</t>
    </rPh>
    <rPh sb="22" eb="24">
      <t>カツヨウ</t>
    </rPh>
    <rPh sb="28" eb="30">
      <t>バアイ</t>
    </rPh>
    <rPh sb="34" eb="36">
      <t>ヒョウカ</t>
    </rPh>
    <phoneticPr fontId="2"/>
  </si>
  <si>
    <t>廃棄物燃料製造システム</t>
    <rPh sb="0" eb="3">
      <t>ハイキブツ</t>
    </rPh>
    <rPh sb="3" eb="5">
      <t>ネンリョウ</t>
    </rPh>
    <rPh sb="5" eb="7">
      <t>セイゾウ</t>
    </rPh>
    <phoneticPr fontId="2"/>
  </si>
  <si>
    <t>3b.4</t>
  </si>
  <si>
    <t>最初沈殿池設備、最終沈殿池設備、掻き寄せ機、汚泥ポンプ 等</t>
    <rPh sb="0" eb="2">
      <t>サイショ</t>
    </rPh>
    <rPh sb="2" eb="4">
      <t>チンデン</t>
    </rPh>
    <rPh sb="4" eb="5">
      <t>イケ</t>
    </rPh>
    <rPh sb="5" eb="7">
      <t>セツビ</t>
    </rPh>
    <rPh sb="8" eb="10">
      <t>サイシュウ</t>
    </rPh>
    <rPh sb="10" eb="12">
      <t>チンデン</t>
    </rPh>
    <rPh sb="12" eb="13">
      <t>イケ</t>
    </rPh>
    <rPh sb="13" eb="15">
      <t>セツビ</t>
    </rPh>
    <rPh sb="22" eb="24">
      <t>オデイ</t>
    </rPh>
    <rPh sb="28" eb="29">
      <t>ナド</t>
    </rPh>
    <phoneticPr fontId="2"/>
  </si>
  <si>
    <t>加圧ポンプ割合</t>
    <rPh sb="0" eb="2">
      <t>カアツ</t>
    </rPh>
    <rPh sb="5" eb="7">
      <t>ワリアイ</t>
    </rPh>
    <phoneticPr fontId="2"/>
  </si>
  <si>
    <t>変圧器</t>
    <rPh sb="0" eb="3">
      <t>ヘンアツキ</t>
    </rPh>
    <phoneticPr fontId="2"/>
  </si>
  <si>
    <t>必須・一般</t>
    <rPh sb="0" eb="2">
      <t>ヒッス</t>
    </rPh>
    <rPh sb="3" eb="5">
      <t>イッパン</t>
    </rPh>
    <phoneticPr fontId="2"/>
  </si>
  <si>
    <t>加点</t>
    <rPh sb="0" eb="2">
      <t>カテン</t>
    </rPh>
    <phoneticPr fontId="2"/>
  </si>
  <si>
    <t>必須・一般項目に対する加点項目の重み係数</t>
    <rPh sb="0" eb="2">
      <t>ヒッス</t>
    </rPh>
    <rPh sb="3" eb="5">
      <t>イッパン</t>
    </rPh>
    <rPh sb="5" eb="7">
      <t>コウモク</t>
    </rPh>
    <rPh sb="8" eb="9">
      <t>タイ</t>
    </rPh>
    <rPh sb="16" eb="17">
      <t>オモ</t>
    </rPh>
    <rPh sb="18" eb="20">
      <t>ケイスウ</t>
    </rPh>
    <phoneticPr fontId="2"/>
  </si>
  <si>
    <t>1b.1</t>
  </si>
  <si>
    <t>事務室</t>
    <rPh sb="0" eb="3">
      <t>ジムシツ</t>
    </rPh>
    <phoneticPr fontId="2"/>
  </si>
  <si>
    <t>地球温暖化対策推進に係る評価項目と取組状況（第二区分事業所）</t>
    <rPh sb="0" eb="2">
      <t>チキュウ</t>
    </rPh>
    <rPh sb="2" eb="5">
      <t>オンダンカ</t>
    </rPh>
    <rPh sb="5" eb="7">
      <t>タイサク</t>
    </rPh>
    <rPh sb="7" eb="9">
      <t>スイシン</t>
    </rPh>
    <rPh sb="10" eb="11">
      <t>カカワ</t>
    </rPh>
    <rPh sb="12" eb="14">
      <t>ヒョウカ</t>
    </rPh>
    <rPh sb="14" eb="16">
      <t>コウモク</t>
    </rPh>
    <rPh sb="17" eb="19">
      <t>トリクミ</t>
    </rPh>
    <rPh sb="19" eb="21">
      <t>ジョウキョウ</t>
    </rPh>
    <rPh sb="22" eb="26">
      <t>ダイニクブン</t>
    </rPh>
    <rPh sb="26" eb="29">
      <t>ジギョウショ</t>
    </rPh>
    <phoneticPr fontId="2"/>
  </si>
  <si>
    <t>1a.16</t>
    <phoneticPr fontId="2"/>
  </si>
  <si>
    <t>遮熱塗料塗布・遮熱フィルムの導入</t>
    <phoneticPr fontId="2"/>
  </si>
  <si>
    <t>開口部に対して遮熱塗料塗布又は遮熱フィルムが導入されているか。</t>
    <rPh sb="0" eb="3">
      <t>カイコウブ</t>
    </rPh>
    <rPh sb="4" eb="5">
      <t>タイ</t>
    </rPh>
    <rPh sb="7" eb="8">
      <t>サエギ</t>
    </rPh>
    <rPh sb="8" eb="9">
      <t>ネツ</t>
    </rPh>
    <rPh sb="9" eb="11">
      <t>トリョウ</t>
    </rPh>
    <rPh sb="11" eb="13">
      <t>トフ</t>
    </rPh>
    <rPh sb="13" eb="14">
      <t>マタ</t>
    </rPh>
    <rPh sb="15" eb="16">
      <t>サエギ</t>
    </rPh>
    <rPh sb="16" eb="17">
      <t>ネツ</t>
    </rPh>
    <rPh sb="22" eb="24">
      <t>ドウニュウ</t>
    </rPh>
    <phoneticPr fontId="2"/>
  </si>
  <si>
    <t>5b.2</t>
    <phoneticPr fontId="2"/>
  </si>
  <si>
    <t>燃費の管理</t>
    <phoneticPr fontId="2"/>
  </si>
  <si>
    <t>1f.2</t>
    <phoneticPr fontId="2"/>
  </si>
  <si>
    <t>インタークーラーの清掃</t>
    <rPh sb="9" eb="11">
      <t>セイソウ</t>
    </rPh>
    <phoneticPr fontId="2"/>
  </si>
  <si>
    <t>ランプ交換時の初期照度補正リセットの実施</t>
    <phoneticPr fontId="2"/>
  </si>
  <si>
    <t>ｴﾈﾙｷﾞｰ消費先</t>
    <phoneticPr fontId="2"/>
  </si>
  <si>
    <t>②=④X⑤X⑥X⑦X⑨</t>
    <phoneticPr fontId="2"/>
  </si>
  <si>
    <t>⑧=④X⑤X⑥X⑦</t>
    <phoneticPr fontId="2"/>
  </si>
  <si>
    <t>1.ユーティリティ設備の省エネルギー性能</t>
    <phoneticPr fontId="2"/>
  </si>
  <si>
    <t>a. 蒸気供給設備</t>
    <phoneticPr fontId="2"/>
  </si>
  <si>
    <t>高効率蒸気ボイラーの導入</t>
    <phoneticPr fontId="2"/>
  </si>
  <si>
    <t>蒸気ボイラーのエコノマイザー又はエアヒーターの導入</t>
    <rPh sb="0" eb="2">
      <t>ジョウキ</t>
    </rPh>
    <rPh sb="14" eb="15">
      <t>マタ</t>
    </rPh>
    <rPh sb="23" eb="25">
      <t>ドウニュウ</t>
    </rPh>
    <phoneticPr fontId="2"/>
  </si>
  <si>
    <t>蒸気ボイラーの小型分散システムが導入されているか。</t>
    <rPh sb="7" eb="9">
      <t>コガタ</t>
    </rPh>
    <rPh sb="9" eb="11">
      <t>ブンサン</t>
    </rPh>
    <rPh sb="16" eb="18">
      <t>ドウニュウ</t>
    </rPh>
    <phoneticPr fontId="2"/>
  </si>
  <si>
    <t>バーナー容量が過大な場合、負荷に適した容量のバーナーに変更されているか。</t>
    <rPh sb="4" eb="6">
      <t>ヨウリョウ</t>
    </rPh>
    <rPh sb="7" eb="9">
      <t>カダイ</t>
    </rPh>
    <rPh sb="10" eb="12">
      <t>バアイ</t>
    </rPh>
    <rPh sb="13" eb="15">
      <t>フカ</t>
    </rPh>
    <rPh sb="16" eb="17">
      <t>テキ</t>
    </rPh>
    <rPh sb="19" eb="21">
      <t>ヨウリョウ</t>
    </rPh>
    <rPh sb="27" eb="29">
      <t>ヘンコウ</t>
    </rPh>
    <phoneticPr fontId="2"/>
  </si>
  <si>
    <t>熱源・熱搬送設備、冷却設備</t>
    <rPh sb="0" eb="2">
      <t>ネツゲン</t>
    </rPh>
    <rPh sb="3" eb="4">
      <t>ネツ</t>
    </rPh>
    <rPh sb="4" eb="6">
      <t>ハンソウ</t>
    </rPh>
    <rPh sb="6" eb="8">
      <t>セツビ</t>
    </rPh>
    <rPh sb="9" eb="11">
      <t>レイキャク</t>
    </rPh>
    <rPh sb="11" eb="13">
      <t>セツビ</t>
    </rPh>
    <phoneticPr fontId="2"/>
  </si>
  <si>
    <t>照明用制御設備の作動チェック</t>
    <rPh sb="0" eb="2">
      <t>ショウメイ</t>
    </rPh>
    <rPh sb="2" eb="3">
      <t>ヨウ</t>
    </rPh>
    <rPh sb="3" eb="5">
      <t>セイギョ</t>
    </rPh>
    <rPh sb="5" eb="7">
      <t>セツビ</t>
    </rPh>
    <rPh sb="8" eb="10">
      <t>サドウ</t>
    </rPh>
    <phoneticPr fontId="2"/>
  </si>
  <si>
    <t>採用</t>
    <rPh sb="0" eb="2">
      <t>サイヨウ</t>
    </rPh>
    <phoneticPr fontId="2"/>
  </si>
  <si>
    <t>給水ポンプユニット無し</t>
    <rPh sb="0" eb="2">
      <t>キュウスイ</t>
    </rPh>
    <rPh sb="9" eb="10">
      <t>ナ</t>
    </rPh>
    <phoneticPr fontId="2"/>
  </si>
  <si>
    <t>水搬送経路の密閉化</t>
  </si>
  <si>
    <t>3c.4</t>
  </si>
  <si>
    <t>省エネ型便座又は洗浄便座のスケジュール制御の導入</t>
    <rPh sb="0" eb="1">
      <t>ショウ</t>
    </rPh>
    <rPh sb="3" eb="4">
      <t>カタ</t>
    </rPh>
    <rPh sb="4" eb="6">
      <t>ベンザ</t>
    </rPh>
    <rPh sb="6" eb="7">
      <t>マタ</t>
    </rPh>
    <rPh sb="22" eb="24">
      <t>ドウニュウ</t>
    </rPh>
    <phoneticPr fontId="2"/>
  </si>
  <si>
    <t>1b.12</t>
  </si>
  <si>
    <t>3b.1</t>
  </si>
  <si>
    <t>1c.1</t>
    <phoneticPr fontId="2"/>
  </si>
  <si>
    <t>上水道ポンプのインペラが、上水道ポンプ総電動機出力に対して、どの程度の割合で改良されているか。</t>
    <rPh sb="38" eb="40">
      <t>カイリョウ</t>
    </rPh>
    <phoneticPr fontId="2"/>
  </si>
  <si>
    <t>※ 上水道施設以外は評価対象外とする。</t>
    <phoneticPr fontId="2"/>
  </si>
  <si>
    <t>主ポンプのインバータ、静止セルビウス等による回転数制御が、主ポンプ（雨水ポンプを除く。）総電動機出力に対して、どの程度の割合で導入されているか。</t>
    <rPh sb="0" eb="1">
      <t>シュ</t>
    </rPh>
    <rPh sb="18" eb="19">
      <t>ナド</t>
    </rPh>
    <rPh sb="22" eb="25">
      <t>カイテンスウ</t>
    </rPh>
    <rPh sb="25" eb="27">
      <t>セイギョ</t>
    </rPh>
    <rPh sb="29" eb="30">
      <t>シュ</t>
    </rPh>
    <rPh sb="44" eb="45">
      <t>ソウ</t>
    </rPh>
    <rPh sb="45" eb="48">
      <t>デンドウキ</t>
    </rPh>
    <rPh sb="48" eb="50">
      <t>シュツリョク</t>
    </rPh>
    <rPh sb="51" eb="52">
      <t>タイ</t>
    </rPh>
    <rPh sb="57" eb="59">
      <t>テイド</t>
    </rPh>
    <rPh sb="60" eb="62">
      <t>ワリアイ</t>
    </rPh>
    <rPh sb="63" eb="65">
      <t>ドウニュウ</t>
    </rPh>
    <phoneticPr fontId="2"/>
  </si>
  <si>
    <t>流入水量比例制御、MLSS（活性汚泥濃度）制御、DO（溶存酸素濃度）制御、ＯＲＰ制御又は硝化（アンモニア濃度）制御によるばっ気用ブロワの送風量制御が、ばっ気用ブロワ総電動機出力に対して、どの程度の割合で導入されているか。</t>
    <rPh sb="0" eb="2">
      <t>リュウニュウ</t>
    </rPh>
    <rPh sb="2" eb="4">
      <t>スイリョウ</t>
    </rPh>
    <rPh sb="4" eb="6">
      <t>ヒレイ</t>
    </rPh>
    <rPh sb="6" eb="8">
      <t>セイギョ</t>
    </rPh>
    <rPh sb="21" eb="23">
      <t>セイギョ</t>
    </rPh>
    <rPh sb="27" eb="29">
      <t>ヨウゾン</t>
    </rPh>
    <rPh sb="34" eb="36">
      <t>セイギョ</t>
    </rPh>
    <rPh sb="40" eb="42">
      <t>セイギョ</t>
    </rPh>
    <rPh sb="42" eb="43">
      <t>マタ</t>
    </rPh>
    <rPh sb="44" eb="46">
      <t>ショウカ</t>
    </rPh>
    <rPh sb="52" eb="54">
      <t>ノウド</t>
    </rPh>
    <rPh sb="55" eb="57">
      <t>セイギョ</t>
    </rPh>
    <rPh sb="68" eb="70">
      <t>ソウフウ</t>
    </rPh>
    <phoneticPr fontId="2"/>
  </si>
  <si>
    <t>自然平衡形ろ過池の導入</t>
    <rPh sb="0" eb="2">
      <t>シゼン</t>
    </rPh>
    <rPh sb="2" eb="4">
      <t>ヘイコウ</t>
    </rPh>
    <rPh sb="4" eb="5">
      <t>カタ</t>
    </rPh>
    <rPh sb="6" eb="7">
      <t>カ</t>
    </rPh>
    <rPh sb="7" eb="8">
      <t>イケ</t>
    </rPh>
    <rPh sb="9" eb="11">
      <t>ドウニュウ</t>
    </rPh>
    <phoneticPr fontId="2"/>
  </si>
  <si>
    <t>自然平衡形ろ過池（グリーンリーフ方式）が導入されているか。</t>
    <rPh sb="16" eb="18">
      <t>ホウシキ</t>
    </rPh>
    <rPh sb="20" eb="22">
      <t>ドウニュウ</t>
    </rPh>
    <phoneticPr fontId="2"/>
  </si>
  <si>
    <t>場内雨水利用の導入</t>
    <rPh sb="0" eb="2">
      <t>ジョウナイ</t>
    </rPh>
    <rPh sb="2" eb="4">
      <t>ウスイ</t>
    </rPh>
    <rPh sb="4" eb="6">
      <t>リヨウ</t>
    </rPh>
    <rPh sb="7" eb="9">
      <t>ドウニュウ</t>
    </rPh>
    <phoneticPr fontId="2"/>
  </si>
  <si>
    <t>自然平衡形ろ過池の導入</t>
    <rPh sb="0" eb="4">
      <t>シゼンヘイコウ</t>
    </rPh>
    <rPh sb="4" eb="5">
      <t>ケイ</t>
    </rPh>
    <rPh sb="6" eb="7">
      <t>カ</t>
    </rPh>
    <rPh sb="7" eb="8">
      <t>イケ</t>
    </rPh>
    <rPh sb="9" eb="11">
      <t>ドウニュウ</t>
    </rPh>
    <phoneticPr fontId="2"/>
  </si>
  <si>
    <t>可変容量式油圧ﾎﾟﾝﾌﾟ又は電動駆動化</t>
    <rPh sb="0" eb="2">
      <t>カヘン</t>
    </rPh>
    <rPh sb="2" eb="4">
      <t>ヨウリョウ</t>
    </rPh>
    <rPh sb="4" eb="5">
      <t>シキ</t>
    </rPh>
    <rPh sb="5" eb="7">
      <t>ユアツ</t>
    </rPh>
    <rPh sb="12" eb="13">
      <t>マタ</t>
    </rPh>
    <phoneticPr fontId="2"/>
  </si>
  <si>
    <t>上水道ポンプ台数制御の適正化</t>
    <rPh sb="0" eb="3">
      <t>ジョウスイドウ</t>
    </rPh>
    <rPh sb="6" eb="8">
      <t>ダイスウ</t>
    </rPh>
    <rPh sb="8" eb="10">
      <t>セイギョ</t>
    </rPh>
    <rPh sb="11" eb="14">
      <t>テキセイカ</t>
    </rPh>
    <phoneticPr fontId="2"/>
  </si>
  <si>
    <t>上水道ポンプ台数制御の適正化</t>
    <rPh sb="0" eb="3">
      <t>ジョウスイドウ</t>
    </rPh>
    <rPh sb="6" eb="8">
      <t>ダイスウ</t>
    </rPh>
    <rPh sb="8" eb="10">
      <t>セイギョ</t>
    </rPh>
    <rPh sb="11" eb="13">
      <t>テキセイ</t>
    </rPh>
    <rPh sb="13" eb="14">
      <t>カ</t>
    </rPh>
    <phoneticPr fontId="2"/>
  </si>
  <si>
    <t>上水道ポンプ台数制御の適正化が実施されているか。</t>
    <rPh sb="0" eb="3">
      <t>ジョウスイドウ</t>
    </rPh>
    <rPh sb="6" eb="8">
      <t>ダイスウ</t>
    </rPh>
    <rPh sb="8" eb="10">
      <t>セイギョ</t>
    </rPh>
    <rPh sb="15" eb="17">
      <t>ジッシ</t>
    </rPh>
    <phoneticPr fontId="2"/>
  </si>
  <si>
    <t>発電用蒸気量の調整</t>
    <rPh sb="0" eb="2">
      <t>ハツデン</t>
    </rPh>
    <rPh sb="2" eb="3">
      <t>ヨウ</t>
    </rPh>
    <rPh sb="3" eb="5">
      <t>ジョウキ</t>
    </rPh>
    <rPh sb="5" eb="6">
      <t>リョウ</t>
    </rPh>
    <rPh sb="7" eb="9">
      <t>チョウセイ</t>
    </rPh>
    <phoneticPr fontId="2"/>
  </si>
  <si>
    <t>発電用蒸気量の調整</t>
    <rPh sb="0" eb="3">
      <t>ハツデンヨウ</t>
    </rPh>
    <rPh sb="3" eb="5">
      <t>ジョウキ</t>
    </rPh>
    <rPh sb="5" eb="6">
      <t>リョウ</t>
    </rPh>
    <rPh sb="7" eb="9">
      <t>チョウセイ</t>
    </rPh>
    <phoneticPr fontId="2"/>
  </si>
  <si>
    <t>発電用蒸気量を増やすための調整が実施されているか。</t>
    <rPh sb="7" eb="8">
      <t>フ</t>
    </rPh>
    <phoneticPr fontId="2"/>
  </si>
  <si>
    <t>特殊排気設備</t>
    <rPh sb="0" eb="2">
      <t>トクシュ</t>
    </rPh>
    <rPh sb="2" eb="4">
      <t>ハイキ</t>
    </rPh>
    <rPh sb="4" eb="6">
      <t>セツビ</t>
    </rPh>
    <phoneticPr fontId="2"/>
  </si>
  <si>
    <t>特殊排気設備無し</t>
    <rPh sb="6" eb="7">
      <t>ナ</t>
    </rPh>
    <phoneticPr fontId="2"/>
  </si>
  <si>
    <t>5g.1</t>
    <phoneticPr fontId="2"/>
  </si>
  <si>
    <t>純水供給設備</t>
    <rPh sb="0" eb="2">
      <t>ジュンスイ</t>
    </rPh>
    <rPh sb="2" eb="4">
      <t>キョウキュウ</t>
    </rPh>
    <rPh sb="4" eb="6">
      <t>セツビ</t>
    </rPh>
    <phoneticPr fontId="2"/>
  </si>
  <si>
    <t>ブロワのインレットベーン制御の導入</t>
    <rPh sb="12" eb="14">
      <t>セイギョ</t>
    </rPh>
    <rPh sb="15" eb="17">
      <t>ドウニュウ</t>
    </rPh>
    <phoneticPr fontId="2"/>
  </si>
  <si>
    <t>ブロワの動力伝達装置による減速の導入</t>
    <rPh sb="4" eb="6">
      <t>ドウリョク</t>
    </rPh>
    <rPh sb="6" eb="8">
      <t>デンタツ</t>
    </rPh>
    <rPh sb="8" eb="10">
      <t>ソウチ</t>
    </rPh>
    <rPh sb="13" eb="15">
      <t>ゲンソク</t>
    </rPh>
    <rPh sb="16" eb="18">
      <t>ドウニュウ</t>
    </rPh>
    <phoneticPr fontId="2"/>
  </si>
  <si>
    <t>純水冷却循環システムの導入</t>
    <rPh sb="0" eb="2">
      <t>ジュンスイ</t>
    </rPh>
    <rPh sb="2" eb="4">
      <t>レイキャク</t>
    </rPh>
    <rPh sb="4" eb="6">
      <t>ジュンカン</t>
    </rPh>
    <rPh sb="11" eb="13">
      <t>ドウニュウ</t>
    </rPh>
    <phoneticPr fontId="2"/>
  </si>
  <si>
    <t>ブロワ管の圧力損失低減のために、超音波流量計が導入されているか。</t>
    <rPh sb="3" eb="4">
      <t>カン</t>
    </rPh>
    <rPh sb="5" eb="7">
      <t>アツリョク</t>
    </rPh>
    <rPh sb="7" eb="9">
      <t>ソンシツ</t>
    </rPh>
    <rPh sb="9" eb="11">
      <t>テイゲン</t>
    </rPh>
    <phoneticPr fontId="2"/>
  </si>
  <si>
    <t>変圧器の台数制御が導入されているか。</t>
    <rPh sb="4" eb="6">
      <t>ダイスウ</t>
    </rPh>
    <rPh sb="6" eb="8">
      <t>セイギョ</t>
    </rPh>
    <rPh sb="9" eb="11">
      <t>ドウニュウ</t>
    </rPh>
    <phoneticPr fontId="2"/>
  </si>
  <si>
    <t>港湾施設無し</t>
    <rPh sb="0" eb="2">
      <t>コウワン</t>
    </rPh>
    <rPh sb="2" eb="4">
      <t>シセツ</t>
    </rPh>
    <phoneticPr fontId="2"/>
  </si>
  <si>
    <t>3.建物の省エネルギー性能</t>
    <phoneticPr fontId="2"/>
  </si>
  <si>
    <t>4.再生可能エネルギー・未利用エネルギーシステムの導入</t>
    <phoneticPr fontId="2"/>
  </si>
  <si>
    <t>1.ユーティリティ設備の運用管理</t>
    <rPh sb="9" eb="11">
      <t>セツビ</t>
    </rPh>
    <rPh sb="12" eb="14">
      <t>ウンヨウ</t>
    </rPh>
    <rPh sb="14" eb="16">
      <t>カンリ</t>
    </rPh>
    <phoneticPr fontId="2"/>
  </si>
  <si>
    <t>a. 蒸気供給設備</t>
    <phoneticPr fontId="2"/>
  </si>
  <si>
    <t>自然冷媒ヒートポンプ給湯器の導入</t>
    <rPh sb="0" eb="2">
      <t>シゼン</t>
    </rPh>
    <rPh sb="2" eb="4">
      <t>レイバイ</t>
    </rPh>
    <rPh sb="10" eb="13">
      <t>キュウトウキ</t>
    </rPh>
    <phoneticPr fontId="2"/>
  </si>
  <si>
    <t>熱源機器出口設定温度の遠方制御が導入されているか。</t>
    <rPh sb="0" eb="2">
      <t>ネツゲン</t>
    </rPh>
    <rPh sb="2" eb="4">
      <t>キキ</t>
    </rPh>
    <rPh sb="11" eb="13">
      <t>エンポウ</t>
    </rPh>
    <rPh sb="13" eb="15">
      <t>セイギョ</t>
    </rPh>
    <rPh sb="16" eb="18">
      <t>ドウニュウ</t>
    </rPh>
    <phoneticPr fontId="2"/>
  </si>
  <si>
    <t>輸　送</t>
    <rPh sb="0" eb="1">
      <t>ユ</t>
    </rPh>
    <rPh sb="2" eb="3">
      <t>ソウ</t>
    </rPh>
    <phoneticPr fontId="2"/>
  </si>
  <si>
    <t>主たる用途</t>
    <rPh sb="0" eb="1">
      <t>シュ</t>
    </rPh>
    <phoneticPr fontId="2"/>
  </si>
  <si>
    <t>エネルギー
消費先区分</t>
    <phoneticPr fontId="2"/>
  </si>
  <si>
    <t>換　気</t>
    <rPh sb="0" eb="1">
      <t>カン</t>
    </rPh>
    <rPh sb="2" eb="3">
      <t>キ</t>
    </rPh>
    <phoneticPr fontId="51"/>
  </si>
  <si>
    <t>主ポンプの台数制御の導入</t>
    <phoneticPr fontId="2"/>
  </si>
  <si>
    <t>前処理工程無し</t>
    <rPh sb="0" eb="1">
      <t>マエ</t>
    </rPh>
    <rPh sb="1" eb="3">
      <t>ショリ</t>
    </rPh>
    <rPh sb="3" eb="5">
      <t>コウテイ</t>
    </rPh>
    <rPh sb="5" eb="6">
      <t>ナ</t>
    </rPh>
    <phoneticPr fontId="2"/>
  </si>
  <si>
    <t>水処理工程無し</t>
    <rPh sb="0" eb="1">
      <t>スイ</t>
    </rPh>
    <rPh sb="1" eb="3">
      <t>ショリ</t>
    </rPh>
    <rPh sb="3" eb="5">
      <t>コウテイ</t>
    </rPh>
    <rPh sb="5" eb="6">
      <t>ナ</t>
    </rPh>
    <phoneticPr fontId="2"/>
  </si>
  <si>
    <t>微細気泡散気装置の導入</t>
    <rPh sb="0" eb="2">
      <t>ビサイ</t>
    </rPh>
    <rPh sb="2" eb="4">
      <t>キホウ</t>
    </rPh>
    <rPh sb="4" eb="5">
      <t>サン</t>
    </rPh>
    <rPh sb="5" eb="6">
      <t>キ</t>
    </rPh>
    <rPh sb="6" eb="8">
      <t>ソウチ</t>
    </rPh>
    <rPh sb="9" eb="11">
      <t>ドウニュウ</t>
    </rPh>
    <phoneticPr fontId="2"/>
  </si>
  <si>
    <t>6a.2</t>
  </si>
  <si>
    <t>高効率返送汚泥ポンプの導入</t>
    <rPh sb="0" eb="3">
      <t>コウコウリツ</t>
    </rPh>
    <rPh sb="3" eb="5">
      <t>ヘンソウ</t>
    </rPh>
    <rPh sb="5" eb="7">
      <t>オデイ</t>
    </rPh>
    <rPh sb="11" eb="13">
      <t>ドウニュウ</t>
    </rPh>
    <phoneticPr fontId="2"/>
  </si>
  <si>
    <t>従業員等への環境・エネルギー情報提供システムの導入</t>
    <rPh sb="0" eb="4">
      <t>ジュウギョウインナド</t>
    </rPh>
    <rPh sb="6" eb="8">
      <t>カンキョウ</t>
    </rPh>
    <rPh sb="14" eb="16">
      <t>ジョウホウ</t>
    </rPh>
    <rPh sb="16" eb="18">
      <t>テイキョウ</t>
    </rPh>
    <rPh sb="23" eb="25">
      <t>ドウニュウ</t>
    </rPh>
    <phoneticPr fontId="2"/>
  </si>
  <si>
    <t>冷凍機、冷温水機、温水ボイラー 等</t>
    <rPh sb="9" eb="11">
      <t>オンスイ</t>
    </rPh>
    <phoneticPr fontId="2"/>
  </si>
  <si>
    <t>給湯ボイラー、循環ポンプ、電気温水器、ガス湯沸器 等</t>
    <rPh sb="0" eb="2">
      <t>キュウトウ</t>
    </rPh>
    <rPh sb="21" eb="23">
      <t>ユワ</t>
    </rPh>
    <rPh sb="23" eb="24">
      <t>キ</t>
    </rPh>
    <phoneticPr fontId="2"/>
  </si>
  <si>
    <t>基準空気比以上</t>
    <rPh sb="0" eb="2">
      <t>キジュン</t>
    </rPh>
    <rPh sb="2" eb="4">
      <t>クウキ</t>
    </rPh>
    <rPh sb="4" eb="5">
      <t>ヒ</t>
    </rPh>
    <rPh sb="5" eb="7">
      <t>イジョウ</t>
    </rPh>
    <phoneticPr fontId="2"/>
  </si>
  <si>
    <t>1b.16</t>
  </si>
  <si>
    <t>2a.8</t>
  </si>
  <si>
    <t>蒸気弁・フランジ部の断熱</t>
    <rPh sb="8" eb="9">
      <t>ブ</t>
    </rPh>
    <phoneticPr fontId="2"/>
  </si>
  <si>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2"/>
  </si>
  <si>
    <t>エレベーターの可変電圧可変周波数制御方式（VVVF制御方式）が、エレベーター総電動機出力に対して、どの程度の割合で導入されているか。</t>
    <rPh sb="25" eb="27">
      <t>セイギョ</t>
    </rPh>
    <rPh sb="27" eb="29">
      <t>ホウシキ</t>
    </rPh>
    <rPh sb="39" eb="42">
      <t>デンドウキ</t>
    </rPh>
    <rPh sb="42" eb="44">
      <t>シュツリョク</t>
    </rPh>
    <rPh sb="45" eb="46">
      <t>タイ</t>
    </rPh>
    <phoneticPr fontId="2"/>
  </si>
  <si>
    <t>地球温暖化対策推進状況評価書（第二区分事業所）</t>
    <rPh sb="0" eb="2">
      <t>チキュウ</t>
    </rPh>
    <rPh sb="2" eb="5">
      <t>オンダンカ</t>
    </rPh>
    <rPh sb="5" eb="7">
      <t>タイサク</t>
    </rPh>
    <rPh sb="7" eb="9">
      <t>スイシン</t>
    </rPh>
    <rPh sb="9" eb="11">
      <t>ジョウキョウ</t>
    </rPh>
    <rPh sb="11" eb="14">
      <t>ヒョウカショ</t>
    </rPh>
    <rPh sb="15" eb="19">
      <t>ダイニクブン</t>
    </rPh>
    <rPh sb="19" eb="22">
      <t>ジギョウショ</t>
    </rPh>
    <phoneticPr fontId="2"/>
  </si>
  <si>
    <t>エアコンプレッサーの台数制御が導入されているか。</t>
    <rPh sb="10" eb="12">
      <t>ダイスウ</t>
    </rPh>
    <rPh sb="12" eb="14">
      <t>セイギョ</t>
    </rPh>
    <rPh sb="15" eb="17">
      <t>ドウニュウ</t>
    </rPh>
    <phoneticPr fontId="2"/>
  </si>
  <si>
    <t>生産プロセスにおいて、ブロワ・ファンのフィルターの清掃が定期的に実施されているか。</t>
    <rPh sb="25" eb="27">
      <t>セイソウ</t>
    </rPh>
    <rPh sb="28" eb="30">
      <t>テイキ</t>
    </rPh>
    <rPh sb="30" eb="31">
      <t>テキ</t>
    </rPh>
    <rPh sb="32" eb="34">
      <t>ジッシ</t>
    </rPh>
    <phoneticPr fontId="2"/>
  </si>
  <si>
    <t>生産プロセスにおけるブロワ・ファンのフィルターの清掃</t>
    <phoneticPr fontId="2"/>
  </si>
  <si>
    <t>生産ブロワ等</t>
    <rPh sb="5" eb="6">
      <t>ナド</t>
    </rPh>
    <phoneticPr fontId="2"/>
  </si>
  <si>
    <t>汚泥焼却炉等の自燃時間拡大の実施</t>
    <rPh sb="0" eb="6">
      <t>オデイショウキャクロナド</t>
    </rPh>
    <rPh sb="7" eb="8">
      <t>ジ</t>
    </rPh>
    <rPh sb="8" eb="9">
      <t>ネン</t>
    </rPh>
    <rPh sb="9" eb="11">
      <t>ジカン</t>
    </rPh>
    <rPh sb="11" eb="13">
      <t>カクダイ</t>
    </rPh>
    <rPh sb="14" eb="16">
      <t>ジッシ</t>
    </rPh>
    <phoneticPr fontId="2"/>
  </si>
  <si>
    <t>高効率ごみクレーン等の導入</t>
    <rPh sb="0" eb="1">
      <t>コウ</t>
    </rPh>
    <rPh sb="1" eb="3">
      <t>コウリツ</t>
    </rPh>
    <rPh sb="9" eb="10">
      <t>ナド</t>
    </rPh>
    <rPh sb="11" eb="13">
      <t>ドウニュウ</t>
    </rPh>
    <phoneticPr fontId="2"/>
  </si>
  <si>
    <t>高効率ごみクレーン及び高効率灰クレーンが導入されているか。</t>
    <rPh sb="9" eb="10">
      <t>オヨ</t>
    </rPh>
    <rPh sb="20" eb="22">
      <t>ドウニュウ</t>
    </rPh>
    <phoneticPr fontId="2"/>
  </si>
  <si>
    <t>高効率ごみ投入扉システムの導入</t>
    <rPh sb="0" eb="1">
      <t>コウ</t>
    </rPh>
    <rPh sb="1" eb="3">
      <t>コウリツ</t>
    </rPh>
    <rPh sb="5" eb="7">
      <t>トウニュウ</t>
    </rPh>
    <rPh sb="7" eb="8">
      <t>トビラ</t>
    </rPh>
    <rPh sb="13" eb="15">
      <t>ドウニュウ</t>
    </rPh>
    <phoneticPr fontId="2"/>
  </si>
  <si>
    <t>高効率ごみ投入扉システムが導入されているか。</t>
    <rPh sb="0" eb="3">
      <t>コウコウリツ</t>
    </rPh>
    <rPh sb="5" eb="7">
      <t>トウニュウ</t>
    </rPh>
    <rPh sb="7" eb="8">
      <t>トビラ</t>
    </rPh>
    <rPh sb="13" eb="15">
      <t>ドウニュウ</t>
    </rPh>
    <phoneticPr fontId="2"/>
  </si>
  <si>
    <t>評価・検証の概要</t>
    <rPh sb="0" eb="2">
      <t>ヒョウカ</t>
    </rPh>
    <rPh sb="3" eb="5">
      <t>ケンショウ</t>
    </rPh>
    <rPh sb="6" eb="8">
      <t>ガイヨウ</t>
    </rPh>
    <phoneticPr fontId="2"/>
  </si>
  <si>
    <t>検証日</t>
    <rPh sb="0" eb="2">
      <t>ケンショウ</t>
    </rPh>
    <rPh sb="2" eb="3">
      <t>ヒ</t>
    </rPh>
    <phoneticPr fontId="2"/>
  </si>
  <si>
    <t>検証者</t>
    <rPh sb="0" eb="2">
      <t>ケンショウ</t>
    </rPh>
    <rPh sb="2" eb="3">
      <t>シャ</t>
    </rPh>
    <phoneticPr fontId="2"/>
  </si>
  <si>
    <t>会社名等</t>
    <rPh sb="0" eb="3">
      <t>カイシャメイ</t>
    </rPh>
    <rPh sb="3" eb="4">
      <t>ナド</t>
    </rPh>
    <phoneticPr fontId="2"/>
  </si>
  <si>
    <t>冷凍・冷蔵庫無し</t>
    <rPh sb="0" eb="2">
      <t>レイトウ</t>
    </rPh>
    <rPh sb="3" eb="6">
      <t>レイゾウコ</t>
    </rPh>
    <rPh sb="6" eb="7">
      <t>ナ</t>
    </rPh>
    <phoneticPr fontId="2"/>
  </si>
  <si>
    <t>高効率機器緩和措置</t>
    <phoneticPr fontId="2"/>
  </si>
  <si>
    <t>評価内容</t>
    <phoneticPr fontId="2"/>
  </si>
  <si>
    <t>5a.5</t>
  </si>
  <si>
    <t>通風装置のインバータ制御の導入</t>
    <phoneticPr fontId="2"/>
  </si>
  <si>
    <t>既存設備に対して、ブロー工程が縮小されているか。</t>
    <rPh sb="0" eb="2">
      <t>キゾン</t>
    </rPh>
    <rPh sb="2" eb="4">
      <t>セツビ</t>
    </rPh>
    <rPh sb="5" eb="6">
      <t>タイ</t>
    </rPh>
    <phoneticPr fontId="2"/>
  </si>
  <si>
    <t>5e.11</t>
  </si>
  <si>
    <t>得点換算係数</t>
    <rPh sb="0" eb="2">
      <t>トクテン</t>
    </rPh>
    <rPh sb="2" eb="4">
      <t>カンザン</t>
    </rPh>
    <rPh sb="4" eb="6">
      <t>ケイスウ</t>
    </rPh>
    <phoneticPr fontId="2"/>
  </si>
  <si>
    <r>
      <t xml:space="preserve">年間発電量又は
</t>
    </r>
    <r>
      <rPr>
        <sz val="8"/>
        <rFont val="ＭＳ Ｐゴシック"/>
        <family val="3"/>
        <charset val="128"/>
      </rPr>
      <t>年間省ｴﾈﾙｷﾞｰ量実績</t>
    </r>
    <rPh sb="2" eb="4">
      <t>ハツデン</t>
    </rPh>
    <rPh sb="4" eb="5">
      <t>リョウ</t>
    </rPh>
    <rPh sb="5" eb="6">
      <t>マタ</t>
    </rPh>
    <rPh sb="8" eb="10">
      <t>ネンカン</t>
    </rPh>
    <rPh sb="10" eb="11">
      <t>ショウ</t>
    </rPh>
    <rPh sb="17" eb="18">
      <t>リョウ</t>
    </rPh>
    <rPh sb="18" eb="20">
      <t>ジッセキ</t>
    </rPh>
    <phoneticPr fontId="2"/>
  </si>
  <si>
    <t>合　計</t>
    <rPh sb="0" eb="1">
      <t>ゴウ</t>
    </rPh>
    <rPh sb="2" eb="3">
      <t>ケイ</t>
    </rPh>
    <phoneticPr fontId="2"/>
  </si>
  <si>
    <t>d. 昇降機設備</t>
    <phoneticPr fontId="2"/>
  </si>
  <si>
    <t>e. その他</t>
    <phoneticPr fontId="2"/>
  </si>
  <si>
    <t>2e.3</t>
    <phoneticPr fontId="2"/>
  </si>
  <si>
    <t>隙間風対策の導入</t>
    <phoneticPr fontId="2"/>
  </si>
  <si>
    <t>屋根への遮熱塗装の導入</t>
    <phoneticPr fontId="2"/>
  </si>
  <si>
    <t>外皮熱負荷
原単位
[MJ/㎡･年]</t>
    <rPh sb="0" eb="2">
      <t>ガイヒ</t>
    </rPh>
    <rPh sb="2" eb="3">
      <t>ネツ</t>
    </rPh>
    <rPh sb="3" eb="5">
      <t>フカ</t>
    </rPh>
    <rPh sb="6" eb="9">
      <t>ゲンタンイ</t>
    </rPh>
    <rPh sb="16" eb="17">
      <t>ネン</t>
    </rPh>
    <phoneticPr fontId="2"/>
  </si>
  <si>
    <t>年間を通して安定した地中温度を利用したシステムの導入</t>
    <rPh sb="0" eb="2">
      <t>ネンカン</t>
    </rPh>
    <rPh sb="3" eb="4">
      <t>トオ</t>
    </rPh>
    <rPh sb="6" eb="8">
      <t>アンテイ</t>
    </rPh>
    <rPh sb="10" eb="12">
      <t>チチュウ</t>
    </rPh>
    <rPh sb="12" eb="14">
      <t>オンド</t>
    </rPh>
    <rPh sb="15" eb="17">
      <t>リヨウ</t>
    </rPh>
    <phoneticPr fontId="2"/>
  </si>
  <si>
    <t>生産工程・処理工程のエネルギー管理</t>
    <rPh sb="0" eb="2">
      <t>セイサン</t>
    </rPh>
    <rPh sb="2" eb="4">
      <t>コウテイ</t>
    </rPh>
    <rPh sb="5" eb="7">
      <t>ショリ</t>
    </rPh>
    <rPh sb="7" eb="9">
      <t>コウテイ</t>
    </rPh>
    <rPh sb="15" eb="17">
      <t>カンリ</t>
    </rPh>
    <phoneticPr fontId="2"/>
  </si>
  <si>
    <t>生産工程・処理工程の操業状況に応じたエネルギー使用状況の管理や分析が実施されているか。</t>
    <rPh sb="0" eb="2">
      <t>セイサン</t>
    </rPh>
    <rPh sb="2" eb="4">
      <t>コウテイ</t>
    </rPh>
    <rPh sb="10" eb="12">
      <t>ソウギョウ</t>
    </rPh>
    <rPh sb="12" eb="14">
      <t>ジョウキョウ</t>
    </rPh>
    <rPh sb="15" eb="16">
      <t>オウ</t>
    </rPh>
    <rPh sb="23" eb="25">
      <t>シヨウ</t>
    </rPh>
    <rPh sb="25" eb="27">
      <t>ジョウキョウ</t>
    </rPh>
    <rPh sb="28" eb="30">
      <t>カンリ</t>
    </rPh>
    <rPh sb="31" eb="33">
      <t>ブンセキ</t>
    </rPh>
    <rPh sb="34" eb="36">
      <t>ジッシ</t>
    </rPh>
    <phoneticPr fontId="2"/>
  </si>
  <si>
    <t>熱交換器の清掃</t>
    <rPh sb="0" eb="1">
      <t>ネツ</t>
    </rPh>
    <rPh sb="1" eb="3">
      <t>コウカン</t>
    </rPh>
    <rPh sb="3" eb="4">
      <t>キ</t>
    </rPh>
    <phoneticPr fontId="2"/>
  </si>
  <si>
    <t>竣工年月</t>
    <rPh sb="0" eb="2">
      <t>シュンコウ</t>
    </rPh>
    <rPh sb="2" eb="3">
      <t>ネン</t>
    </rPh>
    <rPh sb="3" eb="4">
      <t>ツキ</t>
    </rPh>
    <phoneticPr fontId="2"/>
  </si>
  <si>
    <t>氏名</t>
    <rPh sb="0" eb="2">
      <t>シメイ</t>
    </rPh>
    <phoneticPr fontId="2"/>
  </si>
  <si>
    <t>一般設備</t>
    <rPh sb="0" eb="2">
      <t>イッパン</t>
    </rPh>
    <rPh sb="2" eb="4">
      <t>セツビ</t>
    </rPh>
    <phoneticPr fontId="2"/>
  </si>
  <si>
    <t>5段階評価</t>
    <rPh sb="1" eb="3">
      <t>ダンカイ</t>
    </rPh>
    <rPh sb="3" eb="5">
      <t>ヒョウカ</t>
    </rPh>
    <phoneticPr fontId="2"/>
  </si>
  <si>
    <t>2c.2</t>
  </si>
  <si>
    <t>2c.3</t>
  </si>
  <si>
    <t>2c.4</t>
  </si>
  <si>
    <t>冷却水ポンプ総電動機出力</t>
    <rPh sb="0" eb="3">
      <t>レイキャクスイ</t>
    </rPh>
    <phoneticPr fontId="2"/>
  </si>
  <si>
    <t>高効率熱源機器の導入</t>
    <phoneticPr fontId="2"/>
  </si>
  <si>
    <t>冷熱源</t>
    <rPh sb="0" eb="1">
      <t>レイ</t>
    </rPh>
    <rPh sb="1" eb="3">
      <t>ネツゲン</t>
    </rPh>
    <phoneticPr fontId="2"/>
  </si>
  <si>
    <t>温熱源</t>
    <rPh sb="0" eb="1">
      <t>オン</t>
    </rPh>
    <rPh sb="1" eb="3">
      <t>ネツゲン</t>
    </rPh>
    <phoneticPr fontId="2"/>
  </si>
  <si>
    <t>種別</t>
    <rPh sb="0" eb="2">
      <t>シュベツ</t>
    </rPh>
    <phoneticPr fontId="2"/>
  </si>
  <si>
    <t>設置年度</t>
    <phoneticPr fontId="2"/>
  </si>
  <si>
    <t>熱源容量
[kW]</t>
    <phoneticPr fontId="2"/>
  </si>
  <si>
    <t>ｴﾈﾙｷﾞｰ
種別</t>
    <phoneticPr fontId="2"/>
  </si>
  <si>
    <r>
      <t xml:space="preserve">定格COP
</t>
    </r>
    <r>
      <rPr>
        <sz val="8"/>
        <rFont val="ＭＳ Ｐゴシック"/>
        <family val="3"/>
        <charset val="128"/>
      </rPr>
      <t>ﾎﾞｲﾗ効率</t>
    </r>
    <rPh sb="10" eb="12">
      <t>コウリツ</t>
    </rPh>
    <phoneticPr fontId="2"/>
  </si>
  <si>
    <t>管理標準及び運転操作マニュアルが整備されているか。</t>
    <rPh sb="0" eb="2">
      <t>カンリ</t>
    </rPh>
    <rPh sb="2" eb="4">
      <t>ヒョウジュン</t>
    </rPh>
    <rPh sb="4" eb="5">
      <t>オヨ</t>
    </rPh>
    <rPh sb="6" eb="8">
      <t>ウンテン</t>
    </rPh>
    <rPh sb="8" eb="10">
      <t>ソウサ</t>
    </rPh>
    <rPh sb="16" eb="18">
      <t>セイビ</t>
    </rPh>
    <phoneticPr fontId="2"/>
  </si>
  <si>
    <t>全て整備</t>
    <rPh sb="0" eb="1">
      <t>スベ</t>
    </rPh>
    <rPh sb="2" eb="4">
      <t>セイビ</t>
    </rPh>
    <phoneticPr fontId="2"/>
  </si>
  <si>
    <t>高効率コージェネレーションが、全てのコージェネレーションに対して、どの程度導入されているか。</t>
    <rPh sb="15" eb="16">
      <t>スベ</t>
    </rPh>
    <rPh sb="29" eb="30">
      <t>タイ</t>
    </rPh>
    <rPh sb="35" eb="37">
      <t>テイド</t>
    </rPh>
    <rPh sb="37" eb="39">
      <t>ドウニュウ</t>
    </rPh>
    <phoneticPr fontId="2"/>
  </si>
  <si>
    <t>全て実施</t>
    <rPh sb="0" eb="1">
      <t>スベ</t>
    </rPh>
    <rPh sb="2" eb="4">
      <t>ジッシ</t>
    </rPh>
    <phoneticPr fontId="2"/>
  </si>
  <si>
    <t>電動、ハイブリッド又はプロパンなどの高効率フォークリフトが、フォークリフト全台数に対して、どの程度の割合で導入されているか。</t>
    <rPh sb="0" eb="2">
      <t>デンドウ</t>
    </rPh>
    <rPh sb="9" eb="10">
      <t>マタ</t>
    </rPh>
    <rPh sb="18" eb="21">
      <t>コウコウリツ</t>
    </rPh>
    <phoneticPr fontId="2"/>
  </si>
  <si>
    <t>重機及び場内車両に低燃費車が、重機及び場内車両（ナンバープレートのあるものを除く。）全台数に対して、どの程度の割合で導入されているか。</t>
    <rPh sb="4" eb="6">
      <t>ジョウナイ</t>
    </rPh>
    <rPh sb="9" eb="13">
      <t>テイネンピシャ</t>
    </rPh>
    <phoneticPr fontId="2"/>
  </si>
  <si>
    <t>100%に採用</t>
    <phoneticPr fontId="2"/>
  </si>
  <si>
    <t>95%以上100%未満に採用</t>
    <phoneticPr fontId="2"/>
  </si>
  <si>
    <t>70%以上95%未満に採用</t>
    <rPh sb="8" eb="10">
      <t>ミマン</t>
    </rPh>
    <rPh sb="11" eb="13">
      <t>サイヨウ</t>
    </rPh>
    <phoneticPr fontId="2"/>
  </si>
  <si>
    <t>30%以上70%未満に採用</t>
    <phoneticPr fontId="2"/>
  </si>
  <si>
    <t>30%未満に採用又は採用無し</t>
    <phoneticPr fontId="2"/>
  </si>
  <si>
    <t>100%に採用</t>
    <phoneticPr fontId="2"/>
  </si>
  <si>
    <t>95%以上100%未満に採用</t>
    <phoneticPr fontId="2"/>
  </si>
  <si>
    <t>第２号様式（優良特定地球温暖化対策事業所の認定ガイドライン（第二区分事業所））その１</t>
    <rPh sb="0" eb="1">
      <t>ダイ</t>
    </rPh>
    <rPh sb="2" eb="3">
      <t>ゴウ</t>
    </rPh>
    <rPh sb="3" eb="5">
      <t>ヨウシキ</t>
    </rPh>
    <phoneticPr fontId="2"/>
  </si>
  <si>
    <t>第２号様式（優良特定地球温暖化対策事業所の認定ガイドライン（第二区分事業所））その２</t>
    <rPh sb="0" eb="1">
      <t>ダイ</t>
    </rPh>
    <rPh sb="2" eb="3">
      <t>ゴウ</t>
    </rPh>
    <rPh sb="3" eb="5">
      <t>ヨウシキ</t>
    </rPh>
    <phoneticPr fontId="2"/>
  </si>
  <si>
    <t>No</t>
    <phoneticPr fontId="2"/>
  </si>
  <si>
    <t>設置
年度</t>
    <rPh sb="0" eb="2">
      <t>セッチ</t>
    </rPh>
    <rPh sb="3" eb="5">
      <t>ネンド</t>
    </rPh>
    <phoneticPr fontId="2"/>
  </si>
  <si>
    <t>機器
記号</t>
    <rPh sb="0" eb="2">
      <t>キキ</t>
    </rPh>
    <rPh sb="3" eb="5">
      <t>キゴウ</t>
    </rPh>
    <phoneticPr fontId="2"/>
  </si>
  <si>
    <t>Ⅱ1a.1</t>
    <phoneticPr fontId="2"/>
  </si>
  <si>
    <t>定格
エネルギー
消費量</t>
    <rPh sb="0" eb="2">
      <t>テイカク</t>
    </rPh>
    <rPh sb="9" eb="12">
      <t>ショウヒリョウ</t>
    </rPh>
    <phoneticPr fontId="2"/>
  </si>
  <si>
    <t>負荷率</t>
    <rPh sb="0" eb="2">
      <t>フカ</t>
    </rPh>
    <rPh sb="2" eb="3">
      <t>リツ</t>
    </rPh>
    <phoneticPr fontId="2"/>
  </si>
  <si>
    <t>第２号様式（優良特定地球温暖化対策事業所の認定ガイドライン（第二区分事業所））その３</t>
    <rPh sb="0" eb="1">
      <t>ダイ</t>
    </rPh>
    <rPh sb="2" eb="3">
      <t>ゴウ</t>
    </rPh>
    <rPh sb="3" eb="5">
      <t>ヨウシキ</t>
    </rPh>
    <phoneticPr fontId="2"/>
  </si>
  <si>
    <t>水冷チリングユニット</t>
    <phoneticPr fontId="2"/>
  </si>
  <si>
    <t>　</t>
    <phoneticPr fontId="2"/>
  </si>
  <si>
    <t>Ⅱ1b.1</t>
    <phoneticPr fontId="2"/>
  </si>
  <si>
    <t>定格ｴﾈﾙｷﾞｰ消費量</t>
    <rPh sb="0" eb="2">
      <t>テイカク</t>
    </rPh>
    <rPh sb="7" eb="10">
      <t>ショウヒリョウ</t>
    </rPh>
    <rPh sb="10" eb="11">
      <t>（</t>
    </rPh>
    <phoneticPr fontId="2"/>
  </si>
  <si>
    <t>推計値</t>
    <rPh sb="0" eb="3">
      <t>スイケイチ</t>
    </rPh>
    <phoneticPr fontId="2"/>
  </si>
  <si>
    <t>実測値</t>
    <phoneticPr fontId="2"/>
  </si>
  <si>
    <t>冷却
能力</t>
    <rPh sb="0" eb="2">
      <t>レイキャク</t>
    </rPh>
    <rPh sb="3" eb="5">
      <t>ノウリョク</t>
    </rPh>
    <phoneticPr fontId="2"/>
  </si>
  <si>
    <t>加熱
能力</t>
    <rPh sb="0" eb="2">
      <t>カネツ</t>
    </rPh>
    <phoneticPr fontId="2"/>
  </si>
  <si>
    <t>冷熱源</t>
    <rPh sb="0" eb="2">
      <t>レイネツ</t>
    </rPh>
    <rPh sb="2" eb="3">
      <t>ミナモト</t>
    </rPh>
    <phoneticPr fontId="2"/>
  </si>
  <si>
    <t>第２号様式（優良特定地球温暖化対策事業所の認定ガイドライン（第二区分事業所））その４</t>
    <rPh sb="0" eb="1">
      <t>ダイ</t>
    </rPh>
    <rPh sb="2" eb="3">
      <t>ゴウ</t>
    </rPh>
    <rPh sb="3" eb="5">
      <t>ヨウシキ</t>
    </rPh>
    <phoneticPr fontId="2"/>
  </si>
  <si>
    <t xml:space="preserve"> </t>
    <phoneticPr fontId="2"/>
  </si>
  <si>
    <t>機器名称</t>
    <rPh sb="0" eb="2">
      <t>キキ</t>
    </rPh>
    <rPh sb="2" eb="4">
      <t>メイショウ</t>
    </rPh>
    <phoneticPr fontId="2"/>
  </si>
  <si>
    <t>ファン</t>
    <phoneticPr fontId="2"/>
  </si>
  <si>
    <t>散水
ポンプ</t>
    <rPh sb="0" eb="2">
      <t>サンスイ</t>
    </rPh>
    <phoneticPr fontId="2"/>
  </si>
  <si>
    <t>散水ポンプ</t>
    <rPh sb="0" eb="2">
      <t>サンスイ</t>
    </rPh>
    <phoneticPr fontId="2"/>
  </si>
  <si>
    <t>モータ
直結形
ファン</t>
    <rPh sb="4" eb="6">
      <t>チョッケツ</t>
    </rPh>
    <rPh sb="6" eb="7">
      <t>ガタ</t>
    </rPh>
    <phoneticPr fontId="2"/>
  </si>
  <si>
    <t>永久
磁石（IPM）
モータ</t>
    <rPh sb="0" eb="2">
      <t>エイキュウ</t>
    </rPh>
    <rPh sb="3" eb="5">
      <t>ジシャク</t>
    </rPh>
    <phoneticPr fontId="2"/>
  </si>
  <si>
    <t>第２号様式（優良特定地球温暖化対策事業所の認定ガイドライン（第二区分事業所））その５</t>
    <rPh sb="0" eb="1">
      <t>ダイ</t>
    </rPh>
    <rPh sb="2" eb="3">
      <t>ゴウ</t>
    </rPh>
    <rPh sb="3" eb="5">
      <t>ヨウシキ</t>
    </rPh>
    <phoneticPr fontId="2"/>
  </si>
  <si>
    <t>管理区分</t>
    <phoneticPr fontId="2"/>
  </si>
  <si>
    <t>機器記号</t>
    <rPh sb="0" eb="2">
      <t>キキ</t>
    </rPh>
    <rPh sb="2" eb="4">
      <t>キゴウ</t>
    </rPh>
    <phoneticPr fontId="2"/>
  </si>
  <si>
    <t>Ⅱ1b.5</t>
    <phoneticPr fontId="2"/>
  </si>
  <si>
    <t>Ⅱ1b.8</t>
    <phoneticPr fontId="2"/>
  </si>
  <si>
    <t>Ⅱ1b.11</t>
    <phoneticPr fontId="2"/>
  </si>
  <si>
    <t>Ⅱ1b.12</t>
    <phoneticPr fontId="2"/>
  </si>
  <si>
    <t>永久磁石（IPM）
モータ</t>
    <rPh sb="0" eb="2">
      <t>エイキュウ</t>
    </rPh>
    <rPh sb="2" eb="4">
      <t>ジシャク</t>
    </rPh>
    <phoneticPr fontId="2"/>
  </si>
  <si>
    <t>冷却水ポンプの台数制御又はインバータによる変流量制御</t>
    <rPh sb="0" eb="3">
      <t>レイキャクスイ</t>
    </rPh>
    <rPh sb="7" eb="9">
      <t>ダイスウ</t>
    </rPh>
    <rPh sb="9" eb="11">
      <t>セイギョ</t>
    </rPh>
    <rPh sb="11" eb="12">
      <t>マタ</t>
    </rPh>
    <rPh sb="21" eb="22">
      <t>ヘン</t>
    </rPh>
    <rPh sb="22" eb="24">
      <t>リュウリョウ</t>
    </rPh>
    <rPh sb="24" eb="26">
      <t>セイギョ</t>
    </rPh>
    <phoneticPr fontId="2"/>
  </si>
  <si>
    <t>冷却水
ポンプ</t>
    <phoneticPr fontId="2"/>
  </si>
  <si>
    <t>1φ3W</t>
  </si>
  <si>
    <t>3φ3W</t>
  </si>
  <si>
    <t>3φ4W</t>
  </si>
  <si>
    <t>スコット</t>
    <phoneticPr fontId="2"/>
  </si>
  <si>
    <t>　その他</t>
    <rPh sb="3" eb="4">
      <t>タ</t>
    </rPh>
    <phoneticPr fontId="2"/>
  </si>
  <si>
    <t>第２号様式（優良特定地球温暖化対策事業所の認定ガイドライン（第二区分事業所））その７</t>
    <rPh sb="0" eb="1">
      <t>ダイ</t>
    </rPh>
    <rPh sb="2" eb="3">
      <t>ゴウ</t>
    </rPh>
    <rPh sb="3" eb="5">
      <t>ヨウシキ</t>
    </rPh>
    <phoneticPr fontId="2"/>
  </si>
  <si>
    <t>用途</t>
    <rPh sb="0" eb="2">
      <t>ヨウト</t>
    </rPh>
    <phoneticPr fontId="2"/>
  </si>
  <si>
    <t>相</t>
    <rPh sb="0" eb="1">
      <t>ソウ</t>
    </rPh>
    <phoneticPr fontId="2"/>
  </si>
  <si>
    <t>１次側</t>
    <rPh sb="1" eb="2">
      <t>ジ</t>
    </rPh>
    <rPh sb="2" eb="3">
      <t>ガワ</t>
    </rPh>
    <phoneticPr fontId="2"/>
  </si>
  <si>
    <t>２次側</t>
    <rPh sb="1" eb="2">
      <t>ジ</t>
    </rPh>
    <rPh sb="2" eb="3">
      <t>ガワ</t>
    </rPh>
    <phoneticPr fontId="2"/>
  </si>
  <si>
    <t>超高効率
変圧器</t>
    <rPh sb="0" eb="1">
      <t>チョウ</t>
    </rPh>
    <rPh sb="1" eb="2">
      <t>コウ</t>
    </rPh>
    <rPh sb="2" eb="4">
      <t>コウリツ</t>
    </rPh>
    <rPh sb="5" eb="8">
      <t>ヘンアツキ</t>
    </rPh>
    <phoneticPr fontId="2"/>
  </si>
  <si>
    <t>損失率</t>
    <rPh sb="0" eb="2">
      <t>ソンシツ</t>
    </rPh>
    <rPh sb="2" eb="3">
      <t>リツ</t>
    </rPh>
    <phoneticPr fontId="2"/>
  </si>
  <si>
    <t>第２号様式（優良特定地球温暖化対策事業所の認定ガイドライン（第二区分事業所））その８</t>
    <rPh sb="0" eb="1">
      <t>ダイ</t>
    </rPh>
    <rPh sb="2" eb="3">
      <t>ゴウ</t>
    </rPh>
    <rPh sb="3" eb="5">
      <t>ヨウシキ</t>
    </rPh>
    <phoneticPr fontId="2"/>
  </si>
  <si>
    <t>Ⅱ1e.1</t>
    <phoneticPr fontId="2"/>
  </si>
  <si>
    <t>Ⅱ1e.2</t>
    <phoneticPr fontId="2"/>
  </si>
  <si>
    <t>ｲﾝﾊﾞｰﾀ
制御</t>
    <rPh sb="7" eb="9">
      <t>セイギョ</t>
    </rPh>
    <phoneticPr fontId="2"/>
  </si>
  <si>
    <t>永久磁石
(IPM)
モータ</t>
    <phoneticPr fontId="2"/>
  </si>
  <si>
    <t>ｲﾝﾊﾞｰﾀ
制御
冷却ﾌｧﾝ</t>
    <rPh sb="7" eb="9">
      <t>セイギョ</t>
    </rPh>
    <rPh sb="10" eb="12">
      <t>レイキャク</t>
    </rPh>
    <phoneticPr fontId="2"/>
  </si>
  <si>
    <t>複数台
圧縮機
制御</t>
    <rPh sb="0" eb="2">
      <t>フクスウ</t>
    </rPh>
    <rPh sb="2" eb="3">
      <t>ダイ</t>
    </rPh>
    <rPh sb="4" eb="6">
      <t>アッシュク</t>
    </rPh>
    <rPh sb="6" eb="7">
      <t>キ</t>
    </rPh>
    <rPh sb="8" eb="10">
      <t>セイギョ</t>
    </rPh>
    <phoneticPr fontId="2"/>
  </si>
  <si>
    <t>台数制御</t>
    <rPh sb="0" eb="2">
      <t>ダイスウ</t>
    </rPh>
    <rPh sb="2" eb="4">
      <t>セイギョ</t>
    </rPh>
    <phoneticPr fontId="2"/>
  </si>
  <si>
    <t>第２号様式（優良特定地球温暖化対策事業所の認定ガイドライン（第二区分事業所））その９</t>
    <rPh sb="0" eb="1">
      <t>ダイ</t>
    </rPh>
    <rPh sb="2" eb="3">
      <t>ゴウ</t>
    </rPh>
    <rPh sb="3" eb="5">
      <t>ヨウシキ</t>
    </rPh>
    <phoneticPr fontId="2"/>
  </si>
  <si>
    <t>Ⅱ1f.1</t>
    <phoneticPr fontId="2"/>
  </si>
  <si>
    <t>Ⅱ1f.2</t>
    <phoneticPr fontId="2"/>
  </si>
  <si>
    <t>永久
磁石
（IPM）
モータ</t>
    <rPh sb="0" eb="2">
      <t>エイキュウ</t>
    </rPh>
    <rPh sb="3" eb="5">
      <t>ジシャク</t>
    </rPh>
    <phoneticPr fontId="2"/>
  </si>
  <si>
    <t>排水
処理用
ポンプ・ブロワ</t>
    <rPh sb="0" eb="2">
      <t>ハイスイ</t>
    </rPh>
    <rPh sb="3" eb="6">
      <t>ショリヨウ</t>
    </rPh>
    <phoneticPr fontId="2"/>
  </si>
  <si>
    <t>第２号様式（優良特定地球温暖化対策事業所の認定ガイドライン（第二区分事業所））その10</t>
    <rPh sb="0" eb="1">
      <t>ダイ</t>
    </rPh>
    <rPh sb="2" eb="3">
      <t>ゴウ</t>
    </rPh>
    <rPh sb="3" eb="5">
      <t>ヨウシキ</t>
    </rPh>
    <phoneticPr fontId="2"/>
  </si>
  <si>
    <t>第２号様式（優良特定地球温暖化対策事業所の認定ガイドライン（第二区分事業所））その11</t>
    <rPh sb="0" eb="1">
      <t>ダイ</t>
    </rPh>
    <rPh sb="2" eb="3">
      <t>ゴウ</t>
    </rPh>
    <rPh sb="3" eb="5">
      <t>ヨウシキ</t>
    </rPh>
    <phoneticPr fontId="2"/>
  </si>
  <si>
    <t>使用用途</t>
    <phoneticPr fontId="2"/>
  </si>
  <si>
    <t>Ⅱ2a.1</t>
    <phoneticPr fontId="2"/>
  </si>
  <si>
    <t>一般
空調
用</t>
    <rPh sb="0" eb="2">
      <t>イッパン</t>
    </rPh>
    <rPh sb="3" eb="5">
      <t>クウチョウ</t>
    </rPh>
    <rPh sb="6" eb="7">
      <t>ヨウ</t>
    </rPh>
    <phoneticPr fontId="2"/>
  </si>
  <si>
    <t>厨房用</t>
    <rPh sb="0" eb="2">
      <t>チュウボウ</t>
    </rPh>
    <rPh sb="2" eb="3">
      <t>ヨウ</t>
    </rPh>
    <phoneticPr fontId="2"/>
  </si>
  <si>
    <t>特殊
空調
用</t>
    <rPh sb="0" eb="2">
      <t>トクシュ</t>
    </rPh>
    <rPh sb="3" eb="5">
      <t>クウチョウ</t>
    </rPh>
    <rPh sb="6" eb="7">
      <t>ヨウ</t>
    </rPh>
    <phoneticPr fontId="2"/>
  </si>
  <si>
    <t>インバータ制御
機器</t>
    <rPh sb="5" eb="7">
      <t>セイギョ</t>
    </rPh>
    <rPh sb="8" eb="10">
      <t>キキ</t>
    </rPh>
    <phoneticPr fontId="2"/>
  </si>
  <si>
    <t>屋外機のショートサーキット
無し</t>
    <rPh sb="0" eb="2">
      <t>オクガイ</t>
    </rPh>
    <rPh sb="2" eb="3">
      <t>キ</t>
    </rPh>
    <rPh sb="14" eb="15">
      <t>ナ</t>
    </rPh>
    <phoneticPr fontId="2"/>
  </si>
  <si>
    <t>実測値</t>
    <rPh sb="0" eb="3">
      <t>ジッソクチ</t>
    </rPh>
    <phoneticPr fontId="2"/>
  </si>
  <si>
    <t>一般空調用
採用値</t>
    <rPh sb="0" eb="2">
      <t>イッパン</t>
    </rPh>
    <rPh sb="2" eb="5">
      <t>クウチョウヨウ</t>
    </rPh>
    <rPh sb="6" eb="8">
      <t>サイヨウ</t>
    </rPh>
    <rPh sb="8" eb="9">
      <t>チ</t>
    </rPh>
    <phoneticPr fontId="2"/>
  </si>
  <si>
    <t>厨房用
採用値</t>
    <rPh sb="0" eb="2">
      <t>チュウボウ</t>
    </rPh>
    <rPh sb="2" eb="3">
      <t>ヨウ</t>
    </rPh>
    <rPh sb="4" eb="6">
      <t>サイヨウ</t>
    </rPh>
    <rPh sb="6" eb="7">
      <t>チ</t>
    </rPh>
    <phoneticPr fontId="2"/>
  </si>
  <si>
    <t>特殊空調用
採用値</t>
    <rPh sb="0" eb="2">
      <t>トクシュ</t>
    </rPh>
    <rPh sb="2" eb="5">
      <t>クウチョウヨウ</t>
    </rPh>
    <rPh sb="6" eb="8">
      <t>サイヨウ</t>
    </rPh>
    <rPh sb="8" eb="9">
      <t>チ</t>
    </rPh>
    <phoneticPr fontId="2"/>
  </si>
  <si>
    <t>冷房</t>
    <rPh sb="0" eb="2">
      <t>レイボウ</t>
    </rPh>
    <phoneticPr fontId="2"/>
  </si>
  <si>
    <t>暖房</t>
    <rPh sb="0" eb="2">
      <t>ダンボウ</t>
    </rPh>
    <phoneticPr fontId="2"/>
  </si>
  <si>
    <t>第２号様式（優良特定地球温暖化対策事業所の認定ガイドライン（第二区分事業所））その12</t>
    <rPh sb="0" eb="1">
      <t>ダイ</t>
    </rPh>
    <rPh sb="2" eb="3">
      <t>ゴウ</t>
    </rPh>
    <rPh sb="3" eb="5">
      <t>ヨウシキ</t>
    </rPh>
    <phoneticPr fontId="2"/>
  </si>
  <si>
    <t>第２号様式（優良特定地球温暖化対策事業所の認定ガイドライン（第二区分事業所））その13</t>
    <rPh sb="0" eb="1">
      <t>ダイ</t>
    </rPh>
    <rPh sb="2" eb="3">
      <t>ゴウ</t>
    </rPh>
    <rPh sb="3" eb="5">
      <t>ヨウシキ</t>
    </rPh>
    <phoneticPr fontId="2"/>
  </si>
  <si>
    <t>使用用途</t>
    <rPh sb="0" eb="2">
      <t>シヨウ</t>
    </rPh>
    <rPh sb="2" eb="4">
      <t>ヨウト</t>
    </rPh>
    <phoneticPr fontId="2"/>
  </si>
  <si>
    <t>Ⅱ2a.3</t>
    <phoneticPr fontId="2"/>
  </si>
  <si>
    <t>Ⅱ2a.6</t>
    <phoneticPr fontId="2"/>
  </si>
  <si>
    <t>Ⅱ2a.14</t>
    <phoneticPr fontId="2"/>
  </si>
  <si>
    <t>Ⅱ2a.17</t>
    <phoneticPr fontId="2"/>
  </si>
  <si>
    <t>一般
空調用</t>
    <rPh sb="0" eb="2">
      <t>イッパン</t>
    </rPh>
    <rPh sb="3" eb="5">
      <t>クウチョウ</t>
    </rPh>
    <rPh sb="5" eb="6">
      <t>ヨウ</t>
    </rPh>
    <phoneticPr fontId="2"/>
  </si>
  <si>
    <t>特殊
空調用</t>
    <rPh sb="0" eb="2">
      <t>トクシュ</t>
    </rPh>
    <rPh sb="3" eb="5">
      <t>クウチョウ</t>
    </rPh>
    <rPh sb="5" eb="6">
      <t>ヨウ</t>
    </rPh>
    <phoneticPr fontId="2"/>
  </si>
  <si>
    <t>ファンフィルタユニット</t>
    <phoneticPr fontId="2"/>
  </si>
  <si>
    <t>クリーン
ルーム
用</t>
    <rPh sb="9" eb="10">
      <t>ヨウ</t>
    </rPh>
    <phoneticPr fontId="2"/>
  </si>
  <si>
    <t>プラグ
ファン</t>
    <phoneticPr fontId="2"/>
  </si>
  <si>
    <t>永久磁石
（IPM）
モータ</t>
    <rPh sb="0" eb="2">
      <t>エイキュウ</t>
    </rPh>
    <rPh sb="2" eb="4">
      <t>ジシャク</t>
    </rPh>
    <phoneticPr fontId="2"/>
  </si>
  <si>
    <t>楕円管
熱交換器</t>
    <rPh sb="0" eb="2">
      <t>ダエン</t>
    </rPh>
    <rPh sb="2" eb="3">
      <t>カン</t>
    </rPh>
    <rPh sb="4" eb="8">
      <t>ネツコウカンキ</t>
    </rPh>
    <phoneticPr fontId="2"/>
  </si>
  <si>
    <t>空調機の
変風量システム</t>
    <rPh sb="0" eb="3">
      <t>クウチョウキ</t>
    </rPh>
    <rPh sb="5" eb="6">
      <t>ヘン</t>
    </rPh>
    <rPh sb="6" eb="8">
      <t>フウリョウ</t>
    </rPh>
    <phoneticPr fontId="2"/>
  </si>
  <si>
    <t>大温度差
送風空調
システム</t>
    <rPh sb="0" eb="1">
      <t>ダイ</t>
    </rPh>
    <rPh sb="1" eb="4">
      <t>オンドサ</t>
    </rPh>
    <rPh sb="5" eb="7">
      <t>ソウフウ</t>
    </rPh>
    <rPh sb="7" eb="9">
      <t>クウチョウ</t>
    </rPh>
    <phoneticPr fontId="2"/>
  </si>
  <si>
    <t>空調機の
間欠運転
制御</t>
    <rPh sb="0" eb="3">
      <t>クウチョウキ</t>
    </rPh>
    <rPh sb="5" eb="7">
      <t>カンケツ</t>
    </rPh>
    <rPh sb="7" eb="9">
      <t>ウンテン</t>
    </rPh>
    <rPh sb="10" eb="12">
      <t>セイギョ</t>
    </rPh>
    <phoneticPr fontId="2"/>
  </si>
  <si>
    <t>厨房外調機
採用値</t>
    <rPh sb="0" eb="2">
      <t>チュウボウ</t>
    </rPh>
    <rPh sb="2" eb="3">
      <t>ガイ</t>
    </rPh>
    <rPh sb="3" eb="4">
      <t>チョウ</t>
    </rPh>
    <rPh sb="4" eb="5">
      <t>キ</t>
    </rPh>
    <rPh sb="6" eb="8">
      <t>サイヨウ</t>
    </rPh>
    <rPh sb="8" eb="9">
      <t>チ</t>
    </rPh>
    <phoneticPr fontId="2"/>
  </si>
  <si>
    <t>第２号様式（優良特定地球温暖化対策事業所の認定ガイドライン（第二区分事業所））その14</t>
    <rPh sb="0" eb="1">
      <t>ダイ</t>
    </rPh>
    <rPh sb="2" eb="3">
      <t>ゴウ</t>
    </rPh>
    <rPh sb="3" eb="5">
      <t>ヨウシキ</t>
    </rPh>
    <phoneticPr fontId="2"/>
  </si>
  <si>
    <t>Ⅱ2a.4</t>
    <phoneticPr fontId="2"/>
  </si>
  <si>
    <t>1台あたりの灯数</t>
    <rPh sb="1" eb="2">
      <t>ダイ</t>
    </rPh>
    <rPh sb="6" eb="7">
      <t>アカリ</t>
    </rPh>
    <rPh sb="7" eb="8">
      <t>スウ</t>
    </rPh>
    <phoneticPr fontId="2"/>
  </si>
  <si>
    <t>Ⅱ2b.1</t>
    <phoneticPr fontId="2"/>
  </si>
  <si>
    <t>高効率
ランプ</t>
    <rPh sb="0" eb="1">
      <t>コウ</t>
    </rPh>
    <rPh sb="1" eb="3">
      <t>コウリツ</t>
    </rPh>
    <phoneticPr fontId="2"/>
  </si>
  <si>
    <t>直管形蛍光ﾗﾝﾌﾟHf（FHF,FHC）</t>
    <rPh sb="0" eb="2">
      <t>チョクカン</t>
    </rPh>
    <rPh sb="2" eb="3">
      <t>ケイ</t>
    </rPh>
    <rPh sb="3" eb="5">
      <t>ケイコウ</t>
    </rPh>
    <phoneticPr fontId="2"/>
  </si>
  <si>
    <t>直管形蛍光ﾗﾝﾌﾟFLR,FSL</t>
    <rPh sb="3" eb="5">
      <t>ケイコウ</t>
    </rPh>
    <phoneticPr fontId="2"/>
  </si>
  <si>
    <t>直管形蛍光ﾗﾝﾌﾟFL,FCL</t>
    <rPh sb="3" eb="5">
      <t>ケイコウ</t>
    </rPh>
    <phoneticPr fontId="2"/>
  </si>
  <si>
    <t>ｺﾝﾊﾟｸﾄ形蛍光ﾗﾝﾌﾟHf（FHT,FHP）</t>
    <rPh sb="6" eb="7">
      <t>ケイ</t>
    </rPh>
    <rPh sb="7" eb="9">
      <t>ケイコウ</t>
    </rPh>
    <phoneticPr fontId="2"/>
  </si>
  <si>
    <t>ｺﾝﾊﾟｸﾄ形蛍光ﾗﾝﾌﾟFPR</t>
    <rPh sb="6" eb="7">
      <t>ケイ</t>
    </rPh>
    <rPh sb="7" eb="9">
      <t>ケイコウ</t>
    </rPh>
    <phoneticPr fontId="2"/>
  </si>
  <si>
    <t>ｺﾝﾊﾟｸﾄ形蛍光ﾗﾝﾌﾟFPL,FDL,FML,FWL</t>
    <rPh sb="6" eb="7">
      <t>ケイ</t>
    </rPh>
    <rPh sb="7" eb="9">
      <t>ケイコウ</t>
    </rPh>
    <phoneticPr fontId="2"/>
  </si>
  <si>
    <t>ハロゲン電球</t>
    <rPh sb="4" eb="6">
      <t>デンキュウ</t>
    </rPh>
    <phoneticPr fontId="2"/>
  </si>
  <si>
    <t>クリプトン電球</t>
    <rPh sb="5" eb="7">
      <t>デンキュウ</t>
    </rPh>
    <phoneticPr fontId="2"/>
  </si>
  <si>
    <t>白熱電球</t>
    <rPh sb="0" eb="2">
      <t>ハクネツ</t>
    </rPh>
    <rPh sb="2" eb="4">
      <t>デンキュウ</t>
    </rPh>
    <phoneticPr fontId="2"/>
  </si>
  <si>
    <t>ｾﾗﾐｯｸﾒﾀﾙﾊﾗｲﾄﾞﾗﾝﾌﾟ</t>
    <phoneticPr fontId="2"/>
  </si>
  <si>
    <t>メタルハライドランプ</t>
    <phoneticPr fontId="2"/>
  </si>
  <si>
    <t>高圧ナトリウムランプ</t>
    <rPh sb="0" eb="2">
      <t>コウアツ</t>
    </rPh>
    <phoneticPr fontId="2"/>
  </si>
  <si>
    <t>高圧水銀ランプ</t>
    <rPh sb="0" eb="2">
      <t>コウアツ</t>
    </rPh>
    <rPh sb="2" eb="4">
      <t>スイギン</t>
    </rPh>
    <phoneticPr fontId="2"/>
  </si>
  <si>
    <t>LED</t>
    <phoneticPr fontId="2"/>
  </si>
  <si>
    <t>号機名</t>
    <rPh sb="0" eb="1">
      <t>ゴウ</t>
    </rPh>
    <rPh sb="1" eb="2">
      <t>キ</t>
    </rPh>
    <rPh sb="2" eb="3">
      <t>メイ</t>
    </rPh>
    <phoneticPr fontId="2"/>
  </si>
  <si>
    <t>ｴﾚﾍﾞｰﾀｰが複数台設置してある箇所</t>
    <rPh sb="8" eb="10">
      <t>フクスウ</t>
    </rPh>
    <rPh sb="10" eb="11">
      <t>ダイ</t>
    </rPh>
    <rPh sb="11" eb="13">
      <t>セッチ</t>
    </rPh>
    <rPh sb="17" eb="19">
      <t>カショ</t>
    </rPh>
    <phoneticPr fontId="2"/>
  </si>
  <si>
    <t>VVVF
制御方式</t>
    <rPh sb="5" eb="7">
      <t>セイギョ</t>
    </rPh>
    <rPh sb="7" eb="9">
      <t>ホウシキ</t>
    </rPh>
    <phoneticPr fontId="2"/>
  </si>
  <si>
    <t>群管理
制御</t>
    <rPh sb="0" eb="1">
      <t>グン</t>
    </rPh>
    <rPh sb="1" eb="3">
      <t>カンリ</t>
    </rPh>
    <rPh sb="4" eb="6">
      <t>セイギョ</t>
    </rPh>
    <phoneticPr fontId="2"/>
  </si>
  <si>
    <t>かご内の照明、ファン等の不使用時停止制御</t>
    <rPh sb="2" eb="3">
      <t>ナイ</t>
    </rPh>
    <rPh sb="4" eb="6">
      <t>ショウメイ</t>
    </rPh>
    <rPh sb="10" eb="11">
      <t>ナド</t>
    </rPh>
    <rPh sb="12" eb="13">
      <t>フ</t>
    </rPh>
    <rPh sb="13" eb="16">
      <t>シヨウジ</t>
    </rPh>
    <rPh sb="16" eb="18">
      <t>テイシ</t>
    </rPh>
    <rPh sb="18" eb="20">
      <t>セイギョ</t>
    </rPh>
    <phoneticPr fontId="2"/>
  </si>
  <si>
    <t>電力回生
制御</t>
    <rPh sb="0" eb="2">
      <t>デンリョク</t>
    </rPh>
    <rPh sb="2" eb="4">
      <t>カイセイ</t>
    </rPh>
    <rPh sb="5" eb="7">
      <t>セイギョ</t>
    </rPh>
    <phoneticPr fontId="2"/>
  </si>
  <si>
    <t>計画の策定のみ</t>
    <rPh sb="0" eb="2">
      <t>ケイカク</t>
    </rPh>
    <rPh sb="3" eb="5">
      <t>サクテイ</t>
    </rPh>
    <phoneticPr fontId="2"/>
  </si>
  <si>
    <t>実施無し</t>
    <phoneticPr fontId="2"/>
  </si>
  <si>
    <t>改善策の立案・実施及び効果検証の実施</t>
    <rPh sb="0" eb="3">
      <t>カイゼンサク</t>
    </rPh>
    <rPh sb="4" eb="6">
      <t>リツアン</t>
    </rPh>
    <rPh sb="7" eb="9">
      <t>ジッシ</t>
    </rPh>
    <phoneticPr fontId="2"/>
  </si>
  <si>
    <t>立案・実施のみ</t>
    <rPh sb="0" eb="2">
      <t>リツアン</t>
    </rPh>
    <rPh sb="3" eb="5">
      <t>ジッシ</t>
    </rPh>
    <phoneticPr fontId="2"/>
  </si>
  <si>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2"/>
  </si>
  <si>
    <t>保守・点検計画の策定及び実施</t>
    <rPh sb="5" eb="7">
      <t>ケイカク</t>
    </rPh>
    <rPh sb="8" eb="10">
      <t>サクテイ</t>
    </rPh>
    <rPh sb="10" eb="11">
      <t>オヨ</t>
    </rPh>
    <rPh sb="12" eb="14">
      <t>ジッシ</t>
    </rPh>
    <phoneticPr fontId="2"/>
  </si>
  <si>
    <t>保守・点検計画の策定及び実施</t>
    <rPh sb="0" eb="2">
      <t>ホシュ</t>
    </rPh>
    <rPh sb="3" eb="5">
      <t>テンケン</t>
    </rPh>
    <rPh sb="5" eb="7">
      <t>ケイカク</t>
    </rPh>
    <rPh sb="8" eb="10">
      <t>サクテイ</t>
    </rPh>
    <rPh sb="10" eb="11">
      <t>オヨ</t>
    </rPh>
    <rPh sb="12" eb="14">
      <t>ジッシ</t>
    </rPh>
    <phoneticPr fontId="2"/>
  </si>
  <si>
    <t>変圧器</t>
  </si>
  <si>
    <t>エアコンプレッサー</t>
  </si>
  <si>
    <t>パッケージ形空調機その１</t>
  </si>
  <si>
    <t>パッケージ形空調機その２</t>
  </si>
  <si>
    <t>空調機その２</t>
  </si>
  <si>
    <t>空調機その１</t>
  </si>
  <si>
    <t>最も古い設備の設置年度</t>
    <rPh sb="0" eb="1">
      <t>モット</t>
    </rPh>
    <rPh sb="2" eb="3">
      <t>フル</t>
    </rPh>
    <rPh sb="4" eb="6">
      <t>セツビ</t>
    </rPh>
    <rPh sb="7" eb="9">
      <t>セッチ</t>
    </rPh>
    <rPh sb="9" eb="11">
      <t>ネンド</t>
    </rPh>
    <phoneticPr fontId="2"/>
  </si>
  <si>
    <t>最も新しい設備の設置年度</t>
    <rPh sb="0" eb="1">
      <t>モット</t>
    </rPh>
    <rPh sb="2" eb="3">
      <t>アタラ</t>
    </rPh>
    <rPh sb="5" eb="7">
      <t>セツビ</t>
    </rPh>
    <rPh sb="8" eb="10">
      <t>セッチ</t>
    </rPh>
    <rPh sb="10" eb="12">
      <t>ネンド</t>
    </rPh>
    <phoneticPr fontId="2"/>
  </si>
  <si>
    <t>定格COP
ﾎﾞｲﾗ効率</t>
    <rPh sb="0" eb="2">
      <t>テイカク</t>
    </rPh>
    <rPh sb="10" eb="11">
      <t>リツ</t>
    </rPh>
    <phoneticPr fontId="2"/>
  </si>
  <si>
    <t>[kg/h]LPG</t>
  </si>
  <si>
    <t>[ℓ/h]A重油</t>
  </si>
  <si>
    <t>[ℓ/h]灯油</t>
  </si>
  <si>
    <t xml:space="preserve">蒸気ボイラー </t>
    <phoneticPr fontId="2"/>
  </si>
  <si>
    <t>熱源機器</t>
    <phoneticPr fontId="2"/>
  </si>
  <si>
    <t>ボイラー
容量
[kW]</t>
    <rPh sb="5" eb="7">
      <t>ヨウリョウ</t>
    </rPh>
    <phoneticPr fontId="2"/>
  </si>
  <si>
    <t>年間
熱製造量
実績
[GJ/年]</t>
    <rPh sb="0" eb="2">
      <t>ネンカン</t>
    </rPh>
    <rPh sb="3" eb="4">
      <t>ネツ</t>
    </rPh>
    <rPh sb="4" eb="6">
      <t>セイゾウ</t>
    </rPh>
    <rPh sb="6" eb="7">
      <t>リョウ</t>
    </rPh>
    <rPh sb="8" eb="10">
      <t>ジッセキ</t>
    </rPh>
    <rPh sb="15" eb="16">
      <t>トシ</t>
    </rPh>
    <phoneticPr fontId="2"/>
  </si>
  <si>
    <t>年間
稼働時間
[h/年]</t>
    <rPh sb="0" eb="2">
      <t>ネンカン</t>
    </rPh>
    <rPh sb="3" eb="5">
      <t>カドウ</t>
    </rPh>
    <rPh sb="5" eb="7">
      <t>ジカン</t>
    </rPh>
    <phoneticPr fontId="2"/>
  </si>
  <si>
    <t>推計値
[GJ/年]</t>
    <rPh sb="0" eb="3">
      <t>スイケイチ</t>
    </rPh>
    <phoneticPr fontId="2"/>
  </si>
  <si>
    <t>実測値
[GJ/年]</t>
  </si>
  <si>
    <t>採用値
[GJ/年]</t>
    <rPh sb="0" eb="2">
      <t>サイヨウ</t>
    </rPh>
    <rPh sb="2" eb="3">
      <t>チ</t>
    </rPh>
    <phoneticPr fontId="2"/>
  </si>
  <si>
    <t>ﾎﾞｲﾗ効率</t>
    <phoneticPr fontId="2"/>
  </si>
  <si>
    <t>←不合格要件</t>
    <rPh sb="1" eb="4">
      <t>フゴウカク</t>
    </rPh>
    <rPh sb="4" eb="6">
      <t>ヨウケン</t>
    </rPh>
    <phoneticPr fontId="2"/>
  </si>
  <si>
    <t>-</t>
    <phoneticPr fontId="2"/>
  </si>
  <si>
    <t>省エネ形</t>
    <rPh sb="0" eb="1">
      <t>ショウ</t>
    </rPh>
    <rPh sb="3" eb="4">
      <t>ガタ</t>
    </rPh>
    <phoneticPr fontId="2"/>
  </si>
  <si>
    <t>熱交換器の断熱</t>
    <rPh sb="0" eb="4">
      <t>ネツコウカンキ</t>
    </rPh>
    <phoneticPr fontId="2"/>
  </si>
  <si>
    <t>熱交換器の断熱が、熱交換器全台数に対して、どの程度の割合で導入されているか。</t>
    <rPh sb="0" eb="3">
      <t>ネツコウカン</t>
    </rPh>
    <rPh sb="3" eb="4">
      <t>ウツワ</t>
    </rPh>
    <rPh sb="5" eb="7">
      <t>ダンネツ</t>
    </rPh>
    <rPh sb="9" eb="13">
      <t>ネツコウカンキ</t>
    </rPh>
    <rPh sb="13" eb="14">
      <t>ゼン</t>
    </rPh>
    <rPh sb="14" eb="16">
      <t>ダイスウ</t>
    </rPh>
    <rPh sb="17" eb="18">
      <t>タイ</t>
    </rPh>
    <rPh sb="23" eb="25">
      <t>テイド</t>
    </rPh>
    <rPh sb="26" eb="28">
      <t>ワリアイ</t>
    </rPh>
    <rPh sb="29" eb="31">
      <t>ドウニュウ</t>
    </rPh>
    <phoneticPr fontId="2"/>
  </si>
  <si>
    <t>＋</t>
    <phoneticPr fontId="2"/>
  </si>
  <si>
    <t>1b.19</t>
  </si>
  <si>
    <t>1b.15</t>
    <phoneticPr fontId="2"/>
  </si>
  <si>
    <t>1b.16</t>
    <phoneticPr fontId="2"/>
  </si>
  <si>
    <t>No</t>
    <phoneticPr fontId="2"/>
  </si>
  <si>
    <t>Ⅱ1b.7</t>
    <phoneticPr fontId="2"/>
  </si>
  <si>
    <t>ファン</t>
    <phoneticPr fontId="2"/>
  </si>
  <si>
    <t>－</t>
    <phoneticPr fontId="2"/>
  </si>
  <si>
    <t>冷却塔ファン等の台数制御又は発停制御</t>
    <rPh sb="0" eb="3">
      <t>レイキャクトウ</t>
    </rPh>
    <rPh sb="6" eb="7">
      <t>ナド</t>
    </rPh>
    <rPh sb="8" eb="10">
      <t>ダイスウ</t>
    </rPh>
    <rPh sb="10" eb="12">
      <t>セイギョ</t>
    </rPh>
    <rPh sb="12" eb="13">
      <t>マタ</t>
    </rPh>
    <rPh sb="14" eb="15">
      <t>ハツ</t>
    </rPh>
    <rPh sb="15" eb="16">
      <t>テイ</t>
    </rPh>
    <rPh sb="16" eb="18">
      <t>セイギョ</t>
    </rPh>
    <phoneticPr fontId="2"/>
  </si>
  <si>
    <t>熱源容量
[kW]</t>
  </si>
  <si>
    <t>年間熱製造量実績
[GJ/年]</t>
    <rPh sb="0" eb="2">
      <t>ネンカン</t>
    </rPh>
    <rPh sb="2" eb="3">
      <t>ネツ</t>
    </rPh>
    <rPh sb="3" eb="5">
      <t>セイゾウ</t>
    </rPh>
    <rPh sb="5" eb="6">
      <t>リョウ</t>
    </rPh>
    <rPh sb="6" eb="8">
      <t>ジッセキ</t>
    </rPh>
    <rPh sb="13" eb="14">
      <t>トシ</t>
    </rPh>
    <phoneticPr fontId="2"/>
  </si>
  <si>
    <t>年間稼働時間
[h/年]</t>
    <rPh sb="0" eb="2">
      <t>ネンカン</t>
    </rPh>
    <rPh sb="2" eb="4">
      <t>カドウ</t>
    </rPh>
    <rPh sb="4" eb="6">
      <t>ジカン</t>
    </rPh>
    <phoneticPr fontId="2"/>
  </si>
  <si>
    <t>燃料・熱
[GJ/年]</t>
    <rPh sb="0" eb="2">
      <t>ネンリョウ</t>
    </rPh>
    <rPh sb="9" eb="10">
      <t>ネン</t>
    </rPh>
    <phoneticPr fontId="2"/>
  </si>
  <si>
    <t>電気
[MWh/年]</t>
    <rPh sb="0" eb="2">
      <t>デンキ</t>
    </rPh>
    <phoneticPr fontId="2"/>
  </si>
  <si>
    <t>Ⅱ1b.4</t>
    <phoneticPr fontId="2"/>
  </si>
  <si>
    <t>95%以上に採用</t>
    <phoneticPr fontId="2"/>
  </si>
  <si>
    <t>70%以上95%未満に採用</t>
    <phoneticPr fontId="2"/>
  </si>
  <si>
    <t>5%以上30%未満に採用</t>
    <phoneticPr fontId="2"/>
  </si>
  <si>
    <t>5%未満に採用又は採用無し</t>
    <phoneticPr fontId="2"/>
  </si>
  <si>
    <t>冷却
能力
[kW]</t>
    <rPh sb="0" eb="2">
      <t>レイキャク</t>
    </rPh>
    <rPh sb="3" eb="5">
      <t>ノウリョク</t>
    </rPh>
    <phoneticPr fontId="2"/>
  </si>
  <si>
    <t>電動機出力[kW]</t>
    <rPh sb="0" eb="3">
      <t>デンドウキ</t>
    </rPh>
    <rPh sb="3" eb="5">
      <t>シュツリョク</t>
    </rPh>
    <phoneticPr fontId="2"/>
  </si>
  <si>
    <t>年間
稼働
時間
[h/年]</t>
    <rPh sb="0" eb="2">
      <t>ネンカン</t>
    </rPh>
    <rPh sb="3" eb="5">
      <t>カドウ</t>
    </rPh>
    <rPh sb="6" eb="8">
      <t>ジカン</t>
    </rPh>
    <rPh sb="12" eb="13">
      <t>ネン</t>
    </rPh>
    <phoneticPr fontId="2"/>
  </si>
  <si>
    <t>実測値
[MWh/年]</t>
  </si>
  <si>
    <t>採用値
[MWh/年]</t>
    <rPh sb="0" eb="2">
      <t>サイヨウ</t>
    </rPh>
    <rPh sb="2" eb="3">
      <t>チ</t>
    </rPh>
    <phoneticPr fontId="2"/>
  </si>
  <si>
    <t>電動機
出力
[kW]</t>
    <rPh sb="0" eb="3">
      <t>デンドウキ</t>
    </rPh>
    <rPh sb="4" eb="6">
      <t>シュツリョク</t>
    </rPh>
    <phoneticPr fontId="2"/>
  </si>
  <si>
    <t>推計値
[MWh/年]</t>
    <rPh sb="0" eb="3">
      <t>スイケイチ</t>
    </rPh>
    <phoneticPr fontId="2"/>
  </si>
  <si>
    <t>電圧[V]</t>
    <rPh sb="0" eb="2">
      <t>デンアツ</t>
    </rPh>
    <phoneticPr fontId="2"/>
  </si>
  <si>
    <t>定格
容量
[kVA]</t>
    <rPh sb="0" eb="2">
      <t>テイカク</t>
    </rPh>
    <rPh sb="3" eb="5">
      <t>ヨウリョウ</t>
    </rPh>
    <phoneticPr fontId="2"/>
  </si>
  <si>
    <t xml:space="preserve">  210-105</t>
    <phoneticPr fontId="2"/>
  </si>
  <si>
    <t>No</t>
    <phoneticPr fontId="2"/>
  </si>
  <si>
    <t>600Vを超え7,000V以下</t>
    <phoneticPr fontId="2"/>
  </si>
  <si>
    <t>Ⅱ1d.1</t>
    <phoneticPr fontId="2"/>
  </si>
  <si>
    <t>－</t>
    <phoneticPr fontId="2"/>
  </si>
  <si>
    <t>年間
稼働
時間
[h/年]</t>
    <rPh sb="0" eb="2">
      <t>ネンカン</t>
    </rPh>
    <rPh sb="3" eb="5">
      <t>カドウ</t>
    </rPh>
    <rPh sb="6" eb="8">
      <t>ジカン</t>
    </rPh>
    <phoneticPr fontId="2"/>
  </si>
  <si>
    <r>
      <t xml:space="preserve">実測値
</t>
    </r>
    <r>
      <rPr>
        <sz val="8"/>
        <rFont val="ＭＳ Ｐゴシック"/>
        <family val="3"/>
        <charset val="128"/>
      </rPr>
      <t>[MWh/年]</t>
    </r>
    <phoneticPr fontId="2"/>
  </si>
  <si>
    <r>
      <t xml:space="preserve">採用値
</t>
    </r>
    <r>
      <rPr>
        <sz val="8"/>
        <rFont val="ＭＳ Ｐゴシック"/>
        <family val="3"/>
        <charset val="128"/>
      </rPr>
      <t>[MWh/年]</t>
    </r>
    <rPh sb="0" eb="2">
      <t>サイヨウ</t>
    </rPh>
    <rPh sb="2" eb="3">
      <t>チ</t>
    </rPh>
    <phoneticPr fontId="2"/>
  </si>
  <si>
    <r>
      <t xml:space="preserve">推計値
</t>
    </r>
    <r>
      <rPr>
        <sz val="8"/>
        <rFont val="ＭＳ Ｐゴシック"/>
        <family val="3"/>
        <charset val="128"/>
      </rPr>
      <t>[MWh/年]</t>
    </r>
    <rPh sb="0" eb="3">
      <t>スイケイチ</t>
    </rPh>
    <phoneticPr fontId="2"/>
  </si>
  <si>
    <t>圧縮機
電動機
出力
[kW]</t>
    <rPh sb="0" eb="3">
      <t>アッシュクキ</t>
    </rPh>
    <rPh sb="4" eb="7">
      <t>デンドウキ</t>
    </rPh>
    <rPh sb="8" eb="10">
      <t>シュツリョク</t>
    </rPh>
    <phoneticPr fontId="2"/>
  </si>
  <si>
    <t>給水ポンプ</t>
    <phoneticPr fontId="2"/>
  </si>
  <si>
    <t>排水処理用ポンプ・ブロワ</t>
    <phoneticPr fontId="2"/>
  </si>
  <si>
    <r>
      <t xml:space="preserve">給水
設備
採用値
</t>
    </r>
    <r>
      <rPr>
        <sz val="8"/>
        <rFont val="ＭＳ Ｐゴシック"/>
        <family val="3"/>
        <charset val="128"/>
      </rPr>
      <t>[MWh/年]</t>
    </r>
    <rPh sb="0" eb="2">
      <t>キュウスイ</t>
    </rPh>
    <rPh sb="3" eb="5">
      <t>セツビ</t>
    </rPh>
    <rPh sb="6" eb="8">
      <t>サイヨウ</t>
    </rPh>
    <rPh sb="8" eb="9">
      <t>チ</t>
    </rPh>
    <phoneticPr fontId="2"/>
  </si>
  <si>
    <r>
      <t xml:space="preserve">排水処理設備
採用値
</t>
    </r>
    <r>
      <rPr>
        <sz val="8"/>
        <rFont val="ＭＳ Ｐゴシック"/>
        <family val="3"/>
        <charset val="128"/>
      </rPr>
      <t>[MWh/年]</t>
    </r>
    <rPh sb="0" eb="2">
      <t>ハイスイ</t>
    </rPh>
    <rPh sb="2" eb="4">
      <t>ショリ</t>
    </rPh>
    <rPh sb="4" eb="6">
      <t>セツビ</t>
    </rPh>
    <rPh sb="7" eb="9">
      <t>サイヨウ</t>
    </rPh>
    <rPh sb="9" eb="10">
      <t>チ</t>
    </rPh>
    <phoneticPr fontId="2"/>
  </si>
  <si>
    <t>推定末端差圧一定ｲﾝﾊﾞｰﾀ制御ﾎﾟﾝﾌﾟﾕﾆｯﾄ</t>
    <rPh sb="0" eb="2">
      <t>スイテイ</t>
    </rPh>
    <rPh sb="2" eb="4">
      <t>マッタン</t>
    </rPh>
    <rPh sb="4" eb="6">
      <t>サアツ</t>
    </rPh>
    <rPh sb="6" eb="8">
      <t>イッテイ</t>
    </rPh>
    <rPh sb="14" eb="16">
      <t>セイギョ</t>
    </rPh>
    <phoneticPr fontId="2"/>
  </si>
  <si>
    <t>＋</t>
    <phoneticPr fontId="2"/>
  </si>
  <si>
    <t>2a.21</t>
  </si>
  <si>
    <t>第２号様式（優良特定地球温暖化対策事業所の認定ガイドライン（第二区分事業所））その６</t>
    <rPh sb="0" eb="1">
      <t>ダイ</t>
    </rPh>
    <rPh sb="2" eb="3">
      <t>ゴウ</t>
    </rPh>
    <rPh sb="3" eb="5">
      <t>ヨウシキ</t>
    </rPh>
    <phoneticPr fontId="2"/>
  </si>
  <si>
    <t>冷房
能力
[kW]</t>
    <rPh sb="0" eb="2">
      <t>レイボウ</t>
    </rPh>
    <rPh sb="3" eb="5">
      <t>ノウリョク</t>
    </rPh>
    <phoneticPr fontId="2"/>
  </si>
  <si>
    <t>暖房
能力
[kW]</t>
    <rPh sb="0" eb="2">
      <t>ダンボウ</t>
    </rPh>
    <rPh sb="3" eb="5">
      <t>ノウリョク</t>
    </rPh>
    <phoneticPr fontId="2"/>
  </si>
  <si>
    <t>加熱
能力
[kW]</t>
    <rPh sb="0" eb="2">
      <t>カネツ</t>
    </rPh>
    <rPh sb="3" eb="5">
      <t>ノウリョク</t>
    </rPh>
    <phoneticPr fontId="2"/>
  </si>
  <si>
    <t>ファン
電動機
出力
[kW]</t>
    <rPh sb="4" eb="7">
      <t>デンドウキ</t>
    </rPh>
    <rPh sb="8" eb="10">
      <t>シュツリョク</t>
    </rPh>
    <phoneticPr fontId="2"/>
  </si>
  <si>
    <t>ランプ
ワット数
[W]</t>
    <rPh sb="7" eb="8">
      <t>カズ</t>
    </rPh>
    <phoneticPr fontId="2"/>
  </si>
  <si>
    <t>○</t>
    <phoneticPr fontId="2"/>
  </si>
  <si>
    <t>No</t>
    <phoneticPr fontId="2"/>
  </si>
  <si>
    <t>Ⅱ2d.1</t>
    <phoneticPr fontId="2"/>
  </si>
  <si>
    <t>Ⅱ2d.2</t>
    <phoneticPr fontId="2"/>
  </si>
  <si>
    <t>Ⅱ2d.3</t>
    <phoneticPr fontId="2"/>
  </si>
  <si>
    <t>Ⅱ2d.4</t>
    <phoneticPr fontId="2"/>
  </si>
  <si>
    <t>－</t>
    <phoneticPr fontId="2"/>
  </si>
  <si>
    <t>誘導灯の消灯制御が導入されているか。</t>
    <phoneticPr fontId="2"/>
  </si>
  <si>
    <t>電力系統連系蓄電池有り</t>
    <rPh sb="2" eb="4">
      <t>ケイトウ</t>
    </rPh>
    <rPh sb="4" eb="5">
      <t>レン</t>
    </rPh>
    <rPh sb="5" eb="6">
      <t>ケイ</t>
    </rPh>
    <rPh sb="6" eb="9">
      <t>チクデンチ</t>
    </rPh>
    <rPh sb="9" eb="10">
      <t>ア</t>
    </rPh>
    <phoneticPr fontId="2"/>
  </si>
  <si>
    <t>照明のセキュリティー連動制御の導入</t>
    <phoneticPr fontId="2"/>
  </si>
  <si>
    <t>デシカント空調システムの導入</t>
    <rPh sb="5" eb="6">
      <t>クウ</t>
    </rPh>
    <rPh sb="6" eb="7">
      <t>チョウ</t>
    </rPh>
    <rPh sb="12" eb="14">
      <t>ドウニュウ</t>
    </rPh>
    <phoneticPr fontId="2"/>
  </si>
  <si>
    <t>生産量・処理量あたりのエネルギー消費原単位の実績</t>
    <rPh sb="0" eb="2">
      <t>セイサン</t>
    </rPh>
    <rPh sb="2" eb="3">
      <t>リョウ</t>
    </rPh>
    <rPh sb="4" eb="6">
      <t>ショリ</t>
    </rPh>
    <rPh sb="6" eb="7">
      <t>リョウ</t>
    </rPh>
    <phoneticPr fontId="2"/>
  </si>
  <si>
    <t>生産量又は処理量などの指標あたりの一次エネルギー消費原単位が、過去5年間の年平均値で、どの程度削減されているか。</t>
    <rPh sb="0" eb="2">
      <t>セイサン</t>
    </rPh>
    <rPh sb="2" eb="3">
      <t>リョウ</t>
    </rPh>
    <rPh sb="3" eb="4">
      <t>マタ</t>
    </rPh>
    <rPh sb="5" eb="7">
      <t>ショリ</t>
    </rPh>
    <rPh sb="7" eb="8">
      <t>リョウ</t>
    </rPh>
    <rPh sb="11" eb="13">
      <t>シヒョウ</t>
    </rPh>
    <rPh sb="17" eb="19">
      <t>イチジ</t>
    </rPh>
    <rPh sb="31" eb="33">
      <t>カコ</t>
    </rPh>
    <rPh sb="34" eb="35">
      <t>ネン</t>
    </rPh>
    <rPh sb="35" eb="36">
      <t>カン</t>
    </rPh>
    <rPh sb="37" eb="38">
      <t>ネン</t>
    </rPh>
    <rPh sb="38" eb="40">
      <t>ヘイキン</t>
    </rPh>
    <rPh sb="40" eb="41">
      <t>アタイ</t>
    </rPh>
    <rPh sb="45" eb="47">
      <t>テイド</t>
    </rPh>
    <rPh sb="47" eb="49">
      <t>サクゲン</t>
    </rPh>
    <phoneticPr fontId="2"/>
  </si>
  <si>
    <t>1%未満削減又は増加</t>
    <rPh sb="2" eb="4">
      <t>ミマン</t>
    </rPh>
    <rPh sb="4" eb="6">
      <t>サクゲン</t>
    </rPh>
    <rPh sb="6" eb="7">
      <t>マタ</t>
    </rPh>
    <rPh sb="8" eb="10">
      <t>ゾウカ</t>
    </rPh>
    <phoneticPr fontId="2"/>
  </si>
  <si>
    <t>1%以上2%未満削減</t>
    <rPh sb="2" eb="4">
      <t>イジョウ</t>
    </rPh>
    <rPh sb="6" eb="8">
      <t>ミマン</t>
    </rPh>
    <rPh sb="8" eb="10">
      <t>サクゲン</t>
    </rPh>
    <phoneticPr fontId="2"/>
  </si>
  <si>
    <t>2%以上3%未満削減</t>
    <rPh sb="2" eb="4">
      <t>イジョウ</t>
    </rPh>
    <rPh sb="6" eb="8">
      <t>ミマン</t>
    </rPh>
    <rPh sb="8" eb="10">
      <t>サクゲン</t>
    </rPh>
    <phoneticPr fontId="2"/>
  </si>
  <si>
    <t>3%以上削減</t>
    <rPh sb="2" eb="4">
      <t>イジョウ</t>
    </rPh>
    <rPh sb="4" eb="6">
      <t>サクゲン</t>
    </rPh>
    <phoneticPr fontId="2"/>
  </si>
  <si>
    <t>エネルギー消費特性の把握、エネルギー消費原単位の算出及び管理</t>
    <rPh sb="5" eb="7">
      <t>ショウヒ</t>
    </rPh>
    <rPh sb="7" eb="9">
      <t>トクセイ</t>
    </rPh>
    <rPh sb="10" eb="12">
      <t>ハアク</t>
    </rPh>
    <phoneticPr fontId="2"/>
  </si>
  <si>
    <t>実施無し</t>
    <phoneticPr fontId="2"/>
  </si>
  <si>
    <t>1e.13</t>
  </si>
  <si>
    <t>高効率ドライヤーの導入</t>
    <rPh sb="0" eb="3">
      <t>コウコウリツ</t>
    </rPh>
    <rPh sb="9" eb="11">
      <t>ドウニュウ</t>
    </rPh>
    <phoneticPr fontId="2"/>
  </si>
  <si>
    <t>＋</t>
    <phoneticPr fontId="2"/>
  </si>
  <si>
    <t>中温冷水利用システムの導入</t>
    <rPh sb="0" eb="2">
      <t>チュウオン</t>
    </rPh>
    <rPh sb="2" eb="4">
      <t>レイスイ</t>
    </rPh>
    <rPh sb="4" eb="6">
      <t>リヨウ</t>
    </rPh>
    <phoneticPr fontId="2"/>
  </si>
  <si>
    <t>採用無し</t>
    <phoneticPr fontId="2"/>
  </si>
  <si>
    <t>統合熱源制御システムの導入</t>
    <rPh sb="0" eb="2">
      <t>トウゴウ</t>
    </rPh>
    <rPh sb="2" eb="4">
      <t>ネツゲン</t>
    </rPh>
    <rPh sb="4" eb="6">
      <t>セイギョ</t>
    </rPh>
    <phoneticPr fontId="2"/>
  </si>
  <si>
    <t>熱源機器、冷却塔及びポンプ等をシステムとして最も高効率に制御する統合熱源制御システムが導入されているか。</t>
    <rPh sb="0" eb="2">
      <t>ネツゲン</t>
    </rPh>
    <rPh sb="2" eb="4">
      <t>キキ</t>
    </rPh>
    <rPh sb="5" eb="8">
      <t>レイキャクトウ</t>
    </rPh>
    <rPh sb="8" eb="9">
      <t>オヨ</t>
    </rPh>
    <rPh sb="13" eb="14">
      <t>ナド</t>
    </rPh>
    <rPh sb="22" eb="23">
      <t>モット</t>
    </rPh>
    <rPh sb="24" eb="27">
      <t>コウコウリツ</t>
    </rPh>
    <rPh sb="28" eb="30">
      <t>セイギョ</t>
    </rPh>
    <phoneticPr fontId="2"/>
  </si>
  <si>
    <t>95%以上に採用</t>
    <phoneticPr fontId="2"/>
  </si>
  <si>
    <t>70%以上95%未満に採用</t>
    <phoneticPr fontId="2"/>
  </si>
  <si>
    <t>5%以上30%未満に採用</t>
    <phoneticPr fontId="2"/>
  </si>
  <si>
    <t>5%未満に採用又は採用無し</t>
    <phoneticPr fontId="2"/>
  </si>
  <si>
    <t>1b.20</t>
  </si>
  <si>
    <t>1b.21</t>
  </si>
  <si>
    <t>1b.22</t>
  </si>
  <si>
    <t>熱源2次ポンプの送水圧力設定制御の導入</t>
    <rPh sb="8" eb="10">
      <t>ソウスイ</t>
    </rPh>
    <rPh sb="10" eb="12">
      <t>アツリョク</t>
    </rPh>
    <rPh sb="12" eb="14">
      <t>セッテイ</t>
    </rPh>
    <phoneticPr fontId="2"/>
  </si>
  <si>
    <t>熱源2次ポンプの送水圧力設定制御が、熱源2次ポンプ総電動機出力に対して、どの程度の割合で導入されているか。</t>
    <rPh sb="8" eb="10">
      <t>ソウスイ</t>
    </rPh>
    <rPh sb="10" eb="12">
      <t>アツリョク</t>
    </rPh>
    <rPh sb="12" eb="14">
      <t>セッテイ</t>
    </rPh>
    <rPh sb="14" eb="16">
      <t>セイギョ</t>
    </rPh>
    <phoneticPr fontId="2"/>
  </si>
  <si>
    <t>気流感創出ファン・サーキュレーションファンの導入</t>
    <rPh sb="0" eb="2">
      <t>キリュウ</t>
    </rPh>
    <rPh sb="2" eb="3">
      <t>カン</t>
    </rPh>
    <rPh sb="3" eb="5">
      <t>ソウシュツ</t>
    </rPh>
    <phoneticPr fontId="2"/>
  </si>
  <si>
    <t>採用無し</t>
    <phoneticPr fontId="2"/>
  </si>
  <si>
    <t>2a.22</t>
  </si>
  <si>
    <t>1f.3</t>
    <phoneticPr fontId="2"/>
  </si>
  <si>
    <t>パッケージ形空調機の省エネチューニングの実施</t>
    <rPh sb="5" eb="6">
      <t>カタ</t>
    </rPh>
    <rPh sb="6" eb="7">
      <t>クウ</t>
    </rPh>
    <rPh sb="7" eb="8">
      <t>チョウ</t>
    </rPh>
    <rPh sb="8" eb="9">
      <t>キ</t>
    </rPh>
    <rPh sb="10" eb="11">
      <t>ショウ</t>
    </rPh>
    <rPh sb="20" eb="22">
      <t>ジッシ</t>
    </rPh>
    <phoneticPr fontId="2"/>
  </si>
  <si>
    <t>熱源機器無し</t>
    <rPh sb="0" eb="4">
      <t>ネツゲンキキ</t>
    </rPh>
    <rPh sb="4" eb="5">
      <t>ナ</t>
    </rPh>
    <phoneticPr fontId="2"/>
  </si>
  <si>
    <t>-</t>
    <phoneticPr fontId="2"/>
  </si>
  <si>
    <t>冷却水の適正な水質管理及び冷却塔の充填材の清掃</t>
    <rPh sb="11" eb="12">
      <t>オヨ</t>
    </rPh>
    <rPh sb="13" eb="16">
      <t>レイキャクトウ</t>
    </rPh>
    <rPh sb="17" eb="19">
      <t>ジュウテン</t>
    </rPh>
    <rPh sb="19" eb="20">
      <t>ザイ</t>
    </rPh>
    <rPh sb="21" eb="23">
      <t>セイソウ</t>
    </rPh>
    <phoneticPr fontId="2"/>
  </si>
  <si>
    <t>冷却水の適正な水質管理及び冷却塔の充填材の清掃が適切な頻度で実施されているか。</t>
    <rPh sb="11" eb="12">
      <t>オヨ</t>
    </rPh>
    <rPh sb="13" eb="16">
      <t>レイキャクトウ</t>
    </rPh>
    <rPh sb="17" eb="19">
      <t>ジュウテン</t>
    </rPh>
    <rPh sb="19" eb="20">
      <t>ザイ</t>
    </rPh>
    <rPh sb="21" eb="23">
      <t>セイソウ</t>
    </rPh>
    <phoneticPr fontId="2"/>
  </si>
  <si>
    <t>熱源用制御機器の点検及び制御バルブ等の作動チェックが適切な頻度で実施されているか。</t>
    <rPh sb="10" eb="11">
      <t>オヨ</t>
    </rPh>
    <phoneticPr fontId="2"/>
  </si>
  <si>
    <t>蒸気ボイラーの伝熱面及びバーナーノズルの点検及び清掃及びスケール除去が適切な頻度で実施されているか。</t>
    <rPh sb="26" eb="27">
      <t>オヨ</t>
    </rPh>
    <phoneticPr fontId="2"/>
  </si>
  <si>
    <t>センサー類の精度チェック及び制御ダンパ等の作動チェックが適切な頻度で実施されているか。</t>
    <rPh sb="12" eb="13">
      <t>オヨ</t>
    </rPh>
    <phoneticPr fontId="2"/>
  </si>
  <si>
    <t>空調機・ファンコイルユニット等のコイルフィンの清浄</t>
    <rPh sb="14" eb="15">
      <t>ナド</t>
    </rPh>
    <phoneticPr fontId="2"/>
  </si>
  <si>
    <t>熱源ポンプ</t>
    <rPh sb="0" eb="2">
      <t>ネツゲン</t>
    </rPh>
    <phoneticPr fontId="2"/>
  </si>
  <si>
    <t>熱源2次ポンプの台数制御及びインバータによる変流量制御</t>
    <rPh sb="3" eb="4">
      <t>ジ</t>
    </rPh>
    <rPh sb="8" eb="10">
      <t>ダイスウ</t>
    </rPh>
    <rPh sb="10" eb="12">
      <t>セイギョ</t>
    </rPh>
    <rPh sb="12" eb="13">
      <t>オヨ</t>
    </rPh>
    <rPh sb="22" eb="23">
      <t>ヘン</t>
    </rPh>
    <rPh sb="23" eb="25">
      <t>リュウリョウ</t>
    </rPh>
    <rPh sb="25" eb="27">
      <t>セイギョ</t>
    </rPh>
    <phoneticPr fontId="2"/>
  </si>
  <si>
    <t>熱源1次ポンプの台数制御又はインバータによる変流量制御</t>
    <rPh sb="3" eb="4">
      <t>ジ</t>
    </rPh>
    <rPh sb="8" eb="10">
      <t>ダイスウ</t>
    </rPh>
    <rPh sb="10" eb="12">
      <t>セイギョ</t>
    </rPh>
    <rPh sb="12" eb="13">
      <t>マタ</t>
    </rPh>
    <rPh sb="22" eb="23">
      <t>ヘン</t>
    </rPh>
    <rPh sb="23" eb="25">
      <t>リュウリョウ</t>
    </rPh>
    <rPh sb="25" eb="27">
      <t>セイギョ</t>
    </rPh>
    <phoneticPr fontId="2"/>
  </si>
  <si>
    <t>熱源2次ポンプ無し</t>
    <rPh sb="7" eb="8">
      <t>ナ</t>
    </rPh>
    <phoneticPr fontId="2"/>
  </si>
  <si>
    <t>Ⅱ1b.6</t>
    <phoneticPr fontId="2"/>
  </si>
  <si>
    <t>Ⅱ1b.13</t>
    <phoneticPr fontId="2"/>
  </si>
  <si>
    <t>熱源2次ポンプの3台以上に分割又は小容量ポンプ</t>
    <rPh sb="3" eb="4">
      <t>ジ</t>
    </rPh>
    <rPh sb="9" eb="12">
      <t>ダイイジョウ</t>
    </rPh>
    <rPh sb="13" eb="15">
      <t>ブンカツ</t>
    </rPh>
    <rPh sb="15" eb="16">
      <t>マタ</t>
    </rPh>
    <rPh sb="17" eb="20">
      <t>ショウヨウリョウ</t>
    </rPh>
    <phoneticPr fontId="2"/>
  </si>
  <si>
    <t>熱源2次ポンプの末端差圧制御</t>
    <rPh sb="3" eb="4">
      <t>ジ</t>
    </rPh>
    <rPh sb="8" eb="10">
      <t>マッタン</t>
    </rPh>
    <rPh sb="10" eb="12">
      <t>サアツ</t>
    </rPh>
    <rPh sb="12" eb="14">
      <t>セイギョ</t>
    </rPh>
    <phoneticPr fontId="2"/>
  </si>
  <si>
    <t>Ⅱ1b.22</t>
    <phoneticPr fontId="2"/>
  </si>
  <si>
    <t>熱源2次ポンプの送水圧力設定制御</t>
    <rPh sb="3" eb="4">
      <t>ジ</t>
    </rPh>
    <rPh sb="8" eb="10">
      <t>ソウスイ</t>
    </rPh>
    <rPh sb="10" eb="12">
      <t>アツリョク</t>
    </rPh>
    <rPh sb="12" eb="14">
      <t>セッテイ</t>
    </rPh>
    <rPh sb="14" eb="16">
      <t>セイギョ</t>
    </rPh>
    <phoneticPr fontId="2"/>
  </si>
  <si>
    <t>トップランナー
変圧器
2014</t>
    <rPh sb="8" eb="11">
      <t>ヘンアツキ</t>
    </rPh>
    <phoneticPr fontId="3"/>
  </si>
  <si>
    <t>トップランナー
変圧器</t>
    <rPh sb="8" eb="11">
      <t>ヘンアツキ</t>
    </rPh>
    <phoneticPr fontId="3"/>
  </si>
  <si>
    <t>トップランナー変圧器2014</t>
    <rPh sb="7" eb="10">
      <t>ヘンアツキ</t>
    </rPh>
    <phoneticPr fontId="2"/>
  </si>
  <si>
    <t>トップランナー変圧器</t>
    <rPh sb="7" eb="10">
      <t>ヘンアツキ</t>
    </rPh>
    <phoneticPr fontId="2"/>
  </si>
  <si>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2"/>
  </si>
  <si>
    <t>冷却水ON/OFF制御システムの導入</t>
    <phoneticPr fontId="2"/>
  </si>
  <si>
    <t>熱搬送</t>
    <phoneticPr fontId="2"/>
  </si>
  <si>
    <t>設置方法</t>
    <rPh sb="0" eb="2">
      <t>セッチ</t>
    </rPh>
    <rPh sb="2" eb="4">
      <t>ホウホウ</t>
    </rPh>
    <phoneticPr fontId="2"/>
  </si>
  <si>
    <t>冷媒配管の長さ（片道）</t>
    <rPh sb="0" eb="2">
      <t>レイバイ</t>
    </rPh>
    <rPh sb="2" eb="4">
      <t>ハイカン</t>
    </rPh>
    <rPh sb="5" eb="6">
      <t>ナガ</t>
    </rPh>
    <rPh sb="8" eb="10">
      <t>カタミチ</t>
    </rPh>
    <phoneticPr fontId="2"/>
  </si>
  <si>
    <t>通年エネルギー消費効率 APF</t>
    <rPh sb="0" eb="2">
      <t>ツウネン</t>
    </rPh>
    <rPh sb="7" eb="9">
      <t>ショウヒ</t>
    </rPh>
    <rPh sb="9" eb="11">
      <t>コウリツ</t>
    </rPh>
    <phoneticPr fontId="2"/>
  </si>
  <si>
    <t>冷暖房平均COP</t>
    <rPh sb="0" eb="3">
      <t>レイダンボウ</t>
    </rPh>
    <rPh sb="3" eb="5">
      <t>ヘイキン</t>
    </rPh>
    <phoneticPr fontId="2"/>
  </si>
  <si>
    <t>高効率
機器</t>
    <rPh sb="0" eb="3">
      <t>コウコウリツ</t>
    </rPh>
    <rPh sb="4" eb="6">
      <t>キキ</t>
    </rPh>
    <phoneticPr fontId="2"/>
  </si>
  <si>
    <t>-</t>
    <phoneticPr fontId="2"/>
  </si>
  <si>
    <t>0m以上30m未満</t>
    <phoneticPr fontId="2"/>
  </si>
  <si>
    <t>30m以上60m未満</t>
    <phoneticPr fontId="2"/>
  </si>
  <si>
    <t>60m以上90m未満</t>
    <phoneticPr fontId="2"/>
  </si>
  <si>
    <t>90m以上120m未満</t>
    <phoneticPr fontId="2"/>
  </si>
  <si>
    <t>Ⅱ1b.16</t>
    <phoneticPr fontId="2"/>
  </si>
  <si>
    <t>末端圧力制御</t>
    <phoneticPr fontId="2"/>
  </si>
  <si>
    <t>吐出圧力制御</t>
    <phoneticPr fontId="2"/>
  </si>
  <si>
    <t>高効率機器</t>
    <rPh sb="0" eb="3">
      <t>コウコウリツ</t>
    </rPh>
    <rPh sb="3" eb="5">
      <t>キキ</t>
    </rPh>
    <phoneticPr fontId="2"/>
  </si>
  <si>
    <t>設置方法</t>
    <rPh sb="0" eb="2">
      <t>セッチ</t>
    </rPh>
    <rPh sb="2" eb="4">
      <t>ホウホウ</t>
    </rPh>
    <phoneticPr fontId="2"/>
  </si>
  <si>
    <t>高効率冷媒
(R410A)</t>
    <rPh sb="0" eb="1">
      <t>コウ</t>
    </rPh>
    <rPh sb="1" eb="3">
      <t>コウリツ</t>
    </rPh>
    <rPh sb="3" eb="5">
      <t>レイバイ</t>
    </rPh>
    <phoneticPr fontId="2"/>
  </si>
  <si>
    <t>屋外機の
散水システム</t>
    <rPh sb="0" eb="3">
      <t>オクガイキ</t>
    </rPh>
    <rPh sb="5" eb="7">
      <t>サンスイ</t>
    </rPh>
    <phoneticPr fontId="2"/>
  </si>
  <si>
    <t>屋外機のショートサーキット無し</t>
    <phoneticPr fontId="2"/>
  </si>
  <si>
    <t>屋外機の散水システム</t>
    <phoneticPr fontId="2"/>
  </si>
  <si>
    <t>事務室の室内照度の適正化</t>
    <rPh sb="0" eb="3">
      <t>ジムシツ</t>
    </rPh>
    <rPh sb="4" eb="6">
      <t>シツナイ</t>
    </rPh>
    <rPh sb="6" eb="8">
      <t>ショウド</t>
    </rPh>
    <rPh sb="9" eb="12">
      <t>テキセイカ</t>
    </rPh>
    <phoneticPr fontId="2"/>
  </si>
  <si>
    <t>-</t>
    <phoneticPr fontId="2"/>
  </si>
  <si>
    <t>事務室の照度条件の緩和</t>
    <rPh sb="0" eb="3">
      <t>ジムシツ</t>
    </rPh>
    <rPh sb="4" eb="6">
      <t>ショウド</t>
    </rPh>
    <rPh sb="6" eb="8">
      <t>ジョウケン</t>
    </rPh>
    <rPh sb="9" eb="11">
      <t>カンワ</t>
    </rPh>
    <phoneticPr fontId="2"/>
  </si>
  <si>
    <t>3b.1</t>
    <phoneticPr fontId="2"/>
  </si>
  <si>
    <t>管理日報、月報及び年報の作成が実施されているか。</t>
    <rPh sb="0" eb="2">
      <t>カンリ</t>
    </rPh>
    <rPh sb="2" eb="4">
      <t>ニッポウ</t>
    </rPh>
    <rPh sb="5" eb="7">
      <t>ゲッポウ</t>
    </rPh>
    <rPh sb="7" eb="8">
      <t>オヨ</t>
    </rPh>
    <rPh sb="9" eb="11">
      <t>ネンポウ</t>
    </rPh>
    <rPh sb="12" eb="14">
      <t>サクセイ</t>
    </rPh>
    <phoneticPr fontId="2"/>
  </si>
  <si>
    <t>年間平均発電効率</t>
    <phoneticPr fontId="2"/>
  </si>
  <si>
    <t>年間平均排熱利用率</t>
    <phoneticPr fontId="2"/>
  </si>
  <si>
    <t>ｴﾈﾙｷﾞｰ
種別</t>
    <phoneticPr fontId="2"/>
  </si>
  <si>
    <t>台数</t>
    <phoneticPr fontId="2"/>
  </si>
  <si>
    <t>年間燃料消費量[GJ/年]</t>
    <phoneticPr fontId="2"/>
  </si>
  <si>
    <t>年間排熱利用量[GJ/年]</t>
    <phoneticPr fontId="2"/>
  </si>
  <si>
    <t>－</t>
    <phoneticPr fontId="2"/>
  </si>
  <si>
    <t>概ね80%以上は整備</t>
    <rPh sb="0" eb="1">
      <t>オオム</t>
    </rPh>
    <rPh sb="5" eb="7">
      <t>イジョウ</t>
    </rPh>
    <rPh sb="8" eb="10">
      <t>セイビ</t>
    </rPh>
    <phoneticPr fontId="2"/>
  </si>
  <si>
    <t>概ね50%以上は整備</t>
    <rPh sb="0" eb="1">
      <t>オオム</t>
    </rPh>
    <rPh sb="5" eb="7">
      <t>イジョウ</t>
    </rPh>
    <rPh sb="8" eb="10">
      <t>セイビ</t>
    </rPh>
    <phoneticPr fontId="2"/>
  </si>
  <si>
    <t>認定申請</t>
    <rPh sb="0" eb="2">
      <t>ニンテイ</t>
    </rPh>
    <rPh sb="2" eb="4">
      <t>シンセイ</t>
    </rPh>
    <phoneticPr fontId="2"/>
  </si>
  <si>
    <t>報告</t>
    <rPh sb="0" eb="2">
      <t>ホウコク</t>
    </rPh>
    <phoneticPr fontId="2"/>
  </si>
  <si>
    <t>エレベーター機械室・電気室の室内設定温度の適正化</t>
    <rPh sb="10" eb="12">
      <t>デンキ</t>
    </rPh>
    <rPh sb="12" eb="13">
      <t>シツ</t>
    </rPh>
    <rPh sb="13" eb="15">
      <t>シツナイ</t>
    </rPh>
    <rPh sb="15" eb="17">
      <t>セッテイ</t>
    </rPh>
    <rPh sb="17" eb="20">
      <t>オンドノ</t>
    </rPh>
    <rPh sb="20" eb="23">
      <t>テキセイカ</t>
    </rPh>
    <phoneticPr fontId="2"/>
  </si>
  <si>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2"/>
  </si>
  <si>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2"/>
  </si>
  <si>
    <t>2b.2</t>
    <phoneticPr fontId="2"/>
  </si>
  <si>
    <t>2b.5</t>
    <phoneticPr fontId="2"/>
  </si>
  <si>
    <t>3a.10</t>
    <phoneticPr fontId="2"/>
  </si>
  <si>
    <t>ファンのプーリーダウンの実施</t>
    <phoneticPr fontId="2"/>
  </si>
  <si>
    <t>空調機・ファンコイルユニット等のフィルターの清浄</t>
    <phoneticPr fontId="2"/>
  </si>
  <si>
    <t>センサー類の精度チェック及び制御ダンパ等の作動チェック</t>
    <phoneticPr fontId="2"/>
  </si>
  <si>
    <t>実施無し</t>
    <phoneticPr fontId="2"/>
  </si>
  <si>
    <t>-</t>
    <phoneticPr fontId="2"/>
  </si>
  <si>
    <t>○</t>
    <phoneticPr fontId="2"/>
  </si>
  <si>
    <t>準トップレベル事業所の不合格要件の数</t>
    <rPh sb="0" eb="1">
      <t>ジュン</t>
    </rPh>
    <rPh sb="7" eb="10">
      <t>ジギョウショ</t>
    </rPh>
    <rPh sb="11" eb="14">
      <t>フゴウカク</t>
    </rPh>
    <rPh sb="14" eb="16">
      <t>ヨウケン</t>
    </rPh>
    <rPh sb="17" eb="18">
      <t>スウ</t>
    </rPh>
    <phoneticPr fontId="2"/>
  </si>
  <si>
    <t>不合格要件の数の緩和措置</t>
    <rPh sb="0" eb="3">
      <t>フゴウカク</t>
    </rPh>
    <rPh sb="3" eb="5">
      <t>ヨウケン</t>
    </rPh>
    <rPh sb="6" eb="7">
      <t>スウ</t>
    </rPh>
    <phoneticPr fontId="2"/>
  </si>
  <si>
    <t>表彰</t>
    <phoneticPr fontId="2"/>
  </si>
  <si>
    <t>表彰無し</t>
    <phoneticPr fontId="2"/>
  </si>
  <si>
    <t>部分負荷時の蒸気ボイラー運転の適正化</t>
    <rPh sb="6" eb="8">
      <t>ジョウキ</t>
    </rPh>
    <rPh sb="12" eb="14">
      <t>ウンテン</t>
    </rPh>
    <rPh sb="15" eb="18">
      <t>テキセイカ</t>
    </rPh>
    <phoneticPr fontId="2"/>
  </si>
  <si>
    <t>部分負荷時の熱源運転の適正化</t>
    <rPh sb="6" eb="8">
      <t>ネツゲン</t>
    </rPh>
    <rPh sb="11" eb="14">
      <t>テキセイカ</t>
    </rPh>
    <phoneticPr fontId="2"/>
  </si>
  <si>
    <t>部分負荷時のエアコンプレッサー運転の適正化</t>
    <rPh sb="0" eb="2">
      <t>ブブン</t>
    </rPh>
    <rPh sb="2" eb="4">
      <t>フカ</t>
    </rPh>
    <rPh sb="4" eb="5">
      <t>ドキ</t>
    </rPh>
    <rPh sb="15" eb="17">
      <t>ウンテン</t>
    </rPh>
    <rPh sb="18" eb="20">
      <t>テキセイ</t>
    </rPh>
    <rPh sb="20" eb="21">
      <t>カ</t>
    </rPh>
    <phoneticPr fontId="2"/>
  </si>
  <si>
    <t>気流感創出ファン・サーキュレーションファンの導入</t>
    <phoneticPr fontId="2"/>
  </si>
  <si>
    <t>誘導灯の消灯制御の導入</t>
  </si>
  <si>
    <t>熱源用制御機器の点検及び制御バルブ等の作動チェック</t>
    <phoneticPr fontId="2"/>
  </si>
  <si>
    <t>熱源機器のメーカーによる遠隔監視</t>
    <phoneticPr fontId="2"/>
  </si>
  <si>
    <t>3a.11</t>
    <phoneticPr fontId="2"/>
  </si>
  <si>
    <t>パッケージ形空調機の省エネチューニングの実施</t>
    <phoneticPr fontId="2"/>
  </si>
  <si>
    <t>事務室の室内照度の適正化</t>
    <rPh sb="0" eb="3">
      <t>ジムシツ</t>
    </rPh>
    <rPh sb="4" eb="6">
      <t>シツナイ</t>
    </rPh>
    <rPh sb="6" eb="8">
      <t>ショウド</t>
    </rPh>
    <rPh sb="9" eb="11">
      <t>テキセイ</t>
    </rPh>
    <rPh sb="11" eb="12">
      <t>カ</t>
    </rPh>
    <phoneticPr fontId="2"/>
  </si>
  <si>
    <t>3b.2</t>
    <phoneticPr fontId="2"/>
  </si>
  <si>
    <t>空調機・ファンコイルユニット等のコイルフィンの清浄</t>
    <phoneticPr fontId="2"/>
  </si>
  <si>
    <t>5f.3</t>
    <phoneticPr fontId="2"/>
  </si>
  <si>
    <t>主たる事務所の建物外皮性能（ＰＡＬ又はＰＡＬ*）が基準値に対してどの程度削減されているか。</t>
    <rPh sb="0" eb="1">
      <t>シュ</t>
    </rPh>
    <rPh sb="7" eb="9">
      <t>タテモノ</t>
    </rPh>
    <rPh sb="9" eb="11">
      <t>ガイヒ</t>
    </rPh>
    <rPh sb="11" eb="13">
      <t>セイノウ</t>
    </rPh>
    <rPh sb="25" eb="27">
      <t>キジュン</t>
    </rPh>
    <rPh sb="27" eb="28">
      <t>チ</t>
    </rPh>
    <rPh sb="29" eb="30">
      <t>タイ</t>
    </rPh>
    <rPh sb="34" eb="36">
      <t>テイド</t>
    </rPh>
    <rPh sb="36" eb="38">
      <t>サクゲン</t>
    </rPh>
    <phoneticPr fontId="2"/>
  </si>
  <si>
    <t>削減率30%以上</t>
    <rPh sb="0" eb="2">
      <t>サクゲン</t>
    </rPh>
    <rPh sb="2" eb="3">
      <t>リツ</t>
    </rPh>
    <rPh sb="6" eb="8">
      <t>イジョウ</t>
    </rPh>
    <phoneticPr fontId="2"/>
  </si>
  <si>
    <t>削減率20%以上30%未満</t>
    <rPh sb="6" eb="8">
      <t>イジョウ</t>
    </rPh>
    <phoneticPr fontId="2"/>
  </si>
  <si>
    <t>削減率10%以上20%未満</t>
    <rPh sb="0" eb="2">
      <t>サクゲン</t>
    </rPh>
    <rPh sb="2" eb="3">
      <t>リツ</t>
    </rPh>
    <rPh sb="6" eb="8">
      <t>イジョウ</t>
    </rPh>
    <rPh sb="11" eb="13">
      <t>ミマン</t>
    </rPh>
    <phoneticPr fontId="2"/>
  </si>
  <si>
    <t>削減率5%以上10%未満</t>
    <rPh sb="0" eb="2">
      <t>サクゲン</t>
    </rPh>
    <rPh sb="2" eb="3">
      <t>リツ</t>
    </rPh>
    <rPh sb="5" eb="7">
      <t>イジョウ</t>
    </rPh>
    <rPh sb="10" eb="12">
      <t>ミマン</t>
    </rPh>
    <phoneticPr fontId="2"/>
  </si>
  <si>
    <t>削減率5%未満又は計算無し</t>
    <rPh sb="7" eb="8">
      <t>マタ</t>
    </rPh>
    <rPh sb="9" eb="11">
      <t>ケイサン</t>
    </rPh>
    <rPh sb="11" eb="12">
      <t>ナ</t>
    </rPh>
    <phoneticPr fontId="2"/>
  </si>
  <si>
    <t>95%以上に採用</t>
    <phoneticPr fontId="2"/>
  </si>
  <si>
    <t>70%以上95%未満に採用</t>
    <phoneticPr fontId="2"/>
  </si>
  <si>
    <t>5%以上30%未満に採用</t>
    <phoneticPr fontId="2"/>
  </si>
  <si>
    <t>5%未満に採用又は採用無し</t>
    <phoneticPr fontId="2"/>
  </si>
  <si>
    <t>95%以上に採用</t>
    <phoneticPr fontId="2"/>
  </si>
  <si>
    <t>70%以上95%未満に採用</t>
    <phoneticPr fontId="2"/>
  </si>
  <si>
    <t>5%以上30%未満に採用</t>
    <phoneticPr fontId="2"/>
  </si>
  <si>
    <t>5%未満に採用又は採用無し</t>
    <phoneticPr fontId="2"/>
  </si>
  <si>
    <t>-</t>
    <phoneticPr fontId="2"/>
  </si>
  <si>
    <t>－</t>
    <phoneticPr fontId="2"/>
  </si>
  <si>
    <t>デシカント空調システムの導入</t>
    <phoneticPr fontId="2"/>
  </si>
  <si>
    <t>e. 圧縮空気供給設備</t>
    <phoneticPr fontId="2"/>
  </si>
  <si>
    <t>1c.d.f.</t>
    <phoneticPr fontId="2"/>
  </si>
  <si>
    <t>2.建築設備の省エネルギー性能</t>
    <phoneticPr fontId="2"/>
  </si>
  <si>
    <t>2a.</t>
    <phoneticPr fontId="2"/>
  </si>
  <si>
    <t>b. 照明設備</t>
    <phoneticPr fontId="2"/>
  </si>
  <si>
    <t>2b.</t>
    <phoneticPr fontId="2"/>
  </si>
  <si>
    <t>2c.-e. 3.4.</t>
    <phoneticPr fontId="2"/>
  </si>
  <si>
    <t>5a.-d.</t>
    <phoneticPr fontId="2"/>
  </si>
  <si>
    <t>5e.</t>
    <phoneticPr fontId="2"/>
  </si>
  <si>
    <t>5f.-j.</t>
    <phoneticPr fontId="2"/>
  </si>
  <si>
    <t>Ⅲ 設備及び事業所の運用に関する事項</t>
    <phoneticPr fontId="2"/>
  </si>
  <si>
    <t>1.ユーティリティ設備等の運用管理</t>
    <phoneticPr fontId="2"/>
  </si>
  <si>
    <t>a. 蒸気供給設備</t>
    <phoneticPr fontId="2"/>
  </si>
  <si>
    <t>1a.</t>
    <phoneticPr fontId="2"/>
  </si>
  <si>
    <t>1b.</t>
    <phoneticPr fontId="2"/>
  </si>
  <si>
    <t>1e.</t>
    <phoneticPr fontId="2"/>
  </si>
  <si>
    <t>2.ユーティリティ設備等の保守管理</t>
    <phoneticPr fontId="2"/>
  </si>
  <si>
    <t>3.建築設備の運用管理</t>
    <phoneticPr fontId="2"/>
  </si>
  <si>
    <t>3a.</t>
    <phoneticPr fontId="2"/>
  </si>
  <si>
    <t>3b.</t>
    <phoneticPr fontId="2"/>
  </si>
  <si>
    <t>3c.-e.</t>
    <phoneticPr fontId="2"/>
  </si>
  <si>
    <t>4.建築設備の保守管理</t>
    <phoneticPr fontId="2"/>
  </si>
  <si>
    <t>5f.-i.</t>
    <phoneticPr fontId="2"/>
  </si>
  <si>
    <t>6.</t>
    <phoneticPr fontId="2"/>
  </si>
  <si>
    <t>5i.1</t>
    <phoneticPr fontId="2"/>
  </si>
  <si>
    <t>2b.11</t>
    <phoneticPr fontId="2"/>
  </si>
  <si>
    <t>80%以上に採用</t>
    <rPh sb="3" eb="5">
      <t>イジョウ</t>
    </rPh>
    <rPh sb="6" eb="8">
      <t>サイヨウ</t>
    </rPh>
    <phoneticPr fontId="2"/>
  </si>
  <si>
    <t>1又は3/4に採用</t>
    <rPh sb="1" eb="2">
      <t>マタ</t>
    </rPh>
    <rPh sb="7" eb="9">
      <t>サイヨウ</t>
    </rPh>
    <phoneticPr fontId="2"/>
  </si>
  <si>
    <t>2/3又は1/2に採用</t>
    <rPh sb="3" eb="4">
      <t>マタ</t>
    </rPh>
    <phoneticPr fontId="2"/>
  </si>
  <si>
    <t>1/3に採用</t>
    <phoneticPr fontId="2"/>
  </si>
  <si>
    <t>1/4に採用</t>
    <phoneticPr fontId="2"/>
  </si>
  <si>
    <t>1又は3/4で実施</t>
    <rPh sb="1" eb="2">
      <t>マタ</t>
    </rPh>
    <rPh sb="7" eb="9">
      <t>ジッシ</t>
    </rPh>
    <phoneticPr fontId="2"/>
  </si>
  <si>
    <t>2/3又は1/2で実施</t>
    <rPh sb="3" eb="4">
      <t>マタ</t>
    </rPh>
    <phoneticPr fontId="2"/>
  </si>
  <si>
    <t>1/3で実施</t>
    <phoneticPr fontId="2"/>
  </si>
  <si>
    <t>1/4で実施</t>
    <phoneticPr fontId="2"/>
  </si>
  <si>
    <t>実施無し</t>
    <phoneticPr fontId="2"/>
  </si>
  <si>
    <t>採用</t>
    <phoneticPr fontId="2"/>
  </si>
  <si>
    <t>採用無し</t>
    <phoneticPr fontId="2"/>
  </si>
  <si>
    <t>80%以上に超節水器具を採用</t>
    <rPh sb="3" eb="5">
      <t>イジョウ</t>
    </rPh>
    <rPh sb="6" eb="7">
      <t>チョウ</t>
    </rPh>
    <rPh sb="7" eb="9">
      <t>セッスイ</t>
    </rPh>
    <rPh sb="9" eb="11">
      <t>キグ</t>
    </rPh>
    <phoneticPr fontId="2"/>
  </si>
  <si>
    <t>80%以上で実施</t>
    <rPh sb="3" eb="5">
      <t>イジョウ</t>
    </rPh>
    <phoneticPr fontId="2"/>
  </si>
  <si>
    <t>部分負荷時の負荷熱量に応じた熱源機器運転の適正化が、熱源群系統数に対して、どの程度の割合で実施されているか。</t>
    <rPh sb="6" eb="8">
      <t>フカ</t>
    </rPh>
    <rPh sb="8" eb="10">
      <t>ネツリョウ</t>
    </rPh>
    <rPh sb="11" eb="12">
      <t>オウ</t>
    </rPh>
    <rPh sb="18" eb="20">
      <t>ウンテン</t>
    </rPh>
    <rPh sb="21" eb="23">
      <t>テキセイ</t>
    </rPh>
    <rPh sb="23" eb="24">
      <t>カ</t>
    </rPh>
    <rPh sb="26" eb="28">
      <t>ネツゲン</t>
    </rPh>
    <rPh sb="28" eb="29">
      <t>グン</t>
    </rPh>
    <rPh sb="29" eb="31">
      <t>ケイトウ</t>
    </rPh>
    <rPh sb="31" eb="32">
      <t>スウ</t>
    </rPh>
    <phoneticPr fontId="2"/>
  </si>
  <si>
    <t>工場・ﾌﾟﾗﾝﾄで実施</t>
    <rPh sb="0" eb="2">
      <t>コウジョウ</t>
    </rPh>
    <rPh sb="9" eb="11">
      <t>ジッシ</t>
    </rPh>
    <phoneticPr fontId="2"/>
  </si>
  <si>
    <t>50%以上で実施</t>
    <rPh sb="3" eb="5">
      <t>イジョウ</t>
    </rPh>
    <phoneticPr fontId="2"/>
  </si>
  <si>
    <t>20%以上50%未満で実施</t>
    <phoneticPr fontId="2"/>
  </si>
  <si>
    <t>20%未満で実施又は実施無し</t>
    <rPh sb="3" eb="5">
      <t>ミマン</t>
    </rPh>
    <rPh sb="8" eb="9">
      <t>マタ</t>
    </rPh>
    <rPh sb="12" eb="13">
      <t>ナ</t>
    </rPh>
    <phoneticPr fontId="2"/>
  </si>
  <si>
    <t>40%以上80%未満に採用</t>
    <phoneticPr fontId="2"/>
  </si>
  <si>
    <t>40%未満に採用又は採用無し</t>
    <rPh sb="3" eb="5">
      <t>ミマン</t>
    </rPh>
    <rPh sb="6" eb="8">
      <t>サイヨウ</t>
    </rPh>
    <rPh sb="8" eb="9">
      <t>マタ</t>
    </rPh>
    <rPh sb="10" eb="12">
      <t>サイヨウ</t>
    </rPh>
    <rPh sb="12" eb="13">
      <t>ナ</t>
    </rPh>
    <phoneticPr fontId="2"/>
  </si>
  <si>
    <t>40%以上80%未満に採用</t>
  </si>
  <si>
    <t>計画の立案のみ</t>
    <rPh sb="0" eb="2">
      <t>ケイカク</t>
    </rPh>
    <rPh sb="3" eb="5">
      <t>リツアン</t>
    </rPh>
    <phoneticPr fontId="2"/>
  </si>
  <si>
    <t>放射冷暖房空調システムの導入</t>
    <phoneticPr fontId="2"/>
  </si>
  <si>
    <t>2b.12</t>
    <phoneticPr fontId="2"/>
  </si>
  <si>
    <t>50%以上に採用</t>
    <rPh sb="3" eb="5">
      <t>イジョウ</t>
    </rPh>
    <rPh sb="6" eb="8">
      <t>サイヨウ</t>
    </rPh>
    <phoneticPr fontId="2"/>
  </si>
  <si>
    <t>20%以上50%未満に採用</t>
    <phoneticPr fontId="2"/>
  </si>
  <si>
    <t>20%未満に採用又は採用無し</t>
    <rPh sb="3" eb="5">
      <t>ミマン</t>
    </rPh>
    <rPh sb="6" eb="8">
      <t>サイヨウ</t>
    </rPh>
    <rPh sb="8" eb="9">
      <t>マタ</t>
    </rPh>
    <rPh sb="10" eb="12">
      <t>サイヨウ</t>
    </rPh>
    <rPh sb="12" eb="13">
      <t>ナ</t>
    </rPh>
    <phoneticPr fontId="2"/>
  </si>
  <si>
    <t>40%以上80%未満で実施</t>
    <phoneticPr fontId="2"/>
  </si>
  <si>
    <t>40%未満で実施又は実施無し</t>
    <rPh sb="3" eb="5">
      <t>ミマン</t>
    </rPh>
    <rPh sb="8" eb="9">
      <t>マタ</t>
    </rPh>
    <rPh sb="12" eb="13">
      <t>ナ</t>
    </rPh>
    <phoneticPr fontId="2"/>
  </si>
  <si>
    <t>インバータ制御系統のバルブの開度調整</t>
    <rPh sb="5" eb="7">
      <t>セイギョ</t>
    </rPh>
    <rPh sb="7" eb="9">
      <t>ケイトウ</t>
    </rPh>
    <rPh sb="14" eb="16">
      <t>カイド</t>
    </rPh>
    <rPh sb="16" eb="18">
      <t>チョウセイ</t>
    </rPh>
    <phoneticPr fontId="2"/>
  </si>
  <si>
    <t>揚水ポンプのバルブの開度調整</t>
    <rPh sb="0" eb="2">
      <t>ヨウスイ</t>
    </rPh>
    <rPh sb="10" eb="12">
      <t>カイド</t>
    </rPh>
    <rPh sb="12" eb="14">
      <t>チョウセイ</t>
    </rPh>
    <phoneticPr fontId="2"/>
  </si>
  <si>
    <t>蒸気ボイラーの点検・清掃</t>
    <rPh sb="0" eb="2">
      <t>ジョウキ</t>
    </rPh>
    <phoneticPr fontId="2"/>
  </si>
  <si>
    <t>蒸気配管・バルブ・スチームトラップからの漏れ点検</t>
    <rPh sb="0" eb="2">
      <t>ジョウキ</t>
    </rPh>
    <rPh sb="2" eb="4">
      <t>ハイカン</t>
    </rPh>
    <rPh sb="20" eb="21">
      <t>モ</t>
    </rPh>
    <rPh sb="22" eb="24">
      <t>テンケン</t>
    </rPh>
    <phoneticPr fontId="2"/>
  </si>
  <si>
    <t>蒸気配管・バルブ・スチームトラップからの漏れ点検</t>
    <phoneticPr fontId="2"/>
  </si>
  <si>
    <t>蒸気ボイラーの点検・清掃</t>
    <phoneticPr fontId="2"/>
  </si>
  <si>
    <t>圧縮空気配管・バルブからの漏れ点検</t>
    <phoneticPr fontId="2"/>
  </si>
  <si>
    <t>コージェネレーション設備の定期的な点検</t>
    <rPh sb="10" eb="12">
      <t>セツビ</t>
    </rPh>
    <rPh sb="13" eb="16">
      <t>テイキテキ</t>
    </rPh>
    <rPh sb="17" eb="19">
      <t>テンケン</t>
    </rPh>
    <phoneticPr fontId="2"/>
  </si>
  <si>
    <t>圧縮空気配管・バルブからの漏れ点検</t>
    <rPh sb="4" eb="6">
      <t>ハイカン</t>
    </rPh>
    <rPh sb="13" eb="14">
      <t>モ</t>
    </rPh>
    <rPh sb="15" eb="17">
      <t>テンケン</t>
    </rPh>
    <phoneticPr fontId="2"/>
  </si>
  <si>
    <t>40%以上80%未満で実施</t>
    <phoneticPr fontId="2"/>
  </si>
  <si>
    <t>20%以上50%未満で実施</t>
    <phoneticPr fontId="2"/>
  </si>
  <si>
    <t>照明のタイムスケジュールによる消灯</t>
    <rPh sb="0" eb="2">
      <t>ショウメイ</t>
    </rPh>
    <rPh sb="15" eb="17">
      <t>ショウトウ</t>
    </rPh>
    <phoneticPr fontId="2"/>
  </si>
  <si>
    <t>ファンベルトの張力調整</t>
    <rPh sb="7" eb="9">
      <t>チョウリョク</t>
    </rPh>
    <rPh sb="9" eb="11">
      <t>チョウセイ</t>
    </rPh>
    <phoneticPr fontId="2"/>
  </si>
  <si>
    <t>非使用時の電気使用設備の停止</t>
    <rPh sb="0" eb="1">
      <t>ヒ</t>
    </rPh>
    <rPh sb="1" eb="3">
      <t>シヨウ</t>
    </rPh>
    <rPh sb="3" eb="4">
      <t>ジ</t>
    </rPh>
    <rPh sb="5" eb="7">
      <t>デンキ</t>
    </rPh>
    <rPh sb="7" eb="9">
      <t>シヨウ</t>
    </rPh>
    <rPh sb="9" eb="11">
      <t>セツビ</t>
    </rPh>
    <rPh sb="12" eb="14">
      <t>テイシ</t>
    </rPh>
    <phoneticPr fontId="2"/>
  </si>
  <si>
    <t>電気炉におけるヒートパターンの改善</t>
    <rPh sb="0" eb="3">
      <t>デンキロ</t>
    </rPh>
    <rPh sb="15" eb="17">
      <t>カイゼン</t>
    </rPh>
    <phoneticPr fontId="2"/>
  </si>
  <si>
    <t>気流シミュレーションによるクリーンルームの気流改善</t>
    <phoneticPr fontId="2"/>
  </si>
  <si>
    <t>ＵＶランプ・ＵＶ酸化器の間引き・停止</t>
    <rPh sb="8" eb="10">
      <t>サンカ</t>
    </rPh>
    <rPh sb="10" eb="11">
      <t>キ</t>
    </rPh>
    <rPh sb="12" eb="14">
      <t>マビ</t>
    </rPh>
    <rPh sb="16" eb="18">
      <t>テイシ</t>
    </rPh>
    <phoneticPr fontId="2"/>
  </si>
  <si>
    <t>燃焼設備の定期的な保守・点検</t>
    <rPh sb="2" eb="4">
      <t>セツビ</t>
    </rPh>
    <rPh sb="5" eb="8">
      <t>テイキテキ</t>
    </rPh>
    <rPh sb="9" eb="11">
      <t>ホシュ</t>
    </rPh>
    <rPh sb="12" eb="14">
      <t>テンケン</t>
    </rPh>
    <phoneticPr fontId="2"/>
  </si>
  <si>
    <t>燃焼設備・熱利用設備の定期的な保守・点検</t>
    <rPh sb="5" eb="6">
      <t>ネツ</t>
    </rPh>
    <rPh sb="6" eb="8">
      <t>リヨウ</t>
    </rPh>
    <rPh sb="8" eb="10">
      <t>セツビ</t>
    </rPh>
    <rPh sb="11" eb="14">
      <t>テイキテキ</t>
    </rPh>
    <rPh sb="15" eb="17">
      <t>ホシュ</t>
    </rPh>
    <rPh sb="18" eb="20">
      <t>テンケン</t>
    </rPh>
    <phoneticPr fontId="2"/>
  </si>
  <si>
    <t>配管の定期的な保守・点検</t>
    <rPh sb="0" eb="2">
      <t>ハイカン</t>
    </rPh>
    <phoneticPr fontId="2"/>
  </si>
  <si>
    <t>燃料・製品貯蔵設備の定期的な保守・点検</t>
    <rPh sb="0" eb="2">
      <t>ネンリョウ</t>
    </rPh>
    <rPh sb="3" eb="5">
      <t>セイヒン</t>
    </rPh>
    <rPh sb="5" eb="7">
      <t>チョゾウ</t>
    </rPh>
    <rPh sb="7" eb="9">
      <t>セツビ</t>
    </rPh>
    <rPh sb="10" eb="13">
      <t>テイキテキ</t>
    </rPh>
    <rPh sb="14" eb="16">
      <t>ホシュ</t>
    </rPh>
    <rPh sb="17" eb="19">
      <t>テンケン</t>
    </rPh>
    <phoneticPr fontId="2"/>
  </si>
  <si>
    <t>特殊空調設備の定期的な保守・点検</t>
    <rPh sb="7" eb="10">
      <t>テイキテキ</t>
    </rPh>
    <rPh sb="11" eb="13">
      <t>ホシュ</t>
    </rPh>
    <rPh sb="14" eb="16">
      <t>テンケン</t>
    </rPh>
    <phoneticPr fontId="2"/>
  </si>
  <si>
    <t>上水道施設の定期的な保守・点検</t>
    <rPh sb="6" eb="9">
      <t>テイキテキ</t>
    </rPh>
    <rPh sb="10" eb="12">
      <t>ホシュ</t>
    </rPh>
    <rPh sb="13" eb="15">
      <t>テンケン</t>
    </rPh>
    <phoneticPr fontId="2"/>
  </si>
  <si>
    <t>下水道施設の定期的な保守・点検</t>
    <rPh sb="6" eb="9">
      <t>テイキテキ</t>
    </rPh>
    <rPh sb="10" eb="12">
      <t>ホシュ</t>
    </rPh>
    <rPh sb="13" eb="15">
      <t>テンケン</t>
    </rPh>
    <phoneticPr fontId="2"/>
  </si>
  <si>
    <t>廃棄物処理施設の定期的な保守・点検</t>
    <rPh sb="8" eb="11">
      <t>テイキテキ</t>
    </rPh>
    <rPh sb="12" eb="14">
      <t>ホシュ</t>
    </rPh>
    <rPh sb="15" eb="17">
      <t>テンケン</t>
    </rPh>
    <phoneticPr fontId="2"/>
  </si>
  <si>
    <t>エネルギー消費分析・管理</t>
    <rPh sb="5" eb="7">
      <t>ショウヒ</t>
    </rPh>
    <rPh sb="7" eb="9">
      <t>ブンセキ</t>
    </rPh>
    <rPh sb="10" eb="12">
      <t>カンリ</t>
    </rPh>
    <phoneticPr fontId="2"/>
  </si>
  <si>
    <t>直読データ収集</t>
    <rPh sb="0" eb="2">
      <t>チョクドク</t>
    </rPh>
    <rPh sb="5" eb="7">
      <t>ノミ</t>
    </rPh>
    <phoneticPr fontId="2"/>
  </si>
  <si>
    <t>自動データ収集</t>
    <rPh sb="0" eb="2">
      <t>ジドウ</t>
    </rPh>
    <rPh sb="5" eb="6">
      <t>オサム</t>
    </rPh>
    <rPh sb="6" eb="7">
      <t>）</t>
    </rPh>
    <phoneticPr fontId="2"/>
  </si>
  <si>
    <t>1b.7</t>
    <phoneticPr fontId="2"/>
  </si>
  <si>
    <t>照明のタイムスケジュールによる消灯</t>
    <phoneticPr fontId="2"/>
  </si>
  <si>
    <t>非使用時の電気使用設備の停止</t>
    <rPh sb="0" eb="1">
      <t>ヒ</t>
    </rPh>
    <rPh sb="1" eb="4">
      <t>シヨウジ</t>
    </rPh>
    <rPh sb="5" eb="7">
      <t>デンキ</t>
    </rPh>
    <rPh sb="7" eb="9">
      <t>シヨウ</t>
    </rPh>
    <rPh sb="9" eb="11">
      <t>セツビ</t>
    </rPh>
    <rPh sb="12" eb="14">
      <t>テイシ</t>
    </rPh>
    <phoneticPr fontId="2"/>
  </si>
  <si>
    <t>生産プロセスにおけるポンプ・ブロワ・ファンの間欠運転の実施</t>
    <phoneticPr fontId="2"/>
  </si>
  <si>
    <t>ＵＶランプ・ＵＶ酸化器の間引き・停止</t>
    <rPh sb="8" eb="10">
      <t>サンカ</t>
    </rPh>
    <rPh sb="10" eb="11">
      <t>ウツワ</t>
    </rPh>
    <rPh sb="12" eb="14">
      <t>マビ</t>
    </rPh>
    <rPh sb="16" eb="18">
      <t>テイシ</t>
    </rPh>
    <phoneticPr fontId="2"/>
  </si>
  <si>
    <t>燃焼設備の定期的な保守・点検</t>
    <rPh sb="0" eb="2">
      <t>ネンショウ</t>
    </rPh>
    <rPh sb="2" eb="4">
      <t>セツビ</t>
    </rPh>
    <rPh sb="5" eb="8">
      <t>テイキテキ</t>
    </rPh>
    <rPh sb="9" eb="11">
      <t>ホシュ</t>
    </rPh>
    <rPh sb="12" eb="14">
      <t>テンケン</t>
    </rPh>
    <phoneticPr fontId="2"/>
  </si>
  <si>
    <t>配管の定期的な保守・点検</t>
    <rPh sb="0" eb="2">
      <t>ハイカン</t>
    </rPh>
    <rPh sb="3" eb="6">
      <t>テイキテキ</t>
    </rPh>
    <rPh sb="7" eb="9">
      <t>ホシュ</t>
    </rPh>
    <rPh sb="10" eb="12">
      <t>テンケン</t>
    </rPh>
    <phoneticPr fontId="2"/>
  </si>
  <si>
    <t>電動力応用設備・電気加熱設備の定期的な保守・点検</t>
    <phoneticPr fontId="2"/>
  </si>
  <si>
    <t>電動力応用設備・電気加熱設備の定期的な保守・点検</t>
    <rPh sb="15" eb="18">
      <t>テイキテキ</t>
    </rPh>
    <rPh sb="19" eb="21">
      <t>ホシュ</t>
    </rPh>
    <rPh sb="22" eb="24">
      <t>テンケン</t>
    </rPh>
    <phoneticPr fontId="2"/>
  </si>
  <si>
    <t>特殊空調設備の定期的な保守・点検</t>
    <rPh sb="0" eb="2">
      <t>トクシュ</t>
    </rPh>
    <rPh sb="2" eb="4">
      <t>クウチョウ</t>
    </rPh>
    <rPh sb="4" eb="6">
      <t>セツビ</t>
    </rPh>
    <rPh sb="7" eb="10">
      <t>テイキテキ</t>
    </rPh>
    <rPh sb="11" eb="13">
      <t>ホシュ</t>
    </rPh>
    <rPh sb="14" eb="16">
      <t>テンケン</t>
    </rPh>
    <phoneticPr fontId="2"/>
  </si>
  <si>
    <t>上水道施設の定期的な保守・点検</t>
    <rPh sb="0" eb="3">
      <t>ジョウスイドウ</t>
    </rPh>
    <rPh sb="3" eb="5">
      <t>シセツ</t>
    </rPh>
    <rPh sb="6" eb="9">
      <t>テイキテキ</t>
    </rPh>
    <rPh sb="10" eb="12">
      <t>ホシュ</t>
    </rPh>
    <rPh sb="13" eb="15">
      <t>テンケン</t>
    </rPh>
    <phoneticPr fontId="2"/>
  </si>
  <si>
    <t>下水道施設の定期的な保守・点検</t>
    <phoneticPr fontId="2"/>
  </si>
  <si>
    <t>廃棄物処理施設の定期的な保守・点検</t>
    <rPh sb="0" eb="3">
      <t>ハイキブツ</t>
    </rPh>
    <rPh sb="3" eb="5">
      <t>ショリ</t>
    </rPh>
    <rPh sb="5" eb="7">
      <t>シセツ</t>
    </rPh>
    <rPh sb="8" eb="11">
      <t>テイキテキ</t>
    </rPh>
    <rPh sb="12" eb="14">
      <t>ホシュ</t>
    </rPh>
    <rPh sb="15" eb="17">
      <t>テンケン</t>
    </rPh>
    <phoneticPr fontId="2"/>
  </si>
  <si>
    <t>2a.3</t>
    <phoneticPr fontId="2"/>
  </si>
  <si>
    <t>ファンプレミアム効率（IE3）モータ</t>
  </si>
  <si>
    <t>散水ポンププレミアム効率（IE3）モータ</t>
    <rPh sb="0" eb="2">
      <t>サンスイ</t>
    </rPh>
    <phoneticPr fontId="2"/>
  </si>
  <si>
    <t>プレミアム効率（IE3）モータ</t>
  </si>
  <si>
    <t>プレミアム効率（IE3）モータ</t>
    <phoneticPr fontId="2"/>
  </si>
  <si>
    <t>プレミアム効率（IE3）モータ</t>
    <phoneticPr fontId="2"/>
  </si>
  <si>
    <t>プレミアム効率
（IE3）
モータ</t>
    <phoneticPr fontId="2"/>
  </si>
  <si>
    <t>ファン高効率（IE2）モータ</t>
  </si>
  <si>
    <t>散水ポンプ高効率（IE2）モータ</t>
  </si>
  <si>
    <t>高効率（IE2）モータ</t>
  </si>
  <si>
    <t>ﾌﾟﾚﾐｱﾑ効率（IE3）モータ</t>
  </si>
  <si>
    <t>ﾌﾟﾚﾐｱﾑ効率（IE3）モータ</t>
    <phoneticPr fontId="2"/>
  </si>
  <si>
    <t>ﾌﾟﾚﾐｱﾑ
効率
（IE3）
モータ</t>
    <phoneticPr fontId="2"/>
  </si>
  <si>
    <t>高効率
（IE2）
モータ</t>
    <phoneticPr fontId="2"/>
  </si>
  <si>
    <t>色欄については、調書などから自動計算</t>
    <rPh sb="0" eb="1">
      <t>イロ</t>
    </rPh>
    <rPh sb="1" eb="2">
      <t>ラン</t>
    </rPh>
    <rPh sb="8" eb="10">
      <t>チョウショ</t>
    </rPh>
    <rPh sb="14" eb="16">
      <t>ジドウ</t>
    </rPh>
    <rPh sb="16" eb="18">
      <t>ケイサン</t>
    </rPh>
    <phoneticPr fontId="2"/>
  </si>
  <si>
    <t>認定年度による緩和措置</t>
    <rPh sb="0" eb="2">
      <t>ニンテイ</t>
    </rPh>
    <rPh sb="2" eb="3">
      <t>ネン</t>
    </rPh>
    <rPh sb="3" eb="4">
      <t>ド</t>
    </rPh>
    <rPh sb="7" eb="9">
      <t>カンワ</t>
    </rPh>
    <rPh sb="9" eb="11">
      <t>ソチ</t>
    </rPh>
    <phoneticPr fontId="2"/>
  </si>
  <si>
    <t>年以前</t>
    <rPh sb="0" eb="1">
      <t>ネン</t>
    </rPh>
    <rPh sb="1" eb="3">
      <t>イゼン</t>
    </rPh>
    <phoneticPr fontId="2"/>
  </si>
  <si>
    <t>冷凍機のコンデンサ及びエバポレータの清掃、燃焼機器の伝熱面の清掃及びスケール除去、バーナーノズルの点検等の熱源機器の点検・清掃が適切な頻度で実施されているか。</t>
    <rPh sb="9" eb="10">
      <t>オヨ</t>
    </rPh>
    <rPh sb="18" eb="20">
      <t>セイソウ</t>
    </rPh>
    <rPh sb="30" eb="32">
      <t>セイソウ</t>
    </rPh>
    <rPh sb="32" eb="33">
      <t>オヨ</t>
    </rPh>
    <rPh sb="49" eb="51">
      <t>テンケン</t>
    </rPh>
    <rPh sb="51" eb="52">
      <t>ナド</t>
    </rPh>
    <rPh sb="53" eb="55">
      <t>ネツゲン</t>
    </rPh>
    <rPh sb="55" eb="57">
      <t>キキ</t>
    </rPh>
    <rPh sb="58" eb="60">
      <t>テンケン</t>
    </rPh>
    <rPh sb="61" eb="63">
      <t>セイソウ</t>
    </rPh>
    <rPh sb="64" eb="66">
      <t>テキセツ</t>
    </rPh>
    <rPh sb="67" eb="69">
      <t>ヒンド</t>
    </rPh>
    <rPh sb="70" eb="72">
      <t>ジッシ</t>
    </rPh>
    <phoneticPr fontId="2"/>
  </si>
  <si>
    <t>高効率LED</t>
    <rPh sb="0" eb="1">
      <t>コウ</t>
    </rPh>
    <rPh sb="1" eb="3">
      <t>コウリツ</t>
    </rPh>
    <phoneticPr fontId="2"/>
  </si>
  <si>
    <t>蒸気
ボイラー
種類</t>
    <rPh sb="0" eb="2">
      <t>ジョウキ</t>
    </rPh>
    <rPh sb="8" eb="10">
      <t>シュルイ</t>
    </rPh>
    <phoneticPr fontId="2"/>
  </si>
  <si>
    <t>高効率熱源ポンプの導入</t>
  </si>
  <si>
    <t>熱源ポンプ総電動機出力</t>
    <rPh sb="5" eb="6">
      <t>ソウ</t>
    </rPh>
    <rPh sb="6" eb="9">
      <t>デンドウキ</t>
    </rPh>
    <rPh sb="9" eb="11">
      <t>シュツリョク</t>
    </rPh>
    <phoneticPr fontId="2"/>
  </si>
  <si>
    <t>熱源1次ポンプ変流量制御の導入</t>
    <phoneticPr fontId="2"/>
  </si>
  <si>
    <t>熱源2次ポンプの末端差圧制御の導入</t>
    <phoneticPr fontId="2"/>
  </si>
  <si>
    <t>熱源2次ポンプの適正容量分割又は小容量ポンプの導入</t>
    <phoneticPr fontId="2"/>
  </si>
  <si>
    <t>熱源2次ポンプ変流量制御の導入</t>
    <phoneticPr fontId="2"/>
  </si>
  <si>
    <t>熱源機種</t>
    <rPh sb="0" eb="2">
      <t>ネツゲン</t>
    </rPh>
    <rPh sb="2" eb="3">
      <t>キ</t>
    </rPh>
    <rPh sb="3" eb="4">
      <t>シュ</t>
    </rPh>
    <phoneticPr fontId="2"/>
  </si>
  <si>
    <t>白煙
防止形</t>
    <rPh sb="0" eb="2">
      <t>ハクエン</t>
    </rPh>
    <rPh sb="3" eb="5">
      <t>ボウシ</t>
    </rPh>
    <rPh sb="5" eb="6">
      <t>カタ</t>
    </rPh>
    <phoneticPr fontId="2"/>
  </si>
  <si>
    <t>高効率（IE2）モータ</t>
    <phoneticPr fontId="2"/>
  </si>
  <si>
    <t>ﾌﾟﾚﾐｱﾑ効率（IE3）モータ</t>
    <phoneticPr fontId="2"/>
  </si>
  <si>
    <t>デマンド制御システムが導入されているか。</t>
    <phoneticPr fontId="2"/>
  </si>
  <si>
    <t>力率改善制御システムが導入されているか。</t>
    <phoneticPr fontId="2"/>
  </si>
  <si>
    <t>主たる動力設備に400V配電方式が導入されているか。</t>
    <rPh sb="0" eb="1">
      <t>シュ</t>
    </rPh>
    <rPh sb="3" eb="5">
      <t>ドウリョク</t>
    </rPh>
    <rPh sb="5" eb="7">
      <t>セツビ</t>
    </rPh>
    <rPh sb="12" eb="14">
      <t>ハイデン</t>
    </rPh>
    <rPh sb="14" eb="16">
      <t>ホウシキ</t>
    </rPh>
    <rPh sb="17" eb="19">
      <t>ドウニュウ</t>
    </rPh>
    <phoneticPr fontId="2"/>
  </si>
  <si>
    <t>中温冷水利用システムが、主たる熱源システムの一部に導入されているか。</t>
    <rPh sb="0" eb="2">
      <t>チュウオン</t>
    </rPh>
    <rPh sb="2" eb="4">
      <t>レイスイ</t>
    </rPh>
    <rPh sb="4" eb="6">
      <t>リヨウ</t>
    </rPh>
    <rPh sb="22" eb="24">
      <t>イチブ</t>
    </rPh>
    <phoneticPr fontId="2"/>
  </si>
  <si>
    <t>ファンの手動調整用インバータが、ファン総電動機出力に対して、どの程度の割合で導入されているか。</t>
    <rPh sb="4" eb="6">
      <t>シュドウ</t>
    </rPh>
    <rPh sb="6" eb="8">
      <t>チョウセイ</t>
    </rPh>
    <rPh sb="8" eb="9">
      <t>ヨウ</t>
    </rPh>
    <rPh sb="19" eb="20">
      <t>ソウ</t>
    </rPh>
    <rPh sb="20" eb="23">
      <t>デンドウキ</t>
    </rPh>
    <rPh sb="23" eb="25">
      <t>シュツリョク</t>
    </rPh>
    <rPh sb="26" eb="27">
      <t>タイ</t>
    </rPh>
    <rPh sb="32" eb="34">
      <t>テイド</t>
    </rPh>
    <rPh sb="35" eb="37">
      <t>ワリアイ</t>
    </rPh>
    <rPh sb="38" eb="40">
      <t>ドウニュウ</t>
    </rPh>
    <phoneticPr fontId="2"/>
  </si>
  <si>
    <t>熱源2次ポンプの適正容量分割又は小容量ポンプが、熱源2次ポンプ総電動機出力に対して、どの程度の割合で導入されているか。</t>
    <phoneticPr fontId="2"/>
  </si>
  <si>
    <t>部分負荷時の負荷に応じた蒸気ボイラー運転の適正化が、蒸気ボイラー群系統数に対して、どの程度の割合で実施されているか。</t>
    <rPh sb="6" eb="8">
      <t>フカ</t>
    </rPh>
    <rPh sb="9" eb="10">
      <t>オウ</t>
    </rPh>
    <rPh sb="18" eb="20">
      <t>ウンテン</t>
    </rPh>
    <rPh sb="21" eb="23">
      <t>テキセイ</t>
    </rPh>
    <rPh sb="23" eb="24">
      <t>カ</t>
    </rPh>
    <rPh sb="26" eb="28">
      <t>ジョウキ</t>
    </rPh>
    <rPh sb="32" eb="33">
      <t>グン</t>
    </rPh>
    <rPh sb="33" eb="35">
      <t>ケイトウ</t>
    </rPh>
    <rPh sb="35" eb="36">
      <t>カズ</t>
    </rPh>
    <phoneticPr fontId="2"/>
  </si>
  <si>
    <t>蒸気配管、バルブ等からの漏れ点検及びスチームトラップの点検が適切な頻度で実施されているか。</t>
    <rPh sb="0" eb="2">
      <t>ジョウキ</t>
    </rPh>
    <rPh sb="2" eb="4">
      <t>ハイカン</t>
    </rPh>
    <rPh sb="8" eb="9">
      <t>ナド</t>
    </rPh>
    <rPh sb="16" eb="17">
      <t>オヨ</t>
    </rPh>
    <rPh sb="27" eb="29">
      <t>テンケン</t>
    </rPh>
    <phoneticPr fontId="2"/>
  </si>
  <si>
    <t>主たるエントランスホール、廊下等の居室以外の室内温度が、居室に対して、夏季は高め、冬季は低め、又は夏季27℃以上、冬季20℃以下に設定されているか。</t>
    <rPh sb="0" eb="1">
      <t>シュ</t>
    </rPh>
    <rPh sb="13" eb="16">
      <t>ロウカトウ</t>
    </rPh>
    <rPh sb="17" eb="19">
      <t>キョシツ</t>
    </rPh>
    <rPh sb="19" eb="21">
      <t>イガイ</t>
    </rPh>
    <rPh sb="22" eb="24">
      <t>シツナイ</t>
    </rPh>
    <rPh sb="24" eb="26">
      <t>オンド</t>
    </rPh>
    <rPh sb="28" eb="30">
      <t>キョシツ</t>
    </rPh>
    <rPh sb="31" eb="32">
      <t>タイ</t>
    </rPh>
    <rPh sb="35" eb="36">
      <t>ナツ</t>
    </rPh>
    <rPh sb="38" eb="39">
      <t>タカ</t>
    </rPh>
    <rPh sb="41" eb="42">
      <t>フユ</t>
    </rPh>
    <rPh sb="44" eb="45">
      <t>ヒク</t>
    </rPh>
    <rPh sb="47" eb="48">
      <t>マタ</t>
    </rPh>
    <rPh sb="65" eb="67">
      <t>セッテイ</t>
    </rPh>
    <phoneticPr fontId="2"/>
  </si>
  <si>
    <t>実測値
[MWh/年]</t>
    <phoneticPr fontId="2"/>
  </si>
  <si>
    <r>
      <t xml:space="preserve">電気
</t>
    </r>
    <r>
      <rPr>
        <sz val="8"/>
        <rFont val="ＭＳ Ｐゴシック"/>
        <family val="3"/>
        <charset val="128"/>
      </rPr>
      <t>[MWh/年]</t>
    </r>
    <rPh sb="0" eb="2">
      <t>デンキ</t>
    </rPh>
    <phoneticPr fontId="2"/>
  </si>
  <si>
    <t>熱源
2次
ポンプ</t>
    <rPh sb="0" eb="2">
      <t>ネツゲン</t>
    </rPh>
    <phoneticPr fontId="2"/>
  </si>
  <si>
    <t>熱源
1次
ポンプ</t>
    <rPh sb="0" eb="2">
      <t>ネツゲン</t>
    </rPh>
    <phoneticPr fontId="2"/>
  </si>
  <si>
    <r>
      <t xml:space="preserve">推計値
</t>
    </r>
    <r>
      <rPr>
        <sz val="7"/>
        <rFont val="ＭＳ Ｐゴシック"/>
        <family val="3"/>
        <charset val="128"/>
      </rPr>
      <t>[MWh/年]</t>
    </r>
    <rPh sb="0" eb="3">
      <t>スイケイチ</t>
    </rPh>
    <phoneticPr fontId="2"/>
  </si>
  <si>
    <r>
      <t xml:space="preserve">実測値
</t>
    </r>
    <r>
      <rPr>
        <sz val="7"/>
        <rFont val="ＭＳ Ｐゴシック"/>
        <family val="3"/>
        <charset val="128"/>
      </rPr>
      <t>[MWh/年]</t>
    </r>
    <phoneticPr fontId="2"/>
  </si>
  <si>
    <r>
      <t xml:space="preserve">採用値
</t>
    </r>
    <r>
      <rPr>
        <sz val="7"/>
        <rFont val="ＭＳ Ｐゴシック"/>
        <family val="3"/>
        <charset val="128"/>
      </rPr>
      <t>[MWh/年]</t>
    </r>
    <rPh sb="0" eb="2">
      <t>サイヨウ</t>
    </rPh>
    <rPh sb="2" eb="3">
      <t>チ</t>
    </rPh>
    <phoneticPr fontId="2"/>
  </si>
  <si>
    <t>増風量
制御
方式</t>
    <rPh sb="0" eb="1">
      <t>ゾウ</t>
    </rPh>
    <rPh sb="1" eb="3">
      <t>フウリョウ</t>
    </rPh>
    <rPh sb="4" eb="6">
      <t>セイギョ</t>
    </rPh>
    <rPh sb="7" eb="9">
      <t>ホウシキ</t>
    </rPh>
    <phoneticPr fontId="2"/>
  </si>
  <si>
    <t>圧縮機・モータ
直結
構造</t>
    <rPh sb="0" eb="3">
      <t>アッシュクキ</t>
    </rPh>
    <rPh sb="8" eb="10">
      <t>チョッケツ</t>
    </rPh>
    <rPh sb="11" eb="13">
      <t>コウゾウ</t>
    </rPh>
    <phoneticPr fontId="2"/>
  </si>
  <si>
    <t>加圧
給水
ポンプ
ユニット</t>
    <phoneticPr fontId="2"/>
  </si>
  <si>
    <t>1台あたり
の消費
電力
[W]</t>
    <rPh sb="7" eb="9">
      <t>ショウヒ</t>
    </rPh>
    <rPh sb="10" eb="12">
      <t>デンリョク</t>
    </rPh>
    <phoneticPr fontId="2"/>
  </si>
  <si>
    <t>高反射
率板</t>
    <rPh sb="0" eb="1">
      <t>コウ</t>
    </rPh>
    <rPh sb="1" eb="3">
      <t>ハンシャ</t>
    </rPh>
    <rPh sb="4" eb="5">
      <t>リツ</t>
    </rPh>
    <rPh sb="5" eb="6">
      <t>バン</t>
    </rPh>
    <phoneticPr fontId="2"/>
  </si>
  <si>
    <t>冷媒
配管の
長さ
（片道）
[m]</t>
    <rPh sb="0" eb="2">
      <t>レイバイ</t>
    </rPh>
    <rPh sb="3" eb="5">
      <t>ハイカン</t>
    </rPh>
    <rPh sb="7" eb="8">
      <t>ナガ</t>
    </rPh>
    <rPh sb="11" eb="13">
      <t>カタミチ</t>
    </rPh>
    <phoneticPr fontId="2"/>
  </si>
  <si>
    <r>
      <t xml:space="preserve">電気
</t>
    </r>
    <r>
      <rPr>
        <sz val="7"/>
        <rFont val="ＭＳ Ｐゴシック"/>
        <family val="3"/>
        <charset val="128"/>
      </rPr>
      <t>[MWh/年]</t>
    </r>
    <rPh sb="0" eb="2">
      <t>デンキ</t>
    </rPh>
    <phoneticPr fontId="2"/>
  </si>
  <si>
    <t>エネルギー管理優良工場、省エネ大賞等の表彰</t>
    <phoneticPr fontId="2"/>
  </si>
  <si>
    <t>熱源1次ポンプ変流量制御の導入</t>
    <rPh sb="7" eb="8">
      <t>ヘン</t>
    </rPh>
    <rPh sb="8" eb="10">
      <t>リュウリョウ</t>
    </rPh>
    <phoneticPr fontId="2"/>
  </si>
  <si>
    <t>高効率熱源ポンプの導入</t>
    <rPh sb="0" eb="3">
      <t>コウコウリツ</t>
    </rPh>
    <rPh sb="3" eb="5">
      <t>ネツゲン</t>
    </rPh>
    <rPh sb="9" eb="11">
      <t>ドウニュウ</t>
    </rPh>
    <phoneticPr fontId="2"/>
  </si>
  <si>
    <t>熱源2次ポンプの適正容量分割又は小容量ポンプの導入</t>
    <rPh sb="8" eb="10">
      <t>テキセイ</t>
    </rPh>
    <rPh sb="10" eb="12">
      <t>ヨウリョウ</t>
    </rPh>
    <rPh sb="12" eb="14">
      <t>ブンカツ</t>
    </rPh>
    <rPh sb="14" eb="15">
      <t>マタ</t>
    </rPh>
    <rPh sb="16" eb="19">
      <t>ショウヨウリョウ</t>
    </rPh>
    <rPh sb="23" eb="25">
      <t>ドウニュウ</t>
    </rPh>
    <phoneticPr fontId="2"/>
  </si>
  <si>
    <t>高効率熱源ポンプの導入</t>
    <rPh sb="0" eb="3">
      <t>コウコウリツ</t>
    </rPh>
    <rPh sb="9" eb="11">
      <t>ドウニュウ</t>
    </rPh>
    <phoneticPr fontId="2"/>
  </si>
  <si>
    <t>冷却塔無し</t>
    <rPh sb="0" eb="3">
      <t>レイキャクトウ</t>
    </rPh>
    <rPh sb="3" eb="4">
      <t>ナ</t>
    </rPh>
    <phoneticPr fontId="2"/>
  </si>
  <si>
    <t>1b.22</t>
    <phoneticPr fontId="2"/>
  </si>
  <si>
    <t>2a.23</t>
  </si>
  <si>
    <t>高効率パッケージ</t>
    <rPh sb="0" eb="3">
      <t>コウコウリツ</t>
    </rPh>
    <phoneticPr fontId="2"/>
  </si>
  <si>
    <t>EHP</t>
    <phoneticPr fontId="2"/>
  </si>
  <si>
    <t>GHP</t>
    <phoneticPr fontId="2"/>
  </si>
  <si>
    <t>電算室用</t>
    <rPh sb="0" eb="2">
      <t>デンサン</t>
    </rPh>
    <rPh sb="2" eb="3">
      <t>シツ</t>
    </rPh>
    <rPh sb="3" eb="4">
      <t>ヨウ</t>
    </rPh>
    <phoneticPr fontId="2"/>
  </si>
  <si>
    <t>APF</t>
    <phoneticPr fontId="2"/>
  </si>
  <si>
    <t>－</t>
    <phoneticPr fontId="2"/>
  </si>
  <si>
    <t>COP</t>
    <phoneticPr fontId="2"/>
  </si>
  <si>
    <t>2a.23</t>
    <phoneticPr fontId="2"/>
  </si>
  <si>
    <t>2b.6</t>
    <phoneticPr fontId="2"/>
  </si>
  <si>
    <t>2b.9</t>
    <phoneticPr fontId="2"/>
  </si>
  <si>
    <t>誘導灯の消灯制御の導入</t>
    <phoneticPr fontId="2"/>
  </si>
  <si>
    <t>部分負荷時の熱源ポンプ運転の適正化</t>
    <rPh sb="6" eb="8">
      <t>ネツゲン</t>
    </rPh>
    <rPh sb="11" eb="13">
      <t>ウンテン</t>
    </rPh>
    <rPh sb="14" eb="17">
      <t>テキセイカ</t>
    </rPh>
    <phoneticPr fontId="2"/>
  </si>
  <si>
    <t>部分負荷時の熱源ポンプ運転の適正化</t>
    <rPh sb="0" eb="2">
      <t>ブブン</t>
    </rPh>
    <rPh sb="2" eb="4">
      <t>フカ</t>
    </rPh>
    <rPh sb="4" eb="5">
      <t>ジ</t>
    </rPh>
    <rPh sb="6" eb="8">
      <t>ネツゲン</t>
    </rPh>
    <rPh sb="11" eb="13">
      <t>ウンテン</t>
    </rPh>
    <rPh sb="14" eb="16">
      <t>テキセイ</t>
    </rPh>
    <rPh sb="16" eb="17">
      <t>カ</t>
    </rPh>
    <phoneticPr fontId="2"/>
  </si>
  <si>
    <t>熱源用制御機器の点検及び制御バルブ等の作動チェック</t>
    <phoneticPr fontId="2"/>
  </si>
  <si>
    <t>エレベーター機械室・電気室の空調機の給気・還気設定温度の適正化</t>
    <phoneticPr fontId="2"/>
  </si>
  <si>
    <t>3時間以下</t>
    <rPh sb="1" eb="3">
      <t>ジカン</t>
    </rPh>
    <phoneticPr fontId="2"/>
  </si>
  <si>
    <t>3時間超6時間以下</t>
    <rPh sb="1" eb="3">
      <t>ジカン</t>
    </rPh>
    <rPh sb="3" eb="4">
      <t>チョウ</t>
    </rPh>
    <rPh sb="5" eb="7">
      <t>ジカン</t>
    </rPh>
    <phoneticPr fontId="2"/>
  </si>
  <si>
    <t>6時間超9時間以下</t>
    <rPh sb="1" eb="3">
      <t>ジカン</t>
    </rPh>
    <rPh sb="3" eb="4">
      <t>チョウ</t>
    </rPh>
    <rPh sb="5" eb="7">
      <t>ジカン</t>
    </rPh>
    <phoneticPr fontId="2"/>
  </si>
  <si>
    <t>9時間超12時間以下</t>
    <rPh sb="1" eb="3">
      <t>ジカン</t>
    </rPh>
    <rPh sb="3" eb="4">
      <t>チョウ</t>
    </rPh>
    <rPh sb="6" eb="8">
      <t>ジカン</t>
    </rPh>
    <phoneticPr fontId="2"/>
  </si>
  <si>
    <t>12時間超</t>
    <rPh sb="2" eb="4">
      <t>ジカン</t>
    </rPh>
    <rPh sb="4" eb="5">
      <t>チョウ</t>
    </rPh>
    <phoneticPr fontId="2"/>
  </si>
  <si>
    <t>自動販売機の照明の消灯</t>
    <rPh sb="0" eb="2">
      <t>ジドウ</t>
    </rPh>
    <rPh sb="2" eb="5">
      <t>ハンバイキ</t>
    </rPh>
    <rPh sb="6" eb="8">
      <t>ショウメイ</t>
    </rPh>
    <rPh sb="9" eb="11">
      <t>ショウトウ</t>
    </rPh>
    <phoneticPr fontId="2"/>
  </si>
  <si>
    <t>空調機・ファンコイルユニット等のフィルターの清浄</t>
    <phoneticPr fontId="2"/>
  </si>
  <si>
    <t>センサー類の精度チェック及び制御ダンパ等の作動チェック</t>
    <phoneticPr fontId="2"/>
  </si>
  <si>
    <t>2a.21</t>
    <phoneticPr fontId="2"/>
  </si>
  <si>
    <t>2a.22</t>
    <phoneticPr fontId="2"/>
  </si>
  <si>
    <t>定格エネルギー
消費量 [kW]</t>
    <phoneticPr fontId="2"/>
  </si>
  <si>
    <t>空気
熱源</t>
    <phoneticPr fontId="2"/>
  </si>
  <si>
    <t>水熱源</t>
    <rPh sb="0" eb="1">
      <t>スイ</t>
    </rPh>
    <rPh sb="1" eb="3">
      <t>ネツゲン</t>
    </rPh>
    <phoneticPr fontId="2"/>
  </si>
  <si>
    <t>電算室用</t>
    <phoneticPr fontId="2"/>
  </si>
  <si>
    <t>EHP</t>
    <phoneticPr fontId="2"/>
  </si>
  <si>
    <t>GHP</t>
    <phoneticPr fontId="2"/>
  </si>
  <si>
    <t>APF</t>
    <phoneticPr fontId="2"/>
  </si>
  <si>
    <t>COP</t>
    <phoneticPr fontId="2"/>
  </si>
  <si>
    <t>通年エネルギー消費効率 APF</t>
    <phoneticPr fontId="2"/>
  </si>
  <si>
    <t>冷暖房平均COP</t>
    <phoneticPr fontId="2"/>
  </si>
  <si>
    <t>－</t>
    <phoneticPr fontId="2"/>
  </si>
  <si>
    <t>熱
[GJ/年]</t>
    <rPh sb="6" eb="7">
      <t>ネン</t>
    </rPh>
    <phoneticPr fontId="2"/>
  </si>
  <si>
    <t>年間
点灯時間
[h/年]</t>
    <rPh sb="0" eb="2">
      <t>ネンカン</t>
    </rPh>
    <rPh sb="3" eb="5">
      <t>テントウ</t>
    </rPh>
    <rPh sb="5" eb="7">
      <t>ジカン</t>
    </rPh>
    <phoneticPr fontId="2"/>
  </si>
  <si>
    <t>器具
番号</t>
    <rPh sb="0" eb="2">
      <t>キグ</t>
    </rPh>
    <rPh sb="3" eb="5">
      <t>バンゴウ</t>
    </rPh>
    <phoneticPr fontId="2"/>
  </si>
  <si>
    <t>室名称等</t>
    <rPh sb="0" eb="1">
      <t>シツ</t>
    </rPh>
    <rPh sb="1" eb="3">
      <t>メイショウ</t>
    </rPh>
    <rPh sb="3" eb="4">
      <t>ナド</t>
    </rPh>
    <phoneticPr fontId="2"/>
  </si>
  <si>
    <t>－</t>
    <phoneticPr fontId="2"/>
  </si>
  <si>
    <t>主たるランプ種類</t>
    <phoneticPr fontId="2"/>
  </si>
  <si>
    <t xml:space="preserve"> kW ／</t>
    <phoneticPr fontId="2"/>
  </si>
  <si>
    <t xml:space="preserve"> kW ＝</t>
    <phoneticPr fontId="2"/>
  </si>
  <si>
    <t xml:space="preserve"> kW ＋</t>
    <phoneticPr fontId="2"/>
  </si>
  <si>
    <t xml:space="preserve"> ㎡ ＝</t>
    <phoneticPr fontId="2"/>
  </si>
  <si>
    <t xml:space="preserve"> GJ/年 ＝</t>
    <phoneticPr fontId="2"/>
  </si>
  <si>
    <t>熱源2次ポンプ</t>
    <rPh sb="0" eb="2">
      <t>ネツゲン</t>
    </rPh>
    <rPh sb="3" eb="4">
      <t>ジ</t>
    </rPh>
    <phoneticPr fontId="2"/>
  </si>
  <si>
    <t>熱源1次ポンプ</t>
    <rPh sb="3" eb="4">
      <t>ジ</t>
    </rPh>
    <phoneticPr fontId="2"/>
  </si>
  <si>
    <t>揚水
ポンプ</t>
    <rPh sb="0" eb="2">
      <t>ヨウスイ</t>
    </rPh>
    <phoneticPr fontId="2"/>
  </si>
  <si>
    <t>熱源2次ポンプ</t>
    <phoneticPr fontId="2"/>
  </si>
  <si>
    <t>熱源1次ポンプ</t>
    <phoneticPr fontId="2"/>
  </si>
  <si>
    <t>冷却水ポンプ</t>
    <phoneticPr fontId="2"/>
  </si>
  <si>
    <t>事務室に気流感創出ファン等、又は大空間にサーキュレーションファンが導入されているか。</t>
    <rPh sb="0" eb="3">
      <t>ジムシツ</t>
    </rPh>
    <rPh sb="12" eb="13">
      <t>ナド</t>
    </rPh>
    <rPh sb="14" eb="15">
      <t>マタ</t>
    </rPh>
    <phoneticPr fontId="2"/>
  </si>
  <si>
    <t xml:space="preserve"> ㎡ ／</t>
    <phoneticPr fontId="2"/>
  </si>
  <si>
    <t xml:space="preserve"> kW ） ＝</t>
    <phoneticPr fontId="2"/>
  </si>
  <si>
    <t>熱源2次ポンプ、熱源1次ポンプ、冷却水ポンプ</t>
    <phoneticPr fontId="2"/>
  </si>
  <si>
    <t>熱源2次ポンプ</t>
    <phoneticPr fontId="2"/>
  </si>
  <si>
    <t>熱源1次ポンプ</t>
    <phoneticPr fontId="2"/>
  </si>
  <si>
    <t>冷却水ポンプ</t>
    <phoneticPr fontId="2"/>
  </si>
  <si>
    <t>2b.4</t>
    <phoneticPr fontId="2"/>
  </si>
  <si>
    <t>2b.5</t>
    <phoneticPr fontId="2"/>
  </si>
  <si>
    <t>2b.12</t>
    <phoneticPr fontId="2"/>
  </si>
  <si>
    <t>－</t>
    <phoneticPr fontId="2"/>
  </si>
  <si>
    <t>－</t>
    <phoneticPr fontId="2"/>
  </si>
  <si>
    <t>熱源2次ポンプ総電動機出力</t>
    <phoneticPr fontId="2"/>
  </si>
  <si>
    <t>熱源2次ポンプの送水圧力設定制御の導入</t>
    <phoneticPr fontId="2"/>
  </si>
  <si>
    <t>熱源1次ポンプ総電動機出力</t>
    <phoneticPr fontId="2"/>
  </si>
  <si>
    <t>2a.7</t>
    <phoneticPr fontId="2"/>
  </si>
  <si>
    <t>デシカント空調システムの導入</t>
    <phoneticPr fontId="2"/>
  </si>
  <si>
    <t>2a.21</t>
    <phoneticPr fontId="2"/>
  </si>
  <si>
    <t>Ⅱ</t>
    <phoneticPr fontId="2"/>
  </si>
  <si>
    <t>2b.7</t>
    <phoneticPr fontId="2"/>
  </si>
  <si>
    <t>事務所外皮</t>
    <phoneticPr fontId="2"/>
  </si>
  <si>
    <t>事務所外皮</t>
    <phoneticPr fontId="2"/>
  </si>
  <si>
    <t>事業所全体の建物外皮からの熱負荷</t>
    <phoneticPr fontId="2"/>
  </si>
  <si>
    <t>事務所の建物外皮からの熱負荷</t>
    <phoneticPr fontId="2"/>
  </si>
  <si>
    <t xml:space="preserve"> GJ/年／</t>
    <phoneticPr fontId="2"/>
  </si>
  <si>
    <t>通風装置燃料</t>
    <phoneticPr fontId="2"/>
  </si>
  <si>
    <t>クレーン</t>
    <phoneticPr fontId="2"/>
  </si>
  <si>
    <t>生産ポンプ</t>
    <phoneticPr fontId="2"/>
  </si>
  <si>
    <t>通風装置電気、複数電動機、成型機、クレーン、生産ポンプ、生産ブロワ等、待機設備</t>
    <phoneticPr fontId="2"/>
  </si>
  <si>
    <t>通風装置電気</t>
    <phoneticPr fontId="2"/>
  </si>
  <si>
    <t>通風装置電気</t>
    <phoneticPr fontId="2"/>
  </si>
  <si>
    <t>複数電動機</t>
    <phoneticPr fontId="2"/>
  </si>
  <si>
    <t>複数電動機</t>
    <phoneticPr fontId="2"/>
  </si>
  <si>
    <t>電気溶接機</t>
    <phoneticPr fontId="2"/>
  </si>
  <si>
    <t>電気溶接機</t>
    <phoneticPr fontId="2"/>
  </si>
  <si>
    <t>成型機</t>
    <phoneticPr fontId="2"/>
  </si>
  <si>
    <t>成型機</t>
    <phoneticPr fontId="2"/>
  </si>
  <si>
    <t>クレーン</t>
    <phoneticPr fontId="2"/>
  </si>
  <si>
    <t>通風装置総電動機出力</t>
    <phoneticPr fontId="2"/>
  </si>
  <si>
    <t>燃焼設備総定格燃料消費量</t>
    <phoneticPr fontId="2"/>
  </si>
  <si>
    <t>生産ポンプ</t>
    <phoneticPr fontId="2"/>
  </si>
  <si>
    <t>生産ブロワ等</t>
    <phoneticPr fontId="2"/>
  </si>
  <si>
    <t>待機設備</t>
    <phoneticPr fontId="2"/>
  </si>
  <si>
    <t>待機設備</t>
    <phoneticPr fontId="2"/>
  </si>
  <si>
    <t>電気溶接機、待機設備</t>
    <phoneticPr fontId="2"/>
  </si>
  <si>
    <t>燃料の供給量・空気比を調整できるバーナー等の導入</t>
    <phoneticPr fontId="2"/>
  </si>
  <si>
    <t>工業炉のリジェネレイティブバーナーの導入</t>
    <phoneticPr fontId="2"/>
  </si>
  <si>
    <t>工業炉のリジェネレーターの導入</t>
    <phoneticPr fontId="2"/>
  </si>
  <si>
    <t>事務室</t>
    <phoneticPr fontId="2"/>
  </si>
  <si>
    <t>年間熱負荷係数 ＰＡＬ</t>
    <phoneticPr fontId="2"/>
  </si>
  <si>
    <t>年間熱負荷係数 ＰＡＬ*</t>
    <phoneticPr fontId="2"/>
  </si>
  <si>
    <t>設置
年度</t>
    <phoneticPr fontId="2"/>
  </si>
  <si>
    <t>階段室及び便所に採用</t>
    <rPh sb="0" eb="2">
      <t>カイダン</t>
    </rPh>
    <rPh sb="2" eb="3">
      <t>シツ</t>
    </rPh>
    <rPh sb="3" eb="4">
      <t>オヨ</t>
    </rPh>
    <phoneticPr fontId="2"/>
  </si>
  <si>
    <t>階段室に採用</t>
    <rPh sb="0" eb="2">
      <t>カイダン</t>
    </rPh>
    <rPh sb="2" eb="3">
      <t>シツ</t>
    </rPh>
    <phoneticPr fontId="2"/>
  </si>
  <si>
    <t>湯沸室に採用</t>
    <rPh sb="0" eb="2">
      <t>トウフツ</t>
    </rPh>
    <rPh sb="2" eb="3">
      <t>ムロ</t>
    </rPh>
    <rPh sb="4" eb="6">
      <t>サイヨウ</t>
    </rPh>
    <phoneticPr fontId="2"/>
  </si>
  <si>
    <t>便所に採用</t>
    <phoneticPr fontId="2"/>
  </si>
  <si>
    <t>照明のセキュリティー連動制御の導入</t>
    <phoneticPr fontId="2"/>
  </si>
  <si>
    <t>主たる事務室のブラインドに日射制御又はスケジュール制御がどの程度導入されているか。</t>
    <rPh sb="0" eb="1">
      <t>シュ</t>
    </rPh>
    <rPh sb="3" eb="6">
      <t>ジムシツ</t>
    </rPh>
    <rPh sb="17" eb="18">
      <t>マタ</t>
    </rPh>
    <rPh sb="30" eb="32">
      <t>テイド</t>
    </rPh>
    <phoneticPr fontId="2"/>
  </si>
  <si>
    <t>ｴﾝﾄﾗﾝｽﾎｰﾙ及び廊下で実施</t>
    <rPh sb="9" eb="10">
      <t>オヨ</t>
    </rPh>
    <rPh sb="11" eb="13">
      <t>ロウカ</t>
    </rPh>
    <rPh sb="14" eb="16">
      <t>ジッシ</t>
    </rPh>
    <phoneticPr fontId="2"/>
  </si>
  <si>
    <t>ｴﾝﾄﾗﾝｽﾎｰﾙ又は廊下で実施</t>
    <rPh sb="9" eb="10">
      <t>マタ</t>
    </rPh>
    <rPh sb="11" eb="13">
      <t>ロウカ</t>
    </rPh>
    <rPh sb="14" eb="16">
      <t>ジッシ</t>
    </rPh>
    <phoneticPr fontId="2"/>
  </si>
  <si>
    <t>高効率ドライヤーが導入されているか。</t>
    <rPh sb="0" eb="3">
      <t>コウコウリツ</t>
    </rPh>
    <phoneticPr fontId="2"/>
  </si>
  <si>
    <t>デシカント空調システムが導入されているか。</t>
    <phoneticPr fontId="2"/>
  </si>
  <si>
    <t>自然冷媒ヒートポンプ給湯器が導入されているか。</t>
    <rPh sb="0" eb="2">
      <t>シゼン</t>
    </rPh>
    <rPh sb="2" eb="4">
      <t>レイバイ</t>
    </rPh>
    <rPh sb="10" eb="13">
      <t>キュウトウキ</t>
    </rPh>
    <phoneticPr fontId="2"/>
  </si>
  <si>
    <t>潜熱回収給湯器が導入されているか。</t>
    <rPh sb="6" eb="7">
      <t>キ</t>
    </rPh>
    <phoneticPr fontId="2"/>
  </si>
  <si>
    <t>部分負荷時の負荷に応じたエアコンプレッサー運転の適正化が実施されているか。</t>
    <rPh sb="6" eb="8">
      <t>フカ</t>
    </rPh>
    <rPh sb="9" eb="10">
      <t>オウ</t>
    </rPh>
    <rPh sb="21" eb="23">
      <t>ウンテン</t>
    </rPh>
    <rPh sb="24" eb="26">
      <t>テキセイ</t>
    </rPh>
    <rPh sb="26" eb="27">
      <t>カ</t>
    </rPh>
    <rPh sb="28" eb="30">
      <t>ジッシ</t>
    </rPh>
    <phoneticPr fontId="2"/>
  </si>
  <si>
    <t>実測値
[GJ/年]</t>
    <rPh sb="0" eb="2">
      <t>ジッソク</t>
    </rPh>
    <phoneticPr fontId="2"/>
  </si>
  <si>
    <t>削減率24%以上</t>
    <rPh sb="0" eb="2">
      <t>サクゲン</t>
    </rPh>
    <rPh sb="2" eb="3">
      <t>リツ</t>
    </rPh>
    <rPh sb="6" eb="8">
      <t>イジョウ</t>
    </rPh>
    <phoneticPr fontId="2"/>
  </si>
  <si>
    <t>削減率4%未満又は計算無し</t>
    <rPh sb="7" eb="8">
      <t>マタ</t>
    </rPh>
    <rPh sb="9" eb="11">
      <t>ケイサン</t>
    </rPh>
    <rPh sb="11" eb="12">
      <t>ナ</t>
    </rPh>
    <phoneticPr fontId="2"/>
  </si>
  <si>
    <t>削減率16%以上24%未満</t>
    <rPh sb="6" eb="8">
      <t>イジョウ</t>
    </rPh>
    <phoneticPr fontId="2"/>
  </si>
  <si>
    <t>削減率8%以上16%未満</t>
    <rPh sb="0" eb="2">
      <t>サクゲン</t>
    </rPh>
    <rPh sb="2" eb="3">
      <t>リツ</t>
    </rPh>
    <rPh sb="5" eb="7">
      <t>イジョウ</t>
    </rPh>
    <rPh sb="10" eb="12">
      <t>ミマン</t>
    </rPh>
    <phoneticPr fontId="2"/>
  </si>
  <si>
    <t>削減率4%以上8%未満</t>
    <rPh sb="0" eb="2">
      <t>サクゲン</t>
    </rPh>
    <rPh sb="2" eb="3">
      <t>リツ</t>
    </rPh>
    <rPh sb="5" eb="7">
      <t>イジョウ</t>
    </rPh>
    <rPh sb="9" eb="11">
      <t>ミマン</t>
    </rPh>
    <phoneticPr fontId="2"/>
  </si>
  <si>
    <t>熱交換器の断熱</t>
    <phoneticPr fontId="2"/>
  </si>
  <si>
    <t>排水再利用システム等の導入</t>
    <rPh sb="9" eb="10">
      <t>ナド</t>
    </rPh>
    <phoneticPr fontId="2"/>
  </si>
  <si>
    <t>エレベーター機械室・電気室の換気ファンの夏季停止</t>
    <rPh sb="14" eb="16">
      <t>カンキ</t>
    </rPh>
    <phoneticPr fontId="2"/>
  </si>
  <si>
    <t>事務室以外の照度条件の緩和</t>
    <rPh sb="0" eb="2">
      <t>ジム</t>
    </rPh>
    <rPh sb="6" eb="8">
      <t>ショウド</t>
    </rPh>
    <phoneticPr fontId="2"/>
  </si>
  <si>
    <t>貯湯式電気温水器の夜間・休日の電源停止</t>
    <rPh sb="0" eb="1">
      <t>チョ</t>
    </rPh>
    <rPh sb="1" eb="2">
      <t>ユ</t>
    </rPh>
    <rPh sb="2" eb="3">
      <t>シキ</t>
    </rPh>
    <rPh sb="3" eb="5">
      <t>デンキ</t>
    </rPh>
    <rPh sb="5" eb="8">
      <t>オンスイキ</t>
    </rPh>
    <phoneticPr fontId="2"/>
  </si>
  <si>
    <t>の範囲をコピーして、複数管理者用評価結果シートに値を貼り付ける</t>
    <rPh sb="1" eb="3">
      <t>ハンイ</t>
    </rPh>
    <rPh sb="10" eb="12">
      <t>フクスウ</t>
    </rPh>
    <rPh sb="12" eb="16">
      <t>カンリシャヨウ</t>
    </rPh>
    <rPh sb="16" eb="18">
      <t>ヒョウカ</t>
    </rPh>
    <rPh sb="18" eb="20">
      <t>ケッカ</t>
    </rPh>
    <rPh sb="24" eb="25">
      <t>アタイ</t>
    </rPh>
    <rPh sb="26" eb="27">
      <t>ハ</t>
    </rPh>
    <rPh sb="28" eb="29">
      <t>ツ</t>
    </rPh>
    <phoneticPr fontId="2"/>
  </si>
  <si>
    <t>事務室の床面積</t>
    <phoneticPr fontId="2"/>
  </si>
  <si>
    <t>事務室の室内照度の適正化（概ね500lx以下）が、事務室の床面積に対して、どの程度の割合で実施されているか。</t>
    <rPh sb="0" eb="3">
      <t>ジムシツ</t>
    </rPh>
    <rPh sb="4" eb="6">
      <t>シツナイ</t>
    </rPh>
    <rPh sb="6" eb="8">
      <t>ショウド</t>
    </rPh>
    <rPh sb="9" eb="12">
      <t>テキセイカ</t>
    </rPh>
    <rPh sb="13" eb="14">
      <t>オオム</t>
    </rPh>
    <rPh sb="20" eb="22">
      <t>イカ</t>
    </rPh>
    <rPh sb="25" eb="28">
      <t>ジムシツ</t>
    </rPh>
    <rPh sb="29" eb="32">
      <t>ユカメンセキ</t>
    </rPh>
    <rPh sb="33" eb="34">
      <t>タイ</t>
    </rPh>
    <phoneticPr fontId="2"/>
  </si>
  <si>
    <t>事務室の照明の間引き点灯又は調光等による照度条件の緩和（概ね300lx以下）が、事務室の床面積に対して、どの程度の割合で実施されているか。</t>
    <rPh sb="0" eb="3">
      <t>ジムシツ</t>
    </rPh>
    <rPh sb="20" eb="22">
      <t>ショウド</t>
    </rPh>
    <rPh sb="22" eb="24">
      <t>ジョウケン</t>
    </rPh>
    <rPh sb="25" eb="27">
      <t>カンワ</t>
    </rPh>
    <rPh sb="40" eb="43">
      <t>ジムシツ</t>
    </rPh>
    <rPh sb="44" eb="47">
      <t>ユカメンセキ</t>
    </rPh>
    <rPh sb="48" eb="49">
      <t>タイ</t>
    </rPh>
    <phoneticPr fontId="2"/>
  </si>
  <si>
    <t>ウォーミングアップ時の外気遮断制御の導入が、事務室の床面積に対して、どの程度の割合で導入されているか。</t>
    <rPh sb="22" eb="25">
      <t>ジムシツ</t>
    </rPh>
    <rPh sb="26" eb="29">
      <t>ユカメンセキ</t>
    </rPh>
    <rPh sb="30" eb="31">
      <t>タイ</t>
    </rPh>
    <rPh sb="39" eb="41">
      <t>ワリアイ</t>
    </rPh>
    <phoneticPr fontId="2"/>
  </si>
  <si>
    <t>ﾊﾟｯｹｰｼﾞ空調</t>
  </si>
  <si>
    <t>40%以上80%未満に採用</t>
    <phoneticPr fontId="2"/>
  </si>
  <si>
    <t>エネルギーマネジメントシステム等のデータを活用し、電力及び熱のピーク負荷の数値化等によるエネルギー消費の特性、建物全体のエネルギー消費原単位算出及び類似の建物との比較により、省エネルギー状況の管理が実施されているか。</t>
    <rPh sb="15" eb="16">
      <t>トウ</t>
    </rPh>
    <rPh sb="21" eb="23">
      <t>カツヨウ</t>
    </rPh>
    <rPh sb="25" eb="27">
      <t>デンリョク</t>
    </rPh>
    <rPh sb="27" eb="28">
      <t>オヨ</t>
    </rPh>
    <rPh sb="29" eb="30">
      <t>ネツ</t>
    </rPh>
    <rPh sb="34" eb="36">
      <t>フカ</t>
    </rPh>
    <rPh sb="37" eb="40">
      <t>スウチカ</t>
    </rPh>
    <rPh sb="40" eb="41">
      <t>ナド</t>
    </rPh>
    <rPh sb="49" eb="51">
      <t>ショウヒ</t>
    </rPh>
    <rPh sb="52" eb="54">
      <t>トクセイ</t>
    </rPh>
    <rPh sb="55" eb="57">
      <t>タテモノ</t>
    </rPh>
    <rPh sb="57" eb="59">
      <t>ゼンタイ</t>
    </rPh>
    <rPh sb="65" eb="67">
      <t>ショウヒ</t>
    </rPh>
    <rPh sb="67" eb="70">
      <t>ゲンタンイ</t>
    </rPh>
    <rPh sb="70" eb="72">
      <t>サンシュツ</t>
    </rPh>
    <rPh sb="72" eb="73">
      <t>オヨ</t>
    </rPh>
    <rPh sb="74" eb="76">
      <t>ルイジ</t>
    </rPh>
    <rPh sb="77" eb="79">
      <t>タテモノ</t>
    </rPh>
    <rPh sb="81" eb="83">
      <t>ヒカク</t>
    </rPh>
    <rPh sb="87" eb="88">
      <t>ショウ</t>
    </rPh>
    <rPh sb="93" eb="95">
      <t>ジョウキョウ</t>
    </rPh>
    <rPh sb="96" eb="98">
      <t>カンリ</t>
    </rPh>
    <rPh sb="99" eb="101">
      <t>ジッシ</t>
    </rPh>
    <phoneticPr fontId="2"/>
  </si>
  <si>
    <t>70%以上</t>
    <rPh sb="3" eb="5">
      <t>イジョウ</t>
    </rPh>
    <phoneticPr fontId="2"/>
  </si>
  <si>
    <t>30%未満</t>
    <rPh sb="3" eb="5">
      <t>ミマン</t>
    </rPh>
    <phoneticPr fontId="2"/>
  </si>
  <si>
    <t>50%以上70%未満</t>
    <rPh sb="3" eb="5">
      <t>イジョウ</t>
    </rPh>
    <rPh sb="8" eb="10">
      <t>ミマン</t>
    </rPh>
    <phoneticPr fontId="2"/>
  </si>
  <si>
    <t xml:space="preserve">30%以上50%未満
</t>
    <rPh sb="3" eb="5">
      <t>イジョウ</t>
    </rPh>
    <rPh sb="8" eb="10">
      <t>ミマン</t>
    </rPh>
    <phoneticPr fontId="2"/>
  </si>
  <si>
    <t>給水・排水処理設備</t>
    <phoneticPr fontId="2"/>
  </si>
  <si>
    <t>雨水利用システム、空調ドレン利用システム、中水利用システム等の排水再利用システム、又は再生水、工業用水、湧水等の雑用水利用システムが導入されているか。</t>
    <rPh sb="14" eb="16">
      <t>リヨウ</t>
    </rPh>
    <rPh sb="29" eb="30">
      <t>ナド</t>
    </rPh>
    <rPh sb="31" eb="33">
      <t>ハイスイ</t>
    </rPh>
    <rPh sb="33" eb="36">
      <t>サイリヨウ</t>
    </rPh>
    <rPh sb="47" eb="49">
      <t>コウギョウ</t>
    </rPh>
    <rPh sb="49" eb="50">
      <t>ヨウ</t>
    </rPh>
    <rPh sb="50" eb="51">
      <t>スイ</t>
    </rPh>
    <rPh sb="52" eb="54">
      <t>ユウスイ</t>
    </rPh>
    <rPh sb="54" eb="55">
      <t>ナド</t>
    </rPh>
    <rPh sb="56" eb="59">
      <t>ザツヨウスイ</t>
    </rPh>
    <rPh sb="59" eb="61">
      <t>リヨウ</t>
    </rPh>
    <phoneticPr fontId="2"/>
  </si>
  <si>
    <t>部分負荷時の負荷熱量に応じた熱源ポンプ運転の適正化が、熱源2次ポンプ群及び冷却水ポンプ群系統数に対して、どの程度の割合で実施されているか。</t>
    <rPh sb="27" eb="29">
      <t>ネツゲン</t>
    </rPh>
    <phoneticPr fontId="2"/>
  </si>
  <si>
    <t>熱交換器無し</t>
    <rPh sb="0" eb="4">
      <t>ネツコウカンキ</t>
    </rPh>
    <rPh sb="4" eb="5">
      <t>ナ</t>
    </rPh>
    <phoneticPr fontId="2"/>
  </si>
  <si>
    <t>熱源機器の点検・清掃</t>
    <rPh sb="0" eb="2">
      <t>ネツゲン</t>
    </rPh>
    <rPh sb="2" eb="4">
      <t>キキ</t>
    </rPh>
    <rPh sb="5" eb="7">
      <t>テンケン</t>
    </rPh>
    <phoneticPr fontId="2"/>
  </si>
  <si>
    <t>熱源機器の点検・清掃</t>
    <phoneticPr fontId="2"/>
  </si>
  <si>
    <t>パッケージ形空調機の冷媒蒸発温度設定値の調整が実施されているか。</t>
    <rPh sb="10" eb="12">
      <t>レイバイ</t>
    </rPh>
    <rPh sb="12" eb="14">
      <t>ジョウハツ</t>
    </rPh>
    <rPh sb="14" eb="16">
      <t>オンド</t>
    </rPh>
    <rPh sb="16" eb="19">
      <t>セッテイチ</t>
    </rPh>
    <rPh sb="20" eb="22">
      <t>チョウセイ</t>
    </rPh>
    <phoneticPr fontId="2"/>
  </si>
  <si>
    <t>c.排熱回収</t>
  </si>
  <si>
    <t>排熱回収設備の定期的な保守・点検</t>
    <rPh sb="2" eb="4">
      <t>カイシュウ</t>
    </rPh>
    <rPh sb="4" eb="6">
      <t>セツビ</t>
    </rPh>
    <rPh sb="7" eb="10">
      <t>テイキテキ</t>
    </rPh>
    <rPh sb="11" eb="13">
      <t>ホシュ</t>
    </rPh>
    <rPh sb="14" eb="16">
      <t>テンケン</t>
    </rPh>
    <phoneticPr fontId="2"/>
  </si>
  <si>
    <t>排ガスの排熱回収設備の導入</t>
  </si>
  <si>
    <t>排ガスの排熱回収設備の導入</t>
    <rPh sb="0" eb="1">
      <t>ハイ</t>
    </rPh>
    <rPh sb="6" eb="8">
      <t>カイシュウ</t>
    </rPh>
    <rPh sb="8" eb="10">
      <t>セツビ</t>
    </rPh>
    <rPh sb="11" eb="13">
      <t>ドウニュウ</t>
    </rPh>
    <phoneticPr fontId="2"/>
  </si>
  <si>
    <t>直燃式脱臭装置の排熱回収ボイラー・エコノマイザーの導入</t>
    <rPh sb="0" eb="1">
      <t>チョク</t>
    </rPh>
    <rPh sb="1" eb="2">
      <t>ネン</t>
    </rPh>
    <rPh sb="2" eb="3">
      <t>シキ</t>
    </rPh>
    <rPh sb="3" eb="5">
      <t>ダッシュウ</t>
    </rPh>
    <rPh sb="5" eb="7">
      <t>ソウチ</t>
    </rPh>
    <rPh sb="10" eb="12">
      <t>カイシュウ</t>
    </rPh>
    <rPh sb="25" eb="27">
      <t>ドウニュウ</t>
    </rPh>
    <phoneticPr fontId="2"/>
  </si>
  <si>
    <t>スクラバーの排熱回収システムの導入</t>
    <rPh sb="15" eb="17">
      <t>ドウニュウ</t>
    </rPh>
    <phoneticPr fontId="2"/>
  </si>
  <si>
    <t>排熱利用による蒸留式純水製造装置の導入</t>
    <rPh sb="2" eb="4">
      <t>リヨウ</t>
    </rPh>
    <rPh sb="7" eb="9">
      <t>ジョウリュウ</t>
    </rPh>
    <rPh sb="9" eb="10">
      <t>シキ</t>
    </rPh>
    <rPh sb="10" eb="12">
      <t>ジュンスイ</t>
    </rPh>
    <rPh sb="12" eb="14">
      <t>セイゾウ</t>
    </rPh>
    <rPh sb="14" eb="16">
      <t>ソウチ</t>
    </rPh>
    <rPh sb="17" eb="19">
      <t>ドウニュウ</t>
    </rPh>
    <phoneticPr fontId="2"/>
  </si>
  <si>
    <t>排ガスの排熱回収率の管理</t>
  </si>
  <si>
    <t>ガス冷却設備、排熱ボイラー 等</t>
    <rPh sb="2" eb="4">
      <t>レイキャク</t>
    </rPh>
    <rPh sb="4" eb="6">
      <t>セツビ</t>
    </rPh>
    <rPh sb="14" eb="15">
      <t>ナド</t>
    </rPh>
    <phoneticPr fontId="2"/>
  </si>
  <si>
    <t>汚泥焼却炉等の排熱回収システムの導入</t>
  </si>
  <si>
    <t>汚泥焼却炉等の排熱蒸気による暖房利用システムの導入</t>
  </si>
  <si>
    <t>乾燥機の排熱利用システムの導入</t>
    <rPh sb="0" eb="3">
      <t>カンソウキ</t>
    </rPh>
    <rPh sb="6" eb="8">
      <t>リヨウ</t>
    </rPh>
    <rPh sb="13" eb="15">
      <t>ドウニュウ</t>
    </rPh>
    <phoneticPr fontId="2"/>
  </si>
  <si>
    <t>焼却炉等の排熱回収システムの導入</t>
    <rPh sb="0" eb="4">
      <t>ショウキャクロナド</t>
    </rPh>
    <rPh sb="7" eb="9">
      <t>カイシュウ</t>
    </rPh>
    <rPh sb="14" eb="16">
      <t>ドウニュウ</t>
    </rPh>
    <phoneticPr fontId="2"/>
  </si>
  <si>
    <t>高効率排熱ボイラーの導入</t>
    <rPh sb="0" eb="3">
      <t>コウコウリツ</t>
    </rPh>
    <rPh sb="10" eb="12">
      <t>ドウニュウ</t>
    </rPh>
    <phoneticPr fontId="2"/>
  </si>
  <si>
    <t>排熱ボイラーの低温エコノマイザーの導入</t>
    <rPh sb="7" eb="9">
      <t>テイオン</t>
    </rPh>
    <rPh sb="17" eb="19">
      <t>ドウニュウ</t>
    </rPh>
    <phoneticPr fontId="2"/>
  </si>
  <si>
    <t>排気処理用スクラバーに熱交換器を設置した排熱回収システムが導入されているか。</t>
  </si>
  <si>
    <t>冷却水排熱を回収し、１次純水の熱源に利用する純水冷却循環システムが導入されているか。</t>
    <rPh sb="0" eb="3">
      <t>レイキャクスイ</t>
    </rPh>
    <rPh sb="6" eb="8">
      <t>カイシュウ</t>
    </rPh>
    <rPh sb="11" eb="12">
      <t>ジ</t>
    </rPh>
    <rPh sb="12" eb="14">
      <t>ジュンスイ</t>
    </rPh>
    <rPh sb="15" eb="17">
      <t>ネツゲン</t>
    </rPh>
    <rPh sb="18" eb="20">
      <t>リヨウ</t>
    </rPh>
    <rPh sb="33" eb="35">
      <t>ドウニュウ</t>
    </rPh>
    <phoneticPr fontId="2"/>
  </si>
  <si>
    <t>排熱利用による蒸留式純水製造装置が導入されているか。</t>
    <rPh sb="2" eb="4">
      <t>リヨウ</t>
    </rPh>
    <rPh sb="7" eb="12">
      <t>ジョウリュウシキジュンスイ</t>
    </rPh>
    <rPh sb="12" eb="14">
      <t>セイゾウ</t>
    </rPh>
    <rPh sb="14" eb="16">
      <t>ソウチ</t>
    </rPh>
    <rPh sb="17" eb="19">
      <t>ドウニュウ</t>
    </rPh>
    <phoneticPr fontId="2"/>
  </si>
  <si>
    <t>蒸気を使用する熱利用設備が24時間連続運転でない場合で、かつ全ての蒸気が排熱利用でない場合、非使用時に蒸気供給バルブが閉止されているか。</t>
    <rPh sb="0" eb="2">
      <t>ジョウキ</t>
    </rPh>
    <rPh sb="3" eb="5">
      <t>シヨウ</t>
    </rPh>
    <rPh sb="7" eb="8">
      <t>ネツ</t>
    </rPh>
    <rPh sb="8" eb="10">
      <t>リヨウ</t>
    </rPh>
    <rPh sb="10" eb="12">
      <t>セツビ</t>
    </rPh>
    <rPh sb="24" eb="26">
      <t>バアイ</t>
    </rPh>
    <rPh sb="30" eb="31">
      <t>スベ</t>
    </rPh>
    <rPh sb="33" eb="35">
      <t>ジョウキ</t>
    </rPh>
    <rPh sb="38" eb="40">
      <t>リヨウ</t>
    </rPh>
    <rPh sb="43" eb="45">
      <t>バアイ</t>
    </rPh>
    <rPh sb="46" eb="47">
      <t>ヒ</t>
    </rPh>
    <rPh sb="47" eb="49">
      <t>シヨウ</t>
    </rPh>
    <rPh sb="49" eb="50">
      <t>ジ</t>
    </rPh>
    <rPh sb="51" eb="53">
      <t>ジョウキ</t>
    </rPh>
    <rPh sb="53" eb="55">
      <t>キョウキュウ</t>
    </rPh>
    <rPh sb="59" eb="61">
      <t>ヘイシ</t>
    </rPh>
    <phoneticPr fontId="2"/>
  </si>
  <si>
    <t>排熱回収</t>
    <rPh sb="2" eb="4">
      <t>カイシュウ</t>
    </rPh>
    <phoneticPr fontId="2"/>
  </si>
  <si>
    <t>排ガスの排熱回収率の管理</t>
    <rPh sb="0" eb="1">
      <t>ハイ</t>
    </rPh>
    <rPh sb="6" eb="8">
      <t>カイシュウ</t>
    </rPh>
    <rPh sb="8" eb="9">
      <t>リツ</t>
    </rPh>
    <rPh sb="10" eb="12">
      <t>カンリ</t>
    </rPh>
    <phoneticPr fontId="2"/>
  </si>
  <si>
    <t>排ガスの排熱回収率が管理されているか。</t>
    <rPh sb="0" eb="1">
      <t>ハイ</t>
    </rPh>
    <rPh sb="6" eb="8">
      <t>カイシュウ</t>
    </rPh>
    <rPh sb="8" eb="9">
      <t>リツ</t>
    </rPh>
    <rPh sb="10" eb="12">
      <t>カンリ</t>
    </rPh>
    <phoneticPr fontId="2"/>
  </si>
  <si>
    <t>排熱回収設備の定期的な保守・点検</t>
    <rPh sb="4" eb="6">
      <t>セツビ</t>
    </rPh>
    <rPh sb="7" eb="10">
      <t>テイキテキ</t>
    </rPh>
    <rPh sb="11" eb="13">
      <t>ホシュ</t>
    </rPh>
    <rPh sb="14" eb="16">
      <t>テンケン</t>
    </rPh>
    <phoneticPr fontId="2"/>
  </si>
  <si>
    <t>排熱回収及び排熱利用の効率を維持するために、排熱回収設備の定期的な保守及び点検が実施されているか。</t>
    <rPh sb="2" eb="4">
      <t>カイシュウ</t>
    </rPh>
    <rPh sb="4" eb="5">
      <t>オヨ</t>
    </rPh>
    <rPh sb="8" eb="10">
      <t>リヨウ</t>
    </rPh>
    <rPh sb="11" eb="13">
      <t>コウリツ</t>
    </rPh>
    <rPh sb="14" eb="16">
      <t>イジ</t>
    </rPh>
    <rPh sb="29" eb="32">
      <t>テイキテキ</t>
    </rPh>
    <rPh sb="33" eb="35">
      <t>ホシュ</t>
    </rPh>
    <rPh sb="37" eb="39">
      <t>テンケン</t>
    </rPh>
    <rPh sb="40" eb="42">
      <t>ジッシ</t>
    </rPh>
    <phoneticPr fontId="2"/>
  </si>
  <si>
    <t>排ガスの排熱回収設備が、燃焼設備総定格燃料消費量に対して、どの程度の割合で導入されているか。</t>
    <rPh sb="0" eb="1">
      <t>ハイ</t>
    </rPh>
    <rPh sb="6" eb="8">
      <t>カイシュウ</t>
    </rPh>
    <rPh sb="8" eb="10">
      <t>セツビ</t>
    </rPh>
    <rPh sb="37" eb="39">
      <t>ドウニュウ</t>
    </rPh>
    <phoneticPr fontId="2"/>
  </si>
  <si>
    <t>恒温恒湿室において、減風量法、バイパス法、化学的減湿法（デシカント空調）又は排熱回収再熱法の再熱負荷の軽減手法が、恒温恒湿室の床面積に対して、どの程度の割合で導入されているか。</t>
    <rPh sb="36" eb="37">
      <t>マタ</t>
    </rPh>
    <rPh sb="53" eb="55">
      <t>シュホウ</t>
    </rPh>
    <rPh sb="67" eb="68">
      <t>タイ</t>
    </rPh>
    <rPh sb="73" eb="75">
      <t>テイド</t>
    </rPh>
    <rPh sb="76" eb="78">
      <t>ワリアイ</t>
    </rPh>
    <rPh sb="79" eb="81">
      <t>ドウニュウ</t>
    </rPh>
    <phoneticPr fontId="2"/>
  </si>
  <si>
    <t>直燃式脱臭装置に排熱回収ボイラー又はエコノマイザーが導入されているか。</t>
    <rPh sb="16" eb="17">
      <t>マタ</t>
    </rPh>
    <phoneticPr fontId="2"/>
  </si>
  <si>
    <t>焼却炉、ガス化溶融炉及び燃料式溶融炉の排熱回収システムが導入されているか。</t>
    <rPh sb="0" eb="2">
      <t>ショウキャク</t>
    </rPh>
    <rPh sb="2" eb="3">
      <t>ロ</t>
    </rPh>
    <rPh sb="6" eb="7">
      <t>カ</t>
    </rPh>
    <rPh sb="7" eb="9">
      <t>ヨウユウ</t>
    </rPh>
    <rPh sb="9" eb="10">
      <t>ロ</t>
    </rPh>
    <rPh sb="10" eb="11">
      <t>オヨ</t>
    </rPh>
    <rPh sb="21" eb="23">
      <t>カイシュウ</t>
    </rPh>
    <rPh sb="28" eb="30">
      <t>ドウニュウ</t>
    </rPh>
    <phoneticPr fontId="2"/>
  </si>
  <si>
    <t>高温高圧ボイラー、給水加熱、機械式ハンマリング装置等の高効率排熱ボイラーが導入されているか。</t>
    <rPh sb="0" eb="2">
      <t>コウオン</t>
    </rPh>
    <rPh sb="2" eb="4">
      <t>コウアツ</t>
    </rPh>
    <rPh sb="9" eb="11">
      <t>キュウスイ</t>
    </rPh>
    <rPh sb="11" eb="13">
      <t>カネツ</t>
    </rPh>
    <rPh sb="14" eb="17">
      <t>キカイシキ</t>
    </rPh>
    <rPh sb="23" eb="26">
      <t>ソウチナド</t>
    </rPh>
    <rPh sb="27" eb="30">
      <t>コウコウリツ</t>
    </rPh>
    <rPh sb="37" eb="39">
      <t>ドウニュウ</t>
    </rPh>
    <phoneticPr fontId="2"/>
  </si>
  <si>
    <t>排熱ボイラー無し</t>
    <rPh sb="6" eb="7">
      <t>ナ</t>
    </rPh>
    <phoneticPr fontId="2"/>
  </si>
  <si>
    <t>排熱ボイラーに低温エコノマイザーが導入されているか。</t>
    <rPh sb="7" eb="9">
      <t>テイオン</t>
    </rPh>
    <rPh sb="17" eb="19">
      <t>ドウニュウ</t>
    </rPh>
    <phoneticPr fontId="2"/>
  </si>
  <si>
    <t>汚泥焼却炉等の排熱回収システムの導入</t>
    <rPh sb="0" eb="2">
      <t>オデイ</t>
    </rPh>
    <rPh sb="2" eb="5">
      <t>ショウキャクロ</t>
    </rPh>
    <rPh sb="5" eb="6">
      <t>ナド</t>
    </rPh>
    <rPh sb="9" eb="11">
      <t>カイシュウ</t>
    </rPh>
    <rPh sb="16" eb="18">
      <t>ドウニュウ</t>
    </rPh>
    <phoneticPr fontId="2"/>
  </si>
  <si>
    <t>汚泥焼却炉、焼成炉及び溶融炉の排熱回収システムが導入されているか。</t>
  </si>
  <si>
    <t>汚泥焼却炉等の排熱蒸気による暖房利用システムの導入</t>
    <rPh sb="9" eb="11">
      <t>ジョウキ</t>
    </rPh>
    <rPh sb="14" eb="16">
      <t>ダンボウ</t>
    </rPh>
    <rPh sb="16" eb="18">
      <t>リヨウ</t>
    </rPh>
    <phoneticPr fontId="2"/>
  </si>
  <si>
    <t>汚泥焼却炉、焼成炉及び溶融炉の排熱蒸気による暖房利用システムが導入されているか。</t>
  </si>
  <si>
    <t>]</t>
    <phoneticPr fontId="2"/>
  </si>
  <si>
    <t>電気式</t>
    <rPh sb="0" eb="2">
      <t>デンキ</t>
    </rPh>
    <rPh sb="2" eb="3">
      <t>シキ</t>
    </rPh>
    <phoneticPr fontId="2"/>
  </si>
  <si>
    <t>ｶﾞｽｴﾝｼﾞﾝﾋｰﾄﾎﾟﾝﾌﾟ式</t>
    <phoneticPr fontId="2"/>
  </si>
  <si>
    <t>プレミアム効率（IE3）モータ以上</t>
    <rPh sb="15" eb="17">
      <t>イジョウ</t>
    </rPh>
    <phoneticPr fontId="2"/>
  </si>
  <si>
    <t>高効率（IE2）モータ以上</t>
    <rPh sb="11" eb="13">
      <t>イジョウ</t>
    </rPh>
    <phoneticPr fontId="2"/>
  </si>
  <si>
    <t>熱源2次ポンプの末端差圧制御の導入</t>
    <phoneticPr fontId="2"/>
  </si>
  <si>
    <t>適用範囲補正係数・評価項目</t>
    <rPh sb="0" eb="2">
      <t>テキヨウ</t>
    </rPh>
    <rPh sb="2" eb="4">
      <t>ハンイ</t>
    </rPh>
    <rPh sb="4" eb="6">
      <t>ホセイ</t>
    </rPh>
    <rPh sb="6" eb="8">
      <t>ケイスウ</t>
    </rPh>
    <rPh sb="9" eb="11">
      <t>ヒョウカ</t>
    </rPh>
    <rPh sb="11" eb="13">
      <t>コウモク</t>
    </rPh>
    <phoneticPr fontId="2"/>
  </si>
  <si>
    <t>適用範囲補正係数に関する評価対象</t>
    <rPh sb="0" eb="2">
      <t>テキヨウ</t>
    </rPh>
    <rPh sb="2" eb="4">
      <t>ハンイ</t>
    </rPh>
    <rPh sb="4" eb="6">
      <t>ホセイ</t>
    </rPh>
    <rPh sb="6" eb="8">
      <t>ケイスウ</t>
    </rPh>
    <rPh sb="9" eb="10">
      <t>カン</t>
    </rPh>
    <rPh sb="12" eb="14">
      <t>ヒョウカ</t>
    </rPh>
    <rPh sb="14" eb="16">
      <t>タイショウ</t>
    </rPh>
    <phoneticPr fontId="2"/>
  </si>
  <si>
    <t>通風装置のある燃焼設備総定格燃料消費量</t>
    <phoneticPr fontId="2"/>
  </si>
  <si>
    <t>待機状態のある電気使用設備総定格消費電力</t>
    <phoneticPr fontId="2"/>
  </si>
  <si>
    <t>エネルギー管理優良工場、省エネ大賞等の表彰</t>
    <phoneticPr fontId="2"/>
  </si>
  <si>
    <t>エネルギー管理優良工場、省エネ大賞[省エネ事例部門]等で表彰されているか。</t>
    <rPh sb="5" eb="7">
      <t>カンリ</t>
    </rPh>
    <rPh sb="7" eb="9">
      <t>ユウリョウ</t>
    </rPh>
    <rPh sb="9" eb="11">
      <t>コウジョウ</t>
    </rPh>
    <rPh sb="12" eb="13">
      <t>ショウ</t>
    </rPh>
    <rPh sb="15" eb="17">
      <t>タイショウ</t>
    </rPh>
    <rPh sb="26" eb="27">
      <t>ナド</t>
    </rPh>
    <rPh sb="28" eb="30">
      <t>ヒョウショウ</t>
    </rPh>
    <phoneticPr fontId="2"/>
  </si>
  <si>
    <t>竣工図、機器完成図、改修履歴がわかる図面等が、どの程度整備されているか。</t>
    <rPh sb="0" eb="2">
      <t>シュンコウ</t>
    </rPh>
    <rPh sb="2" eb="3">
      <t>ズ</t>
    </rPh>
    <rPh sb="4" eb="6">
      <t>キキ</t>
    </rPh>
    <rPh sb="6" eb="8">
      <t>カンセイ</t>
    </rPh>
    <rPh sb="8" eb="9">
      <t>ズ</t>
    </rPh>
    <rPh sb="20" eb="21">
      <t>ナド</t>
    </rPh>
    <rPh sb="27" eb="29">
      <t>セイビ</t>
    </rPh>
    <phoneticPr fontId="2"/>
  </si>
  <si>
    <t>エネルギー使用機器の管理のために、設備台帳等が、どの程度整備されているか。</t>
    <rPh sb="5" eb="7">
      <t>シヨウ</t>
    </rPh>
    <rPh sb="7" eb="9">
      <t>キキ</t>
    </rPh>
    <rPh sb="10" eb="12">
      <t>カンリ</t>
    </rPh>
    <phoneticPr fontId="2"/>
  </si>
  <si>
    <t>ユーティリティ設備（蒸気供給、熱源、コージェネ及び圧縮空気）、生産工程・処理工程ごとのエネルギー使用量を総合的に管理できるエネルギー管理システムが導入されているか。</t>
    <rPh sb="7" eb="9">
      <t>セツビ</t>
    </rPh>
    <rPh sb="66" eb="68">
      <t>カンリ</t>
    </rPh>
    <phoneticPr fontId="2"/>
  </si>
  <si>
    <t>電力負荷状況、発電状況並びに各変圧器の需要率、負荷率及び不等率の把握に必要な計測・計量設備が、一次側の電圧が400V以上の変圧器全台数に対して、どの程度の割合で導入されているか。</t>
    <rPh sb="0" eb="2">
      <t>デンリョク</t>
    </rPh>
    <rPh sb="2" eb="4">
      <t>フカ</t>
    </rPh>
    <rPh sb="4" eb="6">
      <t>ジョウキョウ</t>
    </rPh>
    <rPh sb="7" eb="9">
      <t>ハツデン</t>
    </rPh>
    <rPh sb="9" eb="11">
      <t>ジョウキョウ</t>
    </rPh>
    <rPh sb="11" eb="12">
      <t>ナラ</t>
    </rPh>
    <rPh sb="35" eb="37">
      <t>ヒツヨウ</t>
    </rPh>
    <rPh sb="47" eb="49">
      <t>イチジ</t>
    </rPh>
    <rPh sb="49" eb="50">
      <t>ガワ</t>
    </rPh>
    <rPh sb="51" eb="53">
      <t>デンアツ</t>
    </rPh>
    <rPh sb="61" eb="64">
      <t>ヘンアツキ</t>
    </rPh>
    <rPh sb="64" eb="65">
      <t>ゼン</t>
    </rPh>
    <rPh sb="65" eb="66">
      <t>ダイ</t>
    </rPh>
    <rPh sb="66" eb="67">
      <t>スウ</t>
    </rPh>
    <rPh sb="68" eb="69">
      <t>タイ</t>
    </rPh>
    <rPh sb="80" eb="82">
      <t>ドウニュウ</t>
    </rPh>
    <phoneticPr fontId="2"/>
  </si>
  <si>
    <t>エネルギー消費先別の細目の電力量・燃料消費量・熱量の把握に必要な計測・計量設備による一次エネルギー実測値が、事業所全体のエネルギー消費量に対して、どの程度の割合になっているか。</t>
    <rPh sb="5" eb="7">
      <t>ショウヒ</t>
    </rPh>
    <rPh sb="7" eb="8">
      <t>サキ</t>
    </rPh>
    <rPh sb="8" eb="9">
      <t>ベツ</t>
    </rPh>
    <rPh sb="10" eb="12">
      <t>サイモク</t>
    </rPh>
    <phoneticPr fontId="2"/>
  </si>
  <si>
    <t>部署別、工程別、設備別に系統を分割し、その系統別の電力量・熱量・蒸気量・圧縮空気量を含む使用量の把握に必要な計測・計量設備が、電力量は動力盤及び分電盤総面数、熱量、蒸気量及び圧縮空気量は全系統数に対して、どの程度の割合で導入されているか。</t>
    <rPh sb="0" eb="2">
      <t>ブショ</t>
    </rPh>
    <rPh sb="2" eb="3">
      <t>ベツ</t>
    </rPh>
    <rPh sb="4" eb="6">
      <t>コウテイ</t>
    </rPh>
    <rPh sb="6" eb="7">
      <t>ベツ</t>
    </rPh>
    <rPh sb="8" eb="10">
      <t>セツビ</t>
    </rPh>
    <rPh sb="10" eb="11">
      <t>ベツ</t>
    </rPh>
    <rPh sb="12" eb="14">
      <t>ケイトウ</t>
    </rPh>
    <rPh sb="15" eb="17">
      <t>ブンカツ</t>
    </rPh>
    <rPh sb="21" eb="23">
      <t>ケイトウ</t>
    </rPh>
    <rPh sb="25" eb="27">
      <t>デンリョク</t>
    </rPh>
    <rPh sb="27" eb="28">
      <t>リョウ</t>
    </rPh>
    <rPh sb="29" eb="31">
      <t>ネツリョウ</t>
    </rPh>
    <rPh sb="32" eb="34">
      <t>ジョウキ</t>
    </rPh>
    <rPh sb="34" eb="35">
      <t>リョウ</t>
    </rPh>
    <rPh sb="36" eb="38">
      <t>アッシュク</t>
    </rPh>
    <rPh sb="38" eb="40">
      <t>クウキ</t>
    </rPh>
    <rPh sb="40" eb="41">
      <t>リョウ</t>
    </rPh>
    <rPh sb="42" eb="43">
      <t>フク</t>
    </rPh>
    <rPh sb="44" eb="46">
      <t>シヨウ</t>
    </rPh>
    <rPh sb="46" eb="47">
      <t>リョウ</t>
    </rPh>
    <rPh sb="85" eb="86">
      <t>オヨ</t>
    </rPh>
    <rPh sb="110" eb="112">
      <t>ドウニュウ</t>
    </rPh>
    <phoneticPr fontId="2"/>
  </si>
  <si>
    <t>ユーティリティ設備（蒸気供給、熱源、コージェネ及び圧縮空気）のエネルギー使用量や運転効率等の分析に必要な電力量・燃料消費量・熱量・流量・温度・蒸気量・圧縮空気量・給水量等の計測・計量設備が、設備区分の数に対して、どの程度の割合で導入されているか。</t>
    <rPh sb="10" eb="12">
      <t>ジョウキ</t>
    </rPh>
    <rPh sb="12" eb="14">
      <t>キョウキュウ</t>
    </rPh>
    <rPh sb="15" eb="17">
      <t>ネツゲン</t>
    </rPh>
    <rPh sb="23" eb="24">
      <t>オヨ</t>
    </rPh>
    <rPh sb="25" eb="27">
      <t>アッシュク</t>
    </rPh>
    <rPh sb="27" eb="29">
      <t>クウキ</t>
    </rPh>
    <rPh sb="36" eb="39">
      <t>シヨウリョウ</t>
    </rPh>
    <rPh sb="40" eb="42">
      <t>ウンテン</t>
    </rPh>
    <rPh sb="42" eb="44">
      <t>コウリツ</t>
    </rPh>
    <rPh sb="44" eb="45">
      <t>トウ</t>
    </rPh>
    <rPh sb="46" eb="48">
      <t>ブンセキ</t>
    </rPh>
    <rPh sb="49" eb="51">
      <t>ヒツヨウ</t>
    </rPh>
    <rPh sb="65" eb="67">
      <t>リュウリョウ</t>
    </rPh>
    <rPh sb="81" eb="82">
      <t>キュウ</t>
    </rPh>
    <rPh sb="82" eb="83">
      <t>ミズ</t>
    </rPh>
    <rPh sb="83" eb="84">
      <t>リョウ</t>
    </rPh>
    <rPh sb="84" eb="85">
      <t>トウ</t>
    </rPh>
    <rPh sb="114" eb="116">
      <t>ドウニュウ</t>
    </rPh>
    <phoneticPr fontId="2"/>
  </si>
  <si>
    <t>エネルギーマネジメントシステム等のデータの活用等により問題点を抽出し、優先的に改善すべき課題の決定、具体的な対策・計画及びチューニングなどの改善策の立案と実施、その効果の検証がどの程度実施されているか。</t>
    <rPh sb="15" eb="16">
      <t>トウ</t>
    </rPh>
    <rPh sb="27" eb="30">
      <t>モンダイテン</t>
    </rPh>
    <rPh sb="31" eb="33">
      <t>チュウシュツ</t>
    </rPh>
    <rPh sb="35" eb="38">
      <t>ユウセンテキ</t>
    </rPh>
    <rPh sb="39" eb="41">
      <t>カイゼン</t>
    </rPh>
    <rPh sb="44" eb="46">
      <t>カダイ</t>
    </rPh>
    <rPh sb="47" eb="49">
      <t>ケッテイ</t>
    </rPh>
    <rPh sb="50" eb="53">
      <t>グタイテキ</t>
    </rPh>
    <rPh sb="54" eb="56">
      <t>タイサク</t>
    </rPh>
    <rPh sb="57" eb="59">
      <t>ケイカク</t>
    </rPh>
    <rPh sb="59" eb="60">
      <t>オヨ</t>
    </rPh>
    <rPh sb="70" eb="72">
      <t>カイゼン</t>
    </rPh>
    <rPh sb="72" eb="73">
      <t>サク</t>
    </rPh>
    <rPh sb="77" eb="79">
      <t>ジッシ</t>
    </rPh>
    <phoneticPr fontId="2"/>
  </si>
  <si>
    <t>ユーティリティ設備（蒸気供給、熱源、コージェネ及び圧縮空気）のエネルギーデータの運転解析により、需要パターンに応じた機器の選択と稼働率の選定等、運用実態に即した運転計画と運転効率の検証が、設備区分の数（対象設備が無い場合を除く。）に対して、どの程度の割合で実施されているか。</t>
    <rPh sb="7" eb="9">
      <t>セツビ</t>
    </rPh>
    <rPh sb="40" eb="42">
      <t>ウンテン</t>
    </rPh>
    <rPh sb="42" eb="44">
      <t>カイセキ</t>
    </rPh>
    <rPh sb="48" eb="50">
      <t>ジュヨウ</t>
    </rPh>
    <rPh sb="55" eb="56">
      <t>オウ</t>
    </rPh>
    <rPh sb="58" eb="60">
      <t>キキ</t>
    </rPh>
    <rPh sb="61" eb="63">
      <t>センタク</t>
    </rPh>
    <rPh sb="64" eb="66">
      <t>カドウ</t>
    </rPh>
    <rPh sb="66" eb="67">
      <t>リツ</t>
    </rPh>
    <rPh sb="68" eb="70">
      <t>センテイ</t>
    </rPh>
    <rPh sb="70" eb="71">
      <t>ナド</t>
    </rPh>
    <rPh sb="72" eb="74">
      <t>ウンヨウ</t>
    </rPh>
    <rPh sb="74" eb="76">
      <t>ジッタイ</t>
    </rPh>
    <rPh sb="77" eb="78">
      <t>ソク</t>
    </rPh>
    <rPh sb="80" eb="82">
      <t>ウンテン</t>
    </rPh>
    <rPh sb="82" eb="84">
      <t>ケイカク</t>
    </rPh>
    <rPh sb="85" eb="87">
      <t>ウンテン</t>
    </rPh>
    <rPh sb="87" eb="89">
      <t>コウリツ</t>
    </rPh>
    <rPh sb="90" eb="92">
      <t>ケンショウ</t>
    </rPh>
    <rPh sb="94" eb="96">
      <t>セツビ</t>
    </rPh>
    <rPh sb="96" eb="98">
      <t>クブン</t>
    </rPh>
    <rPh sb="99" eb="100">
      <t>スウ</t>
    </rPh>
    <rPh sb="101" eb="103">
      <t>タイショウ</t>
    </rPh>
    <rPh sb="103" eb="105">
      <t>セツビ</t>
    </rPh>
    <rPh sb="106" eb="107">
      <t>ナ</t>
    </rPh>
    <rPh sb="108" eb="110">
      <t>バアイ</t>
    </rPh>
    <rPh sb="111" eb="112">
      <t>ノゾ</t>
    </rPh>
    <rPh sb="116" eb="117">
      <t>タイ</t>
    </rPh>
    <rPh sb="122" eb="124">
      <t>テイド</t>
    </rPh>
    <rPh sb="125" eb="127">
      <t>ワリアイ</t>
    </rPh>
    <rPh sb="128" eb="130">
      <t>ジッシ</t>
    </rPh>
    <phoneticPr fontId="2"/>
  </si>
  <si>
    <t>燃焼設備及び動力設備の保守・点検計画の策定及び計画に基づいた保守・点検の実施がどの程度実施されているか。</t>
    <rPh sb="4" eb="5">
      <t>オヨ</t>
    </rPh>
    <rPh sb="16" eb="18">
      <t>ケイカク</t>
    </rPh>
    <rPh sb="19" eb="21">
      <t>サクテイ</t>
    </rPh>
    <rPh sb="21" eb="22">
      <t>オヨ</t>
    </rPh>
    <phoneticPr fontId="2"/>
  </si>
  <si>
    <t>高効率蒸気ボイラーが、全ての蒸気ボイラー（地域冷暖房受入を含む。）に対して、どの程度導入されているか。</t>
    <rPh sb="0" eb="3">
      <t>コウコウリツ</t>
    </rPh>
    <rPh sb="3" eb="5">
      <t>ジョウキ</t>
    </rPh>
    <rPh sb="11" eb="12">
      <t>スベ</t>
    </rPh>
    <rPh sb="14" eb="16">
      <t>ジョウキ</t>
    </rPh>
    <rPh sb="34" eb="35">
      <t>タイ</t>
    </rPh>
    <phoneticPr fontId="2"/>
  </si>
  <si>
    <t>全ての蒸気ドレンタンクが断熱されているか。</t>
    <rPh sb="3" eb="5">
      <t>ジョウキ</t>
    </rPh>
    <phoneticPr fontId="2"/>
  </si>
  <si>
    <t>導入時に押込送風機インバータ制御が未対応であった蒸気ボイラーの全てに、追加的な押込送風機インバータ制御が導入されているか。</t>
    <rPh sb="4" eb="5">
      <t>オ</t>
    </rPh>
    <rPh sb="5" eb="6">
      <t>コ</t>
    </rPh>
    <rPh sb="6" eb="9">
      <t>ソウフウキ</t>
    </rPh>
    <rPh sb="14" eb="16">
      <t>セイギョ</t>
    </rPh>
    <rPh sb="17" eb="20">
      <t>ミタイオウ</t>
    </rPh>
    <rPh sb="35" eb="38">
      <t>ツイカテキ</t>
    </rPh>
    <phoneticPr fontId="2"/>
  </si>
  <si>
    <t>高効率熱源機器が、全ての熱源機器（地域冷暖房受入を含む。）に対して、どの程度導入されているか。</t>
    <rPh sb="0" eb="3">
      <t>コウコウリツ</t>
    </rPh>
    <rPh sb="3" eb="5">
      <t>ネツゲン</t>
    </rPh>
    <rPh sb="5" eb="7">
      <t>キキ</t>
    </rPh>
    <rPh sb="9" eb="10">
      <t>スベ</t>
    </rPh>
    <rPh sb="12" eb="14">
      <t>ネツゲン</t>
    </rPh>
    <rPh sb="14" eb="16">
      <t>キキ</t>
    </rPh>
    <rPh sb="30" eb="31">
      <t>タイ</t>
    </rPh>
    <phoneticPr fontId="2"/>
  </si>
  <si>
    <t>蓄熱槽の2次側で実揚程10m以上の水搬送経路が密閉化されているか。</t>
    <rPh sb="0" eb="2">
      <t>チクネツ</t>
    </rPh>
    <rPh sb="2" eb="3">
      <t>ソウ</t>
    </rPh>
    <rPh sb="5" eb="6">
      <t>ジ</t>
    </rPh>
    <rPh sb="6" eb="7">
      <t>ガワ</t>
    </rPh>
    <rPh sb="8" eb="9">
      <t>ジツ</t>
    </rPh>
    <rPh sb="9" eb="10">
      <t>ヨウ</t>
    </rPh>
    <rPh sb="10" eb="11">
      <t>テイ</t>
    </rPh>
    <rPh sb="14" eb="16">
      <t>イジョウ</t>
    </rPh>
    <phoneticPr fontId="2"/>
  </si>
  <si>
    <t>冷却塔ファン等の台数制御又は発停制御が、冷却塔ファン総電動機出力に対して、どの程度の割合で導入されているか。</t>
    <rPh sb="6" eb="7">
      <t>ナド</t>
    </rPh>
    <phoneticPr fontId="2"/>
  </si>
  <si>
    <t>熱源2次ポンプ変流量制御の導入</t>
    <rPh sb="0" eb="2">
      <t>ネツゲン</t>
    </rPh>
    <phoneticPr fontId="2"/>
  </si>
  <si>
    <t>熱源2次ポンプの台数制御及びインバータによる変流量制御が、熱源2次ポンプ総電動機出力に対して、どの程度の割合で導入されているか。</t>
    <rPh sb="8" eb="10">
      <t>ダイスウ</t>
    </rPh>
    <rPh sb="10" eb="12">
      <t>セイギョ</t>
    </rPh>
    <rPh sb="12" eb="13">
      <t>オヨ</t>
    </rPh>
    <rPh sb="49" eb="51">
      <t>テイド</t>
    </rPh>
    <rPh sb="52" eb="54">
      <t>ワリアイ</t>
    </rPh>
    <phoneticPr fontId="2"/>
  </si>
  <si>
    <t>高効率熱源ポンプが、熱源ポンプ総電動機出力に対して、どの程度の割合で導入されているか。</t>
    <rPh sb="28" eb="30">
      <t>テイド</t>
    </rPh>
    <phoneticPr fontId="2"/>
  </si>
  <si>
    <t>熱媒が水の場合、熱搬送設備の設計送水温度差がどの程度か。</t>
    <rPh sb="8" eb="9">
      <t>ネツ</t>
    </rPh>
    <rPh sb="9" eb="11">
      <t>ハンソウ</t>
    </rPh>
    <rPh sb="11" eb="13">
      <t>セツビ</t>
    </rPh>
    <rPh sb="14" eb="16">
      <t>セッケイ</t>
    </rPh>
    <rPh sb="24" eb="26">
      <t>テイド</t>
    </rPh>
    <phoneticPr fontId="2"/>
  </si>
  <si>
    <t>熱源1次ポンプの台数制御又はインバータによる変流量制御が、熱源1次ポンプ総電動機出力に対して、どの程度の割合で導入されているか。</t>
    <rPh sb="22" eb="23">
      <t>ヘン</t>
    </rPh>
    <rPh sb="23" eb="25">
      <t>リュウリョウ</t>
    </rPh>
    <rPh sb="25" eb="27">
      <t>セイギョ</t>
    </rPh>
    <rPh sb="49" eb="51">
      <t>テイド</t>
    </rPh>
    <phoneticPr fontId="2"/>
  </si>
  <si>
    <t>冷却水ポンプの台数制御又はインバータによる変流量制御が、冷却水ポンプ総電動機出力に対して、どの程度の割合で導入されているか。</t>
    <rPh sb="7" eb="9">
      <t>ダイスウ</t>
    </rPh>
    <rPh sb="9" eb="11">
      <t>セイギョ</t>
    </rPh>
    <rPh sb="11" eb="12">
      <t>マタ</t>
    </rPh>
    <rPh sb="47" eb="49">
      <t>テイド</t>
    </rPh>
    <phoneticPr fontId="2"/>
  </si>
  <si>
    <t>熱源2次ポンプの末端差圧制御の導入</t>
    <phoneticPr fontId="2"/>
  </si>
  <si>
    <t>熱源2次ポンプの末端差圧制御等が、熱源2次ポンプ総電動機出力に対して、どの程度の割合で導入されているか。</t>
    <rPh sb="8" eb="10">
      <t>マッタン</t>
    </rPh>
    <rPh sb="10" eb="12">
      <t>サアツ</t>
    </rPh>
    <rPh sb="12" eb="14">
      <t>セイギョ</t>
    </rPh>
    <rPh sb="14" eb="15">
      <t>ナド</t>
    </rPh>
    <phoneticPr fontId="2"/>
  </si>
  <si>
    <t>変換効率90%以上の高効率UPSが導入されているか。</t>
    <rPh sb="0" eb="2">
      <t>ヘンカン</t>
    </rPh>
    <rPh sb="2" eb="4">
      <t>コウリツ</t>
    </rPh>
    <rPh sb="7" eb="9">
      <t>イジョウ</t>
    </rPh>
    <rPh sb="10" eb="13">
      <t>コウコウリツ</t>
    </rPh>
    <rPh sb="17" eb="19">
      <t>ドウニュウ</t>
    </rPh>
    <phoneticPr fontId="2"/>
  </si>
  <si>
    <t>排水再利用システム等の導入</t>
    <rPh sb="0" eb="1">
      <t>ハイ</t>
    </rPh>
    <rPh sb="1" eb="2">
      <t>ミズ</t>
    </rPh>
    <rPh sb="2" eb="3">
      <t>サイ</t>
    </rPh>
    <rPh sb="9" eb="10">
      <t>ナド</t>
    </rPh>
    <phoneticPr fontId="2"/>
  </si>
  <si>
    <t>高効率パッケージ形空調機が、パッケージ形空調機総冷却能力に対して、どの程度の割合で導入されているか。</t>
    <rPh sb="23" eb="24">
      <t>ソウ</t>
    </rPh>
    <rPh sb="24" eb="26">
      <t>レイキャク</t>
    </rPh>
    <rPh sb="26" eb="28">
      <t>ノウリョク</t>
    </rPh>
    <rPh sb="29" eb="30">
      <t>タイ</t>
    </rPh>
    <phoneticPr fontId="2"/>
  </si>
  <si>
    <t>電気室及びエレベーター機械室の温度制御が、全電気室数及び全エレベーター機械室数に対して、どの程度の割合で導入されているか。</t>
    <rPh sb="3" eb="4">
      <t>オヨ</t>
    </rPh>
    <rPh sb="21" eb="22">
      <t>ゼン</t>
    </rPh>
    <rPh sb="25" eb="26">
      <t>スウ</t>
    </rPh>
    <rPh sb="28" eb="29">
      <t>ゼン</t>
    </rPh>
    <rPh sb="38" eb="39">
      <t>スウ</t>
    </rPh>
    <rPh sb="40" eb="41">
      <t>タイ</t>
    </rPh>
    <rPh sb="49" eb="51">
      <t>ワリアイ</t>
    </rPh>
    <phoneticPr fontId="2"/>
  </si>
  <si>
    <t>高効率空調機が、空調機ファン総電動機出力に対して、どの程度の割合で導入されているか。</t>
    <rPh sb="14" eb="15">
      <t>ソウ</t>
    </rPh>
    <rPh sb="15" eb="18">
      <t>デンドウキ</t>
    </rPh>
    <rPh sb="18" eb="20">
      <t>シュツリョク</t>
    </rPh>
    <rPh sb="21" eb="22">
      <t>タイ</t>
    </rPh>
    <rPh sb="30" eb="32">
      <t>ワリアイ</t>
    </rPh>
    <phoneticPr fontId="2"/>
  </si>
  <si>
    <t>高効率空調・換気用ファンが、空調・換気用ファン総電動機出力に対して、どの程度の割合で導入されているか。</t>
    <rPh sb="0" eb="3">
      <t>コウコウリツ</t>
    </rPh>
    <rPh sb="36" eb="38">
      <t>テイド</t>
    </rPh>
    <rPh sb="42" eb="44">
      <t>ドウニュウ</t>
    </rPh>
    <phoneticPr fontId="2"/>
  </si>
  <si>
    <t>室内温度又は還気温度で空調機ファンのインバータを制御する変風量システムが、空調機ファン（特殊空調設備用を除く。）総電動機出力に対して、どの程度の割合で導入されているか。</t>
    <rPh sb="28" eb="29">
      <t>ヘン</t>
    </rPh>
    <rPh sb="29" eb="31">
      <t>フウリョウ</t>
    </rPh>
    <rPh sb="72" eb="74">
      <t>ワリアイ</t>
    </rPh>
    <phoneticPr fontId="2"/>
  </si>
  <si>
    <t>空調機の気化式加湿器が、事務室の床面積に対して、どの程度の割合で導入されているか。</t>
    <rPh sb="0" eb="1">
      <t>クウ</t>
    </rPh>
    <rPh sb="1" eb="2">
      <t>チョウ</t>
    </rPh>
    <rPh sb="2" eb="3">
      <t>キ</t>
    </rPh>
    <rPh sb="4" eb="6">
      <t>キカ</t>
    </rPh>
    <rPh sb="6" eb="7">
      <t>シキ</t>
    </rPh>
    <rPh sb="7" eb="9">
      <t>カシツ</t>
    </rPh>
    <rPh sb="9" eb="10">
      <t>キ</t>
    </rPh>
    <rPh sb="26" eb="28">
      <t>テイド</t>
    </rPh>
    <rPh sb="29" eb="31">
      <t>ワリアイ</t>
    </rPh>
    <rPh sb="32" eb="34">
      <t>ドウニュウ</t>
    </rPh>
    <phoneticPr fontId="2"/>
  </si>
  <si>
    <t>外気冷房システムが、事務室の床面積に対して、どの程度の割合で導入されているか。</t>
    <rPh sb="10" eb="13">
      <t>ジムシツ</t>
    </rPh>
    <rPh sb="14" eb="17">
      <t>ユカメンセキ</t>
    </rPh>
    <rPh sb="18" eb="19">
      <t>タイ</t>
    </rPh>
    <rPh sb="27" eb="29">
      <t>ワリアイ</t>
    </rPh>
    <phoneticPr fontId="2"/>
  </si>
  <si>
    <t>空調の最適起動制御が、全空調機台数に対して、どの程度の割合で導入されているか。</t>
    <rPh sb="0" eb="2">
      <t>クウチョウ</t>
    </rPh>
    <rPh sb="3" eb="5">
      <t>サイテキ</t>
    </rPh>
    <rPh sb="5" eb="7">
      <t>キドウ</t>
    </rPh>
    <rPh sb="7" eb="9">
      <t>セイギョ</t>
    </rPh>
    <rPh sb="24" eb="26">
      <t>テイド</t>
    </rPh>
    <rPh sb="27" eb="29">
      <t>ワリアイ</t>
    </rPh>
    <rPh sb="30" eb="32">
      <t>ドウニュウ</t>
    </rPh>
    <phoneticPr fontId="2"/>
  </si>
  <si>
    <t>全熱交換器が、事務室の床面積に対して、どの程度の割合で導入されているか。</t>
    <rPh sb="24" eb="26">
      <t>ワリアイ</t>
    </rPh>
    <phoneticPr fontId="2"/>
  </si>
  <si>
    <t>低温送風による大温度差送風空調システムが、空調機ファン（特殊空調設備用を除く。）総電動機出力に対して、どの程度の割合で導入されているか。</t>
    <rPh sb="56" eb="58">
      <t>ワリアイ</t>
    </rPh>
    <phoneticPr fontId="2"/>
  </si>
  <si>
    <t>放射冷暖房空調システムが導入されているか。</t>
    <phoneticPr fontId="2"/>
  </si>
  <si>
    <t>厨房外調機・ファンの風量モード切換制御が導入されているか。</t>
    <rPh sb="0" eb="2">
      <t>チュウボウ</t>
    </rPh>
    <rPh sb="2" eb="5">
      <t>ガイチョウキ</t>
    </rPh>
    <rPh sb="10" eb="12">
      <t>フウリョウ</t>
    </rPh>
    <rPh sb="15" eb="17">
      <t>キリカエ</t>
    </rPh>
    <rPh sb="17" eb="19">
      <t>セイギョ</t>
    </rPh>
    <rPh sb="20" eb="22">
      <t>ドウニュウ</t>
    </rPh>
    <phoneticPr fontId="2"/>
  </si>
  <si>
    <t>便所の人感センサーによる換気制御が、主たる便所に導入されているか。</t>
    <rPh sb="0" eb="2">
      <t>ベンジョ</t>
    </rPh>
    <rPh sb="18" eb="19">
      <t>シュ</t>
    </rPh>
    <rPh sb="21" eb="23">
      <t>ベンジョ</t>
    </rPh>
    <phoneticPr fontId="2"/>
  </si>
  <si>
    <t>高効率照明器具が、照明総消費電力に対して、どの程度の割合で導入されているか。</t>
    <rPh sb="9" eb="11">
      <t>ショウメイ</t>
    </rPh>
    <rPh sb="11" eb="12">
      <t>ソウ</t>
    </rPh>
    <rPh sb="12" eb="14">
      <t>ショウヒ</t>
    </rPh>
    <rPh sb="14" eb="16">
      <t>デンリョク</t>
    </rPh>
    <rPh sb="26" eb="28">
      <t>ワリアイ</t>
    </rPh>
    <phoneticPr fontId="2"/>
  </si>
  <si>
    <t>高輝度型誘導灯又は蓄光型誘導灯が、誘導灯総器具数に対して、どの程度の割合で導入されているか。</t>
    <rPh sb="7" eb="8">
      <t>マタ</t>
    </rPh>
    <rPh sb="21" eb="23">
      <t>キグ</t>
    </rPh>
    <rPh sb="23" eb="24">
      <t>スウ</t>
    </rPh>
    <rPh sb="25" eb="26">
      <t>タイ</t>
    </rPh>
    <rPh sb="34" eb="36">
      <t>ワリアイ</t>
    </rPh>
    <phoneticPr fontId="2"/>
  </si>
  <si>
    <t>照明の点滅区分の細分化と、主たる廊下、エントランスホール等の間引きによるゾーニング制御がどの程度導入されているか。</t>
    <rPh sb="3" eb="5">
      <t>テンメツ</t>
    </rPh>
    <rPh sb="5" eb="7">
      <t>クブン</t>
    </rPh>
    <rPh sb="8" eb="11">
      <t>サイブンカ</t>
    </rPh>
    <rPh sb="13" eb="14">
      <t>シュ</t>
    </rPh>
    <rPh sb="16" eb="18">
      <t>ロウカ</t>
    </rPh>
    <rPh sb="28" eb="29">
      <t>ナド</t>
    </rPh>
    <rPh sb="30" eb="32">
      <t>マビ</t>
    </rPh>
    <phoneticPr fontId="2"/>
  </si>
  <si>
    <t>照明の人感センサーによる在室・在席検知制御が、主たる階段室、便所、湯沸室等に対して、どの程度導入されているか。</t>
    <rPh sb="12" eb="14">
      <t>ザイシツ</t>
    </rPh>
    <rPh sb="15" eb="17">
      <t>ザイセキ</t>
    </rPh>
    <rPh sb="17" eb="19">
      <t>ケンチ</t>
    </rPh>
    <rPh sb="23" eb="24">
      <t>シュ</t>
    </rPh>
    <rPh sb="26" eb="28">
      <t>カイダン</t>
    </rPh>
    <rPh sb="28" eb="29">
      <t>シツ</t>
    </rPh>
    <rPh sb="30" eb="32">
      <t>ベンジョ</t>
    </rPh>
    <rPh sb="33" eb="35">
      <t>ユワカ</t>
    </rPh>
    <rPh sb="35" eb="36">
      <t>シツ</t>
    </rPh>
    <rPh sb="36" eb="37">
      <t>ナド</t>
    </rPh>
    <rPh sb="38" eb="39">
      <t>タイ</t>
    </rPh>
    <phoneticPr fontId="2"/>
  </si>
  <si>
    <t>照明器具ごとのスイッチ等による照明の局所制御が、事務室、廊下、便所又は湯沸室に対して、どの程度導入されているか。</t>
    <rPh sb="2" eb="4">
      <t>キグ</t>
    </rPh>
    <rPh sb="11" eb="12">
      <t>ナド</t>
    </rPh>
    <rPh sb="24" eb="27">
      <t>ジムシツ</t>
    </rPh>
    <rPh sb="28" eb="30">
      <t>ロウカ</t>
    </rPh>
    <rPh sb="31" eb="33">
      <t>ベンジョ</t>
    </rPh>
    <rPh sb="33" eb="34">
      <t>マタ</t>
    </rPh>
    <rPh sb="35" eb="37">
      <t>トウフツ</t>
    </rPh>
    <rPh sb="37" eb="38">
      <t>ムロ</t>
    </rPh>
    <rPh sb="39" eb="40">
      <t>タイ</t>
    </rPh>
    <phoneticPr fontId="2"/>
  </si>
  <si>
    <t>照明の初期照度補正制御が、事務室の床面積に対して、どの程度の割合で導入されているか。</t>
    <rPh sb="17" eb="20">
      <t>ユカメンセキ</t>
    </rPh>
    <phoneticPr fontId="2"/>
  </si>
  <si>
    <t>照明の昼光利用照明制御が、事務室の床面積に対して、どの程度の割合で導入されているか。</t>
    <rPh sb="13" eb="15">
      <t>ジム</t>
    </rPh>
    <rPh sb="15" eb="16">
      <t>シツ</t>
    </rPh>
    <rPh sb="21" eb="22">
      <t>タイ</t>
    </rPh>
    <rPh sb="30" eb="32">
      <t>ワリアイ</t>
    </rPh>
    <phoneticPr fontId="2"/>
  </si>
  <si>
    <t>照明のタイムスケジュール制御が、主たる居室、廊下等の共用部に対して、どの程度導入されているか。</t>
    <rPh sb="0" eb="2">
      <t>ショウメイ</t>
    </rPh>
    <rPh sb="16" eb="17">
      <t>シュ</t>
    </rPh>
    <rPh sb="19" eb="21">
      <t>キョシツ</t>
    </rPh>
    <rPh sb="22" eb="24">
      <t>ロウカ</t>
    </rPh>
    <rPh sb="24" eb="25">
      <t>ナド</t>
    </rPh>
    <rPh sb="26" eb="28">
      <t>キョウヨウ</t>
    </rPh>
    <rPh sb="28" eb="29">
      <t>ブ</t>
    </rPh>
    <rPh sb="30" eb="31">
      <t>タイ</t>
    </rPh>
    <rPh sb="36" eb="38">
      <t>テイド</t>
    </rPh>
    <rPh sb="38" eb="40">
      <t>ドウニュウ</t>
    </rPh>
    <phoneticPr fontId="2"/>
  </si>
  <si>
    <t>タスク＆アンビエント照明システムが、事務室の床面積に対して、どの程度の割合で導入されているか。</t>
    <rPh sb="18" eb="21">
      <t>ジムシツ</t>
    </rPh>
    <phoneticPr fontId="2"/>
  </si>
  <si>
    <t>照明の明るさ感知による自動点滅制御が、窓のある主たるエントランスホール、廊下、便所等に導入されているか。</t>
    <rPh sb="3" eb="4">
      <t>アカ</t>
    </rPh>
    <rPh sb="6" eb="8">
      <t>カンチ</t>
    </rPh>
    <rPh sb="11" eb="13">
      <t>ジドウ</t>
    </rPh>
    <rPh sb="13" eb="15">
      <t>テンメツ</t>
    </rPh>
    <rPh sb="15" eb="17">
      <t>セイギョ</t>
    </rPh>
    <rPh sb="23" eb="24">
      <t>シュ</t>
    </rPh>
    <rPh sb="36" eb="38">
      <t>ロウカ</t>
    </rPh>
    <rPh sb="39" eb="41">
      <t>ベンジョ</t>
    </rPh>
    <phoneticPr fontId="2"/>
  </si>
  <si>
    <t>大便器の節水器具（10ℓ/回以下）又は超節水器具（6ℓ/回以下）が、主たる便所の大便器数に対して、どの程度の割合で導入されているか。</t>
    <rPh sb="13" eb="14">
      <t>カイ</t>
    </rPh>
    <rPh sb="14" eb="16">
      <t>イカ</t>
    </rPh>
    <rPh sb="17" eb="18">
      <t>マタ</t>
    </rPh>
    <rPh sb="19" eb="20">
      <t>チョウ</t>
    </rPh>
    <rPh sb="20" eb="22">
      <t>セッスイ</t>
    </rPh>
    <rPh sb="22" eb="24">
      <t>キグ</t>
    </rPh>
    <rPh sb="34" eb="35">
      <t>シュ</t>
    </rPh>
    <rPh sb="37" eb="39">
      <t>ベンジョ</t>
    </rPh>
    <rPh sb="40" eb="41">
      <t>ダイ</t>
    </rPh>
    <rPh sb="41" eb="43">
      <t>ベンキ</t>
    </rPh>
    <rPh sb="43" eb="44">
      <t>スウ</t>
    </rPh>
    <rPh sb="45" eb="46">
      <t>タイ</t>
    </rPh>
    <phoneticPr fontId="2"/>
  </si>
  <si>
    <t>省エネ型便座又は洗浄便座の夜間電源停止等のスケジュール制御が、主たる便所の洗浄便座数に対して、どの程度の割合で導入されているか。</t>
    <rPh sb="6" eb="7">
      <t>マタ</t>
    </rPh>
    <rPh sb="19" eb="20">
      <t>トウ</t>
    </rPh>
    <rPh sb="31" eb="32">
      <t>シュ</t>
    </rPh>
    <rPh sb="34" eb="36">
      <t>ベンジョ</t>
    </rPh>
    <rPh sb="37" eb="39">
      <t>センジョウ</t>
    </rPh>
    <rPh sb="41" eb="42">
      <t>スウ</t>
    </rPh>
    <rPh sb="43" eb="44">
      <t>タイ</t>
    </rPh>
    <phoneticPr fontId="2"/>
  </si>
  <si>
    <t>洗面器の自動水栓が、主たる便所の洗面器数に対して、どの程度の割合で導入されているか。</t>
    <rPh sb="0" eb="2">
      <t>センメン</t>
    </rPh>
    <rPh sb="2" eb="3">
      <t>キ</t>
    </rPh>
    <rPh sb="10" eb="11">
      <t>シュ</t>
    </rPh>
    <rPh sb="13" eb="15">
      <t>ベンジョ</t>
    </rPh>
    <rPh sb="16" eb="19">
      <t>センメンキ</t>
    </rPh>
    <rPh sb="19" eb="20">
      <t>スウ</t>
    </rPh>
    <rPh sb="21" eb="22">
      <t>タイ</t>
    </rPh>
    <phoneticPr fontId="2"/>
  </si>
  <si>
    <t>エレベーターかご内の照明、ファン等の不使用時停止制御が、全エレベーター台数に対して、どの程度の割合で導入されているか。</t>
    <rPh sb="24" eb="26">
      <t>セイギョ</t>
    </rPh>
    <rPh sb="28" eb="29">
      <t>ゼン</t>
    </rPh>
    <rPh sb="35" eb="37">
      <t>ダイスウ</t>
    </rPh>
    <rPh sb="50" eb="52">
      <t>ドウニュウ</t>
    </rPh>
    <phoneticPr fontId="2"/>
  </si>
  <si>
    <t>グリーン購入法適合商品のオフィス機器が、オフィス機器全台数に対して、どの程度の割合で導入されているか。</t>
    <rPh sb="24" eb="26">
      <t>キキ</t>
    </rPh>
    <rPh sb="26" eb="27">
      <t>ゼン</t>
    </rPh>
    <rPh sb="27" eb="29">
      <t>ダイスウ</t>
    </rPh>
    <rPh sb="30" eb="31">
      <t>タイ</t>
    </rPh>
    <phoneticPr fontId="2"/>
  </si>
  <si>
    <t>省エネ型自動販売機又は自動販売機のスケジュール制御が、自動販売機全台数に対して、どの程度の割合で導入されているか。</t>
    <rPh sb="9" eb="10">
      <t>マタ</t>
    </rPh>
    <rPh sb="11" eb="13">
      <t>ジドウ</t>
    </rPh>
    <rPh sb="13" eb="16">
      <t>ハンバイキ</t>
    </rPh>
    <rPh sb="45" eb="47">
      <t>ワリアイ</t>
    </rPh>
    <phoneticPr fontId="2"/>
  </si>
  <si>
    <t>空調空間と非空調空間の境にある主たる動線の全ての出入口に、風除室又はエアカーテン等の隙間風対策が導入されているか。</t>
    <rPh sb="0" eb="2">
      <t>クウチョウ</t>
    </rPh>
    <rPh sb="2" eb="4">
      <t>クウカン</t>
    </rPh>
    <rPh sb="6" eb="8">
      <t>クウチョウ</t>
    </rPh>
    <rPh sb="8" eb="10">
      <t>クウカン</t>
    </rPh>
    <rPh sb="11" eb="12">
      <t>サカイ</t>
    </rPh>
    <rPh sb="24" eb="26">
      <t>デイ</t>
    </rPh>
    <rPh sb="26" eb="27">
      <t>グチ</t>
    </rPh>
    <rPh sb="29" eb="30">
      <t>フウ</t>
    </rPh>
    <rPh sb="30" eb="31">
      <t>ジョ</t>
    </rPh>
    <rPh sb="31" eb="32">
      <t>シツ</t>
    </rPh>
    <rPh sb="32" eb="33">
      <t>マタ</t>
    </rPh>
    <rPh sb="40" eb="41">
      <t>トウ</t>
    </rPh>
    <phoneticPr fontId="2"/>
  </si>
  <si>
    <t>壁面緑化又は緑化によるひさしが導入されているか。</t>
    <rPh sb="4" eb="5">
      <t>マタ</t>
    </rPh>
    <rPh sb="6" eb="8">
      <t>リョクカ</t>
    </rPh>
    <phoneticPr fontId="2"/>
  </si>
  <si>
    <t>自然採光を利用したシステムが導入されているか。</t>
    <rPh sb="0" eb="4">
      <t>シゼンサイコウ</t>
    </rPh>
    <rPh sb="5" eb="7">
      <t>リヨウ</t>
    </rPh>
    <phoneticPr fontId="2"/>
  </si>
  <si>
    <t>自然通風を利用したシステムが導入されているか。</t>
    <rPh sb="0" eb="2">
      <t>シゼン</t>
    </rPh>
    <rPh sb="2" eb="4">
      <t>ツウフウ</t>
    </rPh>
    <rPh sb="5" eb="7">
      <t>リヨウ</t>
    </rPh>
    <phoneticPr fontId="2"/>
  </si>
  <si>
    <t>全ての蒸気ボイラーの空気比が、どの程度に管理されているか。</t>
    <rPh sb="20" eb="22">
      <t>カンリ</t>
    </rPh>
    <phoneticPr fontId="2"/>
  </si>
  <si>
    <t>全ての蒸気ボイラーの給水水質及びブロー量が、ブロー率10%以下に管理されているか。</t>
    <rPh sb="3" eb="5">
      <t>ジョウキ</t>
    </rPh>
    <rPh sb="10" eb="12">
      <t>キュウスイ</t>
    </rPh>
    <rPh sb="12" eb="14">
      <t>スイシツ</t>
    </rPh>
    <rPh sb="14" eb="15">
      <t>オヨ</t>
    </rPh>
    <rPh sb="25" eb="26">
      <t>リツ</t>
    </rPh>
    <rPh sb="29" eb="31">
      <t>イカ</t>
    </rPh>
    <rPh sb="32" eb="34">
      <t>カンリ</t>
    </rPh>
    <phoneticPr fontId="2"/>
  </si>
  <si>
    <t>全ての蒸気ボイラーの起動時間が、季節によって、使用開始時間に合わせて適正に管理されているか。</t>
    <rPh sb="23" eb="25">
      <t>シヨウ</t>
    </rPh>
    <rPh sb="27" eb="29">
      <t>ジカン</t>
    </rPh>
    <rPh sb="30" eb="31">
      <t>ア</t>
    </rPh>
    <rPh sb="34" eb="36">
      <t>テキセイ</t>
    </rPh>
    <rPh sb="37" eb="39">
      <t>カンリ</t>
    </rPh>
    <phoneticPr fontId="2"/>
  </si>
  <si>
    <t>直焚吸収冷温水機等の全ての燃焼機器の空気比が、どの程度に管理されているか。</t>
    <rPh sb="0" eb="1">
      <t>ジカ</t>
    </rPh>
    <rPh sb="1" eb="2">
      <t>タ</t>
    </rPh>
    <rPh sb="2" eb="4">
      <t>キュウシュウ</t>
    </rPh>
    <rPh sb="4" eb="5">
      <t>レイ</t>
    </rPh>
    <rPh sb="5" eb="7">
      <t>オンスイ</t>
    </rPh>
    <rPh sb="7" eb="8">
      <t>キ</t>
    </rPh>
    <rPh sb="28" eb="30">
      <t>カンリ</t>
    </rPh>
    <phoneticPr fontId="2"/>
  </si>
  <si>
    <t>インバータ制御系統のバルブの開度調整</t>
    <rPh sb="7" eb="9">
      <t>ケイトウ</t>
    </rPh>
    <rPh sb="14" eb="16">
      <t>カイド</t>
    </rPh>
    <rPh sb="16" eb="18">
      <t>チョウセイ</t>
    </rPh>
    <phoneticPr fontId="2"/>
  </si>
  <si>
    <t>インバータ制御系統の熱源ポンプ回りの全てのバルブが全開になるように調整されているか。</t>
    <rPh sb="5" eb="7">
      <t>セイギョ</t>
    </rPh>
    <rPh sb="7" eb="9">
      <t>ケイトウ</t>
    </rPh>
    <rPh sb="10" eb="12">
      <t>ネツゲン</t>
    </rPh>
    <rPh sb="15" eb="16">
      <t>マワ</t>
    </rPh>
    <rPh sb="25" eb="27">
      <t>ゼンカイ</t>
    </rPh>
    <rPh sb="33" eb="35">
      <t>チョウセイ</t>
    </rPh>
    <phoneticPr fontId="2"/>
  </si>
  <si>
    <t>熱源機器及び熱源ポンプで、熱源不要期間の電源供給停止、又は夜間の運転停止が実施されているか。</t>
    <rPh sb="4" eb="5">
      <t>オヨ</t>
    </rPh>
    <rPh sb="13" eb="15">
      <t>ネツゲン</t>
    </rPh>
    <rPh sb="15" eb="17">
      <t>フヨウ</t>
    </rPh>
    <rPh sb="17" eb="19">
      <t>キカン</t>
    </rPh>
    <rPh sb="29" eb="31">
      <t>ヤカン</t>
    </rPh>
    <rPh sb="32" eb="34">
      <t>ウンテン</t>
    </rPh>
    <phoneticPr fontId="2"/>
  </si>
  <si>
    <t>ミキシングロス防止のために、冷温水切換用のバルブ閉止が確認されているか。</t>
    <rPh sb="19" eb="20">
      <t>ヨウ</t>
    </rPh>
    <rPh sb="24" eb="26">
      <t>ヘイシ</t>
    </rPh>
    <phoneticPr fontId="2"/>
  </si>
  <si>
    <t>熱源機器及び熱源2次ポンプの起動時間が、空調開始時間に合わせて季節ごとに適正に管理されているか。</t>
    <rPh sb="2" eb="4">
      <t>キキ</t>
    </rPh>
    <rPh sb="4" eb="5">
      <t>オヨ</t>
    </rPh>
    <rPh sb="9" eb="10">
      <t>ジ</t>
    </rPh>
    <rPh sb="24" eb="26">
      <t>ジカン</t>
    </rPh>
    <rPh sb="27" eb="28">
      <t>ア</t>
    </rPh>
    <rPh sb="36" eb="38">
      <t>テキセイ</t>
    </rPh>
    <rPh sb="39" eb="41">
      <t>カンリ</t>
    </rPh>
    <phoneticPr fontId="2"/>
  </si>
  <si>
    <t>負荷がない時期、夜間等に、変圧器の遮断が実施されているか。</t>
    <rPh sb="5" eb="7">
      <t>ジキ</t>
    </rPh>
    <rPh sb="20" eb="22">
      <t>ジッシ</t>
    </rPh>
    <phoneticPr fontId="2"/>
  </si>
  <si>
    <t>部分負荷時のエアコンプレッサー運転の適正化</t>
    <rPh sb="15" eb="17">
      <t>ウンテン</t>
    </rPh>
    <rPh sb="18" eb="21">
      <t>テキセイカ</t>
    </rPh>
    <phoneticPr fontId="2"/>
  </si>
  <si>
    <t>エアコンプレッサーの設定圧力がエア使用端の必要圧力＋0.1MPa以下に調整されているか。</t>
    <phoneticPr fontId="2"/>
  </si>
  <si>
    <t>蒸気制御バルブ等の作動チェックが適切な頻度で実施されているか。</t>
    <phoneticPr fontId="2"/>
  </si>
  <si>
    <t>熱交換器の清掃が適切な頻度で実施されているか。</t>
    <phoneticPr fontId="2"/>
  </si>
  <si>
    <t>居室の実際の室内温度の適正化（夏季26℃以上）と定期的な記録が、事務室の床面積に対して、どの程度の割合で実施されているか。</t>
    <rPh sb="0" eb="2">
      <t>キョシツ</t>
    </rPh>
    <rPh sb="3" eb="5">
      <t>ジッサイ</t>
    </rPh>
    <rPh sb="6" eb="8">
      <t>シツナイ</t>
    </rPh>
    <rPh sb="8" eb="10">
      <t>オンド</t>
    </rPh>
    <rPh sb="11" eb="14">
      <t>テキセイカ</t>
    </rPh>
    <rPh sb="15" eb="17">
      <t>カキ</t>
    </rPh>
    <rPh sb="19" eb="22">
      <t>ドイジョウ</t>
    </rPh>
    <rPh sb="24" eb="27">
      <t>テイキテキ</t>
    </rPh>
    <rPh sb="28" eb="30">
      <t>キロク</t>
    </rPh>
    <rPh sb="32" eb="35">
      <t>ジムシツ</t>
    </rPh>
    <rPh sb="36" eb="39">
      <t>ユカメンセキ</t>
    </rPh>
    <rPh sb="40" eb="41">
      <t>タイ</t>
    </rPh>
    <rPh sb="46" eb="48">
      <t>テイド</t>
    </rPh>
    <rPh sb="49" eb="51">
      <t>ワリアイ</t>
    </rPh>
    <rPh sb="52" eb="54">
      <t>ジッシ</t>
    </rPh>
    <phoneticPr fontId="2"/>
  </si>
  <si>
    <t>室の使用開始時間に合わせた季節ごとの空調起動時間の適正化が、事務室の床面積に対して、どの程度の割合で実施されているか。</t>
    <rPh sb="18" eb="19">
      <t>クウ</t>
    </rPh>
    <rPh sb="19" eb="20">
      <t>チョウ</t>
    </rPh>
    <rPh sb="25" eb="28">
      <t>テキセイカ</t>
    </rPh>
    <rPh sb="30" eb="33">
      <t>ジムシツ</t>
    </rPh>
    <rPh sb="34" eb="37">
      <t>ユカメンセキ</t>
    </rPh>
    <rPh sb="38" eb="39">
      <t>タイ</t>
    </rPh>
    <rPh sb="44" eb="46">
      <t>テイド</t>
    </rPh>
    <rPh sb="47" eb="49">
      <t>ワリアイ</t>
    </rPh>
    <rPh sb="50" eb="52">
      <t>ジッシ</t>
    </rPh>
    <phoneticPr fontId="2"/>
  </si>
  <si>
    <t>クールビズ（夏季27℃以上）又はウォームビズ（冬季20℃以下）による空調設定温度の緩和が、事務室の床面積に対して、どの程度の割合で実施されているか。</t>
    <rPh sb="11" eb="13">
      <t>イジョウ</t>
    </rPh>
    <rPh sb="14" eb="15">
      <t>マタ</t>
    </rPh>
    <rPh sb="28" eb="30">
      <t>イカ</t>
    </rPh>
    <rPh sb="34" eb="35">
      <t>クウ</t>
    </rPh>
    <rPh sb="35" eb="36">
      <t>チョウ</t>
    </rPh>
    <rPh sb="36" eb="38">
      <t>セッテイ</t>
    </rPh>
    <rPh sb="38" eb="39">
      <t>ノ</t>
    </rPh>
    <rPh sb="41" eb="43">
      <t>カンワ</t>
    </rPh>
    <phoneticPr fontId="2"/>
  </si>
  <si>
    <t>エレベーター機械室及び電気室の室内設定温度の適正化が、全エレベーター機械室数及び全電気室数に対して、どの程度の割合で実施されているか。</t>
    <rPh sb="9" eb="10">
      <t>オヨ</t>
    </rPh>
    <rPh sb="22" eb="25">
      <t>テキセイカ</t>
    </rPh>
    <rPh sb="27" eb="28">
      <t>ゼン</t>
    </rPh>
    <rPh sb="37" eb="38">
      <t>スウ</t>
    </rPh>
    <rPh sb="40" eb="41">
      <t>ゼン</t>
    </rPh>
    <phoneticPr fontId="2"/>
  </si>
  <si>
    <t>エレベーター機械室・電気室の換気ファンの夏季停止</t>
    <rPh sb="10" eb="12">
      <t>デンキ</t>
    </rPh>
    <rPh sb="12" eb="13">
      <t>シツ</t>
    </rPh>
    <rPh sb="20" eb="21">
      <t>キ</t>
    </rPh>
    <rPh sb="21" eb="22">
      <t>テイ</t>
    </rPh>
    <rPh sb="22" eb="24">
      <t>テイシ</t>
    </rPh>
    <phoneticPr fontId="2"/>
  </si>
  <si>
    <t>エレベーター機械室及び電気室の換気ファンの夏季停止が、空調機併用方式の全エレベーター機械室数及び全電気室数に対して、どの程度の割合で実施されているか。</t>
    <rPh sb="32" eb="34">
      <t>ホウシキ</t>
    </rPh>
    <rPh sb="35" eb="36">
      <t>ゼン</t>
    </rPh>
    <rPh sb="45" eb="46">
      <t>スウ</t>
    </rPh>
    <rPh sb="48" eb="49">
      <t>ゼン</t>
    </rPh>
    <phoneticPr fontId="2"/>
  </si>
  <si>
    <t>エレベーター機械室・電気室の空調機の給気・還気設定温度の適正化</t>
    <rPh sb="10" eb="12">
      <t>デンキ</t>
    </rPh>
    <rPh sb="12" eb="13">
      <t>シツ</t>
    </rPh>
    <rPh sb="14" eb="17">
      <t>クウチョウキ</t>
    </rPh>
    <rPh sb="18" eb="19">
      <t>キュウ</t>
    </rPh>
    <rPh sb="19" eb="20">
      <t>キ</t>
    </rPh>
    <rPh sb="25" eb="27">
      <t>オンド</t>
    </rPh>
    <rPh sb="28" eb="31">
      <t>テキセイカ</t>
    </rPh>
    <phoneticPr fontId="2"/>
  </si>
  <si>
    <t>エレベーター機械室及び電気室の空調機又はパッケージ形空調機の給気設定温度又は還気設定温度の適正化が、室内温度とは別に給気温度又は還気温度の設定が可能な全エレベーター機械室数及び全電気室数に対して、どの程度の割合で実施されているか。</t>
    <rPh sb="18" eb="19">
      <t>マタ</t>
    </rPh>
    <rPh sb="32" eb="34">
      <t>セッテイ</t>
    </rPh>
    <rPh sb="34" eb="36">
      <t>オンド</t>
    </rPh>
    <rPh sb="36" eb="37">
      <t>マタ</t>
    </rPh>
    <rPh sb="40" eb="42">
      <t>セッテイ</t>
    </rPh>
    <rPh sb="45" eb="48">
      <t>テキセイカ</t>
    </rPh>
    <rPh sb="56" eb="57">
      <t>ベツ</t>
    </rPh>
    <rPh sb="58" eb="59">
      <t>キュウ</t>
    </rPh>
    <rPh sb="59" eb="60">
      <t>キ</t>
    </rPh>
    <rPh sb="60" eb="62">
      <t>オンド</t>
    </rPh>
    <rPh sb="62" eb="63">
      <t>マタ</t>
    </rPh>
    <rPh sb="64" eb="65">
      <t>カエ</t>
    </rPh>
    <rPh sb="65" eb="66">
      <t>キ</t>
    </rPh>
    <rPh sb="66" eb="68">
      <t>オンド</t>
    </rPh>
    <rPh sb="69" eb="71">
      <t>セッテイ</t>
    </rPh>
    <rPh sb="72" eb="74">
      <t>カノウ</t>
    </rPh>
    <phoneticPr fontId="2"/>
  </si>
  <si>
    <t>間引き点灯又は調光等による照度条件の緩和が、工場・プラント及び廊下に対して、どの程度実施されているか。</t>
    <rPh sb="0" eb="2">
      <t>マビ</t>
    </rPh>
    <rPh sb="3" eb="5">
      <t>テントウ</t>
    </rPh>
    <rPh sb="5" eb="6">
      <t>マタ</t>
    </rPh>
    <rPh sb="7" eb="8">
      <t>チョウ</t>
    </rPh>
    <rPh sb="8" eb="9">
      <t>ヒカリ</t>
    </rPh>
    <rPh sb="9" eb="10">
      <t>ナド</t>
    </rPh>
    <rPh sb="13" eb="15">
      <t>ショウド</t>
    </rPh>
    <rPh sb="22" eb="24">
      <t>コウジョウ</t>
    </rPh>
    <rPh sb="29" eb="30">
      <t>オヨ</t>
    </rPh>
    <rPh sb="31" eb="33">
      <t>ロウカ</t>
    </rPh>
    <rPh sb="34" eb="35">
      <t>タイ</t>
    </rPh>
    <phoneticPr fontId="2"/>
  </si>
  <si>
    <t>昼休み一斉消灯など照明のタイムスケジュールによる消灯が、工場・プラント、事務室及び廊下に対して、どの程度実施されているか。</t>
    <rPh sb="0" eb="2">
      <t>ヒルヤス</t>
    </rPh>
    <rPh sb="3" eb="5">
      <t>イッセイ</t>
    </rPh>
    <rPh sb="5" eb="7">
      <t>ショウトウ</t>
    </rPh>
    <rPh sb="36" eb="39">
      <t>ジムシツ</t>
    </rPh>
    <rPh sb="39" eb="40">
      <t>オヨ</t>
    </rPh>
    <phoneticPr fontId="2"/>
  </si>
  <si>
    <t>貯湯式電気温水器の夜間・休日の電源停止</t>
    <rPh sb="0" eb="1">
      <t>チョ</t>
    </rPh>
    <rPh sb="1" eb="2">
      <t>ユ</t>
    </rPh>
    <rPh sb="2" eb="3">
      <t>シキ</t>
    </rPh>
    <rPh sb="3" eb="5">
      <t>デンキ</t>
    </rPh>
    <rPh sb="5" eb="8">
      <t>オンスイキ</t>
    </rPh>
    <rPh sb="12" eb="14">
      <t>キュウジツ</t>
    </rPh>
    <phoneticPr fontId="2"/>
  </si>
  <si>
    <t>貯湯式電気温水器の夜間及び休日の電源停止が実施されているか。</t>
    <rPh sb="11" eb="12">
      <t>オヨ</t>
    </rPh>
    <rPh sb="13" eb="15">
      <t>キュウジツ</t>
    </rPh>
    <rPh sb="21" eb="23">
      <t>ジッシ</t>
    </rPh>
    <phoneticPr fontId="2"/>
  </si>
  <si>
    <t>夜間・休日等のエレベーターの運転台数の削減が実施されているか。</t>
    <phoneticPr fontId="2"/>
  </si>
  <si>
    <t>冷房時・暖房時の閉鎖など空調空間と非空調空間の境にある出入口の開閉の適正な管理が、主たる動線の出入口で実施されているか。</t>
    <rPh sb="31" eb="33">
      <t>カイヘイ</t>
    </rPh>
    <rPh sb="51" eb="53">
      <t>ジッシ</t>
    </rPh>
    <phoneticPr fontId="2"/>
  </si>
  <si>
    <t>空調機、ファンコイルユニット等のフィルターの清浄が適切な頻度で実施されているか。</t>
    <phoneticPr fontId="2"/>
  </si>
  <si>
    <t>空調機、ファンコイルユニット等のコイルフィンの清浄が適切な頻度で実施されているか。</t>
    <phoneticPr fontId="2"/>
  </si>
  <si>
    <t>パッケージ屋外機のフィンコイル洗浄が適切な頻度で実施されているか。</t>
    <rPh sb="24" eb="26">
      <t>ジッシ</t>
    </rPh>
    <phoneticPr fontId="2"/>
  </si>
  <si>
    <t>照明用制御設備の作動チェックが適切な頻度で実施されているか。</t>
    <phoneticPr fontId="2"/>
  </si>
  <si>
    <t>タイマー式の初期照度補正制御付きの照明器具のランプ交換時に、リセット操作が実施されているか。</t>
    <rPh sb="12" eb="14">
      <t>セイギョ</t>
    </rPh>
    <rPh sb="14" eb="15">
      <t>ツ</t>
    </rPh>
    <rPh sb="17" eb="19">
      <t>ショウメイ</t>
    </rPh>
    <rPh sb="19" eb="21">
      <t>キグ</t>
    </rPh>
    <rPh sb="25" eb="27">
      <t>コウカン</t>
    </rPh>
    <rPh sb="27" eb="28">
      <t>ジ</t>
    </rPh>
    <rPh sb="34" eb="36">
      <t>ソウサ</t>
    </rPh>
    <phoneticPr fontId="2"/>
  </si>
  <si>
    <t>通風量又は燃焼室内の圧力（圧力は密閉型燃焼設備に限る。）を調整できる通風装置が、通風装置のある燃焼設備総定格燃料消費量に対して、どの程度の割合で導入されているか。</t>
    <rPh sb="0" eb="2">
      <t>ツウフウ</t>
    </rPh>
    <rPh sb="2" eb="3">
      <t>リョウ</t>
    </rPh>
    <rPh sb="3" eb="4">
      <t>マタ</t>
    </rPh>
    <rPh sb="5" eb="7">
      <t>ネンショウ</t>
    </rPh>
    <rPh sb="7" eb="9">
      <t>シツナイ</t>
    </rPh>
    <rPh sb="10" eb="12">
      <t>アツリョク</t>
    </rPh>
    <rPh sb="13" eb="15">
      <t>アツリョク</t>
    </rPh>
    <rPh sb="29" eb="31">
      <t>チョウセイ</t>
    </rPh>
    <rPh sb="34" eb="36">
      <t>ツウフウ</t>
    </rPh>
    <rPh sb="36" eb="38">
      <t>ソウチ</t>
    </rPh>
    <rPh sb="47" eb="49">
      <t>ネンショウ</t>
    </rPh>
    <rPh sb="49" eb="51">
      <t>セツビ</t>
    </rPh>
    <rPh sb="51" eb="52">
      <t>ソウ</t>
    </rPh>
    <rPh sb="52" eb="54">
      <t>テイカク</t>
    </rPh>
    <rPh sb="54" eb="56">
      <t>ネンリョウ</t>
    </rPh>
    <rPh sb="56" eb="59">
      <t>ショウヒリョウ</t>
    </rPh>
    <rPh sb="60" eb="61">
      <t>タイ</t>
    </rPh>
    <rPh sb="66" eb="68">
      <t>テイド</t>
    </rPh>
    <rPh sb="69" eb="71">
      <t>ワリアイ</t>
    </rPh>
    <rPh sb="72" eb="74">
      <t>ドウニュウ</t>
    </rPh>
    <phoneticPr fontId="2"/>
  </si>
  <si>
    <t>工業炉の炉壁外面温度による断熱強化がどの程度実施されているか。</t>
    <rPh sb="0" eb="2">
      <t>コウギョウ</t>
    </rPh>
    <rPh sb="4" eb="5">
      <t>ロ</t>
    </rPh>
    <rPh sb="5" eb="6">
      <t>ヘキ</t>
    </rPh>
    <rPh sb="6" eb="7">
      <t>ガイ</t>
    </rPh>
    <rPh sb="7" eb="8">
      <t>メン</t>
    </rPh>
    <rPh sb="8" eb="10">
      <t>オンド</t>
    </rPh>
    <rPh sb="13" eb="15">
      <t>ダンネツ</t>
    </rPh>
    <rPh sb="15" eb="17">
      <t>キョウカ</t>
    </rPh>
    <rPh sb="22" eb="24">
      <t>ジッシ</t>
    </rPh>
    <phoneticPr fontId="2"/>
  </si>
  <si>
    <t>既存の燃焼設備又は熱利用設備に対して、断熱が強化されているか。</t>
    <rPh sb="3" eb="5">
      <t>ネンショウ</t>
    </rPh>
    <rPh sb="7" eb="8">
      <t>マタ</t>
    </rPh>
    <rPh sb="9" eb="10">
      <t>ネツ</t>
    </rPh>
    <rPh sb="10" eb="12">
      <t>リヨウ</t>
    </rPh>
    <rPh sb="12" eb="14">
      <t>セツビ</t>
    </rPh>
    <rPh sb="19" eb="21">
      <t>ダンネツ</t>
    </rPh>
    <rPh sb="22" eb="24">
      <t>キョウカ</t>
    </rPh>
    <phoneticPr fontId="2"/>
  </si>
  <si>
    <t>生産プロセスにおいて複数の電動機を使用する場合、電動機の台数制御が、複数の電動機を使用する設備総電動機出力に対して、どの程度の割合で導入されているか。</t>
    <rPh sb="10" eb="12">
      <t>フクスウ</t>
    </rPh>
    <rPh sb="13" eb="16">
      <t>デンドウキ</t>
    </rPh>
    <rPh sb="17" eb="19">
      <t>シヨウ</t>
    </rPh>
    <rPh sb="21" eb="23">
      <t>バアイ</t>
    </rPh>
    <rPh sb="28" eb="30">
      <t>ダイスウ</t>
    </rPh>
    <rPh sb="30" eb="32">
      <t>セイギョ</t>
    </rPh>
    <rPh sb="34" eb="36">
      <t>フクスウ</t>
    </rPh>
    <rPh sb="37" eb="40">
      <t>デンドウキ</t>
    </rPh>
    <rPh sb="41" eb="43">
      <t>シヨウ</t>
    </rPh>
    <rPh sb="45" eb="47">
      <t>セツビ</t>
    </rPh>
    <rPh sb="47" eb="48">
      <t>ソウ</t>
    </rPh>
    <rPh sb="48" eb="51">
      <t>デンドウキ</t>
    </rPh>
    <rPh sb="51" eb="53">
      <t>シュツリョク</t>
    </rPh>
    <rPh sb="54" eb="55">
      <t>タイ</t>
    </rPh>
    <rPh sb="66" eb="68">
      <t>ドウニュウ</t>
    </rPh>
    <phoneticPr fontId="2"/>
  </si>
  <si>
    <t>クリーンルームの天井面にファンフィルタユニット又はライン式空調機を用いたローカルリターン方式が、クリーンルームの床面積に対して、どの程度の割合で導入されているか。</t>
    <rPh sb="23" eb="24">
      <t>マタ</t>
    </rPh>
    <rPh sb="28" eb="29">
      <t>シキ</t>
    </rPh>
    <rPh sb="29" eb="32">
      <t>クウチョウキ</t>
    </rPh>
    <rPh sb="56" eb="59">
      <t>ユカメンセキ</t>
    </rPh>
    <rPh sb="60" eb="61">
      <t>タイ</t>
    </rPh>
    <rPh sb="66" eb="68">
      <t>テイド</t>
    </rPh>
    <rPh sb="69" eb="71">
      <t>ワリアイ</t>
    </rPh>
    <rPh sb="72" eb="74">
      <t>ドウニュウ</t>
    </rPh>
    <phoneticPr fontId="2"/>
  </si>
  <si>
    <t>省エネ型ファンフィルタユニットが、ファンフィルタユニット総電動機出力に対して、どの程度の割合で導入されているか。</t>
    <rPh sb="0" eb="1">
      <t>ショウ</t>
    </rPh>
    <rPh sb="3" eb="4">
      <t>ガタ</t>
    </rPh>
    <rPh sb="28" eb="29">
      <t>ソウ</t>
    </rPh>
    <rPh sb="29" eb="32">
      <t>デンドウキ</t>
    </rPh>
    <rPh sb="32" eb="34">
      <t>シュツリョク</t>
    </rPh>
    <rPh sb="35" eb="36">
      <t>タイ</t>
    </rPh>
    <phoneticPr fontId="2"/>
  </si>
  <si>
    <t>クリーンルームのファンフィルタユニットの台数制御が、クリーンルームの床面積に対して、どの程度の割合で導入されているか。</t>
    <phoneticPr fontId="2"/>
  </si>
  <si>
    <t>恒温恒湿室の部分層流方式が、恒温恒湿室の床面積に対して、どの程度の割合で導入されているか。</t>
    <phoneticPr fontId="2"/>
  </si>
  <si>
    <t>パッケージ形空調機による除湿再熱システムがある場合、冷媒ホットガスレヒート除湿システムが、除湿再熱用パッケージ形空調機総冷却能力に対して、どの程度の割合で導入されているか。</t>
    <rPh sb="5" eb="6">
      <t>カタ</t>
    </rPh>
    <rPh sb="6" eb="8">
      <t>クウチョウ</t>
    </rPh>
    <rPh sb="8" eb="9">
      <t>キ</t>
    </rPh>
    <rPh sb="12" eb="14">
      <t>ジョシツ</t>
    </rPh>
    <rPh sb="14" eb="15">
      <t>サイ</t>
    </rPh>
    <rPh sb="15" eb="16">
      <t>ネツ</t>
    </rPh>
    <rPh sb="23" eb="25">
      <t>バアイ</t>
    </rPh>
    <rPh sb="45" eb="47">
      <t>ジョシツ</t>
    </rPh>
    <rPh sb="47" eb="48">
      <t>サイ</t>
    </rPh>
    <rPh sb="48" eb="49">
      <t>ネツ</t>
    </rPh>
    <rPh sb="49" eb="50">
      <t>ヨウ</t>
    </rPh>
    <phoneticPr fontId="2"/>
  </si>
  <si>
    <t>クリーンルームの顕熱処理用にドライコイルが導入されているか。</t>
    <rPh sb="10" eb="12">
      <t>ショリ</t>
    </rPh>
    <rPh sb="21" eb="23">
      <t>ドウニュウ</t>
    </rPh>
    <phoneticPr fontId="2"/>
  </si>
  <si>
    <t>恒温恒湿室の露点飽和散水システム（ＤＰＣ（Dew Point Control）方式）が導入されているか。</t>
    <phoneticPr fontId="2"/>
  </si>
  <si>
    <t>蓄熱燃焼式（リジェネ式）、吸着濃縮式、触媒燃焼式、又はマイクロガスタービン燃焼式の高効率脱臭装置が導入されているか。</t>
    <rPh sb="0" eb="2">
      <t>チクネツ</t>
    </rPh>
    <rPh sb="2" eb="4">
      <t>ネンショウ</t>
    </rPh>
    <rPh sb="4" eb="5">
      <t>シキ</t>
    </rPh>
    <rPh sb="10" eb="11">
      <t>シキ</t>
    </rPh>
    <rPh sb="13" eb="15">
      <t>キュウチャク</t>
    </rPh>
    <rPh sb="15" eb="17">
      <t>ノウシュク</t>
    </rPh>
    <rPh sb="17" eb="18">
      <t>シキ</t>
    </rPh>
    <rPh sb="19" eb="21">
      <t>ショクバイ</t>
    </rPh>
    <rPh sb="21" eb="23">
      <t>ネンショウ</t>
    </rPh>
    <rPh sb="23" eb="24">
      <t>シキ</t>
    </rPh>
    <rPh sb="25" eb="26">
      <t>マタ</t>
    </rPh>
    <rPh sb="41" eb="44">
      <t>コウコウリツ</t>
    </rPh>
    <phoneticPr fontId="2"/>
  </si>
  <si>
    <t>塗工機等の生産設備が24時間連続運転でない場合、生産設備と脱臭装置の連動制御が導入されているか。</t>
    <rPh sb="1" eb="2">
      <t>コウ</t>
    </rPh>
    <rPh sb="3" eb="4">
      <t>ナド</t>
    </rPh>
    <rPh sb="5" eb="7">
      <t>セイサン</t>
    </rPh>
    <rPh sb="7" eb="9">
      <t>セツビ</t>
    </rPh>
    <rPh sb="12" eb="14">
      <t>ジカン</t>
    </rPh>
    <rPh sb="14" eb="16">
      <t>レンゾク</t>
    </rPh>
    <rPh sb="16" eb="18">
      <t>ウンテン</t>
    </rPh>
    <rPh sb="21" eb="23">
      <t>バアイ</t>
    </rPh>
    <phoneticPr fontId="2"/>
  </si>
  <si>
    <t>直燃式脱臭装置に精留副生液の混合燃焼システムが導入されているか。</t>
    <phoneticPr fontId="2"/>
  </si>
  <si>
    <t>直燃式脱臭装置の待機時の設定温度を下げる待機時温度低下制御が導入されているか。</t>
    <rPh sb="12" eb="14">
      <t>セッテイ</t>
    </rPh>
    <rPh sb="17" eb="18">
      <t>サ</t>
    </rPh>
    <phoneticPr fontId="2"/>
  </si>
  <si>
    <t>高効率トランスファークレーンが、トランスファークレーン（電動のものを除く。）全台数に対して、どの程度の割合で導入されているか。</t>
    <phoneticPr fontId="2"/>
  </si>
  <si>
    <t>燃焼設備の空気比管理がどの程度実施されているか。</t>
    <rPh sb="0" eb="2">
      <t>ネンショウ</t>
    </rPh>
    <rPh sb="2" eb="4">
      <t>セツビ</t>
    </rPh>
    <rPh sb="5" eb="7">
      <t>クウキ</t>
    </rPh>
    <rPh sb="7" eb="8">
      <t>ヒ</t>
    </rPh>
    <rPh sb="8" eb="10">
      <t>カンリ</t>
    </rPh>
    <rPh sb="13" eb="15">
      <t>テイド</t>
    </rPh>
    <rPh sb="15" eb="17">
      <t>ジッシ</t>
    </rPh>
    <phoneticPr fontId="2"/>
  </si>
  <si>
    <t>非使用時に電気使用設備の停止又は1次側電源遮断が、待機状態のある電動力応用設備及び電気加熱設備総電動機出力に対して、どの程度の割合で実施されているか。</t>
    <rPh sb="0" eb="1">
      <t>ヒ</t>
    </rPh>
    <rPh sb="1" eb="3">
      <t>シヨウ</t>
    </rPh>
    <rPh sb="3" eb="4">
      <t>ジ</t>
    </rPh>
    <rPh sb="9" eb="11">
      <t>セツビ</t>
    </rPh>
    <rPh sb="12" eb="14">
      <t>テイシ</t>
    </rPh>
    <rPh sb="14" eb="15">
      <t>マタ</t>
    </rPh>
    <rPh sb="39" eb="40">
      <t>オヨ</t>
    </rPh>
    <rPh sb="41" eb="43">
      <t>デンキ</t>
    </rPh>
    <rPh sb="43" eb="45">
      <t>カネツ</t>
    </rPh>
    <rPh sb="45" eb="47">
      <t>セツビ</t>
    </rPh>
    <rPh sb="66" eb="68">
      <t>ジッシ</t>
    </rPh>
    <phoneticPr fontId="2"/>
  </si>
  <si>
    <t>電気炉において、加熱を反復して行う工程の待ち時間の短縮が実施されているか。</t>
    <rPh sb="8" eb="10">
      <t>カネツ</t>
    </rPh>
    <rPh sb="11" eb="13">
      <t>ハンプク</t>
    </rPh>
    <rPh sb="15" eb="16">
      <t>オコナ</t>
    </rPh>
    <rPh sb="17" eb="19">
      <t>コウテイ</t>
    </rPh>
    <rPh sb="20" eb="21">
      <t>マ</t>
    </rPh>
    <rPh sb="22" eb="24">
      <t>ジカン</t>
    </rPh>
    <rPh sb="25" eb="27">
      <t>タンシュク</t>
    </rPh>
    <rPh sb="28" eb="30">
      <t>ジッシ</t>
    </rPh>
    <phoneticPr fontId="2"/>
  </si>
  <si>
    <t>冷却塔ファンの
インバータ制御</t>
    <rPh sb="13" eb="15">
      <t>セイギョ</t>
    </rPh>
    <phoneticPr fontId="2"/>
  </si>
  <si>
    <t>に採用</t>
    <phoneticPr fontId="2"/>
  </si>
  <si>
    <t>熱源ポンプ無し</t>
    <rPh sb="0" eb="2">
      <t>ネツゲン</t>
    </rPh>
    <rPh sb="5" eb="6">
      <t>ナ</t>
    </rPh>
    <phoneticPr fontId="2"/>
  </si>
  <si>
    <t>排水処理用ポンプ・ブロワ無し</t>
    <rPh sb="0" eb="2">
      <t>ハイスイ</t>
    </rPh>
    <rPh sb="2" eb="5">
      <t>ショリヨウ</t>
    </rPh>
    <rPh sb="12" eb="13">
      <t>ナ</t>
    </rPh>
    <phoneticPr fontId="2"/>
  </si>
  <si>
    <t>空調機無し</t>
    <rPh sb="3" eb="4">
      <t>ナ</t>
    </rPh>
    <phoneticPr fontId="2"/>
  </si>
  <si>
    <t>ダブル
プラグ
ファン</t>
    <phoneticPr fontId="2"/>
  </si>
  <si>
    <t>GHP+EHP一体型空調システム</t>
    <phoneticPr fontId="2"/>
  </si>
  <si>
    <t>ダブルプラグファン</t>
    <phoneticPr fontId="2"/>
  </si>
  <si>
    <t>GHP+EHP一体型空調システム</t>
    <rPh sb="7" eb="10">
      <t>イッタイガタ</t>
    </rPh>
    <rPh sb="10" eb="12">
      <t>クウチョウ</t>
    </rPh>
    <phoneticPr fontId="2"/>
  </si>
  <si>
    <t>ファン無し</t>
    <rPh sb="3" eb="4">
      <t>ナ</t>
    </rPh>
    <phoneticPr fontId="2"/>
  </si>
  <si>
    <t>高効率冷却塔が、冷却塔（エアコンプレッサー用及び生産プロセス用のものを含む。）ファン総電動機出力又は散水ポンプ総電動機出力に対して、どの程度の割合で導入されているか。</t>
    <rPh sb="3" eb="5">
      <t>レイキャク</t>
    </rPh>
    <rPh sb="5" eb="6">
      <t>トウ</t>
    </rPh>
    <rPh sb="8" eb="11">
      <t>レイキャクトウ</t>
    </rPh>
    <rPh sb="42" eb="43">
      <t>ソウ</t>
    </rPh>
    <rPh sb="43" eb="46">
      <t>デンドウキ</t>
    </rPh>
    <rPh sb="46" eb="48">
      <t>シュツリョク</t>
    </rPh>
    <rPh sb="48" eb="49">
      <t>マタ</t>
    </rPh>
    <rPh sb="50" eb="52">
      <t>サンスイ</t>
    </rPh>
    <rPh sb="55" eb="56">
      <t>ソウ</t>
    </rPh>
    <rPh sb="56" eb="59">
      <t>デンドウキ</t>
    </rPh>
    <rPh sb="59" eb="61">
      <t>シュツリョク</t>
    </rPh>
    <rPh sb="62" eb="63">
      <t>タイ</t>
    </rPh>
    <rPh sb="68" eb="70">
      <t>テイド</t>
    </rPh>
    <rPh sb="71" eb="73">
      <t>ワリアイ</t>
    </rPh>
    <phoneticPr fontId="2"/>
  </si>
  <si>
    <t>再生可能エネルギー</t>
    <rPh sb="0" eb="2">
      <t>サイセイ</t>
    </rPh>
    <rPh sb="2" eb="4">
      <t>カノウ</t>
    </rPh>
    <phoneticPr fontId="2"/>
  </si>
  <si>
    <t>再生可能エネルギー</t>
    <phoneticPr fontId="2"/>
  </si>
  <si>
    <t>インバータターボ冷凍機</t>
    <phoneticPr fontId="2"/>
  </si>
  <si>
    <t>高効率厨房換気システム（置換換気、給排気形フード又は厨房排気の変風量制御）が導入されているか。</t>
    <phoneticPr fontId="2"/>
  </si>
  <si>
    <t>冷媒蒸発温度自動変更機能</t>
    <phoneticPr fontId="2"/>
  </si>
  <si>
    <t>冷媒蒸発温度自動変更機能</t>
    <phoneticPr fontId="2"/>
  </si>
  <si>
    <t>太陽光発電システムの導入</t>
    <rPh sb="0" eb="3">
      <t>タイヨウコウ</t>
    </rPh>
    <rPh sb="3" eb="5">
      <t>ハツデン</t>
    </rPh>
    <phoneticPr fontId="2"/>
  </si>
  <si>
    <t>太陽光発電システムがどの程度導入されているか。</t>
    <phoneticPr fontId="2"/>
  </si>
  <si>
    <t>年間発電量</t>
    <rPh sb="2" eb="4">
      <t>ハツデン</t>
    </rPh>
    <rPh sb="4" eb="5">
      <t>リョウ</t>
    </rPh>
    <phoneticPr fontId="2"/>
  </si>
  <si>
    <t>kW</t>
    <phoneticPr fontId="2"/>
  </si>
  <si>
    <t>MWh/年</t>
  </si>
  <si>
    <t>電力換算で10 ｋW未満又は採用無し</t>
    <phoneticPr fontId="2"/>
  </si>
  <si>
    <t>太陽光発電システムの導入</t>
    <phoneticPr fontId="2"/>
  </si>
  <si>
    <t>30 kW以上採用</t>
    <rPh sb="5" eb="7">
      <t>イジョウ</t>
    </rPh>
    <rPh sb="7" eb="9">
      <t>サイヨウ</t>
    </rPh>
    <phoneticPr fontId="2"/>
  </si>
  <si>
    <t>20 kW以上採用</t>
    <rPh sb="5" eb="7">
      <t>イジョウ</t>
    </rPh>
    <phoneticPr fontId="2"/>
  </si>
  <si>
    <t>10 kW以上採用</t>
    <rPh sb="5" eb="7">
      <t>イジョウ</t>
    </rPh>
    <phoneticPr fontId="2"/>
  </si>
  <si>
    <t>10 ｋW未満採用又は採用無し</t>
    <phoneticPr fontId="2"/>
  </si>
  <si>
    <t>電力換算で100kW以上採用</t>
    <rPh sb="0" eb="2">
      <t>デンリョク</t>
    </rPh>
    <rPh sb="2" eb="4">
      <t>カンザン</t>
    </rPh>
    <rPh sb="10" eb="12">
      <t>イジョウ</t>
    </rPh>
    <rPh sb="12" eb="14">
      <t>サイヨウ</t>
    </rPh>
    <phoneticPr fontId="2"/>
  </si>
  <si>
    <t>電力換算で50kW以上採用</t>
    <rPh sb="0" eb="2">
      <t>デンリョク</t>
    </rPh>
    <rPh sb="2" eb="4">
      <t>カンザン</t>
    </rPh>
    <rPh sb="9" eb="11">
      <t>イジョウ</t>
    </rPh>
    <rPh sb="11" eb="13">
      <t>サイヨウ</t>
    </rPh>
    <phoneticPr fontId="2"/>
  </si>
  <si>
    <t>電力換算で30kW以上採用</t>
    <rPh sb="0" eb="2">
      <t>デンリョク</t>
    </rPh>
    <rPh sb="2" eb="4">
      <t>カンザン</t>
    </rPh>
    <rPh sb="9" eb="11">
      <t>イジョウ</t>
    </rPh>
    <rPh sb="11" eb="13">
      <t>サイヨウ</t>
    </rPh>
    <phoneticPr fontId="2"/>
  </si>
  <si>
    <t>電力換算で10kW以上採用</t>
    <rPh sb="0" eb="2">
      <t>デンリョク</t>
    </rPh>
    <rPh sb="2" eb="4">
      <t>カンザン</t>
    </rPh>
    <rPh sb="9" eb="11">
      <t>イジョウ</t>
    </rPh>
    <rPh sb="11" eb="13">
      <t>サイヨウ</t>
    </rPh>
    <phoneticPr fontId="2"/>
  </si>
  <si>
    <t>熱源機器が空調停止時間の前に停止されているか。</t>
    <rPh sb="2" eb="4">
      <t>キキ</t>
    </rPh>
    <rPh sb="7" eb="9">
      <t>テイシ</t>
    </rPh>
    <rPh sb="9" eb="11">
      <t>ジカン</t>
    </rPh>
    <rPh sb="12" eb="13">
      <t>マエ</t>
    </rPh>
    <rPh sb="14" eb="16">
      <t>テイシ</t>
    </rPh>
    <phoneticPr fontId="2"/>
  </si>
  <si>
    <t>クールビズ・ウォームビズによる空調設定温度の緩和</t>
    <phoneticPr fontId="2"/>
  </si>
  <si>
    <t>クールビズ・ウォームビズによる空調設定温度の緩和</t>
    <phoneticPr fontId="2"/>
  </si>
  <si>
    <t>1日1回以上</t>
    <rPh sb="1" eb="2">
      <t>ヒ</t>
    </rPh>
    <rPh sb="3" eb="4">
      <t>カイ</t>
    </rPh>
    <rPh sb="4" eb="6">
      <t>イジョウ</t>
    </rPh>
    <phoneticPr fontId="2"/>
  </si>
  <si>
    <t>月1回程度</t>
    <rPh sb="0" eb="1">
      <t>ツキ</t>
    </rPh>
    <rPh sb="2" eb="3">
      <t>カイ</t>
    </rPh>
    <rPh sb="3" eb="5">
      <t>テイド</t>
    </rPh>
    <phoneticPr fontId="2"/>
  </si>
  <si>
    <t>イントラネット等を介して、従業員等がいつでも環境・エネルギー情報を見ることができる状況を提供する見える化のシステムが導入され、どの程度の頻度でデータが更新されているか。</t>
    <rPh sb="7" eb="8">
      <t>ナド</t>
    </rPh>
    <rPh sb="9" eb="10">
      <t>カイ</t>
    </rPh>
    <rPh sb="13" eb="17">
      <t>ジュウギョウインナド</t>
    </rPh>
    <rPh sb="22" eb="24">
      <t>カンキョウ</t>
    </rPh>
    <rPh sb="30" eb="32">
      <t>ジョウホウ</t>
    </rPh>
    <rPh sb="33" eb="34">
      <t>ミ</t>
    </rPh>
    <rPh sb="41" eb="43">
      <t>ジョウキョウ</t>
    </rPh>
    <rPh sb="44" eb="46">
      <t>テイキョウ</t>
    </rPh>
    <rPh sb="48" eb="49">
      <t>ミ</t>
    </rPh>
    <rPh sb="51" eb="52">
      <t>カ</t>
    </rPh>
    <rPh sb="58" eb="60">
      <t>ドウニュウ</t>
    </rPh>
    <phoneticPr fontId="2"/>
  </si>
  <si>
    <t>水準</t>
    <rPh sb="0" eb="2">
      <t>スイジュン</t>
    </rPh>
    <phoneticPr fontId="2"/>
  </si>
  <si>
    <t>導入時にエコノマイザー等が未設置であった蒸気ボイラーの全てに、追加的なエコノマイザー又はエアヒーターが導入されているか。</t>
    <rPh sb="0" eb="2">
      <t>ドウニュウ</t>
    </rPh>
    <rPh sb="2" eb="3">
      <t>ジ</t>
    </rPh>
    <rPh sb="11" eb="12">
      <t>ナド</t>
    </rPh>
    <rPh sb="13" eb="14">
      <t>ミ</t>
    </rPh>
    <rPh sb="14" eb="16">
      <t>セッチ</t>
    </rPh>
    <rPh sb="20" eb="22">
      <t>ジョウキ</t>
    </rPh>
    <rPh sb="27" eb="28">
      <t>ゼン</t>
    </rPh>
    <rPh sb="31" eb="34">
      <t>ツイカテキ</t>
    </rPh>
    <rPh sb="51" eb="53">
      <t>ドウニュウ</t>
    </rPh>
    <phoneticPr fontId="2"/>
  </si>
  <si>
    <t>ファンの手動調整用インバータの導入</t>
    <phoneticPr fontId="2"/>
  </si>
  <si>
    <t>照明のセキュリティー連動制御が、主たる事務室の床面積に対して、どの程度の割合で導入されているか。</t>
    <rPh sb="16" eb="17">
      <t>シュ</t>
    </rPh>
    <rPh sb="36" eb="38">
      <t>ワリアイ</t>
    </rPh>
    <phoneticPr fontId="2"/>
  </si>
  <si>
    <t>厨房換気量を低減するために、電化厨房又は集中排気型ガス厨房が導入されているか。</t>
    <rPh sb="0" eb="2">
      <t>チュウボウ</t>
    </rPh>
    <rPh sb="2" eb="5">
      <t>カンキリョウ</t>
    </rPh>
    <rPh sb="6" eb="8">
      <t>テイゲン</t>
    </rPh>
    <rPh sb="20" eb="22">
      <t>シュウチュウ</t>
    </rPh>
    <rPh sb="22" eb="24">
      <t>ハイキ</t>
    </rPh>
    <rPh sb="24" eb="25">
      <t>カタ</t>
    </rPh>
    <rPh sb="27" eb="29">
      <t>チュウボウ</t>
    </rPh>
    <phoneticPr fontId="2"/>
  </si>
  <si>
    <t>全ての蒸気ボイラーの設定圧力が、蒸気使用端の必要圧力に対して、適正に調整されているか。</t>
    <rPh sb="16" eb="18">
      <t>ジョウキ</t>
    </rPh>
    <rPh sb="18" eb="20">
      <t>シヨウ</t>
    </rPh>
    <rPh sb="20" eb="21">
      <t>ハシ</t>
    </rPh>
    <rPh sb="22" eb="24">
      <t>ヒツヨウ</t>
    </rPh>
    <rPh sb="24" eb="26">
      <t>アツリョク</t>
    </rPh>
    <rPh sb="27" eb="28">
      <t>タイ</t>
    </rPh>
    <rPh sb="31" eb="33">
      <t>テキセイ</t>
    </rPh>
    <rPh sb="34" eb="36">
      <t>チョウセイ</t>
    </rPh>
    <phoneticPr fontId="2"/>
  </si>
  <si>
    <t>全ての冷凍機の冷却水温度設定値が、冷凍機の冷却水下限温度を目標に調整されているか。</t>
    <rPh sb="17" eb="20">
      <t>レイトウキ</t>
    </rPh>
    <rPh sb="21" eb="24">
      <t>レイキャクスイ</t>
    </rPh>
    <rPh sb="24" eb="26">
      <t>カゲン</t>
    </rPh>
    <rPh sb="26" eb="28">
      <t>オンド</t>
    </rPh>
    <rPh sb="29" eb="31">
      <t>モクヒョウ</t>
    </rPh>
    <phoneticPr fontId="2"/>
  </si>
  <si>
    <t>スケジュール又は自動制御による換気ファンの間欠運転が、機械室（燃焼系統、臭気系統を除く。）及び倉庫のファンに対して、どの程度実施されているか。</t>
    <rPh sb="6" eb="7">
      <t>マタ</t>
    </rPh>
    <rPh sb="8" eb="10">
      <t>ジドウ</t>
    </rPh>
    <rPh sb="10" eb="12">
      <t>セイギョ</t>
    </rPh>
    <rPh sb="31" eb="33">
      <t>ネンショウ</t>
    </rPh>
    <rPh sb="33" eb="35">
      <t>ケイトウ</t>
    </rPh>
    <rPh sb="36" eb="38">
      <t>シュウキ</t>
    </rPh>
    <rPh sb="38" eb="40">
      <t>ケイトウ</t>
    </rPh>
    <rPh sb="41" eb="42">
      <t>ノゾ</t>
    </rPh>
    <rPh sb="45" eb="46">
      <t>オヨ</t>
    </rPh>
    <rPh sb="54" eb="55">
      <t>タイ</t>
    </rPh>
    <rPh sb="60" eb="62">
      <t>テイド</t>
    </rPh>
    <phoneticPr fontId="2"/>
  </si>
  <si>
    <t>最高効率</t>
    <rPh sb="0" eb="1">
      <t>サイ</t>
    </rPh>
    <rPh sb="1" eb="4">
      <t>コウコウリツ</t>
    </rPh>
    <phoneticPr fontId="2"/>
  </si>
  <si>
    <t>最低効率</t>
    <rPh sb="0" eb="2">
      <t>サイテイ</t>
    </rPh>
    <rPh sb="2" eb="4">
      <t>コウリツ</t>
    </rPh>
    <phoneticPr fontId="2"/>
  </si>
  <si>
    <t>1:再エネ</t>
    <rPh sb="2" eb="3">
      <t>サイ</t>
    </rPh>
    <phoneticPr fontId="2"/>
  </si>
  <si>
    <t>1:水準ｸﾘｱ</t>
    <rPh sb="2" eb="4">
      <t>スイジュン</t>
    </rPh>
    <phoneticPr fontId="2"/>
  </si>
  <si>
    <t>最高効率緩和対象</t>
    <rPh sb="0" eb="1">
      <t>サイ</t>
    </rPh>
    <rPh sb="1" eb="4">
      <t>コウコウリツ</t>
    </rPh>
    <rPh sb="4" eb="6">
      <t>カンワ</t>
    </rPh>
    <rPh sb="6" eb="8">
      <t>タイショウ</t>
    </rPh>
    <phoneticPr fontId="2"/>
  </si>
  <si>
    <t>1:再エネ
2:ｲﾝﾊﾞｰﾀﾀｰﾎﾞ</t>
    <rPh sb="2" eb="3">
      <t>サイ</t>
    </rPh>
    <phoneticPr fontId="2"/>
  </si>
  <si>
    <t>※ 生産・プラント・特殊設備において、評価項目に無いもので、次の条件を満足する評価対象にしたい対策がある場合は、下欄に概要を簡潔に記入した上で、関連資料を添付して提出する。</t>
    <rPh sb="19" eb="21">
      <t>ヒョウカ</t>
    </rPh>
    <rPh sb="21" eb="23">
      <t>コウモク</t>
    </rPh>
    <rPh sb="24" eb="25">
      <t>ナ</t>
    </rPh>
    <rPh sb="30" eb="31">
      <t>ツギ</t>
    </rPh>
    <rPh sb="32" eb="34">
      <t>ジョウケン</t>
    </rPh>
    <rPh sb="35" eb="37">
      <t>マンゾク</t>
    </rPh>
    <rPh sb="39" eb="41">
      <t>ヒョウカ</t>
    </rPh>
    <rPh sb="41" eb="43">
      <t>タイショウ</t>
    </rPh>
    <rPh sb="47" eb="49">
      <t>タイサク</t>
    </rPh>
    <rPh sb="52" eb="54">
      <t>バアイ</t>
    </rPh>
    <rPh sb="59" eb="61">
      <t>ガイヨウ</t>
    </rPh>
    <rPh sb="62" eb="64">
      <t>カンケツ</t>
    </rPh>
    <rPh sb="65" eb="67">
      <t>キニュウ</t>
    </rPh>
    <rPh sb="69" eb="70">
      <t>ウエ</t>
    </rPh>
    <rPh sb="72" eb="74">
      <t>カンレン</t>
    </rPh>
    <rPh sb="74" eb="76">
      <t>シリョウ</t>
    </rPh>
    <rPh sb="77" eb="79">
      <t>テンプ</t>
    </rPh>
    <rPh sb="81" eb="83">
      <t>テイシュツ</t>
    </rPh>
    <phoneticPr fontId="2"/>
  </si>
  <si>
    <t>インバータの力率改善を採用</t>
    <rPh sb="6" eb="7">
      <t>リキ</t>
    </rPh>
    <rPh sb="7" eb="8">
      <t>リツ</t>
    </rPh>
    <rPh sb="8" eb="10">
      <t>カイゼン</t>
    </rPh>
    <rPh sb="11" eb="13">
      <t>サイヨウ</t>
    </rPh>
    <phoneticPr fontId="2"/>
  </si>
  <si>
    <t>変圧器無し</t>
    <rPh sb="0" eb="3">
      <t>ヘンアツキ</t>
    </rPh>
    <rPh sb="3" eb="4">
      <t>ナ</t>
    </rPh>
    <phoneticPr fontId="2"/>
  </si>
  <si>
    <t>散水ポンプ無し</t>
    <rPh sb="0" eb="2">
      <t>サンスイ</t>
    </rPh>
    <rPh sb="5" eb="6">
      <t>ナ</t>
    </rPh>
    <phoneticPr fontId="2"/>
  </si>
  <si>
    <t>点検のみ実施</t>
    <rPh sb="0" eb="2">
      <t>テンケン</t>
    </rPh>
    <rPh sb="4" eb="6">
      <t>ジッシ</t>
    </rPh>
    <phoneticPr fontId="2"/>
  </si>
  <si>
    <t>120m以上</t>
    <rPh sb="4" eb="6">
      <t>イジョウ</t>
    </rPh>
    <phoneticPr fontId="2"/>
  </si>
  <si>
    <t>（日本産業規格Ａ列４番）</t>
    <rPh sb="3" eb="5">
      <t>サンギョウ</t>
    </rPh>
    <phoneticPr fontId="2"/>
  </si>
  <si>
    <t>事務室又は廊下等の器具ｽｲｯﾁ</t>
    <rPh sb="0" eb="2">
      <t>ジム</t>
    </rPh>
    <rPh sb="2" eb="3">
      <t>シツ</t>
    </rPh>
    <rPh sb="3" eb="4">
      <t>マタ</t>
    </rPh>
    <rPh sb="5" eb="7">
      <t>ロウカ</t>
    </rPh>
    <rPh sb="7" eb="8">
      <t>トウ</t>
    </rPh>
    <rPh sb="9" eb="11">
      <t>キグ</t>
    </rPh>
    <phoneticPr fontId="2"/>
  </si>
  <si>
    <r>
      <t xml:space="preserve">点   </t>
    </r>
    <r>
      <rPr>
        <b/>
        <sz val="8"/>
        <rFont val="ＭＳ Ｐゴシック"/>
        <family val="3"/>
        <charset val="128"/>
      </rPr>
      <t>不合格要件の数</t>
    </r>
    <rPh sb="0" eb="1">
      <t>テン</t>
    </rPh>
    <rPh sb="7" eb="9">
      <t>ヨウケン</t>
    </rPh>
    <phoneticPr fontId="2"/>
  </si>
  <si>
    <t>便所への擬音装置の導入</t>
    <rPh sb="0" eb="2">
      <t>ベンジョ</t>
    </rPh>
    <phoneticPr fontId="2"/>
  </si>
  <si>
    <t>便所に擬音装置が、主たる便所の大便器数に対して、どの程度の割合で導入されているか。</t>
    <rPh sb="0" eb="2">
      <t>ベンジョ</t>
    </rPh>
    <rPh sb="9" eb="10">
      <t>シュ</t>
    </rPh>
    <rPh sb="12" eb="14">
      <t>ベンジョ</t>
    </rPh>
    <rPh sb="18" eb="19">
      <t>スウ</t>
    </rPh>
    <rPh sb="20" eb="21">
      <t>タイ</t>
    </rPh>
    <rPh sb="26" eb="28">
      <t>テイド</t>
    </rPh>
    <rPh sb="32" eb="34">
      <t>ドウニュウ</t>
    </rPh>
    <phoneticPr fontId="2"/>
  </si>
  <si>
    <t>　　　　　　　　　　　　　　　　　　※ 評価分類の欄の◎印は必須項目、○印は一般項目、＋印は加点項目を示す。</t>
    <phoneticPr fontId="2"/>
  </si>
  <si>
    <t>t-CO₂/年</t>
  </si>
  <si>
    <t>前年度CO₂排出量実績</t>
    <rPh sb="0" eb="3">
      <t>ゼンネンド</t>
    </rPh>
    <rPh sb="6" eb="8">
      <t>ハイシュツ</t>
    </rPh>
    <rPh sb="8" eb="9">
      <t>リョウ</t>
    </rPh>
    <rPh sb="9" eb="11">
      <t>ジッセキ</t>
    </rPh>
    <phoneticPr fontId="2"/>
  </si>
  <si>
    <t>kg-CO₂/㎡･年</t>
  </si>
  <si>
    <t>1. CO₂削減推進体制の整備</t>
  </si>
  <si>
    <t>4. エネルギー消費量・CO₂排出量の管理</t>
  </si>
  <si>
    <t>CO₂削減推進体制の整備</t>
  </si>
  <si>
    <t>CO₂削減推進会議等の設置及び開催</t>
  </si>
  <si>
    <t>CO₂削減に関するQCサークル活動、改善提案制度の導入</t>
  </si>
  <si>
    <t>エネルギー消費量・CO₂排出量の管理</t>
  </si>
  <si>
    <t>CO₂排出量の管理</t>
  </si>
  <si>
    <t>CO₂削減目標の設定、CO₂削減対策計画の立案及び実績の集約・評価の実施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2"/>
  </si>
  <si>
    <t>CO₂削減対策の啓発活動の実施</t>
    <rPh sb="3" eb="5">
      <t>サクゲン</t>
    </rPh>
    <rPh sb="5" eb="7">
      <t>タイサク</t>
    </rPh>
    <rPh sb="8" eb="10">
      <t>ケイハツ</t>
    </rPh>
    <rPh sb="10" eb="12">
      <t>カツドウ</t>
    </rPh>
    <rPh sb="13" eb="15">
      <t>ジッシ</t>
    </rPh>
    <phoneticPr fontId="2"/>
  </si>
  <si>
    <t>CO₂濃度による外気量制御の導入</t>
  </si>
  <si>
    <t>CO₂濃度・外気温湿度による外気取入量の調整</t>
  </si>
  <si>
    <t>CO₂削減推進会議等の設置及び開催</t>
    <rPh sb="9" eb="10">
      <t>ナド</t>
    </rPh>
    <rPh sb="11" eb="13">
      <t>セッチ</t>
    </rPh>
    <rPh sb="15" eb="17">
      <t>カイサイ</t>
    </rPh>
    <phoneticPr fontId="2"/>
  </si>
  <si>
    <t>CO₂削減推進会議が設置され、どの程度の頻度で実施されているか。</t>
    <rPh sb="10" eb="12">
      <t>セッチ</t>
    </rPh>
    <phoneticPr fontId="2"/>
  </si>
  <si>
    <t>CO₂削減に関するQCサークル活動、改善提案制度の導入</t>
    <rPh sb="3" eb="5">
      <t>サクゲン</t>
    </rPh>
    <rPh sb="6" eb="7">
      <t>カカ</t>
    </rPh>
    <rPh sb="15" eb="17">
      <t>カツドウ</t>
    </rPh>
    <rPh sb="18" eb="20">
      <t>カイゼン</t>
    </rPh>
    <rPh sb="20" eb="22">
      <t>テイアン</t>
    </rPh>
    <rPh sb="22" eb="24">
      <t>セイド</t>
    </rPh>
    <rPh sb="25" eb="27">
      <t>ドウニュウ</t>
    </rPh>
    <phoneticPr fontId="2"/>
  </si>
  <si>
    <t>CO₂削減に関するQCサークル活動、改善提案制度が導入されているか。</t>
    <rPh sb="25" eb="27">
      <t>ドウニュウ</t>
    </rPh>
    <phoneticPr fontId="2"/>
  </si>
  <si>
    <t>エネルギー消費量・CO₂排出量の管理</t>
    <rPh sb="5" eb="7">
      <t>ショウヒ</t>
    </rPh>
    <rPh sb="12" eb="14">
      <t>ハイシュツ</t>
    </rPh>
    <rPh sb="14" eb="15">
      <t>リョウ</t>
    </rPh>
    <phoneticPr fontId="2"/>
  </si>
  <si>
    <t>事業所全体のCO₂排出量及び原単位の管理がどの程度の頻度で実施されているか。</t>
    <rPh sb="0" eb="3">
      <t>ジギョウショ</t>
    </rPh>
    <rPh sb="3" eb="5">
      <t>ゼンタイ</t>
    </rPh>
    <rPh sb="12" eb="13">
      <t>オヨ</t>
    </rPh>
    <rPh sb="14" eb="15">
      <t>ゲン</t>
    </rPh>
    <rPh sb="15" eb="17">
      <t>タンイ</t>
    </rPh>
    <rPh sb="23" eb="25">
      <t>テイド</t>
    </rPh>
    <rPh sb="26" eb="28">
      <t>ヒンド</t>
    </rPh>
    <phoneticPr fontId="2"/>
  </si>
  <si>
    <t>CO₂削減目標の設定、CO₂削減対策計画の立案及び実績の集約・評価の実施</t>
    <rPh sb="3" eb="5">
      <t>サクゲン</t>
    </rPh>
    <rPh sb="5" eb="7">
      <t>モクヒョウ</t>
    </rPh>
    <rPh sb="8" eb="10">
      <t>セッテイ</t>
    </rPh>
    <rPh sb="23" eb="24">
      <t>オヨ</t>
    </rPh>
    <phoneticPr fontId="2"/>
  </si>
  <si>
    <t>2024年度までのCO₂排出量削減に向けた目標を設定し、CO₂削減対策項目ごとの具体的な計画の立案及び実績の集約・評価がどの程度実施されているか。</t>
    <rPh sb="4" eb="6">
      <t>ネンド</t>
    </rPh>
    <rPh sb="12" eb="14">
      <t>ハイシュツ</t>
    </rPh>
    <rPh sb="14" eb="15">
      <t>リョウ</t>
    </rPh>
    <rPh sb="15" eb="17">
      <t>サクゲン</t>
    </rPh>
    <rPh sb="18" eb="19">
      <t>ム</t>
    </rPh>
    <rPh sb="21" eb="23">
      <t>モクヒョウ</t>
    </rPh>
    <rPh sb="24" eb="26">
      <t>セッテイ</t>
    </rPh>
    <rPh sb="47" eb="49">
      <t>リツアン</t>
    </rPh>
    <rPh sb="49" eb="50">
      <t>オヨ</t>
    </rPh>
    <phoneticPr fontId="2"/>
  </si>
  <si>
    <t>CO₂削減対策の啓発活動の実施</t>
    <rPh sb="8" eb="10">
      <t>ケイハツ</t>
    </rPh>
    <rPh sb="10" eb="12">
      <t>カツドウ</t>
    </rPh>
    <rPh sb="13" eb="15">
      <t>ジッシ</t>
    </rPh>
    <phoneticPr fontId="2"/>
  </si>
  <si>
    <t>空調・照明等の使用時間短縮、事務用機器・パソコン等の省電力化、冷凍冷蔵庫・ブラインド等の効率運用などCO₂削減対策に関する啓発活動が実施されているか。</t>
    <rPh sb="3" eb="5">
      <t>ショウメイ</t>
    </rPh>
    <rPh sb="5" eb="6">
      <t>ナド</t>
    </rPh>
    <rPh sb="7" eb="9">
      <t>シヨウ</t>
    </rPh>
    <rPh sb="9" eb="11">
      <t>ジカン</t>
    </rPh>
    <rPh sb="11" eb="13">
      <t>タンシュク</t>
    </rPh>
    <rPh sb="14" eb="17">
      <t>ジムヨウ</t>
    </rPh>
    <rPh sb="17" eb="19">
      <t>キキ</t>
    </rPh>
    <rPh sb="24" eb="25">
      <t>ナド</t>
    </rPh>
    <rPh sb="26" eb="27">
      <t>ショウ</t>
    </rPh>
    <rPh sb="27" eb="30">
      <t>デンリョクカ</t>
    </rPh>
    <rPh sb="31" eb="33">
      <t>レイトウ</t>
    </rPh>
    <rPh sb="33" eb="36">
      <t>レイゾウコ</t>
    </rPh>
    <rPh sb="42" eb="43">
      <t>ナド</t>
    </rPh>
    <rPh sb="44" eb="46">
      <t>コウリツ</t>
    </rPh>
    <rPh sb="46" eb="48">
      <t>ウンヨウ</t>
    </rPh>
    <rPh sb="58" eb="59">
      <t>カン</t>
    </rPh>
    <phoneticPr fontId="2"/>
  </si>
  <si>
    <t>CO₂濃度による外気量制御が、事務室の床面積に対して、どの程度の割合で導入されているか。</t>
    <rPh sb="15" eb="18">
      <t>ジムシツ</t>
    </rPh>
    <rPh sb="19" eb="22">
      <t>ユカメンセキ</t>
    </rPh>
    <rPh sb="29" eb="31">
      <t>テイド</t>
    </rPh>
    <rPh sb="32" eb="34">
      <t>ワリアイ</t>
    </rPh>
    <rPh sb="35" eb="37">
      <t>ドウニュウ</t>
    </rPh>
    <phoneticPr fontId="2"/>
  </si>
  <si>
    <t>CO₂濃度・外気温湿度による外気取入量の調整</t>
    <rPh sb="3" eb="5">
      <t>ノウド</t>
    </rPh>
    <rPh sb="6" eb="8">
      <t>ガイキ</t>
    </rPh>
    <rPh sb="8" eb="9">
      <t>アツシ</t>
    </rPh>
    <rPh sb="9" eb="11">
      <t>シツド</t>
    </rPh>
    <phoneticPr fontId="2"/>
  </si>
  <si>
    <t>外気負荷低減、外気冷房等のために、室内CO₂濃度及び外気温湿度による外気取入量の調整が、事務室の床面積に対して、どの程度の割合で実施されているか。</t>
    <rPh sb="0" eb="2">
      <t>ガイキ</t>
    </rPh>
    <rPh sb="2" eb="4">
      <t>フカ</t>
    </rPh>
    <rPh sb="4" eb="6">
      <t>テイゲン</t>
    </rPh>
    <rPh sb="7" eb="9">
      <t>ガイキ</t>
    </rPh>
    <rPh sb="9" eb="11">
      <t>レイボウ</t>
    </rPh>
    <rPh sb="11" eb="12">
      <t>ナド</t>
    </rPh>
    <rPh sb="17" eb="19">
      <t>シツナイ</t>
    </rPh>
    <rPh sb="22" eb="24">
      <t>ノウド</t>
    </rPh>
    <rPh sb="24" eb="25">
      <t>オヨ</t>
    </rPh>
    <rPh sb="26" eb="28">
      <t>ガイキ</t>
    </rPh>
    <rPh sb="28" eb="29">
      <t>アツシ</t>
    </rPh>
    <rPh sb="29" eb="31">
      <t>シツド</t>
    </rPh>
    <rPh sb="61" eb="63">
      <t>ワリアイ</t>
    </rPh>
    <phoneticPr fontId="2"/>
  </si>
  <si>
    <t>Ver.Ⅲ2024.1</t>
    <phoneticPr fontId="2"/>
  </si>
  <si>
    <t>オゾンブロワのインバータ制御の導入</t>
    <rPh sb="12" eb="14">
      <t>セイギョ</t>
    </rPh>
    <rPh sb="15" eb="17">
      <t>ドウニュウ</t>
    </rPh>
    <phoneticPr fontId="2"/>
  </si>
  <si>
    <t>オゾンブロワのインバータ制御が、オゾンブロワ総電動機出力に対して、どの程度の割合で導入されているか。</t>
    <rPh sb="41" eb="43">
      <t>ドウニュウ</t>
    </rPh>
    <phoneticPr fontId="2"/>
  </si>
  <si>
    <t>オゾンブロワ無し</t>
    <rPh sb="6" eb="7">
      <t>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</si>
</sst>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176" formatCode="_(* #,##0_);_(* \(#,##0\);_(* &quot;-&quot;_);_(@_)"/>
    <numFmt numFmtId="177" formatCode="0.00_);[Red]\(0.00\)"/>
    <numFmt numFmtId="178" formatCode="#,##0_ "/>
    <numFmt numFmtId="179" formatCode="#,##0.0;[Red]\-#,##0.0"/>
    <numFmt numFmtId="180" formatCode="0.0%"/>
    <numFmt numFmtId="181" formatCode="0.000_ "/>
    <numFmt numFmtId="182" formatCode="0.00_ "/>
    <numFmt numFmtId="183" formatCode="0_ "/>
    <numFmt numFmtId="184" formatCode="#,##0_ ;[Red]\-#,##0\ "/>
    <numFmt numFmtId="185" formatCode="#,##0.0_ ;[Red]\-#,##0.0\ "/>
    <numFmt numFmtId="186" formatCode="#,##0.0_ "/>
    <numFmt numFmtId="187" formatCode="#,##0\ ;\-#,##0\ ;&quot;&quot;??"/>
    <numFmt numFmtId="188" formatCode="#,##0.0\ ;\-#,##0.0\ ;&quot;&quot;??"/>
    <numFmt numFmtId="189" formatCode="&quot;最高 &quot;General"/>
    <numFmt numFmtId="190" formatCode="&quot;最低 &quot;General"/>
    <numFmt numFmtId="191" formatCode="&quot;最高 &quot;0%"/>
    <numFmt numFmtId="192" formatCode="&quot;最低 &quot;0%"/>
    <numFmt numFmtId="193" formatCode="&quot;～&quot;General&quot;kW&quot;"/>
    <numFmt numFmtId="194" formatCode="General&quot;kW～&quot;"/>
    <numFmt numFmtId="195" formatCode="0.0%&quot;削減&quot;"/>
    <numFmt numFmtId="196" formatCode="General&quot;：1&quot;"/>
    <numFmt numFmtId="197" formatCode="&quot;水準 &quot;0%"/>
    <numFmt numFmtId="198" formatCode="&quot;最高 &quot;0.000_);[Red]\(0.000\)"/>
    <numFmt numFmtId="199" formatCode="&quot;水準 &quot;0.000_);[Red]\(0.000\)"/>
    <numFmt numFmtId="200" formatCode="&quot;最低 &quot;0.000_);[Red]\(0.000\)"/>
    <numFmt numFmtId="201" formatCode="0.000_);[Red]\(0.000\)"/>
    <numFmt numFmtId="202" formatCode="0.000%"/>
    <numFmt numFmtId="203" formatCode="&quot;(&quot;\+0.000&quot;)&quot;"/>
    <numFmt numFmtId="204" formatCode="0.0_ "/>
    <numFmt numFmtId="205" formatCode="\+0.000"/>
    <numFmt numFmtId="206" formatCode="0.0%;\-0.0%;??"/>
    <numFmt numFmtId="207" formatCode="&quot;DHC最低 &quot;0.000_);[Red]\(0.000\)"/>
    <numFmt numFmtId="208" formatCode="0.0_);[Red]\(0.0\)"/>
    <numFmt numFmtId="209" formatCode="#,##0;\-#,##0;#"/>
    <numFmt numFmtId="210" formatCode="#,##0_);[Red]\(#,##0\)"/>
    <numFmt numFmtId="211" formatCode="#,##0.0&quot;kW&quot;"/>
    <numFmt numFmtId="212" formatCode="#,##0&quot;台&quot;"/>
    <numFmt numFmtId="213" formatCode="#,##0&quot;m3/h&quot;"/>
    <numFmt numFmtId="214" formatCode="#,##0&quot;kW&quot;"/>
    <numFmt numFmtId="215" formatCode="#,##0&quot;GJ/年&quot;"/>
    <numFmt numFmtId="216" formatCode="#,##0&quot;MJ/h&quot;"/>
    <numFmt numFmtId="217" formatCode="#,##0&quot;GJ/h&quot;"/>
    <numFmt numFmtId="218" formatCode="#,##0.00_ "/>
    <numFmt numFmtId="219" formatCode="#,##0&quot;MWh/年&quot;"/>
    <numFmt numFmtId="220" formatCode="#,##0.0_);[Red]\(#,##0.0\)"/>
    <numFmt numFmtId="221" formatCode="0.0&quot;kW&quot;"/>
    <numFmt numFmtId="222" formatCode="#,##0&quot;kVA&quot;"/>
    <numFmt numFmtId="223" formatCode="#,##0&quot;㎡&quot;"/>
    <numFmt numFmtId="224" formatCode="&quot;No.&quot;General"/>
    <numFmt numFmtId="225" formatCode="General&quot;年度以降設置の設備の割合&quot;"/>
    <numFmt numFmtId="226" formatCode="General&quot;年度&quot;"/>
    <numFmt numFmtId="227" formatCode="General&quot;年度より古い設備の割合&quot;"/>
    <numFmt numFmtId="228" formatCode="0%&quot;以上の把握が可能&quot;"/>
    <numFmt numFmtId="229" formatCode="0%&quot;未満又は採用無し&quot;"/>
    <numFmt numFmtId="230" formatCode="\&lt;General&quot;m&quot;"/>
    <numFmt numFmtId="231" formatCode="&quot;（ No.&quot;General"/>
    <numFmt numFmtId="232" formatCode="yyyy&quot;年&quot;m&quot;月&quot;;@"/>
    <numFmt numFmtId="233" formatCode="General\ \k\W&quot;以上採用&quot;"/>
    <numFmt numFmtId="234" formatCode="0.000"/>
  </numFmts>
  <fonts count="68" x14ac:knownFonts="1">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18"/>
      <name val="Arial"/>
      <family val="2"/>
    </font>
    <font>
      <sz val="10"/>
      <color indexed="21"/>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i/>
      <sz val="11"/>
      <name val="ＭＳ Ｐゴシック"/>
      <family val="3"/>
      <charset val="128"/>
    </font>
    <font>
      <b/>
      <sz val="11"/>
      <color indexed="8"/>
      <name val="ＭＳ Ｐゴシック"/>
      <family val="3"/>
      <charset val="128"/>
    </font>
    <font>
      <b/>
      <sz val="10"/>
      <name val="ＭＳ Ｐゴシック"/>
      <family val="3"/>
      <charset val="128"/>
    </font>
    <font>
      <sz val="9"/>
      <color indexed="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9"/>
      <color indexed="12"/>
      <name val="ＭＳ Ｐゴシック"/>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1"/>
      <name val="ＭＳ Ｐゴシック"/>
      <family val="3"/>
      <charset val="128"/>
    </font>
    <font>
      <sz val="8"/>
      <color indexed="12"/>
      <name val="ＭＳ Ｐゴシック"/>
      <family val="3"/>
      <charset val="128"/>
    </font>
    <font>
      <sz val="14"/>
      <color indexed="57"/>
      <name val="HGP創英角ｺﾞｼｯｸUB"/>
      <family val="3"/>
      <charset val="128"/>
    </font>
    <font>
      <sz val="11"/>
      <color indexed="12"/>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u/>
      <sz val="8.25"/>
      <color indexed="12"/>
      <name val="ＭＳ Ｐゴシック"/>
      <family val="3"/>
      <charset val="128"/>
    </font>
    <font>
      <b/>
      <sz val="13"/>
      <name val="ＭＳ Ｐゴシック"/>
      <family val="3"/>
      <charset val="128"/>
    </font>
    <font>
      <b/>
      <sz val="14"/>
      <name val="ＭＳ Ｐゴシック"/>
      <family val="3"/>
      <charset val="128"/>
    </font>
    <font>
      <sz val="9"/>
      <color indexed="10"/>
      <name val="ＭＳ Ｐゴシック"/>
      <family val="3"/>
      <charset val="128"/>
    </font>
    <font>
      <sz val="9"/>
      <color indexed="9"/>
      <name val="ＭＳ Ｐゴシック"/>
      <family val="3"/>
      <charset val="128"/>
    </font>
    <font>
      <sz val="12"/>
      <color indexed="10"/>
      <name val="HG創英角ｺﾞｼｯｸUB"/>
      <family val="3"/>
      <charset val="128"/>
    </font>
    <font>
      <sz val="10"/>
      <name val="ＭＳ 明朝"/>
      <family val="1"/>
      <charset val="128"/>
    </font>
    <font>
      <sz val="8"/>
      <name val="ＭＳ 明朝"/>
      <family val="1"/>
      <charset val="128"/>
    </font>
    <font>
      <sz val="7.5"/>
      <name val="ＭＳ Ｐゴシック"/>
      <family val="3"/>
      <charset val="128"/>
    </font>
    <font>
      <sz val="8.5"/>
      <name val="ＭＳ Ｐゴシック"/>
      <family val="3"/>
      <charset val="128"/>
    </font>
    <font>
      <sz val="12"/>
      <name val="HG創英角ｺﾞｼｯｸUB"/>
      <family val="3"/>
      <charset val="128"/>
    </font>
    <font>
      <sz val="9"/>
      <name val="Arial"/>
      <family val="2"/>
    </font>
    <font>
      <sz val="9"/>
      <color theme="0"/>
      <name val="ＭＳ Ｐゴシック"/>
      <family val="3"/>
      <charset val="128"/>
    </font>
    <font>
      <sz val="9"/>
      <color rgb="FFFF0000"/>
      <name val="ＭＳ Ｐゴシック"/>
      <family val="3"/>
      <charset val="128"/>
    </font>
    <font>
      <sz val="9"/>
      <color rgb="FF0000FF"/>
      <name val="ＭＳ Ｐゴシック"/>
      <family val="3"/>
      <charset val="128"/>
    </font>
    <font>
      <b/>
      <sz val="8"/>
      <name val="ＭＳ Ｐゴシック"/>
      <family val="3"/>
      <charset val="128"/>
    </font>
    <font>
      <sz val="11"/>
      <color theme="0"/>
      <name val="ＭＳ Ｐゴシック"/>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45"/>
        <bgColor indexed="64"/>
      </patternFill>
    </fill>
    <fill>
      <patternFill patternType="solid">
        <fgColor indexed="9"/>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24994659260841701"/>
        <bgColor indexed="64"/>
      </patternFill>
    </fill>
    <fill>
      <patternFill patternType="solid">
        <fgColor rgb="FFFFCC99"/>
        <bgColor indexed="64"/>
      </patternFill>
    </fill>
    <fill>
      <patternFill patternType="solid">
        <fgColor rgb="FFFF99CC"/>
        <bgColor indexed="64"/>
      </patternFill>
    </fill>
    <fill>
      <patternFill patternType="solid">
        <fgColor rgb="FFFFFF00"/>
        <bgColor indexed="64"/>
      </patternFill>
    </fill>
    <fill>
      <patternFill patternType="solid">
        <fgColor rgb="FFC0C0C0"/>
        <bgColor indexed="64"/>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top/>
      <bottom style="hair">
        <color indexed="64"/>
      </bottom>
      <diagonal/>
    </border>
    <border>
      <left/>
      <right/>
      <top style="thin">
        <color indexed="64"/>
      </top>
      <bottom/>
      <diagonal/>
    </border>
    <border>
      <left style="hair">
        <color indexed="63"/>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hair">
        <color indexed="63"/>
      </left>
      <right/>
      <top style="hair">
        <color indexed="63"/>
      </top>
      <bottom/>
      <diagonal/>
    </border>
    <border>
      <left/>
      <right/>
      <top style="hair">
        <color indexed="63"/>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right/>
      <top style="hair">
        <color indexed="63"/>
      </top>
      <bottom style="hair">
        <color indexed="63"/>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66">
    <xf numFmtId="0" fontId="0" fillId="0" borderId="0">
      <alignment vertical="center"/>
    </xf>
    <xf numFmtId="0" fontId="19" fillId="2" borderId="0" applyNumberFormat="0" applyBorder="0" applyAlignment="0" applyProtection="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20" fillId="0" borderId="0" applyNumberFormat="0" applyFont="0" applyFill="0" applyBorder="0" applyAlignment="0" applyProtection="0">
      <alignment horizontal="left"/>
    </xf>
    <xf numFmtId="0" fontId="21"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22" fillId="0" borderId="0" applyNumberFormat="0" applyFill="0" applyBorder="0" applyAlignment="0" applyProtection="0">
      <alignment vertical="center"/>
    </xf>
    <xf numFmtId="0" fontId="12" fillId="20" borderId="4" applyNumberFormat="0" applyAlignment="0" applyProtection="0">
      <alignment vertical="center"/>
    </xf>
    <xf numFmtId="0" fontId="23" fillId="21"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1" fillId="22" borderId="5" applyNumberFormat="0" applyFont="0" applyAlignment="0" applyProtection="0">
      <alignment vertical="center"/>
    </xf>
    <xf numFmtId="0" fontId="1" fillId="22" borderId="5" applyNumberFormat="0" applyFont="0" applyAlignment="0" applyProtection="0">
      <alignment vertical="center"/>
    </xf>
    <xf numFmtId="0" fontId="24" fillId="0" borderId="6" applyNumberFormat="0" applyFill="0" applyAlignment="0" applyProtection="0">
      <alignment vertical="center"/>
    </xf>
    <xf numFmtId="0" fontId="25" fillId="3" borderId="0" applyNumberFormat="0" applyBorder="0" applyAlignment="0" applyProtection="0">
      <alignment vertical="center"/>
    </xf>
    <xf numFmtId="0" fontId="26" fillId="23" borderId="7" applyNumberFormat="0" applyAlignment="0" applyProtection="0">
      <alignment vertical="center"/>
    </xf>
    <xf numFmtId="0" fontId="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16" fillId="0" borderId="11" applyNumberFormat="0" applyFill="0" applyAlignment="0" applyProtection="0">
      <alignment vertical="center"/>
    </xf>
    <xf numFmtId="0" fontId="30" fillId="23" borderId="12" applyNumberFormat="0" applyAlignment="0" applyProtection="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1" fillId="0" borderId="0">
      <alignment vertical="center"/>
    </xf>
    <xf numFmtId="0" fontId="1" fillId="0" borderId="0"/>
    <xf numFmtId="0" fontId="33" fillId="4" borderId="0" applyNumberFormat="0" applyBorder="0" applyAlignment="0" applyProtection="0">
      <alignment vertical="center"/>
    </xf>
  </cellStyleXfs>
  <cellXfs count="1238">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vertical="center" shrinkToFit="1"/>
    </xf>
    <xf numFmtId="0" fontId="35" fillId="0" borderId="0" xfId="0" applyFont="1">
      <alignment vertical="center"/>
    </xf>
    <xf numFmtId="0" fontId="5" fillId="0" borderId="0" xfId="0" applyFont="1" applyAlignment="1">
      <alignment horizontal="center" vertical="center"/>
    </xf>
    <xf numFmtId="0" fontId="5" fillId="0" borderId="0" xfId="0" applyFont="1" applyAlignment="1">
      <alignment horizontal="centerContinuous" vertical="center"/>
    </xf>
    <xf numFmtId="0" fontId="5" fillId="0" borderId="0" xfId="0" applyFont="1" applyAlignment="1">
      <alignment horizontal="left" vertical="center"/>
    </xf>
    <xf numFmtId="0" fontId="34" fillId="0" borderId="0" xfId="0" applyFont="1" applyAlignment="1">
      <alignment horizontal="left" vertical="center"/>
    </xf>
    <xf numFmtId="0" fontId="5" fillId="24" borderId="13" xfId="0" applyFont="1" applyFill="1" applyBorder="1" applyAlignment="1">
      <alignment horizontal="center" vertical="center" wrapText="1"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6" xfId="0" applyFont="1" applyBorder="1">
      <alignment vertical="center"/>
    </xf>
    <xf numFmtId="0" fontId="5" fillId="0" borderId="14"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38" fontId="5" fillId="0" borderId="0" xfId="53" quotePrefix="1" applyFont="1" applyFill="1" applyBorder="1" applyAlignment="1">
      <alignment horizontal="center" vertical="center"/>
    </xf>
    <xf numFmtId="38" fontId="5" fillId="0" borderId="0" xfId="53" applyFont="1" applyFill="1" applyBorder="1" applyAlignment="1">
      <alignment horizontal="center" vertical="center"/>
    </xf>
    <xf numFmtId="38" fontId="5" fillId="0" borderId="0" xfId="53" applyFont="1" applyFill="1" applyBorder="1" applyAlignment="1">
      <alignment horizontal="left" vertical="center"/>
    </xf>
    <xf numFmtId="0" fontId="5" fillId="0" borderId="17" xfId="0" applyFont="1" applyBorder="1" applyAlignment="1">
      <alignment vertical="center" shrinkToFit="1"/>
    </xf>
    <xf numFmtId="0" fontId="14" fillId="0" borderId="0" xfId="0" applyFont="1">
      <alignment vertical="center"/>
    </xf>
    <xf numFmtId="0" fontId="1" fillId="0" borderId="0" xfId="0" applyFont="1">
      <alignment vertical="center"/>
    </xf>
    <xf numFmtId="0" fontId="14" fillId="0" borderId="0" xfId="0" quotePrefix="1" applyFont="1">
      <alignment vertical="center"/>
    </xf>
    <xf numFmtId="0" fontId="5" fillId="0" borderId="15" xfId="0" applyFont="1" applyBorder="1" applyAlignment="1">
      <alignment horizontal="center" vertical="center"/>
    </xf>
    <xf numFmtId="0" fontId="5" fillId="0" borderId="15" xfId="0" applyFont="1" applyBorder="1">
      <alignment vertical="center"/>
    </xf>
    <xf numFmtId="0" fontId="7" fillId="0" borderId="0" xfId="0" applyFont="1">
      <alignment vertical="center"/>
    </xf>
    <xf numFmtId="0" fontId="5" fillId="24" borderId="15" xfId="0" applyFont="1" applyFill="1" applyBorder="1" applyAlignment="1">
      <alignment horizontal="center" vertical="center"/>
    </xf>
    <xf numFmtId="0" fontId="5" fillId="0" borderId="0" xfId="0" applyFont="1" applyAlignment="1">
      <alignment horizontal="center" vertical="center" shrinkToFit="1"/>
    </xf>
    <xf numFmtId="0" fontId="5" fillId="0" borderId="18" xfId="0" applyFont="1" applyBorder="1" applyAlignment="1">
      <alignment horizontal="left" vertical="center" shrinkToFit="1"/>
    </xf>
    <xf numFmtId="0" fontId="5" fillId="0" borderId="0" xfId="0" applyFont="1" applyAlignment="1">
      <alignment vertical="center" wrapText="1"/>
    </xf>
    <xf numFmtId="0" fontId="6" fillId="0" borderId="0" xfId="0" applyFont="1">
      <alignment vertical="center"/>
    </xf>
    <xf numFmtId="0" fontId="5" fillId="24" borderId="15" xfId="0" applyFont="1" applyFill="1" applyBorder="1" applyAlignment="1">
      <alignment horizontal="center" vertical="center" shrinkToFit="1"/>
    </xf>
    <xf numFmtId="0" fontId="5" fillId="24" borderId="13" xfId="0" applyFont="1" applyFill="1" applyBorder="1" applyAlignment="1">
      <alignment horizontal="center" vertical="center" shrinkToFit="1"/>
    </xf>
    <xf numFmtId="0" fontId="5" fillId="0" borderId="17" xfId="0" applyFont="1" applyBorder="1" applyAlignment="1">
      <alignment horizontal="center" vertical="center"/>
    </xf>
    <xf numFmtId="0" fontId="5" fillId="0" borderId="19" xfId="0" applyFont="1" applyBorder="1" applyAlignment="1">
      <alignment vertical="center" shrinkToFit="1"/>
    </xf>
    <xf numFmtId="0" fontId="36" fillId="0" borderId="0" xfId="0" applyFont="1">
      <alignment vertical="center"/>
    </xf>
    <xf numFmtId="0" fontId="41" fillId="0" borderId="0" xfId="0" applyFont="1">
      <alignment vertical="center"/>
    </xf>
    <xf numFmtId="0" fontId="38" fillId="25" borderId="15" xfId="0" applyFont="1" applyFill="1" applyBorder="1">
      <alignment vertical="center"/>
    </xf>
    <xf numFmtId="0" fontId="38" fillId="26" borderId="15" xfId="0" applyFont="1" applyFill="1" applyBorder="1">
      <alignment vertical="center"/>
    </xf>
    <xf numFmtId="0" fontId="5" fillId="0" borderId="20" xfId="0" quotePrefix="1" applyFont="1" applyBorder="1">
      <alignment vertical="center"/>
    </xf>
    <xf numFmtId="0" fontId="5" fillId="0" borderId="21" xfId="0" applyFont="1" applyBorder="1" applyAlignment="1">
      <alignment vertical="center" shrinkToFit="1"/>
    </xf>
    <xf numFmtId="0" fontId="5" fillId="0" borderId="16" xfId="0" applyFont="1" applyBorder="1" applyAlignment="1">
      <alignment vertical="center" shrinkToFit="1"/>
    </xf>
    <xf numFmtId="0" fontId="5" fillId="0" borderId="22" xfId="0" applyFont="1" applyBorder="1" applyAlignment="1">
      <alignment vertical="center" shrinkToFit="1"/>
    </xf>
    <xf numFmtId="0" fontId="5" fillId="0" borderId="18" xfId="0" applyFont="1" applyBorder="1" applyAlignment="1">
      <alignment vertical="center" shrinkToFit="1"/>
    </xf>
    <xf numFmtId="0" fontId="5" fillId="0" borderId="16" xfId="0" quotePrefix="1" applyFont="1" applyBorder="1">
      <alignment vertical="center"/>
    </xf>
    <xf numFmtId="38" fontId="5" fillId="0" borderId="23" xfId="53" quotePrefix="1" applyFont="1" applyFill="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vertical="center" shrinkToFit="1"/>
    </xf>
    <xf numFmtId="0" fontId="5" fillId="0" borderId="24"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25" xfId="53" quotePrefix="1" applyFont="1" applyFill="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vertical="center" shrinkToFit="1"/>
    </xf>
    <xf numFmtId="0" fontId="5" fillId="0" borderId="26" xfId="0" applyFont="1" applyBorder="1" applyAlignment="1">
      <alignment horizontal="center" vertical="center" shrinkToFit="1"/>
    </xf>
    <xf numFmtId="0" fontId="5" fillId="0" borderId="25" xfId="0" applyFont="1" applyBorder="1" applyAlignment="1">
      <alignment horizontal="center" vertical="center" shrinkToFit="1"/>
    </xf>
    <xf numFmtId="38" fontId="5" fillId="0" borderId="27" xfId="53" quotePrefix="1" applyFont="1" applyFill="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vertical="center" shrinkToFit="1"/>
    </xf>
    <xf numFmtId="0" fontId="5" fillId="0" borderId="27" xfId="0" applyFont="1" applyBorder="1" applyAlignment="1">
      <alignment vertical="center" shrinkToFit="1"/>
    </xf>
    <xf numFmtId="0" fontId="5" fillId="0" borderId="28"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23" xfId="0" quotePrefix="1" applyFont="1" applyBorder="1" applyAlignment="1">
      <alignment horizontal="center" vertical="center"/>
    </xf>
    <xf numFmtId="0" fontId="5" fillId="0" borderId="25" xfId="0" quotePrefix="1" applyFont="1" applyBorder="1" applyAlignment="1">
      <alignment horizontal="center" vertical="center"/>
    </xf>
    <xf numFmtId="0" fontId="5" fillId="0" borderId="26" xfId="0" quotePrefix="1" applyFont="1" applyBorder="1" applyAlignment="1">
      <alignment horizontal="center" vertical="center"/>
    </xf>
    <xf numFmtId="0" fontId="5" fillId="0" borderId="26" xfId="0" applyFont="1" applyBorder="1" applyAlignment="1">
      <alignment vertical="center" wrapText="1"/>
    </xf>
    <xf numFmtId="38" fontId="5" fillId="0" borderId="26" xfId="53" quotePrefix="1" applyFont="1" applyFill="1" applyBorder="1" applyAlignment="1">
      <alignment horizontal="center" vertical="center"/>
    </xf>
    <xf numFmtId="38" fontId="5" fillId="0" borderId="24" xfId="53" quotePrefix="1" applyFont="1" applyFill="1" applyBorder="1" applyAlignment="1">
      <alignment horizontal="center" vertical="center"/>
    </xf>
    <xf numFmtId="0" fontId="5" fillId="0" borderId="13" xfId="0" applyFont="1" applyBorder="1" applyAlignment="1">
      <alignment horizontal="center" vertical="top"/>
    </xf>
    <xf numFmtId="0" fontId="5" fillId="0" borderId="29" xfId="0" applyFont="1" applyBorder="1" applyAlignment="1">
      <alignment horizontal="center" vertical="top"/>
    </xf>
    <xf numFmtId="178" fontId="5" fillId="0" borderId="30" xfId="0" applyNumberFormat="1" applyFont="1" applyBorder="1">
      <alignment vertical="center"/>
    </xf>
    <xf numFmtId="178" fontId="5" fillId="0" borderId="15" xfId="0" applyNumberFormat="1" applyFont="1" applyBorder="1">
      <alignment vertical="center"/>
    </xf>
    <xf numFmtId="181" fontId="5" fillId="0" borderId="24" xfId="0" applyNumberFormat="1" applyFont="1" applyBorder="1" applyAlignment="1">
      <alignment horizontal="center" vertical="center" shrinkToFit="1"/>
    </xf>
    <xf numFmtId="181" fontId="5" fillId="0" borderId="26" xfId="0" applyNumberFormat="1" applyFont="1" applyBorder="1" applyAlignment="1">
      <alignment horizontal="center" vertical="center" shrinkToFit="1"/>
    </xf>
    <xf numFmtId="181" fontId="5" fillId="0" borderId="28" xfId="0" applyNumberFormat="1" applyFont="1" applyBorder="1" applyAlignment="1">
      <alignment horizontal="center" vertical="center" shrinkToFit="1"/>
    </xf>
    <xf numFmtId="181" fontId="5" fillId="0" borderId="13" xfId="0" applyNumberFormat="1"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8" xfId="0" applyFont="1" applyBorder="1">
      <alignment vertical="center"/>
    </xf>
    <xf numFmtId="0" fontId="4" fillId="0" borderId="0" xfId="0" applyFont="1">
      <alignment vertical="center"/>
    </xf>
    <xf numFmtId="0" fontId="14" fillId="0" borderId="31" xfId="0" applyFont="1" applyBorder="1">
      <alignment vertical="center"/>
    </xf>
    <xf numFmtId="0" fontId="5" fillId="0" borderId="32" xfId="0" applyFont="1" applyBorder="1" applyAlignment="1">
      <alignment vertical="center" shrinkToFit="1"/>
    </xf>
    <xf numFmtId="0" fontId="5" fillId="0" borderId="30" xfId="0" applyFont="1" applyBorder="1" applyAlignment="1">
      <alignment vertical="center" shrinkToFit="1"/>
    </xf>
    <xf numFmtId="0" fontId="5" fillId="0" borderId="30" xfId="0" applyFont="1" applyBorder="1" applyAlignment="1">
      <alignment horizontal="center" vertical="center" shrinkToFit="1"/>
    </xf>
    <xf numFmtId="0" fontId="44" fillId="0" borderId="0" xfId="0" applyFont="1">
      <alignment vertical="center"/>
    </xf>
    <xf numFmtId="0" fontId="5" fillId="0" borderId="14" xfId="0" applyFont="1" applyBorder="1" applyAlignment="1">
      <alignment vertical="center" shrinkToFit="1"/>
    </xf>
    <xf numFmtId="191" fontId="5" fillId="0" borderId="15" xfId="0" applyNumberFormat="1"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3" xfId="0" applyFont="1" applyBorder="1" applyAlignment="1">
      <alignment vertical="center" shrinkToFit="1"/>
    </xf>
    <xf numFmtId="38" fontId="5" fillId="0" borderId="30" xfId="53" quotePrefix="1" applyFont="1" applyFill="1" applyBorder="1" applyAlignment="1">
      <alignment horizontal="center" vertical="center"/>
    </xf>
    <xf numFmtId="0" fontId="5" fillId="0" borderId="30" xfId="0" applyFont="1" applyBorder="1" applyAlignment="1">
      <alignment horizontal="center" vertical="center"/>
    </xf>
    <xf numFmtId="181" fontId="5" fillId="0" borderId="32" xfId="0" applyNumberFormat="1" applyFont="1" applyBorder="1" applyAlignment="1">
      <alignment horizontal="center" vertical="center" shrinkToFit="1"/>
    </xf>
    <xf numFmtId="181" fontId="5" fillId="0" borderId="29" xfId="0" applyNumberFormat="1" applyFont="1" applyBorder="1" applyAlignment="1">
      <alignment horizontal="center" vertical="center" shrinkToFit="1"/>
    </xf>
    <xf numFmtId="0" fontId="5" fillId="25" borderId="30" xfId="0" applyFont="1" applyFill="1" applyBorder="1" applyAlignment="1">
      <alignment vertical="center" shrinkToFit="1"/>
    </xf>
    <xf numFmtId="0" fontId="5" fillId="25" borderId="25" xfId="0" applyFont="1" applyFill="1" applyBorder="1" applyAlignment="1">
      <alignment vertical="center" shrinkToFit="1"/>
    </xf>
    <xf numFmtId="0" fontId="5" fillId="25" borderId="25" xfId="0" applyFont="1" applyFill="1" applyBorder="1" applyAlignment="1">
      <alignment horizontal="center" vertical="center" shrinkToFit="1"/>
    </xf>
    <xf numFmtId="0" fontId="5" fillId="25" borderId="27" xfId="0" applyFont="1" applyFill="1" applyBorder="1" applyAlignment="1">
      <alignment vertical="center" shrinkToFit="1"/>
    </xf>
    <xf numFmtId="0" fontId="5" fillId="25" borderId="27" xfId="0" applyFont="1" applyFill="1" applyBorder="1" applyAlignment="1">
      <alignment horizontal="center" vertical="center" shrinkToFit="1"/>
    </xf>
    <xf numFmtId="0" fontId="5" fillId="25" borderId="23" xfId="0" applyFont="1" applyFill="1" applyBorder="1" applyAlignment="1">
      <alignment vertical="center" shrinkToFit="1"/>
    </xf>
    <xf numFmtId="0" fontId="5" fillId="25" borderId="23" xfId="0" applyFont="1" applyFill="1" applyBorder="1" applyAlignment="1">
      <alignment horizontal="center" vertical="center" shrinkToFit="1"/>
    </xf>
    <xf numFmtId="179" fontId="5" fillId="0" borderId="0" xfId="53" applyNumberFormat="1" applyFont="1">
      <alignment vertical="center"/>
    </xf>
    <xf numFmtId="179" fontId="5" fillId="0" borderId="0" xfId="0" applyNumberFormat="1" applyFont="1">
      <alignment vertical="center"/>
    </xf>
    <xf numFmtId="38" fontId="5" fillId="0" borderId="32" xfId="53" quotePrefix="1" applyFont="1" applyFill="1" applyBorder="1" applyAlignment="1">
      <alignment horizontal="center" vertical="center"/>
    </xf>
    <xf numFmtId="178" fontId="5" fillId="0" borderId="0" xfId="0" applyNumberFormat="1" applyFont="1">
      <alignment vertical="center"/>
    </xf>
    <xf numFmtId="180" fontId="5" fillId="0" borderId="0" xfId="44" applyNumberFormat="1" applyFont="1" applyBorder="1" applyAlignment="1">
      <alignment horizontal="centerContinuous" vertical="center"/>
    </xf>
    <xf numFmtId="180" fontId="5" fillId="0" borderId="0" xfId="44" applyNumberFormat="1" applyFont="1" applyBorder="1" applyAlignment="1">
      <alignment horizontal="center" vertical="center"/>
    </xf>
    <xf numFmtId="180" fontId="5" fillId="0" borderId="0" xfId="0" applyNumberFormat="1" applyFont="1" applyAlignment="1">
      <alignment horizontal="center" vertical="center"/>
    </xf>
    <xf numFmtId="0" fontId="5" fillId="0" borderId="14" xfId="0" applyFont="1" applyBorder="1">
      <alignment vertical="center"/>
    </xf>
    <xf numFmtId="0" fontId="46" fillId="27" borderId="0" xfId="0" applyFont="1" applyFill="1">
      <alignment vertical="center"/>
    </xf>
    <xf numFmtId="0" fontId="17" fillId="28" borderId="7" xfId="0" applyFont="1" applyFill="1" applyBorder="1" applyAlignment="1">
      <alignment horizontal="center" vertical="center"/>
    </xf>
    <xf numFmtId="0" fontId="0" fillId="0" borderId="0" xfId="0" applyAlignment="1">
      <alignment vertical="center" wrapText="1"/>
    </xf>
    <xf numFmtId="0" fontId="40" fillId="27" borderId="0" xfId="0" applyFont="1" applyFill="1">
      <alignment vertical="center"/>
    </xf>
    <xf numFmtId="0" fontId="42" fillId="27" borderId="0" xfId="0" applyFont="1" applyFill="1">
      <alignment vertical="center"/>
    </xf>
    <xf numFmtId="0" fontId="6" fillId="27" borderId="0" xfId="0" applyFont="1" applyFill="1">
      <alignment vertical="center"/>
    </xf>
    <xf numFmtId="0" fontId="6" fillId="27" borderId="0" xfId="0" applyFont="1" applyFill="1" applyAlignment="1">
      <alignment horizontal="right"/>
    </xf>
    <xf numFmtId="0" fontId="5" fillId="24" borderId="14" xfId="0" applyFont="1" applyFill="1" applyBorder="1" applyAlignment="1">
      <alignment horizontal="centerContinuous" vertical="center"/>
    </xf>
    <xf numFmtId="0" fontId="5" fillId="24" borderId="2" xfId="0" applyFont="1" applyFill="1" applyBorder="1" applyAlignment="1">
      <alignment horizontal="centerContinuous" vertical="center"/>
    </xf>
    <xf numFmtId="0" fontId="5" fillId="0" borderId="2" xfId="0" applyFont="1" applyBorder="1">
      <alignment vertical="center"/>
    </xf>
    <xf numFmtId="0" fontId="5" fillId="0" borderId="34" xfId="0" applyFont="1" applyBorder="1" applyAlignment="1">
      <alignment horizontal="center" vertical="center"/>
    </xf>
    <xf numFmtId="178" fontId="5" fillId="0" borderId="34" xfId="0" applyNumberFormat="1" applyFont="1" applyBorder="1">
      <alignment vertical="center"/>
    </xf>
    <xf numFmtId="0" fontId="6" fillId="0" borderId="35" xfId="0" applyFont="1" applyBorder="1">
      <alignment vertical="center"/>
    </xf>
    <xf numFmtId="0" fontId="6" fillId="0" borderId="36" xfId="0" applyFont="1" applyBorder="1">
      <alignment vertical="center"/>
    </xf>
    <xf numFmtId="0" fontId="6" fillId="0" borderId="37" xfId="0" applyFont="1" applyBorder="1">
      <alignment vertical="center"/>
    </xf>
    <xf numFmtId="0" fontId="6" fillId="0" borderId="38" xfId="0" applyFont="1" applyBorder="1">
      <alignment vertical="center"/>
    </xf>
    <xf numFmtId="0" fontId="6"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5" fillId="0" borderId="41" xfId="0" applyFont="1" applyBorder="1">
      <alignment vertical="center"/>
    </xf>
    <xf numFmtId="0" fontId="6" fillId="0" borderId="42" xfId="0" applyFont="1" applyBorder="1">
      <alignment vertical="center"/>
    </xf>
    <xf numFmtId="0" fontId="5" fillId="0" borderId="36" xfId="0" applyFont="1" applyBorder="1">
      <alignment vertical="center"/>
    </xf>
    <xf numFmtId="0" fontId="41" fillId="0" borderId="38" xfId="0" applyFont="1" applyBorder="1">
      <alignment vertical="center"/>
    </xf>
    <xf numFmtId="0" fontId="6" fillId="0" borderId="43" xfId="0" applyFont="1" applyBorder="1">
      <alignment vertical="center"/>
    </xf>
    <xf numFmtId="182" fontId="5" fillId="0" borderId="0" xfId="0" applyNumberFormat="1" applyFont="1" applyAlignment="1">
      <alignment horizontal="center" vertical="center"/>
    </xf>
    <xf numFmtId="184" fontId="5" fillId="0" borderId="0" xfId="53" applyNumberFormat="1" applyFont="1" applyFill="1" applyAlignment="1">
      <alignment horizontal="center" vertical="center"/>
    </xf>
    <xf numFmtId="0" fontId="5" fillId="0" borderId="13" xfId="0" applyFont="1" applyBorder="1" applyAlignment="1">
      <alignment horizontal="center" vertical="center" shrinkToFit="1"/>
    </xf>
    <xf numFmtId="0" fontId="5" fillId="24" borderId="15" xfId="0" applyFont="1" applyFill="1" applyBorder="1" applyAlignment="1">
      <alignment horizontal="center" vertical="center" wrapText="1"/>
    </xf>
    <xf numFmtId="0" fontId="5" fillId="0" borderId="29" xfId="0" applyFont="1" applyBorder="1" applyAlignment="1">
      <alignment vertical="center" shrinkToFit="1"/>
    </xf>
    <xf numFmtId="0" fontId="5" fillId="0" borderId="13" xfId="0" applyFont="1" applyBorder="1" applyAlignment="1">
      <alignment vertical="center" shrinkToFit="1"/>
    </xf>
    <xf numFmtId="0" fontId="5" fillId="0" borderId="15" xfId="0" applyFont="1" applyBorder="1" applyAlignment="1">
      <alignment horizontal="center" vertical="center" wrapText="1"/>
    </xf>
    <xf numFmtId="0" fontId="6" fillId="0" borderId="2" xfId="0" applyFont="1" applyBorder="1">
      <alignment vertical="center"/>
    </xf>
    <xf numFmtId="0" fontId="5" fillId="24" borderId="15" xfId="0" applyFont="1" applyFill="1" applyBorder="1" applyAlignment="1">
      <alignment horizontal="center" vertical="center" wrapText="1" shrinkToFit="1"/>
    </xf>
    <xf numFmtId="182" fontId="5" fillId="0" borderId="15" xfId="0" applyNumberFormat="1" applyFont="1" applyBorder="1" applyAlignment="1">
      <alignment horizontal="center" vertical="center"/>
    </xf>
    <xf numFmtId="197" fontId="5" fillId="0" borderId="15" xfId="0" applyNumberFormat="1" applyFont="1" applyBorder="1" applyAlignment="1">
      <alignment horizontal="center" vertical="center" shrinkToFit="1"/>
    </xf>
    <xf numFmtId="0" fontId="5" fillId="0" borderId="44" xfId="0" applyFont="1" applyBorder="1" applyAlignment="1">
      <alignment vertical="center" shrinkToFit="1"/>
    </xf>
    <xf numFmtId="201" fontId="6" fillId="0" borderId="0" xfId="0" applyNumberFormat="1" applyFont="1" applyAlignment="1">
      <alignment vertical="center" shrinkToFit="1"/>
    </xf>
    <xf numFmtId="38" fontId="5" fillId="0" borderId="45" xfId="53" quotePrefix="1" applyFont="1" applyFill="1" applyBorder="1" applyAlignment="1">
      <alignment horizontal="center" vertical="center"/>
    </xf>
    <xf numFmtId="0" fontId="5" fillId="0" borderId="44" xfId="0" applyFont="1" applyBorder="1" applyAlignment="1">
      <alignment horizontal="center" vertical="center" shrinkToFit="1"/>
    </xf>
    <xf numFmtId="181" fontId="5" fillId="0" borderId="23" xfId="0" applyNumberFormat="1" applyFont="1" applyBorder="1" applyAlignment="1">
      <alignment horizontal="center" vertical="center" shrinkToFit="1"/>
    </xf>
    <xf numFmtId="0" fontId="5" fillId="25" borderId="45" xfId="0" applyFont="1" applyFill="1" applyBorder="1" applyAlignment="1">
      <alignment vertical="center" shrinkToFit="1"/>
    </xf>
    <xf numFmtId="198" fontId="5" fillId="0" borderId="15" xfId="0" applyNumberFormat="1" applyFont="1" applyBorder="1" applyAlignment="1">
      <alignment horizontal="center" vertical="center" shrinkToFit="1"/>
    </xf>
    <xf numFmtId="199" fontId="5" fillId="0" borderId="15" xfId="0" applyNumberFormat="1" applyFont="1" applyBorder="1" applyAlignment="1">
      <alignment horizontal="center" vertical="center" shrinkToFit="1"/>
    </xf>
    <xf numFmtId="200" fontId="5" fillId="0" borderId="15" xfId="0" applyNumberFormat="1" applyFont="1" applyBorder="1" applyAlignment="1">
      <alignment horizontal="center" vertical="center" shrinkToFit="1"/>
    </xf>
    <xf numFmtId="0" fontId="36" fillId="0" borderId="0" xfId="0" applyFont="1" applyAlignment="1">
      <alignment horizontal="center" vertical="center"/>
    </xf>
    <xf numFmtId="0" fontId="5" fillId="25" borderId="29" xfId="0" applyFont="1" applyFill="1" applyBorder="1" applyAlignment="1">
      <alignment horizontal="center" vertical="center" shrinkToFit="1"/>
    </xf>
    <xf numFmtId="0" fontId="5" fillId="25" borderId="17" xfId="0" applyFont="1" applyFill="1" applyBorder="1" applyAlignment="1">
      <alignment horizontal="center" vertical="center" shrinkToFit="1"/>
    </xf>
    <xf numFmtId="0" fontId="5" fillId="25" borderId="13" xfId="0" applyFont="1" applyFill="1" applyBorder="1" applyAlignment="1">
      <alignment horizontal="center" vertical="center" shrinkToFit="1"/>
    </xf>
    <xf numFmtId="0" fontId="5" fillId="0" borderId="27" xfId="0" quotePrefix="1" applyFont="1" applyBorder="1" applyAlignment="1">
      <alignment horizontal="center" vertical="center"/>
    </xf>
    <xf numFmtId="181" fontId="5" fillId="0" borderId="27" xfId="0" applyNumberFormat="1" applyFont="1" applyBorder="1" applyAlignment="1">
      <alignment horizontal="center" vertical="center" shrinkToFit="1"/>
    </xf>
    <xf numFmtId="0" fontId="5" fillId="24" borderId="13" xfId="0" applyFont="1" applyFill="1" applyBorder="1" applyAlignment="1">
      <alignment horizontal="center" vertical="center" wrapText="1"/>
    </xf>
    <xf numFmtId="0" fontId="5" fillId="0" borderId="32" xfId="0" quotePrefix="1" applyFont="1" applyBorder="1" applyAlignment="1">
      <alignment horizontal="center" vertical="center"/>
    </xf>
    <xf numFmtId="0" fontId="43" fillId="24" borderId="13" xfId="0" applyFont="1" applyFill="1" applyBorder="1" applyAlignment="1">
      <alignment horizontal="center" vertical="center" wrapText="1"/>
    </xf>
    <xf numFmtId="0" fontId="43" fillId="0" borderId="15" xfId="0" applyFont="1" applyBorder="1" applyAlignment="1">
      <alignment horizontal="center" vertical="center" wrapText="1"/>
    </xf>
    <xf numFmtId="0" fontId="5" fillId="0" borderId="15" xfId="0" applyFont="1" applyBorder="1" applyAlignment="1">
      <alignment vertical="center" wrapText="1"/>
    </xf>
    <xf numFmtId="0" fontId="5" fillId="0" borderId="14"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0" xfId="0" applyFont="1" applyAlignment="1">
      <alignment horizontal="center" vertical="center"/>
    </xf>
    <xf numFmtId="188" fontId="5" fillId="26" borderId="47" xfId="0" applyNumberFormat="1" applyFont="1" applyFill="1" applyBorder="1" applyAlignment="1" applyProtection="1">
      <alignment vertical="center" shrinkToFit="1"/>
      <protection locked="0"/>
    </xf>
    <xf numFmtId="187" fontId="5" fillId="26" borderId="47" xfId="0" applyNumberFormat="1" applyFont="1" applyFill="1" applyBorder="1" applyAlignment="1" applyProtection="1">
      <alignment vertical="center" shrinkToFit="1"/>
      <protection locked="0"/>
    </xf>
    <xf numFmtId="0" fontId="5" fillId="29" borderId="15" xfId="0" applyFont="1" applyFill="1" applyBorder="1">
      <alignment vertical="center"/>
    </xf>
    <xf numFmtId="0" fontId="5" fillId="0" borderId="0" xfId="0" applyFont="1" applyAlignment="1">
      <alignment horizontal="center" vertical="center" wrapText="1"/>
    </xf>
    <xf numFmtId="203" fontId="5" fillId="0" borderId="29" xfId="0" applyNumberFormat="1" applyFont="1" applyBorder="1" applyAlignment="1">
      <alignment horizontal="center" vertical="center" shrinkToFit="1"/>
    </xf>
    <xf numFmtId="203" fontId="5" fillId="0" borderId="17" xfId="0" applyNumberFormat="1" applyFont="1" applyBorder="1" applyAlignment="1">
      <alignment horizontal="center" vertical="center" shrinkToFit="1"/>
    </xf>
    <xf numFmtId="181" fontId="5" fillId="0" borderId="30" xfId="0" applyNumberFormat="1" applyFont="1" applyBorder="1" applyAlignment="1">
      <alignment horizontal="center" vertical="center" shrinkToFit="1"/>
    </xf>
    <xf numFmtId="0" fontId="5" fillId="0" borderId="46" xfId="0" applyFont="1" applyBorder="1">
      <alignment vertical="center"/>
    </xf>
    <xf numFmtId="0" fontId="5" fillId="0" borderId="16" xfId="0" applyFont="1" applyBorder="1" applyAlignment="1">
      <alignment vertical="top" wrapText="1"/>
    </xf>
    <xf numFmtId="0" fontId="5" fillId="0" borderId="0" xfId="0" applyFont="1" applyAlignment="1">
      <alignment vertical="top" wrapText="1"/>
    </xf>
    <xf numFmtId="0" fontId="5" fillId="0" borderId="22" xfId="0" applyFont="1" applyBorder="1" applyAlignment="1">
      <alignment vertical="top" wrapText="1"/>
    </xf>
    <xf numFmtId="0" fontId="5" fillId="24" borderId="14" xfId="0" applyFont="1" applyFill="1" applyBorder="1" applyAlignment="1">
      <alignment horizontal="center" vertical="center"/>
    </xf>
    <xf numFmtId="0" fontId="5" fillId="0" borderId="19" xfId="0" applyFont="1" applyBorder="1" applyAlignment="1">
      <alignment vertical="top" wrapText="1"/>
    </xf>
    <xf numFmtId="0" fontId="5" fillId="0" borderId="16" xfId="0" applyFont="1" applyBorder="1" applyAlignment="1">
      <alignment vertical="top"/>
    </xf>
    <xf numFmtId="0" fontId="5" fillId="0" borderId="31" xfId="0" applyFont="1" applyBorder="1">
      <alignment vertical="center"/>
    </xf>
    <xf numFmtId="0" fontId="35" fillId="0" borderId="0" xfId="0" applyFont="1" applyAlignment="1">
      <alignment horizontal="centerContinuous" vertical="center"/>
    </xf>
    <xf numFmtId="0" fontId="47" fillId="0" borderId="0" xfId="0" applyFont="1" applyAlignment="1">
      <alignment horizontal="centerContinuous" vertical="center"/>
    </xf>
    <xf numFmtId="0" fontId="5" fillId="0" borderId="33" xfId="0" applyFont="1" applyBorder="1">
      <alignment vertical="center"/>
    </xf>
    <xf numFmtId="0" fontId="48" fillId="0" borderId="0" xfId="0" applyFont="1">
      <alignment vertical="center"/>
    </xf>
    <xf numFmtId="0" fontId="49" fillId="0" borderId="0" xfId="0" applyFont="1">
      <alignment vertical="center"/>
    </xf>
    <xf numFmtId="0" fontId="50" fillId="0" borderId="0" xfId="0" applyFont="1">
      <alignment vertical="center"/>
    </xf>
    <xf numFmtId="0" fontId="7" fillId="0" borderId="22" xfId="0" applyFont="1" applyBorder="1" applyAlignment="1">
      <alignment vertical="top" wrapText="1"/>
    </xf>
    <xf numFmtId="205" fontId="5" fillId="0" borderId="29" xfId="0" applyNumberFormat="1" applyFont="1" applyBorder="1" applyAlignment="1">
      <alignment horizontal="center" vertical="center" shrinkToFit="1"/>
    </xf>
    <xf numFmtId="205" fontId="5" fillId="0" borderId="17" xfId="0" applyNumberFormat="1" applyFont="1" applyBorder="1" applyAlignment="1">
      <alignment horizontal="center" vertical="center" shrinkToFit="1"/>
    </xf>
    <xf numFmtId="186" fontId="5" fillId="0" borderId="0" xfId="44" applyNumberFormat="1" applyFont="1" applyBorder="1" applyAlignment="1">
      <alignment vertical="center"/>
    </xf>
    <xf numFmtId="180" fontId="5" fillId="0" borderId="0" xfId="44" applyNumberFormat="1" applyFont="1" applyBorder="1" applyAlignment="1">
      <alignment vertical="center"/>
    </xf>
    <xf numFmtId="0" fontId="7" fillId="0" borderId="18" xfId="0" applyFont="1" applyBorder="1" applyAlignment="1">
      <alignment vertical="top" wrapText="1"/>
    </xf>
    <xf numFmtId="0" fontId="5" fillId="24" borderId="21" xfId="0" applyFont="1" applyFill="1" applyBorder="1" applyAlignment="1">
      <alignment horizontal="center" vertical="center" shrinkToFit="1"/>
    </xf>
    <xf numFmtId="0" fontId="7" fillId="0" borderId="0" xfId="0" applyFont="1" applyAlignment="1">
      <alignment vertical="top" wrapText="1"/>
    </xf>
    <xf numFmtId="0" fontId="7" fillId="0" borderId="31" xfId="0" applyFont="1" applyBorder="1" applyAlignment="1">
      <alignment vertical="top" wrapText="1"/>
    </xf>
    <xf numFmtId="180" fontId="5" fillId="0" borderId="48" xfId="44" applyNumberFormat="1" applyFont="1" applyFill="1" applyBorder="1" applyAlignment="1">
      <alignment vertical="center" shrinkToFit="1"/>
    </xf>
    <xf numFmtId="0" fontId="5" fillId="24" borderId="15" xfId="0" applyFont="1" applyFill="1" applyBorder="1" applyAlignment="1">
      <alignment horizontal="centerContinuous" vertical="center" wrapText="1" shrinkToFit="1"/>
    </xf>
    <xf numFmtId="0" fontId="5" fillId="0" borderId="45" xfId="0" applyFont="1" applyBorder="1" applyAlignment="1">
      <alignment horizontal="center" vertical="center" shrinkToFit="1"/>
    </xf>
    <xf numFmtId="181" fontId="5" fillId="0" borderId="25" xfId="0" applyNumberFormat="1" applyFont="1" applyBorder="1" applyAlignment="1">
      <alignment horizontal="center" vertical="center" shrinkToFit="1"/>
    </xf>
    <xf numFmtId="181" fontId="5" fillId="0" borderId="17" xfId="0" applyNumberFormat="1" applyFont="1" applyBorder="1" applyAlignment="1">
      <alignment horizontal="center" vertical="center" shrinkToFit="1"/>
    </xf>
    <xf numFmtId="38" fontId="5" fillId="27" borderId="30" xfId="53" quotePrefix="1" applyFont="1" applyFill="1" applyBorder="1" applyAlignment="1" applyProtection="1">
      <alignment horizontal="center" vertical="center"/>
      <protection locked="0"/>
    </xf>
    <xf numFmtId="181" fontId="5" fillId="27" borderId="32" xfId="0" applyNumberFormat="1" applyFont="1" applyFill="1" applyBorder="1" applyAlignment="1" applyProtection="1">
      <alignment horizontal="center" vertical="center" shrinkToFit="1"/>
      <protection locked="0"/>
    </xf>
    <xf numFmtId="181" fontId="5" fillId="27" borderId="23" xfId="0" applyNumberFormat="1" applyFont="1" applyFill="1" applyBorder="1" applyAlignment="1" applyProtection="1">
      <alignment horizontal="center" vertical="center" shrinkToFit="1"/>
      <protection locked="0"/>
    </xf>
    <xf numFmtId="38" fontId="5" fillId="27" borderId="25" xfId="53" quotePrefix="1" applyFont="1" applyFill="1" applyBorder="1" applyAlignment="1" applyProtection="1">
      <alignment horizontal="center" vertical="center"/>
      <protection locked="0"/>
    </xf>
    <xf numFmtId="181" fontId="5" fillId="27" borderId="26" xfId="0" applyNumberFormat="1" applyFont="1" applyFill="1" applyBorder="1" applyAlignment="1" applyProtection="1">
      <alignment horizontal="center" vertical="center" shrinkToFit="1"/>
      <protection locked="0"/>
    </xf>
    <xf numFmtId="181" fontId="5" fillId="27" borderId="25" xfId="0" applyNumberFormat="1" applyFont="1" applyFill="1" applyBorder="1" applyAlignment="1" applyProtection="1">
      <alignment horizontal="center" vertical="center" shrinkToFit="1"/>
      <protection locked="0"/>
    </xf>
    <xf numFmtId="38" fontId="5" fillId="27" borderId="27" xfId="53" quotePrefix="1" applyFont="1" applyFill="1" applyBorder="1" applyAlignment="1" applyProtection="1">
      <alignment horizontal="center" vertical="center"/>
      <protection locked="0"/>
    </xf>
    <xf numFmtId="181" fontId="5" fillId="27" borderId="28" xfId="0" applyNumberFormat="1" applyFont="1" applyFill="1" applyBorder="1" applyAlignment="1" applyProtection="1">
      <alignment horizontal="center" vertical="center" shrinkToFit="1"/>
      <protection locked="0"/>
    </xf>
    <xf numFmtId="181" fontId="5" fillId="27" borderId="27" xfId="0" applyNumberFormat="1" applyFont="1" applyFill="1" applyBorder="1" applyAlignment="1" applyProtection="1">
      <alignment horizontal="center" vertical="center" shrinkToFit="1"/>
      <protection locked="0"/>
    </xf>
    <xf numFmtId="38" fontId="5" fillId="27" borderId="23" xfId="53" quotePrefix="1" applyFont="1" applyFill="1" applyBorder="1" applyAlignment="1" applyProtection="1">
      <alignment horizontal="center" vertical="center"/>
      <protection locked="0"/>
    </xf>
    <xf numFmtId="181" fontId="5" fillId="27" borderId="24" xfId="0" applyNumberFormat="1" applyFont="1" applyFill="1" applyBorder="1" applyAlignment="1" applyProtection="1">
      <alignment horizontal="center" vertical="center" shrinkToFit="1"/>
      <protection locked="0"/>
    </xf>
    <xf numFmtId="0" fontId="5" fillId="27" borderId="25" xfId="0" applyFont="1" applyFill="1" applyBorder="1" applyAlignment="1" applyProtection="1">
      <alignment horizontal="center" vertical="center" shrinkToFit="1"/>
      <protection locked="0"/>
    </xf>
    <xf numFmtId="38" fontId="5" fillId="27" borderId="45" xfId="53" quotePrefix="1" applyFont="1" applyFill="1" applyBorder="1" applyAlignment="1" applyProtection="1">
      <alignment horizontal="center" vertical="center"/>
      <protection locked="0"/>
    </xf>
    <xf numFmtId="181" fontId="5" fillId="27" borderId="44" xfId="0" applyNumberFormat="1" applyFont="1" applyFill="1" applyBorder="1" applyAlignment="1" applyProtection="1">
      <alignment horizontal="center" vertical="center" shrinkToFit="1"/>
      <protection locked="0"/>
    </xf>
    <xf numFmtId="181" fontId="5" fillId="27" borderId="45" xfId="0" applyNumberFormat="1" applyFont="1" applyFill="1" applyBorder="1" applyAlignment="1" applyProtection="1">
      <alignment horizontal="center" vertical="center" shrinkToFit="1"/>
      <protection locked="0"/>
    </xf>
    <xf numFmtId="0" fontId="5" fillId="27" borderId="30" xfId="0" applyFont="1" applyFill="1" applyBorder="1" applyAlignment="1" applyProtection="1">
      <alignment horizontal="center" vertical="center" shrinkToFit="1"/>
      <protection locked="0"/>
    </xf>
    <xf numFmtId="0" fontId="5" fillId="27" borderId="27" xfId="0" applyFont="1" applyFill="1" applyBorder="1" applyAlignment="1" applyProtection="1">
      <alignment horizontal="center" vertical="center" shrinkToFit="1"/>
      <protection locked="0"/>
    </xf>
    <xf numFmtId="181" fontId="5" fillId="27" borderId="30" xfId="0" applyNumberFormat="1" applyFont="1" applyFill="1" applyBorder="1" applyAlignment="1" applyProtection="1">
      <alignment horizontal="center" vertical="center" shrinkToFit="1"/>
      <protection locked="0"/>
    </xf>
    <xf numFmtId="0" fontId="5" fillId="27" borderId="23" xfId="0" applyFont="1" applyFill="1" applyBorder="1" applyAlignment="1" applyProtection="1">
      <alignment horizontal="center" vertical="center" shrinkToFit="1"/>
      <protection locked="0"/>
    </xf>
    <xf numFmtId="0" fontId="0" fillId="27" borderId="15" xfId="0" applyFill="1" applyBorder="1">
      <alignment vertical="center"/>
    </xf>
    <xf numFmtId="0" fontId="5" fillId="27" borderId="32" xfId="0" applyFont="1" applyFill="1" applyBorder="1" applyAlignment="1" applyProtection="1">
      <alignment horizontal="center" vertical="center" shrinkToFit="1"/>
      <protection locked="0"/>
    </xf>
    <xf numFmtId="0" fontId="5" fillId="27" borderId="26" xfId="0" applyFont="1" applyFill="1" applyBorder="1" applyAlignment="1" applyProtection="1">
      <alignment horizontal="center" vertical="center" shrinkToFit="1"/>
      <protection locked="0"/>
    </xf>
    <xf numFmtId="0" fontId="5" fillId="27" borderId="28" xfId="0" applyFont="1" applyFill="1" applyBorder="1" applyAlignment="1" applyProtection="1">
      <alignment horizontal="center" vertical="center" shrinkToFit="1"/>
      <protection locked="0"/>
    </xf>
    <xf numFmtId="0" fontId="5" fillId="27" borderId="24" xfId="0" applyFont="1" applyFill="1" applyBorder="1" applyAlignment="1" applyProtection="1">
      <alignment horizontal="center" vertical="center" shrinkToFit="1"/>
      <protection locked="0"/>
    </xf>
    <xf numFmtId="0" fontId="5" fillId="0" borderId="18" xfId="0" applyFont="1" applyBorder="1" applyAlignment="1">
      <alignment vertical="top" wrapText="1"/>
    </xf>
    <xf numFmtId="0" fontId="5" fillId="0" borderId="16" xfId="0" applyFont="1" applyBorder="1" applyAlignment="1">
      <alignment vertical="top" shrinkToFit="1"/>
    </xf>
    <xf numFmtId="0" fontId="5" fillId="0" borderId="0" xfId="0" applyFont="1" applyAlignment="1">
      <alignment vertical="top" shrinkToFit="1"/>
    </xf>
    <xf numFmtId="0" fontId="5" fillId="0" borderId="21" xfId="0" applyFont="1" applyBorder="1">
      <alignment vertical="center"/>
    </xf>
    <xf numFmtId="0" fontId="5" fillId="0" borderId="29" xfId="0" quotePrefix="1" applyFont="1" applyBorder="1" applyAlignment="1">
      <alignment horizontal="center" vertical="top"/>
    </xf>
    <xf numFmtId="0" fontId="5" fillId="0" borderId="17" xfId="0" quotePrefix="1" applyFont="1" applyBorder="1" applyAlignment="1">
      <alignment horizontal="center" vertical="top"/>
    </xf>
    <xf numFmtId="0" fontId="5" fillId="0" borderId="31" xfId="0" applyFont="1" applyBorder="1" applyAlignment="1">
      <alignment vertical="top" wrapText="1"/>
    </xf>
    <xf numFmtId="0" fontId="5" fillId="0" borderId="17" xfId="0" applyFont="1" applyBorder="1" applyAlignment="1">
      <alignment horizontal="center" vertical="top"/>
    </xf>
    <xf numFmtId="0" fontId="5" fillId="0" borderId="29" xfId="0" applyFont="1" applyBorder="1" applyAlignment="1">
      <alignment vertical="top"/>
    </xf>
    <xf numFmtId="0" fontId="5" fillId="0" borderId="19" xfId="0" applyFont="1" applyBorder="1" applyAlignment="1">
      <alignment vertical="top" shrinkToFit="1"/>
    </xf>
    <xf numFmtId="0" fontId="5" fillId="0" borderId="31" xfId="0" applyFont="1" applyBorder="1" applyAlignment="1">
      <alignment vertical="top" shrinkToFit="1"/>
    </xf>
    <xf numFmtId="0" fontId="5" fillId="0" borderId="14" xfId="0" applyFont="1" applyBorder="1" applyAlignment="1">
      <alignment horizontal="right" vertical="top" wrapText="1"/>
    </xf>
    <xf numFmtId="0" fontId="5" fillId="0" borderId="20" xfId="0" applyFont="1" applyBorder="1" applyAlignment="1">
      <alignment horizontal="right" vertical="top" wrapText="1"/>
    </xf>
    <xf numFmtId="38" fontId="5" fillId="0" borderId="28" xfId="53" quotePrefix="1" applyFont="1" applyFill="1" applyBorder="1" applyAlignment="1">
      <alignment horizontal="center" vertical="center"/>
    </xf>
    <xf numFmtId="202" fontId="5" fillId="0" borderId="33" xfId="44" applyNumberFormat="1" applyFont="1" applyFill="1" applyBorder="1" applyAlignment="1">
      <alignment vertical="center" shrinkToFit="1"/>
    </xf>
    <xf numFmtId="0" fontId="5" fillId="0" borderId="0" xfId="0" applyFont="1" applyAlignment="1">
      <alignment vertical="top"/>
    </xf>
    <xf numFmtId="0" fontId="5" fillId="0" borderId="2" xfId="0" applyFont="1" applyBorder="1" applyAlignment="1">
      <alignment vertical="top" shrinkToFit="1"/>
    </xf>
    <xf numFmtId="0" fontId="7" fillId="0" borderId="0" xfId="0" applyFont="1" applyAlignment="1">
      <alignment vertical="center" shrinkToFit="1"/>
    </xf>
    <xf numFmtId="0" fontId="5" fillId="0" borderId="21" xfId="0" applyFont="1" applyBorder="1" applyAlignment="1">
      <alignment vertical="top" shrinkToFit="1"/>
    </xf>
    <xf numFmtId="0" fontId="5" fillId="0" borderId="19"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14" xfId="0" applyFont="1" applyBorder="1" applyAlignment="1">
      <alignment vertical="top"/>
    </xf>
    <xf numFmtId="0" fontId="5" fillId="0" borderId="15" xfId="0" applyFont="1" applyBorder="1" applyAlignment="1">
      <alignment horizontal="center" vertical="top"/>
    </xf>
    <xf numFmtId="0" fontId="5" fillId="0" borderId="15" xfId="0" applyFont="1" applyBorder="1" applyAlignment="1">
      <alignment horizontal="center" vertical="top" shrinkToFit="1"/>
    </xf>
    <xf numFmtId="0" fontId="5" fillId="0" borderId="13" xfId="0" applyFont="1" applyBorder="1" applyAlignment="1">
      <alignment horizontal="center" vertical="top" shrinkToFit="1"/>
    </xf>
    <xf numFmtId="0" fontId="5" fillId="0" borderId="13" xfId="0" quotePrefix="1" applyFont="1" applyBorder="1" applyAlignment="1">
      <alignment horizontal="center" vertical="top"/>
    </xf>
    <xf numFmtId="0" fontId="5" fillId="0" borderId="15" xfId="0" quotePrefix="1" applyFont="1" applyBorder="1" applyAlignment="1">
      <alignment horizontal="center" vertical="top"/>
    </xf>
    <xf numFmtId="187" fontId="5" fillId="26" borderId="47" xfId="0" applyNumberFormat="1" applyFont="1" applyFill="1" applyBorder="1" applyAlignment="1" applyProtection="1">
      <alignment vertical="top" shrinkToFit="1"/>
      <protection locked="0"/>
    </xf>
    <xf numFmtId="0" fontId="5" fillId="0" borderId="18" xfId="0" applyFont="1" applyBorder="1" applyAlignment="1">
      <alignment horizontal="left" vertical="top" shrinkToFit="1"/>
    </xf>
    <xf numFmtId="0" fontId="5" fillId="0" borderId="46" xfId="0" applyFont="1" applyBorder="1" applyAlignment="1">
      <alignment horizontal="center" vertical="center" shrinkToFit="1"/>
    </xf>
    <xf numFmtId="204" fontId="17" fillId="28" borderId="7" xfId="0" applyNumberFormat="1" applyFont="1" applyFill="1" applyBorder="1">
      <alignment vertical="center"/>
    </xf>
    <xf numFmtId="38" fontId="5" fillId="27" borderId="32" xfId="53" quotePrefix="1" applyFont="1" applyFill="1" applyBorder="1" applyAlignment="1" applyProtection="1">
      <alignment horizontal="center" vertical="center"/>
      <protection locked="0"/>
    </xf>
    <xf numFmtId="38" fontId="5" fillId="27" borderId="26" xfId="53" quotePrefix="1" applyFont="1" applyFill="1" applyBorder="1" applyAlignment="1" applyProtection="1">
      <alignment horizontal="center" vertical="center"/>
      <protection locked="0"/>
    </xf>
    <xf numFmtId="38" fontId="5" fillId="27" borderId="28" xfId="53" quotePrefix="1" applyFont="1" applyFill="1" applyBorder="1" applyAlignment="1" applyProtection="1">
      <alignment horizontal="center" vertical="center"/>
      <protection locked="0"/>
    </xf>
    <xf numFmtId="38" fontId="5" fillId="27" borderId="24" xfId="53" quotePrefix="1" applyFont="1" applyFill="1" applyBorder="1" applyAlignment="1" applyProtection="1">
      <alignment horizontal="center" vertical="center"/>
      <protection locked="0"/>
    </xf>
    <xf numFmtId="38" fontId="5" fillId="27" borderId="44" xfId="53" quotePrefix="1" applyFont="1" applyFill="1" applyBorder="1" applyAlignment="1" applyProtection="1">
      <alignment horizontal="center" vertical="center"/>
      <protection locked="0"/>
    </xf>
    <xf numFmtId="0" fontId="5" fillId="0" borderId="26" xfId="0" applyFont="1" applyBorder="1" applyAlignment="1">
      <alignment horizontal="center" vertical="center" wrapText="1"/>
    </xf>
    <xf numFmtId="192" fontId="5" fillId="0" borderId="15" xfId="0" applyNumberFormat="1" applyFont="1" applyBorder="1" applyAlignment="1">
      <alignment horizontal="center" vertical="center" shrinkToFit="1"/>
    </xf>
    <xf numFmtId="181" fontId="5" fillId="0" borderId="0" xfId="0" applyNumberFormat="1" applyFont="1" applyAlignment="1">
      <alignment horizontal="center" vertical="center" shrinkToFit="1"/>
    </xf>
    <xf numFmtId="0" fontId="5" fillId="0" borderId="0" xfId="0" applyFont="1" applyAlignment="1">
      <alignment horizontal="center"/>
    </xf>
    <xf numFmtId="195" fontId="5" fillId="0" borderId="0" xfId="0" applyNumberFormat="1" applyFont="1">
      <alignment vertical="center"/>
    </xf>
    <xf numFmtId="185" fontId="5" fillId="0" borderId="0" xfId="53" applyNumberFormat="1" applyFont="1" applyFill="1" applyAlignment="1">
      <alignment horizontal="center" vertical="center"/>
    </xf>
    <xf numFmtId="177" fontId="5" fillId="0" borderId="0" xfId="0" applyNumberFormat="1" applyFont="1" applyAlignment="1">
      <alignment horizontal="center" vertical="top"/>
    </xf>
    <xf numFmtId="193" fontId="5" fillId="0" borderId="15" xfId="0" applyNumberFormat="1" applyFont="1" applyBorder="1" applyAlignment="1">
      <alignment horizontal="center" vertical="center" shrinkToFit="1"/>
    </xf>
    <xf numFmtId="194" fontId="5" fillId="0" borderId="15" xfId="0" applyNumberFormat="1" applyFont="1" applyBorder="1" applyAlignment="1">
      <alignment horizontal="center" vertical="center" shrinkToFit="1"/>
    </xf>
    <xf numFmtId="0" fontId="5" fillId="0" borderId="0" xfId="0" applyFont="1" applyAlignment="1">
      <alignment horizontal="center" vertical="top"/>
    </xf>
    <xf numFmtId="0" fontId="5" fillId="24" borderId="15" xfId="0" applyFont="1" applyFill="1" applyBorder="1" applyAlignment="1">
      <alignment horizontal="centerContinuous" vertical="center"/>
    </xf>
    <xf numFmtId="0" fontId="5" fillId="25" borderId="15" xfId="0" applyFont="1" applyFill="1" applyBorder="1" applyAlignment="1" applyProtection="1">
      <alignment vertical="center" shrinkToFit="1"/>
      <protection locked="0"/>
    </xf>
    <xf numFmtId="0" fontId="6" fillId="0" borderId="31" xfId="0" applyFont="1" applyBorder="1">
      <alignment vertical="center"/>
    </xf>
    <xf numFmtId="0" fontId="5" fillId="0" borderId="31" xfId="0" applyFont="1" applyBorder="1" applyAlignment="1">
      <alignment vertical="center" wrapText="1"/>
    </xf>
    <xf numFmtId="0" fontId="5" fillId="0" borderId="0" xfId="0" applyFont="1" applyAlignment="1">
      <alignment horizontal="center" vertical="top" shrinkToFit="1"/>
    </xf>
    <xf numFmtId="0" fontId="7" fillId="0" borderId="16" xfId="0" applyFont="1" applyBorder="1" applyAlignment="1">
      <alignment vertical="top" wrapText="1"/>
    </xf>
    <xf numFmtId="0" fontId="5" fillId="0" borderId="29" xfId="0" applyFont="1" applyBorder="1" applyAlignment="1">
      <alignment horizontal="center" vertical="top" wrapText="1"/>
    </xf>
    <xf numFmtId="0" fontId="5" fillId="0" borderId="14" xfId="0" applyFont="1" applyBorder="1" applyAlignment="1">
      <alignment horizontal="center" vertical="top"/>
    </xf>
    <xf numFmtId="181" fontId="5" fillId="0" borderId="15" xfId="0" applyNumberFormat="1" applyFont="1" applyBorder="1">
      <alignment vertical="center"/>
    </xf>
    <xf numFmtId="0" fontId="52" fillId="0" borderId="0" xfId="0" applyFont="1">
      <alignment vertical="center"/>
    </xf>
    <xf numFmtId="181" fontId="5" fillId="0" borderId="44" xfId="0" applyNumberFormat="1" applyFont="1" applyBorder="1" applyAlignment="1">
      <alignment horizontal="center" vertical="center" shrinkToFit="1"/>
    </xf>
    <xf numFmtId="0" fontId="5" fillId="0" borderId="29" xfId="0" applyFont="1" applyBorder="1" applyAlignment="1">
      <alignment vertical="top" textRotation="255"/>
    </xf>
    <xf numFmtId="181" fontId="5" fillId="0" borderId="15" xfId="0" applyNumberFormat="1" applyFont="1" applyBorder="1" applyAlignment="1">
      <alignment horizontal="center" vertical="center" shrinkToFit="1"/>
    </xf>
    <xf numFmtId="0" fontId="5" fillId="0" borderId="15" xfId="0" applyFont="1" applyBorder="1" applyAlignment="1">
      <alignment vertical="center" shrinkToFit="1"/>
    </xf>
    <xf numFmtId="0" fontId="5" fillId="0" borderId="32" xfId="0" applyFont="1" applyBorder="1" applyAlignment="1">
      <alignment vertical="center" wrapText="1"/>
    </xf>
    <xf numFmtId="0" fontId="5" fillId="0" borderId="32" xfId="0" applyFont="1" applyBorder="1" applyAlignment="1">
      <alignment horizontal="center" vertical="center" wrapText="1"/>
    </xf>
    <xf numFmtId="0" fontId="5" fillId="0" borderId="15" xfId="0" quotePrefix="1" applyFont="1" applyBorder="1" applyAlignment="1">
      <alignment horizontal="center" vertical="center"/>
    </xf>
    <xf numFmtId="181" fontId="5" fillId="0" borderId="14" xfId="0" applyNumberFormat="1" applyFont="1" applyBorder="1" applyAlignment="1">
      <alignment horizontal="center" vertical="center" shrinkToFit="1"/>
    </xf>
    <xf numFmtId="0" fontId="5" fillId="0" borderId="28" xfId="0" applyFont="1" applyBorder="1" applyAlignment="1">
      <alignment vertical="center" wrapText="1"/>
    </xf>
    <xf numFmtId="0" fontId="5" fillId="0" borderId="28" xfId="0" applyFont="1" applyBorder="1" applyAlignment="1">
      <alignment horizontal="center" vertical="center" wrapText="1"/>
    </xf>
    <xf numFmtId="181" fontId="5" fillId="0" borderId="19" xfId="0" applyNumberFormat="1" applyFont="1" applyBorder="1" applyAlignment="1">
      <alignment horizontal="center" vertical="center" shrinkToFit="1"/>
    </xf>
    <xf numFmtId="38" fontId="5" fillId="0" borderId="15" xfId="53" quotePrefix="1" applyFont="1" applyFill="1" applyBorder="1" applyAlignment="1">
      <alignment horizontal="center" vertical="center"/>
    </xf>
    <xf numFmtId="38" fontId="5" fillId="0" borderId="14" xfId="53" quotePrefix="1" applyFont="1" applyFill="1" applyBorder="1" applyAlignment="1">
      <alignment horizontal="center" vertical="center"/>
    </xf>
    <xf numFmtId="38" fontId="5" fillId="0" borderId="32" xfId="53" applyFont="1" applyFill="1" applyBorder="1" applyAlignment="1">
      <alignment horizontal="center" vertical="center"/>
    </xf>
    <xf numFmtId="38" fontId="5" fillId="0" borderId="26" xfId="53" applyFont="1" applyFill="1" applyBorder="1" applyAlignment="1">
      <alignment horizontal="center" vertical="center"/>
    </xf>
    <xf numFmtId="38" fontId="5" fillId="0" borderId="14" xfId="53" applyFont="1" applyFill="1" applyBorder="1" applyAlignment="1">
      <alignment horizontal="center" vertical="center"/>
    </xf>
    <xf numFmtId="0" fontId="5" fillId="0" borderId="31" xfId="0" applyFont="1" applyBorder="1" applyAlignment="1">
      <alignment vertical="center" shrinkToFit="1"/>
    </xf>
    <xf numFmtId="38" fontId="5" fillId="0" borderId="28" xfId="53" applyFont="1" applyFill="1" applyBorder="1" applyAlignment="1">
      <alignment horizontal="center" vertical="center"/>
    </xf>
    <xf numFmtId="0" fontId="5" fillId="0" borderId="29" xfId="0" applyFont="1" applyBorder="1" applyAlignment="1">
      <alignment vertical="top" wrapText="1"/>
    </xf>
    <xf numFmtId="38" fontId="5" fillId="0" borderId="24" xfId="53" applyFont="1" applyFill="1" applyBorder="1" applyAlignment="1">
      <alignment horizontal="center" vertical="center"/>
    </xf>
    <xf numFmtId="0" fontId="5" fillId="0" borderId="15" xfId="0" applyFont="1" applyBorder="1" applyAlignment="1">
      <alignment vertical="top" wrapText="1"/>
    </xf>
    <xf numFmtId="0" fontId="37" fillId="0" borderId="0" xfId="0" applyFont="1">
      <alignment vertical="center"/>
    </xf>
    <xf numFmtId="0" fontId="5" fillId="0" borderId="15" xfId="0" quotePrefix="1" applyFont="1" applyBorder="1" applyAlignment="1">
      <alignment horizontal="center" vertical="center" shrinkToFit="1"/>
    </xf>
    <xf numFmtId="0" fontId="5" fillId="25" borderId="15" xfId="0" applyFont="1" applyFill="1" applyBorder="1" applyAlignment="1">
      <alignment vertical="center" shrinkToFit="1"/>
    </xf>
    <xf numFmtId="0" fontId="40" fillId="0" borderId="0" xfId="0" applyFont="1">
      <alignment vertical="center"/>
    </xf>
    <xf numFmtId="0" fontId="46" fillId="0" borderId="0" xfId="0" applyFont="1">
      <alignment vertical="center"/>
    </xf>
    <xf numFmtId="0" fontId="42" fillId="0" borderId="0" xfId="0" applyFont="1">
      <alignment vertical="center"/>
    </xf>
    <xf numFmtId="0" fontId="6" fillId="0" borderId="0" xfId="0" applyFont="1" applyAlignment="1">
      <alignment horizontal="right"/>
    </xf>
    <xf numFmtId="0" fontId="5" fillId="24" borderId="0" xfId="0" applyFont="1" applyFill="1" applyAlignment="1">
      <alignment horizontal="center" vertical="center"/>
    </xf>
    <xf numFmtId="0" fontId="1" fillId="0" borderId="16" xfId="0" applyFont="1" applyBorder="1">
      <alignment vertical="center"/>
    </xf>
    <xf numFmtId="178" fontId="6" fillId="0" borderId="0" xfId="0" applyNumberFormat="1" applyFont="1">
      <alignment vertical="center"/>
    </xf>
    <xf numFmtId="180" fontId="5" fillId="0" borderId="0" xfId="0" applyNumberFormat="1" applyFont="1">
      <alignment vertical="center"/>
    </xf>
    <xf numFmtId="0" fontId="5" fillId="24" borderId="0" xfId="0" applyFont="1" applyFill="1" applyAlignment="1">
      <alignment horizontal="centerContinuous" vertical="center"/>
    </xf>
    <xf numFmtId="0" fontId="7" fillId="0" borderId="0" xfId="0" applyFont="1" applyAlignment="1">
      <alignment vertical="top"/>
    </xf>
    <xf numFmtId="0" fontId="8" fillId="0" borderId="0" xfId="46" applyAlignment="1" applyProtection="1">
      <alignment vertical="center"/>
    </xf>
    <xf numFmtId="0" fontId="7" fillId="0" borderId="31" xfId="0" applyFont="1" applyBorder="1" applyAlignment="1">
      <alignment vertical="center" wrapText="1"/>
    </xf>
    <xf numFmtId="206" fontId="5" fillId="0" borderId="46" xfId="0" applyNumberFormat="1" applyFont="1" applyBorder="1">
      <alignment vertical="center"/>
    </xf>
    <xf numFmtId="38" fontId="5" fillId="0" borderId="17" xfId="53" quotePrefix="1" applyFont="1" applyFill="1" applyBorder="1" applyAlignment="1">
      <alignment horizontal="center" vertical="center"/>
    </xf>
    <xf numFmtId="0" fontId="5" fillId="27" borderId="17" xfId="0" applyFont="1" applyFill="1" applyBorder="1" applyAlignment="1" applyProtection="1">
      <alignment horizontal="center" vertical="center" shrinkToFit="1"/>
      <protection locked="0"/>
    </xf>
    <xf numFmtId="0" fontId="5" fillId="27" borderId="19" xfId="0" applyFont="1" applyFill="1" applyBorder="1" applyAlignment="1" applyProtection="1">
      <alignment horizontal="center" vertical="center" shrinkToFit="1"/>
      <protection locked="0"/>
    </xf>
    <xf numFmtId="181" fontId="5" fillId="27" borderId="19" xfId="0" applyNumberFormat="1" applyFont="1" applyFill="1" applyBorder="1" applyAlignment="1" applyProtection="1">
      <alignment horizontal="center" vertical="center" shrinkToFit="1"/>
      <protection locked="0"/>
    </xf>
    <xf numFmtId="181" fontId="5" fillId="27" borderId="17" xfId="0" applyNumberFormat="1" applyFont="1" applyFill="1" applyBorder="1" applyAlignment="1" applyProtection="1">
      <alignment horizontal="center" vertical="center" shrinkToFit="1"/>
      <protection locked="0"/>
    </xf>
    <xf numFmtId="0" fontId="0" fillId="0" borderId="0" xfId="0" applyAlignment="1">
      <alignment horizontal="centerContinuous" vertical="center"/>
    </xf>
    <xf numFmtId="205" fontId="5" fillId="0" borderId="15" xfId="0" applyNumberFormat="1" applyFont="1" applyBorder="1" applyAlignment="1">
      <alignment horizontal="center" vertical="center" shrinkToFit="1"/>
    </xf>
    <xf numFmtId="0" fontId="53" fillId="27" borderId="0" xfId="0" applyFont="1" applyFill="1">
      <alignment vertical="center"/>
    </xf>
    <xf numFmtId="0" fontId="5" fillId="0" borderId="0" xfId="0" applyFont="1" applyAlignment="1">
      <alignment horizontal="right" vertical="center" shrinkToFit="1"/>
    </xf>
    <xf numFmtId="38" fontId="5" fillId="0" borderId="27" xfId="53" applyFont="1" applyFill="1" applyBorder="1" applyAlignment="1">
      <alignment horizontal="center" vertical="center"/>
    </xf>
    <xf numFmtId="38" fontId="5" fillId="0" borderId="15" xfId="53" applyFont="1" applyFill="1" applyBorder="1" applyAlignment="1">
      <alignment horizontal="center" vertical="center"/>
    </xf>
    <xf numFmtId="0" fontId="1" fillId="0" borderId="20" xfId="0" applyFont="1" applyBorder="1">
      <alignment vertical="center"/>
    </xf>
    <xf numFmtId="0" fontId="37" fillId="0" borderId="33" xfId="0" applyFont="1" applyBorder="1">
      <alignment vertical="center"/>
    </xf>
    <xf numFmtId="0" fontId="5" fillId="0" borderId="33" xfId="0" applyFont="1" applyBorder="1" applyAlignment="1">
      <alignment horizontal="center" vertical="center"/>
    </xf>
    <xf numFmtId="0" fontId="7" fillId="0" borderId="33" xfId="0" applyFont="1" applyBorder="1">
      <alignment vertical="center"/>
    </xf>
    <xf numFmtId="0" fontId="0" fillId="0" borderId="33" xfId="0" applyBorder="1">
      <alignment vertical="center"/>
    </xf>
    <xf numFmtId="0" fontId="5" fillId="0" borderId="22" xfId="0" applyFont="1" applyBorder="1" applyAlignment="1">
      <alignment horizontal="center" vertical="center"/>
    </xf>
    <xf numFmtId="0" fontId="5" fillId="0" borderId="31" xfId="0" applyFont="1" applyBorder="1" applyAlignment="1">
      <alignment horizontal="center" vertical="center"/>
    </xf>
    <xf numFmtId="0" fontId="5" fillId="0" borderId="18" xfId="0" applyFont="1" applyBorder="1" applyAlignment="1">
      <alignment vertical="center" wrapText="1"/>
    </xf>
    <xf numFmtId="0" fontId="14" fillId="0" borderId="33" xfId="0" applyFont="1" applyBorder="1">
      <alignment vertical="center"/>
    </xf>
    <xf numFmtId="0" fontId="14" fillId="0" borderId="31" xfId="0" quotePrefix="1" applyFont="1" applyBorder="1">
      <alignment vertical="center"/>
    </xf>
    <xf numFmtId="0" fontId="0" fillId="0" borderId="31" xfId="0" applyBorder="1">
      <alignment vertical="center"/>
    </xf>
    <xf numFmtId="0" fontId="14" fillId="0" borderId="33" xfId="0" quotePrefix="1" applyFont="1" applyBorder="1">
      <alignment vertical="center"/>
    </xf>
    <xf numFmtId="0" fontId="5" fillId="0" borderId="0" xfId="0" quotePrefix="1" applyFont="1">
      <alignment vertical="center"/>
    </xf>
    <xf numFmtId="0" fontId="5" fillId="0" borderId="31" xfId="0" applyFont="1" applyBorder="1" applyAlignment="1">
      <alignment horizontal="center" vertical="top" shrinkToFit="1"/>
    </xf>
    <xf numFmtId="0" fontId="5" fillId="0" borderId="0" xfId="0" quotePrefix="1" applyFont="1" applyAlignment="1">
      <alignment horizontal="center" vertical="center"/>
    </xf>
    <xf numFmtId="0" fontId="5" fillId="0" borderId="29" xfId="0" quotePrefix="1" applyFont="1" applyBorder="1" applyAlignment="1">
      <alignment vertical="top" textRotation="255"/>
    </xf>
    <xf numFmtId="0" fontId="36" fillId="0" borderId="20" xfId="0" applyFont="1" applyBorder="1">
      <alignment vertical="center"/>
    </xf>
    <xf numFmtId="0" fontId="52" fillId="0" borderId="33" xfId="0" applyFont="1" applyBorder="1">
      <alignment vertical="center"/>
    </xf>
    <xf numFmtId="0" fontId="34" fillId="0" borderId="33" xfId="0" applyFont="1" applyBorder="1" applyAlignment="1">
      <alignment horizontal="left" vertical="center"/>
    </xf>
    <xf numFmtId="0" fontId="5" fillId="0" borderId="31" xfId="0" applyFont="1" applyBorder="1" applyAlignment="1">
      <alignment horizontal="center" vertical="center" shrinkToFit="1"/>
    </xf>
    <xf numFmtId="0" fontId="5" fillId="0" borderId="31" xfId="0" quotePrefix="1" applyFont="1" applyBorder="1" applyAlignment="1">
      <alignment horizontal="center" vertical="center"/>
    </xf>
    <xf numFmtId="181" fontId="5" fillId="0" borderId="31" xfId="0" applyNumberFormat="1" applyFont="1" applyBorder="1" applyAlignment="1">
      <alignment horizontal="center" vertical="center" shrinkToFit="1"/>
    </xf>
    <xf numFmtId="0" fontId="34" fillId="0" borderId="20" xfId="0" applyFont="1" applyBorder="1" applyAlignment="1">
      <alignment horizontal="left" vertical="center"/>
    </xf>
    <xf numFmtId="179" fontId="5" fillId="0" borderId="33" xfId="0" applyNumberFormat="1" applyFont="1" applyBorder="1">
      <alignment vertical="center"/>
    </xf>
    <xf numFmtId="0" fontId="1" fillId="0" borderId="19" xfId="0" applyFont="1" applyBorder="1">
      <alignment vertical="center"/>
    </xf>
    <xf numFmtId="0" fontId="1" fillId="0" borderId="31" xfId="0" applyFont="1" applyBorder="1">
      <alignment vertical="center"/>
    </xf>
    <xf numFmtId="0" fontId="1" fillId="0" borderId="33" xfId="0" applyFont="1" applyBorder="1">
      <alignment vertical="center"/>
    </xf>
    <xf numFmtId="0" fontId="5" fillId="0" borderId="15" xfId="0" applyFont="1" applyBorder="1" applyAlignment="1">
      <alignment vertical="top" textRotation="255"/>
    </xf>
    <xf numFmtId="0" fontId="5" fillId="0" borderId="15" xfId="0" quotePrefix="1" applyFont="1" applyBorder="1" applyAlignment="1">
      <alignment vertical="top" textRotation="255"/>
    </xf>
    <xf numFmtId="0" fontId="5" fillId="0" borderId="22" xfId="0" applyFont="1" applyBorder="1">
      <alignment vertical="center"/>
    </xf>
    <xf numFmtId="0" fontId="5" fillId="0" borderId="31" xfId="0" applyFont="1" applyBorder="1" applyAlignment="1">
      <alignment horizontal="center" vertical="top"/>
    </xf>
    <xf numFmtId="38" fontId="5" fillId="0" borderId="31" xfId="53" quotePrefix="1" applyFont="1" applyFill="1" applyBorder="1" applyAlignment="1">
      <alignment horizontal="center" vertical="center"/>
    </xf>
    <xf numFmtId="0" fontId="5" fillId="0" borderId="13" xfId="0" applyFont="1" applyBorder="1" applyAlignment="1">
      <alignment horizontal="center" vertical="center" wrapText="1"/>
    </xf>
    <xf numFmtId="0" fontId="5" fillId="27" borderId="0" xfId="0" applyFont="1" applyFill="1">
      <alignment vertical="center"/>
    </xf>
    <xf numFmtId="0" fontId="17" fillId="24" borderId="0" xfId="0" applyFont="1" applyFill="1">
      <alignment vertical="center"/>
    </xf>
    <xf numFmtId="31" fontId="5" fillId="24" borderId="0" xfId="0" applyNumberFormat="1" applyFont="1" applyFill="1">
      <alignment vertical="center"/>
    </xf>
    <xf numFmtId="0" fontId="5" fillId="24" borderId="0" xfId="0" applyFont="1" applyFill="1">
      <alignment vertical="center"/>
    </xf>
    <xf numFmtId="0" fontId="7" fillId="0" borderId="0" xfId="0" quotePrefix="1" applyFont="1">
      <alignment vertical="center"/>
    </xf>
    <xf numFmtId="0" fontId="45" fillId="0" borderId="0" xfId="0" applyFont="1">
      <alignment vertical="center"/>
    </xf>
    <xf numFmtId="0" fontId="5" fillId="24" borderId="0" xfId="0" applyFont="1" applyFill="1" applyAlignment="1">
      <alignment horizontal="right" vertical="center"/>
    </xf>
    <xf numFmtId="0" fontId="40" fillId="0" borderId="33" xfId="0" applyFont="1" applyBorder="1">
      <alignment vertical="center"/>
    </xf>
    <xf numFmtId="0" fontId="46" fillId="0" borderId="33" xfId="0" applyFont="1" applyBorder="1">
      <alignment vertical="center"/>
    </xf>
    <xf numFmtId="0" fontId="42" fillId="0" borderId="33" xfId="0" applyFont="1" applyBorder="1">
      <alignment vertical="center"/>
    </xf>
    <xf numFmtId="0" fontId="6" fillId="0" borderId="33" xfId="0" applyFont="1" applyBorder="1">
      <alignment vertical="center"/>
    </xf>
    <xf numFmtId="0" fontId="6" fillId="0" borderId="33" xfId="0" applyFont="1" applyBorder="1" applyAlignment="1">
      <alignment horizontal="right"/>
    </xf>
    <xf numFmtId="0" fontId="6" fillId="0" borderId="21" xfId="0" applyFont="1" applyBorder="1">
      <alignment vertical="center"/>
    </xf>
    <xf numFmtId="0" fontId="6" fillId="0" borderId="22" xfId="0" applyFont="1" applyBorder="1">
      <alignment vertical="center"/>
    </xf>
    <xf numFmtId="0" fontId="6" fillId="0" borderId="18" xfId="0" applyFont="1" applyBorder="1">
      <alignment vertical="center"/>
    </xf>
    <xf numFmtId="0" fontId="36" fillId="0" borderId="16" xfId="0" applyFont="1" applyBorder="1">
      <alignment vertical="center"/>
    </xf>
    <xf numFmtId="0" fontId="36" fillId="0" borderId="19" xfId="0" applyFont="1" applyBorder="1">
      <alignment vertical="center"/>
    </xf>
    <xf numFmtId="0" fontId="5" fillId="0" borderId="33" xfId="0" applyFont="1" applyBorder="1" applyAlignment="1">
      <alignment vertical="center" wrapText="1"/>
    </xf>
    <xf numFmtId="181" fontId="5" fillId="25" borderId="32" xfId="0" applyNumberFormat="1" applyFont="1" applyFill="1" applyBorder="1" applyAlignment="1">
      <alignment horizontal="center" vertical="center" shrinkToFit="1"/>
    </xf>
    <xf numFmtId="181" fontId="5" fillId="25" borderId="26" xfId="0" applyNumberFormat="1" applyFont="1" applyFill="1" applyBorder="1" applyAlignment="1">
      <alignment horizontal="center" vertical="center" shrinkToFit="1"/>
    </xf>
    <xf numFmtId="181" fontId="5" fillId="25" borderId="28" xfId="0" applyNumberFormat="1" applyFont="1" applyFill="1" applyBorder="1" applyAlignment="1">
      <alignment horizontal="center" vertical="center" shrinkToFit="1"/>
    </xf>
    <xf numFmtId="181" fontId="5" fillId="25" borderId="14" xfId="0" applyNumberFormat="1" applyFont="1" applyFill="1" applyBorder="1" applyAlignment="1">
      <alignment horizontal="center" vertical="center" shrinkToFit="1"/>
    </xf>
    <xf numFmtId="181" fontId="5" fillId="25" borderId="24" xfId="0" applyNumberFormat="1" applyFont="1" applyFill="1" applyBorder="1" applyAlignment="1">
      <alignment horizontal="center" vertical="center" shrinkToFit="1"/>
    </xf>
    <xf numFmtId="181" fontId="5" fillId="25" borderId="19" xfId="0" applyNumberFormat="1" applyFont="1" applyFill="1" applyBorder="1" applyAlignment="1">
      <alignment horizontal="center" vertical="center" shrinkToFit="1"/>
    </xf>
    <xf numFmtId="0" fontId="2" fillId="0" borderId="15" xfId="0" applyFont="1" applyBorder="1" applyAlignment="1">
      <alignment horizontal="center" vertical="top" textRotation="255" wrapText="1"/>
    </xf>
    <xf numFmtId="0" fontId="35" fillId="0" borderId="0" xfId="0" applyFont="1" applyAlignment="1">
      <alignment vertical="center" shrinkToFit="1"/>
    </xf>
    <xf numFmtId="0" fontId="5" fillId="0" borderId="2" xfId="0" applyFont="1" applyBorder="1" applyAlignment="1">
      <alignment vertical="center" shrinkToFit="1"/>
    </xf>
    <xf numFmtId="0" fontId="36" fillId="0" borderId="31" xfId="0" applyFont="1" applyBorder="1">
      <alignment vertical="center"/>
    </xf>
    <xf numFmtId="188" fontId="5" fillId="26" borderId="49" xfId="0" applyNumberFormat="1" applyFont="1" applyFill="1" applyBorder="1" applyAlignment="1" applyProtection="1">
      <alignment vertical="center" shrinkToFit="1"/>
      <protection locked="0"/>
    </xf>
    <xf numFmtId="0" fontId="0" fillId="0" borderId="33" xfId="0" applyBorder="1" applyAlignment="1">
      <alignment vertical="top"/>
    </xf>
    <xf numFmtId="0" fontId="5" fillId="27" borderId="15" xfId="0" applyFont="1" applyFill="1" applyBorder="1" applyAlignment="1" applyProtection="1">
      <alignment horizontal="center" vertical="center" shrinkToFit="1"/>
      <protection locked="0"/>
    </xf>
    <xf numFmtId="0" fontId="5" fillId="27" borderId="14" xfId="0" applyFont="1" applyFill="1" applyBorder="1" applyAlignment="1" applyProtection="1">
      <alignment horizontal="center" vertical="center" shrinkToFit="1"/>
      <protection locked="0"/>
    </xf>
    <xf numFmtId="181" fontId="5" fillId="27" borderId="14" xfId="0" applyNumberFormat="1" applyFont="1" applyFill="1" applyBorder="1" applyAlignment="1" applyProtection="1">
      <alignment horizontal="center" vertical="center" shrinkToFit="1"/>
      <protection locked="0"/>
    </xf>
    <xf numFmtId="181" fontId="5" fillId="27" borderId="15" xfId="0" applyNumberFormat="1" applyFont="1" applyFill="1" applyBorder="1" applyAlignment="1" applyProtection="1">
      <alignment horizontal="center" vertical="center" shrinkToFit="1"/>
      <protection locked="0"/>
    </xf>
    <xf numFmtId="0" fontId="7" fillId="24" borderId="15" xfId="0" applyFont="1" applyFill="1" applyBorder="1" applyAlignment="1">
      <alignment horizontal="center" vertical="center" wrapText="1" shrinkToFit="1"/>
    </xf>
    <xf numFmtId="181" fontId="5" fillId="25" borderId="15" xfId="0" applyNumberFormat="1" applyFont="1" applyFill="1" applyBorder="1" applyAlignment="1">
      <alignment horizontal="center" vertical="center" shrinkToFit="1"/>
    </xf>
    <xf numFmtId="0" fontId="0" fillId="0" borderId="2" xfId="0" applyBorder="1" applyAlignment="1">
      <alignment vertical="top"/>
    </xf>
    <xf numFmtId="0" fontId="4" fillId="24" borderId="0" xfId="0" applyFont="1" applyFill="1">
      <alignment vertical="center"/>
    </xf>
    <xf numFmtId="0" fontId="0" fillId="0" borderId="21" xfId="0" applyBorder="1">
      <alignment vertical="center"/>
    </xf>
    <xf numFmtId="0" fontId="0" fillId="0" borderId="16" xfId="0" applyBorder="1">
      <alignment vertical="center"/>
    </xf>
    <xf numFmtId="0" fontId="0" fillId="0" borderId="22" xfId="0" applyBorder="1">
      <alignment vertical="center"/>
    </xf>
    <xf numFmtId="0" fontId="0" fillId="0" borderId="19" xfId="0" applyBorder="1">
      <alignment vertical="center"/>
    </xf>
    <xf numFmtId="0" fontId="0" fillId="0" borderId="18" xfId="0" applyBorder="1">
      <alignment vertical="center"/>
    </xf>
    <xf numFmtId="0" fontId="5" fillId="27" borderId="44" xfId="0" applyFont="1" applyFill="1" applyBorder="1" applyAlignment="1" applyProtection="1">
      <alignment horizontal="center" vertical="center" shrinkToFit="1"/>
      <protection locked="0"/>
    </xf>
    <xf numFmtId="0" fontId="5" fillId="27" borderId="45" xfId="0" applyFont="1" applyFill="1" applyBorder="1" applyAlignment="1" applyProtection="1">
      <alignment horizontal="center" vertical="center" shrinkToFit="1"/>
      <protection locked="0"/>
    </xf>
    <xf numFmtId="0" fontId="5" fillId="0" borderId="17" xfId="0" applyFont="1" applyBorder="1" applyAlignment="1">
      <alignment vertical="top"/>
    </xf>
    <xf numFmtId="0" fontId="54" fillId="0" borderId="0" xfId="0" applyFont="1">
      <alignment vertical="center"/>
    </xf>
    <xf numFmtId="0" fontId="5" fillId="0" borderId="46" xfId="0" applyFont="1" applyBorder="1" applyAlignment="1">
      <alignment vertical="top" shrinkToFit="1"/>
    </xf>
    <xf numFmtId="192" fontId="5" fillId="0" borderId="0" xfId="0" applyNumberFormat="1" applyFont="1" applyAlignment="1">
      <alignment horizontal="center" vertical="center" shrinkToFit="1"/>
    </xf>
    <xf numFmtId="189" fontId="5" fillId="0" borderId="0" xfId="0" applyNumberFormat="1" applyFont="1">
      <alignment vertical="center"/>
    </xf>
    <xf numFmtId="190" fontId="5" fillId="0" borderId="0" xfId="0" applyNumberFormat="1" applyFont="1">
      <alignment vertical="center"/>
    </xf>
    <xf numFmtId="0" fontId="5" fillId="0" borderId="19" xfId="0" applyFont="1" applyBorder="1">
      <alignment vertical="center"/>
    </xf>
    <xf numFmtId="0" fontId="6" fillId="25" borderId="15" xfId="0" applyFont="1" applyFill="1" applyBorder="1" applyAlignment="1" applyProtection="1">
      <alignment horizontal="center" vertical="center"/>
      <protection locked="0"/>
    </xf>
    <xf numFmtId="0" fontId="5" fillId="24" borderId="17" xfId="0" applyFont="1" applyFill="1" applyBorder="1" applyAlignment="1">
      <alignment horizontal="center" vertical="center" wrapText="1"/>
    </xf>
    <xf numFmtId="0" fontId="5" fillId="24" borderId="15" xfId="0" applyFont="1" applyFill="1" applyBorder="1" applyAlignment="1">
      <alignment vertical="center" shrinkToFit="1"/>
    </xf>
    <xf numFmtId="0" fontId="5" fillId="24" borderId="15" xfId="0" applyFont="1" applyFill="1" applyBorder="1" applyAlignment="1">
      <alignment horizontal="centerContinuous" vertical="center" shrinkToFit="1"/>
    </xf>
    <xf numFmtId="0" fontId="5" fillId="0" borderId="50" xfId="0" applyFont="1" applyBorder="1" applyAlignment="1">
      <alignment vertical="center" shrinkToFit="1"/>
    </xf>
    <xf numFmtId="0" fontId="5" fillId="0" borderId="51" xfId="0" applyFont="1" applyBorder="1" applyAlignment="1">
      <alignment vertical="center" shrinkToFit="1"/>
    </xf>
    <xf numFmtId="0" fontId="5" fillId="25" borderId="30" xfId="0" applyFont="1" applyFill="1" applyBorder="1" applyAlignment="1">
      <alignment horizontal="center" vertical="center" shrinkToFit="1"/>
    </xf>
    <xf numFmtId="0" fontId="5" fillId="25" borderId="45" xfId="0" applyFont="1" applyFill="1" applyBorder="1" applyAlignment="1">
      <alignment horizontal="center" vertical="center" shrinkToFit="1"/>
    </xf>
    <xf numFmtId="181" fontId="5" fillId="25" borderId="25" xfId="0" applyNumberFormat="1" applyFont="1" applyFill="1" applyBorder="1" applyAlignment="1">
      <alignment horizontal="center" vertical="center" shrinkToFit="1"/>
    </xf>
    <xf numFmtId="0" fontId="5" fillId="25" borderId="15" xfId="0" applyFont="1" applyFill="1" applyBorder="1" applyAlignment="1">
      <alignment horizontal="center" vertical="center" shrinkToFit="1"/>
    </xf>
    <xf numFmtId="0" fontId="5" fillId="25" borderId="17" xfId="0" applyFont="1" applyFill="1" applyBorder="1" applyAlignment="1">
      <alignment vertical="center" shrinkToFit="1"/>
    </xf>
    <xf numFmtId="181" fontId="5" fillId="25" borderId="30" xfId="0" applyNumberFormat="1" applyFont="1" applyFill="1" applyBorder="1" applyAlignment="1">
      <alignment horizontal="center" vertical="center" shrinkToFit="1"/>
    </xf>
    <xf numFmtId="0" fontId="13" fillId="0" borderId="0" xfId="0" applyFont="1">
      <alignment vertical="center"/>
    </xf>
    <xf numFmtId="0" fontId="55" fillId="0" borderId="0" xfId="0" applyFont="1">
      <alignment vertical="center"/>
    </xf>
    <xf numFmtId="0" fontId="56" fillId="0" borderId="0" xfId="0" applyFont="1" applyAlignment="1">
      <alignment horizontal="right" vertical="center"/>
    </xf>
    <xf numFmtId="0" fontId="49" fillId="0" borderId="0" xfId="0" applyFont="1" applyAlignment="1">
      <alignment horizontal="right" vertical="center"/>
    </xf>
    <xf numFmtId="0" fontId="4" fillId="0" borderId="0" xfId="0" applyFont="1" applyAlignment="1">
      <alignment horizontal="right" vertical="center"/>
    </xf>
    <xf numFmtId="0" fontId="6" fillId="0" borderId="15" xfId="0" applyFont="1" applyBorder="1" applyAlignment="1">
      <alignment horizontal="center" vertical="center"/>
    </xf>
    <xf numFmtId="0" fontId="5" fillId="24" borderId="20" xfId="0" applyFont="1" applyFill="1" applyBorder="1" applyAlignment="1">
      <alignment horizontal="center" vertical="center" wrapText="1" shrinkToFit="1"/>
    </xf>
    <xf numFmtId="183" fontId="5" fillId="0" borderId="0" xfId="0" applyNumberFormat="1" applyFont="1" applyAlignment="1">
      <alignment vertical="top" wrapText="1"/>
    </xf>
    <xf numFmtId="0" fontId="7" fillId="0" borderId="0" xfId="0" applyFont="1" applyAlignment="1">
      <alignment horizontal="center" vertical="top"/>
    </xf>
    <xf numFmtId="0" fontId="5" fillId="30" borderId="0" xfId="0" applyFont="1" applyFill="1" applyAlignment="1">
      <alignment horizontal="right" vertical="top"/>
    </xf>
    <xf numFmtId="0" fontId="5" fillId="0" borderId="16" xfId="0" applyFont="1" applyBorder="1" applyAlignment="1">
      <alignment horizontal="center" vertical="top" wrapText="1"/>
    </xf>
    <xf numFmtId="0" fontId="5" fillId="0" borderId="0" xfId="0" applyFont="1" applyAlignment="1">
      <alignment horizontal="center" vertical="top" wrapText="1"/>
    </xf>
    <xf numFmtId="0" fontId="5" fillId="0" borderId="31" xfId="0" applyFont="1" applyBorder="1" applyAlignment="1">
      <alignment vertical="top"/>
    </xf>
    <xf numFmtId="0" fontId="5" fillId="30" borderId="31" xfId="0" applyFont="1" applyFill="1" applyBorder="1" applyAlignment="1">
      <alignment vertical="top"/>
    </xf>
    <xf numFmtId="0" fontId="5" fillId="30" borderId="18" xfId="0" applyFont="1" applyFill="1" applyBorder="1" applyAlignment="1">
      <alignment horizontal="right" vertical="top"/>
    </xf>
    <xf numFmtId="0" fontId="0" fillId="0" borderId="0" xfId="0" applyAlignment="1">
      <alignment vertical="top"/>
    </xf>
    <xf numFmtId="0" fontId="5" fillId="30" borderId="0" xfId="0" applyFont="1" applyFill="1" applyAlignment="1">
      <alignment horizontal="center" vertical="top"/>
    </xf>
    <xf numFmtId="183" fontId="5" fillId="0" borderId="31" xfId="0" applyNumberFormat="1" applyFont="1" applyBorder="1" applyAlignment="1">
      <alignment vertical="top" wrapText="1"/>
    </xf>
    <xf numFmtId="0" fontId="5" fillId="0" borderId="31" xfId="0" applyFont="1" applyBorder="1" applyAlignment="1">
      <alignment horizontal="center" vertical="top" wrapText="1"/>
    </xf>
    <xf numFmtId="0" fontId="5" fillId="30" borderId="0" xfId="0" applyFont="1" applyFill="1" applyAlignment="1">
      <alignment vertical="top"/>
    </xf>
    <xf numFmtId="0" fontId="7" fillId="0" borderId="0" xfId="0" applyFont="1" applyAlignment="1">
      <alignment horizontal="center"/>
    </xf>
    <xf numFmtId="0" fontId="5" fillId="0" borderId="19" xfId="0" applyFont="1" applyBorder="1" applyAlignment="1">
      <alignment horizontal="center" vertical="top" wrapText="1"/>
    </xf>
    <xf numFmtId="0" fontId="5" fillId="24" borderId="2" xfId="0" applyFont="1" applyFill="1" applyBorder="1" applyAlignment="1">
      <alignment horizontal="center" vertical="center" wrapText="1"/>
    </xf>
    <xf numFmtId="0" fontId="5" fillId="24" borderId="46" xfId="0" applyFont="1" applyFill="1" applyBorder="1" applyAlignment="1">
      <alignment horizontal="center" vertical="center" wrapText="1"/>
    </xf>
    <xf numFmtId="0" fontId="5" fillId="24" borderId="2" xfId="0" applyFont="1" applyFill="1" applyBorder="1" applyAlignment="1">
      <alignment horizontal="center" vertical="center"/>
    </xf>
    <xf numFmtId="0" fontId="5" fillId="24" borderId="13" xfId="0" applyFont="1" applyFill="1" applyBorder="1" applyAlignment="1">
      <alignment horizontal="center" vertical="center"/>
    </xf>
    <xf numFmtId="0" fontId="57" fillId="0" borderId="0" xfId="64" applyFont="1" applyAlignment="1">
      <alignment horizontal="distributed" vertical="center"/>
    </xf>
    <xf numFmtId="0" fontId="57" fillId="0" borderId="0" xfId="64" applyFont="1" applyAlignment="1">
      <alignment vertical="center"/>
    </xf>
    <xf numFmtId="0" fontId="58" fillId="0" borderId="0" xfId="64" applyFont="1" applyAlignment="1">
      <alignment vertical="center"/>
    </xf>
    <xf numFmtId="0" fontId="58" fillId="0" borderId="0" xfId="64" applyFont="1" applyAlignment="1">
      <alignment horizontal="distributed" vertical="center"/>
    </xf>
    <xf numFmtId="0" fontId="57" fillId="0" borderId="0" xfId="64" applyFont="1" applyAlignment="1">
      <alignment horizontal="center" vertical="center"/>
    </xf>
    <xf numFmtId="209" fontId="57" fillId="0" borderId="0" xfId="64" applyNumberFormat="1" applyFont="1" applyAlignment="1">
      <alignment horizontal="center" vertical="center"/>
    </xf>
    <xf numFmtId="0" fontId="5" fillId="25" borderId="15" xfId="0" applyFont="1" applyFill="1" applyBorder="1" applyAlignment="1" applyProtection="1">
      <alignment horizontal="center" vertical="center" shrinkToFit="1"/>
      <protection locked="0"/>
    </xf>
    <xf numFmtId="0" fontId="5" fillId="24" borderId="17" xfId="0" applyFont="1" applyFill="1" applyBorder="1" applyAlignment="1">
      <alignment vertical="center" shrinkToFit="1"/>
    </xf>
    <xf numFmtId="0" fontId="5" fillId="25" borderId="17" xfId="0" applyFont="1" applyFill="1" applyBorder="1" applyAlignment="1" applyProtection="1">
      <alignment vertical="center" shrinkToFit="1"/>
      <protection locked="0"/>
    </xf>
    <xf numFmtId="0" fontId="5" fillId="25" borderId="17" xfId="0" applyFont="1" applyFill="1" applyBorder="1" applyAlignment="1" applyProtection="1">
      <alignment horizontal="center" vertical="center" shrinkToFit="1"/>
      <protection locked="0"/>
    </xf>
    <xf numFmtId="0" fontId="5" fillId="24" borderId="29" xfId="0" applyFont="1" applyFill="1" applyBorder="1" applyAlignment="1">
      <alignment vertical="center" wrapText="1"/>
    </xf>
    <xf numFmtId="0" fontId="5" fillId="24" borderId="52" xfId="0" applyFont="1" applyFill="1" applyBorder="1" applyAlignment="1">
      <alignment vertical="center" wrapText="1"/>
    </xf>
    <xf numFmtId="187" fontId="5" fillId="24" borderId="17" xfId="0" applyNumberFormat="1" applyFont="1" applyFill="1" applyBorder="1" applyAlignment="1">
      <alignment horizontal="center" vertical="center"/>
    </xf>
    <xf numFmtId="187" fontId="5" fillId="24" borderId="15" xfId="0" applyNumberFormat="1" applyFont="1" applyFill="1" applyBorder="1" applyAlignment="1">
      <alignment horizontal="center" vertical="center"/>
    </xf>
    <xf numFmtId="180" fontId="5" fillId="24" borderId="17" xfId="0" applyNumberFormat="1" applyFont="1" applyFill="1" applyBorder="1" applyAlignment="1">
      <alignment horizontal="center" vertical="center" wrapText="1"/>
    </xf>
    <xf numFmtId="0" fontId="5" fillId="0" borderId="0" xfId="0" applyFont="1" applyAlignment="1">
      <alignment horizontal="center" wrapText="1" shrinkToFit="1"/>
    </xf>
    <xf numFmtId="0" fontId="5" fillId="0" borderId="45" xfId="0" applyFont="1" applyBorder="1" applyAlignment="1">
      <alignment horizontal="center" vertical="center"/>
    </xf>
    <xf numFmtId="0" fontId="5" fillId="24" borderId="52" xfId="0" applyFont="1" applyFill="1" applyBorder="1" applyAlignment="1">
      <alignment vertical="center" shrinkToFit="1"/>
    </xf>
    <xf numFmtId="0" fontId="5" fillId="24" borderId="29" xfId="0" applyFont="1" applyFill="1" applyBorder="1" applyAlignment="1">
      <alignment vertical="center" shrinkToFit="1"/>
    </xf>
    <xf numFmtId="187" fontId="5" fillId="26" borderId="17" xfId="0" applyNumberFormat="1" applyFont="1" applyFill="1" applyBorder="1" applyAlignment="1" applyProtection="1">
      <alignment vertical="center" shrinkToFit="1"/>
      <protection locked="0"/>
    </xf>
    <xf numFmtId="187" fontId="5" fillId="0" borderId="17" xfId="0" applyNumberFormat="1" applyFont="1" applyBorder="1" applyAlignment="1">
      <alignment vertical="center" shrinkToFit="1"/>
    </xf>
    <xf numFmtId="180" fontId="5" fillId="0" borderId="17" xfId="0" applyNumberFormat="1" applyFont="1" applyBorder="1" applyAlignment="1">
      <alignment vertical="center" shrinkToFit="1"/>
    </xf>
    <xf numFmtId="187" fontId="5" fillId="26" borderId="15" xfId="0" applyNumberFormat="1" applyFont="1" applyFill="1" applyBorder="1" applyAlignment="1" applyProtection="1">
      <alignment vertical="center" shrinkToFit="1"/>
      <protection locked="0"/>
    </xf>
    <xf numFmtId="187" fontId="5" fillId="0" borderId="15" xfId="0" applyNumberFormat="1" applyFont="1" applyBorder="1" applyAlignment="1">
      <alignment vertical="center" shrinkToFit="1"/>
    </xf>
    <xf numFmtId="180" fontId="5" fillId="0" borderId="15" xfId="0" applyNumberFormat="1" applyFont="1" applyBorder="1" applyAlignment="1">
      <alignment vertical="center" shrinkToFit="1"/>
    </xf>
    <xf numFmtId="187" fontId="5" fillId="24" borderId="52" xfId="0" applyNumberFormat="1" applyFont="1" applyFill="1" applyBorder="1" applyAlignment="1">
      <alignment vertical="center" shrinkToFit="1"/>
    </xf>
    <xf numFmtId="187" fontId="5" fillId="24" borderId="53" xfId="0" applyNumberFormat="1" applyFont="1" applyFill="1" applyBorder="1" applyAlignment="1">
      <alignment vertical="center" shrinkToFit="1"/>
    </xf>
    <xf numFmtId="178" fontId="5" fillId="26" borderId="15" xfId="0" applyNumberFormat="1" applyFont="1" applyFill="1" applyBorder="1" applyAlignment="1" applyProtection="1">
      <alignment vertical="center" shrinkToFit="1"/>
      <protection locked="0"/>
    </xf>
    <xf numFmtId="178" fontId="5" fillId="0" borderId="15" xfId="0" applyNumberFormat="1" applyFont="1" applyBorder="1" applyAlignment="1">
      <alignment vertical="center" shrinkToFit="1"/>
    </xf>
    <xf numFmtId="0" fontId="5" fillId="26" borderId="13" xfId="0" applyFont="1" applyFill="1" applyBorder="1" applyAlignment="1" applyProtection="1">
      <alignment horizontal="center" vertical="center" shrinkToFit="1"/>
      <protection locked="0"/>
    </xf>
    <xf numFmtId="178" fontId="5" fillId="0" borderId="34" xfId="0" applyNumberFormat="1" applyFont="1" applyBorder="1" applyAlignment="1">
      <alignment vertical="center" shrinkToFit="1"/>
    </xf>
    <xf numFmtId="186" fontId="5" fillId="0" borderId="34" xfId="0" applyNumberFormat="1" applyFont="1" applyBorder="1" applyAlignment="1">
      <alignment vertical="center" shrinkToFit="1"/>
    </xf>
    <xf numFmtId="186" fontId="5" fillId="26" borderId="15" xfId="0" applyNumberFormat="1" applyFont="1" applyFill="1" applyBorder="1" applyAlignment="1" applyProtection="1">
      <alignment vertical="center" shrinkToFit="1"/>
      <protection locked="0"/>
    </xf>
    <xf numFmtId="0" fontId="5" fillId="0" borderId="20" xfId="0" applyFont="1" applyBorder="1" applyAlignment="1">
      <alignment horizontal="center" vertical="center" shrinkToFit="1"/>
    </xf>
    <xf numFmtId="0" fontId="0" fillId="0" borderId="0" xfId="0" applyAlignment="1">
      <alignment horizontal="center" vertical="center"/>
    </xf>
    <xf numFmtId="0" fontId="5" fillId="0" borderId="16"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24" borderId="20" xfId="0" applyFont="1" applyFill="1" applyBorder="1" applyAlignment="1">
      <alignment horizontal="center" vertical="center"/>
    </xf>
    <xf numFmtId="0" fontId="63" fillId="0" borderId="0" xfId="0" applyFont="1">
      <alignment vertical="center"/>
    </xf>
    <xf numFmtId="182" fontId="63" fillId="0" borderId="0" xfId="0" applyNumberFormat="1" applyFont="1" applyAlignment="1">
      <alignment horizontal="center" vertical="center" shrinkToFit="1"/>
    </xf>
    <xf numFmtId="0" fontId="63" fillId="0" borderId="0" xfId="0" applyFont="1" applyAlignment="1">
      <alignment horizontal="center" vertical="center"/>
    </xf>
    <xf numFmtId="0" fontId="63" fillId="0" borderId="0" xfId="0" applyFont="1" applyAlignment="1">
      <alignment horizontal="center" vertical="center" shrinkToFit="1"/>
    </xf>
    <xf numFmtId="181" fontId="63" fillId="0" borderId="0" xfId="0" applyNumberFormat="1" applyFont="1">
      <alignment vertical="center"/>
    </xf>
    <xf numFmtId="180" fontId="63" fillId="0" borderId="0" xfId="44" applyNumberFormat="1" applyFont="1">
      <alignment vertical="center"/>
    </xf>
    <xf numFmtId="0" fontId="63" fillId="0" borderId="0" xfId="0" applyFont="1" applyAlignment="1">
      <alignment vertical="center" wrapText="1"/>
    </xf>
    <xf numFmtId="182" fontId="63" fillId="0" borderId="0" xfId="0" applyNumberFormat="1" applyFont="1" applyAlignment="1">
      <alignment horizontal="center" vertical="center"/>
    </xf>
    <xf numFmtId="0" fontId="63" fillId="0" borderId="0" xfId="0" quotePrefix="1" applyFont="1">
      <alignment vertical="center"/>
    </xf>
    <xf numFmtId="182" fontId="63" fillId="0" borderId="0" xfId="0" applyNumberFormat="1" applyFont="1">
      <alignment vertical="center"/>
    </xf>
    <xf numFmtId="0" fontId="48" fillId="0" borderId="20" xfId="0" applyFont="1" applyBorder="1">
      <alignment vertical="center"/>
    </xf>
    <xf numFmtId="0" fontId="48" fillId="0" borderId="33" xfId="0" applyFont="1" applyBorder="1">
      <alignment vertical="center"/>
    </xf>
    <xf numFmtId="0" fontId="5" fillId="24" borderId="16" xfId="0" applyFont="1" applyFill="1" applyBorder="1" applyAlignment="1">
      <alignment horizontal="center" vertical="center"/>
    </xf>
    <xf numFmtId="213" fontId="5" fillId="0" borderId="0" xfId="0" applyNumberFormat="1" applyFont="1" applyAlignment="1">
      <alignment vertical="center" shrinkToFit="1"/>
    </xf>
    <xf numFmtId="0" fontId="5" fillId="24" borderId="15" xfId="0" applyFont="1" applyFill="1" applyBorder="1">
      <alignment vertical="center"/>
    </xf>
    <xf numFmtId="0" fontId="5" fillId="24" borderId="14" xfId="0" applyFont="1" applyFill="1" applyBorder="1">
      <alignment vertical="center"/>
    </xf>
    <xf numFmtId="213" fontId="7" fillId="0" borderId="0" xfId="0" applyNumberFormat="1" applyFont="1" applyAlignment="1">
      <alignment vertical="center" shrinkToFit="1"/>
    </xf>
    <xf numFmtId="0" fontId="5" fillId="0" borderId="33" xfId="0" applyFont="1" applyBorder="1" applyAlignment="1">
      <alignment horizontal="left" vertical="center" wrapText="1"/>
    </xf>
    <xf numFmtId="0" fontId="5" fillId="24" borderId="17" xfId="0" applyFont="1" applyFill="1" applyBorder="1" applyAlignment="1">
      <alignment horizontal="center" vertical="center"/>
    </xf>
    <xf numFmtId="0" fontId="5" fillId="24" borderId="14" xfId="0" applyFont="1" applyFill="1" applyBorder="1" applyAlignment="1">
      <alignment horizontal="center" vertical="center" shrinkToFit="1"/>
    </xf>
    <xf numFmtId="0" fontId="5" fillId="24" borderId="2" xfId="0" applyFont="1" applyFill="1" applyBorder="1" applyAlignment="1">
      <alignment horizontal="center" vertical="center" shrinkToFit="1"/>
    </xf>
    <xf numFmtId="0" fontId="5" fillId="24" borderId="33" xfId="0" applyFont="1" applyFill="1" applyBorder="1" applyAlignment="1">
      <alignment horizontal="center" vertical="center"/>
    </xf>
    <xf numFmtId="0" fontId="5" fillId="24" borderId="19" xfId="0" applyFont="1" applyFill="1" applyBorder="1" applyAlignment="1">
      <alignment horizontal="center" vertical="center"/>
    </xf>
    <xf numFmtId="0" fontId="5" fillId="24" borderId="20" xfId="0" applyFont="1" applyFill="1" applyBorder="1" applyAlignment="1">
      <alignment horizontal="center" vertical="center" wrapText="1"/>
    </xf>
    <xf numFmtId="0" fontId="5" fillId="24" borderId="46" xfId="0" applyFont="1" applyFill="1" applyBorder="1" applyAlignment="1">
      <alignment horizontal="center" vertical="center"/>
    </xf>
    <xf numFmtId="0" fontId="5" fillId="24" borderId="33"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29" xfId="0" applyFont="1" applyFill="1" applyBorder="1" applyAlignment="1">
      <alignment horizontal="center" vertical="center"/>
    </xf>
    <xf numFmtId="0" fontId="5" fillId="24" borderId="14" xfId="0" applyFont="1" applyFill="1" applyBorder="1" applyAlignment="1">
      <alignment horizontal="center" vertical="center" wrapText="1"/>
    </xf>
    <xf numFmtId="0" fontId="36" fillId="0" borderId="33" xfId="0" applyFont="1" applyBorder="1">
      <alignment vertical="center"/>
    </xf>
    <xf numFmtId="187" fontId="5" fillId="0" borderId="33" xfId="0" applyNumberFormat="1" applyFont="1" applyBorder="1" applyAlignment="1">
      <alignment vertical="center" shrinkToFit="1"/>
    </xf>
    <xf numFmtId="181" fontId="5" fillId="0" borderId="0" xfId="0" applyNumberFormat="1" applyFont="1">
      <alignment vertical="center"/>
    </xf>
    <xf numFmtId="0" fontId="5" fillId="0" borderId="0" xfId="0" applyFont="1" applyAlignment="1">
      <alignment horizontal="left" vertical="center" wrapText="1"/>
    </xf>
    <xf numFmtId="205" fontId="5" fillId="0" borderId="0" xfId="0" applyNumberFormat="1" applyFont="1" applyAlignment="1">
      <alignment horizontal="center" vertical="center" shrinkToFit="1"/>
    </xf>
    <xf numFmtId="203" fontId="5" fillId="0" borderId="0" xfId="0" applyNumberFormat="1" applyFont="1" applyAlignment="1">
      <alignment horizontal="center" vertical="center" shrinkToFit="1"/>
    </xf>
    <xf numFmtId="0" fontId="5" fillId="0" borderId="13" xfId="0" applyFont="1" applyBorder="1" applyAlignment="1">
      <alignment vertical="top" textRotation="255"/>
    </xf>
    <xf numFmtId="0" fontId="64" fillId="0" borderId="15" xfId="0" applyFont="1" applyBorder="1">
      <alignment vertical="center"/>
    </xf>
    <xf numFmtId="182" fontId="5" fillId="0" borderId="0" xfId="0" applyNumberFormat="1" applyFont="1" applyAlignment="1">
      <alignment horizontal="center" vertical="top"/>
    </xf>
    <xf numFmtId="184" fontId="5" fillId="0" borderId="0" xfId="53" applyNumberFormat="1" applyFont="1" applyFill="1" applyAlignment="1">
      <alignment horizontal="center" vertical="top"/>
    </xf>
    <xf numFmtId="185" fontId="5" fillId="0" borderId="0" xfId="53" applyNumberFormat="1" applyFont="1" applyFill="1" applyAlignment="1">
      <alignment horizontal="center" vertical="top"/>
    </xf>
    <xf numFmtId="0" fontId="3" fillId="0" borderId="0" xfId="0" applyFont="1" applyAlignment="1">
      <alignment horizontal="right" vertical="center"/>
    </xf>
    <xf numFmtId="0" fontId="0" fillId="0" borderId="20" xfId="0" applyBorder="1">
      <alignment vertical="center"/>
    </xf>
    <xf numFmtId="0" fontId="3" fillId="0" borderId="0" xfId="0" applyFont="1">
      <alignment vertical="center"/>
    </xf>
    <xf numFmtId="0" fontId="5" fillId="26" borderId="15" xfId="0" applyFont="1" applyFill="1" applyBorder="1" applyAlignment="1" applyProtection="1">
      <alignment vertical="center" shrinkToFit="1"/>
      <protection locked="0"/>
    </xf>
    <xf numFmtId="210" fontId="5" fillId="26" borderId="15" xfId="0" applyNumberFormat="1" applyFont="1" applyFill="1" applyBorder="1" applyAlignment="1" applyProtection="1">
      <alignment vertical="center" shrinkToFit="1"/>
      <protection locked="0"/>
    </xf>
    <xf numFmtId="0" fontId="5" fillId="24" borderId="22" xfId="0" applyFont="1" applyFill="1" applyBorder="1" applyAlignment="1">
      <alignment horizontal="center" vertical="center"/>
    </xf>
    <xf numFmtId="0" fontId="0" fillId="0" borderId="0" xfId="0" applyAlignment="1">
      <alignment vertical="center" shrinkToFit="1"/>
    </xf>
    <xf numFmtId="0" fontId="5" fillId="24" borderId="47" xfId="0" applyFont="1" applyFill="1" applyBorder="1">
      <alignment vertical="center"/>
    </xf>
    <xf numFmtId="0" fontId="7" fillId="0" borderId="22" xfId="0" applyFont="1" applyBorder="1" applyAlignment="1">
      <alignment horizontal="center" vertical="center" wrapText="1"/>
    </xf>
    <xf numFmtId="0" fontId="7" fillId="0" borderId="0" xfId="0" applyFont="1" applyAlignment="1">
      <alignment horizontal="center" vertical="center" wrapText="1"/>
    </xf>
    <xf numFmtId="0" fontId="7" fillId="24" borderId="29" xfId="0" applyFont="1" applyFill="1" applyBorder="1" applyAlignment="1">
      <alignment horizontal="center" vertical="center" wrapText="1"/>
    </xf>
    <xf numFmtId="0" fontId="5" fillId="24" borderId="15" xfId="0" applyFont="1" applyFill="1" applyBorder="1" applyAlignment="1">
      <alignment vertical="center" wrapText="1"/>
    </xf>
    <xf numFmtId="0" fontId="7" fillId="24" borderId="15" xfId="0" applyFont="1" applyFill="1" applyBorder="1" applyAlignment="1">
      <alignment vertical="center" wrapText="1"/>
    </xf>
    <xf numFmtId="211" fontId="5" fillId="24" borderId="29" xfId="0" applyNumberFormat="1" applyFont="1" applyFill="1" applyBorder="1" applyAlignment="1">
      <alignment horizontal="center" vertical="center" shrinkToFit="1"/>
    </xf>
    <xf numFmtId="9" fontId="5" fillId="24" borderId="54" xfId="44" applyFont="1" applyFill="1" applyBorder="1" applyAlignment="1">
      <alignment vertical="center" shrinkToFit="1"/>
    </xf>
    <xf numFmtId="9" fontId="5" fillId="24" borderId="55" xfId="44" applyFont="1" applyFill="1" applyBorder="1" applyAlignment="1">
      <alignment vertical="center" shrinkToFit="1"/>
    </xf>
    <xf numFmtId="212" fontId="5" fillId="24" borderId="17" xfId="0" applyNumberFormat="1" applyFont="1" applyFill="1" applyBorder="1" applyAlignment="1">
      <alignment horizontal="center" vertical="center" shrinkToFit="1"/>
    </xf>
    <xf numFmtId="213" fontId="5" fillId="24" borderId="17" xfId="0" applyNumberFormat="1" applyFont="1" applyFill="1" applyBorder="1" applyAlignment="1">
      <alignment horizontal="center" vertical="center" shrinkToFit="1"/>
    </xf>
    <xf numFmtId="211" fontId="5" fillId="24" borderId="17" xfId="0" applyNumberFormat="1" applyFont="1" applyFill="1" applyBorder="1" applyAlignment="1">
      <alignment horizontal="center" vertical="center" shrinkToFit="1"/>
    </xf>
    <xf numFmtId="213" fontId="5" fillId="24" borderId="31" xfId="0" applyNumberFormat="1" applyFont="1" applyFill="1" applyBorder="1" applyAlignment="1">
      <alignment horizontal="center" vertical="center" shrinkToFit="1"/>
    </xf>
    <xf numFmtId="211" fontId="5" fillId="24" borderId="15" xfId="0" applyNumberFormat="1" applyFont="1" applyFill="1" applyBorder="1" applyAlignment="1">
      <alignment horizontal="center" vertical="center" shrinkToFit="1"/>
    </xf>
    <xf numFmtId="9" fontId="7" fillId="0" borderId="22" xfId="44" applyFont="1" applyFill="1" applyBorder="1" applyAlignment="1">
      <alignment horizontal="center" vertical="center" shrinkToFit="1"/>
    </xf>
    <xf numFmtId="214" fontId="5" fillId="24" borderId="16" xfId="0" applyNumberFormat="1" applyFont="1" applyFill="1" applyBorder="1" applyAlignment="1">
      <alignment vertical="center" shrinkToFit="1"/>
    </xf>
    <xf numFmtId="212" fontId="5" fillId="24" borderId="15" xfId="0" applyNumberFormat="1" applyFont="1" applyFill="1" applyBorder="1" applyAlignment="1">
      <alignment vertical="center" shrinkToFit="1"/>
    </xf>
    <xf numFmtId="215" fontId="5" fillId="24" borderId="22" xfId="0" applyNumberFormat="1" applyFont="1" applyFill="1" applyBorder="1" applyAlignment="1">
      <alignment vertical="center" shrinkToFit="1"/>
    </xf>
    <xf numFmtId="217" fontId="5" fillId="24" borderId="16" xfId="0" applyNumberFormat="1" applyFont="1" applyFill="1" applyBorder="1" applyAlignment="1">
      <alignment vertical="center" shrinkToFit="1"/>
    </xf>
    <xf numFmtId="212" fontId="5" fillId="24" borderId="22" xfId="0" applyNumberFormat="1" applyFont="1" applyFill="1" applyBorder="1" applyAlignment="1">
      <alignment vertical="center" shrinkToFit="1"/>
    </xf>
    <xf numFmtId="215" fontId="5" fillId="24" borderId="15" xfId="0" applyNumberFormat="1" applyFont="1" applyFill="1" applyBorder="1" applyAlignment="1">
      <alignment vertical="center" shrinkToFit="1"/>
    </xf>
    <xf numFmtId="215" fontId="5" fillId="24" borderId="14" xfId="0" applyNumberFormat="1" applyFont="1" applyFill="1" applyBorder="1" applyAlignment="1">
      <alignment vertical="center" shrinkToFit="1"/>
    </xf>
    <xf numFmtId="9" fontId="7" fillId="0" borderId="22" xfId="44" applyFont="1" applyFill="1" applyBorder="1" applyAlignment="1">
      <alignment vertical="center" shrinkToFit="1"/>
    </xf>
    <xf numFmtId="212" fontId="5" fillId="0" borderId="0" xfId="0" applyNumberFormat="1" applyFont="1" applyAlignment="1">
      <alignment vertical="center" shrinkToFit="1"/>
    </xf>
    <xf numFmtId="0" fontId="18" fillId="0" borderId="0" xfId="0" applyFont="1">
      <alignment vertical="center"/>
    </xf>
    <xf numFmtId="0" fontId="5" fillId="24" borderId="19" xfId="0" applyFont="1" applyFill="1" applyBorder="1" applyAlignment="1">
      <alignment vertical="center" shrinkToFit="1"/>
    </xf>
    <xf numFmtId="0" fontId="5" fillId="26" borderId="56" xfId="0" applyFont="1" applyFill="1" applyBorder="1" applyAlignment="1" applyProtection="1">
      <alignment vertical="center" shrinkToFit="1"/>
      <protection locked="0"/>
    </xf>
    <xf numFmtId="0" fontId="5" fillId="26" borderId="57" xfId="0" applyFont="1" applyFill="1" applyBorder="1" applyProtection="1">
      <alignment vertical="center"/>
      <protection locked="0"/>
    </xf>
    <xf numFmtId="0" fontId="5" fillId="26" borderId="58" xfId="0" applyFont="1" applyFill="1" applyBorder="1" applyAlignment="1" applyProtection="1">
      <alignment vertical="center" shrinkToFit="1"/>
      <protection locked="0"/>
    </xf>
    <xf numFmtId="0" fontId="5" fillId="25" borderId="59" xfId="0" applyFont="1" applyFill="1" applyBorder="1" applyAlignment="1" applyProtection="1">
      <alignment vertical="center" shrinkToFit="1"/>
      <protection locked="0"/>
    </xf>
    <xf numFmtId="178" fontId="5" fillId="26" borderId="60" xfId="0" applyNumberFormat="1" applyFont="1" applyFill="1" applyBorder="1" applyAlignment="1" applyProtection="1">
      <alignment vertical="center" shrinkToFit="1"/>
      <protection locked="0"/>
    </xf>
    <xf numFmtId="0" fontId="5" fillId="25" borderId="17" xfId="0" applyFont="1" applyFill="1" applyBorder="1" applyAlignment="1" applyProtection="1">
      <alignment horizontal="center" vertical="center"/>
      <protection locked="0"/>
    </xf>
    <xf numFmtId="0" fontId="7" fillId="25" borderId="60" xfId="0" applyFont="1" applyFill="1" applyBorder="1" applyAlignment="1" applyProtection="1">
      <alignment vertical="center" shrinkToFit="1"/>
      <protection locked="0"/>
    </xf>
    <xf numFmtId="0" fontId="5" fillId="25" borderId="15" xfId="0" applyFont="1" applyFill="1" applyBorder="1" applyAlignment="1" applyProtection="1">
      <alignment horizontal="center" vertical="center"/>
      <protection locked="0"/>
    </xf>
    <xf numFmtId="178" fontId="5" fillId="26" borderId="17" xfId="0" applyNumberFormat="1" applyFont="1" applyFill="1" applyBorder="1" applyAlignment="1" applyProtection="1">
      <alignment vertical="center" shrinkToFit="1"/>
      <protection locked="0"/>
    </xf>
    <xf numFmtId="218" fontId="5" fillId="26" borderId="17" xfId="0" applyNumberFormat="1" applyFont="1" applyFill="1" applyBorder="1" applyAlignment="1" applyProtection="1">
      <alignment vertical="center" shrinkToFit="1"/>
      <protection locked="0"/>
    </xf>
    <xf numFmtId="210" fontId="5" fillId="24" borderId="17" xfId="0" applyNumberFormat="1" applyFont="1" applyFill="1" applyBorder="1" applyAlignment="1">
      <alignment vertical="center" shrinkToFit="1"/>
    </xf>
    <xf numFmtId="178" fontId="5" fillId="26" borderId="19" xfId="0" applyNumberFormat="1" applyFont="1" applyFill="1" applyBorder="1" applyAlignment="1" applyProtection="1">
      <alignment vertical="center" shrinkToFit="1"/>
      <protection locked="0"/>
    </xf>
    <xf numFmtId="210" fontId="5" fillId="27" borderId="17" xfId="0" applyNumberFormat="1" applyFont="1" applyFill="1" applyBorder="1" applyAlignment="1" applyProtection="1">
      <alignment vertical="center" shrinkToFit="1"/>
      <protection locked="0"/>
    </xf>
    <xf numFmtId="0" fontId="7" fillId="0" borderId="22" xfId="0" applyFont="1" applyBorder="1">
      <alignment vertical="center"/>
    </xf>
    <xf numFmtId="0" fontId="5" fillId="24" borderId="14" xfId="0" applyFont="1" applyFill="1" applyBorder="1" applyAlignment="1">
      <alignment vertical="center" shrinkToFit="1"/>
    </xf>
    <xf numFmtId="0" fontId="5" fillId="26" borderId="61" xfId="0" applyFont="1" applyFill="1" applyBorder="1" applyProtection="1">
      <alignment vertical="center"/>
      <protection locked="0"/>
    </xf>
    <xf numFmtId="0" fontId="5" fillId="25" borderId="48" xfId="0" applyFont="1" applyFill="1" applyBorder="1" applyAlignment="1" applyProtection="1">
      <alignment vertical="center" shrinkToFit="1"/>
      <protection locked="0"/>
    </xf>
    <xf numFmtId="0" fontId="5" fillId="25" borderId="2" xfId="0" applyFont="1" applyFill="1" applyBorder="1" applyAlignment="1" applyProtection="1">
      <alignment horizontal="center" vertical="center"/>
      <protection locked="0"/>
    </xf>
    <xf numFmtId="0" fontId="7" fillId="25" borderId="15" xfId="0" applyFont="1" applyFill="1" applyBorder="1" applyAlignment="1" applyProtection="1">
      <alignment vertical="center" shrinkToFit="1"/>
      <protection locked="0"/>
    </xf>
    <xf numFmtId="0" fontId="5" fillId="25" borderId="14" xfId="0" applyFont="1" applyFill="1" applyBorder="1" applyAlignment="1" applyProtection="1">
      <alignment horizontal="center" vertical="center"/>
      <protection locked="0"/>
    </xf>
    <xf numFmtId="218" fontId="5" fillId="26" borderId="15" xfId="0" applyNumberFormat="1" applyFont="1" applyFill="1" applyBorder="1" applyAlignment="1" applyProtection="1">
      <alignment vertical="center" shrinkToFit="1"/>
      <protection locked="0"/>
    </xf>
    <xf numFmtId="210" fontId="5" fillId="24" borderId="15" xfId="0" applyNumberFormat="1" applyFont="1" applyFill="1" applyBorder="1" applyAlignment="1">
      <alignment vertical="center" shrinkToFit="1"/>
    </xf>
    <xf numFmtId="178" fontId="5" fillId="26" borderId="14" xfId="0" applyNumberFormat="1" applyFont="1" applyFill="1" applyBorder="1" applyAlignment="1" applyProtection="1">
      <alignment vertical="center" shrinkToFit="1"/>
      <protection locked="0"/>
    </xf>
    <xf numFmtId="210" fontId="5" fillId="27" borderId="15" xfId="0" applyNumberFormat="1" applyFont="1" applyFill="1" applyBorder="1" applyAlignment="1" applyProtection="1">
      <alignment vertical="center" shrinkToFit="1"/>
      <protection locked="0"/>
    </xf>
    <xf numFmtId="9" fontId="7" fillId="0" borderId="22" xfId="44" applyFont="1" applyFill="1" applyBorder="1" applyAlignment="1">
      <alignment vertical="center"/>
    </xf>
    <xf numFmtId="9" fontId="7" fillId="0" borderId="0" xfId="44" applyFont="1" applyFill="1" applyBorder="1" applyAlignment="1">
      <alignment vertical="center"/>
    </xf>
    <xf numFmtId="0" fontId="5" fillId="26" borderId="62" xfId="0" applyFont="1" applyFill="1" applyBorder="1" applyProtection="1">
      <alignment vertical="center"/>
      <protection locked="0"/>
    </xf>
    <xf numFmtId="0" fontId="5" fillId="25" borderId="63" xfId="0" applyFont="1" applyFill="1" applyBorder="1" applyAlignment="1" applyProtection="1">
      <alignment vertical="center" shrinkToFit="1"/>
      <protection locked="0"/>
    </xf>
    <xf numFmtId="178" fontId="5" fillId="26" borderId="64" xfId="0" applyNumberFormat="1" applyFont="1" applyFill="1" applyBorder="1" applyAlignment="1" applyProtection="1">
      <alignment vertical="center" shrinkToFit="1"/>
      <protection locked="0"/>
    </xf>
    <xf numFmtId="0" fontId="7" fillId="25" borderId="64" xfId="0" applyFont="1" applyFill="1" applyBorder="1" applyAlignment="1" applyProtection="1">
      <alignment vertical="center" shrinkToFit="1"/>
      <protection locked="0"/>
    </xf>
    <xf numFmtId="0" fontId="0" fillId="0" borderId="31" xfId="0" applyBorder="1" applyAlignment="1">
      <alignment vertical="center" shrinkToFit="1"/>
    </xf>
    <xf numFmtId="178" fontId="0" fillId="0" borderId="0" xfId="0" applyNumberFormat="1">
      <alignment vertical="center"/>
    </xf>
    <xf numFmtId="0" fontId="7" fillId="24" borderId="16" xfId="0" applyFont="1" applyFill="1" applyBorder="1" applyAlignment="1">
      <alignment horizontal="center" vertical="center" wrapText="1"/>
    </xf>
    <xf numFmtId="211" fontId="5" fillId="24" borderId="16" xfId="0" applyNumberFormat="1" applyFont="1" applyFill="1" applyBorder="1" applyAlignment="1">
      <alignment horizontal="center" vertical="center" shrinkToFit="1"/>
    </xf>
    <xf numFmtId="212" fontId="5" fillId="24" borderId="46" xfId="0" applyNumberFormat="1" applyFont="1" applyFill="1" applyBorder="1" applyAlignment="1">
      <alignment horizontal="center" vertical="center" shrinkToFit="1"/>
    </xf>
    <xf numFmtId="214" fontId="5" fillId="24" borderId="64" xfId="0" applyNumberFormat="1" applyFont="1" applyFill="1" applyBorder="1" applyAlignment="1">
      <alignment vertical="center" shrinkToFit="1"/>
    </xf>
    <xf numFmtId="212" fontId="5" fillId="24" borderId="13" xfId="0" applyNumberFormat="1" applyFont="1" applyFill="1" applyBorder="1" applyAlignment="1">
      <alignment vertical="center" shrinkToFit="1"/>
    </xf>
    <xf numFmtId="215" fontId="5" fillId="24" borderId="0" xfId="0" applyNumberFormat="1" applyFont="1" applyFill="1" applyAlignment="1">
      <alignment vertical="center" shrinkToFit="1"/>
    </xf>
    <xf numFmtId="178" fontId="5" fillId="24" borderId="13" xfId="0" applyNumberFormat="1" applyFont="1" applyFill="1" applyBorder="1" applyAlignment="1">
      <alignment horizontal="center" vertical="center"/>
    </xf>
    <xf numFmtId="178" fontId="5" fillId="24" borderId="29" xfId="0" applyNumberFormat="1" applyFont="1" applyFill="1" applyBorder="1" applyAlignment="1">
      <alignment horizontal="center" vertical="center"/>
    </xf>
    <xf numFmtId="217" fontId="5" fillId="24" borderId="29" xfId="0" applyNumberFormat="1" applyFont="1" applyFill="1" applyBorder="1" applyAlignment="1">
      <alignment vertical="center" shrinkToFit="1"/>
    </xf>
    <xf numFmtId="217" fontId="5" fillId="24" borderId="64" xfId="0" applyNumberFormat="1" applyFont="1" applyFill="1" applyBorder="1" applyAlignment="1">
      <alignment vertical="center" shrinkToFit="1"/>
    </xf>
    <xf numFmtId="219" fontId="5" fillId="24" borderId="15" xfId="0" applyNumberFormat="1" applyFont="1" applyFill="1" applyBorder="1" applyAlignment="1">
      <alignment vertical="center" shrinkToFit="1"/>
    </xf>
    <xf numFmtId="0" fontId="5" fillId="26" borderId="57" xfId="0" applyFont="1" applyFill="1" applyBorder="1" applyAlignment="1" applyProtection="1">
      <alignment vertical="center" shrinkToFit="1"/>
      <protection locked="0"/>
    </xf>
    <xf numFmtId="186" fontId="5" fillId="26" borderId="60" xfId="0" applyNumberFormat="1" applyFont="1" applyFill="1" applyBorder="1" applyAlignment="1" applyProtection="1">
      <alignment vertical="center" shrinkToFit="1"/>
      <protection locked="0"/>
    </xf>
    <xf numFmtId="0" fontId="5" fillId="26" borderId="61" xfId="0" applyFont="1" applyFill="1" applyBorder="1" applyAlignment="1" applyProtection="1">
      <alignment vertical="center" shrinkToFit="1"/>
      <protection locked="0"/>
    </xf>
    <xf numFmtId="181" fontId="5" fillId="31" borderId="56" xfId="0" applyNumberFormat="1" applyFont="1" applyFill="1" applyBorder="1">
      <alignment vertical="center"/>
    </xf>
    <xf numFmtId="178" fontId="5" fillId="26" borderId="66" xfId="0" applyNumberFormat="1" applyFont="1" applyFill="1" applyBorder="1" applyAlignment="1" applyProtection="1">
      <alignment vertical="center" shrinkToFit="1"/>
      <protection locked="0"/>
    </xf>
    <xf numFmtId="181" fontId="5" fillId="31" borderId="67" xfId="0" applyNumberFormat="1" applyFont="1" applyFill="1" applyBorder="1">
      <alignment vertical="center"/>
    </xf>
    <xf numFmtId="9" fontId="7" fillId="0" borderId="0" xfId="44" applyFont="1" applyFill="1" applyBorder="1" applyAlignment="1">
      <alignment horizontal="center" vertical="center" shrinkToFit="1"/>
    </xf>
    <xf numFmtId="9" fontId="7" fillId="0" borderId="0" xfId="44" applyFont="1" applyFill="1" applyBorder="1" applyAlignment="1">
      <alignment vertical="center" shrinkToFit="1"/>
    </xf>
    <xf numFmtId="0" fontId="5" fillId="24" borderId="33" xfId="0" applyFont="1" applyFill="1" applyBorder="1" applyAlignment="1">
      <alignment vertical="center" wrapText="1"/>
    </xf>
    <xf numFmtId="181" fontId="5" fillId="31" borderId="68" xfId="0" applyNumberFormat="1" applyFont="1" applyFill="1" applyBorder="1">
      <alignment vertical="center"/>
    </xf>
    <xf numFmtId="177" fontId="5" fillId="0" borderId="69" xfId="0" applyNumberFormat="1" applyFont="1" applyBorder="1" applyAlignment="1">
      <alignment vertical="center" shrinkToFit="1"/>
    </xf>
    <xf numFmtId="177" fontId="5" fillId="0" borderId="70" xfId="0" applyNumberFormat="1" applyFont="1" applyBorder="1" applyAlignment="1">
      <alignment vertical="center" shrinkToFit="1"/>
    </xf>
    <xf numFmtId="38" fontId="5" fillId="27" borderId="15" xfId="53" quotePrefix="1" applyFont="1" applyFill="1" applyBorder="1" applyAlignment="1" applyProtection="1">
      <alignment horizontal="center" vertical="center"/>
      <protection locked="0"/>
    </xf>
    <xf numFmtId="182" fontId="5" fillId="31" borderId="71" xfId="0" applyNumberFormat="1" applyFont="1" applyFill="1" applyBorder="1">
      <alignment vertical="center"/>
    </xf>
    <xf numFmtId="182" fontId="5" fillId="31" borderId="72" xfId="0" applyNumberFormat="1" applyFont="1" applyFill="1" applyBorder="1">
      <alignment vertical="center"/>
    </xf>
    <xf numFmtId="182" fontId="5" fillId="31" borderId="15" xfId="0" applyNumberFormat="1" applyFont="1" applyFill="1" applyBorder="1">
      <alignment vertical="center"/>
    </xf>
    <xf numFmtId="182" fontId="5" fillId="31" borderId="56" xfId="0" applyNumberFormat="1" applyFont="1" applyFill="1" applyBorder="1">
      <alignment vertical="center"/>
    </xf>
    <xf numFmtId="215" fontId="5" fillId="24" borderId="29" xfId="0" applyNumberFormat="1" applyFont="1" applyFill="1" applyBorder="1" applyAlignment="1">
      <alignment vertical="center" shrinkToFit="1"/>
    </xf>
    <xf numFmtId="216" fontId="5" fillId="24" borderId="29" xfId="0" applyNumberFormat="1" applyFont="1" applyFill="1" applyBorder="1" applyAlignment="1">
      <alignment vertical="center" shrinkToFit="1"/>
    </xf>
    <xf numFmtId="186" fontId="5" fillId="26" borderId="64" xfId="0" applyNumberFormat="1" applyFont="1" applyFill="1" applyBorder="1" applyAlignment="1" applyProtection="1">
      <alignment vertical="center" shrinkToFit="1"/>
      <protection locked="0"/>
    </xf>
    <xf numFmtId="0" fontId="5" fillId="31" borderId="18" xfId="0" applyFont="1" applyFill="1" applyBorder="1" applyAlignment="1">
      <alignment horizontal="center" vertical="center"/>
    </xf>
    <xf numFmtId="0" fontId="65" fillId="0" borderId="15" xfId="0" applyFont="1" applyBorder="1" applyAlignment="1">
      <alignment horizontal="center" vertical="center" shrinkToFit="1"/>
    </xf>
    <xf numFmtId="0" fontId="65" fillId="0" borderId="15" xfId="0" applyFont="1" applyBorder="1">
      <alignment vertical="center"/>
    </xf>
    <xf numFmtId="0" fontId="5" fillId="0" borderId="20" xfId="0" applyFont="1" applyBorder="1">
      <alignment vertical="center"/>
    </xf>
    <xf numFmtId="0" fontId="7" fillId="0" borderId="22" xfId="0" applyFont="1" applyBorder="1" applyAlignment="1">
      <alignment horizontal="center" vertical="center" shrinkToFit="1"/>
    </xf>
    <xf numFmtId="9" fontId="5" fillId="24" borderId="73" xfId="44" applyFont="1" applyFill="1" applyBorder="1" applyAlignment="1">
      <alignment vertical="center" shrinkToFit="1"/>
    </xf>
    <xf numFmtId="213" fontId="5" fillId="24" borderId="15" xfId="0" applyNumberFormat="1" applyFont="1" applyFill="1" applyBorder="1" applyAlignment="1">
      <alignment horizontal="center" vertical="center" shrinkToFit="1"/>
    </xf>
    <xf numFmtId="211" fontId="5" fillId="24" borderId="13" xfId="0" applyNumberFormat="1" applyFont="1" applyFill="1" applyBorder="1" applyAlignment="1">
      <alignment horizontal="center" vertical="center" shrinkToFit="1"/>
    </xf>
    <xf numFmtId="211" fontId="7" fillId="0" borderId="22" xfId="0" applyNumberFormat="1" applyFont="1" applyBorder="1" applyAlignment="1">
      <alignment horizontal="center" vertical="center" shrinkToFit="1"/>
    </xf>
    <xf numFmtId="211" fontId="5" fillId="24" borderId="2" xfId="0" applyNumberFormat="1" applyFont="1" applyFill="1" applyBorder="1" applyAlignment="1">
      <alignment vertical="center" shrinkToFit="1"/>
    </xf>
    <xf numFmtId="211" fontId="5" fillId="24" borderId="15" xfId="0" applyNumberFormat="1" applyFont="1" applyFill="1" applyBorder="1" applyAlignment="1">
      <alignment vertical="center" shrinkToFit="1"/>
    </xf>
    <xf numFmtId="212" fontId="5" fillId="24" borderId="46" xfId="0" applyNumberFormat="1" applyFont="1" applyFill="1" applyBorder="1" applyAlignment="1">
      <alignment vertical="center" shrinkToFit="1"/>
    </xf>
    <xf numFmtId="211" fontId="5" fillId="24" borderId="17" xfId="0" applyNumberFormat="1" applyFont="1" applyFill="1" applyBorder="1" applyAlignment="1">
      <alignment vertical="center" shrinkToFit="1"/>
    </xf>
    <xf numFmtId="212" fontId="5" fillId="24" borderId="29" xfId="0" applyNumberFormat="1" applyFont="1" applyFill="1" applyBorder="1" applyAlignment="1">
      <alignment vertical="center" shrinkToFit="1"/>
    </xf>
    <xf numFmtId="219" fontId="5" fillId="24" borderId="14" xfId="0" applyNumberFormat="1" applyFont="1" applyFill="1" applyBorder="1" applyAlignment="1">
      <alignment vertical="center" shrinkToFit="1"/>
    </xf>
    <xf numFmtId="211" fontId="7" fillId="0" borderId="22" xfId="0" applyNumberFormat="1" applyFont="1" applyBorder="1" applyAlignment="1">
      <alignment vertical="center" shrinkToFit="1"/>
    </xf>
    <xf numFmtId="211" fontId="7" fillId="0" borderId="0" xfId="0" applyNumberFormat="1" applyFont="1" applyAlignment="1">
      <alignment vertical="center" shrinkToFit="1"/>
    </xf>
    <xf numFmtId="0" fontId="5" fillId="26" borderId="17" xfId="0" applyFont="1" applyFill="1" applyBorder="1" applyAlignment="1" applyProtection="1">
      <alignment vertical="center" shrinkToFit="1"/>
      <protection locked="0"/>
    </xf>
    <xf numFmtId="220" fontId="5" fillId="26" borderId="17" xfId="0" applyNumberFormat="1" applyFont="1" applyFill="1" applyBorder="1" applyAlignment="1" applyProtection="1">
      <alignment vertical="center" shrinkToFit="1"/>
      <protection locked="0"/>
    </xf>
    <xf numFmtId="0" fontId="7" fillId="0" borderId="22" xfId="0" applyFont="1" applyBorder="1" applyAlignment="1">
      <alignment horizontal="center" vertical="center"/>
    </xf>
    <xf numFmtId="220" fontId="5" fillId="26" borderId="15" xfId="0" applyNumberFormat="1" applyFont="1" applyFill="1" applyBorder="1" applyAlignment="1" applyProtection="1">
      <alignment vertical="center" shrinkToFit="1"/>
      <protection locked="0"/>
    </xf>
    <xf numFmtId="210" fontId="5" fillId="0" borderId="0" xfId="0" applyNumberFormat="1" applyFont="1" applyAlignment="1">
      <alignment vertical="center" shrinkToFit="1"/>
    </xf>
    <xf numFmtId="0" fontId="7" fillId="0" borderId="0" xfId="0" applyFont="1" applyAlignment="1">
      <alignment horizontal="center" vertical="center"/>
    </xf>
    <xf numFmtId="0" fontId="7" fillId="24" borderId="29" xfId="0" applyFont="1" applyFill="1" applyBorder="1" applyAlignment="1">
      <alignment vertical="center" wrapText="1"/>
    </xf>
    <xf numFmtId="0" fontId="7" fillId="24" borderId="14" xfId="0" applyFont="1" applyFill="1" applyBorder="1" applyAlignment="1">
      <alignment vertical="center" wrapText="1"/>
    </xf>
    <xf numFmtId="211" fontId="5" fillId="24" borderId="54" xfId="0" applyNumberFormat="1" applyFont="1" applyFill="1" applyBorder="1" applyAlignment="1">
      <alignment vertical="center" shrinkToFit="1"/>
    </xf>
    <xf numFmtId="211" fontId="5" fillId="24" borderId="73" xfId="0" applyNumberFormat="1" applyFont="1" applyFill="1" applyBorder="1" applyAlignment="1">
      <alignment vertical="center" shrinkToFit="1"/>
    </xf>
    <xf numFmtId="211" fontId="5" fillId="24" borderId="55" xfId="0" applyNumberFormat="1" applyFont="1" applyFill="1" applyBorder="1" applyAlignment="1">
      <alignment vertical="center" shrinkToFit="1"/>
    </xf>
    <xf numFmtId="212" fontId="5" fillId="24" borderId="17" xfId="0" applyNumberFormat="1" applyFont="1" applyFill="1" applyBorder="1" applyAlignment="1">
      <alignment vertical="center" shrinkToFit="1"/>
    </xf>
    <xf numFmtId="0" fontId="5" fillId="26" borderId="27" xfId="0" applyFont="1" applyFill="1" applyBorder="1" applyAlignment="1" applyProtection="1">
      <alignment vertical="center" shrinkToFit="1"/>
      <protection locked="0"/>
    </xf>
    <xf numFmtId="208" fontId="5" fillId="26" borderId="17" xfId="0" applyNumberFormat="1" applyFont="1" applyFill="1" applyBorder="1" applyAlignment="1" applyProtection="1">
      <alignment vertical="center" shrinkToFit="1"/>
      <protection locked="0"/>
    </xf>
    <xf numFmtId="178" fontId="5" fillId="26" borderId="28" xfId="0" applyNumberFormat="1" applyFont="1" applyFill="1" applyBorder="1" applyAlignment="1" applyProtection="1">
      <alignment vertical="center" shrinkToFit="1"/>
      <protection locked="0"/>
    </xf>
    <xf numFmtId="0" fontId="5" fillId="25" borderId="18" xfId="0" applyFont="1" applyFill="1" applyBorder="1" applyAlignment="1" applyProtection="1">
      <alignment horizontal="center" vertical="center"/>
      <protection locked="0"/>
    </xf>
    <xf numFmtId="208" fontId="5" fillId="26" borderId="15" xfId="0" applyNumberFormat="1" applyFont="1" applyFill="1" applyBorder="1" applyAlignment="1" applyProtection="1">
      <alignment vertical="center" shrinkToFit="1"/>
      <protection locked="0"/>
    </xf>
    <xf numFmtId="0" fontId="5" fillId="25" borderId="46" xfId="0" applyFont="1" applyFill="1" applyBorder="1" applyAlignment="1" applyProtection="1">
      <alignment horizontal="center" vertical="center"/>
      <protection locked="0"/>
    </xf>
    <xf numFmtId="0" fontId="0" fillId="0" borderId="31" xfId="0" applyBorder="1" applyAlignment="1">
      <alignment horizontal="center" vertical="center" shrinkToFit="1"/>
    </xf>
    <xf numFmtId="0" fontId="0" fillId="0" borderId="31" xfId="0" applyBorder="1" applyAlignment="1">
      <alignment horizontal="center" vertical="center"/>
    </xf>
    <xf numFmtId="221" fontId="0" fillId="0" borderId="31" xfId="0" applyNumberFormat="1" applyBorder="1">
      <alignment vertical="center"/>
    </xf>
    <xf numFmtId="221" fontId="0" fillId="0" borderId="18" xfId="0" applyNumberFormat="1" applyBorder="1">
      <alignment vertical="center"/>
    </xf>
    <xf numFmtId="221" fontId="0" fillId="0" borderId="0" xfId="0" applyNumberFormat="1">
      <alignment vertical="center"/>
    </xf>
    <xf numFmtId="0" fontId="5" fillId="24" borderId="47" xfId="0" applyFont="1" applyFill="1" applyBorder="1" applyAlignment="1">
      <alignment vertical="center" shrinkToFit="1"/>
    </xf>
    <xf numFmtId="0" fontId="5" fillId="0" borderId="22" xfId="0" applyFont="1" applyBorder="1" applyAlignment="1">
      <alignment horizontal="center" vertical="center" wrapText="1"/>
    </xf>
    <xf numFmtId="0" fontId="5" fillId="24" borderId="29" xfId="0" applyFont="1" applyFill="1" applyBorder="1" applyAlignment="1">
      <alignment horizontal="center" vertical="center" shrinkToFit="1"/>
    </xf>
    <xf numFmtId="0" fontId="5" fillId="24" borderId="17" xfId="0" applyFont="1" applyFill="1" applyBorder="1" applyAlignment="1">
      <alignment horizontal="center" vertical="center" shrinkToFit="1"/>
    </xf>
    <xf numFmtId="0" fontId="60" fillId="24" borderId="15" xfId="0" applyFont="1" applyFill="1" applyBorder="1" applyAlignment="1">
      <alignment horizontal="center" vertical="center" wrapText="1"/>
    </xf>
    <xf numFmtId="213" fontId="5" fillId="24" borderId="14" xfId="0" applyNumberFormat="1" applyFont="1" applyFill="1" applyBorder="1" applyAlignment="1">
      <alignment horizontal="center" vertical="center" shrinkToFit="1"/>
    </xf>
    <xf numFmtId="9" fontId="5" fillId="0" borderId="22" xfId="44" applyFont="1" applyFill="1" applyBorder="1" applyAlignment="1">
      <alignment vertical="center" shrinkToFit="1"/>
    </xf>
    <xf numFmtId="210" fontId="5" fillId="24" borderId="17" xfId="0" applyNumberFormat="1" applyFont="1" applyFill="1" applyBorder="1" applyAlignment="1">
      <alignment horizontal="center" vertical="center" shrinkToFit="1"/>
    </xf>
    <xf numFmtId="222" fontId="5" fillId="24" borderId="15" xfId="0" applyNumberFormat="1" applyFont="1" applyFill="1" applyBorder="1" applyAlignment="1">
      <alignment vertical="center" shrinkToFit="1"/>
    </xf>
    <xf numFmtId="222" fontId="5" fillId="0" borderId="22" xfId="0" applyNumberFormat="1" applyFont="1" applyBorder="1" applyAlignment="1">
      <alignment vertical="center" shrinkToFit="1"/>
    </xf>
    <xf numFmtId="210" fontId="5" fillId="25" borderId="17" xfId="0" applyNumberFormat="1" applyFont="1" applyFill="1" applyBorder="1" applyAlignment="1" applyProtection="1">
      <alignment vertical="center" shrinkToFit="1"/>
      <protection locked="0"/>
    </xf>
    <xf numFmtId="210" fontId="5" fillId="26" borderId="17" xfId="0" applyNumberFormat="1" applyFont="1" applyFill="1" applyBorder="1" applyAlignment="1" applyProtection="1">
      <alignment vertical="center" shrinkToFit="1"/>
      <protection locked="0"/>
    </xf>
    <xf numFmtId="210" fontId="5" fillId="26" borderId="19" xfId="0" applyNumberFormat="1" applyFont="1" applyFill="1" applyBorder="1" applyAlignment="1" applyProtection="1">
      <alignment vertical="center" shrinkToFit="1"/>
      <protection locked="0"/>
    </xf>
    <xf numFmtId="210" fontId="5" fillId="25" borderId="15" xfId="0" applyNumberFormat="1" applyFont="1" applyFill="1" applyBorder="1" applyAlignment="1" applyProtection="1">
      <alignment vertical="center" shrinkToFit="1"/>
      <protection locked="0"/>
    </xf>
    <xf numFmtId="210" fontId="5" fillId="26" borderId="14" xfId="0" applyNumberFormat="1" applyFont="1" applyFill="1" applyBorder="1" applyAlignment="1" applyProtection="1">
      <alignment vertical="center" shrinkToFit="1"/>
      <protection locked="0"/>
    </xf>
    <xf numFmtId="0" fontId="7" fillId="0" borderId="0" xfId="0" applyFont="1" applyAlignment="1">
      <alignment horizontal="center" vertical="center" shrinkToFit="1"/>
    </xf>
    <xf numFmtId="211" fontId="7" fillId="0" borderId="0" xfId="0" applyNumberFormat="1" applyFont="1" applyAlignment="1">
      <alignment horizontal="center" vertical="center" shrinkToFit="1"/>
    </xf>
    <xf numFmtId="211" fontId="5" fillId="24" borderId="60" xfId="0" applyNumberFormat="1" applyFont="1" applyFill="1" applyBorder="1" applyAlignment="1">
      <alignment vertical="center" shrinkToFit="1"/>
    </xf>
    <xf numFmtId="210" fontId="5" fillId="24" borderId="19" xfId="0" applyNumberFormat="1" applyFont="1" applyFill="1" applyBorder="1" applyAlignment="1">
      <alignment horizontal="center" vertical="center" shrinkToFit="1"/>
    </xf>
    <xf numFmtId="180" fontId="5" fillId="24" borderId="47" xfId="44" applyNumberFormat="1" applyFont="1" applyFill="1" applyBorder="1">
      <alignment vertical="center"/>
    </xf>
    <xf numFmtId="222" fontId="5" fillId="24" borderId="31" xfId="0" applyNumberFormat="1" applyFont="1" applyFill="1" applyBorder="1" applyAlignment="1">
      <alignment vertical="center" shrinkToFit="1"/>
    </xf>
    <xf numFmtId="9" fontId="5" fillId="0" borderId="0" xfId="44" applyFont="1" applyFill="1" applyBorder="1" applyAlignment="1">
      <alignment vertical="center" shrinkToFit="1"/>
    </xf>
    <xf numFmtId="222" fontId="5" fillId="0" borderId="0" xfId="0" applyNumberFormat="1" applyFont="1" applyAlignment="1">
      <alignment vertical="center" shrinkToFit="1"/>
    </xf>
    <xf numFmtId="0" fontId="0" fillId="0" borderId="0" xfId="0" applyAlignment="1">
      <alignment horizontal="left" vertical="center"/>
    </xf>
    <xf numFmtId="0" fontId="5" fillId="0" borderId="33" xfId="0" applyFont="1" applyBorder="1" applyAlignment="1">
      <alignment horizontal="right" vertical="center"/>
    </xf>
    <xf numFmtId="0" fontId="5" fillId="0" borderId="21" xfId="0" applyFont="1" applyBorder="1" applyAlignment="1">
      <alignment horizontal="right" vertical="center"/>
    </xf>
    <xf numFmtId="0" fontId="5" fillId="0" borderId="22" xfId="0" applyFont="1" applyBorder="1" applyAlignment="1">
      <alignment horizontal="right" vertical="center"/>
    </xf>
    <xf numFmtId="0" fontId="5" fillId="0" borderId="31" xfId="0" applyFont="1" applyBorder="1" applyAlignment="1">
      <alignment horizontal="right" vertical="center"/>
    </xf>
    <xf numFmtId="0" fontId="60" fillId="0" borderId="22" xfId="0" applyFont="1" applyBorder="1" applyAlignment="1">
      <alignment horizontal="center" vertical="center" wrapText="1"/>
    </xf>
    <xf numFmtId="0" fontId="60" fillId="24" borderId="21" xfId="0" applyFont="1" applyFill="1" applyBorder="1" applyAlignment="1">
      <alignment horizontal="center" vertical="center" wrapText="1"/>
    </xf>
    <xf numFmtId="0" fontId="60" fillId="24" borderId="13" xfId="0" applyFont="1" applyFill="1" applyBorder="1" applyAlignment="1">
      <alignment horizontal="center" vertical="center" wrapText="1"/>
    </xf>
    <xf numFmtId="211" fontId="5" fillId="24" borderId="19" xfId="0" applyNumberFormat="1" applyFont="1" applyFill="1" applyBorder="1" applyAlignment="1">
      <alignment vertical="center" shrinkToFit="1"/>
    </xf>
    <xf numFmtId="211" fontId="5" fillId="0" borderId="22" xfId="0" applyNumberFormat="1" applyFont="1" applyBorder="1" applyAlignment="1">
      <alignment vertical="center" shrinkToFit="1"/>
    </xf>
    <xf numFmtId="186" fontId="5" fillId="26" borderId="17" xfId="0" applyNumberFormat="1" applyFont="1" applyFill="1" applyBorder="1" applyAlignment="1" applyProtection="1">
      <alignment vertical="center" shrinkToFit="1"/>
      <protection locked="0"/>
    </xf>
    <xf numFmtId="0" fontId="0" fillId="24" borderId="0" xfId="0" applyFill="1">
      <alignment vertical="center"/>
    </xf>
    <xf numFmtId="0" fontId="60" fillId="0" borderId="0" xfId="0" applyFont="1" applyAlignment="1">
      <alignment horizontal="center" vertical="center" wrapText="1"/>
    </xf>
    <xf numFmtId="211" fontId="5" fillId="0" borderId="0" xfId="0" applyNumberFormat="1" applyFont="1" applyAlignment="1">
      <alignment vertical="center" shrinkToFit="1"/>
    </xf>
    <xf numFmtId="0" fontId="5" fillId="24" borderId="22" xfId="0" applyFont="1" applyFill="1" applyBorder="1" applyAlignment="1">
      <alignment horizontal="center" vertical="center" wrapText="1"/>
    </xf>
    <xf numFmtId="0" fontId="59" fillId="0" borderId="22" xfId="0" applyFont="1" applyBorder="1" applyAlignment="1">
      <alignment horizontal="center" vertical="center" wrapText="1"/>
    </xf>
    <xf numFmtId="0" fontId="4" fillId="24" borderId="29" xfId="0" applyFont="1" applyFill="1" applyBorder="1" applyAlignment="1">
      <alignment horizontal="center" vertical="center"/>
    </xf>
    <xf numFmtId="0" fontId="4" fillId="24" borderId="17" xfId="0" applyFont="1" applyFill="1" applyBorder="1" applyAlignment="1">
      <alignment horizontal="center" vertical="center"/>
    </xf>
    <xf numFmtId="0" fontId="4" fillId="24" borderId="19" xfId="0" applyFont="1" applyFill="1" applyBorder="1" applyAlignment="1">
      <alignment horizontal="center" vertical="center"/>
    </xf>
    <xf numFmtId="211" fontId="5" fillId="24" borderId="46" xfId="0" applyNumberFormat="1" applyFont="1" applyFill="1" applyBorder="1" applyAlignment="1">
      <alignment vertical="center" shrinkToFit="1"/>
    </xf>
    <xf numFmtId="210" fontId="5" fillId="27" borderId="19" xfId="0" applyNumberFormat="1" applyFont="1" applyFill="1" applyBorder="1" applyAlignment="1" applyProtection="1">
      <alignment vertical="center" shrinkToFit="1"/>
      <protection locked="0"/>
    </xf>
    <xf numFmtId="210" fontId="5" fillId="27" borderId="14" xfId="0" applyNumberFormat="1" applyFont="1" applyFill="1" applyBorder="1" applyAlignment="1" applyProtection="1">
      <alignment vertical="center" shrinkToFit="1"/>
      <protection locked="0"/>
    </xf>
    <xf numFmtId="0" fontId="59" fillId="0" borderId="0" xfId="0" applyFont="1" applyAlignment="1">
      <alignment horizontal="center" vertical="center" wrapText="1"/>
    </xf>
    <xf numFmtId="0" fontId="3" fillId="0" borderId="31" xfId="0" applyFont="1" applyBorder="1" applyAlignment="1">
      <alignment horizontal="right" vertical="center"/>
    </xf>
    <xf numFmtId="0" fontId="7" fillId="0" borderId="16" xfId="0" applyFont="1" applyBorder="1" applyAlignment="1">
      <alignment horizontal="center" vertical="center" shrinkToFit="1"/>
    </xf>
    <xf numFmtId="0" fontId="7" fillId="0" borderId="16" xfId="0" applyFont="1" applyBorder="1" applyAlignment="1">
      <alignment horizontal="center" vertical="center" wrapText="1"/>
    </xf>
    <xf numFmtId="0" fontId="43" fillId="0" borderId="22" xfId="0" applyFont="1" applyBorder="1" applyAlignment="1">
      <alignment horizontal="center" vertical="center" wrapText="1"/>
    </xf>
    <xf numFmtId="0" fontId="7" fillId="24" borderId="16" xfId="0" applyFont="1" applyFill="1" applyBorder="1" applyAlignment="1">
      <alignment vertical="center" wrapText="1"/>
    </xf>
    <xf numFmtId="9" fontId="5" fillId="24" borderId="74" xfId="44" applyFont="1" applyFill="1" applyBorder="1" applyAlignment="1">
      <alignment vertical="center" shrinkToFit="1"/>
    </xf>
    <xf numFmtId="9" fontId="5" fillId="24" borderId="1" xfId="44" applyFont="1" applyFill="1" applyBorder="1" applyAlignment="1">
      <alignment vertical="center" shrinkToFit="1"/>
    </xf>
    <xf numFmtId="9" fontId="7" fillId="0" borderId="16" xfId="44" applyFont="1" applyFill="1" applyBorder="1" applyAlignment="1">
      <alignment vertical="center" shrinkToFit="1"/>
    </xf>
    <xf numFmtId="212" fontId="5" fillId="24" borderId="15" xfId="0" applyNumberFormat="1" applyFont="1" applyFill="1" applyBorder="1" applyAlignment="1">
      <alignment horizontal="center" vertical="center" shrinkToFit="1"/>
    </xf>
    <xf numFmtId="211" fontId="5" fillId="24" borderId="71" xfId="0" applyNumberFormat="1" applyFont="1" applyFill="1" applyBorder="1" applyAlignment="1">
      <alignment horizontal="center" vertical="center" shrinkToFit="1"/>
    </xf>
    <xf numFmtId="212" fontId="7" fillId="0" borderId="22" xfId="0" applyNumberFormat="1" applyFont="1" applyBorder="1" applyAlignment="1">
      <alignment vertical="center" shrinkToFit="1"/>
    </xf>
    <xf numFmtId="212" fontId="7" fillId="0" borderId="0" xfId="0" applyNumberFormat="1" applyFont="1" applyAlignment="1">
      <alignment vertical="center" shrinkToFit="1"/>
    </xf>
    <xf numFmtId="212" fontId="7" fillId="0" borderId="16" xfId="0" applyNumberFormat="1" applyFont="1" applyBorder="1" applyAlignment="1">
      <alignment vertical="center" shrinkToFit="1"/>
    </xf>
    <xf numFmtId="212" fontId="5" fillId="24" borderId="31" xfId="0" applyNumberFormat="1" applyFont="1" applyFill="1" applyBorder="1" applyAlignment="1">
      <alignment vertical="center" shrinkToFit="1"/>
    </xf>
    <xf numFmtId="213" fontId="7" fillId="0" borderId="22" xfId="0" applyNumberFormat="1" applyFont="1" applyBorder="1" applyAlignment="1">
      <alignment vertical="center" shrinkToFit="1"/>
    </xf>
    <xf numFmtId="186" fontId="5" fillId="26" borderId="19" xfId="0" applyNumberFormat="1" applyFont="1" applyFill="1" applyBorder="1" applyAlignment="1" applyProtection="1">
      <alignment vertical="center" shrinkToFit="1"/>
      <protection locked="0"/>
    </xf>
    <xf numFmtId="0" fontId="5" fillId="25" borderId="19" xfId="0" applyFont="1" applyFill="1" applyBorder="1" applyAlignment="1" applyProtection="1">
      <alignment horizontal="center" vertical="center"/>
      <protection locked="0"/>
    </xf>
    <xf numFmtId="0" fontId="7" fillId="0" borderId="16" xfId="0" applyFont="1" applyBorder="1" applyAlignment="1">
      <alignment horizontal="center" vertical="center"/>
    </xf>
    <xf numFmtId="178" fontId="5" fillId="26" borderId="15" xfId="0" applyNumberFormat="1" applyFont="1" applyFill="1" applyBorder="1">
      <alignment vertical="center"/>
    </xf>
    <xf numFmtId="186" fontId="5" fillId="26" borderId="14" xfId="0" applyNumberFormat="1" applyFont="1" applyFill="1" applyBorder="1" applyAlignment="1" applyProtection="1">
      <alignment vertical="center" shrinkToFit="1"/>
      <protection locked="0"/>
    </xf>
    <xf numFmtId="178" fontId="5" fillId="0" borderId="0" xfId="0" applyNumberFormat="1" applyFont="1" applyAlignment="1">
      <alignment vertical="center" shrinkToFit="1"/>
    </xf>
    <xf numFmtId="0" fontId="7" fillId="0" borderId="16" xfId="0" applyFont="1" applyBorder="1">
      <alignment vertical="center"/>
    </xf>
    <xf numFmtId="0" fontId="5" fillId="24" borderId="64" xfId="0" applyFont="1" applyFill="1" applyBorder="1" applyAlignment="1">
      <alignment horizontal="center" vertical="center" wrapText="1"/>
    </xf>
    <xf numFmtId="0" fontId="5" fillId="24" borderId="20" xfId="0" applyFont="1" applyFill="1" applyBorder="1" applyAlignment="1">
      <alignment horizontal="center" vertical="center" shrinkToFit="1"/>
    </xf>
    <xf numFmtId="0" fontId="43" fillId="0" borderId="0" xfId="0" applyFont="1" applyAlignment="1">
      <alignment horizontal="center" vertical="center" wrapText="1"/>
    </xf>
    <xf numFmtId="0" fontId="7" fillId="24" borderId="46" xfId="0" applyFont="1" applyFill="1" applyBorder="1" applyAlignment="1">
      <alignment vertical="center" wrapText="1"/>
    </xf>
    <xf numFmtId="0" fontId="7" fillId="24" borderId="15" xfId="0" applyFont="1" applyFill="1" applyBorder="1" applyAlignment="1" applyProtection="1">
      <alignment vertical="center" wrapText="1"/>
      <protection locked="0"/>
    </xf>
    <xf numFmtId="9" fontId="5" fillId="24" borderId="75" xfId="0" applyNumberFormat="1" applyFont="1" applyFill="1" applyBorder="1" applyAlignment="1">
      <alignment vertical="center" shrinkToFit="1"/>
    </xf>
    <xf numFmtId="9" fontId="5" fillId="24" borderId="55" xfId="0" applyNumberFormat="1" applyFont="1" applyFill="1" applyBorder="1" applyAlignment="1">
      <alignment vertical="center" shrinkToFit="1"/>
    </xf>
    <xf numFmtId="211" fontId="5" fillId="0" borderId="0" xfId="0" applyNumberFormat="1" applyFont="1" applyAlignment="1">
      <alignment horizontal="center" vertical="center" shrinkToFit="1"/>
    </xf>
    <xf numFmtId="219" fontId="5" fillId="0" borderId="0" xfId="0" applyNumberFormat="1" applyFont="1" applyAlignment="1">
      <alignment vertical="center" shrinkToFit="1"/>
    </xf>
    <xf numFmtId="223" fontId="5" fillId="0" borderId="22" xfId="0" applyNumberFormat="1" applyFont="1" applyBorder="1" applyAlignment="1">
      <alignment horizontal="center" vertical="center" shrinkToFit="1"/>
    </xf>
    <xf numFmtId="0" fontId="5" fillId="25" borderId="27" xfId="0" applyFont="1" applyFill="1" applyBorder="1" applyAlignment="1" applyProtection="1">
      <alignment vertical="center" shrinkToFit="1"/>
      <protection locked="0"/>
    </xf>
    <xf numFmtId="178" fontId="5" fillId="0" borderId="22" xfId="0" applyNumberFormat="1" applyFont="1" applyBorder="1">
      <alignment vertical="center"/>
    </xf>
    <xf numFmtId="0" fontId="18" fillId="24" borderId="0" xfId="0" applyFont="1" applyFill="1">
      <alignment vertical="center"/>
    </xf>
    <xf numFmtId="204" fontId="5" fillId="26" borderId="17" xfId="0" applyNumberFormat="1" applyFont="1" applyFill="1" applyBorder="1" applyAlignment="1" applyProtection="1">
      <alignment vertical="center" shrinkToFit="1"/>
      <protection locked="0"/>
    </xf>
    <xf numFmtId="204" fontId="5" fillId="26" borderId="15" xfId="0" applyNumberFormat="1" applyFont="1" applyFill="1" applyBorder="1" applyAlignment="1" applyProtection="1">
      <alignment vertical="center" shrinkToFit="1"/>
      <protection locked="0"/>
    </xf>
    <xf numFmtId="9" fontId="5" fillId="24" borderId="76" xfId="44" applyFont="1" applyFill="1" applyBorder="1" applyAlignment="1">
      <alignment vertical="center" shrinkToFit="1"/>
    </xf>
    <xf numFmtId="177" fontId="5" fillId="0" borderId="77" xfId="0" applyNumberFormat="1" applyFont="1" applyBorder="1" applyAlignment="1">
      <alignment vertical="center" shrinkToFit="1"/>
    </xf>
    <xf numFmtId="9" fontId="5" fillId="24" borderId="75" xfId="44" applyFont="1" applyFill="1" applyBorder="1" applyAlignment="1">
      <alignment vertical="center" shrinkToFit="1"/>
    </xf>
    <xf numFmtId="196" fontId="5" fillId="0" borderId="15" xfId="0" applyNumberFormat="1" applyFont="1" applyBorder="1">
      <alignment vertical="center"/>
    </xf>
    <xf numFmtId="196" fontId="5" fillId="0" borderId="16" xfId="0" applyNumberFormat="1" applyFont="1" applyBorder="1">
      <alignment vertical="center"/>
    </xf>
    <xf numFmtId="0" fontId="5" fillId="31" borderId="13" xfId="0" applyFont="1" applyFill="1" applyBorder="1" applyAlignment="1">
      <alignment horizontal="center" vertical="center" wrapText="1"/>
    </xf>
    <xf numFmtId="0" fontId="5" fillId="26" borderId="17" xfId="0" applyFont="1" applyFill="1" applyBorder="1" applyProtection="1">
      <alignment vertical="center"/>
      <protection locked="0"/>
    </xf>
    <xf numFmtId="0" fontId="7" fillId="0" borderId="31" xfId="0" applyFont="1" applyBorder="1" applyAlignment="1">
      <alignment horizontal="right" vertical="center" shrinkToFit="1"/>
    </xf>
    <xf numFmtId="0" fontId="5" fillId="0" borderId="0" xfId="0" quotePrefix="1" applyFont="1" applyAlignment="1">
      <alignment horizontal="center" vertical="top"/>
    </xf>
    <xf numFmtId="0" fontId="5" fillId="0" borderId="31" xfId="0" applyFont="1" applyBorder="1" applyAlignment="1">
      <alignment horizontal="right" vertical="center" wrapText="1"/>
    </xf>
    <xf numFmtId="0" fontId="5" fillId="24" borderId="29" xfId="0" applyFont="1" applyFill="1" applyBorder="1" applyAlignment="1">
      <alignment horizontal="center" vertical="center" wrapText="1" shrinkToFit="1"/>
    </xf>
    <xf numFmtId="0" fontId="5" fillId="24" borderId="17" xfId="0" applyFont="1" applyFill="1" applyBorder="1" applyAlignment="1">
      <alignment horizontal="center" vertical="center" wrapText="1" shrinkToFit="1"/>
    </xf>
    <xf numFmtId="187" fontId="5" fillId="26" borderId="78" xfId="0" applyNumberFormat="1" applyFont="1" applyFill="1" applyBorder="1" applyAlignment="1" applyProtection="1">
      <alignment vertical="top" shrinkToFit="1"/>
      <protection locked="0"/>
    </xf>
    <xf numFmtId="188" fontId="5" fillId="26" borderId="78" xfId="0" applyNumberFormat="1" applyFont="1" applyFill="1" applyBorder="1" applyAlignment="1" applyProtection="1">
      <alignment vertical="top" shrinkToFit="1"/>
      <protection locked="0"/>
    </xf>
    <xf numFmtId="0" fontId="5" fillId="25" borderId="78" xfId="0" applyFont="1" applyFill="1" applyBorder="1" applyAlignment="1" applyProtection="1">
      <alignment vertical="top" shrinkToFit="1"/>
      <protection locked="0"/>
    </xf>
    <xf numFmtId="187" fontId="5" fillId="26" borderId="78" xfId="0" applyNumberFormat="1" applyFont="1" applyFill="1" applyBorder="1" applyAlignment="1" applyProtection="1">
      <alignment vertical="center" shrinkToFit="1"/>
      <protection locked="0"/>
    </xf>
    <xf numFmtId="187" fontId="5" fillId="26" borderId="58" xfId="0" applyNumberFormat="1" applyFont="1" applyFill="1" applyBorder="1" applyAlignment="1" applyProtection="1">
      <alignment vertical="top" shrinkToFit="1"/>
      <protection locked="0"/>
    </xf>
    <xf numFmtId="188" fontId="5" fillId="26" borderId="58" xfId="0" applyNumberFormat="1" applyFont="1" applyFill="1" applyBorder="1" applyAlignment="1" applyProtection="1">
      <alignment vertical="top" shrinkToFit="1"/>
      <protection locked="0"/>
    </xf>
    <xf numFmtId="0" fontId="5" fillId="25" borderId="58" xfId="0" applyFont="1" applyFill="1" applyBorder="1" applyAlignment="1" applyProtection="1">
      <alignment vertical="top" shrinkToFit="1"/>
      <protection locked="0"/>
    </xf>
    <xf numFmtId="187" fontId="5" fillId="26" borderId="58" xfId="0" applyNumberFormat="1" applyFont="1" applyFill="1" applyBorder="1" applyAlignment="1" applyProtection="1">
      <alignment vertical="center" shrinkToFit="1"/>
      <protection locked="0"/>
    </xf>
    <xf numFmtId="187" fontId="5" fillId="26" borderId="62" xfId="0" applyNumberFormat="1" applyFont="1" applyFill="1" applyBorder="1" applyAlignment="1" applyProtection="1">
      <alignment vertical="top" shrinkToFit="1"/>
      <protection locked="0"/>
    </xf>
    <xf numFmtId="188" fontId="5" fillId="26" borderId="62" xfId="0" applyNumberFormat="1" applyFont="1" applyFill="1" applyBorder="1" applyAlignment="1" applyProtection="1">
      <alignment vertical="top" shrinkToFit="1"/>
      <protection locked="0"/>
    </xf>
    <xf numFmtId="187" fontId="5" fillId="26" borderId="62" xfId="0" applyNumberFormat="1" applyFont="1" applyFill="1" applyBorder="1" applyAlignment="1" applyProtection="1">
      <alignment vertical="center" shrinkToFit="1"/>
      <protection locked="0"/>
    </xf>
    <xf numFmtId="0" fontId="5" fillId="0" borderId="15" xfId="0" applyFont="1" applyBorder="1" applyAlignment="1">
      <alignment horizontal="left" vertical="center" shrinkToFit="1"/>
    </xf>
    <xf numFmtId="199" fontId="5" fillId="0" borderId="15" xfId="63" applyNumberFormat="1" applyFont="1" applyBorder="1" applyAlignment="1">
      <alignment horizontal="center" vertical="center" shrinkToFit="1"/>
    </xf>
    <xf numFmtId="200" fontId="5" fillId="0" borderId="15" xfId="63" applyNumberFormat="1" applyFont="1" applyBorder="1" applyAlignment="1">
      <alignment horizontal="center" vertical="center" shrinkToFit="1"/>
    </xf>
    <xf numFmtId="207" fontId="5" fillId="0" borderId="15" xfId="63" applyNumberFormat="1" applyFont="1" applyBorder="1" applyAlignment="1">
      <alignment horizontal="center" vertical="center" shrinkToFit="1"/>
    </xf>
    <xf numFmtId="181" fontId="5" fillId="0" borderId="45" xfId="0" applyNumberFormat="1" applyFont="1" applyBorder="1" applyAlignment="1">
      <alignment horizontal="center" vertical="center" shrinkToFit="1"/>
    </xf>
    <xf numFmtId="0" fontId="5" fillId="0" borderId="33" xfId="0" applyFont="1" applyBorder="1" applyAlignment="1">
      <alignment vertical="top" wrapText="1"/>
    </xf>
    <xf numFmtId="0" fontId="5" fillId="0" borderId="0" xfId="0" applyFont="1" applyAlignment="1">
      <alignment horizontal="center" vertical="top" textRotation="255"/>
    </xf>
    <xf numFmtId="0" fontId="5" fillId="0" borderId="0" xfId="0" quotePrefix="1" applyFont="1" applyAlignment="1">
      <alignment horizontal="center" vertical="top" textRotation="255" shrinkToFit="1"/>
    </xf>
    <xf numFmtId="0" fontId="34" fillId="0" borderId="16" xfId="0" applyFont="1" applyBorder="1" applyAlignment="1">
      <alignment horizontal="left" vertical="center"/>
    </xf>
    <xf numFmtId="0" fontId="5" fillId="0" borderId="0" xfId="0" quotePrefix="1" applyFont="1" applyAlignment="1">
      <alignment horizontal="center" vertical="top" textRotation="255"/>
    </xf>
    <xf numFmtId="0" fontId="34" fillId="0" borderId="31" xfId="0" applyFont="1" applyBorder="1" applyAlignment="1">
      <alignment horizontal="left" vertical="center"/>
    </xf>
    <xf numFmtId="179" fontId="5" fillId="0" borderId="31" xfId="0" applyNumberFormat="1" applyFont="1" applyBorder="1">
      <alignment vertical="center"/>
    </xf>
    <xf numFmtId="0" fontId="5" fillId="0" borderId="0" xfId="0" applyFont="1" applyAlignment="1">
      <alignment horizontal="center" vertical="top" textRotation="255" shrinkToFit="1"/>
    </xf>
    <xf numFmtId="0" fontId="43" fillId="0" borderId="0" xfId="0" applyFont="1" applyAlignment="1">
      <alignment horizontal="center" vertical="top" textRotation="255" wrapText="1"/>
    </xf>
    <xf numFmtId="0" fontId="2" fillId="0" borderId="0" xfId="0" applyFont="1" applyAlignment="1">
      <alignment horizontal="center" vertical="top" textRotation="255" wrapText="1"/>
    </xf>
    <xf numFmtId="0" fontId="5" fillId="0" borderId="33" xfId="0" applyFont="1" applyBorder="1" applyAlignment="1">
      <alignment horizontal="center" vertical="top" shrinkToFit="1"/>
    </xf>
    <xf numFmtId="0" fontId="0" fillId="0" borderId="47" xfId="0" applyBorder="1">
      <alignment vertical="center"/>
    </xf>
    <xf numFmtId="230" fontId="5" fillId="0" borderId="15" xfId="0" applyNumberFormat="1" applyFont="1" applyBorder="1" applyAlignment="1">
      <alignment vertical="center" shrinkToFit="1"/>
    </xf>
    <xf numFmtId="230" fontId="5" fillId="32" borderId="15" xfId="0" applyNumberFormat="1" applyFont="1" applyFill="1" applyBorder="1" applyAlignment="1" applyProtection="1">
      <alignment vertical="center" shrinkToFit="1"/>
      <protection locked="0"/>
    </xf>
    <xf numFmtId="0" fontId="5" fillId="0" borderId="20" xfId="0" applyFont="1" applyBorder="1" applyAlignment="1">
      <alignment vertical="top"/>
    </xf>
    <xf numFmtId="0" fontId="5" fillId="0" borderId="19" xfId="0" applyFont="1" applyBorder="1" applyAlignment="1">
      <alignment vertical="top"/>
    </xf>
    <xf numFmtId="0" fontId="5" fillId="0" borderId="79" xfId="0" applyFont="1" applyBorder="1">
      <alignment vertical="center"/>
    </xf>
    <xf numFmtId="0" fontId="5" fillId="0" borderId="16" xfId="0" applyFont="1" applyBorder="1" applyAlignment="1">
      <alignment horizontal="center" vertical="center" wrapText="1"/>
    </xf>
    <xf numFmtId="0" fontId="7" fillId="0" borderId="16" xfId="0" applyFont="1" applyBorder="1" applyAlignment="1">
      <alignment vertical="center" wrapText="1"/>
    </xf>
    <xf numFmtId="215" fontId="5" fillId="0" borderId="0" xfId="0" applyNumberFormat="1" applyFont="1" applyAlignment="1">
      <alignment vertical="center" shrinkToFit="1"/>
    </xf>
    <xf numFmtId="210" fontId="5" fillId="0" borderId="0" xfId="0" applyNumberFormat="1" applyFont="1">
      <alignment vertical="center"/>
    </xf>
    <xf numFmtId="186" fontId="5" fillId="0" borderId="0" xfId="0" applyNumberFormat="1" applyFont="1" applyAlignment="1">
      <alignment vertical="center" shrinkToFit="1"/>
    </xf>
    <xf numFmtId="218" fontId="5" fillId="0" borderId="0" xfId="0" applyNumberFormat="1" applyFont="1" applyAlignment="1">
      <alignment vertical="center" shrinkToFit="1"/>
    </xf>
    <xf numFmtId="219" fontId="5" fillId="0" borderId="16" xfId="0" applyNumberFormat="1" applyFont="1" applyBorder="1" applyAlignment="1">
      <alignment vertical="center" shrinkToFit="1"/>
    </xf>
    <xf numFmtId="0" fontId="5" fillId="25" borderId="48" xfId="0" applyFont="1" applyFill="1" applyBorder="1" applyAlignment="1">
      <alignment horizontal="center" vertical="center"/>
    </xf>
    <xf numFmtId="0" fontId="5" fillId="25" borderId="14" xfId="0" applyFont="1" applyFill="1" applyBorder="1" applyAlignment="1">
      <alignment horizontal="center" vertical="center"/>
    </xf>
    <xf numFmtId="0" fontId="5" fillId="25" borderId="2" xfId="0" applyFont="1" applyFill="1" applyBorder="1" applyAlignment="1">
      <alignment horizontal="center" vertical="center"/>
    </xf>
    <xf numFmtId="0" fontId="5" fillId="25" borderId="17" xfId="0" applyFont="1" applyFill="1" applyBorder="1" applyAlignment="1">
      <alignment horizontal="center" vertical="center"/>
    </xf>
    <xf numFmtId="0" fontId="5" fillId="25" borderId="15" xfId="0" applyFont="1" applyFill="1" applyBorder="1" applyAlignment="1">
      <alignment horizontal="center" vertical="center"/>
    </xf>
    <xf numFmtId="0" fontId="5" fillId="25" borderId="64" xfId="0" applyFont="1" applyFill="1" applyBorder="1" applyAlignment="1">
      <alignment horizontal="center" vertical="center"/>
    </xf>
    <xf numFmtId="210" fontId="5" fillId="0" borderId="16" xfId="0" applyNumberFormat="1" applyFont="1" applyBorder="1" applyAlignment="1">
      <alignment vertical="center" shrinkToFit="1"/>
    </xf>
    <xf numFmtId="220" fontId="5" fillId="0" borderId="0" xfId="0" applyNumberFormat="1" applyFont="1" applyAlignment="1">
      <alignment vertical="center" shrinkToFit="1"/>
    </xf>
    <xf numFmtId="208" fontId="5" fillId="0" borderId="0" xfId="0" applyNumberFormat="1" applyFont="1" applyAlignment="1">
      <alignment vertical="center" shrinkToFit="1"/>
    </xf>
    <xf numFmtId="0" fontId="4" fillId="24" borderId="16" xfId="0" applyFont="1" applyFill="1" applyBorder="1" applyAlignment="1">
      <alignment horizontal="center" vertical="center"/>
    </xf>
    <xf numFmtId="9" fontId="5" fillId="0" borderId="0" xfId="44" applyFont="1" applyFill="1" applyBorder="1" applyAlignment="1" applyProtection="1">
      <alignment vertical="center" shrinkToFit="1"/>
    </xf>
    <xf numFmtId="0" fontId="5" fillId="0" borderId="16" xfId="0" applyFont="1" applyBorder="1" applyAlignment="1">
      <alignment horizontal="center" vertical="center"/>
    </xf>
    <xf numFmtId="211" fontId="5" fillId="0" borderId="16" xfId="0" applyNumberFormat="1" applyFont="1" applyBorder="1" applyAlignment="1">
      <alignment horizontal="center" vertical="center" shrinkToFit="1"/>
    </xf>
    <xf numFmtId="0" fontId="18" fillId="24" borderId="13" xfId="0" applyFont="1" applyFill="1" applyBorder="1" applyAlignment="1">
      <alignment horizontal="center" vertical="center"/>
    </xf>
    <xf numFmtId="0" fontId="7" fillId="0" borderId="0" xfId="0" applyFont="1" applyAlignment="1">
      <alignment vertical="center" wrapText="1"/>
    </xf>
    <xf numFmtId="0" fontId="5" fillId="24" borderId="29" xfId="0" applyFont="1" applyFill="1" applyBorder="1">
      <alignment vertical="center"/>
    </xf>
    <xf numFmtId="187" fontId="5" fillId="0" borderId="0" xfId="0" applyNumberFormat="1" applyFont="1" applyAlignment="1">
      <alignment vertical="center" shrinkToFit="1"/>
    </xf>
    <xf numFmtId="204" fontId="5" fillId="0" borderId="0" xfId="0" applyNumberFormat="1" applyFont="1" applyAlignment="1">
      <alignment vertical="center" shrinkToFit="1"/>
    </xf>
    <xf numFmtId="180" fontId="5" fillId="0" borderId="33" xfId="0" applyNumberFormat="1" applyFont="1" applyBorder="1" applyAlignment="1">
      <alignment vertical="center" shrinkToFit="1"/>
    </xf>
    <xf numFmtId="0" fontId="5" fillId="0" borderId="0" xfId="0" applyFont="1" applyAlignment="1">
      <alignment horizontal="right" vertical="top" wrapText="1"/>
    </xf>
    <xf numFmtId="188" fontId="5" fillId="0" borderId="0" xfId="0" applyNumberFormat="1" applyFont="1" applyAlignment="1">
      <alignment vertical="center" shrinkToFit="1"/>
    </xf>
    <xf numFmtId="0" fontId="0" fillId="0" borderId="31" xfId="0" applyBorder="1" applyAlignment="1">
      <alignment vertical="top"/>
    </xf>
    <xf numFmtId="0" fontId="0" fillId="0" borderId="80" xfId="0" applyBorder="1" applyAlignment="1">
      <alignment vertical="top"/>
    </xf>
    <xf numFmtId="0" fontId="0" fillId="0" borderId="81" xfId="0" applyBorder="1" applyAlignment="1">
      <alignment vertical="top"/>
    </xf>
    <xf numFmtId="188" fontId="5" fillId="33" borderId="17" xfId="0" applyNumberFormat="1" applyFont="1" applyFill="1" applyBorder="1" applyAlignment="1">
      <alignment vertical="center" shrinkToFit="1"/>
    </xf>
    <xf numFmtId="187" fontId="5" fillId="34" borderId="15" xfId="0" applyNumberFormat="1" applyFont="1" applyFill="1" applyBorder="1" applyAlignment="1" applyProtection="1">
      <alignment vertical="center" shrinkToFit="1"/>
      <protection locked="0"/>
    </xf>
    <xf numFmtId="186" fontId="5" fillId="0" borderId="15" xfId="0" applyNumberFormat="1" applyFont="1" applyBorder="1" applyAlignment="1">
      <alignment vertical="center" shrinkToFit="1"/>
    </xf>
    <xf numFmtId="206" fontId="5" fillId="24" borderId="52" xfId="0" applyNumberFormat="1" applyFont="1" applyFill="1" applyBorder="1" applyAlignment="1">
      <alignment vertical="center" shrinkToFit="1"/>
    </xf>
    <xf numFmtId="0" fontId="5" fillId="0" borderId="33" xfId="0" applyFont="1" applyBorder="1" applyAlignment="1">
      <alignment horizontal="center" vertical="center" shrinkToFit="1"/>
    </xf>
    <xf numFmtId="176" fontId="5" fillId="0" borderId="0" xfId="0" applyNumberFormat="1" applyFont="1" applyAlignment="1">
      <alignment horizontal="center" vertical="center" shrinkToFit="1"/>
    </xf>
    <xf numFmtId="0" fontId="5" fillId="0" borderId="2" xfId="0" applyFont="1" applyBorder="1" applyAlignment="1">
      <alignment vertical="top"/>
    </xf>
    <xf numFmtId="186" fontId="5" fillId="26" borderId="71" xfId="0" applyNumberFormat="1" applyFont="1" applyFill="1" applyBorder="1" applyAlignment="1" applyProtection="1">
      <alignment vertical="center" shrinkToFit="1"/>
      <protection locked="0"/>
    </xf>
    <xf numFmtId="0" fontId="5" fillId="25" borderId="71" xfId="0" applyFont="1" applyFill="1" applyBorder="1" applyAlignment="1" applyProtection="1">
      <alignment vertical="center" shrinkToFit="1"/>
      <protection locked="0"/>
    </xf>
    <xf numFmtId="178" fontId="5" fillId="26" borderId="60" xfId="0" applyNumberFormat="1" applyFont="1" applyFill="1" applyBorder="1" applyProtection="1">
      <alignment vertical="center"/>
      <protection locked="0"/>
    </xf>
    <xf numFmtId="0" fontId="5" fillId="0" borderId="46" xfId="0" applyFont="1" applyBorder="1" applyAlignment="1">
      <alignment horizontal="center" vertical="center"/>
    </xf>
    <xf numFmtId="0" fontId="0" fillId="0" borderId="0" xfId="0" applyAlignment="1">
      <alignment horizontal="right" vertical="center"/>
    </xf>
    <xf numFmtId="0" fontId="61" fillId="0" borderId="0" xfId="0" applyFont="1" applyAlignment="1">
      <alignment horizontal="right" vertical="center"/>
    </xf>
    <xf numFmtId="182" fontId="5" fillId="25" borderId="25" xfId="0" applyNumberFormat="1" applyFont="1" applyFill="1" applyBorder="1" applyAlignment="1">
      <alignment horizontal="center" vertical="center" shrinkToFit="1"/>
    </xf>
    <xf numFmtId="182" fontId="5" fillId="25" borderId="27" xfId="0" applyNumberFormat="1" applyFont="1" applyFill="1" applyBorder="1" applyAlignment="1">
      <alignment horizontal="center" vertical="center" shrinkToFit="1"/>
    </xf>
    <xf numFmtId="181" fontId="5" fillId="25" borderId="27" xfId="0" applyNumberFormat="1" applyFont="1" applyFill="1" applyBorder="1" applyAlignment="1">
      <alignment horizontal="center" vertical="center" shrinkToFit="1"/>
    </xf>
    <xf numFmtId="0" fontId="0" fillId="0" borderId="0" xfId="0" applyAlignment="1">
      <alignment horizontal="right" vertical="center" shrinkToFit="1"/>
    </xf>
    <xf numFmtId="0" fontId="0" fillId="25" borderId="47" xfId="0" applyFill="1" applyBorder="1">
      <alignment vertical="center"/>
    </xf>
    <xf numFmtId="0" fontId="0" fillId="0" borderId="0" xfId="0" applyAlignment="1">
      <alignment horizontal="right" vertical="center" textRotation="255"/>
    </xf>
    <xf numFmtId="0" fontId="0" fillId="26" borderId="47" xfId="0" applyFill="1" applyBorder="1">
      <alignment vertical="center"/>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187" fontId="5" fillId="0" borderId="47" xfId="0" applyNumberFormat="1" applyFont="1" applyBorder="1" applyAlignment="1">
      <alignment vertical="center" shrinkToFit="1"/>
    </xf>
    <xf numFmtId="0" fontId="5" fillId="0" borderId="0" xfId="0" applyFont="1" applyAlignment="1">
      <alignment horizontal="right" vertical="center" wrapText="1"/>
    </xf>
    <xf numFmtId="224" fontId="5" fillId="0" borderId="0" xfId="0" applyNumberFormat="1" applyFont="1" applyAlignment="1">
      <alignment horizontal="center" vertical="center" wrapText="1"/>
    </xf>
    <xf numFmtId="0" fontId="5" fillId="0" borderId="47" xfId="0" applyFont="1" applyBorder="1">
      <alignment vertical="center"/>
    </xf>
    <xf numFmtId="187" fontId="5" fillId="0" borderId="0" xfId="0" applyNumberFormat="1" applyFont="1">
      <alignment vertical="center"/>
    </xf>
    <xf numFmtId="0" fontId="5" fillId="0" borderId="0" xfId="0" applyFont="1" applyAlignment="1">
      <alignment horizontal="left" vertical="center" shrinkToFit="1"/>
    </xf>
    <xf numFmtId="231" fontId="5" fillId="0" borderId="0" xfId="0" applyNumberFormat="1" applyFont="1" applyAlignment="1">
      <alignment horizontal="center" vertical="center" wrapText="1"/>
    </xf>
    <xf numFmtId="0" fontId="5" fillId="35" borderId="15" xfId="0" applyFont="1" applyFill="1" applyBorder="1">
      <alignment vertical="center"/>
    </xf>
    <xf numFmtId="0" fontId="5" fillId="0" borderId="15" xfId="0" applyFont="1" applyBorder="1" applyAlignment="1" applyProtection="1">
      <alignment horizontal="center" vertical="center"/>
      <protection locked="0"/>
    </xf>
    <xf numFmtId="226" fontId="5" fillId="0" borderId="15" xfId="0" applyNumberFormat="1" applyFont="1" applyBorder="1" applyProtection="1">
      <alignment vertical="center"/>
      <protection locked="0"/>
    </xf>
    <xf numFmtId="229" fontId="5" fillId="0" borderId="15" xfId="0" applyNumberFormat="1" applyFont="1" applyBorder="1" applyAlignment="1">
      <alignment horizontal="center" vertical="center" shrinkToFit="1"/>
    </xf>
    <xf numFmtId="228" fontId="5" fillId="0" borderId="15" xfId="0" applyNumberFormat="1" applyFont="1" applyBorder="1" applyAlignment="1">
      <alignment horizontal="center" vertical="center" shrinkToFit="1"/>
    </xf>
    <xf numFmtId="0" fontId="5" fillId="36" borderId="15" xfId="0" applyFont="1" applyFill="1" applyBorder="1" applyAlignment="1">
      <alignment horizontal="center" vertical="top"/>
    </xf>
    <xf numFmtId="183" fontId="5" fillId="0" borderId="47" xfId="0" applyNumberFormat="1" applyFont="1" applyBorder="1" applyAlignment="1">
      <alignment vertical="center" wrapText="1"/>
    </xf>
    <xf numFmtId="0" fontId="5" fillId="0" borderId="59" xfId="0" applyFont="1" applyBorder="1" applyAlignment="1">
      <alignment vertical="center" shrinkToFit="1"/>
    </xf>
    <xf numFmtId="0" fontId="5" fillId="0" borderId="60" xfId="0" applyFont="1" applyBorder="1" applyAlignment="1">
      <alignment vertical="center" shrinkToFit="1"/>
    </xf>
    <xf numFmtId="187" fontId="5" fillId="0" borderId="60" xfId="0" applyNumberFormat="1" applyFont="1" applyBorder="1" applyAlignment="1">
      <alignment vertical="center" shrinkToFit="1"/>
    </xf>
    <xf numFmtId="188" fontId="5" fillId="0" borderId="60" xfId="0" applyNumberFormat="1" applyFont="1" applyBorder="1" applyAlignment="1">
      <alignment vertical="center" shrinkToFit="1"/>
    </xf>
    <xf numFmtId="0" fontId="5" fillId="0" borderId="48" xfId="0" applyFont="1" applyBorder="1" applyAlignment="1">
      <alignment vertical="center" shrinkToFit="1"/>
    </xf>
    <xf numFmtId="188" fontId="5" fillId="0" borderId="15" xfId="0" applyNumberFormat="1" applyFont="1" applyBorder="1" applyAlignment="1">
      <alignment vertical="center" shrinkToFit="1"/>
    </xf>
    <xf numFmtId="0" fontId="5" fillId="0" borderId="82" xfId="0" applyFont="1" applyBorder="1" applyAlignment="1">
      <alignment vertical="top" wrapText="1"/>
    </xf>
    <xf numFmtId="198" fontId="5" fillId="0" borderId="15" xfId="63" applyNumberFormat="1" applyFont="1" applyBorder="1" applyAlignment="1">
      <alignment horizontal="center" vertical="center" shrinkToFit="1"/>
    </xf>
    <xf numFmtId="0" fontId="5" fillId="0" borderId="83" xfId="0" applyFont="1" applyBorder="1" applyAlignment="1">
      <alignment vertical="top" wrapText="1"/>
    </xf>
    <xf numFmtId="0" fontId="5" fillId="0" borderId="63" xfId="0" applyFont="1" applyBorder="1" applyAlignment="1">
      <alignment vertical="center" shrinkToFit="1"/>
    </xf>
    <xf numFmtId="0" fontId="5" fillId="0" borderId="64" xfId="0" applyFont="1" applyBorder="1" applyAlignment="1">
      <alignment vertical="center" shrinkToFit="1"/>
    </xf>
    <xf numFmtId="187" fontId="5" fillId="0" borderId="64" xfId="0" applyNumberFormat="1" applyFont="1" applyBorder="1" applyAlignment="1">
      <alignment vertical="center" shrinkToFit="1"/>
    </xf>
    <xf numFmtId="188" fontId="5" fillId="0" borderId="64" xfId="0" applyNumberFormat="1" applyFont="1" applyBorder="1" applyAlignment="1">
      <alignment vertical="center" shrinkToFit="1"/>
    </xf>
    <xf numFmtId="183" fontId="5" fillId="0" borderId="0" xfId="0" applyNumberFormat="1" applyFont="1" applyAlignment="1">
      <alignment vertical="center" wrapText="1"/>
    </xf>
    <xf numFmtId="0" fontId="5" fillId="0" borderId="84" xfId="0" applyFont="1" applyBorder="1" applyAlignment="1">
      <alignment vertical="center" shrinkToFit="1"/>
    </xf>
    <xf numFmtId="188" fontId="5" fillId="0" borderId="17" xfId="0" applyNumberFormat="1" applyFont="1" applyBorder="1" applyAlignment="1">
      <alignment vertical="center" shrinkToFit="1"/>
    </xf>
    <xf numFmtId="0" fontId="61" fillId="0" borderId="21" xfId="0" applyFont="1" applyBorder="1" applyAlignment="1">
      <alignment horizontal="right" vertical="center"/>
    </xf>
    <xf numFmtId="180" fontId="5" fillId="0" borderId="15" xfId="44" applyNumberFormat="1" applyFont="1" applyFill="1" applyBorder="1" applyAlignment="1">
      <alignment vertical="center" wrapText="1"/>
    </xf>
    <xf numFmtId="204" fontId="5" fillId="0" borderId="15" xfId="44" applyNumberFormat="1" applyFont="1" applyBorder="1" applyAlignment="1">
      <alignment vertical="center" wrapText="1"/>
    </xf>
    <xf numFmtId="180" fontId="5" fillId="0" borderId="14" xfId="44" applyNumberFormat="1" applyFont="1" applyFill="1" applyBorder="1" applyAlignment="1" applyProtection="1">
      <alignment horizontal="center" vertical="center" shrinkToFit="1"/>
    </xf>
    <xf numFmtId="180" fontId="5" fillId="0" borderId="47" xfId="44" applyNumberFormat="1" applyFont="1" applyFill="1" applyBorder="1" applyAlignment="1" applyProtection="1">
      <alignment vertical="center" wrapText="1"/>
    </xf>
    <xf numFmtId="213" fontId="5" fillId="0" borderId="0" xfId="0" applyNumberFormat="1" applyFont="1" applyAlignment="1">
      <alignment horizontal="center" vertical="center" shrinkToFit="1"/>
    </xf>
    <xf numFmtId="9" fontId="5" fillId="0" borderId="15" xfId="44" applyFont="1" applyFill="1" applyBorder="1" applyAlignment="1">
      <alignment horizontal="center" vertical="center" shrinkToFit="1"/>
    </xf>
    <xf numFmtId="0" fontId="5" fillId="0" borderId="0" xfId="0" quotePrefix="1" applyFont="1" applyAlignment="1">
      <alignment vertical="top"/>
    </xf>
    <xf numFmtId="224" fontId="5" fillId="24" borderId="13" xfId="0" applyNumberFormat="1" applyFont="1" applyFill="1" applyBorder="1" applyAlignment="1">
      <alignment horizontal="center" vertical="center" wrapText="1"/>
    </xf>
    <xf numFmtId="0" fontId="0" fillId="0" borderId="31" xfId="0" applyBorder="1" applyAlignment="1">
      <alignment horizontal="right" vertical="center"/>
    </xf>
    <xf numFmtId="0" fontId="0" fillId="0" borderId="0" xfId="0" applyAlignment="1">
      <alignment horizontal="centerContinuous"/>
    </xf>
    <xf numFmtId="214" fontId="5" fillId="0" borderId="0" xfId="0" applyNumberFormat="1" applyFont="1" applyAlignment="1">
      <alignment horizontal="centerContinuous" shrinkToFit="1"/>
    </xf>
    <xf numFmtId="214" fontId="5" fillId="0" borderId="0" xfId="0" applyNumberFormat="1" applyFont="1" applyAlignment="1">
      <alignment vertical="center" shrinkToFit="1"/>
    </xf>
    <xf numFmtId="230" fontId="5" fillId="24" borderId="73" xfId="0" applyNumberFormat="1" applyFont="1" applyFill="1" applyBorder="1">
      <alignment vertical="center"/>
    </xf>
    <xf numFmtId="0" fontId="5" fillId="37" borderId="29" xfId="0" applyFont="1" applyFill="1" applyBorder="1" applyAlignment="1">
      <alignment horizontal="center" vertical="center" wrapText="1"/>
    </xf>
    <xf numFmtId="211" fontId="5" fillId="37" borderId="18" xfId="0" applyNumberFormat="1" applyFont="1" applyFill="1" applyBorder="1" applyAlignment="1">
      <alignment vertical="center" shrinkToFit="1"/>
    </xf>
    <xf numFmtId="195" fontId="5" fillId="0" borderId="16" xfId="0" applyNumberFormat="1" applyFont="1" applyBorder="1">
      <alignment vertical="center"/>
    </xf>
    <xf numFmtId="0" fontId="5" fillId="25" borderId="71" xfId="0" applyFont="1" applyFill="1" applyBorder="1" applyAlignment="1" applyProtection="1">
      <alignment horizontal="center" vertical="center" shrinkToFit="1"/>
      <protection locked="0"/>
    </xf>
    <xf numFmtId="0" fontId="5" fillId="37" borderId="15" xfId="0" applyFont="1" applyFill="1" applyBorder="1" applyAlignment="1">
      <alignment horizontal="center" vertical="center" shrinkToFit="1"/>
    </xf>
    <xf numFmtId="0" fontId="5" fillId="0" borderId="85" xfId="0" applyFont="1" applyBorder="1" applyAlignment="1">
      <alignment vertical="top" wrapText="1"/>
    </xf>
    <xf numFmtId="210" fontId="5" fillId="24" borderId="17" xfId="0" applyNumberFormat="1" applyFont="1" applyFill="1" applyBorder="1" applyProtection="1">
      <alignment vertical="center"/>
      <protection locked="0"/>
    </xf>
    <xf numFmtId="210" fontId="5" fillId="24" borderId="15" xfId="0" applyNumberFormat="1" applyFont="1" applyFill="1" applyBorder="1" applyProtection="1">
      <alignment vertical="center"/>
      <protection locked="0"/>
    </xf>
    <xf numFmtId="210" fontId="5" fillId="24" borderId="60" xfId="0" applyNumberFormat="1" applyFont="1" applyFill="1" applyBorder="1" applyProtection="1">
      <alignment vertical="center"/>
      <protection locked="0"/>
    </xf>
    <xf numFmtId="178" fontId="5" fillId="26" borderId="17" xfId="0" applyNumberFormat="1" applyFont="1" applyFill="1" applyBorder="1" applyProtection="1">
      <alignment vertical="center"/>
      <protection locked="0"/>
    </xf>
    <xf numFmtId="178" fontId="5" fillId="26" borderId="15" xfId="0" applyNumberFormat="1" applyFont="1" applyFill="1" applyBorder="1" applyProtection="1">
      <alignment vertical="center"/>
      <protection locked="0"/>
    </xf>
    <xf numFmtId="0" fontId="5" fillId="26" borderId="15" xfId="0" applyFont="1" applyFill="1" applyBorder="1" applyProtection="1">
      <alignment vertical="center"/>
      <protection locked="0"/>
    </xf>
    <xf numFmtId="0" fontId="7" fillId="25" borderId="60" xfId="0" applyFont="1" applyFill="1" applyBorder="1" applyAlignment="1" applyProtection="1">
      <alignment horizontal="center" vertical="center" shrinkToFit="1"/>
      <protection locked="0"/>
    </xf>
    <xf numFmtId="0" fontId="7" fillId="25" borderId="15" xfId="0" applyFont="1" applyFill="1" applyBorder="1" applyAlignment="1" applyProtection="1">
      <alignment horizontal="center" vertical="center" shrinkToFit="1"/>
      <protection locked="0"/>
    </xf>
    <xf numFmtId="0" fontId="7" fillId="25" borderId="64" xfId="0" applyFont="1" applyFill="1" applyBorder="1" applyAlignment="1" applyProtection="1">
      <alignment horizontal="center" vertical="center" shrinkToFit="1"/>
      <protection locked="0"/>
    </xf>
    <xf numFmtId="188" fontId="5" fillId="0" borderId="47" xfId="0" applyNumberFormat="1" applyFont="1" applyBorder="1" applyAlignment="1">
      <alignment vertical="center" shrinkToFit="1"/>
    </xf>
    <xf numFmtId="226" fontId="5" fillId="26" borderId="15" xfId="0" applyNumberFormat="1" applyFont="1" applyFill="1" applyBorder="1" applyProtection="1">
      <alignment vertical="center"/>
      <protection locked="0"/>
    </xf>
    <xf numFmtId="226" fontId="5" fillId="0" borderId="0" xfId="0" applyNumberFormat="1" applyFont="1" applyProtection="1">
      <alignment vertical="center"/>
      <protection locked="0"/>
    </xf>
    <xf numFmtId="0" fontId="6" fillId="0" borderId="0" xfId="0" applyFont="1" applyAlignment="1">
      <alignment horizontal="right" vertical="center"/>
    </xf>
    <xf numFmtId="232" fontId="6" fillId="0" borderId="0" xfId="0" applyNumberFormat="1" applyFont="1" applyAlignment="1">
      <alignment vertical="center" shrinkToFit="1"/>
    </xf>
    <xf numFmtId="0" fontId="62" fillId="0" borderId="0" xfId="46" applyFont="1" applyAlignment="1" applyProtection="1">
      <alignment vertical="center"/>
    </xf>
    <xf numFmtId="233" fontId="5" fillId="0" borderId="15" xfId="0" applyNumberFormat="1" applyFont="1" applyBorder="1" applyAlignment="1">
      <alignment horizontal="center" vertical="center" shrinkToFit="1"/>
    </xf>
    <xf numFmtId="181" fontId="5" fillId="0" borderId="15" xfId="0" applyNumberFormat="1" applyFont="1" applyBorder="1" applyAlignment="1">
      <alignment vertical="center" shrinkToFit="1"/>
    </xf>
    <xf numFmtId="0" fontId="5" fillId="34" borderId="15" xfId="0" applyFont="1" applyFill="1" applyBorder="1" applyProtection="1">
      <alignment vertical="center"/>
      <protection locked="0"/>
    </xf>
    <xf numFmtId="0" fontId="5" fillId="34" borderId="15" xfId="0" applyFont="1" applyFill="1" applyBorder="1" applyAlignment="1" applyProtection="1">
      <alignment vertical="center" shrinkToFit="1"/>
      <protection locked="0"/>
    </xf>
    <xf numFmtId="180" fontId="5" fillId="0" borderId="19" xfId="44" applyNumberFormat="1" applyFont="1" applyFill="1" applyBorder="1" applyAlignment="1" applyProtection="1">
      <alignment horizontal="center" vertical="center" shrinkToFit="1"/>
    </xf>
    <xf numFmtId="0" fontId="5" fillId="25" borderId="62" xfId="0" applyFont="1" applyFill="1" applyBorder="1" applyAlignment="1" applyProtection="1">
      <alignment vertical="top" shrinkToFit="1"/>
      <protection locked="0"/>
    </xf>
    <xf numFmtId="20" fontId="5" fillId="0" borderId="0" xfId="0" applyNumberFormat="1" applyFont="1" applyAlignment="1">
      <alignment horizontal="left" vertical="center" wrapText="1" shrinkToFit="1"/>
    </xf>
    <xf numFmtId="234" fontId="5" fillId="0" borderId="0" xfId="0" applyNumberFormat="1" applyFont="1" applyAlignment="1">
      <alignment vertical="center" shrinkToFit="1"/>
    </xf>
    <xf numFmtId="0" fontId="7" fillId="24" borderId="13" xfId="0" applyFont="1" applyFill="1" applyBorder="1" applyAlignment="1">
      <alignment horizontal="center" vertical="center" wrapText="1"/>
    </xf>
    <xf numFmtId="0" fontId="49" fillId="0" borderId="33" xfId="0" applyFont="1" applyBorder="1" applyAlignment="1">
      <alignment horizontal="right" vertical="center"/>
    </xf>
    <xf numFmtId="0" fontId="63" fillId="0" borderId="0" xfId="0" applyFont="1" applyAlignment="1">
      <alignment horizontal="right" vertical="center"/>
    </xf>
    <xf numFmtId="0" fontId="63" fillId="29" borderId="15" xfId="0" applyFont="1" applyFill="1" applyBorder="1">
      <alignment vertical="center"/>
    </xf>
    <xf numFmtId="0" fontId="63" fillId="0" borderId="15" xfId="0" applyFont="1" applyBorder="1">
      <alignment vertical="center"/>
    </xf>
    <xf numFmtId="0" fontId="67" fillId="0" borderId="0" xfId="0" applyFont="1">
      <alignment vertical="center"/>
    </xf>
    <xf numFmtId="0" fontId="5" fillId="26" borderId="102" xfId="0" applyFont="1" applyFill="1" applyBorder="1" applyAlignment="1" applyProtection="1">
      <alignment vertical="center" shrinkToFit="1"/>
      <protection locked="0"/>
    </xf>
    <xf numFmtId="0" fontId="5" fillId="26" borderId="105" xfId="0" applyFont="1" applyFill="1" applyBorder="1" applyAlignment="1" applyProtection="1">
      <alignment vertical="center" shrinkToFit="1"/>
      <protection locked="0"/>
    </xf>
    <xf numFmtId="0" fontId="5" fillId="25" borderId="106" xfId="0" applyFont="1" applyFill="1" applyBorder="1" applyAlignment="1" applyProtection="1">
      <alignment vertical="center" shrinkToFit="1"/>
      <protection locked="0"/>
    </xf>
    <xf numFmtId="178" fontId="5" fillId="26" borderId="96" xfId="0" applyNumberFormat="1" applyFont="1" applyFill="1" applyBorder="1" applyAlignment="1" applyProtection="1">
      <alignment vertical="center" shrinkToFit="1"/>
      <protection locked="0"/>
    </xf>
    <xf numFmtId="0" fontId="5" fillId="25" borderId="96" xfId="0" applyFont="1" applyFill="1" applyBorder="1" applyAlignment="1" applyProtection="1">
      <alignment vertical="center" shrinkToFit="1"/>
      <protection locked="0"/>
    </xf>
    <xf numFmtId="0" fontId="5" fillId="25" borderId="96" xfId="0" applyFont="1" applyFill="1" applyBorder="1" applyAlignment="1" applyProtection="1">
      <alignment horizontal="center" vertical="center" shrinkToFit="1"/>
      <protection locked="0"/>
    </xf>
    <xf numFmtId="178" fontId="5" fillId="26" borderId="107" xfId="0" applyNumberFormat="1" applyFont="1" applyFill="1" applyBorder="1" applyAlignment="1" applyProtection="1">
      <alignment vertical="center" shrinkToFit="1"/>
      <protection locked="0"/>
    </xf>
    <xf numFmtId="182" fontId="5" fillId="31" borderId="96" xfId="0" applyNumberFormat="1" applyFont="1" applyFill="1" applyBorder="1">
      <alignment vertical="center"/>
    </xf>
    <xf numFmtId="182" fontId="5" fillId="31" borderId="108" xfId="0" applyNumberFormat="1" applyFont="1" applyFill="1" applyBorder="1">
      <alignment vertical="center"/>
    </xf>
    <xf numFmtId="0" fontId="5" fillId="26" borderId="100" xfId="0" applyFont="1" applyFill="1" applyBorder="1" applyAlignment="1" applyProtection="1">
      <alignment vertical="center" shrinkToFit="1"/>
      <protection locked="0"/>
    </xf>
    <xf numFmtId="0" fontId="5" fillId="25" borderId="84" xfId="0" applyFont="1" applyFill="1" applyBorder="1" applyAlignment="1" applyProtection="1">
      <alignment vertical="center" shrinkToFit="1"/>
      <protection locked="0"/>
    </xf>
    <xf numFmtId="182" fontId="5" fillId="31" borderId="17" xfId="0" applyNumberFormat="1" applyFont="1" applyFill="1" applyBorder="1">
      <alignment vertical="center"/>
    </xf>
    <xf numFmtId="182" fontId="5" fillId="31" borderId="83" xfId="0" applyNumberFormat="1" applyFont="1" applyFill="1" applyBorder="1">
      <alignment vertical="center"/>
    </xf>
    <xf numFmtId="0" fontId="5" fillId="0" borderId="35" xfId="0" applyFont="1" applyBorder="1" applyAlignment="1">
      <alignment vertical="top"/>
    </xf>
    <xf numFmtId="0" fontId="5" fillId="0" borderId="36" xfId="0" applyFont="1" applyBorder="1" applyAlignment="1">
      <alignment vertical="top"/>
    </xf>
    <xf numFmtId="0" fontId="5" fillId="0" borderId="37" xfId="0" applyFont="1" applyBorder="1" applyAlignment="1">
      <alignment vertical="top"/>
    </xf>
    <xf numFmtId="0" fontId="5" fillId="0" borderId="38" xfId="0" applyFont="1" applyBorder="1" applyAlignment="1">
      <alignment vertical="top"/>
    </xf>
    <xf numFmtId="0" fontId="5" fillId="0" borderId="0" xfId="0" applyFont="1" applyAlignment="1">
      <alignment vertical="top"/>
    </xf>
    <xf numFmtId="0" fontId="5" fillId="0" borderId="39" xfId="0" applyFont="1" applyBorder="1" applyAlignment="1">
      <alignment vertical="top"/>
    </xf>
    <xf numFmtId="0" fontId="5" fillId="0" borderId="40" xfId="0" applyFont="1" applyBorder="1" applyAlignment="1">
      <alignment vertical="top"/>
    </xf>
    <xf numFmtId="0" fontId="5" fillId="0" borderId="41" xfId="0" applyFont="1" applyBorder="1" applyAlignment="1">
      <alignment vertical="top"/>
    </xf>
    <xf numFmtId="0" fontId="5" fillId="0" borderId="42" xfId="0" applyFont="1" applyBorder="1" applyAlignment="1">
      <alignment vertical="top"/>
    </xf>
    <xf numFmtId="31" fontId="5" fillId="24" borderId="0" xfId="0" applyNumberFormat="1" applyFont="1" applyFill="1" applyAlignment="1">
      <alignment horizontal="left" vertical="center"/>
    </xf>
    <xf numFmtId="55" fontId="5" fillId="0" borderId="86" xfId="0" applyNumberFormat="1" applyFont="1" applyBorder="1" applyAlignment="1">
      <alignment horizontal="center" vertical="center"/>
    </xf>
    <xf numFmtId="55" fontId="5" fillId="0" borderId="87" xfId="0" applyNumberFormat="1" applyFont="1" applyBorder="1" applyAlignment="1">
      <alignment horizontal="center" vertical="center"/>
    </xf>
    <xf numFmtId="0" fontId="5" fillId="0" borderId="86" xfId="0" applyFont="1" applyBorder="1" applyAlignment="1">
      <alignment vertical="center" shrinkToFit="1"/>
    </xf>
    <xf numFmtId="0" fontId="5" fillId="0" borderId="88" xfId="0" applyFont="1" applyBorder="1" applyAlignment="1">
      <alignment vertical="center" shrinkToFit="1"/>
    </xf>
    <xf numFmtId="0" fontId="5" fillId="0" borderId="87" xfId="0" applyFont="1" applyBorder="1" applyAlignment="1">
      <alignment vertical="center" shrinkToFit="1"/>
    </xf>
    <xf numFmtId="0" fontId="5" fillId="24" borderId="13" xfId="0" applyFont="1" applyFill="1" applyBorder="1" applyAlignment="1">
      <alignment horizontal="center" vertical="center" wrapText="1" shrinkToFit="1"/>
    </xf>
    <xf numFmtId="0" fontId="5" fillId="24" borderId="17" xfId="0" applyFont="1" applyFill="1" applyBorder="1" applyAlignment="1">
      <alignment horizontal="center" vertical="center" shrinkToFit="1"/>
    </xf>
    <xf numFmtId="0" fontId="5" fillId="24" borderId="20" xfId="0" applyFont="1" applyFill="1" applyBorder="1" applyAlignment="1">
      <alignment horizontal="center" vertical="center"/>
    </xf>
    <xf numFmtId="0" fontId="5" fillId="24" borderId="33" xfId="0" applyFont="1" applyFill="1" applyBorder="1" applyAlignment="1">
      <alignment horizontal="center" vertical="center"/>
    </xf>
    <xf numFmtId="0" fontId="5" fillId="24" borderId="21" xfId="0" applyFont="1" applyFill="1" applyBorder="1" applyAlignment="1">
      <alignment horizontal="center" vertical="center"/>
    </xf>
    <xf numFmtId="0" fontId="5" fillId="24" borderId="19" xfId="0" applyFont="1" applyFill="1" applyBorder="1" applyAlignment="1">
      <alignment horizontal="center" vertical="center"/>
    </xf>
    <xf numFmtId="0" fontId="5" fillId="24" borderId="31" xfId="0" applyFont="1" applyFill="1" applyBorder="1" applyAlignment="1">
      <alignment horizontal="center" vertical="center"/>
    </xf>
    <xf numFmtId="0" fontId="5" fillId="24" borderId="18" xfId="0" applyFont="1" applyFill="1" applyBorder="1" applyAlignment="1">
      <alignment horizontal="center" vertical="center"/>
    </xf>
    <xf numFmtId="0" fontId="5" fillId="0" borderId="14" xfId="0" applyFont="1" applyBorder="1" applyAlignment="1">
      <alignment vertical="center" shrinkToFit="1"/>
    </xf>
    <xf numFmtId="0" fontId="5" fillId="0" borderId="2" xfId="0" applyFont="1" applyBorder="1" applyAlignment="1">
      <alignment vertical="center" shrinkToFit="1"/>
    </xf>
    <xf numFmtId="0" fontId="5" fillId="0" borderId="46" xfId="0" applyFont="1" applyBorder="1" applyAlignment="1">
      <alignment vertical="center" shrinkToFit="1"/>
    </xf>
    <xf numFmtId="0" fontId="49" fillId="0" borderId="13" xfId="0" applyFont="1" applyBorder="1" applyAlignment="1">
      <alignment horizontal="center" vertical="center" wrapText="1"/>
    </xf>
    <xf numFmtId="0" fontId="49" fillId="0" borderId="17" xfId="0" applyFont="1" applyBorder="1" applyAlignment="1">
      <alignment horizontal="center" vertical="center" wrapText="1"/>
    </xf>
    <xf numFmtId="0" fontId="7" fillId="0" borderId="31" xfId="0" applyFont="1" applyBorder="1" applyAlignment="1">
      <alignment vertical="center" wrapText="1"/>
    </xf>
    <xf numFmtId="0" fontId="5" fillId="0" borderId="1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4" xfId="0" applyFont="1" applyBorder="1" applyAlignment="1">
      <alignment horizontal="left" vertical="center" shrinkToFit="1"/>
    </xf>
    <xf numFmtId="0" fontId="5" fillId="0" borderId="46" xfId="0" applyFont="1" applyBorder="1" applyAlignment="1">
      <alignment horizontal="left" vertical="center" shrinkToFit="1"/>
    </xf>
    <xf numFmtId="0" fontId="5" fillId="24" borderId="14" xfId="0" applyFont="1" applyFill="1" applyBorder="1" applyAlignment="1">
      <alignment horizontal="center" vertical="center" shrinkToFit="1"/>
    </xf>
    <xf numFmtId="0" fontId="5" fillId="24" borderId="46" xfId="0" applyFont="1" applyFill="1" applyBorder="1" applyAlignment="1">
      <alignment horizontal="center" vertical="center" shrinkToFit="1"/>
    </xf>
    <xf numFmtId="31" fontId="5" fillId="26" borderId="13" xfId="0" applyNumberFormat="1" applyFont="1" applyFill="1" applyBorder="1" applyAlignment="1" applyProtection="1">
      <alignment horizontal="center" vertical="center"/>
      <protection locked="0"/>
    </xf>
    <xf numFmtId="31" fontId="5" fillId="26" borderId="15" xfId="0" applyNumberFormat="1" applyFont="1" applyFill="1" applyBorder="1" applyAlignment="1" applyProtection="1">
      <alignment horizontal="center" vertical="center"/>
      <protection locked="0"/>
    </xf>
    <xf numFmtId="0" fontId="5" fillId="26" borderId="15" xfId="0" applyFont="1" applyFill="1" applyBorder="1" applyProtection="1">
      <alignment vertical="center"/>
      <protection locked="0"/>
    </xf>
    <xf numFmtId="0" fontId="5" fillId="26" borderId="14" xfId="0" applyFont="1" applyFill="1" applyBorder="1" applyProtection="1">
      <alignment vertical="center"/>
      <protection locked="0"/>
    </xf>
    <xf numFmtId="0" fontId="5" fillId="26" borderId="2" xfId="0" applyFont="1" applyFill="1" applyBorder="1" applyProtection="1">
      <alignment vertical="center"/>
      <protection locked="0"/>
    </xf>
    <xf numFmtId="0" fontId="5" fillId="26" borderId="46" xfId="0" applyFont="1" applyFill="1" applyBorder="1" applyProtection="1">
      <alignment vertical="center"/>
      <protection locked="0"/>
    </xf>
    <xf numFmtId="55" fontId="5" fillId="26" borderId="14" xfId="0" applyNumberFormat="1" applyFont="1" applyFill="1" applyBorder="1" applyAlignment="1" applyProtection="1">
      <alignment horizontal="center" vertical="center"/>
      <protection locked="0"/>
    </xf>
    <xf numFmtId="55" fontId="5" fillId="26" borderId="46" xfId="0" applyNumberFormat="1" applyFont="1" applyFill="1" applyBorder="1" applyAlignment="1" applyProtection="1">
      <alignment horizontal="center" vertical="center"/>
      <protection locked="0"/>
    </xf>
    <xf numFmtId="0" fontId="5" fillId="24" borderId="17" xfId="0" applyFont="1" applyFill="1" applyBorder="1" applyAlignment="1">
      <alignment horizontal="center" vertical="center" wrapText="1" shrinkToFit="1"/>
    </xf>
    <xf numFmtId="0" fontId="5" fillId="0" borderId="0" xfId="0" applyFont="1" applyAlignment="1">
      <alignment vertical="center" wrapText="1"/>
    </xf>
    <xf numFmtId="0" fontId="5" fillId="24" borderId="13" xfId="0" applyFont="1" applyFill="1" applyBorder="1" applyAlignment="1">
      <alignment horizontal="center" vertical="center"/>
    </xf>
    <xf numFmtId="0" fontId="5" fillId="24" borderId="17" xfId="0" applyFont="1" applyFill="1" applyBorder="1" applyAlignment="1">
      <alignment horizontal="center" vertical="center"/>
    </xf>
    <xf numFmtId="0" fontId="5" fillId="25" borderId="19" xfId="0" applyFont="1" applyFill="1" applyBorder="1" applyAlignment="1" applyProtection="1">
      <alignment vertical="center" shrinkToFit="1"/>
      <protection locked="0"/>
    </xf>
    <xf numFmtId="0" fontId="5" fillId="25" borderId="18" xfId="0" applyFont="1" applyFill="1" applyBorder="1" applyAlignment="1" applyProtection="1">
      <alignment vertical="center" shrinkToFit="1"/>
      <protection locked="0"/>
    </xf>
    <xf numFmtId="0" fontId="5" fillId="0" borderId="14" xfId="0" applyFont="1" applyBorder="1" applyAlignment="1">
      <alignment horizontal="center" vertical="center"/>
    </xf>
    <xf numFmtId="0" fontId="5" fillId="0" borderId="46" xfId="0" applyFont="1" applyBorder="1" applyAlignment="1">
      <alignment horizontal="center" vertical="center"/>
    </xf>
    <xf numFmtId="0" fontId="5" fillId="24" borderId="13"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6" borderId="14" xfId="0" applyFont="1" applyFill="1" applyBorder="1" applyAlignment="1" applyProtection="1">
      <alignment vertical="center" shrinkToFit="1"/>
      <protection locked="0"/>
    </xf>
    <xf numFmtId="0" fontId="5" fillId="26" borderId="2" xfId="0" applyFont="1" applyFill="1" applyBorder="1" applyAlignment="1" applyProtection="1">
      <alignment vertical="center" shrinkToFit="1"/>
      <protection locked="0"/>
    </xf>
    <xf numFmtId="0" fontId="5" fillId="26" borderId="46" xfId="0" applyFont="1" applyFill="1" applyBorder="1" applyAlignment="1" applyProtection="1">
      <alignment vertical="center" shrinkToFit="1"/>
      <protection locked="0"/>
    </xf>
    <xf numFmtId="0" fontId="5" fillId="26" borderId="19" xfId="0" applyFont="1" applyFill="1" applyBorder="1" applyAlignment="1" applyProtection="1">
      <alignment vertical="center" shrinkToFit="1"/>
      <protection locked="0"/>
    </xf>
    <xf numFmtId="0" fontId="5" fillId="26" borderId="31" xfId="0" applyFont="1" applyFill="1" applyBorder="1" applyAlignment="1" applyProtection="1">
      <alignment vertical="center" shrinkToFit="1"/>
      <protection locked="0"/>
    </xf>
    <xf numFmtId="0" fontId="5" fillId="24" borderId="29" xfId="0" applyFont="1" applyFill="1" applyBorder="1" applyAlignment="1">
      <alignment horizontal="center" vertical="center"/>
    </xf>
    <xf numFmtId="0" fontId="5" fillId="24" borderId="89" xfId="0" applyFont="1" applyFill="1" applyBorder="1" applyAlignment="1">
      <alignment horizontal="center" vertical="center"/>
    </xf>
    <xf numFmtId="0" fontId="5" fillId="24" borderId="90" xfId="0" applyFont="1" applyFill="1" applyBorder="1" applyAlignment="1">
      <alignment horizontal="center" vertical="center"/>
    </xf>
    <xf numFmtId="0" fontId="5" fillId="24" borderId="91" xfId="0" applyFont="1" applyFill="1" applyBorder="1" applyAlignment="1">
      <alignment horizontal="center" vertical="center"/>
    </xf>
    <xf numFmtId="0" fontId="5" fillId="26" borderId="18" xfId="0" applyFont="1" applyFill="1" applyBorder="1" applyAlignment="1" applyProtection="1">
      <alignment vertical="center" shrinkToFit="1"/>
      <protection locked="0"/>
    </xf>
    <xf numFmtId="0" fontId="5" fillId="24" borderId="0" xfId="0" applyFont="1" applyFill="1" applyAlignment="1">
      <alignment horizontal="center" vertical="center" wrapText="1"/>
    </xf>
    <xf numFmtId="0" fontId="5" fillId="0" borderId="31" xfId="0" applyFont="1" applyBorder="1" applyAlignment="1">
      <alignment horizontal="left" vertical="center" wrapText="1"/>
    </xf>
    <xf numFmtId="0" fontId="5" fillId="0" borderId="21" xfId="0" applyFont="1" applyBorder="1" applyAlignment="1">
      <alignment vertical="top" wrapText="1" shrinkToFit="1"/>
    </xf>
    <xf numFmtId="0" fontId="5" fillId="0" borderId="22" xfId="0" applyFont="1" applyBorder="1" applyAlignment="1">
      <alignment vertical="top" wrapText="1" shrinkToFit="1"/>
    </xf>
    <xf numFmtId="0" fontId="5" fillId="24" borderId="14" xfId="0" applyFont="1" applyFill="1" applyBorder="1" applyAlignment="1">
      <alignment horizontal="center" vertical="center" wrapText="1"/>
    </xf>
    <xf numFmtId="0" fontId="5" fillId="24" borderId="2" xfId="0" applyFont="1" applyFill="1" applyBorder="1" applyAlignment="1">
      <alignment horizontal="center" vertical="center" wrapText="1"/>
    </xf>
    <xf numFmtId="0" fontId="5" fillId="24" borderId="46" xfId="0" applyFont="1" applyFill="1" applyBorder="1" applyAlignment="1">
      <alignment horizontal="center" vertical="center" wrapText="1"/>
    </xf>
    <xf numFmtId="0" fontId="5" fillId="0" borderId="13" xfId="0" applyFont="1" applyBorder="1" applyAlignment="1">
      <alignment horizontal="center" vertical="top" textRotation="255"/>
    </xf>
    <xf numFmtId="0" fontId="5" fillId="0" borderId="29" xfId="0" applyFont="1" applyBorder="1" applyAlignment="1">
      <alignment horizontal="center" vertical="top" textRotation="255"/>
    </xf>
    <xf numFmtId="0" fontId="5" fillId="0" borderId="17" xfId="0" applyFont="1" applyBorder="1" applyAlignment="1">
      <alignment horizontal="center" vertical="top" textRotation="255"/>
    </xf>
    <xf numFmtId="0" fontId="5" fillId="0" borderId="13" xfId="0" applyFont="1" applyBorder="1" applyAlignment="1">
      <alignment vertical="center" wrapText="1" shrinkToFit="1"/>
    </xf>
    <xf numFmtId="0" fontId="5" fillId="0" borderId="29" xfId="0" applyFont="1" applyBorder="1" applyAlignment="1">
      <alignment vertical="center" wrapText="1" shrinkToFit="1"/>
    </xf>
    <xf numFmtId="0" fontId="5" fillId="0" borderId="13" xfId="0" quotePrefix="1" applyFont="1" applyBorder="1" applyAlignment="1">
      <alignment horizontal="center" vertical="top" textRotation="255" shrinkToFit="1"/>
    </xf>
    <xf numFmtId="0" fontId="5" fillId="0" borderId="29" xfId="0" quotePrefix="1" applyFont="1" applyBorder="1" applyAlignment="1">
      <alignment horizontal="center" vertical="top" textRotation="255" shrinkToFit="1"/>
    </xf>
    <xf numFmtId="0" fontId="5" fillId="0" borderId="17" xfId="0" quotePrefix="1" applyFont="1" applyBorder="1" applyAlignment="1">
      <alignment horizontal="center" vertical="top" textRotation="255" shrinkToFit="1"/>
    </xf>
    <xf numFmtId="0" fontId="5" fillId="0" borderId="13" xfId="0" quotePrefix="1" applyFont="1" applyBorder="1" applyAlignment="1">
      <alignment horizontal="center" vertical="top" textRotation="255"/>
    </xf>
    <xf numFmtId="0" fontId="5" fillId="0" borderId="29" xfId="0" quotePrefix="1" applyFont="1" applyBorder="1" applyAlignment="1">
      <alignment horizontal="center" vertical="top" textRotation="255"/>
    </xf>
    <xf numFmtId="0" fontId="5" fillId="0" borderId="17" xfId="0" quotePrefix="1" applyFont="1" applyBorder="1" applyAlignment="1">
      <alignment horizontal="center" vertical="top" textRotation="255"/>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13" xfId="0" applyFont="1" applyBorder="1" applyAlignment="1">
      <alignment horizontal="center" vertical="top" textRotation="255" shrinkToFit="1"/>
    </xf>
    <xf numFmtId="0" fontId="5" fillId="0" borderId="29" xfId="0" applyFont="1" applyBorder="1" applyAlignment="1">
      <alignment horizontal="center" vertical="top" textRotation="255" shrinkToFit="1"/>
    </xf>
    <xf numFmtId="0" fontId="5" fillId="0" borderId="17" xfId="0" applyFont="1" applyBorder="1" applyAlignment="1">
      <alignment horizontal="center" vertical="top" textRotation="255" shrinkToFit="1"/>
    </xf>
    <xf numFmtId="0" fontId="0" fillId="0" borderId="29" xfId="0" applyBorder="1">
      <alignment vertical="center"/>
    </xf>
    <xf numFmtId="0" fontId="0" fillId="0" borderId="17" xfId="0" applyBorder="1">
      <alignment vertical="center"/>
    </xf>
    <xf numFmtId="0" fontId="5" fillId="0" borderId="19" xfId="0" applyFont="1" applyBorder="1" applyAlignment="1">
      <alignment horizontal="left" vertical="center" shrinkToFit="1"/>
    </xf>
    <xf numFmtId="0" fontId="5" fillId="0" borderId="18" xfId="0" applyFont="1" applyBorder="1" applyAlignment="1">
      <alignment horizontal="left" vertical="center" shrinkToFit="1"/>
    </xf>
    <xf numFmtId="0" fontId="43" fillId="0" borderId="13" xfId="0" applyFont="1" applyBorder="1" applyAlignment="1">
      <alignment horizontal="center" vertical="top" textRotation="255" wrapText="1"/>
    </xf>
    <xf numFmtId="0" fontId="43" fillId="0" borderId="29" xfId="0" applyFont="1" applyBorder="1" applyAlignment="1">
      <alignment horizontal="center" vertical="top" textRotation="255" wrapText="1"/>
    </xf>
    <xf numFmtId="0" fontId="43" fillId="0" borderId="17" xfId="0" applyFont="1" applyBorder="1" applyAlignment="1">
      <alignment horizontal="center" vertical="top" textRotation="255" wrapText="1"/>
    </xf>
    <xf numFmtId="0" fontId="43" fillId="0" borderId="20" xfId="0" applyFont="1" applyBorder="1" applyAlignment="1">
      <alignment horizontal="center" vertical="top" textRotation="255" wrapText="1"/>
    </xf>
    <xf numFmtId="0" fontId="43" fillId="0" borderId="16" xfId="0" applyFont="1" applyBorder="1" applyAlignment="1">
      <alignment horizontal="center" vertical="top" textRotation="255" wrapText="1"/>
    </xf>
    <xf numFmtId="0" fontId="43" fillId="0" borderId="19" xfId="0" applyFont="1" applyBorder="1" applyAlignment="1">
      <alignment horizontal="center" vertical="top" textRotation="255" wrapText="1"/>
    </xf>
    <xf numFmtId="0" fontId="2" fillId="0" borderId="13" xfId="0" applyFont="1" applyBorder="1" applyAlignment="1">
      <alignment horizontal="center" vertical="top" textRotation="255" wrapText="1"/>
    </xf>
    <xf numFmtId="0" fontId="2" fillId="0" borderId="29" xfId="0" applyFont="1" applyBorder="1" applyAlignment="1">
      <alignment horizontal="center" vertical="top" textRotation="255" wrapText="1"/>
    </xf>
    <xf numFmtId="0" fontId="2" fillId="0" borderId="17" xfId="0" applyFont="1" applyBorder="1" applyAlignment="1">
      <alignment horizontal="center" vertical="top" textRotation="255" wrapText="1"/>
    </xf>
    <xf numFmtId="0" fontId="5" fillId="0" borderId="21" xfId="0" applyFont="1" applyBorder="1" applyAlignment="1">
      <alignment horizontal="center" vertical="top" textRotation="255" shrinkToFit="1"/>
    </xf>
    <xf numFmtId="0" fontId="5" fillId="0" borderId="22" xfId="0" applyFont="1" applyBorder="1" applyAlignment="1">
      <alignment horizontal="center" vertical="top" textRotation="255" shrinkToFit="1"/>
    </xf>
    <xf numFmtId="0" fontId="5" fillId="0" borderId="18" xfId="0" applyFont="1" applyBorder="1" applyAlignment="1">
      <alignment horizontal="center" vertical="top" textRotation="255" shrinkToFit="1"/>
    </xf>
    <xf numFmtId="187" fontId="5" fillId="26" borderId="49" xfId="0" applyNumberFormat="1" applyFont="1" applyFill="1" applyBorder="1" applyAlignment="1" applyProtection="1">
      <alignment vertical="center" shrinkToFit="1"/>
      <protection locked="0"/>
    </xf>
    <xf numFmtId="187" fontId="5" fillId="26" borderId="92" xfId="0" applyNumberFormat="1" applyFont="1" applyFill="1" applyBorder="1" applyAlignment="1" applyProtection="1">
      <alignment vertical="center" shrinkToFit="1"/>
      <protection locked="0"/>
    </xf>
    <xf numFmtId="187" fontId="5" fillId="26" borderId="93" xfId="0" applyNumberFormat="1" applyFont="1" applyFill="1" applyBorder="1" applyAlignment="1" applyProtection="1">
      <alignment vertical="center" shrinkToFit="1"/>
      <protection locked="0"/>
    </xf>
    <xf numFmtId="0" fontId="5" fillId="0" borderId="79" xfId="0" applyFont="1" applyBorder="1">
      <alignment vertical="center"/>
    </xf>
    <xf numFmtId="0" fontId="5" fillId="0" borderId="94" xfId="0" applyFont="1" applyBorder="1">
      <alignment vertical="center"/>
    </xf>
    <xf numFmtId="0" fontId="5" fillId="0" borderId="84" xfId="0" applyFont="1" applyBorder="1">
      <alignment vertical="center"/>
    </xf>
    <xf numFmtId="0" fontId="5" fillId="0" borderId="14" xfId="0" applyFont="1" applyBorder="1" applyAlignment="1">
      <alignment horizontal="center" vertical="top" wrapText="1"/>
    </xf>
    <xf numFmtId="0" fontId="5" fillId="0" borderId="46" xfId="0" applyFont="1" applyBorder="1" applyAlignment="1">
      <alignment horizontal="center" vertical="top" wrapText="1"/>
    </xf>
    <xf numFmtId="0" fontId="5" fillId="0" borderId="14" xfId="0" applyFont="1" applyBorder="1" applyAlignment="1">
      <alignment vertical="top" wrapText="1"/>
    </xf>
    <xf numFmtId="0" fontId="5" fillId="0" borderId="2" xfId="0" applyFont="1" applyBorder="1" applyAlignment="1">
      <alignment vertical="top" wrapText="1"/>
    </xf>
    <xf numFmtId="0" fontId="5" fillId="0" borderId="46" xfId="0" applyFont="1" applyBorder="1" applyAlignment="1">
      <alignment vertical="top" wrapText="1"/>
    </xf>
    <xf numFmtId="0" fontId="5" fillId="0" borderId="20" xfId="0" applyFont="1" applyBorder="1" applyAlignment="1">
      <alignment vertical="top" wrapText="1"/>
    </xf>
    <xf numFmtId="0" fontId="5" fillId="0" borderId="33" xfId="0" applyFont="1" applyBorder="1" applyAlignment="1">
      <alignment vertical="top" wrapText="1"/>
    </xf>
    <xf numFmtId="0" fontId="5" fillId="0" borderId="21" xfId="0" applyFont="1" applyBorder="1" applyAlignment="1">
      <alignment vertical="top" wrapText="1"/>
    </xf>
    <xf numFmtId="188" fontId="5" fillId="26" borderId="49" xfId="0" applyNumberFormat="1" applyFont="1" applyFill="1" applyBorder="1" applyAlignment="1" applyProtection="1">
      <alignment vertical="center" shrinkToFit="1"/>
      <protection locked="0"/>
    </xf>
    <xf numFmtId="188" fontId="5" fillId="26" borderId="93" xfId="0" applyNumberFormat="1" applyFont="1" applyFill="1" applyBorder="1" applyAlignment="1" applyProtection="1">
      <alignment vertical="center" shrinkToFit="1"/>
      <protection locked="0"/>
    </xf>
    <xf numFmtId="0" fontId="5" fillId="0" borderId="80" xfId="0" applyFont="1" applyBorder="1" applyAlignment="1">
      <alignment vertical="top" wrapText="1"/>
    </xf>
    <xf numFmtId="0" fontId="5" fillId="0" borderId="19" xfId="0" applyFont="1" applyBorder="1" applyAlignment="1">
      <alignment vertical="top" wrapText="1"/>
    </xf>
    <xf numFmtId="0" fontId="5" fillId="0" borderId="31" xfId="0" applyFont="1" applyBorder="1" applyAlignment="1">
      <alignment vertical="top" wrapText="1"/>
    </xf>
    <xf numFmtId="0" fontId="5" fillId="0" borderId="85" xfId="0" applyFont="1" applyBorder="1" applyAlignment="1">
      <alignment vertical="top" wrapText="1"/>
    </xf>
    <xf numFmtId="188" fontId="5" fillId="0" borderId="49" xfId="0" applyNumberFormat="1" applyFont="1" applyBorder="1" applyAlignment="1">
      <alignment vertical="center" shrinkToFit="1"/>
    </xf>
    <xf numFmtId="188" fontId="5" fillId="0" borderId="93" xfId="0" applyNumberFormat="1" applyFont="1" applyBorder="1" applyAlignment="1">
      <alignment vertical="center" shrinkToFit="1"/>
    </xf>
    <xf numFmtId="0" fontId="5" fillId="0" borderId="33" xfId="0" applyFont="1" applyBorder="1" applyAlignment="1">
      <alignment horizontal="left" vertical="center" wrapText="1"/>
    </xf>
    <xf numFmtId="0" fontId="5" fillId="0" borderId="0" xfId="0" applyFont="1" applyAlignment="1">
      <alignment horizontal="left" vertical="center" wrapText="1"/>
    </xf>
    <xf numFmtId="0" fontId="5" fillId="24" borderId="14" xfId="0" applyFont="1" applyFill="1" applyBorder="1" applyAlignment="1">
      <alignment horizontal="center" vertical="center"/>
    </xf>
    <xf numFmtId="0" fontId="5" fillId="24" borderId="2" xfId="0" applyFont="1" applyFill="1" applyBorder="1" applyAlignment="1">
      <alignment horizontal="center" vertical="center"/>
    </xf>
    <xf numFmtId="0" fontId="5" fillId="24" borderId="46" xfId="0" applyFont="1" applyFill="1" applyBorder="1" applyAlignment="1">
      <alignment horizontal="center" vertical="center"/>
    </xf>
    <xf numFmtId="0" fontId="5" fillId="0" borderId="20" xfId="0" applyFont="1" applyBorder="1" applyAlignment="1">
      <alignment vertical="top"/>
    </xf>
    <xf numFmtId="0" fontId="5" fillId="0" borderId="33" xfId="0" applyFont="1" applyBorder="1" applyAlignment="1">
      <alignment vertical="top"/>
    </xf>
    <xf numFmtId="0" fontId="5" fillId="0" borderId="80" xfId="0" applyFont="1" applyBorder="1" applyAlignment="1">
      <alignment vertical="top"/>
    </xf>
    <xf numFmtId="0" fontId="5" fillId="0" borderId="16" xfId="0" applyFont="1" applyBorder="1" applyAlignment="1">
      <alignment vertical="top"/>
    </xf>
    <xf numFmtId="0" fontId="5" fillId="0" borderId="81" xfId="0" applyFont="1" applyBorder="1" applyAlignment="1">
      <alignment vertical="top"/>
    </xf>
    <xf numFmtId="0" fontId="5" fillId="0" borderId="19" xfId="0" applyFont="1" applyBorder="1" applyAlignment="1">
      <alignment vertical="top"/>
    </xf>
    <xf numFmtId="0" fontId="5" fillId="0" borderId="31" xfId="0" applyFont="1" applyBorder="1" applyAlignment="1">
      <alignment vertical="top"/>
    </xf>
    <xf numFmtId="0" fontId="5" fillId="0" borderId="85" xfId="0" applyFont="1" applyBorder="1" applyAlignment="1">
      <alignment vertical="top"/>
    </xf>
    <xf numFmtId="188" fontId="5" fillId="0" borderId="92" xfId="0" applyNumberFormat="1" applyFont="1" applyBorder="1" applyAlignment="1">
      <alignment vertical="center" shrinkToFit="1"/>
    </xf>
    <xf numFmtId="188" fontId="5" fillId="26" borderId="92" xfId="0" applyNumberFormat="1" applyFont="1" applyFill="1" applyBorder="1" applyAlignment="1" applyProtection="1">
      <alignment vertical="center" shrinkToFit="1"/>
      <protection locked="0"/>
    </xf>
    <xf numFmtId="0" fontId="5" fillId="0" borderId="79" xfId="0" applyFont="1" applyBorder="1" applyAlignment="1">
      <alignment horizontal="left" vertical="center"/>
    </xf>
    <xf numFmtId="0" fontId="5" fillId="0" borderId="94" xfId="0" applyFont="1" applyBorder="1" applyAlignment="1">
      <alignment horizontal="left" vertical="center"/>
    </xf>
    <xf numFmtId="0" fontId="5" fillId="0" borderId="84" xfId="0" applyFont="1" applyBorder="1" applyAlignment="1">
      <alignment horizontal="left" vertical="center"/>
    </xf>
    <xf numFmtId="0" fontId="5" fillId="0" borderId="70"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7" fillId="0" borderId="29" xfId="0" applyFont="1" applyBorder="1" applyAlignment="1">
      <alignment vertical="top" wrapText="1"/>
    </xf>
    <xf numFmtId="0" fontId="5" fillId="0" borderId="13" xfId="0" applyFont="1" applyBorder="1" applyAlignment="1">
      <alignment horizontal="center" vertical="top"/>
    </xf>
    <xf numFmtId="0" fontId="5" fillId="0" borderId="29" xfId="0" applyFont="1" applyBorder="1" applyAlignment="1">
      <alignment horizontal="center" vertical="top"/>
    </xf>
    <xf numFmtId="0" fontId="5" fillId="0" borderId="17" xfId="0" applyFont="1" applyBorder="1" applyAlignment="1">
      <alignment horizontal="center" vertical="top"/>
    </xf>
    <xf numFmtId="0" fontId="5" fillId="0" borderId="95" xfId="0" applyFont="1" applyBorder="1" applyAlignment="1">
      <alignment horizontal="right" vertical="center" wrapText="1"/>
    </xf>
    <xf numFmtId="0" fontId="5" fillId="0" borderId="81" xfId="0" applyFont="1" applyBorder="1" applyAlignment="1">
      <alignment horizontal="right" vertical="center" wrapText="1"/>
    </xf>
    <xf numFmtId="0" fontId="5" fillId="0" borderId="15" xfId="0" applyFont="1" applyBorder="1" applyAlignment="1">
      <alignment vertical="center" shrinkToFit="1"/>
    </xf>
    <xf numFmtId="0" fontId="7" fillId="0" borderId="0" xfId="0" applyFont="1" applyAlignment="1">
      <alignment horizontal="right" vertical="center" shrinkToFit="1"/>
    </xf>
    <xf numFmtId="0" fontId="7" fillId="0" borderId="81" xfId="0" applyFont="1" applyBorder="1" applyAlignment="1">
      <alignment horizontal="right" vertical="center" shrinkToFit="1"/>
    </xf>
    <xf numFmtId="0" fontId="5" fillId="0" borderId="75" xfId="0" applyFont="1" applyBorder="1" applyAlignment="1">
      <alignment horizontal="center" vertical="center" shrinkToFit="1"/>
    </xf>
    <xf numFmtId="0" fontId="5" fillId="0" borderId="76" xfId="0" applyFont="1" applyBorder="1" applyAlignment="1">
      <alignment horizontal="center" vertical="center" shrinkToFit="1"/>
    </xf>
    <xf numFmtId="0" fontId="5" fillId="25" borderId="75" xfId="0" applyFont="1" applyFill="1" applyBorder="1" applyAlignment="1" applyProtection="1">
      <alignment vertical="top" shrinkToFit="1"/>
      <protection locked="0"/>
    </xf>
    <xf numFmtId="0" fontId="5" fillId="25" borderId="76" xfId="0" applyFont="1" applyFill="1" applyBorder="1" applyAlignment="1" applyProtection="1">
      <alignment vertical="top" shrinkToFit="1"/>
      <protection locked="0"/>
    </xf>
    <xf numFmtId="227" fontId="7" fillId="0" borderId="31" xfId="0" applyNumberFormat="1" applyFont="1" applyBorder="1" applyAlignment="1">
      <alignment horizontal="right" vertical="center" shrinkToFit="1"/>
    </xf>
    <xf numFmtId="227" fontId="7" fillId="0" borderId="85" xfId="0" applyNumberFormat="1" applyFont="1" applyBorder="1" applyAlignment="1">
      <alignment horizontal="right" vertical="center" shrinkToFit="1"/>
    </xf>
    <xf numFmtId="187" fontId="5" fillId="26" borderId="75" xfId="0" applyNumberFormat="1" applyFont="1" applyFill="1" applyBorder="1" applyAlignment="1" applyProtection="1">
      <alignment vertical="top" shrinkToFit="1"/>
      <protection locked="0"/>
    </xf>
    <xf numFmtId="187" fontId="5" fillId="26" borderId="76" xfId="0" applyNumberFormat="1" applyFont="1" applyFill="1" applyBorder="1" applyAlignment="1" applyProtection="1">
      <alignment vertical="top" shrinkToFit="1"/>
      <protection locked="0"/>
    </xf>
    <xf numFmtId="0" fontId="5" fillId="0" borderId="13"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5" xfId="0" applyFont="1" applyBorder="1" applyAlignment="1">
      <alignment vertical="top" wrapText="1"/>
    </xf>
    <xf numFmtId="0" fontId="5" fillId="25" borderId="75" xfId="0" applyFont="1" applyFill="1" applyBorder="1" applyAlignment="1" applyProtection="1">
      <alignment horizontal="center" vertical="center" shrinkToFit="1"/>
      <protection locked="0"/>
    </xf>
    <xf numFmtId="0" fontId="5" fillId="25" borderId="76" xfId="0" applyFont="1" applyFill="1" applyBorder="1" applyAlignment="1" applyProtection="1">
      <alignment horizontal="center" vertical="center" shrinkToFit="1"/>
      <protection locked="0"/>
    </xf>
    <xf numFmtId="0" fontId="5" fillId="0" borderId="0" xfId="0" applyFont="1">
      <alignment vertical="center"/>
    </xf>
    <xf numFmtId="0" fontId="5" fillId="0" borderId="17" xfId="0" applyFont="1" applyBorder="1" applyAlignment="1">
      <alignment vertical="center" shrinkToFit="1"/>
    </xf>
    <xf numFmtId="0" fontId="5" fillId="0" borderId="14" xfId="0" applyFont="1" applyBorder="1" applyAlignment="1">
      <alignment vertical="top" shrinkToFit="1"/>
    </xf>
    <xf numFmtId="0" fontId="5" fillId="0" borderId="2" xfId="0" applyFont="1" applyBorder="1" applyAlignment="1">
      <alignment vertical="top" shrinkToFit="1"/>
    </xf>
    <xf numFmtId="0" fontId="5" fillId="0" borderId="70" xfId="0" applyFont="1" applyBorder="1" applyAlignment="1">
      <alignment vertical="top" shrinkToFit="1"/>
    </xf>
    <xf numFmtId="187" fontId="5" fillId="26" borderId="75" xfId="0" applyNumberFormat="1" applyFont="1" applyFill="1" applyBorder="1" applyAlignment="1" applyProtection="1">
      <alignment vertical="center" shrinkToFit="1"/>
      <protection locked="0"/>
    </xf>
    <xf numFmtId="187" fontId="5" fillId="26" borderId="76" xfId="0" applyNumberFormat="1" applyFont="1" applyFill="1" applyBorder="1" applyAlignment="1" applyProtection="1">
      <alignment vertical="center" shrinkToFit="1"/>
      <protection locked="0"/>
    </xf>
    <xf numFmtId="0" fontId="5" fillId="0" borderId="104" xfId="0" applyFont="1" applyBorder="1" applyAlignment="1">
      <alignment horizontal="center" vertical="center" shrinkToFit="1"/>
    </xf>
    <xf numFmtId="0" fontId="5" fillId="0" borderId="73" xfId="0" applyFont="1" applyBorder="1" applyAlignment="1">
      <alignment horizontal="center" vertical="center" shrinkToFit="1"/>
    </xf>
    <xf numFmtId="0" fontId="5" fillId="0" borderId="64" xfId="0" applyFont="1" applyBorder="1" applyAlignment="1">
      <alignment vertical="center" shrinkToFi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14" xfId="0" applyFont="1" applyBorder="1" applyAlignment="1">
      <alignment vertical="top"/>
    </xf>
    <xf numFmtId="0" fontId="5" fillId="0" borderId="2" xfId="0" applyFont="1" applyBorder="1" applyAlignment="1">
      <alignment vertical="top"/>
    </xf>
    <xf numFmtId="0" fontId="5" fillId="0" borderId="46" xfId="0" applyFont="1" applyBorder="1" applyAlignment="1">
      <alignment vertical="top"/>
    </xf>
    <xf numFmtId="0" fontId="5" fillId="24" borderId="15" xfId="0" applyFont="1" applyFill="1" applyBorder="1" applyAlignment="1">
      <alignment horizontal="center" vertical="center" wrapText="1"/>
    </xf>
    <xf numFmtId="0" fontId="5" fillId="0" borderId="16" xfId="0" applyFont="1" applyBorder="1" applyAlignment="1">
      <alignment horizontal="left" vertical="top" wrapText="1"/>
    </xf>
    <xf numFmtId="0" fontId="5" fillId="0" borderId="22" xfId="0" applyFont="1" applyBorder="1" applyAlignment="1">
      <alignment horizontal="left" vertical="top" wrapText="1"/>
    </xf>
    <xf numFmtId="0" fontId="5" fillId="0" borderId="64" xfId="0" applyFont="1" applyBorder="1" applyAlignment="1">
      <alignment horizontal="center" vertical="center" shrinkToFit="1"/>
    </xf>
    <xf numFmtId="0" fontId="5" fillId="0" borderId="96" xfId="0" applyFont="1" applyBorder="1" applyAlignment="1">
      <alignment horizontal="center" vertical="center" shrinkToFit="1"/>
    </xf>
    <xf numFmtId="0" fontId="5" fillId="24" borderId="20" xfId="0" applyFont="1" applyFill="1" applyBorder="1" applyAlignment="1">
      <alignment horizontal="center" vertical="center" shrinkToFit="1"/>
    </xf>
    <xf numFmtId="0" fontId="5" fillId="24" borderId="21" xfId="0" applyFont="1" applyFill="1" applyBorder="1" applyAlignment="1">
      <alignment horizontal="center" vertical="center" shrinkToFit="1"/>
    </xf>
    <xf numFmtId="0" fontId="5" fillId="25" borderId="57" xfId="0" applyFont="1" applyFill="1" applyBorder="1" applyAlignment="1" applyProtection="1">
      <alignment vertical="top" shrinkToFit="1"/>
      <protection locked="0"/>
    </xf>
    <xf numFmtId="0" fontId="5" fillId="25" borderId="69" xfId="0" applyFont="1" applyFill="1" applyBorder="1" applyAlignment="1" applyProtection="1">
      <alignment vertical="top" shrinkToFit="1"/>
      <protection locked="0"/>
    </xf>
    <xf numFmtId="180" fontId="5" fillId="0" borderId="98" xfId="44" applyNumberFormat="1" applyFont="1" applyFill="1" applyBorder="1" applyAlignment="1" applyProtection="1">
      <alignment horizontal="center" vertical="center" shrinkToFit="1"/>
    </xf>
    <xf numFmtId="180" fontId="5" fillId="0" borderId="99" xfId="44" applyNumberFormat="1" applyFont="1" applyFill="1" applyBorder="1" applyAlignment="1" applyProtection="1">
      <alignment horizontal="center" vertical="center" shrinkToFit="1"/>
    </xf>
    <xf numFmtId="0" fontId="5" fillId="24" borderId="66" xfId="0" applyFont="1" applyFill="1" applyBorder="1" applyAlignment="1">
      <alignment horizontal="center" vertical="center" shrinkToFit="1"/>
    </xf>
    <xf numFmtId="0" fontId="5" fillId="24" borderId="97" xfId="0" applyFont="1" applyFill="1" applyBorder="1" applyAlignment="1">
      <alignment horizontal="center" vertical="center" shrinkToFit="1"/>
    </xf>
    <xf numFmtId="0" fontId="5" fillId="25" borderId="65" xfId="0" applyFont="1" applyFill="1" applyBorder="1" applyAlignment="1" applyProtection="1">
      <alignment vertical="top" shrinkToFit="1"/>
      <protection locked="0"/>
    </xf>
    <xf numFmtId="0" fontId="5" fillId="25" borderId="77" xfId="0" applyFont="1" applyFill="1" applyBorder="1" applyAlignment="1" applyProtection="1">
      <alignment vertical="top" shrinkToFit="1"/>
      <protection locked="0"/>
    </xf>
    <xf numFmtId="0" fontId="5" fillId="0" borderId="16" xfId="0" applyFont="1" applyBorder="1" applyAlignment="1">
      <alignment vertical="top" wrapText="1"/>
    </xf>
    <xf numFmtId="0" fontId="5" fillId="0" borderId="0" xfId="0" applyFont="1" applyAlignment="1">
      <alignment vertical="top" wrapText="1"/>
    </xf>
    <xf numFmtId="0" fontId="5" fillId="0" borderId="22" xfId="0" applyFont="1" applyBorder="1" applyAlignment="1">
      <alignment vertical="top" wrapText="1"/>
    </xf>
    <xf numFmtId="0" fontId="5" fillId="0" borderId="60" xfId="0" applyFont="1" applyBorder="1" applyAlignment="1">
      <alignment horizontal="center" vertical="center" shrinkToFit="1"/>
    </xf>
    <xf numFmtId="0" fontId="7" fillId="0" borderId="16" xfId="0" applyFont="1" applyBorder="1" applyAlignment="1">
      <alignment vertical="top" wrapText="1"/>
    </xf>
    <xf numFmtId="0" fontId="7" fillId="0" borderId="0" xfId="0" applyFont="1" applyAlignment="1">
      <alignment vertical="top" wrapText="1"/>
    </xf>
    <xf numFmtId="0" fontId="7" fillId="0" borderId="22" xfId="0" applyFont="1" applyBorder="1" applyAlignment="1">
      <alignment vertical="top" wrapText="1"/>
    </xf>
    <xf numFmtId="225" fontId="7" fillId="0" borderId="100" xfId="0" applyNumberFormat="1" applyFont="1" applyBorder="1" applyAlignment="1">
      <alignment horizontal="right" vertical="center" shrinkToFit="1"/>
    </xf>
    <xf numFmtId="225" fontId="7" fillId="0" borderId="81" xfId="0" applyNumberFormat="1" applyFont="1" applyBorder="1" applyAlignment="1">
      <alignment horizontal="right" vertical="center" shrinkToFit="1"/>
    </xf>
    <xf numFmtId="0" fontId="5" fillId="0" borderId="29"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46" xfId="0" applyFont="1" applyBorder="1" applyAlignment="1">
      <alignment horizontal="center" vertical="center" shrinkToFit="1"/>
    </xf>
    <xf numFmtId="0" fontId="5" fillId="0" borderId="101" xfId="0" applyFont="1" applyBorder="1" applyAlignment="1">
      <alignment horizontal="center" vertical="center" shrinkToFit="1"/>
    </xf>
    <xf numFmtId="0" fontId="5" fillId="0" borderId="19" xfId="0" applyFont="1" applyBorder="1" applyAlignment="1">
      <alignment horizontal="right" vertical="center" shrinkToFit="1"/>
    </xf>
    <xf numFmtId="0" fontId="5" fillId="0" borderId="18" xfId="0" applyFont="1" applyBorder="1" applyAlignment="1">
      <alignment horizontal="right" vertical="center" shrinkToFit="1"/>
    </xf>
    <xf numFmtId="0" fontId="5" fillId="0" borderId="20" xfId="0" applyFont="1" applyBorder="1" applyAlignment="1">
      <alignment horizontal="left" vertical="top" wrapText="1"/>
    </xf>
    <xf numFmtId="0" fontId="5" fillId="0" borderId="33" xfId="0" applyFont="1" applyBorder="1" applyAlignment="1">
      <alignment horizontal="left" vertical="top" wrapText="1"/>
    </xf>
    <xf numFmtId="0" fontId="5" fillId="0" borderId="21" xfId="0" applyFont="1" applyBorder="1" applyAlignment="1">
      <alignment horizontal="left" vertical="top" wrapText="1"/>
    </xf>
    <xf numFmtId="0" fontId="5" fillId="0" borderId="0" xfId="0" applyFont="1" applyAlignment="1">
      <alignment horizontal="left" vertical="top" wrapText="1"/>
    </xf>
    <xf numFmtId="0" fontId="5" fillId="0" borderId="46" xfId="0" applyFont="1" applyBorder="1" applyAlignment="1">
      <alignment vertical="top" shrinkToFit="1"/>
    </xf>
    <xf numFmtId="0" fontId="5" fillId="0" borderId="20" xfId="0" applyFont="1" applyBorder="1" applyAlignment="1">
      <alignment vertical="top" shrinkToFit="1"/>
    </xf>
    <xf numFmtId="0" fontId="0" fillId="0" borderId="33" xfId="0" applyBorder="1" applyAlignment="1">
      <alignment vertical="top" shrinkToFit="1"/>
    </xf>
    <xf numFmtId="0" fontId="0" fillId="0" borderId="21" xfId="0" applyBorder="1" applyAlignment="1">
      <alignment vertical="top" shrinkToFit="1"/>
    </xf>
    <xf numFmtId="0" fontId="5" fillId="0" borderId="56" xfId="0" applyFont="1" applyBorder="1" applyAlignment="1">
      <alignment vertical="top" wrapText="1"/>
    </xf>
    <xf numFmtId="0" fontId="5" fillId="36" borderId="14" xfId="0" applyFont="1" applyFill="1" applyBorder="1" applyAlignment="1">
      <alignment vertical="top" wrapText="1"/>
    </xf>
    <xf numFmtId="0" fontId="5" fillId="36" borderId="2" xfId="0" applyFont="1" applyFill="1" applyBorder="1" applyAlignment="1">
      <alignment vertical="top" wrapText="1"/>
    </xf>
    <xf numFmtId="0" fontId="5" fillId="36" borderId="46" xfId="0" applyFont="1" applyFill="1" applyBorder="1" applyAlignment="1">
      <alignment vertical="top" wrapTex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7" fillId="0" borderId="15" xfId="0" applyFont="1" applyBorder="1" applyAlignment="1">
      <alignment vertical="top" wrapText="1"/>
    </xf>
    <xf numFmtId="0" fontId="5" fillId="0" borderId="60" xfId="0" applyFont="1" applyBorder="1" applyAlignment="1">
      <alignment vertical="center" shrinkToFit="1"/>
    </xf>
    <xf numFmtId="0" fontId="5" fillId="36" borderId="15" xfId="0" applyFont="1" applyFill="1" applyBorder="1" applyAlignment="1">
      <alignment vertical="top" wrapText="1"/>
    </xf>
    <xf numFmtId="0" fontId="5" fillId="25" borderId="102" xfId="0" applyFont="1" applyFill="1" applyBorder="1" applyAlignment="1" applyProtection="1">
      <alignment horizontal="center" vertical="center" shrinkToFit="1"/>
      <protection locked="0"/>
    </xf>
    <xf numFmtId="0" fontId="5" fillId="25" borderId="103" xfId="0" applyFont="1" applyFill="1" applyBorder="1" applyAlignment="1" applyProtection="1">
      <alignment horizontal="center" vertical="center" shrinkToFit="1"/>
      <protection locked="0"/>
    </xf>
    <xf numFmtId="0" fontId="5" fillId="0" borderId="33" xfId="0" applyFont="1" applyBorder="1" applyAlignment="1">
      <alignment vertical="top" shrinkToFit="1"/>
    </xf>
    <xf numFmtId="0" fontId="5" fillId="0" borderId="31" xfId="0" applyFont="1" applyBorder="1" applyAlignment="1">
      <alignment horizontal="right" vertical="center" shrinkToFit="1"/>
    </xf>
    <xf numFmtId="0" fontId="5" fillId="25" borderId="61" xfId="0" applyFont="1" applyFill="1" applyBorder="1" applyAlignment="1" applyProtection="1">
      <alignment vertical="top" shrinkToFit="1"/>
      <protection locked="0"/>
    </xf>
    <xf numFmtId="0" fontId="5" fillId="25" borderId="70" xfId="0" applyFont="1" applyFill="1" applyBorder="1" applyAlignment="1" applyProtection="1">
      <alignment vertical="top" shrinkToFit="1"/>
      <protection locked="0"/>
    </xf>
    <xf numFmtId="0" fontId="0" fillId="0" borderId="76" xfId="0" applyBorder="1" applyProtection="1">
      <alignment vertical="center"/>
      <protection locked="0"/>
    </xf>
    <xf numFmtId="0" fontId="5" fillId="0" borderId="15" xfId="0" applyFont="1" applyBorder="1" applyAlignment="1">
      <alignment horizontal="center" vertical="center" shrinkToFit="1"/>
    </xf>
    <xf numFmtId="0" fontId="5" fillId="0" borderId="74" xfId="0" applyFont="1" applyBorder="1" applyAlignment="1">
      <alignment horizontal="center" vertical="center" shrinkToFit="1"/>
    </xf>
    <xf numFmtId="0" fontId="5" fillId="24" borderId="16" xfId="0" applyFont="1" applyFill="1" applyBorder="1" applyAlignment="1">
      <alignment horizontal="center" vertical="center" shrinkToFit="1"/>
    </xf>
    <xf numFmtId="0" fontId="5" fillId="24" borderId="18" xfId="0" applyFont="1" applyFill="1" applyBorder="1" applyAlignment="1">
      <alignment horizontal="center" vertical="center" shrinkToFit="1"/>
    </xf>
    <xf numFmtId="0" fontId="5" fillId="0" borderId="22"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0" xfId="0" applyFont="1" applyAlignment="1">
      <alignment vertical="top" shrinkToFit="1"/>
    </xf>
    <xf numFmtId="0" fontId="5" fillId="0" borderId="31" xfId="0" applyFont="1" applyBorder="1" applyAlignment="1">
      <alignment vertical="top" shrinkToFit="1"/>
    </xf>
    <xf numFmtId="0" fontId="5" fillId="26" borderId="54" xfId="0" applyFont="1" applyFill="1" applyBorder="1" applyAlignment="1" applyProtection="1">
      <alignment vertical="top" wrapText="1"/>
      <protection locked="0"/>
    </xf>
    <xf numFmtId="0" fontId="5" fillId="26" borderId="73" xfId="0" applyFont="1" applyFill="1" applyBorder="1" applyAlignment="1" applyProtection="1">
      <alignment vertical="top" wrapText="1"/>
      <protection locked="0"/>
    </xf>
    <xf numFmtId="0" fontId="5" fillId="26" borderId="55" xfId="0" applyFont="1" applyFill="1" applyBorder="1" applyAlignment="1" applyProtection="1">
      <alignment vertical="top" wrapText="1"/>
      <protection locked="0"/>
    </xf>
    <xf numFmtId="0" fontId="5" fillId="26" borderId="75" xfId="0" applyFont="1" applyFill="1" applyBorder="1" applyAlignment="1" applyProtection="1">
      <alignment vertical="top" wrapText="1"/>
      <protection locked="0"/>
    </xf>
    <xf numFmtId="0" fontId="5" fillId="26" borderId="1" xfId="0" applyFont="1" applyFill="1" applyBorder="1" applyAlignment="1" applyProtection="1">
      <alignment vertical="top" wrapText="1"/>
      <protection locked="0"/>
    </xf>
    <xf numFmtId="0" fontId="5" fillId="26" borderId="76" xfId="0" applyFont="1" applyFill="1" applyBorder="1" applyAlignment="1" applyProtection="1">
      <alignment vertical="top" wrapText="1"/>
      <protection locked="0"/>
    </xf>
    <xf numFmtId="0" fontId="5" fillId="0" borderId="79" xfId="0" applyFont="1" applyBorder="1" applyAlignment="1">
      <alignment horizontal="center" vertical="center" shrinkToFit="1"/>
    </xf>
    <xf numFmtId="0" fontId="5" fillId="0" borderId="94" xfId="0" applyFont="1" applyBorder="1" applyAlignment="1">
      <alignment horizontal="center" vertical="center" shrinkToFit="1"/>
    </xf>
    <xf numFmtId="0" fontId="5" fillId="0" borderId="84" xfId="0" applyFont="1" applyBorder="1" applyAlignment="1">
      <alignment horizontal="center" vertical="center" shrinkToFit="1"/>
    </xf>
    <xf numFmtId="176" fontId="5" fillId="26" borderId="75" xfId="0" applyNumberFormat="1" applyFont="1" applyFill="1" applyBorder="1" applyAlignment="1" applyProtection="1">
      <alignment horizontal="center" vertical="center" shrinkToFit="1"/>
      <protection locked="0"/>
    </xf>
    <xf numFmtId="176" fontId="5" fillId="26" borderId="76" xfId="0" applyNumberFormat="1" applyFont="1" applyFill="1" applyBorder="1" applyAlignment="1" applyProtection="1">
      <alignment horizontal="center" vertical="center" shrinkToFit="1"/>
      <protection locked="0"/>
    </xf>
    <xf numFmtId="0" fontId="5" fillId="0" borderId="31" xfId="0" applyFont="1" applyBorder="1" applyAlignment="1">
      <alignment vertical="center" wrapText="1"/>
    </xf>
    <xf numFmtId="0" fontId="5" fillId="0" borderId="31" xfId="0" applyFont="1" applyBorder="1">
      <alignment vertical="center"/>
    </xf>
    <xf numFmtId="0" fontId="5" fillId="0" borderId="20" xfId="0" applyFont="1" applyBorder="1" applyAlignment="1">
      <alignment vertical="center" wrapText="1"/>
    </xf>
    <xf numFmtId="0" fontId="5" fillId="0" borderId="21" xfId="0" applyFont="1" applyBorder="1" applyAlignment="1">
      <alignment vertical="center" wrapText="1"/>
    </xf>
    <xf numFmtId="0" fontId="5" fillId="0" borderId="19" xfId="0" applyFont="1" applyBorder="1" applyAlignment="1">
      <alignment vertical="center" wrapText="1"/>
    </xf>
    <xf numFmtId="0" fontId="5" fillId="0" borderId="18" xfId="0" applyFont="1" applyBorder="1" applyAlignment="1">
      <alignment vertical="center" wrapText="1"/>
    </xf>
    <xf numFmtId="0" fontId="5" fillId="24" borderId="17" xfId="0" applyFont="1" applyFill="1" applyBorder="1" applyAlignment="1">
      <alignment horizontal="center" vertical="center" wrapText="1"/>
    </xf>
    <xf numFmtId="0" fontId="5" fillId="24" borderId="20" xfId="0" applyFont="1" applyFill="1" applyBorder="1" applyAlignment="1">
      <alignment horizontal="center" vertical="center" wrapText="1"/>
    </xf>
    <xf numFmtId="0" fontId="5" fillId="24" borderId="19" xfId="0" applyFont="1" applyFill="1" applyBorder="1" applyAlignment="1">
      <alignment horizontal="center" vertical="center" wrapText="1"/>
    </xf>
    <xf numFmtId="0" fontId="5" fillId="24" borderId="15" xfId="0" applyFont="1" applyFill="1" applyBorder="1" applyAlignment="1">
      <alignment horizontal="center" vertical="center"/>
    </xf>
    <xf numFmtId="0" fontId="5" fillId="24" borderId="0" xfId="0" applyFont="1" applyFill="1" applyAlignment="1">
      <alignment horizontal="center" vertical="center"/>
    </xf>
    <xf numFmtId="0" fontId="5" fillId="24" borderId="22" xfId="0" applyFont="1" applyFill="1" applyBorder="1" applyAlignment="1">
      <alignment horizontal="center" vertical="center"/>
    </xf>
    <xf numFmtId="0" fontId="5" fillId="24" borderId="31" xfId="0" applyFont="1" applyFill="1" applyBorder="1" applyAlignment="1">
      <alignment horizontal="center" vertical="center" wrapText="1"/>
    </xf>
    <xf numFmtId="0" fontId="5" fillId="24" borderId="18"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24" borderId="2" xfId="0" applyFont="1" applyFill="1" applyBorder="1" applyAlignment="1">
      <alignment horizontal="center" vertical="center" shrinkToFit="1"/>
    </xf>
    <xf numFmtId="0" fontId="5" fillId="24" borderId="33" xfId="0" applyFont="1" applyFill="1" applyBorder="1" applyAlignment="1">
      <alignment horizontal="center" vertical="center" wrapText="1"/>
    </xf>
    <xf numFmtId="0" fontId="5" fillId="24" borderId="16" xfId="0" applyFont="1" applyFill="1" applyBorder="1" applyAlignment="1">
      <alignment horizontal="center" vertical="center" wrapText="1"/>
    </xf>
    <xf numFmtId="0" fontId="7" fillId="24" borderId="46" xfId="0" applyFont="1" applyFill="1" applyBorder="1" applyAlignment="1">
      <alignment horizontal="center" vertical="center" wrapText="1"/>
    </xf>
    <xf numFmtId="0" fontId="7" fillId="24" borderId="21" xfId="0" applyFont="1" applyFill="1" applyBorder="1" applyAlignment="1">
      <alignment horizontal="center" vertical="center" wrapText="1"/>
    </xf>
    <xf numFmtId="0" fontId="7" fillId="24" borderId="15" xfId="0" applyFont="1" applyFill="1" applyBorder="1" applyAlignment="1">
      <alignment horizontal="center" vertical="center" wrapText="1"/>
    </xf>
    <xf numFmtId="0" fontId="7" fillId="24" borderId="13" xfId="0" applyFont="1" applyFill="1" applyBorder="1" applyAlignment="1">
      <alignment horizontal="center" vertical="center" wrapText="1"/>
    </xf>
    <xf numFmtId="0" fontId="5" fillId="24" borderId="70" xfId="0" applyFont="1" applyFill="1" applyBorder="1" applyAlignment="1">
      <alignment horizontal="center" vertical="center"/>
    </xf>
    <xf numFmtId="0" fontId="5" fillId="24" borderId="13" xfId="0" applyFont="1" applyFill="1" applyBorder="1" applyAlignment="1">
      <alignment horizontal="center" vertical="center" shrinkToFit="1"/>
    </xf>
    <xf numFmtId="0" fontId="5" fillId="24" borderId="23" xfId="0" applyFont="1" applyFill="1" applyBorder="1" applyAlignment="1">
      <alignment horizontal="center" vertical="center"/>
    </xf>
    <xf numFmtId="0" fontId="5" fillId="24" borderId="45" xfId="0" applyFont="1" applyFill="1" applyBorder="1" applyAlignment="1">
      <alignment horizontal="center" vertical="center"/>
    </xf>
    <xf numFmtId="0" fontId="5" fillId="24" borderId="23" xfId="0" applyFont="1" applyFill="1" applyBorder="1" applyAlignment="1">
      <alignment horizontal="center" vertical="center" shrinkToFit="1"/>
    </xf>
    <xf numFmtId="0" fontId="5" fillId="24" borderId="45" xfId="0" applyFont="1" applyFill="1" applyBorder="1" applyAlignment="1">
      <alignment horizontal="center" vertical="center" shrinkToFit="1"/>
    </xf>
    <xf numFmtId="0" fontId="5" fillId="24" borderId="23" xfId="0" applyFont="1" applyFill="1" applyBorder="1" applyAlignment="1">
      <alignment horizontal="center" vertical="center" wrapText="1"/>
    </xf>
    <xf numFmtId="225" fontId="5" fillId="0" borderId="95" xfId="0" applyNumberFormat="1" applyFont="1" applyBorder="1" applyAlignment="1">
      <alignment horizontal="right" vertical="center" shrinkToFit="1"/>
    </xf>
    <xf numFmtId="225" fontId="5" fillId="0" borderId="0" xfId="0" applyNumberFormat="1" applyFont="1" applyAlignment="1">
      <alignment horizontal="right" vertical="center" shrinkToFit="1"/>
    </xf>
    <xf numFmtId="0" fontId="5" fillId="24" borderId="23" xfId="0" applyFont="1" applyFill="1" applyBorder="1" applyAlignment="1">
      <alignment horizontal="center" vertical="center" wrapText="1" shrinkToFit="1"/>
    </xf>
    <xf numFmtId="0" fontId="5" fillId="31" borderId="14" xfId="0" applyFont="1" applyFill="1" applyBorder="1" applyAlignment="1">
      <alignment horizontal="center" vertical="center" wrapText="1"/>
    </xf>
    <xf numFmtId="0" fontId="5" fillId="31" borderId="46" xfId="0" applyFont="1" applyFill="1" applyBorder="1" applyAlignment="1">
      <alignment horizontal="center" vertical="center" wrapText="1"/>
    </xf>
    <xf numFmtId="225" fontId="5" fillId="0" borderId="81" xfId="0" applyNumberFormat="1" applyFont="1" applyBorder="1" applyAlignment="1">
      <alignment horizontal="right" vertical="center" shrinkToFit="1"/>
    </xf>
    <xf numFmtId="0" fontId="5" fillId="37" borderId="29" xfId="0" applyFont="1" applyFill="1" applyBorder="1" applyAlignment="1">
      <alignment horizontal="center" vertical="center" wrapText="1"/>
    </xf>
    <xf numFmtId="0" fontId="5" fillId="24" borderId="29" xfId="0" applyFont="1" applyFill="1" applyBorder="1" applyAlignment="1">
      <alignment horizontal="center" vertical="center" shrinkToFit="1"/>
    </xf>
    <xf numFmtId="0" fontId="5" fillId="24" borderId="33" xfId="0" applyFont="1" applyFill="1" applyBorder="1" applyAlignment="1">
      <alignment horizontal="center" vertical="center" shrinkToFit="1"/>
    </xf>
    <xf numFmtId="0" fontId="5" fillId="24" borderId="22" xfId="0" applyFont="1" applyFill="1" applyBorder="1" applyAlignment="1">
      <alignment horizontal="center" vertical="center" wrapText="1"/>
    </xf>
  </cellXfs>
  <cellStyles count="6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ハイパーリンク" xfId="46" builtinId="8"/>
    <cellStyle name="メモ" xfId="47" builtinId="10" customBuiltin="1"/>
    <cellStyle name="メモ 2" xfId="48" xr:uid="{00000000-0005-0000-0000-00002F000000}"/>
    <cellStyle name="リンク セル" xfId="49" builtinId="24" customBuiltin="1"/>
    <cellStyle name="悪い" xfId="50" builtinId="27" customBuiltin="1"/>
    <cellStyle name="計算" xfId="51" builtinId="22" customBuiltin="1"/>
    <cellStyle name="警告文" xfId="52" builtinId="11" customBuiltin="1"/>
    <cellStyle name="桁区切り" xfId="53" builtinId="6"/>
    <cellStyle name="桁区切り 2" xfId="54" xr:uid="{00000000-0005-0000-0000-000035000000}"/>
    <cellStyle name="見出し 1" xfId="55" builtinId="16" customBuiltin="1"/>
    <cellStyle name="見出し 2" xfId="56" builtinId="17" customBuiltin="1"/>
    <cellStyle name="見出し 3" xfId="57" builtinId="18" customBuiltin="1"/>
    <cellStyle name="見出し 4" xfId="58" builtinId="19" customBuiltin="1"/>
    <cellStyle name="集計" xfId="59" builtinId="25" customBuiltin="1"/>
    <cellStyle name="出力" xfId="60" builtinId="21" customBuiltin="1"/>
    <cellStyle name="説明文" xfId="61" builtinId="53" customBuiltin="1"/>
    <cellStyle name="入力" xfId="62" builtinId="20" customBuiltin="1"/>
    <cellStyle name="標準" xfId="0" builtinId="0"/>
    <cellStyle name="標準 2" xfId="63" xr:uid="{00000000-0005-0000-0000-00003F000000}"/>
    <cellStyle name="標準_170125地球温暖化対策計画書(山内修正案）" xfId="64" xr:uid="{00000000-0005-0000-0000-000040000000}"/>
    <cellStyle name="良い" xfId="65" builtinId="26" customBuiltin="1"/>
  </cellStyles>
  <dxfs count="10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2251959196589791"/>
          <c:y val="0.88396356581909463"/>
        </c:manualLayout>
      </c:layout>
      <c:overlay val="0"/>
      <c:spPr>
        <a:noFill/>
        <a:ln w="25400">
          <a:noFill/>
        </a:ln>
      </c:spPr>
    </c:title>
    <c:autoTitleDeleted val="0"/>
    <c:plotArea>
      <c:layout>
        <c:manualLayout>
          <c:layoutTarget val="inner"/>
          <c:xMode val="edge"/>
          <c:yMode val="edge"/>
          <c:x val="7.5949680040546058E-2"/>
          <c:y val="2.525264980197385E-2"/>
          <c:w val="0.84810476045276428"/>
          <c:h val="0.44444663651473976"/>
        </c:manualLayout>
      </c:layout>
      <c:barChart>
        <c:barDir val="bar"/>
        <c:grouping val="stacked"/>
        <c:varyColors val="0"/>
        <c:ser>
          <c:idx val="0"/>
          <c:order val="0"/>
          <c:tx>
            <c:strRef>
              <c:f>評価書!$V$11</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評価書!$Z$11</c:f>
              <c:numCache>
                <c:formatCode>0.000_ </c:formatCode>
                <c:ptCount val="1"/>
                <c:pt idx="0">
                  <c:v>0</c:v>
                </c:pt>
              </c:numCache>
            </c:numRef>
          </c:val>
          <c:extLst>
            <c:ext xmlns:c16="http://schemas.microsoft.com/office/drawing/2014/chart" uri="{C3380CC4-5D6E-409C-BE32-E72D297353CC}">
              <c16:uniqueId val="{00000000-DC54-48A4-8E6A-61A7AEC49EC7}"/>
            </c:ext>
          </c:extLst>
        </c:ser>
        <c:ser>
          <c:idx val="1"/>
          <c:order val="1"/>
          <c:tx>
            <c:strRef>
              <c:f>評価書!$V$12</c:f>
              <c:strCache>
                <c:ptCount val="1"/>
                <c:pt idx="0">
                  <c:v>Ⅱ 設備及び建物の性能に関する事項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評価書!$Z$12</c:f>
              <c:numCache>
                <c:formatCode>0.000_ </c:formatCode>
                <c:ptCount val="1"/>
                <c:pt idx="0">
                  <c:v>0</c:v>
                </c:pt>
              </c:numCache>
            </c:numRef>
          </c:val>
          <c:extLst>
            <c:ext xmlns:c16="http://schemas.microsoft.com/office/drawing/2014/chart" uri="{C3380CC4-5D6E-409C-BE32-E72D297353CC}">
              <c16:uniqueId val="{00000001-DC54-48A4-8E6A-61A7AEC49EC7}"/>
            </c:ext>
          </c:extLst>
        </c:ser>
        <c:ser>
          <c:idx val="2"/>
          <c:order val="2"/>
          <c:tx>
            <c:strRef>
              <c:f>評価書!$V$13</c:f>
              <c:strCache>
                <c:ptCount val="1"/>
                <c:pt idx="0">
                  <c:v>Ⅲ 設備及び事業所の運用に関する事項</c:v>
                </c:pt>
              </c:strCache>
            </c:strRef>
          </c:tx>
          <c:spPr>
            <a:solidFill>
              <a:srgbClr val="FFFF99"/>
            </a:solidFill>
            <a:ln w="3175">
              <a:solidFill>
                <a:srgbClr val="000000"/>
              </a:solidFill>
              <a:prstDash val="solid"/>
            </a:ln>
          </c:spPr>
          <c:invertIfNegative val="0"/>
          <c:dLbls>
            <c:dLbl>
              <c:idx val="0"/>
              <c:spPr>
                <a:noFill/>
                <a:ln w="25400">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DC54-48A4-8E6A-61A7AEC49EC7}"/>
                </c:ext>
              </c:extLst>
            </c:dLbl>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評価書!$Z$13</c:f>
              <c:numCache>
                <c:formatCode>0.000_ </c:formatCode>
                <c:ptCount val="1"/>
                <c:pt idx="0">
                  <c:v>0</c:v>
                </c:pt>
              </c:numCache>
            </c:numRef>
          </c:val>
          <c:extLst>
            <c:ext xmlns:c16="http://schemas.microsoft.com/office/drawing/2014/chart" uri="{C3380CC4-5D6E-409C-BE32-E72D297353CC}">
              <c16:uniqueId val="{00000003-DC54-48A4-8E6A-61A7AEC49EC7}"/>
            </c:ext>
          </c:extLst>
        </c:ser>
        <c:ser>
          <c:idx val="3"/>
          <c:order val="3"/>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評価書!$AC$14</c:f>
              <c:numCache>
                <c:formatCode>0.000_ </c:formatCode>
                <c:ptCount val="1"/>
                <c:pt idx="0">
                  <c:v>0</c:v>
                </c:pt>
              </c:numCache>
            </c:numRef>
          </c:val>
          <c:extLst>
            <c:ext xmlns:c16="http://schemas.microsoft.com/office/drawing/2014/chart" uri="{C3380CC4-5D6E-409C-BE32-E72D297353CC}">
              <c16:uniqueId val="{00000004-DC54-48A4-8E6A-61A7AEC49EC7}"/>
            </c:ext>
          </c:extLst>
        </c:ser>
        <c:dLbls>
          <c:showLegendKey val="0"/>
          <c:showVal val="0"/>
          <c:showCatName val="0"/>
          <c:showSerName val="0"/>
          <c:showPercent val="0"/>
          <c:showBubbleSize val="0"/>
        </c:dLbls>
        <c:gapWidth val="100"/>
        <c:overlap val="100"/>
        <c:axId val="510210456"/>
        <c:axId val="1"/>
      </c:barChart>
      <c:catAx>
        <c:axId val="510210456"/>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795796801998"/>
              <c:y val="0.56565933210917807"/>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510210456"/>
        <c:crosses val="autoZero"/>
        <c:crossBetween val="between"/>
        <c:majorUnit val="10"/>
      </c:valAx>
      <c:spPr>
        <a:noFill/>
        <a:ln w="3175">
          <a:solidFill>
            <a:srgbClr val="000000"/>
          </a:solidFill>
          <a:prstDash val="solid"/>
        </a:ln>
      </c:spPr>
    </c:plotArea>
    <c:legend>
      <c:legendPos val="r"/>
      <c:layout>
        <c:manualLayout>
          <c:xMode val="edge"/>
          <c:yMode val="edge"/>
          <c:x val="3.6645818208894107E-2"/>
          <c:y val="0.61923739275673539"/>
          <c:w val="0.90898531300608709"/>
          <c:h val="0.2621912379529634"/>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2764274030963522"/>
          <c:y val="0.85340289253966706"/>
        </c:manualLayout>
      </c:layout>
      <c:overlay val="0"/>
      <c:spPr>
        <a:noFill/>
        <a:ln w="25400">
          <a:noFill/>
        </a:ln>
      </c:spPr>
    </c:title>
    <c:autoTitleDeleted val="0"/>
    <c:plotArea>
      <c:layout>
        <c:manualLayout>
          <c:layoutTarget val="inner"/>
          <c:xMode val="edge"/>
          <c:yMode val="edge"/>
          <c:x val="0.20731789617432106"/>
          <c:y val="9.4240837696335081E-2"/>
          <c:w val="0.55284772313152286"/>
          <c:h val="0.7120418848167539"/>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2.1057208096487385E-2"/>
                  <c:y val="-2.14975745832818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27-40C2-8F44-44A6AD338F31}"/>
                </c:ext>
              </c:extLst>
            </c:dLbl>
            <c:dLbl>
              <c:idx val="1"/>
              <c:layout>
                <c:manualLayout>
                  <c:x val="8.2450513039196524E-2"/>
                  <c:y val="1.345645930384352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27-40C2-8F44-44A6AD338F31}"/>
                </c:ext>
              </c:extLst>
            </c:dLbl>
            <c:dLbl>
              <c:idx val="2"/>
              <c:layout>
                <c:manualLayout>
                  <c:x val="-5.6686325304567818E-2"/>
                  <c:y val="6.885709966882407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27-40C2-8F44-44A6AD338F31}"/>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評価書!$AD$11:$AD$13</c:f>
              <c:strCache>
                <c:ptCount val="3"/>
                <c:pt idx="0">
                  <c:v>Ⅰ 一般管理事項</c:v>
                </c:pt>
                <c:pt idx="1">
                  <c:v>Ⅱ 設備及び
建物の性能に
関する事項</c:v>
                </c:pt>
                <c:pt idx="2">
                  <c:v>Ⅲ 設備及び
事業所の運用に
関する事項</c:v>
                </c:pt>
              </c:strCache>
            </c:strRef>
          </c:cat>
          <c:val>
            <c:numRef>
              <c:f>評価書!$AB$11:$AB$13</c:f>
              <c:numCache>
                <c:formatCode>0.0%</c:formatCode>
                <c:ptCount val="3"/>
                <c:pt idx="0">
                  <c:v>0</c:v>
                </c:pt>
                <c:pt idx="1">
                  <c:v>0</c:v>
                </c:pt>
                <c:pt idx="2">
                  <c:v>0</c:v>
                </c:pt>
              </c:numCache>
            </c:numRef>
          </c:val>
          <c:extLst>
            <c:ext xmlns:c16="http://schemas.microsoft.com/office/drawing/2014/chart" uri="{C3380CC4-5D6E-409C-BE32-E72D297353CC}">
              <c16:uniqueId val="{00000003-D427-40C2-8F44-44A6AD338F31}"/>
            </c:ext>
          </c:extLst>
        </c:ser>
        <c:dLbls>
          <c:showLegendKey val="0"/>
          <c:showVal val="0"/>
          <c:showCatName val="0"/>
          <c:showSerName val="0"/>
          <c:showPercent val="0"/>
          <c:showBubbleSize val="0"/>
        </c:dLbls>
        <c:axId val="510211440"/>
        <c:axId val="1"/>
      </c:radarChart>
      <c:catAx>
        <c:axId val="51021144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510211440"/>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17465290659"/>
          <c:y val="0.83648359253600768"/>
        </c:manualLayout>
      </c:layout>
      <c:overlay val="0"/>
      <c:spPr>
        <a:noFill/>
        <a:ln w="25400">
          <a:noFill/>
        </a:ln>
      </c:spPr>
    </c:title>
    <c:autoTitleDeleted val="0"/>
    <c:plotArea>
      <c:layout>
        <c:manualLayout>
          <c:layoutTarget val="inner"/>
          <c:xMode val="edge"/>
          <c:yMode val="edge"/>
          <c:x val="9.4674556213017749E-2"/>
          <c:y val="7.6023391812865493E-2"/>
          <c:w val="0.65483234714003946"/>
          <c:h val="0.64912280701754388"/>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評価書!$AD$34:$AD$38</c:f>
              <c:strCache>
                <c:ptCount val="5"/>
                <c:pt idx="0">
                  <c:v>1.</c:v>
                </c:pt>
                <c:pt idx="1">
                  <c:v>2.</c:v>
                </c:pt>
                <c:pt idx="2">
                  <c:v>3.</c:v>
                </c:pt>
                <c:pt idx="3">
                  <c:v>4.</c:v>
                </c:pt>
                <c:pt idx="4">
                  <c:v>5.</c:v>
                </c:pt>
              </c:strCache>
            </c:strRef>
          </c:cat>
          <c:val>
            <c:numRef>
              <c:f>評価書!$Z$34:$Z$38</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D4EE-4D8E-80C7-8A49A3272561}"/>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評価書!$AD$34:$AD$38</c:f>
              <c:strCache>
                <c:ptCount val="5"/>
                <c:pt idx="0">
                  <c:v>1.</c:v>
                </c:pt>
                <c:pt idx="1">
                  <c:v>2.</c:v>
                </c:pt>
                <c:pt idx="2">
                  <c:v>3.</c:v>
                </c:pt>
                <c:pt idx="3">
                  <c:v>4.</c:v>
                </c:pt>
                <c:pt idx="4">
                  <c:v>5.</c:v>
                </c:pt>
              </c:strCache>
            </c:strRef>
          </c:cat>
          <c:val>
            <c:numRef>
              <c:f>評価書!$AC$34:$AC$38</c:f>
              <c:numCache>
                <c:formatCode>0.000_ </c:formatCode>
                <c:ptCount val="5"/>
                <c:pt idx="0">
                  <c:v>0</c:v>
                </c:pt>
                <c:pt idx="1">
                  <c:v>0</c:v>
                </c:pt>
                <c:pt idx="2">
                  <c:v>0</c:v>
                </c:pt>
                <c:pt idx="3">
                  <c:v>0</c:v>
                </c:pt>
              </c:numCache>
            </c:numRef>
          </c:val>
          <c:extLst>
            <c:ext xmlns:c16="http://schemas.microsoft.com/office/drawing/2014/chart" uri="{C3380CC4-5D6E-409C-BE32-E72D297353CC}">
              <c16:uniqueId val="{00000001-D4EE-4D8E-80C7-8A49A3272561}"/>
            </c:ext>
          </c:extLst>
        </c:ser>
        <c:dLbls>
          <c:showLegendKey val="0"/>
          <c:showVal val="0"/>
          <c:showCatName val="0"/>
          <c:showSerName val="0"/>
          <c:showPercent val="0"/>
          <c:showBubbleSize val="0"/>
        </c:dLbls>
        <c:gapWidth val="120"/>
        <c:overlap val="100"/>
        <c:axId val="5130623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評価書!$AB$34:$AB$38</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D4EE-4D8E-80C7-8A49A3272561}"/>
            </c:ext>
          </c:extLst>
        </c:ser>
        <c:dLbls>
          <c:showLegendKey val="0"/>
          <c:showVal val="0"/>
          <c:showCatName val="0"/>
          <c:showSerName val="0"/>
          <c:showPercent val="0"/>
          <c:showBubbleSize val="0"/>
        </c:dLbls>
        <c:marker val="1"/>
        <c:smooth val="0"/>
        <c:axId val="3"/>
        <c:axId val="4"/>
      </c:lineChart>
      <c:catAx>
        <c:axId val="5130623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3962471109021819"/>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5130623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04666236089"/>
              <c:y val="0.31446703490421907"/>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82780823862985708"/>
          <c:y val="0.60862811924628824"/>
          <c:w val="0.15997718871528499"/>
          <c:h val="0.30182747678928201"/>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設備及び建物の性能に関する事項の得点率と得点の内訳</a:t>
            </a:r>
          </a:p>
        </c:rich>
      </c:tx>
      <c:layout>
        <c:manualLayout>
          <c:xMode val="edge"/>
          <c:yMode val="edge"/>
          <c:x val="0.1630649571944868"/>
          <c:y val="0.8865978370960893"/>
        </c:manualLayout>
      </c:layout>
      <c:overlay val="0"/>
      <c:spPr>
        <a:noFill/>
        <a:ln w="25400">
          <a:noFill/>
        </a:ln>
      </c:spPr>
    </c:title>
    <c:autoTitleDeleted val="0"/>
    <c:plotArea>
      <c:layout>
        <c:manualLayout>
          <c:layoutTarget val="inner"/>
          <c:xMode val="edge"/>
          <c:yMode val="edge"/>
          <c:x val="9.6267190569744601E-2"/>
          <c:y val="7.0000000000000007E-2"/>
          <c:w val="0.66011787819253442"/>
          <c:h val="0.65500000000000003"/>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評価書!$AD$39:$AD$48</c:f>
              <c:strCache>
                <c:ptCount val="10"/>
                <c:pt idx="0">
                  <c:v>1a.</c:v>
                </c:pt>
                <c:pt idx="1">
                  <c:v>1b.</c:v>
                </c:pt>
                <c:pt idx="2">
                  <c:v>1e.</c:v>
                </c:pt>
                <c:pt idx="3">
                  <c:v>1c.d.f.</c:v>
                </c:pt>
                <c:pt idx="4">
                  <c:v>2a.</c:v>
                </c:pt>
                <c:pt idx="5">
                  <c:v>2b.</c:v>
                </c:pt>
                <c:pt idx="6">
                  <c:v>2c.-e. 3.4.</c:v>
                </c:pt>
                <c:pt idx="7">
                  <c:v>5a.-d.</c:v>
                </c:pt>
                <c:pt idx="8">
                  <c:v>5e.</c:v>
                </c:pt>
                <c:pt idx="9">
                  <c:v>5f.-j.</c:v>
                </c:pt>
              </c:strCache>
            </c:strRef>
          </c:cat>
          <c:val>
            <c:numRef>
              <c:f>評価書!$Z$39:$Z$48</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A1-4117-AC17-FAA53F5231D0}"/>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評価書!$AD$39:$AD$48</c:f>
              <c:strCache>
                <c:ptCount val="10"/>
                <c:pt idx="0">
                  <c:v>1a.</c:v>
                </c:pt>
                <c:pt idx="1">
                  <c:v>1b.</c:v>
                </c:pt>
                <c:pt idx="2">
                  <c:v>1e.</c:v>
                </c:pt>
                <c:pt idx="3">
                  <c:v>1c.d.f.</c:v>
                </c:pt>
                <c:pt idx="4">
                  <c:v>2a.</c:v>
                </c:pt>
                <c:pt idx="5">
                  <c:v>2b.</c:v>
                </c:pt>
                <c:pt idx="6">
                  <c:v>2c.-e. 3.4.</c:v>
                </c:pt>
                <c:pt idx="7">
                  <c:v>5a.-d.</c:v>
                </c:pt>
                <c:pt idx="8">
                  <c:v>5e.</c:v>
                </c:pt>
                <c:pt idx="9">
                  <c:v>5f.-j.</c:v>
                </c:pt>
              </c:strCache>
            </c:strRef>
          </c:cat>
          <c:val>
            <c:numRef>
              <c:f>評価書!$AC$39:$AC$48</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A1-4117-AC17-FAA53F5231D0}"/>
            </c:ext>
          </c:extLst>
        </c:ser>
        <c:dLbls>
          <c:showLegendKey val="0"/>
          <c:showVal val="0"/>
          <c:showCatName val="0"/>
          <c:showSerName val="0"/>
          <c:showPercent val="0"/>
          <c:showBubbleSize val="0"/>
        </c:dLbls>
        <c:gapWidth val="110"/>
        <c:overlap val="100"/>
        <c:axId val="51332672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評価書!$AB$39:$AB$48</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FDA1-4117-AC17-FAA53F5231D0}"/>
            </c:ext>
          </c:extLst>
        </c:ser>
        <c:dLbls>
          <c:showLegendKey val="0"/>
          <c:showVal val="0"/>
          <c:showCatName val="0"/>
          <c:showSerName val="0"/>
          <c:showPercent val="0"/>
          <c:showBubbleSize val="0"/>
        </c:dLbls>
        <c:marker val="1"/>
        <c:smooth val="0"/>
        <c:axId val="3"/>
        <c:axId val="4"/>
      </c:lineChart>
      <c:catAx>
        <c:axId val="5133267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0522231841436E-3"/>
              <c:y val="0.37113405430130364"/>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51332672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556702715065181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071690645999086"/>
          <c:y val="0.64868711950425295"/>
          <c:w val="0.14543384956461591"/>
          <c:h val="0.23928131908822603"/>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設備及び事業所の運用に関する事項の得点率と得点の内訳</a:t>
            </a:r>
          </a:p>
        </c:rich>
      </c:tx>
      <c:layout>
        <c:manualLayout>
          <c:xMode val="edge"/>
          <c:yMode val="edge"/>
          <c:x val="0.14341862371915551"/>
          <c:y val="0.87978586952649018"/>
        </c:manualLayout>
      </c:layout>
      <c:overlay val="0"/>
      <c:spPr>
        <a:noFill/>
        <a:ln w="25400">
          <a:noFill/>
        </a:ln>
      </c:spPr>
    </c:title>
    <c:autoTitleDeleted val="0"/>
    <c:plotArea>
      <c:layout>
        <c:manualLayout>
          <c:layoutTarget val="inner"/>
          <c:xMode val="edge"/>
          <c:yMode val="edge"/>
          <c:x val="9.6922069417157822E-2"/>
          <c:y val="9.1891891891891897E-2"/>
          <c:w val="0.6594629993451212"/>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評価書!$AD$49:$AD$61</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評価書!$AC$49:$AC$61</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9617-40CF-9D4B-5F3144BEF405}"/>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評価書!$AD$49:$AD$61</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評価書!$Z$49:$Z$61</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9617-40CF-9D4B-5F3144BEF405}"/>
            </c:ext>
          </c:extLst>
        </c:ser>
        <c:dLbls>
          <c:showLegendKey val="0"/>
          <c:showVal val="0"/>
          <c:showCatName val="0"/>
          <c:showSerName val="0"/>
          <c:showPercent val="0"/>
          <c:showBubbleSize val="0"/>
        </c:dLbls>
        <c:gapWidth val="100"/>
        <c:overlap val="100"/>
        <c:axId val="51346838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評価書!$AB$49:$AB$61</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9617-40CF-9D4B-5F3144BEF405}"/>
            </c:ext>
          </c:extLst>
        </c:ser>
        <c:dLbls>
          <c:showLegendKey val="0"/>
          <c:showVal val="0"/>
          <c:showCatName val="0"/>
          <c:showSerName val="0"/>
          <c:showPercent val="0"/>
          <c:showBubbleSize val="0"/>
        </c:dLbls>
        <c:marker val="1"/>
        <c:smooth val="0"/>
        <c:axId val="3"/>
        <c:axId val="4"/>
      </c:lineChart>
      <c:catAx>
        <c:axId val="5134683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52282039408"/>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51346838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497286255507654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071690645999086"/>
          <c:y val="0.63801201885963355"/>
          <c:w val="0.14543384956461591"/>
          <c:h val="0.259428629113668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ja-JP" sz="800" b="0" i="0" u="none" strike="noStrike" baseline="0"/>
              <a:t>基礎得点</a:t>
            </a:r>
            <a:r>
              <a:rPr lang="ja-JP" altLang="en-US"/>
              <a:t>の得点バランス</a:t>
            </a:r>
          </a:p>
        </c:rich>
      </c:tx>
      <c:layout>
        <c:manualLayout>
          <c:xMode val="edge"/>
          <c:yMode val="edge"/>
          <c:x val="0.24662133874369999"/>
          <c:y val="0.87557767543208043"/>
        </c:manualLayout>
      </c:layout>
      <c:overlay val="0"/>
      <c:spPr>
        <a:noFill/>
        <a:ln w="25400">
          <a:noFill/>
        </a:ln>
      </c:spPr>
    </c:title>
    <c:autoTitleDeleted val="0"/>
    <c:plotArea>
      <c:layout>
        <c:manualLayout>
          <c:layoutTarget val="inner"/>
          <c:xMode val="edge"/>
          <c:yMode val="edge"/>
          <c:x val="7.0945945945945943E-2"/>
          <c:y val="0.16589899080814105"/>
          <c:w val="0.39189189189189189"/>
          <c:h val="0.53456341482623226"/>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9B58-42E6-96C0-5DF8E5AB039A}"/>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9B58-42E6-96C0-5DF8E5AB039A}"/>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9B58-42E6-96C0-5DF8E5AB039A}"/>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9B58-42E6-96C0-5DF8E5AB039A}"/>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9B58-42E6-96C0-5DF8E5AB039A}"/>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9B58-42E6-96C0-5DF8E5AB039A}"/>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9B58-42E6-96C0-5DF8E5AB039A}"/>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9B58-42E6-96C0-5DF8E5AB039A}"/>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9B58-42E6-96C0-5DF8E5AB039A}"/>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9B58-42E6-96C0-5DF8E5AB039A}"/>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9B58-42E6-96C0-5DF8E5AB039A}"/>
              </c:ext>
            </c:extLst>
          </c:dPt>
          <c:dPt>
            <c:idx val="11"/>
            <c:bubble3D val="0"/>
            <c:extLst>
              <c:ext xmlns:c16="http://schemas.microsoft.com/office/drawing/2014/chart" uri="{C3380CC4-5D6E-409C-BE32-E72D297353CC}">
                <c16:uniqueId val="{0000000B-9B58-42E6-96C0-5DF8E5AB039A}"/>
              </c:ext>
            </c:extLst>
          </c:dPt>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評価書!$AE$19:$AE$30</c:f>
              <c:strCache>
                <c:ptCount val="12"/>
                <c:pt idx="0">
                  <c:v>Ⅰ 一般管理事項</c:v>
                </c:pt>
                <c:pt idx="1">
                  <c:v>Ⅱ1. ﾕｰﾃｨﾘﾃｨ設備等の省ｴﾈﾙｷﾞｰ性能</c:v>
                </c:pt>
                <c:pt idx="2">
                  <c:v>Ⅱ2. 建築設備の省ｴﾈﾙｷﾞｰ性能</c:v>
                </c:pt>
                <c:pt idx="3">
                  <c:v>Ⅱ3. 建物の省ｴﾈﾙｷﾞｰ性能</c:v>
                </c:pt>
                <c:pt idx="4">
                  <c:v>Ⅱ4. 再生可能ｴﾈﾙｷﾞｰ・未利用ｴﾈﾙｷﾞｰｼｽﾃﾑの導入</c:v>
                </c:pt>
                <c:pt idx="5">
                  <c:v>Ⅱ5. 生産・プラント・特殊設備の省ｴﾈﾙｷﾞｰ性能</c:v>
                </c:pt>
                <c:pt idx="6">
                  <c:v>Ⅲ1. ﾕｰﾃｨﾘﾃｨ設備等の運用管理</c:v>
                </c:pt>
                <c:pt idx="7">
                  <c:v>Ⅲ2. ﾕｰﾃｨﾘﾃｨ設備等の保守管理</c:v>
                </c:pt>
                <c:pt idx="8">
                  <c:v>Ⅲ3. 建築設備の運用管理</c:v>
                </c:pt>
                <c:pt idx="9">
                  <c:v>Ⅲ4. 建築設備の保守管理</c:v>
                </c:pt>
                <c:pt idx="10">
                  <c:v>Ⅲ5. 生産・プラント・特殊設備の運用管理</c:v>
                </c:pt>
                <c:pt idx="11">
                  <c:v>Ⅲ6. 生産・プラント・特殊設備の保守管理</c:v>
                </c:pt>
              </c:strCache>
            </c:strRef>
          </c:cat>
          <c:val>
            <c:numRef>
              <c:f>評価書!$Z$19:$Z$30</c:f>
              <c:numCache>
                <c:formatCode>0.000_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9B58-42E6-96C0-5DF8E5AB039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5317174693654092"/>
          <c:y val="3.7736344277720005E-2"/>
          <c:w val="0.42842656554433767"/>
          <c:h val="0.84654335660872582"/>
        </c:manualLayout>
      </c:layout>
      <c:overlay val="0"/>
      <c:spPr>
        <a:solidFill>
          <a:srgbClr val="FFFFFF"/>
        </a:solidFill>
        <a:ln w="3175">
          <a:solidFill>
            <a:srgbClr val="000000"/>
          </a:solidFill>
          <a:prstDash val="solid"/>
        </a:ln>
      </c:spPr>
      <c:txPr>
        <a:bodyPr/>
        <a:lstStyle/>
        <a:p>
          <a:pPr>
            <a:defRPr sz="365"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0</xdr:colOff>
      <xdr:row>20</xdr:row>
      <xdr:rowOff>0</xdr:rowOff>
    </xdr:from>
    <xdr:to>
      <xdr:col>8</xdr:col>
      <xdr:colOff>106680</xdr:colOff>
      <xdr:row>31</xdr:row>
      <xdr:rowOff>83820</xdr:rowOff>
    </xdr:to>
    <xdr:graphicFrame macro="">
      <xdr:nvGraphicFramePr>
        <xdr:cNvPr id="16366804" name="Chart 2">
          <a:extLst>
            <a:ext uri="{FF2B5EF4-FFF2-40B4-BE49-F238E27FC236}">
              <a16:creationId xmlns:a16="http://schemas.microsoft.com/office/drawing/2014/main" id="{4B81A0A1-51F8-44F8-8F31-63324CAB1A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167640</xdr:colOff>
      <xdr:row>20</xdr:row>
      <xdr:rowOff>106680</xdr:rowOff>
    </xdr:from>
    <xdr:to>
      <xdr:col>12</xdr:col>
      <xdr:colOff>167640</xdr:colOff>
      <xdr:row>31</xdr:row>
      <xdr:rowOff>114300</xdr:rowOff>
    </xdr:to>
    <xdr:graphicFrame macro="">
      <xdr:nvGraphicFramePr>
        <xdr:cNvPr id="16366805" name="Chart 3">
          <a:extLst>
            <a:ext uri="{FF2B5EF4-FFF2-40B4-BE49-F238E27FC236}">
              <a16:creationId xmlns:a16="http://schemas.microsoft.com/office/drawing/2014/main" id="{4511789A-4073-4BAF-B586-04D26D250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32</xdr:row>
      <xdr:rowOff>76200</xdr:rowOff>
    </xdr:from>
    <xdr:to>
      <xdr:col>17</xdr:col>
      <xdr:colOff>0</xdr:colOff>
      <xdr:row>44</xdr:row>
      <xdr:rowOff>7620</xdr:rowOff>
    </xdr:to>
    <xdr:graphicFrame macro="">
      <xdr:nvGraphicFramePr>
        <xdr:cNvPr id="16366806" name="Chart 4">
          <a:extLst>
            <a:ext uri="{FF2B5EF4-FFF2-40B4-BE49-F238E27FC236}">
              <a16:creationId xmlns:a16="http://schemas.microsoft.com/office/drawing/2014/main" id="{19FE352A-06AB-4143-81CA-354DF0768B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43</xdr:row>
      <xdr:rowOff>304800</xdr:rowOff>
    </xdr:from>
    <xdr:to>
      <xdr:col>17</xdr:col>
      <xdr:colOff>0</xdr:colOff>
      <xdr:row>57</xdr:row>
      <xdr:rowOff>342900</xdr:rowOff>
    </xdr:to>
    <xdr:graphicFrame macro="">
      <xdr:nvGraphicFramePr>
        <xdr:cNvPr id="16366807" name="Chart 11">
          <a:extLst>
            <a:ext uri="{FF2B5EF4-FFF2-40B4-BE49-F238E27FC236}">
              <a16:creationId xmlns:a16="http://schemas.microsoft.com/office/drawing/2014/main" id="{A96D7DF1-78AA-4E54-B7B6-BF720EFA8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57</xdr:row>
      <xdr:rowOff>342900</xdr:rowOff>
    </xdr:from>
    <xdr:to>
      <xdr:col>17</xdr:col>
      <xdr:colOff>0</xdr:colOff>
      <xdr:row>71</xdr:row>
      <xdr:rowOff>0</xdr:rowOff>
    </xdr:to>
    <xdr:graphicFrame macro="">
      <xdr:nvGraphicFramePr>
        <xdr:cNvPr id="16366808" name="Chart 12">
          <a:extLst>
            <a:ext uri="{FF2B5EF4-FFF2-40B4-BE49-F238E27FC236}">
              <a16:creationId xmlns:a16="http://schemas.microsoft.com/office/drawing/2014/main" id="{4C2E7397-95AE-4BF9-90B3-5FA01F1528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388620</xdr:colOff>
      <xdr:row>19</xdr:row>
      <xdr:rowOff>91440</xdr:rowOff>
    </xdr:from>
    <xdr:to>
      <xdr:col>17</xdr:col>
      <xdr:colOff>83820</xdr:colOff>
      <xdr:row>31</xdr:row>
      <xdr:rowOff>99060</xdr:rowOff>
    </xdr:to>
    <xdr:graphicFrame macro="">
      <xdr:nvGraphicFramePr>
        <xdr:cNvPr id="16366809" name="Chart 15">
          <a:extLst>
            <a:ext uri="{FF2B5EF4-FFF2-40B4-BE49-F238E27FC236}">
              <a16:creationId xmlns:a16="http://schemas.microsoft.com/office/drawing/2014/main" id="{44CEF84C-A7E8-4093-B348-2A8EECEAA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9</xdr:col>
      <xdr:colOff>520065</xdr:colOff>
      <xdr:row>21</xdr:row>
      <xdr:rowOff>0</xdr:rowOff>
    </xdr:from>
    <xdr:ext cx="571310" cy="118494"/>
    <xdr:sp macro="" textlink="">
      <xdr:nvSpPr>
        <xdr:cNvPr id="2134754" name="Text Box 2786">
          <a:extLst>
            <a:ext uri="{FF2B5EF4-FFF2-40B4-BE49-F238E27FC236}">
              <a16:creationId xmlns:a16="http://schemas.microsoft.com/office/drawing/2014/main" id="{37336171-928F-4849-B216-C158E6835A25}"/>
            </a:ext>
          </a:extLst>
        </xdr:cNvPr>
        <xdr:cNvSpPr txBox="1">
          <a:spLocks noChangeArrowheads="1"/>
        </xdr:cNvSpPr>
      </xdr:nvSpPr>
      <xdr:spPr bwMode="auto">
        <a:xfrm>
          <a:off x="3377565" y="2948940"/>
          <a:ext cx="5713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ゴシック"/>
              <a:ea typeface="ＭＳ Ｐゴシック"/>
            </a:rPr>
            <a:t>Ⅰ </a:t>
          </a:r>
          <a:r>
            <a:rPr lang="ja-JP" altLang="en-US" sz="600" b="0" i="0" u="none" strike="noStrike" baseline="0">
              <a:solidFill>
                <a:srgbClr val="000000"/>
              </a:solidFill>
              <a:latin typeface="ＭＳ Ｐゴシック"/>
              <a:ea typeface="ＭＳ Ｐゴシック"/>
            </a:rPr>
            <a:t>一般管理事項</a:t>
          </a:r>
        </a:p>
      </xdr:txBody>
    </xdr:sp>
    <xdr:clientData/>
  </xdr:oneCellAnchor>
  <xdr:oneCellAnchor>
    <xdr:from>
      <xdr:col>10</xdr:col>
      <xdr:colOff>449368</xdr:colOff>
      <xdr:row>28</xdr:row>
      <xdr:rowOff>0</xdr:rowOff>
    </xdr:from>
    <xdr:ext cx="654475" cy="218521"/>
    <xdr:sp macro="" textlink="">
      <xdr:nvSpPr>
        <xdr:cNvPr id="2134755" name="Text Box 2787">
          <a:extLst>
            <a:ext uri="{FF2B5EF4-FFF2-40B4-BE49-F238E27FC236}">
              <a16:creationId xmlns:a16="http://schemas.microsoft.com/office/drawing/2014/main" id="{C01977A1-6F9C-4070-AC68-524953A8FCFC}"/>
            </a:ext>
          </a:extLst>
        </xdr:cNvPr>
        <xdr:cNvSpPr txBox="1">
          <a:spLocks noChangeArrowheads="1"/>
        </xdr:cNvSpPr>
      </xdr:nvSpPr>
      <xdr:spPr bwMode="auto">
        <a:xfrm>
          <a:off x="3832648" y="4122420"/>
          <a:ext cx="654475" cy="218521"/>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設備及び建物の</a:t>
          </a:r>
        </a:p>
        <a:p>
          <a:pPr algn="ctr" rtl="0">
            <a:defRPr sz="1000"/>
          </a:pPr>
          <a:r>
            <a:rPr lang="ja-JP" altLang="en-US" sz="600" b="0" i="0" u="none" strike="noStrike" baseline="0">
              <a:solidFill>
                <a:srgbClr val="000000"/>
              </a:solidFill>
              <a:latin typeface="ＭＳ Ｐゴシック"/>
              <a:ea typeface="ＭＳ Ｐゴシック"/>
            </a:rPr>
            <a:t>性能に関する事項</a:t>
          </a:r>
        </a:p>
      </xdr:txBody>
    </xdr:sp>
    <xdr:clientData/>
  </xdr:oneCellAnchor>
  <xdr:oneCellAnchor>
    <xdr:from>
      <xdr:col>8</xdr:col>
      <xdr:colOff>448996</xdr:colOff>
      <xdr:row>28</xdr:row>
      <xdr:rowOff>0</xdr:rowOff>
    </xdr:from>
    <xdr:ext cx="731419" cy="218521"/>
    <xdr:sp macro="" textlink="">
      <xdr:nvSpPr>
        <xdr:cNvPr id="2134756" name="Text Box 2788">
          <a:extLst>
            <a:ext uri="{FF2B5EF4-FFF2-40B4-BE49-F238E27FC236}">
              <a16:creationId xmlns:a16="http://schemas.microsoft.com/office/drawing/2014/main" id="{3C24F695-A4B5-40A7-9D3D-626C6B03DD39}"/>
            </a:ext>
          </a:extLst>
        </xdr:cNvPr>
        <xdr:cNvSpPr txBox="1">
          <a:spLocks noChangeArrowheads="1"/>
        </xdr:cNvSpPr>
      </xdr:nvSpPr>
      <xdr:spPr bwMode="auto">
        <a:xfrm>
          <a:off x="2780716" y="4122420"/>
          <a:ext cx="731419" cy="218521"/>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設備及び事業所の</a:t>
          </a:r>
        </a:p>
        <a:p>
          <a:pPr algn="ctr" rtl="0">
            <a:defRPr sz="1000"/>
          </a:pPr>
          <a:r>
            <a:rPr lang="ja-JP" altLang="en-US" sz="600" b="0" i="0" u="none" strike="noStrike" baseline="0">
              <a:solidFill>
                <a:srgbClr val="000000"/>
              </a:solidFill>
              <a:latin typeface="ＭＳ Ｐゴシック"/>
              <a:ea typeface="ＭＳ Ｐゴシック"/>
            </a:rPr>
            <a:t>運用に関する事項</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F166"/>
  <sheetViews>
    <sheetView showGridLines="0" topLeftCell="B3" zoomScaleNormal="100" zoomScaleSheetLayoutView="100" workbookViewId="0">
      <selection activeCell="D5" sqref="D5"/>
    </sheetView>
  </sheetViews>
  <sheetFormatPr defaultColWidth="0" defaultRowHeight="12.75" zeroHeight="1" x14ac:dyDescent="0.25"/>
  <cols>
    <col min="1" max="1" width="2.1328125" style="1" customWidth="1"/>
    <col min="2" max="2" width="0.46484375" style="1" customWidth="1"/>
    <col min="3" max="3" width="1.59765625" style="20" customWidth="1"/>
    <col min="4" max="4" width="2.59765625" style="1" customWidth="1"/>
    <col min="5" max="5" width="4.1328125" style="1" customWidth="1"/>
    <col min="6" max="16" width="7.59765625" style="1" customWidth="1"/>
    <col min="17" max="17" width="2.3984375" style="1" customWidth="1"/>
    <col min="18" max="18" width="1.59765625" style="1" customWidth="1"/>
    <col min="19" max="19" width="0.46484375" style="1" customWidth="1"/>
    <col min="20" max="20" width="1.59765625" style="1" customWidth="1"/>
    <col min="21" max="21" width="5.59765625" style="490" customWidth="1"/>
    <col min="22" max="23" width="9" style="490" customWidth="1"/>
    <col min="24" max="24" width="9.3984375" style="490" customWidth="1"/>
    <col min="25" max="25" width="9" style="490" customWidth="1"/>
    <col min="26" max="26" width="9.73046875" style="490" bestFit="1" customWidth="1"/>
    <col min="27" max="27" width="10.46484375" style="490" bestFit="1" customWidth="1"/>
    <col min="28" max="32" width="9" style="490" customWidth="1"/>
    <col min="33" max="16384" width="0" style="1" hidden="1"/>
  </cols>
  <sheetData>
    <row r="1" spans="1:32" s="427" customFormat="1" hidden="1" x14ac:dyDescent="0.25">
      <c r="C1" s="426"/>
      <c r="F1" s="1"/>
      <c r="G1" s="2" t="s">
        <v>1252</v>
      </c>
      <c r="H1" s="326" t="s">
        <v>0</v>
      </c>
      <c r="I1" s="166">
        <v>80</v>
      </c>
      <c r="J1" s="1" t="s">
        <v>687</v>
      </c>
      <c r="K1" s="326" t="s">
        <v>33</v>
      </c>
      <c r="L1" s="166">
        <v>70</v>
      </c>
      <c r="M1" s="1" t="s">
        <v>687</v>
      </c>
      <c r="N1" s="1"/>
      <c r="O1" s="1"/>
      <c r="P1" s="1"/>
      <c r="Q1" s="1"/>
      <c r="R1" s="1"/>
      <c r="S1" s="1"/>
      <c r="T1" s="1"/>
      <c r="U1" s="490"/>
      <c r="V1" s="923" t="s">
        <v>2243</v>
      </c>
      <c r="W1" s="924">
        <v>20</v>
      </c>
      <c r="X1" s="490" t="s">
        <v>687</v>
      </c>
      <c r="Y1" s="923" t="s">
        <v>2022</v>
      </c>
      <c r="Z1" s="925" t="str">
        <f>IF(メイン!$M$28="","",IF(MONTH(メイン!$M$28)&gt;3,YEAR(メイン!$M$28),YEAR(メイン!$M$28)-1))</f>
        <v/>
      </c>
      <c r="AA1" s="490" t="s">
        <v>88</v>
      </c>
      <c r="AB1" s="926"/>
      <c r="AC1" s="923" t="s">
        <v>1388</v>
      </c>
      <c r="AD1" s="924">
        <v>2012</v>
      </c>
      <c r="AE1" s="490" t="s">
        <v>88</v>
      </c>
      <c r="AF1" s="490"/>
    </row>
    <row r="2" spans="1:32" ht="14.25" hidden="1" x14ac:dyDescent="0.25">
      <c r="B2" s="183"/>
      <c r="C2" s="182"/>
      <c r="R2" s="428"/>
      <c r="S2" s="428"/>
      <c r="Y2" s="923" t="s">
        <v>2815</v>
      </c>
      <c r="Z2" s="925">
        <v>2</v>
      </c>
      <c r="AC2" s="923" t="s">
        <v>2816</v>
      </c>
      <c r="AD2" s="925">
        <v>4</v>
      </c>
    </row>
    <row r="3" spans="1:32" ht="14.25" x14ac:dyDescent="0.25">
      <c r="A3" s="183" t="s">
        <v>2199</v>
      </c>
      <c r="B3" s="183"/>
      <c r="C3" s="182"/>
      <c r="R3" s="428"/>
      <c r="S3" s="428"/>
      <c r="Y3" s="923"/>
      <c r="AC3" s="923"/>
    </row>
    <row r="4" spans="1:32" ht="6.75" customHeight="1" x14ac:dyDescent="0.25">
      <c r="B4" s="630"/>
      <c r="C4" s="355"/>
      <c r="D4" s="181"/>
      <c r="E4" s="181"/>
      <c r="F4" s="181"/>
      <c r="G4" s="181"/>
      <c r="H4" s="181"/>
      <c r="I4" s="181"/>
      <c r="J4" s="181"/>
      <c r="K4" s="181"/>
      <c r="L4" s="181"/>
      <c r="M4" s="181"/>
      <c r="N4" s="181"/>
      <c r="O4" s="181"/>
      <c r="P4" s="181"/>
      <c r="Q4" s="181"/>
      <c r="R4" s="181"/>
      <c r="S4" s="226"/>
    </row>
    <row r="5" spans="1:32" ht="24" customHeight="1" x14ac:dyDescent="0.25">
      <c r="B5" s="12"/>
      <c r="D5" s="106"/>
      <c r="E5" s="325" t="s">
        <v>2437</v>
      </c>
      <c r="F5" s="362"/>
      <c r="G5" s="362"/>
      <c r="H5" s="362"/>
      <c r="I5" s="362"/>
      <c r="J5" s="362"/>
      <c r="K5" s="362"/>
      <c r="L5" s="106"/>
      <c r="M5" s="362"/>
      <c r="N5" s="106"/>
      <c r="O5" s="362"/>
      <c r="P5" s="362"/>
      <c r="Q5" s="362"/>
      <c r="S5" s="358"/>
    </row>
    <row r="6" spans="1:32" ht="6.75" customHeight="1" x14ac:dyDescent="0.25">
      <c r="B6" s="12"/>
      <c r="S6" s="358"/>
    </row>
    <row r="7" spans="1:32" x14ac:dyDescent="0.25">
      <c r="B7" s="12"/>
      <c r="D7" s="363" t="s">
        <v>1463</v>
      </c>
      <c r="E7" s="364"/>
      <c r="F7" s="365"/>
      <c r="G7" s="365"/>
      <c r="H7" s="365"/>
      <c r="I7" s="365"/>
      <c r="J7" s="365"/>
      <c r="K7" s="365"/>
      <c r="L7" s="365"/>
      <c r="M7" s="365"/>
      <c r="N7" s="365"/>
      <c r="O7" s="365"/>
      <c r="P7" s="365"/>
      <c r="Q7" s="365"/>
      <c r="S7" s="358"/>
      <c r="V7" s="490" t="s">
        <v>2137</v>
      </c>
    </row>
    <row r="8" spans="1:32" x14ac:dyDescent="0.25">
      <c r="B8" s="12"/>
      <c r="E8" s="1" t="s">
        <v>166</v>
      </c>
      <c r="G8" s="116" t="str">
        <f>IF(メイン!H23="","",メイン!H23)</f>
        <v/>
      </c>
      <c r="S8" s="358"/>
      <c r="V8" s="490" t="s">
        <v>2138</v>
      </c>
    </row>
    <row r="9" spans="1:32" x14ac:dyDescent="0.25">
      <c r="B9" s="12"/>
      <c r="E9" s="1" t="s">
        <v>232</v>
      </c>
      <c r="G9" s="952" t="str">
        <f>IF(メイン!H24="","",メイン!H24)</f>
        <v/>
      </c>
      <c r="H9" s="953"/>
      <c r="I9" s="953"/>
      <c r="J9" s="953"/>
      <c r="K9" s="953"/>
      <c r="L9" s="953"/>
      <c r="M9" s="953"/>
      <c r="N9" s="953"/>
      <c r="O9" s="953"/>
      <c r="P9" s="954"/>
      <c r="S9" s="358"/>
      <c r="V9" s="490" t="s">
        <v>147</v>
      </c>
    </row>
    <row r="10" spans="1:32" x14ac:dyDescent="0.25">
      <c r="B10" s="12"/>
      <c r="E10" s="1" t="s">
        <v>1464</v>
      </c>
      <c r="G10" s="952" t="str">
        <f>IF(メイン!H25="","",メイン!H25)</f>
        <v/>
      </c>
      <c r="H10" s="953"/>
      <c r="I10" s="953"/>
      <c r="J10" s="953"/>
      <c r="K10" s="953"/>
      <c r="L10" s="953"/>
      <c r="M10" s="953"/>
      <c r="N10" s="953"/>
      <c r="O10" s="953"/>
      <c r="P10" s="954"/>
      <c r="S10" s="358"/>
      <c r="Z10" s="491" t="s">
        <v>297</v>
      </c>
      <c r="AA10" s="492" t="s">
        <v>1866</v>
      </c>
      <c r="AB10" s="492" t="s">
        <v>91</v>
      </c>
      <c r="AC10" s="493" t="s">
        <v>2355</v>
      </c>
    </row>
    <row r="11" spans="1:32" x14ac:dyDescent="0.25">
      <c r="B11" s="12"/>
      <c r="E11" s="1" t="s">
        <v>1560</v>
      </c>
      <c r="G11" s="952" t="str">
        <f>IF(メイン!H26="","",メイン!H26)</f>
        <v/>
      </c>
      <c r="H11" s="954"/>
      <c r="I11" s="418"/>
      <c r="J11" s="419"/>
      <c r="K11" s="419"/>
      <c r="L11" s="419"/>
      <c r="M11" s="419"/>
      <c r="N11" s="419"/>
      <c r="O11" s="419"/>
      <c r="P11" s="419"/>
      <c r="S11" s="358"/>
      <c r="V11" s="490" t="s">
        <v>252</v>
      </c>
      <c r="Z11" s="494">
        <f ca="1">SUM(Z34:Z38)</f>
        <v>0</v>
      </c>
      <c r="AA11" s="494">
        <f ca="1">SUM(AA34:AA38)</f>
        <v>10</v>
      </c>
      <c r="AB11" s="495">
        <f ca="1">IF(OR(AA11=0,AA11="-"),0,Z11/AA11)</f>
        <v>0</v>
      </c>
      <c r="AC11" s="494">
        <f ca="1">SUM(AC34:AC38)</f>
        <v>0</v>
      </c>
      <c r="AD11" s="490" t="s">
        <v>252</v>
      </c>
    </row>
    <row r="12" spans="1:32" ht="13.5" customHeight="1" x14ac:dyDescent="0.25">
      <c r="B12" s="12"/>
      <c r="E12" s="1" t="s">
        <v>1841</v>
      </c>
      <c r="G12" s="482" t="str">
        <f>IF(メイン!H27="","",メイン!H27)</f>
        <v/>
      </c>
      <c r="H12" s="1" t="s">
        <v>1338</v>
      </c>
      <c r="I12" s="6" t="s">
        <v>1870</v>
      </c>
      <c r="J12" s="6"/>
      <c r="K12" s="6"/>
      <c r="L12" s="482" t="str">
        <f>IF(メイン!M27="","",メイン!M27)</f>
        <v/>
      </c>
      <c r="M12" s="1" t="s">
        <v>1338</v>
      </c>
      <c r="N12" s="2" t="s">
        <v>107</v>
      </c>
      <c r="O12" s="482" t="str">
        <f>IF(メイン!P27="","",メイン!P27)</f>
        <v/>
      </c>
      <c r="P12" s="1" t="s">
        <v>917</v>
      </c>
      <c r="S12" s="358"/>
      <c r="V12" s="490" t="s">
        <v>2256</v>
      </c>
      <c r="Z12" s="494">
        <f ca="1">SUM(Z20:Z24)</f>
        <v>0</v>
      </c>
      <c r="AA12" s="494">
        <f ca="1">SUM(AA20:AA24)</f>
        <v>0</v>
      </c>
      <c r="AB12" s="495">
        <f ca="1">IF(OR(AA12=0,AA12="-"),0,Z12/AA12)</f>
        <v>0</v>
      </c>
      <c r="AC12" s="494">
        <f ca="1">SUM(AC20:AC24)</f>
        <v>0</v>
      </c>
      <c r="AD12" s="496" t="s">
        <v>357</v>
      </c>
    </row>
    <row r="13" spans="1:32" ht="13.5" customHeight="1" x14ac:dyDescent="0.25">
      <c r="B13" s="12"/>
      <c r="E13" s="1" t="s">
        <v>231</v>
      </c>
      <c r="G13" s="117" t="str">
        <f>IF(メイン!H28="","",メイン!H28)</f>
        <v/>
      </c>
      <c r="H13" s="1" t="s">
        <v>1048</v>
      </c>
      <c r="K13" s="1" t="s">
        <v>2471</v>
      </c>
      <c r="L13" s="950" t="str">
        <f>IF(メイン!M28="","",メイン!M28)</f>
        <v/>
      </c>
      <c r="M13" s="951"/>
      <c r="S13" s="358"/>
      <c r="V13" s="490" t="s">
        <v>343</v>
      </c>
      <c r="Z13" s="494">
        <f ca="1">SUM(Z25:Z30)</f>
        <v>0</v>
      </c>
      <c r="AA13" s="494">
        <f ca="1">SUM(AA25:AA30)</f>
        <v>0</v>
      </c>
      <c r="AB13" s="495">
        <f ca="1">IF(OR(AA13=0,AA13="-"),0,Z13/AA13)</f>
        <v>0</v>
      </c>
      <c r="AC13" s="494">
        <f ca="1">SUM(AC25:AC30)</f>
        <v>0</v>
      </c>
      <c r="AD13" s="496" t="s">
        <v>358</v>
      </c>
    </row>
    <row r="14" spans="1:32" x14ac:dyDescent="0.25">
      <c r="B14" s="12"/>
      <c r="E14" s="1" t="s">
        <v>1929</v>
      </c>
      <c r="G14" s="482" t="str">
        <f>IF(メイン!H29="","",メイン!H29)</f>
        <v/>
      </c>
      <c r="H14" s="1" t="s">
        <v>3377</v>
      </c>
      <c r="I14" s="6" t="s">
        <v>3378</v>
      </c>
      <c r="J14" s="6"/>
      <c r="K14" s="6"/>
      <c r="L14" s="482" t="str">
        <f>IF(メイン!M29="","",メイン!M29)</f>
        <v/>
      </c>
      <c r="M14" s="1" t="s">
        <v>3377</v>
      </c>
      <c r="N14" s="483" t="str">
        <f>IF(メイン!O29="","",メイン!O29)</f>
        <v/>
      </c>
      <c r="O14" s="1" t="s">
        <v>3379</v>
      </c>
      <c r="S14" s="358"/>
      <c r="V14" s="490" t="s">
        <v>1559</v>
      </c>
      <c r="Z14" s="494">
        <f ca="1">SUM(Z11:Z13)</f>
        <v>0</v>
      </c>
      <c r="AA14" s="494">
        <f ca="1">SUM(AA11:AA13)</f>
        <v>10</v>
      </c>
      <c r="AB14" s="495">
        <f ca="1">IF(OR(AA14=0,AA14="-"),0,Z14/AA14)</f>
        <v>0</v>
      </c>
      <c r="AC14" s="494">
        <f ca="1">IF(SUM(AC11:AC13)&gt;=$W$1,$W$1,SUM(AC11:AC13))</f>
        <v>0</v>
      </c>
    </row>
    <row r="15" spans="1:32" x14ac:dyDescent="0.25">
      <c r="B15" s="12"/>
      <c r="I15" s="6" t="s">
        <v>230</v>
      </c>
      <c r="J15" s="6"/>
      <c r="K15" s="6"/>
      <c r="L15" s="482" t="str">
        <f>IF(メイン!M30="","",メイン!M30)</f>
        <v/>
      </c>
      <c r="M15" s="1" t="s">
        <v>1339</v>
      </c>
      <c r="N15" s="482" t="str">
        <f>IF(メイン!O30="","",メイン!O30)</f>
        <v/>
      </c>
      <c r="O15" s="1" t="s">
        <v>1340</v>
      </c>
      <c r="S15" s="358"/>
      <c r="Z15" s="494"/>
      <c r="AA15" s="494"/>
      <c r="AB15" s="495"/>
      <c r="AC15" s="494"/>
    </row>
    <row r="16" spans="1:32" ht="0.4" customHeight="1" x14ac:dyDescent="0.25">
      <c r="B16" s="12"/>
      <c r="I16" s="6"/>
      <c r="J16" s="6"/>
      <c r="K16" s="6"/>
      <c r="L16" s="101"/>
      <c r="N16" s="101"/>
      <c r="S16" s="358"/>
      <c r="Z16" s="494"/>
      <c r="AA16" s="494"/>
      <c r="AB16" s="495"/>
      <c r="AC16" s="494"/>
    </row>
    <row r="17" spans="2:31" ht="9" customHeight="1" x14ac:dyDescent="0.25">
      <c r="B17" s="12"/>
      <c r="S17" s="358"/>
    </row>
    <row r="18" spans="2:31" x14ac:dyDescent="0.25">
      <c r="B18" s="12"/>
      <c r="D18" s="363" t="s">
        <v>685</v>
      </c>
      <c r="E18" s="365"/>
      <c r="F18" s="365"/>
      <c r="G18" s="365"/>
      <c r="H18" s="365"/>
      <c r="I18" s="365"/>
      <c r="J18" s="365"/>
      <c r="K18" s="365"/>
      <c r="L18" s="365"/>
      <c r="M18" s="365"/>
      <c r="N18" s="365"/>
      <c r="O18" s="365"/>
      <c r="P18" s="365"/>
      <c r="Q18" s="365"/>
      <c r="S18" s="358"/>
      <c r="Z18" s="491" t="s">
        <v>297</v>
      </c>
      <c r="AA18" s="497" t="s">
        <v>1866</v>
      </c>
      <c r="AB18" s="492" t="s">
        <v>91</v>
      </c>
      <c r="AC18" s="493" t="s">
        <v>2355</v>
      </c>
    </row>
    <row r="19" spans="2:31" x14ac:dyDescent="0.25">
      <c r="B19" s="12"/>
      <c r="E19" s="77" t="s">
        <v>1341</v>
      </c>
      <c r="F19" s="29"/>
      <c r="G19" s="255">
        <f ca="1">ROUNDDOWN(Z14,1)</f>
        <v>0</v>
      </c>
      <c r="H19" s="77" t="s">
        <v>1831</v>
      </c>
      <c r="I19" s="430"/>
      <c r="J19" s="107" t="str">
        <f ca="1">IF(AND($G$20&gt;=$I$1,評価結果!$X$535=0),"◎",IF(AND($G$20&gt;=$L$1,評価結果!$X$535=$Z$2),"○",IF(AND($Z$1&lt;$AD$1,$G$20&gt;=$L$1,評価結果!$X$535&lt;=$AD$2),"○","×")))</f>
        <v>×</v>
      </c>
      <c r="K19" s="1" t="str">
        <f ca="1">IF($J$19="◎",$V$7,IF($J$19="○",$V$8,$V$9))</f>
        <v xml:space="preserve"> 　トップレベル事業所等の認定水準を満足していません。</v>
      </c>
      <c r="S19" s="358"/>
      <c r="V19" s="490" t="s">
        <v>252</v>
      </c>
      <c r="Z19" s="494">
        <f ca="1">SUM(Z34:Z38)</f>
        <v>0</v>
      </c>
      <c r="AA19" s="494">
        <f ca="1">SUM(AA34:AA38)</f>
        <v>10</v>
      </c>
      <c r="AB19" s="495">
        <f ca="1">IF(OR(AA19=0,AA19="-"),0,Z19/AA19)</f>
        <v>0</v>
      </c>
      <c r="AC19" s="494">
        <f ca="1">SUM(AC34:AC38)</f>
        <v>0</v>
      </c>
      <c r="AE19" s="490" t="s">
        <v>252</v>
      </c>
    </row>
    <row r="20" spans="2:31" x14ac:dyDescent="0.25">
      <c r="B20" s="12"/>
      <c r="E20" s="77" t="s">
        <v>673</v>
      </c>
      <c r="F20" s="29"/>
      <c r="G20" s="255">
        <f ca="1">ROUNDDOWN(Z14+AC14,1)</f>
        <v>0</v>
      </c>
      <c r="H20" s="77" t="s">
        <v>3373</v>
      </c>
      <c r="I20" s="29"/>
      <c r="J20" s="107" t="str">
        <f>IF($L$12="","",評価結果!$X$535)</f>
        <v/>
      </c>
      <c r="S20" s="358"/>
      <c r="V20" s="490" t="s">
        <v>2256</v>
      </c>
      <c r="W20" s="498" t="s">
        <v>1354</v>
      </c>
      <c r="Z20" s="494">
        <f ca="1">SUM(Z81:Z86)</f>
        <v>0</v>
      </c>
      <c r="AA20" s="494">
        <f ca="1">SUM(AA81:AA86)</f>
        <v>0</v>
      </c>
      <c r="AB20" s="495">
        <f t="shared" ref="AB20:AB30" ca="1" si="0">IF(OR(AA20=0,AA20="-"),0,Z20/AA20)</f>
        <v>0</v>
      </c>
      <c r="AC20" s="494">
        <f ca="1">SUM(AC81:AC86)</f>
        <v>0</v>
      </c>
      <c r="AD20" s="498" t="s">
        <v>28</v>
      </c>
      <c r="AE20" s="490" t="s">
        <v>485</v>
      </c>
    </row>
    <row r="21" spans="2:31" x14ac:dyDescent="0.25">
      <c r="B21" s="12"/>
      <c r="S21" s="358"/>
      <c r="W21" s="498" t="s">
        <v>135</v>
      </c>
      <c r="Z21" s="494">
        <f ca="1">SUM(Z87:Z91)</f>
        <v>0</v>
      </c>
      <c r="AA21" s="494">
        <f ca="1">SUM(AA87:AA91)</f>
        <v>0</v>
      </c>
      <c r="AB21" s="495">
        <f t="shared" ca="1" si="0"/>
        <v>0</v>
      </c>
      <c r="AC21" s="494">
        <f ca="1">SUM(AC87:AC91)</f>
        <v>0</v>
      </c>
      <c r="AD21" s="498" t="s">
        <v>938</v>
      </c>
      <c r="AE21" s="490" t="s">
        <v>486</v>
      </c>
    </row>
    <row r="22" spans="2:31" x14ac:dyDescent="0.25">
      <c r="B22" s="12"/>
      <c r="S22" s="358"/>
      <c r="W22" s="490" t="s">
        <v>950</v>
      </c>
      <c r="Z22" s="494">
        <f>SUM(Z92:Z93)</f>
        <v>0</v>
      </c>
      <c r="AA22" s="494">
        <f>SUM(AA92:AA93)</f>
        <v>0</v>
      </c>
      <c r="AB22" s="495">
        <f t="shared" si="0"/>
        <v>0</v>
      </c>
      <c r="AC22" s="494">
        <f ca="1">SUM(AC92:AC93)</f>
        <v>0</v>
      </c>
      <c r="AD22" s="498" t="s">
        <v>939</v>
      </c>
      <c r="AE22" s="490" t="s">
        <v>487</v>
      </c>
    </row>
    <row r="23" spans="2:31" x14ac:dyDescent="0.25">
      <c r="B23" s="12"/>
      <c r="S23" s="358"/>
      <c r="W23" s="490" t="s">
        <v>930</v>
      </c>
      <c r="Z23" s="494">
        <f ca="1">Z94</f>
        <v>0</v>
      </c>
      <c r="AA23" s="494">
        <f ca="1">AA94</f>
        <v>0</v>
      </c>
      <c r="AB23" s="495">
        <f ca="1">IF(OR(AA23=0,AA23="-"),0,Z23/AA23)</f>
        <v>0</v>
      </c>
      <c r="AC23" s="494">
        <f ca="1">AC94</f>
        <v>0</v>
      </c>
      <c r="AD23" s="498" t="s">
        <v>916</v>
      </c>
      <c r="AE23" s="490" t="s">
        <v>488</v>
      </c>
    </row>
    <row r="24" spans="2:31" x14ac:dyDescent="0.25">
      <c r="B24" s="12"/>
      <c r="S24" s="358"/>
      <c r="W24" s="490" t="s">
        <v>1254</v>
      </c>
      <c r="Z24" s="494">
        <f ca="1">SUM(Z112:Z121,Z138:Z142,Z150:Z153,Z160:Z162)</f>
        <v>0</v>
      </c>
      <c r="AA24" s="494">
        <f ca="1">SUM(AA112:AA121,AA138:AA142,AA150:AA153,AA160:AA162)</f>
        <v>0</v>
      </c>
      <c r="AB24" s="495">
        <f t="shared" ca="1" si="0"/>
        <v>0</v>
      </c>
      <c r="AC24" s="494">
        <f ca="1">SUM(AC112:AC121,AC138:AC142,AC150:AC153,AC160:AC162)</f>
        <v>0</v>
      </c>
      <c r="AD24" s="498" t="s">
        <v>940</v>
      </c>
      <c r="AE24" s="490" t="s">
        <v>2325</v>
      </c>
    </row>
    <row r="25" spans="2:31" x14ac:dyDescent="0.25">
      <c r="B25" s="12"/>
      <c r="S25" s="358"/>
      <c r="V25" s="490" t="s">
        <v>343</v>
      </c>
      <c r="W25" s="498" t="s">
        <v>344</v>
      </c>
      <c r="Z25" s="494">
        <f ca="1">SUM(Z95:Z100)</f>
        <v>0</v>
      </c>
      <c r="AA25" s="494">
        <f ca="1">SUM(AA95:AA100)</f>
        <v>0</v>
      </c>
      <c r="AB25" s="495">
        <f t="shared" ca="1" si="0"/>
        <v>0</v>
      </c>
      <c r="AC25" s="494">
        <f ca="1">SUM(AC95:AC100)</f>
        <v>0</v>
      </c>
      <c r="AD25" s="498" t="s">
        <v>28</v>
      </c>
      <c r="AE25" s="490" t="s">
        <v>489</v>
      </c>
    </row>
    <row r="26" spans="2:31" x14ac:dyDescent="0.25">
      <c r="B26" s="12"/>
      <c r="S26" s="358"/>
      <c r="W26" s="490" t="s">
        <v>347</v>
      </c>
      <c r="Z26" s="494">
        <f ca="1">SUM(Z101:Z104)</f>
        <v>0</v>
      </c>
      <c r="AA26" s="494">
        <f ca="1">SUM(AA101:AA104)</f>
        <v>0</v>
      </c>
      <c r="AB26" s="495">
        <f t="shared" ca="1" si="0"/>
        <v>0</v>
      </c>
      <c r="AC26" s="494">
        <f ca="1">SUM(AC101:AC104)</f>
        <v>0</v>
      </c>
      <c r="AD26" s="498" t="s">
        <v>938</v>
      </c>
      <c r="AE26" s="490" t="s">
        <v>1698</v>
      </c>
    </row>
    <row r="27" spans="2:31" x14ac:dyDescent="0.25">
      <c r="B27" s="12"/>
      <c r="S27" s="358"/>
      <c r="W27" s="490" t="s">
        <v>348</v>
      </c>
      <c r="Z27" s="494">
        <f ca="1">SUM(Z105:Z109)</f>
        <v>0</v>
      </c>
      <c r="AA27" s="494">
        <f ca="1">SUM(AA105:AA109)</f>
        <v>0</v>
      </c>
      <c r="AB27" s="495">
        <f t="shared" ca="1" si="0"/>
        <v>0</v>
      </c>
      <c r="AC27" s="494">
        <f ca="1">SUM(AC105:AC109)</f>
        <v>0</v>
      </c>
      <c r="AD27" s="498" t="s">
        <v>939</v>
      </c>
      <c r="AE27" s="490" t="s">
        <v>1336</v>
      </c>
    </row>
    <row r="28" spans="2:31" x14ac:dyDescent="0.25">
      <c r="B28" s="12"/>
      <c r="S28" s="358"/>
      <c r="W28" s="490" t="s">
        <v>926</v>
      </c>
      <c r="Z28" s="494">
        <f ca="1">SUM(Z110:Z111)</f>
        <v>0</v>
      </c>
      <c r="AA28" s="494">
        <f ca="1">SUM(AA110:AA111)</f>
        <v>0</v>
      </c>
      <c r="AB28" s="495">
        <f t="shared" ca="1" si="0"/>
        <v>0</v>
      </c>
      <c r="AC28" s="494">
        <f ca="1">SUM(AC110:AC111)</f>
        <v>0</v>
      </c>
      <c r="AD28" s="498" t="s">
        <v>916</v>
      </c>
      <c r="AE28" s="490" t="s">
        <v>1337</v>
      </c>
    </row>
    <row r="29" spans="2:31" x14ac:dyDescent="0.25">
      <c r="B29" s="12"/>
      <c r="S29" s="358"/>
      <c r="W29" s="490" t="s">
        <v>1255</v>
      </c>
      <c r="Z29" s="494">
        <f ca="1">SUM(Z122:Z130,Z143:Z147,Z154:Z157,Z163:Z165)</f>
        <v>0</v>
      </c>
      <c r="AA29" s="494">
        <f ca="1">SUM(AA122:AA130,AA143:AA147,AA154:AA157,AA163:AA165)</f>
        <v>0</v>
      </c>
      <c r="AB29" s="495">
        <f t="shared" ca="1" si="0"/>
        <v>0</v>
      </c>
      <c r="AC29" s="494">
        <f ca="1">SUM(AC122:AC130,AC143:AC147,AC154:AC157,AC163:AC165)</f>
        <v>0</v>
      </c>
      <c r="AD29" s="498" t="s">
        <v>940</v>
      </c>
      <c r="AE29" s="490" t="s">
        <v>2326</v>
      </c>
    </row>
    <row r="30" spans="2:31" x14ac:dyDescent="0.25">
      <c r="B30" s="12"/>
      <c r="S30" s="358"/>
      <c r="W30" s="490" t="s">
        <v>1253</v>
      </c>
      <c r="Z30" s="494">
        <f ca="1">SUM(Z131:Z136,Z148,Z158,Z166)</f>
        <v>0</v>
      </c>
      <c r="AA30" s="494">
        <f>SUM(AA131:AA136,AA148,AA158,AA166)</f>
        <v>0</v>
      </c>
      <c r="AB30" s="495">
        <f t="shared" si="0"/>
        <v>0</v>
      </c>
      <c r="AC30" s="494">
        <f ca="1">SUM(AC131:AC136,AC148,AC158,AC166)</f>
        <v>0</v>
      </c>
      <c r="AD30" s="498" t="s">
        <v>1342</v>
      </c>
      <c r="AE30" s="490" t="s">
        <v>1362</v>
      </c>
    </row>
    <row r="31" spans="2:31" x14ac:dyDescent="0.25">
      <c r="B31" s="12"/>
      <c r="S31" s="358"/>
      <c r="Z31" s="499"/>
      <c r="AA31" s="499"/>
      <c r="AB31" s="495"/>
      <c r="AC31" s="499"/>
    </row>
    <row r="32" spans="2:31" ht="14.25" customHeight="1" x14ac:dyDescent="0.25">
      <c r="B32" s="12"/>
      <c r="C32" s="29"/>
      <c r="D32" s="363" t="s">
        <v>2247</v>
      </c>
      <c r="E32" s="365"/>
      <c r="F32" s="365"/>
      <c r="G32" s="365"/>
      <c r="H32" s="365"/>
      <c r="I32" s="365"/>
      <c r="J32" s="365"/>
      <c r="K32" s="365"/>
      <c r="L32" s="365"/>
      <c r="M32" s="365"/>
      <c r="N32" s="365"/>
      <c r="O32" s="365"/>
      <c r="P32" s="365"/>
      <c r="Q32" s="365"/>
      <c r="S32" s="358"/>
      <c r="Z32" s="499"/>
      <c r="AA32" s="499"/>
      <c r="AB32" s="495"/>
      <c r="AC32" s="495"/>
    </row>
    <row r="33" spans="2:30" ht="12" customHeight="1" x14ac:dyDescent="0.25">
      <c r="B33" s="12"/>
      <c r="C33" s="29"/>
      <c r="D33" s="1" t="s">
        <v>252</v>
      </c>
      <c r="S33" s="358"/>
      <c r="Z33" s="491" t="s">
        <v>297</v>
      </c>
      <c r="AA33" s="497" t="s">
        <v>1866</v>
      </c>
      <c r="AB33" s="492" t="s">
        <v>91</v>
      </c>
      <c r="AC33" s="493" t="s">
        <v>2355</v>
      </c>
    </row>
    <row r="34" spans="2:30" ht="10.5" customHeight="1" x14ac:dyDescent="0.25">
      <c r="B34" s="12"/>
      <c r="C34" s="29"/>
      <c r="E34" s="24" t="s">
        <v>3380</v>
      </c>
      <c r="F34" s="24"/>
      <c r="S34" s="358"/>
      <c r="V34" s="490" t="s">
        <v>252</v>
      </c>
      <c r="W34" s="490" t="s">
        <v>3380</v>
      </c>
      <c r="Z34" s="494">
        <f ca="1">評価結果!N15</f>
        <v>0</v>
      </c>
      <c r="AA34" s="494">
        <f ca="1">SUM(評価結果!Z15:Z19)</f>
        <v>1.1461318051575931</v>
      </c>
      <c r="AB34" s="495">
        <f ca="1">IF(OR(AA34=0,AA34="-"),0,Z34/AA34)</f>
        <v>0</v>
      </c>
      <c r="AC34" s="494">
        <f ca="1">評価結果!N16</f>
        <v>0</v>
      </c>
      <c r="AD34" s="498" t="s">
        <v>28</v>
      </c>
    </row>
    <row r="35" spans="2:30" ht="10.5" customHeight="1" x14ac:dyDescent="0.25">
      <c r="B35" s="12"/>
      <c r="C35" s="29"/>
      <c r="E35" s="24" t="s">
        <v>913</v>
      </c>
      <c r="F35" s="24"/>
      <c r="S35" s="358"/>
      <c r="W35" s="490" t="s">
        <v>913</v>
      </c>
      <c r="Z35" s="494">
        <f ca="1">評価結果!N20</f>
        <v>0</v>
      </c>
      <c r="AA35" s="494">
        <f ca="1">SUM(評価結果!Z20:Z22)</f>
        <v>1.1461318051575931</v>
      </c>
      <c r="AB35" s="495">
        <f ca="1">IF(OR(AA35=0,AA35="-"),0,Z35/AA35)</f>
        <v>0</v>
      </c>
      <c r="AC35" s="494">
        <f ca="1">評価結果!N21</f>
        <v>0</v>
      </c>
      <c r="AD35" s="498" t="s">
        <v>938</v>
      </c>
    </row>
    <row r="36" spans="2:30" ht="10.5" customHeight="1" x14ac:dyDescent="0.25">
      <c r="B36" s="12"/>
      <c r="C36" s="29"/>
      <c r="E36" s="24" t="s">
        <v>914</v>
      </c>
      <c r="F36" s="24"/>
      <c r="S36" s="358"/>
      <c r="W36" s="490" t="s">
        <v>566</v>
      </c>
      <c r="Z36" s="494">
        <f ca="1">評価結果!N23</f>
        <v>0</v>
      </c>
      <c r="AA36" s="494">
        <f ca="1">SUM(評価結果!Z23:Z28)</f>
        <v>2.7507163323782233</v>
      </c>
      <c r="AB36" s="495">
        <f ca="1">IF(OR(AA36=0,AA36="-"),0,Z36/AA36)</f>
        <v>0</v>
      </c>
      <c r="AC36" s="494">
        <f ca="1">評価結果!N24</f>
        <v>0</v>
      </c>
      <c r="AD36" s="498" t="s">
        <v>939</v>
      </c>
    </row>
    <row r="37" spans="2:30" ht="10.5" customHeight="1" x14ac:dyDescent="0.25">
      <c r="B37" s="12"/>
      <c r="C37" s="29"/>
      <c r="E37" s="24" t="s">
        <v>3381</v>
      </c>
      <c r="F37" s="24"/>
      <c r="S37" s="358"/>
      <c r="W37" s="490" t="s">
        <v>3381</v>
      </c>
      <c r="Z37" s="494">
        <f ca="1">評価結果!N29</f>
        <v>0</v>
      </c>
      <c r="AA37" s="494">
        <f ca="1">SUM(評価結果!Z29:Z36)</f>
        <v>4.3839541547277934</v>
      </c>
      <c r="AB37" s="495">
        <f ca="1">IF(OR(AA37=0,AA37="-"),0,Z37/AA37)</f>
        <v>0</v>
      </c>
      <c r="AC37" s="494">
        <f ca="1">評価結果!N30</f>
        <v>0</v>
      </c>
      <c r="AD37" s="498" t="s">
        <v>916</v>
      </c>
    </row>
    <row r="38" spans="2:30" ht="10.5" customHeight="1" x14ac:dyDescent="0.25">
      <c r="B38" s="12"/>
      <c r="C38" s="29"/>
      <c r="E38" s="24" t="s">
        <v>915</v>
      </c>
      <c r="F38" s="24"/>
      <c r="S38" s="358"/>
      <c r="W38" s="490" t="s">
        <v>915</v>
      </c>
      <c r="Z38" s="494">
        <f ca="1">評価結果!N37</f>
        <v>0</v>
      </c>
      <c r="AA38" s="494">
        <f ca="1">SUM(評価結果!Z37:Z37)</f>
        <v>0.57306590257879653</v>
      </c>
      <c r="AB38" s="495">
        <f t="shared" ref="AB38:AB61" ca="1" si="1">IF(OR(AA38=0,AA38="-"),0,Z38/AA38)</f>
        <v>0</v>
      </c>
      <c r="AC38" s="494"/>
      <c r="AD38" s="498" t="s">
        <v>940</v>
      </c>
    </row>
    <row r="39" spans="2:30" ht="10.5" customHeight="1" x14ac:dyDescent="0.25">
      <c r="B39" s="12"/>
      <c r="C39" s="29"/>
      <c r="E39" s="24"/>
      <c r="F39" s="24"/>
      <c r="S39" s="358"/>
      <c r="V39" s="490" t="s">
        <v>2256</v>
      </c>
      <c r="W39" s="498" t="s">
        <v>951</v>
      </c>
      <c r="X39" s="490" t="s">
        <v>345</v>
      </c>
      <c r="Z39" s="494">
        <f ca="1">Z81</f>
        <v>0</v>
      </c>
      <c r="AA39" s="494">
        <f ca="1">AA81</f>
        <v>0</v>
      </c>
      <c r="AB39" s="495">
        <f t="shared" ca="1" si="1"/>
        <v>0</v>
      </c>
      <c r="AC39" s="494">
        <f ca="1">AC81</f>
        <v>0</v>
      </c>
      <c r="AD39" s="498" t="s">
        <v>346</v>
      </c>
    </row>
    <row r="40" spans="2:30" ht="12" customHeight="1" x14ac:dyDescent="0.25">
      <c r="B40" s="12"/>
      <c r="C40" s="29"/>
      <c r="D40" s="1" t="s">
        <v>1696</v>
      </c>
      <c r="E40" s="24"/>
      <c r="F40" s="24"/>
      <c r="S40" s="358"/>
      <c r="X40" s="490" t="s">
        <v>894</v>
      </c>
      <c r="Z40" s="494">
        <f ca="1">Z82</f>
        <v>0</v>
      </c>
      <c r="AA40" s="494">
        <f ca="1">AA82</f>
        <v>0</v>
      </c>
      <c r="AB40" s="495">
        <f t="shared" ca="1" si="1"/>
        <v>0</v>
      </c>
      <c r="AC40" s="494">
        <f ca="1">AC82</f>
        <v>0</v>
      </c>
      <c r="AD40" s="490" t="s">
        <v>1586</v>
      </c>
    </row>
    <row r="41" spans="2:30" ht="10.5" customHeight="1" x14ac:dyDescent="0.25">
      <c r="B41" s="12"/>
      <c r="C41" s="29"/>
      <c r="E41" s="366" t="s">
        <v>2371</v>
      </c>
      <c r="F41" s="24"/>
      <c r="S41" s="358"/>
      <c r="X41" s="490" t="s">
        <v>2849</v>
      </c>
      <c r="Z41" s="494">
        <f ca="1">Z85</f>
        <v>0</v>
      </c>
      <c r="AA41" s="494">
        <f ca="1">AA85</f>
        <v>0</v>
      </c>
      <c r="AB41" s="495">
        <f t="shared" ca="1" si="1"/>
        <v>0</v>
      </c>
      <c r="AC41" s="494">
        <f ca="1">AC85</f>
        <v>0</v>
      </c>
      <c r="AD41" s="490" t="s">
        <v>1587</v>
      </c>
    </row>
    <row r="42" spans="2:30" ht="10.5" customHeight="1" x14ac:dyDescent="0.25">
      <c r="B42" s="12"/>
      <c r="C42" s="29"/>
      <c r="F42" s="24" t="s">
        <v>476</v>
      </c>
      <c r="S42" s="358"/>
      <c r="X42" s="490" t="s">
        <v>642</v>
      </c>
      <c r="Z42" s="494">
        <f ca="1">SUM(Z83,Z84,Z86)</f>
        <v>0</v>
      </c>
      <c r="AA42" s="494">
        <f ca="1">SUM(AA83,AA84,AA86)</f>
        <v>0</v>
      </c>
      <c r="AB42" s="495">
        <f t="shared" ca="1" si="1"/>
        <v>0</v>
      </c>
      <c r="AC42" s="494">
        <f ca="1">SUM(AC83,AC84,AC86)</f>
        <v>0</v>
      </c>
      <c r="AD42" s="490" t="s">
        <v>2850</v>
      </c>
    </row>
    <row r="43" spans="2:30" ht="10.5" customHeight="1" x14ac:dyDescent="0.25">
      <c r="B43" s="12"/>
      <c r="C43" s="29"/>
      <c r="F43" s="24" t="s">
        <v>894</v>
      </c>
      <c r="S43" s="358"/>
      <c r="W43" s="498" t="s">
        <v>2851</v>
      </c>
      <c r="X43" s="490" t="s">
        <v>731</v>
      </c>
      <c r="Z43" s="494">
        <f ca="1">Z87</f>
        <v>0</v>
      </c>
      <c r="AA43" s="494">
        <f ca="1">AA87</f>
        <v>0</v>
      </c>
      <c r="AB43" s="495">
        <f t="shared" ca="1" si="1"/>
        <v>0</v>
      </c>
      <c r="AC43" s="494">
        <f ca="1">AC87</f>
        <v>0</v>
      </c>
      <c r="AD43" s="490" t="s">
        <v>2852</v>
      </c>
    </row>
    <row r="44" spans="2:30" ht="10.5" customHeight="1" x14ac:dyDescent="0.25">
      <c r="B44" s="12"/>
      <c r="C44" s="29"/>
      <c r="F44" s="24" t="s">
        <v>477</v>
      </c>
      <c r="S44" s="358"/>
      <c r="X44" s="490" t="s">
        <v>2853</v>
      </c>
      <c r="Z44" s="494">
        <f ca="1">Z88</f>
        <v>0</v>
      </c>
      <c r="AA44" s="494">
        <f ca="1">AA88</f>
        <v>0</v>
      </c>
      <c r="AB44" s="495">
        <f t="shared" ca="1" si="1"/>
        <v>0</v>
      </c>
      <c r="AC44" s="494">
        <f ca="1">AC88</f>
        <v>0</v>
      </c>
      <c r="AD44" s="490" t="s">
        <v>2854</v>
      </c>
    </row>
    <row r="45" spans="2:30" ht="10.5" customHeight="1" x14ac:dyDescent="0.25">
      <c r="B45" s="12"/>
      <c r="C45" s="29"/>
      <c r="F45" s="24" t="s">
        <v>478</v>
      </c>
      <c r="S45" s="358"/>
      <c r="X45" s="490" t="s">
        <v>642</v>
      </c>
      <c r="Z45" s="494">
        <f ca="1">SUM(Z89:Z94)</f>
        <v>0</v>
      </c>
      <c r="AA45" s="494">
        <f ca="1">SUM(AA89:AA94)</f>
        <v>0</v>
      </c>
      <c r="AB45" s="495">
        <f t="shared" ca="1" si="1"/>
        <v>0</v>
      </c>
      <c r="AC45" s="494">
        <f ca="1">SUM(AC89:AC94)</f>
        <v>0</v>
      </c>
      <c r="AD45" s="490" t="s">
        <v>2855</v>
      </c>
    </row>
    <row r="46" spans="2:30" ht="10.5" customHeight="1" x14ac:dyDescent="0.25">
      <c r="B46" s="12"/>
      <c r="C46" s="29"/>
      <c r="E46" s="366" t="s">
        <v>480</v>
      </c>
      <c r="F46" s="367"/>
      <c r="S46" s="358"/>
      <c r="W46" s="490" t="s">
        <v>1254</v>
      </c>
      <c r="X46" s="490" t="s">
        <v>481</v>
      </c>
      <c r="Z46" s="494">
        <f ca="1">SUM(Z112:Z115)</f>
        <v>0</v>
      </c>
      <c r="AA46" s="494">
        <f ca="1">SUM(AA112:AA115)</f>
        <v>0</v>
      </c>
      <c r="AB46" s="495">
        <f t="shared" ca="1" si="1"/>
        <v>0</v>
      </c>
      <c r="AC46" s="494">
        <f ca="1">SUM(AC112:AC115)</f>
        <v>0</v>
      </c>
      <c r="AD46" s="490" t="s">
        <v>2856</v>
      </c>
    </row>
    <row r="47" spans="2:30" ht="10.5" customHeight="1" x14ac:dyDescent="0.25">
      <c r="B47" s="12"/>
      <c r="C47" s="29"/>
      <c r="F47" s="24" t="s">
        <v>731</v>
      </c>
      <c r="S47" s="358"/>
      <c r="X47" s="490" t="s">
        <v>482</v>
      </c>
      <c r="Z47" s="494">
        <f ca="1">Z116</f>
        <v>0</v>
      </c>
      <c r="AA47" s="494">
        <f ca="1">AA116</f>
        <v>0</v>
      </c>
      <c r="AB47" s="495">
        <f t="shared" ca="1" si="1"/>
        <v>0</v>
      </c>
      <c r="AC47" s="494">
        <f ca="1">AC116</f>
        <v>0</v>
      </c>
      <c r="AD47" s="490" t="s">
        <v>2857</v>
      </c>
    </row>
    <row r="48" spans="2:30" ht="10.5" customHeight="1" x14ac:dyDescent="0.25">
      <c r="B48" s="12"/>
      <c r="C48" s="29"/>
      <c r="F48" s="24" t="s">
        <v>733</v>
      </c>
      <c r="S48" s="358"/>
      <c r="X48" s="490" t="s">
        <v>483</v>
      </c>
      <c r="Z48" s="494">
        <f ca="1">SUM(Z117:Z121)</f>
        <v>0</v>
      </c>
      <c r="AA48" s="494">
        <f ca="1">SUM(AA117:AA121)</f>
        <v>0</v>
      </c>
      <c r="AB48" s="495">
        <f t="shared" ca="1" si="1"/>
        <v>0</v>
      </c>
      <c r="AC48" s="494">
        <f ca="1">SUM(AC117:AC121)</f>
        <v>0</v>
      </c>
      <c r="AD48" s="490" t="s">
        <v>2858</v>
      </c>
    </row>
    <row r="49" spans="2:30" ht="10.5" customHeight="1" x14ac:dyDescent="0.25">
      <c r="B49" s="12"/>
      <c r="C49" s="29"/>
      <c r="F49" s="24" t="s">
        <v>479</v>
      </c>
      <c r="S49" s="358"/>
      <c r="V49" s="490" t="s">
        <v>2859</v>
      </c>
      <c r="W49" s="498" t="s">
        <v>2860</v>
      </c>
      <c r="X49" s="490" t="s">
        <v>2861</v>
      </c>
      <c r="Z49" s="494">
        <f ca="1">Z95</f>
        <v>0</v>
      </c>
      <c r="AA49" s="494">
        <f ca="1">AA95</f>
        <v>0</v>
      </c>
      <c r="AB49" s="495">
        <f t="shared" ca="1" si="1"/>
        <v>0</v>
      </c>
      <c r="AC49" s="494">
        <f ca="1">AC95</f>
        <v>0</v>
      </c>
      <c r="AD49" s="490" t="s">
        <v>2862</v>
      </c>
    </row>
    <row r="50" spans="2:30" ht="10.5" customHeight="1" x14ac:dyDescent="0.25">
      <c r="B50" s="12"/>
      <c r="C50" s="29"/>
      <c r="E50" s="24" t="s">
        <v>2324</v>
      </c>
      <c r="S50" s="358"/>
      <c r="X50" s="490" t="s">
        <v>894</v>
      </c>
      <c r="Z50" s="494">
        <f ca="1">Z96</f>
        <v>0</v>
      </c>
      <c r="AA50" s="494">
        <f ca="1">AA96</f>
        <v>0</v>
      </c>
      <c r="AB50" s="495">
        <f t="shared" ca="1" si="1"/>
        <v>0</v>
      </c>
      <c r="AC50" s="494">
        <f ca="1">AC96</f>
        <v>0</v>
      </c>
      <c r="AD50" s="490" t="s">
        <v>2863</v>
      </c>
    </row>
    <row r="51" spans="2:30" ht="10.5" customHeight="1" x14ac:dyDescent="0.25">
      <c r="B51" s="12"/>
      <c r="C51" s="29"/>
      <c r="E51" s="24"/>
      <c r="F51" s="24" t="s">
        <v>481</v>
      </c>
      <c r="S51" s="358"/>
      <c r="X51" s="490" t="s">
        <v>2849</v>
      </c>
      <c r="Z51" s="494">
        <f ca="1">Z99</f>
        <v>0</v>
      </c>
      <c r="AA51" s="494">
        <f ca="1">AA99</f>
        <v>0</v>
      </c>
      <c r="AB51" s="495">
        <f t="shared" ca="1" si="1"/>
        <v>0</v>
      </c>
      <c r="AC51" s="494">
        <f ca="1">AC99</f>
        <v>0</v>
      </c>
      <c r="AD51" s="490" t="s">
        <v>2864</v>
      </c>
    </row>
    <row r="52" spans="2:30" ht="10.5" customHeight="1" x14ac:dyDescent="0.25">
      <c r="B52" s="12"/>
      <c r="C52" s="29"/>
      <c r="E52" s="24"/>
      <c r="F52" s="24" t="s">
        <v>482</v>
      </c>
      <c r="S52" s="358"/>
      <c r="X52" s="490" t="s">
        <v>642</v>
      </c>
      <c r="Z52" s="494">
        <f ca="1">SUM(Z97,Z98,Z100)</f>
        <v>0</v>
      </c>
      <c r="AA52" s="494">
        <f ca="1">SUM(AA97,AA98,AA100)</f>
        <v>0</v>
      </c>
      <c r="AB52" s="495">
        <f t="shared" ca="1" si="1"/>
        <v>0</v>
      </c>
      <c r="AC52" s="494">
        <f ca="1">SUM(AC97,AC98,AC100)</f>
        <v>0</v>
      </c>
      <c r="AD52" s="490" t="s">
        <v>2850</v>
      </c>
    </row>
    <row r="53" spans="2:30" ht="10.5" customHeight="1" x14ac:dyDescent="0.25">
      <c r="B53" s="12"/>
      <c r="C53" s="29"/>
      <c r="F53" s="24" t="s">
        <v>483</v>
      </c>
      <c r="S53" s="358"/>
      <c r="W53" s="490" t="s">
        <v>2865</v>
      </c>
      <c r="Z53" s="494">
        <f ca="1">SUM(Z101:Z104)</f>
        <v>0</v>
      </c>
      <c r="AA53" s="494">
        <f ca="1">SUM(AA101:AA104)</f>
        <v>0</v>
      </c>
      <c r="AB53" s="495">
        <f t="shared" ca="1" si="1"/>
        <v>0</v>
      </c>
      <c r="AC53" s="494">
        <f ca="1">SUM(AC101:AC104)</f>
        <v>0</v>
      </c>
      <c r="AD53" s="498" t="s">
        <v>938</v>
      </c>
    </row>
    <row r="54" spans="2:30" ht="10.5" customHeight="1" x14ac:dyDescent="0.25">
      <c r="B54" s="12"/>
      <c r="C54" s="29"/>
      <c r="S54" s="358"/>
      <c r="W54" s="490" t="s">
        <v>2866</v>
      </c>
      <c r="X54" s="490" t="s">
        <v>731</v>
      </c>
      <c r="Z54" s="494">
        <f ca="1">Z105</f>
        <v>0</v>
      </c>
      <c r="AA54" s="494">
        <f ca="1">AA105</f>
        <v>0</v>
      </c>
      <c r="AB54" s="495">
        <f t="shared" ca="1" si="1"/>
        <v>0</v>
      </c>
      <c r="AC54" s="494">
        <f ca="1">AC105</f>
        <v>0</v>
      </c>
      <c r="AD54" s="490" t="s">
        <v>2867</v>
      </c>
    </row>
    <row r="55" spans="2:30" ht="12" customHeight="1" x14ac:dyDescent="0.25">
      <c r="B55" s="12"/>
      <c r="C55" s="29"/>
      <c r="D55" s="1" t="s">
        <v>422</v>
      </c>
      <c r="E55" s="24"/>
      <c r="F55" s="24"/>
      <c r="S55" s="358"/>
      <c r="X55" s="490" t="s">
        <v>2853</v>
      </c>
      <c r="Z55" s="494">
        <f ca="1">Z106</f>
        <v>0</v>
      </c>
      <c r="AA55" s="494">
        <f ca="1">AA106</f>
        <v>0</v>
      </c>
      <c r="AB55" s="495">
        <f t="shared" ca="1" si="1"/>
        <v>0</v>
      </c>
      <c r="AC55" s="494">
        <f ca="1">AC106</f>
        <v>0</v>
      </c>
      <c r="AD55" s="490" t="s">
        <v>2868</v>
      </c>
    </row>
    <row r="56" spans="2:30" ht="10.5" customHeight="1" x14ac:dyDescent="0.25">
      <c r="B56" s="12"/>
      <c r="C56" s="29"/>
      <c r="E56" s="366" t="s">
        <v>704</v>
      </c>
      <c r="F56" s="24"/>
      <c r="S56" s="358"/>
      <c r="X56" s="490" t="s">
        <v>642</v>
      </c>
      <c r="Z56" s="494">
        <f ca="1">SUM(Z107:Z109)</f>
        <v>0</v>
      </c>
      <c r="AA56" s="494">
        <f ca="1">SUM(AA107:AA109)</f>
        <v>0</v>
      </c>
      <c r="AB56" s="495">
        <f t="shared" ca="1" si="1"/>
        <v>0</v>
      </c>
      <c r="AC56" s="494">
        <f ca="1">SUM(AC107:AC109)</f>
        <v>0</v>
      </c>
      <c r="AD56" s="490" t="s">
        <v>2869</v>
      </c>
    </row>
    <row r="57" spans="2:30" ht="10.5" customHeight="1" x14ac:dyDescent="0.25">
      <c r="B57" s="12"/>
      <c r="C57" s="29"/>
      <c r="F57" s="24" t="s">
        <v>476</v>
      </c>
      <c r="S57" s="358"/>
      <c r="W57" s="490" t="s">
        <v>2870</v>
      </c>
      <c r="Z57" s="494">
        <f ca="1">SUM(Z110:Z111)</f>
        <v>0</v>
      </c>
      <c r="AA57" s="494">
        <f ca="1">SUM(AA110:AA111)</f>
        <v>0</v>
      </c>
      <c r="AB57" s="495">
        <f t="shared" ca="1" si="1"/>
        <v>0</v>
      </c>
      <c r="AC57" s="494">
        <f ca="1">SUM(AC110:AC111)</f>
        <v>0</v>
      </c>
      <c r="AD57" s="498" t="s">
        <v>916</v>
      </c>
    </row>
    <row r="58" spans="2:30" ht="10.5" customHeight="1" x14ac:dyDescent="0.25">
      <c r="B58" s="12"/>
      <c r="C58" s="29"/>
      <c r="F58" s="24" t="s">
        <v>894</v>
      </c>
      <c r="S58" s="358"/>
      <c r="W58" s="490" t="s">
        <v>1255</v>
      </c>
      <c r="X58" s="490" t="s">
        <v>481</v>
      </c>
      <c r="Z58" s="494">
        <f ca="1">SUM(Z122:Z125)</f>
        <v>0</v>
      </c>
      <c r="AA58" s="494">
        <f ca="1">SUM(AA122:AA125)</f>
        <v>0</v>
      </c>
      <c r="AB58" s="495">
        <f t="shared" ca="1" si="1"/>
        <v>0</v>
      </c>
      <c r="AC58" s="494">
        <f ca="1">SUM(AC122:AC125)</f>
        <v>0</v>
      </c>
      <c r="AD58" s="490" t="s">
        <v>2856</v>
      </c>
    </row>
    <row r="59" spans="2:30" ht="10.5" customHeight="1" x14ac:dyDescent="0.25">
      <c r="B59" s="12"/>
      <c r="C59" s="29"/>
      <c r="F59" s="24" t="s">
        <v>477</v>
      </c>
      <c r="S59" s="358"/>
      <c r="X59" s="490" t="s">
        <v>482</v>
      </c>
      <c r="Z59" s="494">
        <f ca="1">Z126</f>
        <v>0</v>
      </c>
      <c r="AA59" s="494">
        <f ca="1">AA126</f>
        <v>0</v>
      </c>
      <c r="AB59" s="495">
        <f t="shared" ca="1" si="1"/>
        <v>0</v>
      </c>
      <c r="AC59" s="494">
        <f ca="1">AC126</f>
        <v>0</v>
      </c>
      <c r="AD59" s="490" t="s">
        <v>2857</v>
      </c>
    </row>
    <row r="60" spans="2:30" ht="10.5" customHeight="1" x14ac:dyDescent="0.25">
      <c r="B60" s="12"/>
      <c r="C60" s="29"/>
      <c r="F60" s="24" t="s">
        <v>478</v>
      </c>
      <c r="S60" s="358"/>
      <c r="X60" s="490" t="s">
        <v>484</v>
      </c>
      <c r="Z60" s="494">
        <f ca="1">SUM(Z127:Z130)</f>
        <v>0</v>
      </c>
      <c r="AA60" s="494">
        <f ca="1">SUM(AA127:AA130)</f>
        <v>0</v>
      </c>
      <c r="AB60" s="495">
        <f t="shared" ca="1" si="1"/>
        <v>0</v>
      </c>
      <c r="AC60" s="494">
        <f ca="1">SUM(AC127:AC130)</f>
        <v>0</v>
      </c>
      <c r="AD60" s="490" t="s">
        <v>2871</v>
      </c>
    </row>
    <row r="61" spans="2:30" ht="10.5" customHeight="1" x14ac:dyDescent="0.25">
      <c r="B61" s="12"/>
      <c r="C61" s="29"/>
      <c r="E61" s="24" t="s">
        <v>1017</v>
      </c>
      <c r="S61" s="358"/>
      <c r="W61" s="490" t="s">
        <v>1253</v>
      </c>
      <c r="Z61" s="494">
        <f ca="1">SUM(Z131:Z136)</f>
        <v>0</v>
      </c>
      <c r="AA61" s="494">
        <f>SUM(AA131:AA136)</f>
        <v>0</v>
      </c>
      <c r="AB61" s="495">
        <f t="shared" si="1"/>
        <v>0</v>
      </c>
      <c r="AC61" s="494">
        <f ca="1">SUM(AC131:AC136)</f>
        <v>0</v>
      </c>
      <c r="AD61" s="498" t="s">
        <v>2872</v>
      </c>
    </row>
    <row r="62" spans="2:30" ht="10.5" customHeight="1" x14ac:dyDescent="0.25">
      <c r="B62" s="12"/>
      <c r="C62" s="29"/>
      <c r="E62" s="24" t="s">
        <v>1018</v>
      </c>
      <c r="S62" s="358"/>
    </row>
    <row r="63" spans="2:30" ht="10.5" customHeight="1" x14ac:dyDescent="0.25">
      <c r="B63" s="12"/>
      <c r="C63" s="29"/>
      <c r="F63" s="24" t="s">
        <v>731</v>
      </c>
      <c r="S63" s="358"/>
      <c r="Z63" s="494"/>
      <c r="AA63" s="494"/>
      <c r="AB63" s="495"/>
      <c r="AC63" s="494"/>
    </row>
    <row r="64" spans="2:30" ht="10.5" customHeight="1" x14ac:dyDescent="0.25">
      <c r="B64" s="12"/>
      <c r="C64" s="29"/>
      <c r="F64" s="24" t="s">
        <v>733</v>
      </c>
      <c r="S64" s="358"/>
      <c r="Z64" s="494"/>
      <c r="AA64" s="494"/>
      <c r="AB64" s="495"/>
      <c r="AC64" s="494"/>
    </row>
    <row r="65" spans="2:30" ht="10.5" customHeight="1" x14ac:dyDescent="0.25">
      <c r="B65" s="12"/>
      <c r="C65" s="29"/>
      <c r="F65" s="24" t="s">
        <v>1699</v>
      </c>
      <c r="S65" s="358"/>
    </row>
    <row r="66" spans="2:30" ht="10.5" customHeight="1" x14ac:dyDescent="0.25">
      <c r="B66" s="12"/>
      <c r="C66" s="29"/>
      <c r="E66" s="24" t="s">
        <v>1021</v>
      </c>
      <c r="S66" s="358"/>
    </row>
    <row r="67" spans="2:30" ht="10.5" customHeight="1" x14ac:dyDescent="0.25">
      <c r="B67" s="12"/>
      <c r="C67" s="29"/>
      <c r="E67" s="24" t="s">
        <v>1255</v>
      </c>
      <c r="F67" s="24"/>
      <c r="S67" s="358"/>
    </row>
    <row r="68" spans="2:30" ht="10.5" customHeight="1" x14ac:dyDescent="0.25">
      <c r="B68" s="12"/>
      <c r="C68" s="29"/>
      <c r="F68" s="24" t="s">
        <v>481</v>
      </c>
      <c r="S68" s="358"/>
      <c r="Z68" s="494"/>
      <c r="AA68" s="494"/>
      <c r="AB68" s="495"/>
      <c r="AC68" s="494"/>
      <c r="AD68" s="498"/>
    </row>
    <row r="69" spans="2:30" ht="10.5" customHeight="1" x14ac:dyDescent="0.25">
      <c r="B69" s="12"/>
      <c r="C69" s="29"/>
      <c r="F69" s="24" t="s">
        <v>482</v>
      </c>
      <c r="S69" s="358"/>
      <c r="Z69" s="494"/>
      <c r="AA69" s="494"/>
      <c r="AB69" s="495"/>
      <c r="AC69" s="494"/>
      <c r="AD69" s="498"/>
    </row>
    <row r="70" spans="2:30" ht="10.5" customHeight="1" x14ac:dyDescent="0.25">
      <c r="B70" s="12"/>
      <c r="C70" s="29"/>
      <c r="F70" s="24" t="s">
        <v>483</v>
      </c>
      <c r="S70" s="358"/>
      <c r="Z70" s="494"/>
      <c r="AA70" s="494"/>
      <c r="AB70" s="495"/>
      <c r="AC70" s="494"/>
      <c r="AD70" s="498"/>
    </row>
    <row r="71" spans="2:30" ht="10.5" customHeight="1" x14ac:dyDescent="0.25">
      <c r="B71" s="12"/>
      <c r="E71" s="24" t="s">
        <v>1253</v>
      </c>
      <c r="S71" s="358"/>
      <c r="Z71" s="494"/>
      <c r="AA71" s="494"/>
      <c r="AB71" s="495"/>
      <c r="AC71" s="494"/>
      <c r="AD71" s="498"/>
    </row>
    <row r="72" spans="2:30" ht="10.5" customHeight="1" x14ac:dyDescent="0.25">
      <c r="B72" s="12"/>
      <c r="E72" s="24"/>
      <c r="S72" s="358"/>
      <c r="Z72" s="494"/>
      <c r="AA72" s="494"/>
      <c r="AB72" s="495"/>
      <c r="AC72" s="494"/>
      <c r="AD72" s="498"/>
    </row>
    <row r="73" spans="2:30" x14ac:dyDescent="0.25">
      <c r="B73" s="12"/>
      <c r="D73" s="399" t="s">
        <v>1436</v>
      </c>
      <c r="E73" s="365"/>
      <c r="F73" s="365"/>
      <c r="G73" s="368"/>
      <c r="H73" s="949"/>
      <c r="I73" s="949"/>
      <c r="J73" s="368"/>
      <c r="K73" s="365"/>
      <c r="L73" s="365"/>
      <c r="M73" s="365"/>
      <c r="N73" s="365"/>
      <c r="O73" s="365"/>
      <c r="P73" s="365"/>
      <c r="Q73" s="365"/>
      <c r="S73" s="358"/>
      <c r="Z73" s="494"/>
      <c r="AA73" s="494"/>
      <c r="AB73" s="495"/>
      <c r="AC73" s="494"/>
      <c r="AD73" s="498"/>
    </row>
    <row r="74" spans="2:30" ht="12" customHeight="1" x14ac:dyDescent="0.25">
      <c r="B74" s="12"/>
      <c r="D74" s="940"/>
      <c r="E74" s="941"/>
      <c r="F74" s="941"/>
      <c r="G74" s="941"/>
      <c r="H74" s="941"/>
      <c r="I74" s="941"/>
      <c r="J74" s="941"/>
      <c r="K74" s="941"/>
      <c r="L74" s="941"/>
      <c r="M74" s="941"/>
      <c r="N74" s="941"/>
      <c r="O74" s="941"/>
      <c r="P74" s="941"/>
      <c r="Q74" s="942"/>
      <c r="S74" s="358"/>
      <c r="Z74" s="494"/>
      <c r="AA74" s="494"/>
      <c r="AB74" s="495"/>
      <c r="AC74" s="494"/>
      <c r="AD74" s="498"/>
    </row>
    <row r="75" spans="2:30" ht="12" customHeight="1" x14ac:dyDescent="0.25">
      <c r="B75" s="12"/>
      <c r="D75" s="943"/>
      <c r="E75" s="944"/>
      <c r="F75" s="944"/>
      <c r="G75" s="944"/>
      <c r="H75" s="944"/>
      <c r="I75" s="944"/>
      <c r="J75" s="944"/>
      <c r="K75" s="944"/>
      <c r="L75" s="944"/>
      <c r="M75" s="944"/>
      <c r="N75" s="944"/>
      <c r="O75" s="944"/>
      <c r="P75" s="944"/>
      <c r="Q75" s="945"/>
      <c r="S75" s="358"/>
      <c r="Z75" s="494"/>
      <c r="AA75" s="494"/>
      <c r="AB75" s="495"/>
      <c r="AC75" s="494"/>
      <c r="AD75" s="498"/>
    </row>
    <row r="76" spans="2:30" ht="12" customHeight="1" x14ac:dyDescent="0.25">
      <c r="B76" s="12"/>
      <c r="D76" s="943"/>
      <c r="E76" s="944"/>
      <c r="F76" s="944"/>
      <c r="G76" s="944"/>
      <c r="H76" s="944"/>
      <c r="I76" s="944"/>
      <c r="J76" s="944"/>
      <c r="K76" s="944"/>
      <c r="L76" s="944"/>
      <c r="M76" s="944"/>
      <c r="N76" s="944"/>
      <c r="O76" s="944"/>
      <c r="P76" s="944"/>
      <c r="Q76" s="945"/>
      <c r="S76" s="358"/>
      <c r="Z76" s="494"/>
      <c r="AA76" s="494"/>
      <c r="AB76" s="495"/>
      <c r="AC76" s="494"/>
      <c r="AD76" s="498"/>
    </row>
    <row r="77" spans="2:30" ht="12" customHeight="1" x14ac:dyDescent="0.25">
      <c r="B77" s="12"/>
      <c r="D77" s="943"/>
      <c r="E77" s="944"/>
      <c r="F77" s="944"/>
      <c r="G77" s="944"/>
      <c r="H77" s="944"/>
      <c r="I77" s="944"/>
      <c r="J77" s="944"/>
      <c r="K77" s="944"/>
      <c r="L77" s="944"/>
      <c r="M77" s="944"/>
      <c r="N77" s="944"/>
      <c r="O77" s="944"/>
      <c r="P77" s="944"/>
      <c r="Q77" s="945"/>
      <c r="S77" s="358"/>
      <c r="Z77" s="494"/>
      <c r="AA77" s="494"/>
      <c r="AB77" s="495"/>
      <c r="AC77" s="494"/>
      <c r="AD77" s="498"/>
    </row>
    <row r="78" spans="2:30" ht="12" customHeight="1" x14ac:dyDescent="0.25">
      <c r="B78" s="12"/>
      <c r="D78" s="946"/>
      <c r="E78" s="947"/>
      <c r="F78" s="947"/>
      <c r="G78" s="947"/>
      <c r="H78" s="947"/>
      <c r="I78" s="947"/>
      <c r="J78" s="947"/>
      <c r="K78" s="947"/>
      <c r="L78" s="947"/>
      <c r="M78" s="947"/>
      <c r="N78" s="947"/>
      <c r="O78" s="947"/>
      <c r="P78" s="947"/>
      <c r="Q78" s="948"/>
      <c r="S78" s="358"/>
      <c r="Z78" s="494"/>
      <c r="AA78" s="494"/>
      <c r="AB78" s="495"/>
      <c r="AC78" s="494"/>
      <c r="AD78" s="498"/>
    </row>
    <row r="79" spans="2:30" x14ac:dyDescent="0.25">
      <c r="B79" s="413"/>
      <c r="C79" s="354"/>
      <c r="D79" s="178"/>
      <c r="E79" s="178"/>
      <c r="F79" s="178"/>
      <c r="G79" s="178"/>
      <c r="H79" s="178"/>
      <c r="I79" s="178"/>
      <c r="J79" s="178"/>
      <c r="K79" s="178"/>
      <c r="L79" s="178"/>
      <c r="M79" s="178"/>
      <c r="N79" s="178"/>
      <c r="O79" s="178"/>
      <c r="P79" s="178"/>
      <c r="Q79" s="178"/>
      <c r="R79" s="178"/>
      <c r="S79" s="76"/>
      <c r="Z79" s="494"/>
      <c r="AA79" s="494"/>
      <c r="AB79" s="495"/>
      <c r="AC79" s="494"/>
      <c r="AD79" s="498"/>
    </row>
    <row r="80" spans="2:30" x14ac:dyDescent="0.25">
      <c r="R80" s="429"/>
      <c r="S80" s="922" t="s">
        <v>3371</v>
      </c>
      <c r="Z80" s="494"/>
      <c r="AA80" s="494"/>
      <c r="AB80" s="495"/>
      <c r="AC80" s="494"/>
      <c r="AD80" s="498"/>
    </row>
    <row r="81" spans="22:30" hidden="1" x14ac:dyDescent="0.25">
      <c r="V81" s="490" t="s">
        <v>2256</v>
      </c>
      <c r="W81" s="498" t="s">
        <v>2257</v>
      </c>
      <c r="X81" s="490" t="s">
        <v>2372</v>
      </c>
      <c r="Z81" s="494">
        <f ca="1">評価結果!N38</f>
        <v>0</v>
      </c>
      <c r="AA81" s="494">
        <f ca="1">SUM(評価結果!Z38:Z53)</f>
        <v>0</v>
      </c>
      <c r="AB81" s="495">
        <f ca="1">IF(OR(AA81=0,AA81="-"),0,Z81/AA81)</f>
        <v>0</v>
      </c>
      <c r="AC81" s="494">
        <f ca="1">評価結果!N39</f>
        <v>0</v>
      </c>
      <c r="AD81" s="498" t="s">
        <v>1257</v>
      </c>
    </row>
    <row r="82" spans="22:30" hidden="1" x14ac:dyDescent="0.25">
      <c r="X82" s="490" t="s">
        <v>894</v>
      </c>
      <c r="Z82" s="494">
        <f ca="1">評価結果!N54</f>
        <v>0</v>
      </c>
      <c r="AA82" s="494">
        <f ca="1">SUM(評価結果!Z54:Z75)</f>
        <v>0</v>
      </c>
      <c r="AB82" s="495">
        <f ca="1">IF(OR(AA82=0,AA82="-"),0,Z82/AA82)</f>
        <v>0</v>
      </c>
      <c r="AC82" s="494">
        <f ca="1">評価結果!N55</f>
        <v>0</v>
      </c>
      <c r="AD82" s="490" t="s">
        <v>1586</v>
      </c>
    </row>
    <row r="83" spans="22:30" hidden="1" x14ac:dyDescent="0.25">
      <c r="X83" s="490" t="s">
        <v>2037</v>
      </c>
      <c r="Z83" s="494"/>
      <c r="AA83" s="494"/>
      <c r="AB83" s="495"/>
      <c r="AC83" s="494">
        <f ca="1">評価結果!N84</f>
        <v>0</v>
      </c>
      <c r="AD83" s="490" t="s">
        <v>891</v>
      </c>
    </row>
    <row r="84" spans="22:30" hidden="1" x14ac:dyDescent="0.25">
      <c r="X84" s="490" t="s">
        <v>895</v>
      </c>
      <c r="Z84" s="494">
        <f ca="1">評価結果!N85</f>
        <v>0</v>
      </c>
      <c r="AA84" s="494">
        <f ca="1">SUM(評価結果!Z85:Z93)</f>
        <v>0</v>
      </c>
      <c r="AB84" s="495">
        <f t="shared" ref="AB84:AB91" ca="1" si="2">IF(OR(AA84=0,AA84="-"),0,Z84/AA84)</f>
        <v>0</v>
      </c>
      <c r="AC84" s="494">
        <f ca="1">評価結果!N86</f>
        <v>0</v>
      </c>
      <c r="AD84" s="490" t="s">
        <v>892</v>
      </c>
    </row>
    <row r="85" spans="22:30" hidden="1" x14ac:dyDescent="0.25">
      <c r="X85" s="490" t="s">
        <v>2041</v>
      </c>
      <c r="Z85" s="494">
        <f ca="1">評価結果!N94</f>
        <v>0</v>
      </c>
      <c r="AA85" s="494">
        <f ca="1">SUM(評価結果!Z94:Z105)</f>
        <v>0</v>
      </c>
      <c r="AB85" s="495">
        <f t="shared" ca="1" si="2"/>
        <v>0</v>
      </c>
      <c r="AC85" s="494">
        <f ca="1">評価結果!N95</f>
        <v>0</v>
      </c>
      <c r="AD85" s="490" t="s">
        <v>1587</v>
      </c>
    </row>
    <row r="86" spans="22:30" hidden="1" x14ac:dyDescent="0.25">
      <c r="X86" s="490" t="s">
        <v>897</v>
      </c>
      <c r="Z86" s="494">
        <f ca="1">評価結果!N107</f>
        <v>0</v>
      </c>
      <c r="AA86" s="494">
        <f ca="1">SUM(評価結果!Z107:Z113)</f>
        <v>0</v>
      </c>
      <c r="AB86" s="495">
        <f t="shared" ca="1" si="2"/>
        <v>0</v>
      </c>
      <c r="AC86" s="494">
        <f ca="1">評価結果!N108</f>
        <v>0</v>
      </c>
      <c r="AD86" s="490" t="s">
        <v>1588</v>
      </c>
    </row>
    <row r="87" spans="22:30" hidden="1" x14ac:dyDescent="0.25">
      <c r="W87" s="498" t="s">
        <v>2044</v>
      </c>
      <c r="X87" s="490" t="s">
        <v>731</v>
      </c>
      <c r="Z87" s="494">
        <f ca="1">評価結果!N114</f>
        <v>0</v>
      </c>
      <c r="AA87" s="494">
        <f ca="1">SUM(評価結果!Z114:Z135)</f>
        <v>0</v>
      </c>
      <c r="AB87" s="495">
        <f t="shared" ca="1" si="2"/>
        <v>0</v>
      </c>
      <c r="AC87" s="494">
        <f ca="1">評価結果!N115</f>
        <v>0</v>
      </c>
      <c r="AD87" s="498" t="s">
        <v>1585</v>
      </c>
    </row>
    <row r="88" spans="22:30" hidden="1" x14ac:dyDescent="0.25">
      <c r="X88" s="490" t="s">
        <v>315</v>
      </c>
      <c r="Z88" s="494">
        <f ca="1">評価結果!N137</f>
        <v>0</v>
      </c>
      <c r="AA88" s="494">
        <f ca="1">SUM(評価結果!Z137:Z146)</f>
        <v>0</v>
      </c>
      <c r="AB88" s="495">
        <f t="shared" ca="1" si="2"/>
        <v>0</v>
      </c>
      <c r="AC88" s="494">
        <f ca="1">評価結果!N138</f>
        <v>0</v>
      </c>
      <c r="AD88" s="490" t="s">
        <v>1589</v>
      </c>
    </row>
    <row r="89" spans="22:30" hidden="1" x14ac:dyDescent="0.25">
      <c r="X89" s="490" t="s">
        <v>1640</v>
      </c>
      <c r="Z89" s="494">
        <f ca="1">評価結果!N157</f>
        <v>0</v>
      </c>
      <c r="AA89" s="494">
        <f ca="1">SUM(評価結果!Z157:Z162)</f>
        <v>0</v>
      </c>
      <c r="AB89" s="495">
        <f t="shared" ca="1" si="2"/>
        <v>0</v>
      </c>
      <c r="AC89" s="494">
        <f ca="1">評価結果!N158</f>
        <v>0</v>
      </c>
      <c r="AD89" s="490" t="s">
        <v>705</v>
      </c>
    </row>
    <row r="90" spans="22:30" hidden="1" x14ac:dyDescent="0.25">
      <c r="X90" s="490" t="s">
        <v>2461</v>
      </c>
      <c r="Z90" s="494">
        <f ca="1">評価結果!N163</f>
        <v>0</v>
      </c>
      <c r="AA90" s="494">
        <f ca="1">SUM(評価結果!Z163:Z166)</f>
        <v>0</v>
      </c>
      <c r="AB90" s="495">
        <f t="shared" ca="1" si="2"/>
        <v>0</v>
      </c>
      <c r="AC90" s="494">
        <f ca="1">評価結果!N164</f>
        <v>0</v>
      </c>
      <c r="AD90" s="490" t="s">
        <v>706</v>
      </c>
    </row>
    <row r="91" spans="22:30" hidden="1" x14ac:dyDescent="0.25">
      <c r="X91" s="490" t="s">
        <v>2462</v>
      </c>
      <c r="Z91" s="494">
        <f ca="1">評価結果!N167</f>
        <v>0</v>
      </c>
      <c r="AA91" s="494">
        <f ca="1">SUM(評価結果!Z167:Z169)</f>
        <v>0</v>
      </c>
      <c r="AB91" s="495">
        <f t="shared" ca="1" si="2"/>
        <v>0</v>
      </c>
      <c r="AC91" s="494">
        <f ca="1">評価結果!N168</f>
        <v>0</v>
      </c>
      <c r="AD91" s="490" t="s">
        <v>707</v>
      </c>
    </row>
    <row r="92" spans="22:30" hidden="1" x14ac:dyDescent="0.25">
      <c r="W92" s="490" t="s">
        <v>385</v>
      </c>
      <c r="X92" s="490" t="s">
        <v>386</v>
      </c>
      <c r="Z92" s="494"/>
      <c r="AA92" s="494"/>
      <c r="AB92" s="495"/>
      <c r="AC92" s="494">
        <f ca="1">評価結果!N170</f>
        <v>0</v>
      </c>
      <c r="AD92" s="498" t="s">
        <v>708</v>
      </c>
    </row>
    <row r="93" spans="22:30" hidden="1" x14ac:dyDescent="0.25">
      <c r="X93" s="490" t="s">
        <v>89</v>
      </c>
      <c r="Z93" s="494"/>
      <c r="AA93" s="494"/>
      <c r="AB93" s="495"/>
      <c r="AC93" s="494">
        <f ca="1">評価結果!N177</f>
        <v>0</v>
      </c>
      <c r="AD93" s="490" t="s">
        <v>709</v>
      </c>
    </row>
    <row r="94" spans="22:30" hidden="1" x14ac:dyDescent="0.25">
      <c r="W94" s="490" t="s">
        <v>2413</v>
      </c>
      <c r="Z94" s="494">
        <f ca="1">評価結果!N180</f>
        <v>0</v>
      </c>
      <c r="AA94" s="494">
        <f ca="1">SUM(評価結果!Z180:Z181)</f>
        <v>0</v>
      </c>
      <c r="AB94" s="495">
        <f ca="1">IF(OR(AA94=0,AA94="-"),0,Z94/AA94)</f>
        <v>0</v>
      </c>
      <c r="AC94" s="494">
        <f ca="1">評価結果!N181</f>
        <v>0</v>
      </c>
      <c r="AD94" s="498" t="s">
        <v>916</v>
      </c>
    </row>
    <row r="95" spans="22:30" hidden="1" x14ac:dyDescent="0.25">
      <c r="V95" s="490" t="s">
        <v>422</v>
      </c>
      <c r="W95" s="498" t="s">
        <v>2258</v>
      </c>
      <c r="X95" s="490" t="s">
        <v>2372</v>
      </c>
      <c r="Z95" s="494">
        <f ca="1">評価結果!N182</f>
        <v>0</v>
      </c>
      <c r="AA95" s="494">
        <f ca="1">SUM(評価結果!Z182:Z190)</f>
        <v>0</v>
      </c>
      <c r="AB95" s="495">
        <f ca="1">IF(OR(AA95=0,AA95="-"),0,Z95/AA95)</f>
        <v>0</v>
      </c>
      <c r="AC95" s="494">
        <f ca="1">評価結果!N183</f>
        <v>0</v>
      </c>
      <c r="AD95" s="498" t="s">
        <v>1257</v>
      </c>
    </row>
    <row r="96" spans="22:30" hidden="1" x14ac:dyDescent="0.25">
      <c r="X96" s="490" t="s">
        <v>894</v>
      </c>
      <c r="Z96" s="494">
        <f ca="1">評価結果!N191</f>
        <v>0</v>
      </c>
      <c r="AA96" s="494">
        <f ca="1">SUM(評価結果!Z191:Z202)</f>
        <v>0</v>
      </c>
      <c r="AB96" s="495">
        <f ca="1">IF(OR(AA96=0,AA96="-"),0,Z96/AA96)</f>
        <v>0</v>
      </c>
      <c r="AC96" s="494">
        <f ca="1">評価結果!N192</f>
        <v>0</v>
      </c>
      <c r="AD96" s="490" t="s">
        <v>1586</v>
      </c>
    </row>
    <row r="97" spans="22:30" hidden="1" x14ac:dyDescent="0.25">
      <c r="X97" s="490" t="s">
        <v>2037</v>
      </c>
      <c r="Z97" s="494">
        <f ca="1">評価結果!N203</f>
        <v>0</v>
      </c>
      <c r="AA97" s="494">
        <f>SUM(評価結果!Z203)</f>
        <v>0</v>
      </c>
      <c r="AB97" s="495">
        <f>IF(OR(AA97=0,AA97="-"),0,Z97/AA97)</f>
        <v>0</v>
      </c>
      <c r="AC97" s="494"/>
      <c r="AD97" s="490" t="s">
        <v>891</v>
      </c>
    </row>
    <row r="98" spans="22:30" hidden="1" x14ac:dyDescent="0.25">
      <c r="X98" s="490" t="s">
        <v>895</v>
      </c>
      <c r="Z98" s="494">
        <f ca="1">評価結果!N204</f>
        <v>0</v>
      </c>
      <c r="AA98" s="494">
        <f ca="1">SUM(評価結果!Z204:Z206)</f>
        <v>0</v>
      </c>
      <c r="AB98" s="495">
        <f ca="1">IF(OR(AA98=0,AA98="-"),0,Z98/AA98)</f>
        <v>0</v>
      </c>
      <c r="AC98" s="494">
        <f ca="1">評価結果!N205</f>
        <v>0</v>
      </c>
      <c r="AD98" s="490" t="s">
        <v>892</v>
      </c>
    </row>
    <row r="99" spans="22:30" hidden="1" x14ac:dyDescent="0.25">
      <c r="X99" s="490" t="s">
        <v>2041</v>
      </c>
      <c r="Z99" s="494">
        <f ca="1">評価結果!N207</f>
        <v>0</v>
      </c>
      <c r="AA99" s="494">
        <f ca="1">SUM(評価結果!Z207:Z212)</f>
        <v>0</v>
      </c>
      <c r="AB99" s="495">
        <f t="shared" ref="AB99:AB104" ca="1" si="3">IF(OR(AA99=0,AA99="-"),0,Z99/AA99)</f>
        <v>0</v>
      </c>
      <c r="AC99" s="494">
        <f ca="1">評価結果!N208</f>
        <v>0</v>
      </c>
      <c r="AD99" s="490" t="s">
        <v>1587</v>
      </c>
    </row>
    <row r="100" spans="22:30" hidden="1" x14ac:dyDescent="0.25">
      <c r="X100" s="490" t="s">
        <v>897</v>
      </c>
      <c r="Z100" s="494">
        <f ca="1">評価結果!N213</f>
        <v>0</v>
      </c>
      <c r="AA100" s="494">
        <f ca="1">SUM(評価結果!Z213:Z218)</f>
        <v>0</v>
      </c>
      <c r="AB100" s="495">
        <f t="shared" ca="1" si="3"/>
        <v>0</v>
      </c>
      <c r="AC100" s="494">
        <f ca="1">評価結果!N214</f>
        <v>0</v>
      </c>
      <c r="AD100" s="490" t="s">
        <v>1588</v>
      </c>
    </row>
    <row r="101" spans="22:30" hidden="1" x14ac:dyDescent="0.25">
      <c r="W101" s="490" t="s">
        <v>2259</v>
      </c>
      <c r="X101" s="490" t="s">
        <v>2372</v>
      </c>
      <c r="Z101" s="494">
        <f ca="1">評価結果!N227</f>
        <v>0</v>
      </c>
      <c r="AA101" s="494">
        <f ca="1">SUM(評価結果!Z227:Z230)</f>
        <v>0</v>
      </c>
      <c r="AB101" s="495">
        <f t="shared" ca="1" si="3"/>
        <v>0</v>
      </c>
      <c r="AC101" s="494">
        <f ca="1">評価結果!N228</f>
        <v>0</v>
      </c>
      <c r="AD101" s="498" t="s">
        <v>1585</v>
      </c>
    </row>
    <row r="102" spans="22:30" hidden="1" x14ac:dyDescent="0.25">
      <c r="X102" s="490" t="s">
        <v>894</v>
      </c>
      <c r="Z102" s="494">
        <f ca="1">評価結果!N231</f>
        <v>0</v>
      </c>
      <c r="AA102" s="494">
        <f ca="1">SUM(評価結果!Z231:Z235)</f>
        <v>0</v>
      </c>
      <c r="AB102" s="495">
        <f t="shared" ca="1" si="3"/>
        <v>0</v>
      </c>
      <c r="AC102" s="494">
        <f ca="1">評価結果!N232</f>
        <v>0</v>
      </c>
      <c r="AD102" s="490" t="s">
        <v>1589</v>
      </c>
    </row>
    <row r="103" spans="22:30" hidden="1" x14ac:dyDescent="0.25">
      <c r="X103" s="490" t="s">
        <v>2037</v>
      </c>
      <c r="Z103" s="494">
        <f ca="1">評価結果!N236</f>
        <v>0</v>
      </c>
      <c r="AA103" s="494">
        <f>SUM(評価結果!Z236)</f>
        <v>0</v>
      </c>
      <c r="AB103" s="495">
        <f t="shared" si="3"/>
        <v>0</v>
      </c>
      <c r="AD103" s="490" t="s">
        <v>705</v>
      </c>
    </row>
    <row r="104" spans="22:30" hidden="1" x14ac:dyDescent="0.25">
      <c r="X104" s="490" t="s">
        <v>2041</v>
      </c>
      <c r="Z104" s="494">
        <f ca="1">評価結果!N237</f>
        <v>0</v>
      </c>
      <c r="AA104" s="494">
        <f>SUM(評価結果!Z237:Z239)</f>
        <v>0</v>
      </c>
      <c r="AB104" s="495">
        <f t="shared" si="3"/>
        <v>0</v>
      </c>
      <c r="AC104" s="494">
        <f ca="1">評価結果!N238</f>
        <v>0</v>
      </c>
      <c r="AD104" s="490" t="s">
        <v>707</v>
      </c>
    </row>
    <row r="105" spans="22:30" hidden="1" x14ac:dyDescent="0.25">
      <c r="W105" s="490" t="s">
        <v>1018</v>
      </c>
      <c r="X105" s="490" t="s">
        <v>731</v>
      </c>
      <c r="Z105" s="494">
        <f ca="1">評価結果!N240</f>
        <v>0</v>
      </c>
      <c r="AA105" s="494">
        <f ca="1">SUM(評価結果!Z240:Z249)</f>
        <v>0</v>
      </c>
      <c r="AB105" s="495">
        <f t="shared" ref="AB105:AB111" ca="1" si="4">IF(OR(AA105=0,AA105="-"),0,Z105/AA105)</f>
        <v>0</v>
      </c>
      <c r="AC105" s="494">
        <f ca="1">評価結果!N241</f>
        <v>0</v>
      </c>
      <c r="AD105" s="498" t="s">
        <v>708</v>
      </c>
    </row>
    <row r="106" spans="22:30" hidden="1" x14ac:dyDescent="0.25">
      <c r="X106" s="490" t="s">
        <v>315</v>
      </c>
      <c r="Z106" s="494">
        <f ca="1">評価結果!N251</f>
        <v>0</v>
      </c>
      <c r="AA106" s="494">
        <f ca="1">SUM(評価結果!Z251:Z255)</f>
        <v>0</v>
      </c>
      <c r="AB106" s="495">
        <f t="shared" ca="1" si="4"/>
        <v>0</v>
      </c>
      <c r="AC106" s="494">
        <f ca="1">評価結果!N252</f>
        <v>0</v>
      </c>
      <c r="AD106" s="490" t="s">
        <v>709</v>
      </c>
    </row>
    <row r="107" spans="22:30" hidden="1" x14ac:dyDescent="0.25">
      <c r="X107" s="490" t="s">
        <v>1641</v>
      </c>
      <c r="Z107" s="494"/>
      <c r="AA107" s="494"/>
      <c r="AB107" s="495"/>
      <c r="AC107" s="494">
        <f ca="1">評価結果!N256</f>
        <v>0</v>
      </c>
      <c r="AD107" s="490" t="s">
        <v>715</v>
      </c>
    </row>
    <row r="108" spans="22:30" hidden="1" x14ac:dyDescent="0.25">
      <c r="X108" s="490" t="s">
        <v>2461</v>
      </c>
      <c r="Z108" s="494"/>
      <c r="AA108" s="494"/>
      <c r="AB108" s="495"/>
      <c r="AC108" s="494">
        <f ca="1">評価結果!N260</f>
        <v>0</v>
      </c>
      <c r="AD108" s="490" t="s">
        <v>716</v>
      </c>
    </row>
    <row r="109" spans="22:30" hidden="1" x14ac:dyDescent="0.25">
      <c r="X109" s="490" t="s">
        <v>2462</v>
      </c>
      <c r="Z109" s="494">
        <f ca="1">評価結果!N261</f>
        <v>0</v>
      </c>
      <c r="AA109" s="494">
        <f ca="1">SUM(評価結果!Z261:Z262)</f>
        <v>0</v>
      </c>
      <c r="AB109" s="495">
        <f t="shared" ca="1" si="4"/>
        <v>0</v>
      </c>
      <c r="AC109" s="494">
        <f ca="1">評価結果!N262</f>
        <v>0</v>
      </c>
      <c r="AD109" s="490" t="s">
        <v>717</v>
      </c>
    </row>
    <row r="110" spans="22:30" hidden="1" x14ac:dyDescent="0.25">
      <c r="W110" s="490" t="s">
        <v>1021</v>
      </c>
      <c r="X110" s="490" t="s">
        <v>731</v>
      </c>
      <c r="Z110" s="494">
        <f ca="1">評価結果!N263</f>
        <v>0</v>
      </c>
      <c r="AA110" s="494">
        <f ca="1">SUM(評価結果!Z263:Z268)</f>
        <v>0</v>
      </c>
      <c r="AB110" s="495">
        <f t="shared" ca="1" si="4"/>
        <v>0</v>
      </c>
      <c r="AC110" s="494">
        <f ca="1">評価結果!N264</f>
        <v>0</v>
      </c>
      <c r="AD110" s="498" t="s">
        <v>718</v>
      </c>
    </row>
    <row r="111" spans="22:30" hidden="1" x14ac:dyDescent="0.25">
      <c r="X111" s="490" t="s">
        <v>315</v>
      </c>
      <c r="Z111" s="494">
        <f ca="1">評価結果!N269</f>
        <v>0</v>
      </c>
      <c r="AA111" s="494">
        <f ca="1">SUM(評価結果!Z269:Z271)</f>
        <v>0</v>
      </c>
      <c r="AB111" s="495">
        <f t="shared" ca="1" si="4"/>
        <v>0</v>
      </c>
      <c r="AC111" s="494">
        <f ca="1">評価結果!N270</f>
        <v>0</v>
      </c>
      <c r="AD111" s="490" t="s">
        <v>719</v>
      </c>
    </row>
    <row r="112" spans="22:30" hidden="1" x14ac:dyDescent="0.25">
      <c r="V112" s="490" t="s">
        <v>2256</v>
      </c>
      <c r="W112" s="490" t="s">
        <v>1254</v>
      </c>
      <c r="X112" s="490" t="s">
        <v>1670</v>
      </c>
      <c r="Z112" s="494">
        <f ca="1">評価結果!N280</f>
        <v>0</v>
      </c>
      <c r="AA112" s="494">
        <f ca="1">SUM(評価結果!Z280:Z284)</f>
        <v>0</v>
      </c>
      <c r="AB112" s="495">
        <f t="shared" ref="AB112:AB120" ca="1" si="5">IF(OR(AA112=0,AA112="-"),0,Z112/AA112)</f>
        <v>0</v>
      </c>
      <c r="AC112" s="494">
        <f ca="1">評価結果!N281</f>
        <v>0</v>
      </c>
      <c r="AD112" s="498" t="s">
        <v>710</v>
      </c>
    </row>
    <row r="113" spans="22:30" hidden="1" x14ac:dyDescent="0.25">
      <c r="X113" s="490" t="s">
        <v>388</v>
      </c>
      <c r="Z113" s="494">
        <f ca="1">評価結果!N285</f>
        <v>0</v>
      </c>
      <c r="AA113" s="494">
        <f ca="1">SUM(評価結果!Z285:Z286)</f>
        <v>0</v>
      </c>
      <c r="AB113" s="495">
        <f t="shared" ca="1" si="5"/>
        <v>0</v>
      </c>
      <c r="AC113" s="494">
        <f ca="1">評価結果!N286</f>
        <v>0</v>
      </c>
      <c r="AD113" s="490" t="s">
        <v>711</v>
      </c>
    </row>
    <row r="114" spans="22:30" hidden="1" x14ac:dyDescent="0.25">
      <c r="X114" s="490" t="s">
        <v>3155</v>
      </c>
      <c r="Z114" s="494">
        <f ca="1">評価結果!N287</f>
        <v>0</v>
      </c>
      <c r="AA114" s="494">
        <f>SUM(評価結果!Z287:Z287)</f>
        <v>0</v>
      </c>
      <c r="AB114" s="495">
        <f t="shared" si="5"/>
        <v>0</v>
      </c>
      <c r="AC114" s="494"/>
      <c r="AD114" s="490" t="s">
        <v>712</v>
      </c>
    </row>
    <row r="115" spans="22:30" hidden="1" x14ac:dyDescent="0.25">
      <c r="X115" s="490" t="s">
        <v>2268</v>
      </c>
      <c r="Z115" s="494">
        <f ca="1">評価結果!N288</f>
        <v>0</v>
      </c>
      <c r="AA115" s="494">
        <f ca="1">SUM(評価結果!Z288:Z292)</f>
        <v>0</v>
      </c>
      <c r="AB115" s="495">
        <f t="shared" ca="1" si="5"/>
        <v>0</v>
      </c>
      <c r="AC115" s="494">
        <f ca="1">評価結果!N289</f>
        <v>0</v>
      </c>
      <c r="AD115" s="490" t="s">
        <v>713</v>
      </c>
    </row>
    <row r="116" spans="22:30" hidden="1" x14ac:dyDescent="0.25">
      <c r="X116" s="490" t="s">
        <v>2269</v>
      </c>
      <c r="Z116" s="494">
        <f ca="1">評価結果!N293</f>
        <v>0</v>
      </c>
      <c r="AA116" s="494">
        <f ca="1">SUM(評価結果!Z293:Z310)</f>
        <v>0</v>
      </c>
      <c r="AB116" s="495">
        <f t="shared" ca="1" si="5"/>
        <v>0</v>
      </c>
      <c r="AC116" s="494">
        <f ca="1">評価結果!N294</f>
        <v>0</v>
      </c>
      <c r="AD116" s="490" t="s">
        <v>714</v>
      </c>
    </row>
    <row r="117" spans="22:30" hidden="1" x14ac:dyDescent="0.25">
      <c r="X117" s="490" t="s">
        <v>2270</v>
      </c>
      <c r="Z117" s="494">
        <f ca="1">評価結果!N311</f>
        <v>0</v>
      </c>
      <c r="AA117" s="494">
        <f ca="1">SUM(評価結果!Z311:Z333)</f>
        <v>0</v>
      </c>
      <c r="AB117" s="495">
        <f t="shared" ca="1" si="5"/>
        <v>0</v>
      </c>
      <c r="AC117" s="494">
        <f ca="1">評価結果!N312</f>
        <v>0</v>
      </c>
      <c r="AD117" s="490" t="s">
        <v>721</v>
      </c>
    </row>
    <row r="118" spans="22:30" hidden="1" x14ac:dyDescent="0.25">
      <c r="X118" s="490" t="s">
        <v>2261</v>
      </c>
      <c r="Z118" s="494">
        <f ca="1">評価結果!N334</f>
        <v>0</v>
      </c>
      <c r="AA118" s="494">
        <f ca="1">SUM(評価結果!Z334:Z339)</f>
        <v>0</v>
      </c>
      <c r="AB118" s="495">
        <f t="shared" ca="1" si="5"/>
        <v>0</v>
      </c>
      <c r="AC118" s="494">
        <f ca="1">評価結果!N335</f>
        <v>0</v>
      </c>
      <c r="AD118" s="490" t="s">
        <v>1936</v>
      </c>
    </row>
    <row r="119" spans="22:30" hidden="1" x14ac:dyDescent="0.25">
      <c r="X119" s="490" t="s">
        <v>2262</v>
      </c>
      <c r="Z119" s="494">
        <f ca="1">評価結果!N348</f>
        <v>0</v>
      </c>
      <c r="AA119" s="494">
        <f ca="1">SUM(評価結果!Z348:Z353)</f>
        <v>0</v>
      </c>
      <c r="AB119" s="495">
        <f t="shared" ca="1" si="5"/>
        <v>0</v>
      </c>
      <c r="AC119" s="494">
        <f ca="1">評価結果!N349</f>
        <v>0</v>
      </c>
      <c r="AD119" s="490" t="s">
        <v>1937</v>
      </c>
    </row>
    <row r="120" spans="22:30" hidden="1" x14ac:dyDescent="0.25">
      <c r="X120" s="490" t="s">
        <v>1933</v>
      </c>
      <c r="Z120" s="494">
        <f ca="1">評価結果!N354</f>
        <v>0</v>
      </c>
      <c r="AA120" s="494">
        <f>SUM(評価結果!Z354:Z356)</f>
        <v>0</v>
      </c>
      <c r="AB120" s="495">
        <f t="shared" si="5"/>
        <v>0</v>
      </c>
      <c r="AC120" s="494">
        <f ca="1">評価結果!N355</f>
        <v>0</v>
      </c>
      <c r="AD120" s="490" t="s">
        <v>1938</v>
      </c>
    </row>
    <row r="121" spans="22:30" hidden="1" x14ac:dyDescent="0.25">
      <c r="X121" s="490" t="s">
        <v>1935</v>
      </c>
      <c r="Z121" s="494"/>
      <c r="AA121" s="494"/>
      <c r="AB121" s="495"/>
      <c r="AC121" s="494">
        <f>評価結果!N357</f>
        <v>0</v>
      </c>
      <c r="AD121" s="490" t="s">
        <v>1939</v>
      </c>
    </row>
    <row r="122" spans="22:30" hidden="1" x14ac:dyDescent="0.25">
      <c r="V122" s="490" t="s">
        <v>422</v>
      </c>
      <c r="W122" s="490" t="s">
        <v>1255</v>
      </c>
      <c r="X122" s="490" t="s">
        <v>1670</v>
      </c>
      <c r="Z122" s="494">
        <f ca="1">評価結果!N358</f>
        <v>0</v>
      </c>
      <c r="AA122" s="494">
        <f>SUM(評価結果!Z358:Z361)</f>
        <v>0</v>
      </c>
      <c r="AB122" s="495">
        <f t="shared" ref="AB122:AB136" si="6">IF(OR(AA122=0,AA122="-"),0,Z122/AA122)</f>
        <v>0</v>
      </c>
      <c r="AC122" s="494">
        <f ca="1">評価結果!N359</f>
        <v>0</v>
      </c>
      <c r="AD122" s="498" t="s">
        <v>710</v>
      </c>
    </row>
    <row r="123" spans="22:30" hidden="1" x14ac:dyDescent="0.25">
      <c r="X123" s="490" t="s">
        <v>388</v>
      </c>
      <c r="Z123" s="494">
        <f ca="1">評価結果!N362</f>
        <v>0</v>
      </c>
      <c r="AA123" s="494">
        <f ca="1">SUM(評価結果!Z362:Z370)</f>
        <v>0</v>
      </c>
      <c r="AB123" s="495">
        <f t="shared" ca="1" si="6"/>
        <v>0</v>
      </c>
      <c r="AC123" s="494">
        <f ca="1">評価結果!N363</f>
        <v>0</v>
      </c>
      <c r="AD123" s="490" t="s">
        <v>711</v>
      </c>
    </row>
    <row r="124" spans="22:30" hidden="1" x14ac:dyDescent="0.25">
      <c r="X124" s="490" t="s">
        <v>3155</v>
      </c>
      <c r="Z124" s="494">
        <f ca="1">評価結果!N371</f>
        <v>0</v>
      </c>
      <c r="AA124" s="494">
        <f>SUM(評価結果!Z371:Z371)</f>
        <v>0</v>
      </c>
      <c r="AB124" s="495">
        <f t="shared" si="6"/>
        <v>0</v>
      </c>
      <c r="AC124" s="494"/>
      <c r="AD124" s="490" t="s">
        <v>712</v>
      </c>
    </row>
    <row r="125" spans="22:30" hidden="1" x14ac:dyDescent="0.25">
      <c r="X125" s="490" t="s">
        <v>2268</v>
      </c>
      <c r="Z125" s="494">
        <f ca="1">評価結果!N372</f>
        <v>0</v>
      </c>
      <c r="AA125" s="494">
        <f>SUM(評価結果!Z372:Z372)</f>
        <v>0</v>
      </c>
      <c r="AB125" s="495">
        <f t="shared" si="6"/>
        <v>0</v>
      </c>
      <c r="AC125" s="494"/>
      <c r="AD125" s="490" t="s">
        <v>713</v>
      </c>
    </row>
    <row r="126" spans="22:30" hidden="1" x14ac:dyDescent="0.25">
      <c r="X126" s="490" t="s">
        <v>2269</v>
      </c>
      <c r="Z126" s="494">
        <f ca="1">評価結果!N373</f>
        <v>0</v>
      </c>
      <c r="AA126" s="494">
        <f ca="1">SUM(評価結果!Z373:Z381)</f>
        <v>0</v>
      </c>
      <c r="AB126" s="495">
        <f t="shared" ca="1" si="6"/>
        <v>0</v>
      </c>
      <c r="AC126" s="494">
        <f ca="1">評価結果!N374</f>
        <v>0</v>
      </c>
      <c r="AD126" s="490" t="s">
        <v>714</v>
      </c>
    </row>
    <row r="127" spans="22:30" hidden="1" x14ac:dyDescent="0.25">
      <c r="X127" s="490" t="s">
        <v>2270</v>
      </c>
      <c r="Z127" s="494">
        <f ca="1">評価結果!N382</f>
        <v>0</v>
      </c>
      <c r="AA127" s="494">
        <f ca="1">SUM(評価結果!Z382:Z388)</f>
        <v>0</v>
      </c>
      <c r="AB127" s="495">
        <f t="shared" ca="1" si="6"/>
        <v>0</v>
      </c>
      <c r="AC127" s="494">
        <f ca="1">評価結果!N383</f>
        <v>0</v>
      </c>
      <c r="AD127" s="490" t="s">
        <v>721</v>
      </c>
    </row>
    <row r="128" spans="22:30" hidden="1" x14ac:dyDescent="0.25">
      <c r="X128" s="490" t="s">
        <v>2261</v>
      </c>
      <c r="Z128" s="494">
        <f ca="1">評価結果!N389</f>
        <v>0</v>
      </c>
      <c r="AA128" s="494">
        <f>SUM(評価結果!Z389:Z390)</f>
        <v>0</v>
      </c>
      <c r="AB128" s="495">
        <f t="shared" si="6"/>
        <v>0</v>
      </c>
      <c r="AC128" s="494">
        <f ca="1">評価結果!N390</f>
        <v>0</v>
      </c>
      <c r="AD128" s="490" t="s">
        <v>1936</v>
      </c>
    </row>
    <row r="129" spans="22:30" hidden="1" x14ac:dyDescent="0.25">
      <c r="X129" s="490" t="s">
        <v>2262</v>
      </c>
      <c r="Z129" s="494">
        <f ca="1">評価結果!N391</f>
        <v>0</v>
      </c>
      <c r="AA129" s="494">
        <f ca="1">SUM(評価結果!Z391:Z395)</f>
        <v>0</v>
      </c>
      <c r="AB129" s="495">
        <f t="shared" ca="1" si="6"/>
        <v>0</v>
      </c>
      <c r="AC129" s="494">
        <f ca="1">評価結果!N392</f>
        <v>0</v>
      </c>
      <c r="AD129" s="490" t="s">
        <v>1937</v>
      </c>
    </row>
    <row r="130" spans="22:30" hidden="1" x14ac:dyDescent="0.25">
      <c r="X130" s="490" t="s">
        <v>1933</v>
      </c>
      <c r="Z130" s="494"/>
      <c r="AA130" s="494">
        <f ca="1">SUM(評価結果!Z396:Z396)</f>
        <v>0</v>
      </c>
      <c r="AB130" s="495">
        <f t="shared" ca="1" si="6"/>
        <v>0</v>
      </c>
      <c r="AC130" s="494">
        <f ca="1">評価結果!N396</f>
        <v>0</v>
      </c>
      <c r="AD130" s="490" t="s">
        <v>1938</v>
      </c>
    </row>
    <row r="131" spans="22:30" hidden="1" x14ac:dyDescent="0.25">
      <c r="W131" s="490" t="s">
        <v>1253</v>
      </c>
      <c r="X131" s="490" t="s">
        <v>2266</v>
      </c>
      <c r="Z131" s="494">
        <f ca="1">評価結果!N397</f>
        <v>0</v>
      </c>
      <c r="AA131" s="494">
        <f>SUM(評価結果!Z397)</f>
        <v>0</v>
      </c>
      <c r="AB131" s="495">
        <f t="shared" si="6"/>
        <v>0</v>
      </c>
      <c r="AC131" s="494"/>
      <c r="AD131" s="498" t="s">
        <v>722</v>
      </c>
    </row>
    <row r="132" spans="22:30" hidden="1" x14ac:dyDescent="0.25">
      <c r="X132" s="490" t="s">
        <v>388</v>
      </c>
      <c r="Z132" s="494">
        <f ca="1">評価結果!N398</f>
        <v>0</v>
      </c>
      <c r="AA132" s="494">
        <f>SUM(評価結果!Z398)</f>
        <v>0</v>
      </c>
      <c r="AB132" s="495">
        <f t="shared" si="6"/>
        <v>0</v>
      </c>
      <c r="AC132" s="494"/>
      <c r="AD132" s="490" t="s">
        <v>723</v>
      </c>
    </row>
    <row r="133" spans="22:30" hidden="1" x14ac:dyDescent="0.25">
      <c r="X133" s="490" t="s">
        <v>3155</v>
      </c>
      <c r="Z133" s="494">
        <f ca="1">評価結果!N399</f>
        <v>0</v>
      </c>
      <c r="AA133" s="494">
        <f>SUM(評価結果!Z399)</f>
        <v>0</v>
      </c>
      <c r="AB133" s="495">
        <f t="shared" si="6"/>
        <v>0</v>
      </c>
      <c r="AC133" s="494"/>
      <c r="AD133" s="490" t="s">
        <v>724</v>
      </c>
    </row>
    <row r="134" spans="22:30" hidden="1" x14ac:dyDescent="0.25">
      <c r="X134" s="490" t="s">
        <v>2268</v>
      </c>
      <c r="Z134" s="494">
        <f ca="1">評価結果!N400</f>
        <v>0</v>
      </c>
      <c r="AA134" s="494">
        <f>SUM(評価結果!Z400:Z402)</f>
        <v>0</v>
      </c>
      <c r="AB134" s="495">
        <f t="shared" si="6"/>
        <v>0</v>
      </c>
      <c r="AC134" s="494">
        <f ca="1">評価結果!N401</f>
        <v>0</v>
      </c>
      <c r="AD134" s="490" t="s">
        <v>725</v>
      </c>
    </row>
    <row r="135" spans="22:30" hidden="1" x14ac:dyDescent="0.25">
      <c r="X135" s="490" t="s">
        <v>2269</v>
      </c>
      <c r="Z135" s="494">
        <f ca="1">評価結果!N403</f>
        <v>0</v>
      </c>
      <c r="AA135" s="494">
        <f>SUM(評価結果!Z403:Z404)</f>
        <v>0</v>
      </c>
      <c r="AB135" s="495">
        <f t="shared" si="6"/>
        <v>0</v>
      </c>
      <c r="AC135" s="494"/>
      <c r="AD135" s="490" t="s">
        <v>726</v>
      </c>
    </row>
    <row r="136" spans="22:30" hidden="1" x14ac:dyDescent="0.25">
      <c r="X136" s="490" t="s">
        <v>2270</v>
      </c>
      <c r="Z136" s="494">
        <f ca="1">評価結果!N405</f>
        <v>0</v>
      </c>
      <c r="AA136" s="494">
        <f>SUM(評価結果!Z405:Z406)</f>
        <v>0</v>
      </c>
      <c r="AB136" s="495">
        <f t="shared" si="6"/>
        <v>0</v>
      </c>
      <c r="AC136" s="494"/>
      <c r="AD136" s="490" t="s">
        <v>720</v>
      </c>
    </row>
    <row r="138" spans="22:30" hidden="1" x14ac:dyDescent="0.25">
      <c r="V138" s="490" t="s">
        <v>2256</v>
      </c>
      <c r="W138" s="490" t="s">
        <v>1944</v>
      </c>
      <c r="X138" s="490" t="s">
        <v>1775</v>
      </c>
      <c r="Z138" s="494">
        <f ca="1">評価結果!N415</f>
        <v>0</v>
      </c>
      <c r="AA138" s="494">
        <f>SUM(評価結果!Z415:Z420)</f>
        <v>0</v>
      </c>
      <c r="AB138" s="495">
        <f>IF(OR(AA138=0,AA138="-"),0,Z138/AA138)</f>
        <v>0</v>
      </c>
      <c r="AC138" s="494">
        <f ca="1">評価結果!N416</f>
        <v>0</v>
      </c>
      <c r="AD138" s="498" t="s">
        <v>710</v>
      </c>
    </row>
    <row r="139" spans="22:30" hidden="1" x14ac:dyDescent="0.25">
      <c r="X139" s="490" t="s">
        <v>1940</v>
      </c>
      <c r="Z139" s="494">
        <f ca="1">評価結果!N421</f>
        <v>0</v>
      </c>
      <c r="AA139" s="494">
        <f>SUM(評価結果!Z421:Z422)</f>
        <v>0</v>
      </c>
      <c r="AB139" s="495">
        <f>IF(OR(AA139=0,AA139="-"),0,Z139/AA139)</f>
        <v>0</v>
      </c>
      <c r="AC139" s="494">
        <f ca="1">評価結果!N422</f>
        <v>0</v>
      </c>
      <c r="AD139" s="490" t="s">
        <v>711</v>
      </c>
    </row>
    <row r="140" spans="22:30" hidden="1" x14ac:dyDescent="0.25">
      <c r="X140" s="490" t="s">
        <v>1941</v>
      </c>
      <c r="Z140" s="494">
        <f ca="1">評価結果!N423</f>
        <v>0</v>
      </c>
      <c r="AA140" s="494">
        <f>SUM(評価結果!Z423:Z425)</f>
        <v>0</v>
      </c>
      <c r="AB140" s="495">
        <f t="shared" ref="AB140:AB148" si="7">IF(OR(AA140=0,AA140="-"),0,Z140/AA140)</f>
        <v>0</v>
      </c>
      <c r="AC140" s="494">
        <f ca="1">評価結果!N424</f>
        <v>0</v>
      </c>
      <c r="AD140" s="490" t="s">
        <v>712</v>
      </c>
    </row>
    <row r="141" spans="22:30" hidden="1" x14ac:dyDescent="0.25">
      <c r="X141" s="490" t="s">
        <v>1942</v>
      </c>
      <c r="Z141" s="494">
        <f ca="1">評価結果!N426</f>
        <v>0</v>
      </c>
      <c r="AA141" s="494">
        <f>SUM(評価結果!Z426:Z426)</f>
        <v>0</v>
      </c>
      <c r="AB141" s="495">
        <f t="shared" si="7"/>
        <v>0</v>
      </c>
      <c r="AC141" s="494"/>
      <c r="AD141" s="490" t="s">
        <v>713</v>
      </c>
    </row>
    <row r="142" spans="22:30" hidden="1" x14ac:dyDescent="0.25">
      <c r="X142" s="490" t="s">
        <v>1943</v>
      </c>
      <c r="Z142" s="494">
        <f ca="1">評価結果!N427</f>
        <v>0</v>
      </c>
      <c r="AA142" s="494">
        <f>SUM(評価結果!Z427:Z428)</f>
        <v>0</v>
      </c>
      <c r="AB142" s="495">
        <f t="shared" si="7"/>
        <v>0</v>
      </c>
      <c r="AC142" s="494">
        <f ca="1">評価結果!N427</f>
        <v>0</v>
      </c>
      <c r="AD142" s="490" t="s">
        <v>714</v>
      </c>
    </row>
    <row r="143" spans="22:30" hidden="1" x14ac:dyDescent="0.25">
      <c r="V143" s="490" t="s">
        <v>422</v>
      </c>
      <c r="W143" s="490" t="s">
        <v>1945</v>
      </c>
      <c r="X143" s="490" t="s">
        <v>1775</v>
      </c>
      <c r="Z143" s="494">
        <f ca="1">評価結果!N429</f>
        <v>0</v>
      </c>
      <c r="AA143" s="494">
        <f>SUM(評価結果!Z429:Z430)</f>
        <v>0</v>
      </c>
      <c r="AB143" s="495">
        <f t="shared" si="7"/>
        <v>0</v>
      </c>
      <c r="AC143" s="494">
        <f ca="1">評価結果!N430</f>
        <v>0</v>
      </c>
      <c r="AD143" s="498" t="s">
        <v>710</v>
      </c>
    </row>
    <row r="144" spans="22:30" hidden="1" x14ac:dyDescent="0.25">
      <c r="X144" s="490" t="s">
        <v>1940</v>
      </c>
      <c r="Z144" s="494">
        <f ca="1">評価結果!N431</f>
        <v>0</v>
      </c>
      <c r="AA144" s="494">
        <f>SUM(評価結果!Z431:Z431)</f>
        <v>0</v>
      </c>
      <c r="AB144" s="495">
        <f t="shared" si="7"/>
        <v>0</v>
      </c>
      <c r="AC144" s="494"/>
      <c r="AD144" s="490" t="s">
        <v>711</v>
      </c>
    </row>
    <row r="145" spans="22:30" hidden="1" x14ac:dyDescent="0.25">
      <c r="X145" s="490" t="s">
        <v>1941</v>
      </c>
      <c r="Z145" s="494">
        <f ca="1">評価結果!N432</f>
        <v>0</v>
      </c>
      <c r="AA145" s="494">
        <f>SUM(評価結果!Z432:Z434)</f>
        <v>0</v>
      </c>
      <c r="AB145" s="495">
        <f t="shared" si="7"/>
        <v>0</v>
      </c>
      <c r="AC145" s="494">
        <f ca="1">評価結果!N433</f>
        <v>0</v>
      </c>
      <c r="AD145" s="490" t="s">
        <v>712</v>
      </c>
    </row>
    <row r="146" spans="22:30" hidden="1" x14ac:dyDescent="0.25">
      <c r="X146" s="490" t="s">
        <v>1942</v>
      </c>
      <c r="Z146" s="494">
        <f ca="1">評価結果!N435</f>
        <v>0</v>
      </c>
      <c r="AA146" s="494">
        <f>SUM(評価結果!Z435:Z436)</f>
        <v>0</v>
      </c>
      <c r="AB146" s="495">
        <f t="shared" si="7"/>
        <v>0</v>
      </c>
      <c r="AC146" s="494">
        <f ca="1">評価結果!N436</f>
        <v>0</v>
      </c>
      <c r="AD146" s="490" t="s">
        <v>713</v>
      </c>
    </row>
    <row r="147" spans="22:30" hidden="1" x14ac:dyDescent="0.25">
      <c r="X147" s="490" t="s">
        <v>1943</v>
      </c>
      <c r="Z147" s="494">
        <f ca="1">評価結果!N437</f>
        <v>0</v>
      </c>
      <c r="AA147" s="494">
        <f>SUM(評価結果!Z437:Z438)</f>
        <v>0</v>
      </c>
      <c r="AB147" s="495">
        <f t="shared" si="7"/>
        <v>0</v>
      </c>
      <c r="AC147" s="494">
        <f ca="1">評価結果!N438</f>
        <v>0</v>
      </c>
      <c r="AD147" s="490" t="s">
        <v>714</v>
      </c>
    </row>
    <row r="148" spans="22:30" hidden="1" x14ac:dyDescent="0.25">
      <c r="W148" s="490" t="s">
        <v>185</v>
      </c>
      <c r="X148" s="490" t="s">
        <v>1775</v>
      </c>
      <c r="Z148" s="494">
        <f ca="1">評価結果!N439</f>
        <v>0</v>
      </c>
      <c r="AA148" s="494">
        <f>SUM(評価結果!Z439:Z440)</f>
        <v>0</v>
      </c>
      <c r="AB148" s="495">
        <f t="shared" si="7"/>
        <v>0</v>
      </c>
      <c r="AC148" s="494">
        <f ca="1">評価結果!N440</f>
        <v>0</v>
      </c>
      <c r="AD148" s="498" t="s">
        <v>710</v>
      </c>
    </row>
    <row r="149" spans="22:30" hidden="1" x14ac:dyDescent="0.25">
      <c r="Z149" s="494"/>
      <c r="AA149" s="494"/>
      <c r="AB149" s="495"/>
      <c r="AC149" s="494"/>
    </row>
    <row r="150" spans="22:30" hidden="1" x14ac:dyDescent="0.25">
      <c r="V150" s="490" t="s">
        <v>2256</v>
      </c>
      <c r="W150" s="490" t="s">
        <v>691</v>
      </c>
      <c r="X150" s="490" t="s">
        <v>1946</v>
      </c>
      <c r="Z150" s="494">
        <f ca="1">評価結果!N449</f>
        <v>0</v>
      </c>
      <c r="AA150" s="494">
        <f>SUM(評価結果!Z449:Z453)</f>
        <v>0</v>
      </c>
      <c r="AB150" s="495">
        <f t="shared" ref="AB150:AB158" si="8">IF(OR(AA150=0,AA150="-"),0,Z150/AA150)</f>
        <v>0</v>
      </c>
      <c r="AC150" s="494">
        <f ca="1">評価結果!N450</f>
        <v>0</v>
      </c>
      <c r="AD150" s="498" t="s">
        <v>710</v>
      </c>
    </row>
    <row r="151" spans="22:30" hidden="1" x14ac:dyDescent="0.25">
      <c r="X151" s="490" t="s">
        <v>1947</v>
      </c>
      <c r="Z151" s="494">
        <f ca="1">評価結果!N454</f>
        <v>0</v>
      </c>
      <c r="AA151" s="494">
        <f>SUM(評価結果!Z454:Z471)</f>
        <v>0</v>
      </c>
      <c r="AB151" s="495">
        <f t="shared" si="8"/>
        <v>0</v>
      </c>
      <c r="AC151" s="494">
        <f ca="1">評価結果!N455</f>
        <v>0</v>
      </c>
      <c r="AD151" s="490" t="s">
        <v>711</v>
      </c>
    </row>
    <row r="152" spans="22:30" hidden="1" x14ac:dyDescent="0.25">
      <c r="X152" s="490" t="s">
        <v>1948</v>
      </c>
      <c r="Z152" s="494">
        <f ca="1">評価結果!N472</f>
        <v>0</v>
      </c>
      <c r="AA152" s="494">
        <f>SUM(評価結果!Z472:Z476)</f>
        <v>0</v>
      </c>
      <c r="AB152" s="495">
        <f t="shared" si="8"/>
        <v>0</v>
      </c>
      <c r="AC152" s="494">
        <f ca="1">評価結果!N473</f>
        <v>0</v>
      </c>
      <c r="AD152" s="490" t="s">
        <v>712</v>
      </c>
    </row>
    <row r="153" spans="22:30" hidden="1" x14ac:dyDescent="0.25">
      <c r="X153" s="490" t="s">
        <v>1949</v>
      </c>
      <c r="Z153" s="494">
        <f ca="1">評価結果!N477</f>
        <v>0</v>
      </c>
      <c r="AA153" s="494">
        <f>SUM(評価結果!Z477:Z480)</f>
        <v>0</v>
      </c>
      <c r="AB153" s="495">
        <f t="shared" si="8"/>
        <v>0</v>
      </c>
      <c r="AC153" s="494">
        <f ca="1">評価結果!N478</f>
        <v>0</v>
      </c>
      <c r="AD153" s="490" t="s">
        <v>713</v>
      </c>
    </row>
    <row r="154" spans="22:30" hidden="1" x14ac:dyDescent="0.25">
      <c r="V154" s="490" t="s">
        <v>422</v>
      </c>
      <c r="W154" s="490" t="s">
        <v>490</v>
      </c>
      <c r="X154" s="490" t="s">
        <v>1946</v>
      </c>
      <c r="Z154" s="494">
        <f ca="1">評価結果!N481</f>
        <v>0</v>
      </c>
      <c r="AA154" s="494">
        <f>SUM(評価結果!Z481:Z481)</f>
        <v>0</v>
      </c>
      <c r="AB154" s="495">
        <f t="shared" si="8"/>
        <v>0</v>
      </c>
      <c r="AC154" s="494"/>
      <c r="AD154" s="498" t="s">
        <v>710</v>
      </c>
    </row>
    <row r="155" spans="22:30" hidden="1" x14ac:dyDescent="0.25">
      <c r="X155" s="490" t="s">
        <v>1947</v>
      </c>
      <c r="Z155" s="494">
        <f ca="1">評価結果!N482</f>
        <v>0</v>
      </c>
      <c r="AA155" s="494">
        <f>SUM(評価結果!Z482:Z485)</f>
        <v>0</v>
      </c>
      <c r="AB155" s="495">
        <f t="shared" si="8"/>
        <v>0</v>
      </c>
      <c r="AC155" s="494">
        <f ca="1">評価結果!N483</f>
        <v>0</v>
      </c>
      <c r="AD155" s="490" t="s">
        <v>711</v>
      </c>
    </row>
    <row r="156" spans="22:30" hidden="1" x14ac:dyDescent="0.25">
      <c r="X156" s="490" t="s">
        <v>1948</v>
      </c>
      <c r="Z156" s="494">
        <f ca="1">評価結果!N486</f>
        <v>0</v>
      </c>
      <c r="AA156" s="494">
        <f>SUM(評価結果!Z486:Z487)</f>
        <v>0</v>
      </c>
      <c r="AB156" s="495">
        <f t="shared" si="8"/>
        <v>0</v>
      </c>
      <c r="AC156" s="494">
        <f ca="1">評価結果!N487</f>
        <v>0</v>
      </c>
      <c r="AD156" s="490" t="s">
        <v>712</v>
      </c>
    </row>
    <row r="157" spans="22:30" hidden="1" x14ac:dyDescent="0.25">
      <c r="X157" s="490" t="s">
        <v>1949</v>
      </c>
      <c r="Z157" s="494">
        <f ca="1">評価結果!N488</f>
        <v>0</v>
      </c>
      <c r="AA157" s="494">
        <f>SUM(評価結果!Z488:Z492)</f>
        <v>0</v>
      </c>
      <c r="AB157" s="495">
        <f t="shared" si="8"/>
        <v>0</v>
      </c>
      <c r="AC157" s="494">
        <f ca="1">評価結果!N489</f>
        <v>0</v>
      </c>
      <c r="AD157" s="490" t="s">
        <v>713</v>
      </c>
    </row>
    <row r="158" spans="22:30" hidden="1" x14ac:dyDescent="0.25">
      <c r="W158" s="490" t="s">
        <v>186</v>
      </c>
      <c r="X158" s="490" t="s">
        <v>1797</v>
      </c>
      <c r="Z158" s="494">
        <f ca="1">評価結果!N493</f>
        <v>0</v>
      </c>
      <c r="AA158" s="494">
        <f>SUM(評価結果!Z493:Z494)</f>
        <v>0</v>
      </c>
      <c r="AB158" s="495">
        <f t="shared" si="8"/>
        <v>0</v>
      </c>
      <c r="AC158" s="494">
        <f ca="1">評価結果!N494</f>
        <v>0</v>
      </c>
      <c r="AD158" s="490" t="s">
        <v>714</v>
      </c>
    </row>
    <row r="160" spans="22:30" hidden="1" x14ac:dyDescent="0.25">
      <c r="V160" s="490" t="s">
        <v>2256</v>
      </c>
      <c r="W160" s="490" t="s">
        <v>491</v>
      </c>
      <c r="X160" s="490" t="s">
        <v>1946</v>
      </c>
      <c r="Z160" s="494">
        <f ca="1">評価結果!N503</f>
        <v>0</v>
      </c>
      <c r="AA160" s="494">
        <f>SUM(評価結果!Z503:Z508)</f>
        <v>0</v>
      </c>
      <c r="AB160" s="495">
        <f t="shared" ref="AB160:AB166" si="9">IF(OR(AA160=0,AA160="-"),0,Z160/AA160)</f>
        <v>0</v>
      </c>
      <c r="AC160" s="494">
        <f ca="1">評価結果!N504</f>
        <v>0</v>
      </c>
      <c r="AD160" s="498" t="s">
        <v>710</v>
      </c>
    </row>
    <row r="161" spans="22:30" hidden="1" x14ac:dyDescent="0.25">
      <c r="X161" s="490" t="s">
        <v>187</v>
      </c>
      <c r="Z161" s="494">
        <f ca="1">評価結果!N509</f>
        <v>0</v>
      </c>
      <c r="AA161" s="494">
        <f>SUM(評価結果!Z509:Z522)</f>
        <v>0</v>
      </c>
      <c r="AB161" s="495">
        <f t="shared" si="9"/>
        <v>0</v>
      </c>
      <c r="AC161" s="494">
        <f ca="1">評価結果!N510</f>
        <v>0</v>
      </c>
      <c r="AD161" s="490" t="s">
        <v>711</v>
      </c>
    </row>
    <row r="162" spans="22:30" hidden="1" x14ac:dyDescent="0.25">
      <c r="X162" s="490" t="s">
        <v>188</v>
      </c>
      <c r="Z162" s="494">
        <f ca="1">評価結果!N523</f>
        <v>0</v>
      </c>
      <c r="AA162" s="494">
        <f>SUM(評価結果!Z523:Z527)</f>
        <v>0</v>
      </c>
      <c r="AB162" s="495">
        <f t="shared" si="9"/>
        <v>0</v>
      </c>
      <c r="AC162" s="494">
        <f ca="1">評価結果!N524</f>
        <v>0</v>
      </c>
      <c r="AD162" s="490" t="s">
        <v>712</v>
      </c>
    </row>
    <row r="163" spans="22:30" hidden="1" x14ac:dyDescent="0.25">
      <c r="V163" s="490" t="s">
        <v>422</v>
      </c>
      <c r="W163" s="490" t="s">
        <v>2096</v>
      </c>
      <c r="X163" s="490" t="s">
        <v>1946</v>
      </c>
      <c r="Z163" s="494">
        <f ca="1">評価結果!N528</f>
        <v>0</v>
      </c>
      <c r="AA163" s="494">
        <f>SUM(評価結果!Z528:Z528)</f>
        <v>0</v>
      </c>
      <c r="AB163" s="495">
        <f t="shared" si="9"/>
        <v>0</v>
      </c>
      <c r="AC163" s="494"/>
      <c r="AD163" s="498" t="s">
        <v>710</v>
      </c>
    </row>
    <row r="164" spans="22:30" hidden="1" x14ac:dyDescent="0.25">
      <c r="X164" s="490" t="s">
        <v>187</v>
      </c>
      <c r="Z164" s="494">
        <f ca="1">評価結果!N529</f>
        <v>0</v>
      </c>
      <c r="AA164" s="494">
        <f>SUM(評価結果!Z529:Z531)</f>
        <v>0</v>
      </c>
      <c r="AB164" s="495">
        <f t="shared" si="9"/>
        <v>0</v>
      </c>
      <c r="AC164" s="494">
        <f ca="1">評価結果!N530</f>
        <v>0</v>
      </c>
      <c r="AD164" s="490" t="s">
        <v>711</v>
      </c>
    </row>
    <row r="165" spans="22:30" hidden="1" x14ac:dyDescent="0.25">
      <c r="X165" s="490" t="s">
        <v>188</v>
      </c>
      <c r="Z165" s="494">
        <f ca="1">評価結果!N532</f>
        <v>0</v>
      </c>
      <c r="AA165" s="494">
        <f>SUM(評価結果!Z532:Z532)</f>
        <v>0</v>
      </c>
      <c r="AB165" s="495">
        <f t="shared" si="9"/>
        <v>0</v>
      </c>
      <c r="AC165" s="494"/>
      <c r="AD165" s="490" t="s">
        <v>712</v>
      </c>
    </row>
    <row r="166" spans="22:30" hidden="1" x14ac:dyDescent="0.25">
      <c r="W166" s="490" t="s">
        <v>189</v>
      </c>
      <c r="X166" s="490" t="s">
        <v>134</v>
      </c>
      <c r="Z166" s="494">
        <f ca="1">評価結果!N533</f>
        <v>0</v>
      </c>
      <c r="AA166" s="494">
        <f>SUM(評価結果!Z533:Z533)</f>
        <v>0</v>
      </c>
      <c r="AB166" s="495">
        <f t="shared" si="9"/>
        <v>0</v>
      </c>
      <c r="AD166" s="490" t="s">
        <v>713</v>
      </c>
    </row>
  </sheetData>
  <sheetProtection algorithmName="SHA-512" hashValue="lnFKXvWEOFwjnolPnUGpHxffxmI1GK2QoWLpDFlpLbV+Uk5IXelaD/Wa73ZebTgXT5xxkUdDvww2myU3fop9zw==" saltValue="YmPJxkJL1ytTWepbIiiujg==" spinCount="100000" sheet="1" objects="1" scenarios="1" selectLockedCells="1"/>
  <mergeCells count="6">
    <mergeCell ref="D74:Q78"/>
    <mergeCell ref="H73:I73"/>
    <mergeCell ref="L13:M13"/>
    <mergeCell ref="G9:P9"/>
    <mergeCell ref="G10:P10"/>
    <mergeCell ref="G11:H11"/>
  </mergeCells>
  <phoneticPr fontId="2"/>
  <printOptions horizontalCentered="1"/>
  <pageMargins left="0.39370078740157483" right="0.19685039370078741" top="0.59055118110236227" bottom="0" header="0.51181102362204722" footer="0.19685039370078741"/>
  <pageSetup paperSize="9" scale="93" orientation="portrait" r:id="rId1"/>
  <headerFooter alignWithMargins="0"/>
  <ignoredErrors>
    <ignoredError sqref="AB11 Z50:AC61 AB23" formula="1"/>
    <ignoredError sqref="AD50:AD61" numberStoredAsText="1"/>
    <ignoredError sqref="AB39:AB41 Z42:AC49 AB12:AB22 AB24:AB30" evalError="1" formula="1"/>
    <ignoredError sqref="AD20:AD49" evalError="1" numberStoredAsText="1"/>
    <ignoredError sqref="Z31:AC38 Z12:AA22 AC12:AD19 Z39:AA41 AC39:AC41 AC20:AC30 Z24:AA30" evalError="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AM437"/>
  <sheetViews>
    <sheetView showGridLines="0" topLeftCell="A5" zoomScaleNormal="100" zoomScaleSheetLayoutView="85" workbookViewId="0">
      <selection activeCell="Q18" sqref="Q18:R18"/>
    </sheetView>
  </sheetViews>
  <sheetFormatPr defaultColWidth="0" defaultRowHeight="12.75" zeroHeight="1" x14ac:dyDescent="0.25"/>
  <cols>
    <col min="1" max="1" width="2.1328125" customWidth="1"/>
    <col min="2" max="2" width="0.46484375" customWidth="1"/>
    <col min="3" max="3" width="2.1328125" customWidth="1"/>
    <col min="4" max="4" width="4.59765625" customWidth="1"/>
    <col min="5" max="8" width="8.59765625" customWidth="1"/>
    <col min="9" max="18" width="7.59765625" customWidth="1"/>
    <col min="19" max="19" width="6.59765625" customWidth="1"/>
    <col min="20" max="20" width="1.59765625" customWidth="1"/>
    <col min="21" max="21" width="0.46484375" customWidth="1"/>
    <col min="22" max="22" width="1.59765625" customWidth="1"/>
    <col min="23" max="23" width="8.1328125" hidden="1" customWidth="1"/>
    <col min="24" max="24" width="4.59765625" hidden="1" customWidth="1"/>
    <col min="25" max="37" width="8.59765625" hidden="1" customWidth="1"/>
    <col min="38" max="39" width="9" hidden="1" customWidth="1"/>
  </cols>
  <sheetData>
    <row r="1" spans="1:39" hidden="1" x14ac:dyDescent="0.2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5">
      <c r="E2" s="2"/>
      <c r="F2" s="2"/>
      <c r="G2" s="2"/>
      <c r="H2" s="2"/>
      <c r="I2" s="2"/>
      <c r="J2" s="2"/>
      <c r="K2" s="2"/>
      <c r="L2" s="1"/>
      <c r="M2" s="2" t="s">
        <v>2452</v>
      </c>
      <c r="N2" s="2" t="s">
        <v>2473</v>
      </c>
      <c r="O2" s="23">
        <f>'取組状況入力－共通'!O2</f>
        <v>2005</v>
      </c>
      <c r="P2" s="1" t="s">
        <v>96</v>
      </c>
      <c r="Q2" s="23">
        <f>'取組状況入力－共通'!Q2</f>
        <v>2012</v>
      </c>
      <c r="R2" s="1" t="s">
        <v>1867</v>
      </c>
      <c r="S2" s="1"/>
      <c r="T2" s="1"/>
      <c r="U2" s="1"/>
      <c r="V2" s="1"/>
      <c r="W2" s="1"/>
      <c r="Y2" s="11">
        <f>メイン!$H$26</f>
        <v>0</v>
      </c>
      <c r="AF2" s="2" t="s">
        <v>2474</v>
      </c>
      <c r="AG2" s="23">
        <v>1</v>
      </c>
      <c r="AH2" s="166">
        <v>0.8</v>
      </c>
      <c r="AI2" s="23">
        <v>0.5</v>
      </c>
      <c r="AJ2" s="166">
        <v>0.2</v>
      </c>
      <c r="AK2" s="23">
        <v>0</v>
      </c>
    </row>
    <row r="3" spans="1:39" ht="14.25" hidden="1" customHeight="1" x14ac:dyDescent="0.25">
      <c r="E3" s="2"/>
      <c r="F3" s="2"/>
      <c r="G3" s="2"/>
      <c r="H3" s="2"/>
      <c r="I3" s="2"/>
      <c r="J3" s="2"/>
      <c r="K3" s="2"/>
      <c r="L3" s="2"/>
      <c r="M3" s="2"/>
      <c r="N3" s="2" t="s">
        <v>1466</v>
      </c>
      <c r="O3" s="23">
        <f>'取組状況入力－共通'!O3</f>
        <v>1995</v>
      </c>
      <c r="P3" s="1" t="s">
        <v>96</v>
      </c>
      <c r="Q3" s="23">
        <f>'取組状況入力－共通'!Q3</f>
        <v>2012</v>
      </c>
      <c r="R3" s="1" t="s">
        <v>1867</v>
      </c>
      <c r="S3" s="1"/>
      <c r="T3" s="1"/>
      <c r="U3" s="1"/>
      <c r="V3" s="1"/>
      <c r="W3" s="1"/>
      <c r="Y3" s="26"/>
    </row>
    <row r="4" spans="1:39" ht="14.25" hidden="1" customHeight="1" x14ac:dyDescent="0.25">
      <c r="E4" s="2"/>
      <c r="F4" s="2"/>
      <c r="G4" s="2"/>
      <c r="H4" s="2"/>
      <c r="I4" s="2"/>
      <c r="J4" s="2"/>
      <c r="K4" s="2"/>
      <c r="L4" s="2"/>
      <c r="M4" s="2"/>
      <c r="N4" s="2" t="s">
        <v>2353</v>
      </c>
      <c r="O4" s="23">
        <f>'取組状況入力－共通'!O4</f>
        <v>1985</v>
      </c>
      <c r="P4" s="1" t="s">
        <v>96</v>
      </c>
      <c r="Q4" s="23">
        <f>'取組状況入力－共通'!Q4</f>
        <v>2007</v>
      </c>
      <c r="R4" s="1" t="s">
        <v>1867</v>
      </c>
      <c r="S4" s="1"/>
      <c r="T4" s="1"/>
      <c r="U4" s="1"/>
      <c r="V4" s="1"/>
      <c r="W4" s="1"/>
      <c r="Y4" s="26"/>
    </row>
    <row r="5" spans="1:39" ht="14.25" customHeight="1" thickBot="1" x14ac:dyDescent="0.3">
      <c r="E5" s="2"/>
      <c r="F5" s="2"/>
      <c r="G5" s="2"/>
      <c r="H5" s="2"/>
      <c r="I5" s="2"/>
      <c r="J5" s="2"/>
      <c r="K5" s="2"/>
      <c r="L5" s="2"/>
      <c r="M5" s="2"/>
      <c r="N5" s="2"/>
      <c r="O5" s="2"/>
      <c r="P5" s="2"/>
      <c r="Q5" s="2"/>
      <c r="R5" s="1"/>
      <c r="S5" s="1"/>
      <c r="T5" s="1"/>
      <c r="U5" s="1"/>
      <c r="V5" s="1"/>
      <c r="W5" s="1"/>
      <c r="Y5" s="26"/>
    </row>
    <row r="6" spans="1:39" ht="14.25" customHeight="1" thickBot="1" x14ac:dyDescent="0.3">
      <c r="D6" s="843"/>
      <c r="E6" s="24" t="s">
        <v>905</v>
      </c>
      <c r="F6" s="24"/>
      <c r="G6" s="24"/>
      <c r="H6" s="24"/>
    </row>
    <row r="7" spans="1:39" ht="14.25" customHeight="1" thickBot="1" x14ac:dyDescent="0.3">
      <c r="D7" s="845"/>
      <c r="E7" s="24" t="s">
        <v>906</v>
      </c>
      <c r="F7" s="24"/>
      <c r="G7" s="24"/>
      <c r="H7" s="24"/>
    </row>
    <row r="8" spans="1:39" ht="14.25" customHeight="1" thickBot="1" x14ac:dyDescent="0.3">
      <c r="D8" s="789"/>
      <c r="E8" s="24" t="s">
        <v>2960</v>
      </c>
      <c r="F8" s="24"/>
      <c r="G8" s="24"/>
      <c r="H8" s="24"/>
    </row>
    <row r="9" spans="1:39" ht="14.25" customHeight="1" x14ac:dyDescent="0.25">
      <c r="F9" s="24"/>
      <c r="G9" s="24"/>
      <c r="H9" s="24"/>
    </row>
    <row r="10" spans="1:39" ht="14.25" customHeight="1" x14ac:dyDescent="0.25">
      <c r="C10" s="302" t="s">
        <v>2359</v>
      </c>
      <c r="D10" s="5"/>
      <c r="E10" s="24"/>
      <c r="F10" s="24"/>
      <c r="G10" s="24"/>
      <c r="H10" s="24"/>
      <c r="Y10" s="19" t="s">
        <v>1483</v>
      </c>
    </row>
    <row r="11" spans="1:39" ht="14.25" customHeight="1" x14ac:dyDescent="0.25">
      <c r="A11" s="182" t="s">
        <v>55</v>
      </c>
      <c r="B11" s="182"/>
      <c r="D11" s="5"/>
      <c r="E11" s="24"/>
      <c r="F11" s="24"/>
      <c r="G11" s="24"/>
      <c r="H11" s="24"/>
      <c r="J11" s="1"/>
      <c r="U11" s="838"/>
    </row>
    <row r="12" spans="1:39" ht="3" customHeight="1" x14ac:dyDescent="0.25">
      <c r="A12" s="182"/>
      <c r="B12" s="500"/>
      <c r="C12" s="333"/>
      <c r="D12" s="331"/>
      <c r="E12" s="332"/>
      <c r="F12" s="332"/>
      <c r="G12" s="332"/>
      <c r="H12" s="332"/>
      <c r="I12" s="333"/>
      <c r="J12" s="181"/>
      <c r="K12" s="333"/>
      <c r="L12" s="333"/>
      <c r="M12" s="333"/>
      <c r="N12" s="333"/>
      <c r="O12" s="333"/>
      <c r="P12" s="333"/>
      <c r="Q12" s="333"/>
      <c r="R12" s="333"/>
      <c r="S12" s="333"/>
      <c r="T12" s="333"/>
      <c r="U12" s="878"/>
    </row>
    <row r="13" spans="1:39" ht="14.25" customHeight="1" x14ac:dyDescent="0.25">
      <c r="B13" s="401"/>
      <c r="C13" s="19" t="s">
        <v>2263</v>
      </c>
      <c r="U13" s="402"/>
      <c r="X13" s="1"/>
    </row>
    <row r="14" spans="1:39" x14ac:dyDescent="0.25">
      <c r="B14" s="401"/>
      <c r="D14" s="21" t="s">
        <v>1543</v>
      </c>
      <c r="E14" s="19" t="s">
        <v>117</v>
      </c>
      <c r="I14" s="1" t="s">
        <v>872</v>
      </c>
      <c r="U14" s="402"/>
    </row>
    <row r="15" spans="1:39" x14ac:dyDescent="0.25">
      <c r="B15" s="401"/>
      <c r="D15" s="21" t="s">
        <v>1544</v>
      </c>
      <c r="E15" s="19" t="s">
        <v>2099</v>
      </c>
      <c r="U15" s="402"/>
    </row>
    <row r="16" spans="1:39" x14ac:dyDescent="0.25">
      <c r="B16" s="401"/>
      <c r="C16" s="1"/>
      <c r="D16" s="25" t="s">
        <v>1971</v>
      </c>
      <c r="E16" s="1067" t="s">
        <v>655</v>
      </c>
      <c r="F16" s="1068"/>
      <c r="G16" s="1068"/>
      <c r="H16" s="1069"/>
      <c r="I16" s="1067" t="s">
        <v>2453</v>
      </c>
      <c r="J16" s="1068"/>
      <c r="K16" s="1068"/>
      <c r="L16" s="1068"/>
      <c r="M16" s="1068"/>
      <c r="N16" s="1068"/>
      <c r="O16" s="1068"/>
      <c r="P16" s="1069"/>
      <c r="Q16" s="1067" t="s">
        <v>2248</v>
      </c>
      <c r="R16" s="1069"/>
      <c r="S16" s="25" t="s">
        <v>745</v>
      </c>
      <c r="T16" s="5"/>
      <c r="U16" s="402"/>
    </row>
    <row r="17" spans="2:38" ht="14.25" customHeight="1" thickBot="1" x14ac:dyDescent="0.3">
      <c r="B17" s="401"/>
      <c r="C17" s="1" t="s">
        <v>1545</v>
      </c>
      <c r="D17" s="66" t="s">
        <v>1546</v>
      </c>
      <c r="E17" s="1054" t="s">
        <v>2443</v>
      </c>
      <c r="F17" s="1055"/>
      <c r="G17" s="1055"/>
      <c r="H17" s="1056"/>
      <c r="I17" s="1054" t="s">
        <v>2444</v>
      </c>
      <c r="J17" s="1139"/>
      <c r="K17" s="1139"/>
      <c r="L17" s="1139"/>
      <c r="M17" s="1055"/>
      <c r="N17" s="1055"/>
      <c r="O17" s="1055"/>
      <c r="P17" s="1056"/>
      <c r="Q17" s="1104"/>
      <c r="R17" s="1104"/>
      <c r="S17" s="254" t="str">
        <f t="shared" ref="S17:S32" si="0">$X17</f>
        <v>-</v>
      </c>
      <c r="T17" s="26"/>
      <c r="U17" s="402"/>
      <c r="X17" s="1" t="str">
        <f>IF($Y$2&lt;&gt;"廃棄物処理施設","-",IF(OR(X18="-",X19="-",X20="-"),"-",IF(SUMPRODUCT(X18:X20,AB18:AB20)&gt;1,1,IF(SUMPRODUCT(X18:X20,AB18:AB20)&lt;0,0,ROUND(SUMPRODUCT(X18:X20,AB18:AB20),3)))))</f>
        <v>-</v>
      </c>
    </row>
    <row r="18" spans="2:38" ht="14.25" customHeight="1" thickBot="1" x14ac:dyDescent="0.3">
      <c r="B18" s="401"/>
      <c r="C18" s="1"/>
      <c r="D18" s="67"/>
      <c r="E18" s="172"/>
      <c r="F18" s="173"/>
      <c r="G18" s="173"/>
      <c r="H18" s="174"/>
      <c r="I18" s="172"/>
      <c r="J18" s="434"/>
      <c r="K18" s="441"/>
      <c r="L18" s="434"/>
      <c r="M18" s="435"/>
      <c r="N18" s="1110" t="s">
        <v>299</v>
      </c>
      <c r="O18" s="1111"/>
      <c r="P18" s="1112"/>
      <c r="Q18" s="1106"/>
      <c r="R18" s="1107"/>
      <c r="S18" s="254" t="str">
        <f t="shared" si="0"/>
        <v>-</v>
      </c>
      <c r="T18" s="26"/>
      <c r="U18" s="245"/>
      <c r="V18" s="26"/>
      <c r="W18" s="26"/>
      <c r="X18" s="1" t="str">
        <f>IF($Y$2&lt;&gt;"廃棄物処理施設","-",IF($Q18=Y18,AG18,IF($Q18=Z18,AH18,AI18)))</f>
        <v>-</v>
      </c>
      <c r="Y18" s="11" t="s">
        <v>2317</v>
      </c>
      <c r="Z18" s="11" t="s">
        <v>2183</v>
      </c>
      <c r="AA18" s="11" t="s">
        <v>2115</v>
      </c>
      <c r="AB18" s="23">
        <v>0.44</v>
      </c>
      <c r="AF18" s="265">
        <v>0.27</v>
      </c>
      <c r="AG18" s="23">
        <v>1</v>
      </c>
      <c r="AH18" s="23">
        <v>0</v>
      </c>
      <c r="AI18" s="23" t="s">
        <v>1214</v>
      </c>
    </row>
    <row r="19" spans="2:38" ht="14.25" customHeight="1" thickBot="1" x14ac:dyDescent="0.3">
      <c r="B19" s="401"/>
      <c r="C19" s="1"/>
      <c r="D19" s="67"/>
      <c r="E19" s="172"/>
      <c r="F19" s="173"/>
      <c r="G19" s="173"/>
      <c r="H19" s="174"/>
      <c r="I19" s="436"/>
      <c r="J19" s="433"/>
      <c r="K19" s="437"/>
      <c r="L19" s="433"/>
      <c r="M19" s="435"/>
      <c r="N19" s="1110" t="s">
        <v>1536</v>
      </c>
      <c r="O19" s="1111"/>
      <c r="P19" s="1112"/>
      <c r="Q19" s="1106"/>
      <c r="R19" s="1107"/>
      <c r="S19" s="254" t="str">
        <f t="shared" si="0"/>
        <v>-</v>
      </c>
      <c r="T19" s="26"/>
      <c r="U19" s="245"/>
      <c r="V19" s="26"/>
      <c r="W19" s="26"/>
      <c r="X19" s="1" t="str">
        <f>IF($Y$2&lt;&gt;"廃棄物処理施設","-",IF($Q19=Y19,AG19,IF($Q19=Z19,AH19,AI19)))</f>
        <v>-</v>
      </c>
      <c r="Y19" s="11" t="s">
        <v>2317</v>
      </c>
      <c r="Z19" s="11" t="s">
        <v>644</v>
      </c>
      <c r="AA19" s="11" t="s">
        <v>2115</v>
      </c>
      <c r="AB19" s="23">
        <v>0.44</v>
      </c>
      <c r="AF19" s="265">
        <v>0.27</v>
      </c>
      <c r="AG19" s="23">
        <v>1</v>
      </c>
      <c r="AH19" s="23">
        <v>0</v>
      </c>
      <c r="AI19" s="23" t="s">
        <v>1214</v>
      </c>
    </row>
    <row r="20" spans="2:38" ht="14.25" customHeight="1" thickBot="1" x14ac:dyDescent="0.3">
      <c r="B20" s="401"/>
      <c r="C20" s="1"/>
      <c r="D20" s="230"/>
      <c r="E20" s="172"/>
      <c r="F20" s="173"/>
      <c r="G20" s="173"/>
      <c r="H20" s="174"/>
      <c r="I20" s="172"/>
      <c r="J20" s="438"/>
      <c r="K20" s="439"/>
      <c r="L20" s="439"/>
      <c r="M20" s="440"/>
      <c r="N20" s="1110" t="s">
        <v>300</v>
      </c>
      <c r="O20" s="1111"/>
      <c r="P20" s="1112"/>
      <c r="Q20" s="1106"/>
      <c r="R20" s="1107"/>
      <c r="S20" s="254" t="str">
        <f t="shared" si="0"/>
        <v>-</v>
      </c>
      <c r="T20" s="26"/>
      <c r="U20" s="245"/>
      <c r="V20" s="26"/>
      <c r="W20" s="26"/>
      <c r="X20" s="1" t="str">
        <f>IF($Y$2&lt;&gt;"廃棄物処理施設","-",IF($Q20=Y20,AG20,IF($Q20=Z20,AH20,AI20)))</f>
        <v>-</v>
      </c>
      <c r="Y20" s="11" t="s">
        <v>2317</v>
      </c>
      <c r="Z20" s="11" t="s">
        <v>644</v>
      </c>
      <c r="AA20" s="11" t="s">
        <v>2115</v>
      </c>
      <c r="AB20" s="23">
        <v>0.12</v>
      </c>
      <c r="AF20" s="265">
        <v>7.0000000000000007E-2</v>
      </c>
      <c r="AG20" s="23">
        <v>1</v>
      </c>
      <c r="AH20" s="23">
        <v>0</v>
      </c>
      <c r="AI20" s="23" t="s">
        <v>1214</v>
      </c>
    </row>
    <row r="21" spans="2:38" ht="14.25" customHeight="1" thickBot="1" x14ac:dyDescent="0.3">
      <c r="B21" s="401"/>
      <c r="C21" s="1" t="s">
        <v>7</v>
      </c>
      <c r="D21" s="66" t="s">
        <v>2174</v>
      </c>
      <c r="E21" s="1054" t="s">
        <v>2445</v>
      </c>
      <c r="F21" s="1055"/>
      <c r="G21" s="1055"/>
      <c r="H21" s="1056"/>
      <c r="I21" s="1054" t="s">
        <v>2446</v>
      </c>
      <c r="J21" s="1139"/>
      <c r="K21" s="1139"/>
      <c r="L21" s="1139"/>
      <c r="M21" s="1139"/>
      <c r="N21" s="1055"/>
      <c r="O21" s="1055"/>
      <c r="P21" s="1056"/>
      <c r="Q21" s="1141"/>
      <c r="R21" s="1141"/>
      <c r="S21" s="254" t="str">
        <f t="shared" si="0"/>
        <v>-</v>
      </c>
      <c r="T21" s="26"/>
      <c r="U21" s="402"/>
      <c r="X21" s="1" t="str">
        <f>IF($Y$2&lt;&gt;"廃棄物処理施設","-",IF(OR(X22="-",X23="-",X24="-"),"-",IF(SUMPRODUCT(X22:X24,AB22:AB24)&gt;1,1,IF(SUMPRODUCT(X22:X24,AB22:AB24)&lt;0,0,ROUND(SUMPRODUCT(X22:X24,AB22:AB24),3)))))</f>
        <v>-</v>
      </c>
    </row>
    <row r="22" spans="2:38" ht="14.25" customHeight="1" thickBot="1" x14ac:dyDescent="0.3">
      <c r="B22" s="401"/>
      <c r="C22" s="1"/>
      <c r="D22" s="67"/>
      <c r="E22" s="172"/>
      <c r="F22" s="173"/>
      <c r="G22" s="173"/>
      <c r="H22" s="174"/>
      <c r="I22" s="172"/>
      <c r="J22" s="434"/>
      <c r="K22" s="441"/>
      <c r="L22" s="434"/>
      <c r="M22" s="435"/>
      <c r="N22" s="1110" t="s">
        <v>1537</v>
      </c>
      <c r="O22" s="1111"/>
      <c r="P22" s="1112"/>
      <c r="Q22" s="1106"/>
      <c r="R22" s="1107"/>
      <c r="S22" s="254" t="str">
        <f t="shared" si="0"/>
        <v>-</v>
      </c>
      <c r="T22" s="26"/>
      <c r="U22" s="245"/>
      <c r="V22" s="26"/>
      <c r="W22" s="26"/>
      <c r="X22" s="1" t="str">
        <f>IF($Y$2&lt;&gt;"廃棄物処理施設","-",IF($Q22=Y22,AG22,IF($Q22=Z22,AH22,AI22)))</f>
        <v>-</v>
      </c>
      <c r="Y22" s="11" t="s">
        <v>2317</v>
      </c>
      <c r="Z22" s="11" t="s">
        <v>644</v>
      </c>
      <c r="AA22" s="11" t="s">
        <v>2114</v>
      </c>
      <c r="AB22" s="23">
        <v>0.375</v>
      </c>
      <c r="AF22" s="265"/>
      <c r="AG22" s="23">
        <v>1</v>
      </c>
      <c r="AH22" s="23">
        <v>0</v>
      </c>
      <c r="AI22" s="23" t="s">
        <v>2184</v>
      </c>
    </row>
    <row r="23" spans="2:38" ht="14.25" customHeight="1" thickBot="1" x14ac:dyDescent="0.3">
      <c r="B23" s="401"/>
      <c r="C23" s="1"/>
      <c r="D23" s="67"/>
      <c r="E23" s="172"/>
      <c r="F23" s="173"/>
      <c r="G23" s="173"/>
      <c r="H23" s="174"/>
      <c r="I23" s="436"/>
      <c r="J23" s="433"/>
      <c r="K23" s="437"/>
      <c r="L23" s="433"/>
      <c r="M23" s="435"/>
      <c r="N23" s="1110" t="s">
        <v>1538</v>
      </c>
      <c r="O23" s="1111"/>
      <c r="P23" s="1112"/>
      <c r="Q23" s="1106"/>
      <c r="R23" s="1107"/>
      <c r="S23" s="254" t="str">
        <f t="shared" si="0"/>
        <v>-</v>
      </c>
      <c r="T23" s="26"/>
      <c r="U23" s="245"/>
      <c r="V23" s="26"/>
      <c r="W23" s="26"/>
      <c r="X23" s="1" t="str">
        <f>IF($Y$2&lt;&gt;"廃棄物処理施設","-",IF($Q23=Y23,AG23,IF($Q23=Z23,AH23,AI23)))</f>
        <v>-</v>
      </c>
      <c r="Y23" s="11" t="s">
        <v>2317</v>
      </c>
      <c r="Z23" s="11" t="s">
        <v>1282</v>
      </c>
      <c r="AA23" s="11" t="s">
        <v>2114</v>
      </c>
      <c r="AB23" s="23">
        <v>0.375</v>
      </c>
      <c r="AG23" s="23">
        <v>1</v>
      </c>
      <c r="AH23" s="23">
        <v>0</v>
      </c>
      <c r="AI23" s="23" t="s">
        <v>2184</v>
      </c>
    </row>
    <row r="24" spans="2:38" ht="14.25" customHeight="1" thickBot="1" x14ac:dyDescent="0.3">
      <c r="B24" s="401"/>
      <c r="C24" s="1"/>
      <c r="D24" s="230"/>
      <c r="E24" s="176"/>
      <c r="F24" s="229"/>
      <c r="G24" s="229"/>
      <c r="H24" s="223"/>
      <c r="I24" s="176"/>
      <c r="J24" s="229"/>
      <c r="K24" s="229"/>
      <c r="L24" s="229"/>
      <c r="M24" s="223"/>
      <c r="N24" s="1110" t="s">
        <v>2395</v>
      </c>
      <c r="O24" s="1111"/>
      <c r="P24" s="1112"/>
      <c r="Q24" s="1106"/>
      <c r="R24" s="1107"/>
      <c r="S24" s="254" t="str">
        <f t="shared" si="0"/>
        <v>-</v>
      </c>
      <c r="T24" s="26"/>
      <c r="U24" s="245"/>
      <c r="V24" s="26"/>
      <c r="W24" s="26"/>
      <c r="X24" s="1" t="str">
        <f>IF($Y$2&lt;&gt;"廃棄物処理施設","-",IF($Q24=Y24,AG24,IF($Q24=Z24,AH24,AI24)))</f>
        <v>-</v>
      </c>
      <c r="Y24" s="11" t="s">
        <v>2317</v>
      </c>
      <c r="Z24" s="11" t="s">
        <v>1282</v>
      </c>
      <c r="AA24" s="11" t="s">
        <v>2114</v>
      </c>
      <c r="AB24" s="23">
        <v>0.25</v>
      </c>
      <c r="AG24" s="23">
        <v>1</v>
      </c>
      <c r="AH24" s="23">
        <v>0</v>
      </c>
      <c r="AI24" s="23" t="s">
        <v>2184</v>
      </c>
    </row>
    <row r="25" spans="2:38" ht="24" customHeight="1" thickBot="1" x14ac:dyDescent="0.3">
      <c r="B25" s="401"/>
      <c r="C25" s="1" t="s">
        <v>7</v>
      </c>
      <c r="D25" s="67" t="s">
        <v>1576</v>
      </c>
      <c r="E25" s="1054" t="s">
        <v>43</v>
      </c>
      <c r="F25" s="1055"/>
      <c r="G25" s="1055"/>
      <c r="H25" s="1056"/>
      <c r="I25" s="1084" t="s">
        <v>1850</v>
      </c>
      <c r="J25" s="1084"/>
      <c r="K25" s="1084"/>
      <c r="L25" s="1084"/>
      <c r="M25" s="1084"/>
      <c r="N25" s="1105"/>
      <c r="O25" s="1105"/>
      <c r="P25" s="1105"/>
      <c r="Q25" s="1126"/>
      <c r="R25" s="1126"/>
      <c r="S25" s="254" t="str">
        <f>$X25</f>
        <v>-</v>
      </c>
      <c r="T25" s="26"/>
      <c r="U25" s="245"/>
      <c r="V25" s="26"/>
      <c r="W25" s="26"/>
      <c r="X25" s="1" t="str">
        <f>IF($Y$2&lt;&gt;"廃棄物処理施設","-",IF(OR(X26="-",X27="-",X29="-"),"-",IF(SUMPRODUCT(X26:X29,AE26:AE29)&gt;1,1,IF(SUMPRODUCT(X26:X29,AE26:AE29)&lt;0,0,ROUND(SUMPRODUCT(X26:X29,AE26:AE29),3)))))</f>
        <v>-</v>
      </c>
      <c r="Y25" s="1"/>
      <c r="Z25" s="1"/>
      <c r="AA25" s="1"/>
      <c r="AB25" s="1"/>
      <c r="AC25" s="1"/>
      <c r="AD25" s="1"/>
      <c r="AE25" s="1"/>
      <c r="AF25" s="1"/>
    </row>
    <row r="26" spans="2:38" ht="14.25" customHeight="1" thickBot="1" x14ac:dyDescent="0.3">
      <c r="B26" s="401"/>
      <c r="C26" s="1"/>
      <c r="D26" s="67"/>
      <c r="E26" s="172"/>
      <c r="F26" s="173"/>
      <c r="G26" s="173"/>
      <c r="H26" s="174"/>
      <c r="I26" s="172"/>
      <c r="J26" s="173"/>
      <c r="K26" s="173"/>
      <c r="L26" s="192"/>
      <c r="M26" s="173"/>
      <c r="N26" s="1110" t="s">
        <v>1594</v>
      </c>
      <c r="O26" s="1111"/>
      <c r="P26" s="1112"/>
      <c r="Q26" s="1106"/>
      <c r="R26" s="1107"/>
      <c r="S26" s="254" t="str">
        <f>$X26</f>
        <v>-</v>
      </c>
      <c r="T26" s="26"/>
      <c r="U26" s="245"/>
      <c r="V26" s="26"/>
      <c r="W26" s="26"/>
      <c r="X26" s="1" t="str">
        <f>IF($Y$2&lt;&gt;"廃棄物処理施設","-",IF($Q26=Y26,AG26,IF($Q26=Z26,AH26,IF($Q26=AA26,AI26,IF($Q26=AB26,AJ26,IF($Q26=AC26,AK26,AL26))))))</f>
        <v>-</v>
      </c>
      <c r="Y26" s="11" t="s">
        <v>2185</v>
      </c>
      <c r="Z26" s="11" t="s">
        <v>2186</v>
      </c>
      <c r="AA26" s="11" t="s">
        <v>670</v>
      </c>
      <c r="AB26" s="11" t="s">
        <v>1990</v>
      </c>
      <c r="AC26" s="11" t="s">
        <v>1195</v>
      </c>
      <c r="AD26" s="11" t="s">
        <v>870</v>
      </c>
      <c r="AE26" s="23">
        <v>0.6</v>
      </c>
      <c r="AF26" s="265">
        <v>0.05</v>
      </c>
      <c r="AG26" s="23">
        <v>1</v>
      </c>
      <c r="AH26" s="23">
        <f>$AH$2</f>
        <v>0.8</v>
      </c>
      <c r="AI26" s="23">
        <v>0.5</v>
      </c>
      <c r="AJ26" s="23">
        <f>$AJ$2</f>
        <v>0.2</v>
      </c>
      <c r="AK26" s="23">
        <v>0</v>
      </c>
      <c r="AL26" s="23" t="s">
        <v>1214</v>
      </c>
    </row>
    <row r="27" spans="2:38" ht="14.25" customHeight="1" thickBot="1" x14ac:dyDescent="0.25">
      <c r="B27" s="401"/>
      <c r="C27" s="1"/>
      <c r="D27" s="67"/>
      <c r="E27" s="1138"/>
      <c r="F27" s="1139"/>
      <c r="G27" s="1139"/>
      <c r="H27" s="1140"/>
      <c r="I27" s="172"/>
      <c r="J27" s="446"/>
      <c r="K27" s="441"/>
      <c r="L27" s="446"/>
      <c r="M27" s="174"/>
      <c r="N27" s="1110" t="s">
        <v>39</v>
      </c>
      <c r="O27" s="1111"/>
      <c r="P27" s="1112"/>
      <c r="Q27" s="1106"/>
      <c r="R27" s="1107"/>
      <c r="S27" s="254" t="str">
        <f>$X27</f>
        <v>-</v>
      </c>
      <c r="T27" s="26"/>
      <c r="U27" s="245"/>
      <c r="V27" s="26"/>
      <c r="W27" s="26"/>
      <c r="X27" s="1" t="str">
        <f>IF($Y$2&lt;&gt;"廃棄物処理施設","-",IF($Q27=Y27,AG27,IF($Q27=Z27,AH27,IF($Q27=AA27,AI27,IF($Q27=AB27,AJ27,IF($Q27=AC27,AK27,AL27))))))</f>
        <v>-</v>
      </c>
      <c r="Y27" s="11" t="s">
        <v>1553</v>
      </c>
      <c r="Z27" s="11" t="s">
        <v>1554</v>
      </c>
      <c r="AA27" s="11" t="s">
        <v>670</v>
      </c>
      <c r="AB27" s="11" t="s">
        <v>1990</v>
      </c>
      <c r="AC27" s="11" t="s">
        <v>1195</v>
      </c>
      <c r="AD27" s="11" t="s">
        <v>870</v>
      </c>
      <c r="AE27" s="23">
        <v>1</v>
      </c>
      <c r="AF27" s="265">
        <v>9.6000000000000002E-2</v>
      </c>
      <c r="AG27" s="23">
        <v>1</v>
      </c>
      <c r="AH27" s="23">
        <f>$AH$2</f>
        <v>0.8</v>
      </c>
      <c r="AI27" s="23">
        <v>0.5</v>
      </c>
      <c r="AJ27" s="23">
        <f>$AJ$2</f>
        <v>0.2</v>
      </c>
      <c r="AK27" s="23">
        <v>0</v>
      </c>
      <c r="AL27" s="23" t="s">
        <v>1214</v>
      </c>
    </row>
    <row r="28" spans="2:38" ht="14.25" customHeight="1" thickBot="1" x14ac:dyDescent="0.25">
      <c r="B28" s="401"/>
      <c r="C28" s="1"/>
      <c r="D28" s="67"/>
      <c r="E28" s="1138"/>
      <c r="F28" s="1139"/>
      <c r="G28" s="1139"/>
      <c r="H28" s="1140"/>
      <c r="I28" s="172"/>
      <c r="J28" s="446"/>
      <c r="K28" s="441"/>
      <c r="L28" s="446"/>
      <c r="M28" s="174"/>
      <c r="N28" s="1110" t="s">
        <v>2951</v>
      </c>
      <c r="O28" s="1111"/>
      <c r="P28" s="1112"/>
      <c r="Q28" s="1106"/>
      <c r="R28" s="1107"/>
      <c r="S28" s="254" t="str">
        <f>$X28</f>
        <v>-</v>
      </c>
      <c r="T28" s="26"/>
      <c r="U28" s="245"/>
      <c r="V28" s="26"/>
      <c r="W28" s="26"/>
      <c r="X28" s="1" t="str">
        <f>IF($Y$2&lt;&gt;"廃棄物処理施設","-",IF($Q28=Y28,AG28,IF($Q28=Z28,AH28,IF($Q28=AA28,AI28,IF($Q28=AB28,AJ28,IF($Q28=AC28,AK28,AL28))))))</f>
        <v>-</v>
      </c>
      <c r="Y28" s="11" t="s">
        <v>362</v>
      </c>
      <c r="Z28" s="11" t="s">
        <v>363</v>
      </c>
      <c r="AA28" s="11" t="s">
        <v>670</v>
      </c>
      <c r="AB28" s="11" t="s">
        <v>1990</v>
      </c>
      <c r="AC28" s="11" t="s">
        <v>1195</v>
      </c>
      <c r="AD28" s="11" t="s">
        <v>870</v>
      </c>
      <c r="AE28" s="23">
        <v>0.7</v>
      </c>
      <c r="AF28" s="265">
        <f>AF29*2</f>
        <v>7.1999999999999995E-2</v>
      </c>
      <c r="AG28" s="23">
        <v>1</v>
      </c>
      <c r="AH28" s="23">
        <f>$AH$2</f>
        <v>0.8</v>
      </c>
      <c r="AI28" s="23">
        <v>0.5</v>
      </c>
      <c r="AJ28" s="23">
        <f>$AJ$2</f>
        <v>0.2</v>
      </c>
      <c r="AK28" s="23">
        <v>0</v>
      </c>
      <c r="AL28" s="23" t="s">
        <v>1196</v>
      </c>
    </row>
    <row r="29" spans="2:38" ht="14.25" customHeight="1" thickBot="1" x14ac:dyDescent="0.3">
      <c r="B29" s="401"/>
      <c r="C29" s="1"/>
      <c r="D29" s="230"/>
      <c r="E29" s="1060"/>
      <c r="F29" s="1061"/>
      <c r="G29" s="1061"/>
      <c r="H29" s="1119"/>
      <c r="I29" s="447"/>
      <c r="J29" s="443"/>
      <c r="K29" s="444"/>
      <c r="L29" s="443"/>
      <c r="M29" s="229"/>
      <c r="N29" s="1110" t="s">
        <v>2955</v>
      </c>
      <c r="O29" s="1111"/>
      <c r="P29" s="1112"/>
      <c r="Q29" s="1106"/>
      <c r="R29" s="1107"/>
      <c r="S29" s="254" t="str">
        <f>$X29</f>
        <v>-</v>
      </c>
      <c r="T29" s="26"/>
      <c r="U29" s="245"/>
      <c r="V29" s="26"/>
      <c r="W29" s="26"/>
      <c r="X29" s="1" t="str">
        <f>IF($Y$2&lt;&gt;"廃棄物処理施設","-",IF($Q29=Y29,AG29,IF($Q29=Z29,AH29,IF($Q29=AA29,AI29,IF($Q29=AB29,AJ29,IF($Q29=AC29,AK29,AL29))))))</f>
        <v>-</v>
      </c>
      <c r="Y29" s="11" t="s">
        <v>1553</v>
      </c>
      <c r="Z29" s="11" t="s">
        <v>1554</v>
      </c>
      <c r="AA29" s="11" t="s">
        <v>670</v>
      </c>
      <c r="AB29" s="11" t="s">
        <v>1990</v>
      </c>
      <c r="AC29" s="11" t="s">
        <v>1195</v>
      </c>
      <c r="AD29" s="11" t="s">
        <v>870</v>
      </c>
      <c r="AE29" s="23">
        <v>0.5</v>
      </c>
      <c r="AF29" s="265">
        <v>3.5999999999999997E-2</v>
      </c>
      <c r="AG29" s="23">
        <v>1</v>
      </c>
      <c r="AH29" s="23">
        <f>$AH$2</f>
        <v>0.8</v>
      </c>
      <c r="AI29" s="23">
        <v>0.5</v>
      </c>
      <c r="AJ29" s="23">
        <f>$AJ$2</f>
        <v>0.2</v>
      </c>
      <c r="AK29" s="23">
        <v>0</v>
      </c>
      <c r="AL29" s="23" t="s">
        <v>1214</v>
      </c>
    </row>
    <row r="30" spans="2:38" ht="24" customHeight="1" thickBot="1" x14ac:dyDescent="0.3">
      <c r="B30" s="401"/>
      <c r="C30" s="341" t="s">
        <v>1958</v>
      </c>
      <c r="D30" s="66" t="s">
        <v>1513</v>
      </c>
      <c r="E30" s="1051" t="s">
        <v>3166</v>
      </c>
      <c r="F30" s="1052"/>
      <c r="G30" s="1052"/>
      <c r="H30" s="1053"/>
      <c r="I30" s="1105" t="s">
        <v>379</v>
      </c>
      <c r="J30" s="1105"/>
      <c r="K30" s="1105"/>
      <c r="L30" s="1105"/>
      <c r="M30" s="1105"/>
      <c r="N30" s="1105"/>
      <c r="O30" s="1105"/>
      <c r="P30" s="1051"/>
      <c r="Q30" s="1106"/>
      <c r="R30" s="1107"/>
      <c r="S30" s="254" t="str">
        <f t="shared" si="0"/>
        <v>-</v>
      </c>
      <c r="T30" s="26"/>
      <c r="U30" s="245"/>
      <c r="V30" s="26"/>
      <c r="W30" s="26"/>
      <c r="X30" s="1" t="str">
        <f>IF($Y$2&lt;&gt;"廃棄物処理施設","-",IF($Q30=Y30,AG30,AH30))</f>
        <v>-</v>
      </c>
      <c r="Y30" s="11" t="s">
        <v>2317</v>
      </c>
      <c r="Z30" s="11" t="s">
        <v>644</v>
      </c>
      <c r="AG30" s="23">
        <v>1</v>
      </c>
      <c r="AH30" s="23">
        <v>0</v>
      </c>
    </row>
    <row r="31" spans="2:38" ht="13.15" thickBot="1" x14ac:dyDescent="0.3">
      <c r="B31" s="401"/>
      <c r="C31" s="341" t="s">
        <v>1958</v>
      </c>
      <c r="D31" s="66" t="s">
        <v>2454</v>
      </c>
      <c r="E31" s="1051" t="s">
        <v>356</v>
      </c>
      <c r="F31" s="1052"/>
      <c r="G31" s="1052"/>
      <c r="H31" s="1053"/>
      <c r="I31" s="1105" t="s">
        <v>1012</v>
      </c>
      <c r="J31" s="1105"/>
      <c r="K31" s="1105"/>
      <c r="L31" s="1105"/>
      <c r="M31" s="1105"/>
      <c r="N31" s="1105"/>
      <c r="O31" s="1105"/>
      <c r="P31" s="1051"/>
      <c r="Q31" s="1106"/>
      <c r="R31" s="1107"/>
      <c r="S31" s="254" t="str">
        <f t="shared" si="0"/>
        <v>-</v>
      </c>
      <c r="T31" s="26"/>
      <c r="U31" s="245"/>
      <c r="V31" s="26"/>
      <c r="W31" s="26"/>
      <c r="X31" s="1" t="str">
        <f>IF($Y$2&lt;&gt;"廃棄物処理施設","-",IF($Q31=Y31,AG31,AH31))</f>
        <v>-</v>
      </c>
      <c r="Y31" s="11" t="s">
        <v>2317</v>
      </c>
      <c r="Z31" s="11" t="s">
        <v>644</v>
      </c>
      <c r="AG31" s="23">
        <v>1</v>
      </c>
      <c r="AH31" s="23">
        <v>0</v>
      </c>
    </row>
    <row r="32" spans="2:38" ht="13.15" thickBot="1" x14ac:dyDescent="0.3">
      <c r="B32" s="401"/>
      <c r="C32" s="341" t="s">
        <v>1958</v>
      </c>
      <c r="D32" s="247" t="s">
        <v>1240</v>
      </c>
      <c r="E32" s="1051" t="s">
        <v>1267</v>
      </c>
      <c r="F32" s="1052"/>
      <c r="G32" s="1052"/>
      <c r="H32" s="1053"/>
      <c r="I32" s="1105" t="s">
        <v>1857</v>
      </c>
      <c r="J32" s="1105"/>
      <c r="K32" s="1105"/>
      <c r="L32" s="1105"/>
      <c r="M32" s="1105"/>
      <c r="N32" s="1105"/>
      <c r="O32" s="1105"/>
      <c r="P32" s="1051"/>
      <c r="Q32" s="1106"/>
      <c r="R32" s="1107"/>
      <c r="S32" s="254" t="str">
        <f t="shared" si="0"/>
        <v>-</v>
      </c>
      <c r="T32" s="26"/>
      <c r="U32" s="245"/>
      <c r="V32" s="26"/>
      <c r="W32" s="26"/>
      <c r="X32" s="1" t="str">
        <f>IF($Y$2&lt;&gt;"廃棄物処理施設","-",IF($Q32=Y32,AG32,AH32))</f>
        <v>-</v>
      </c>
      <c r="Y32" s="11" t="s">
        <v>2317</v>
      </c>
      <c r="Z32" s="11" t="s">
        <v>644</v>
      </c>
      <c r="AG32" s="23">
        <v>1</v>
      </c>
      <c r="AH32" s="23">
        <v>0</v>
      </c>
    </row>
    <row r="33" spans="2:38" x14ac:dyDescent="0.25">
      <c r="B33" s="401"/>
      <c r="Q33" s="5"/>
      <c r="R33" s="7"/>
      <c r="U33" s="402"/>
    </row>
    <row r="34" spans="2:38" x14ac:dyDescent="0.25">
      <c r="B34" s="401"/>
      <c r="C34" s="19"/>
      <c r="D34" s="21" t="s">
        <v>1514</v>
      </c>
      <c r="E34" s="19" t="s">
        <v>2100</v>
      </c>
      <c r="I34" s="1"/>
      <c r="Q34" s="5"/>
      <c r="R34" s="7"/>
      <c r="U34" s="402"/>
    </row>
    <row r="35" spans="2:38" ht="13.15" thickBot="1" x14ac:dyDescent="0.3">
      <c r="B35" s="401"/>
      <c r="C35" s="1"/>
      <c r="D35" s="25" t="s">
        <v>1971</v>
      </c>
      <c r="E35" s="1067" t="s">
        <v>655</v>
      </c>
      <c r="F35" s="1068"/>
      <c r="G35" s="1068"/>
      <c r="H35" s="1069"/>
      <c r="I35" s="1067" t="s">
        <v>2311</v>
      </c>
      <c r="J35" s="1068"/>
      <c r="K35" s="1068"/>
      <c r="L35" s="1068"/>
      <c r="M35" s="1068"/>
      <c r="N35" s="1068"/>
      <c r="O35" s="1068"/>
      <c r="P35" s="1069"/>
      <c r="Q35" s="1067" t="s">
        <v>2248</v>
      </c>
      <c r="R35" s="1069"/>
      <c r="S35" s="25" t="s">
        <v>745</v>
      </c>
      <c r="T35" s="5"/>
      <c r="U35" s="402"/>
    </row>
    <row r="36" spans="2:38" ht="14.25" customHeight="1" thickBot="1" x14ac:dyDescent="0.3">
      <c r="B36" s="401"/>
      <c r="C36" s="1" t="s">
        <v>1545</v>
      </c>
      <c r="D36" s="247" t="s">
        <v>1515</v>
      </c>
      <c r="E36" s="1051" t="s">
        <v>355</v>
      </c>
      <c r="F36" s="1052"/>
      <c r="G36" s="1052"/>
      <c r="H36" s="1053"/>
      <c r="I36" s="1105" t="s">
        <v>2113</v>
      </c>
      <c r="J36" s="1105"/>
      <c r="K36" s="1105"/>
      <c r="L36" s="1105"/>
      <c r="M36" s="1105"/>
      <c r="N36" s="1105"/>
      <c r="O36" s="1105"/>
      <c r="P36" s="1105"/>
      <c r="Q36" s="1106"/>
      <c r="R36" s="1107"/>
      <c r="S36" s="254" t="str">
        <f t="shared" ref="S36:S53" si="1">$X36</f>
        <v>-</v>
      </c>
      <c r="T36" s="26"/>
      <c r="U36" s="245"/>
      <c r="V36" s="26"/>
      <c r="W36" s="26"/>
      <c r="X36" s="1" t="str">
        <f>IF($Y$2&lt;&gt;"廃棄物処理施設","-",IF($Q36=Y36,AG36,IF($Q36=Z36,AH36,AI36)))</f>
        <v>-</v>
      </c>
      <c r="Y36" s="11" t="s">
        <v>2317</v>
      </c>
      <c r="Z36" s="11" t="s">
        <v>644</v>
      </c>
      <c r="AA36" s="11" t="s">
        <v>2116</v>
      </c>
      <c r="AG36" s="23">
        <v>1</v>
      </c>
      <c r="AH36" s="23">
        <v>0</v>
      </c>
      <c r="AI36" s="23" t="s">
        <v>1283</v>
      </c>
    </row>
    <row r="37" spans="2:38" ht="14.25" customHeight="1" thickBot="1" x14ac:dyDescent="0.3">
      <c r="B37" s="401"/>
      <c r="C37" s="1" t="s">
        <v>1545</v>
      </c>
      <c r="D37" s="247" t="s">
        <v>2298</v>
      </c>
      <c r="E37" s="1051" t="s">
        <v>3167</v>
      </c>
      <c r="F37" s="1052"/>
      <c r="G37" s="1052"/>
      <c r="H37" s="1053"/>
      <c r="I37" s="1105" t="s">
        <v>3182</v>
      </c>
      <c r="J37" s="1105"/>
      <c r="K37" s="1105"/>
      <c r="L37" s="1105"/>
      <c r="M37" s="1105"/>
      <c r="N37" s="1105"/>
      <c r="O37" s="1105"/>
      <c r="P37" s="1105"/>
      <c r="Q37" s="1106"/>
      <c r="R37" s="1107"/>
      <c r="S37" s="254" t="str">
        <f t="shared" si="1"/>
        <v>-</v>
      </c>
      <c r="T37" s="26"/>
      <c r="U37" s="245"/>
      <c r="V37" s="26"/>
      <c r="W37" s="26"/>
      <c r="X37" s="1" t="str">
        <f>IF($Y$2&lt;&gt;"廃棄物処理施設","-",IF($Q37=Y37,AG37,IF($Q37=Z37,AH37,AI37)))</f>
        <v>-</v>
      </c>
      <c r="Y37" s="11" t="s">
        <v>2317</v>
      </c>
      <c r="Z37" s="11" t="s">
        <v>1285</v>
      </c>
      <c r="AA37" s="11" t="s">
        <v>2116</v>
      </c>
      <c r="AG37" s="23">
        <v>1</v>
      </c>
      <c r="AH37" s="23">
        <v>0</v>
      </c>
      <c r="AI37" s="23" t="s">
        <v>1283</v>
      </c>
    </row>
    <row r="38" spans="2:38" ht="24" customHeight="1" thickBot="1" x14ac:dyDescent="0.3">
      <c r="B38" s="401"/>
      <c r="C38" s="1" t="s">
        <v>1545</v>
      </c>
      <c r="D38" s="67" t="s">
        <v>1391</v>
      </c>
      <c r="E38" s="1054" t="s">
        <v>1268</v>
      </c>
      <c r="F38" s="1055"/>
      <c r="G38" s="1055"/>
      <c r="H38" s="1056"/>
      <c r="I38" s="1084" t="s">
        <v>728</v>
      </c>
      <c r="J38" s="1084"/>
      <c r="K38" s="1084"/>
      <c r="L38" s="1084"/>
      <c r="M38" s="1084"/>
      <c r="N38" s="1105"/>
      <c r="O38" s="1105"/>
      <c r="P38" s="1105"/>
      <c r="Q38" s="1126"/>
      <c r="R38" s="1126"/>
      <c r="S38" s="254" t="str">
        <f>$X38</f>
        <v>-</v>
      </c>
      <c r="T38" s="26"/>
      <c r="U38" s="245"/>
      <c r="V38" s="26"/>
      <c r="W38" s="26"/>
      <c r="X38" s="1" t="str">
        <f>IF($Y$2&lt;&gt;"廃棄物処理施設","-",IF(OR(X39="-",X40="-",X42="-"),"-",IF(SUMPRODUCT(X39:X42,AE39:AE42)&gt;1,1,IF(SUMPRODUCT(X39:X42,AE39:AE42)&lt;0,0,ROUND(SUMPRODUCT(X39:X42,AE39:AE42),3)))))</f>
        <v>-</v>
      </c>
      <c r="Y38" s="1"/>
      <c r="Z38" s="1"/>
      <c r="AA38" s="1"/>
      <c r="AB38" s="1"/>
      <c r="AC38" s="1"/>
      <c r="AD38" s="1"/>
      <c r="AE38" s="1"/>
      <c r="AF38" s="1"/>
    </row>
    <row r="39" spans="2:38" ht="14.25" customHeight="1" thickBot="1" x14ac:dyDescent="0.3">
      <c r="B39" s="401"/>
      <c r="C39" s="1"/>
      <c r="D39" s="67"/>
      <c r="E39" s="172"/>
      <c r="F39" s="173"/>
      <c r="G39" s="173"/>
      <c r="H39" s="174"/>
      <c r="I39" s="172"/>
      <c r="J39" s="173"/>
      <c r="K39" s="173"/>
      <c r="L39" s="192"/>
      <c r="M39" s="173"/>
      <c r="N39" s="1110" t="s">
        <v>2120</v>
      </c>
      <c r="O39" s="1111"/>
      <c r="P39" s="1112"/>
      <c r="Q39" s="1106"/>
      <c r="R39" s="1107"/>
      <c r="S39" s="254" t="str">
        <f>$X39</f>
        <v>-</v>
      </c>
      <c r="T39" s="26"/>
      <c r="U39" s="245"/>
      <c r="V39" s="26"/>
      <c r="W39" s="26"/>
      <c r="X39" s="1" t="str">
        <f>IF($Y$2&lt;&gt;"廃棄物処理施設","-",IF($Q39=Y39,AG39,IF($Q39=Z39,AH39,IF($Q39=AA39,AI39,IF($Q39=AB39,AJ39,IF($Q39=AC39,AK39,AL39))))))</f>
        <v>-</v>
      </c>
      <c r="Y39" s="11" t="s">
        <v>1598</v>
      </c>
      <c r="Z39" s="11" t="s">
        <v>1599</v>
      </c>
      <c r="AA39" s="11" t="s">
        <v>670</v>
      </c>
      <c r="AB39" s="11" t="s">
        <v>1990</v>
      </c>
      <c r="AC39" s="11" t="s">
        <v>1195</v>
      </c>
      <c r="AD39" s="11" t="s">
        <v>1334</v>
      </c>
      <c r="AE39" s="23">
        <v>0.6</v>
      </c>
      <c r="AF39" s="265">
        <v>0.05</v>
      </c>
      <c r="AG39" s="23">
        <v>1</v>
      </c>
      <c r="AH39" s="23">
        <f>$AH$2</f>
        <v>0.8</v>
      </c>
      <c r="AI39" s="23">
        <v>0.5</v>
      </c>
      <c r="AJ39" s="23">
        <f>$AJ$2</f>
        <v>0.2</v>
      </c>
      <c r="AK39" s="23">
        <v>0</v>
      </c>
      <c r="AL39" s="23" t="s">
        <v>1214</v>
      </c>
    </row>
    <row r="40" spans="2:38" ht="14.25" customHeight="1" thickBot="1" x14ac:dyDescent="0.25">
      <c r="B40" s="401"/>
      <c r="C40" s="1"/>
      <c r="D40" s="67"/>
      <c r="E40" s="1138"/>
      <c r="F40" s="1139"/>
      <c r="G40" s="1139"/>
      <c r="H40" s="1140"/>
      <c r="I40" s="172"/>
      <c r="J40" s="446"/>
      <c r="K40" s="441"/>
      <c r="L40" s="446"/>
      <c r="M40" s="174"/>
      <c r="N40" s="1110" t="s">
        <v>874</v>
      </c>
      <c r="O40" s="1111"/>
      <c r="P40" s="1112"/>
      <c r="Q40" s="1106"/>
      <c r="R40" s="1107"/>
      <c r="S40" s="254" t="str">
        <f>$X40</f>
        <v>-</v>
      </c>
      <c r="T40" s="26"/>
      <c r="U40" s="245"/>
      <c r="V40" s="26"/>
      <c r="W40" s="26"/>
      <c r="X40" s="1" t="str">
        <f>IF($Y$2&lt;&gt;"廃棄物処理施設","-",IF($Q40=Y40,AG40,IF($Q40=Z40,AH40,IF($Q40=AA40,AI40,IF($Q40=AB40,AJ40,IF($Q40=AC40,AK40,AL40))))))</f>
        <v>-</v>
      </c>
      <c r="Y40" s="11" t="s">
        <v>1553</v>
      </c>
      <c r="Z40" s="11" t="s">
        <v>1554</v>
      </c>
      <c r="AA40" s="11" t="s">
        <v>670</v>
      </c>
      <c r="AB40" s="11" t="s">
        <v>1990</v>
      </c>
      <c r="AC40" s="11" t="s">
        <v>1195</v>
      </c>
      <c r="AD40" s="11" t="s">
        <v>1334</v>
      </c>
      <c r="AE40" s="23">
        <v>1</v>
      </c>
      <c r="AF40" s="265">
        <v>9.6000000000000002E-2</v>
      </c>
      <c r="AG40" s="23">
        <v>1</v>
      </c>
      <c r="AH40" s="23">
        <f>$AH$2</f>
        <v>0.8</v>
      </c>
      <c r="AI40" s="23">
        <v>0.5</v>
      </c>
      <c r="AJ40" s="23">
        <f>$AJ$2</f>
        <v>0.2</v>
      </c>
      <c r="AK40" s="23">
        <v>0</v>
      </c>
      <c r="AL40" s="23" t="s">
        <v>1214</v>
      </c>
    </row>
    <row r="41" spans="2:38" ht="14.25" customHeight="1" thickBot="1" x14ac:dyDescent="0.25">
      <c r="B41" s="401"/>
      <c r="C41" s="1"/>
      <c r="D41" s="67"/>
      <c r="E41" s="1138"/>
      <c r="F41" s="1139"/>
      <c r="G41" s="1139"/>
      <c r="H41" s="1140"/>
      <c r="I41" s="172"/>
      <c r="J41" s="446"/>
      <c r="K41" s="441"/>
      <c r="L41" s="446"/>
      <c r="M41" s="174"/>
      <c r="N41" s="1110" t="s">
        <v>2950</v>
      </c>
      <c r="O41" s="1111"/>
      <c r="P41" s="1112"/>
      <c r="Q41" s="1106"/>
      <c r="R41" s="1107"/>
      <c r="S41" s="254" t="str">
        <f>$X41</f>
        <v>-</v>
      </c>
      <c r="T41" s="26"/>
      <c r="U41" s="245"/>
      <c r="V41" s="26"/>
      <c r="W41" s="26"/>
      <c r="X41" s="1" t="str">
        <f>IF($Y$2&lt;&gt;"廃棄物処理施設","-",IF($Q41=Y41,AG41,IF($Q41=Z41,AH41,IF($Q41=AA41,AI41,IF($Q41=AB41,AJ41,IF($Q41=AC41,AK41,AL41))))))</f>
        <v>-</v>
      </c>
      <c r="Y41" s="11" t="s">
        <v>2842</v>
      </c>
      <c r="Z41" s="11" t="s">
        <v>2843</v>
      </c>
      <c r="AA41" s="11" t="s">
        <v>670</v>
      </c>
      <c r="AB41" s="11" t="s">
        <v>2844</v>
      </c>
      <c r="AC41" s="11" t="s">
        <v>2845</v>
      </c>
      <c r="AD41" s="11" t="s">
        <v>1334</v>
      </c>
      <c r="AE41" s="23">
        <v>0.7</v>
      </c>
      <c r="AF41" s="265">
        <f>AF42*2</f>
        <v>7.1999999999999995E-2</v>
      </c>
      <c r="AG41" s="23">
        <v>1</v>
      </c>
      <c r="AH41" s="23">
        <f>$AH$2</f>
        <v>0.8</v>
      </c>
      <c r="AI41" s="23">
        <v>0.5</v>
      </c>
      <c r="AJ41" s="23">
        <f>$AJ$2</f>
        <v>0.2</v>
      </c>
      <c r="AK41" s="23">
        <v>0</v>
      </c>
      <c r="AL41" s="23" t="s">
        <v>2846</v>
      </c>
    </row>
    <row r="42" spans="2:38" ht="14.25" customHeight="1" thickBot="1" x14ac:dyDescent="0.3">
      <c r="B42" s="401"/>
      <c r="C42" s="1"/>
      <c r="D42" s="230"/>
      <c r="E42" s="1060"/>
      <c r="F42" s="1061"/>
      <c r="G42" s="1061"/>
      <c r="H42" s="1119"/>
      <c r="I42" s="447"/>
      <c r="J42" s="443"/>
      <c r="K42" s="444"/>
      <c r="L42" s="443"/>
      <c r="M42" s="229"/>
      <c r="N42" s="1110" t="s">
        <v>2955</v>
      </c>
      <c r="O42" s="1111"/>
      <c r="P42" s="1112"/>
      <c r="Q42" s="1106"/>
      <c r="R42" s="1107"/>
      <c r="S42" s="254" t="str">
        <f>$X42</f>
        <v>-</v>
      </c>
      <c r="T42" s="26"/>
      <c r="U42" s="245"/>
      <c r="V42" s="26"/>
      <c r="W42" s="26"/>
      <c r="X42" s="1" t="str">
        <f>IF($Y$2&lt;&gt;"廃棄物処理施設","-",IF($Q42=Y42,AG42,IF($Q42=Z42,AH42,IF($Q42=AA42,AI42,IF($Q42=AB42,AJ42,IF($Q42=AC42,AK42,AL42))))))</f>
        <v>-</v>
      </c>
      <c r="Y42" s="11" t="s">
        <v>1553</v>
      </c>
      <c r="Z42" s="11" t="s">
        <v>1554</v>
      </c>
      <c r="AA42" s="11" t="s">
        <v>670</v>
      </c>
      <c r="AB42" s="11" t="s">
        <v>1990</v>
      </c>
      <c r="AC42" s="11" t="s">
        <v>1195</v>
      </c>
      <c r="AD42" s="11" t="s">
        <v>1334</v>
      </c>
      <c r="AE42" s="23">
        <v>0.5</v>
      </c>
      <c r="AF42" s="265">
        <v>3.5999999999999997E-2</v>
      </c>
      <c r="AG42" s="23">
        <v>1</v>
      </c>
      <c r="AH42" s="23">
        <f>$AH$2</f>
        <v>0.8</v>
      </c>
      <c r="AI42" s="23">
        <v>0.5</v>
      </c>
      <c r="AJ42" s="23">
        <f>$AJ$2</f>
        <v>0.2</v>
      </c>
      <c r="AK42" s="23">
        <v>0</v>
      </c>
      <c r="AL42" s="23" t="s">
        <v>1214</v>
      </c>
    </row>
    <row r="43" spans="2:38" ht="24" customHeight="1" thickBot="1" x14ac:dyDescent="0.3">
      <c r="B43" s="401"/>
      <c r="C43" s="1" t="s">
        <v>527</v>
      </c>
      <c r="D43" s="247" t="s">
        <v>1516</v>
      </c>
      <c r="E43" s="1054" t="s">
        <v>1331</v>
      </c>
      <c r="F43" s="1055"/>
      <c r="G43" s="1055"/>
      <c r="H43" s="1056"/>
      <c r="I43" s="1084" t="s">
        <v>1348</v>
      </c>
      <c r="J43" s="1084"/>
      <c r="K43" s="1084"/>
      <c r="L43" s="1084"/>
      <c r="M43" s="1084"/>
      <c r="N43" s="1084"/>
      <c r="O43" s="1084"/>
      <c r="P43" s="1054"/>
      <c r="Q43" s="1106"/>
      <c r="R43" s="1107"/>
      <c r="S43" s="254" t="str">
        <f t="shared" si="1"/>
        <v>-</v>
      </c>
      <c r="T43" s="26"/>
      <c r="U43" s="245"/>
      <c r="V43" s="26"/>
      <c r="W43" s="26"/>
      <c r="X43" s="1" t="str">
        <f>IF($Y$2&lt;&gt;"廃棄物処理施設","-",IF($Q43=Y43,AG43,IF($Q43=Z43,AH43,AI43)))</f>
        <v>-</v>
      </c>
      <c r="Y43" s="11" t="s">
        <v>2317</v>
      </c>
      <c r="Z43" s="11" t="s">
        <v>644</v>
      </c>
      <c r="AA43" s="11" t="s">
        <v>2117</v>
      </c>
      <c r="AG43" s="23">
        <v>1</v>
      </c>
      <c r="AH43" s="23">
        <v>0</v>
      </c>
      <c r="AI43" s="23" t="s">
        <v>1210</v>
      </c>
    </row>
    <row r="44" spans="2:38" ht="14.25" customHeight="1" thickBot="1" x14ac:dyDescent="0.3">
      <c r="B44" s="401"/>
      <c r="C44" s="1" t="s">
        <v>527</v>
      </c>
      <c r="D44" s="247" t="s">
        <v>1950</v>
      </c>
      <c r="E44" s="1051" t="s">
        <v>1930</v>
      </c>
      <c r="F44" s="1052"/>
      <c r="G44" s="1052"/>
      <c r="H44" s="1053"/>
      <c r="I44" s="1105" t="s">
        <v>1931</v>
      </c>
      <c r="J44" s="1105"/>
      <c r="K44" s="1105"/>
      <c r="L44" s="1105"/>
      <c r="M44" s="1105"/>
      <c r="N44" s="1105"/>
      <c r="O44" s="1105"/>
      <c r="P44" s="1105"/>
      <c r="Q44" s="1106"/>
      <c r="R44" s="1107"/>
      <c r="S44" s="254" t="str">
        <f t="shared" si="1"/>
        <v>-</v>
      </c>
      <c r="T44" s="26"/>
      <c r="U44" s="245"/>
      <c r="V44" s="26"/>
      <c r="W44" s="26"/>
      <c r="X44" s="1" t="str">
        <f>IF($Y$2&lt;&gt;"廃棄物処理施設","-",IF($Q44=Y44,AG44,IF($Q44=Z44,AH44,AI44)))</f>
        <v>-</v>
      </c>
      <c r="Y44" s="11" t="s">
        <v>2317</v>
      </c>
      <c r="Z44" s="11" t="s">
        <v>1211</v>
      </c>
      <c r="AA44" s="11" t="s">
        <v>298</v>
      </c>
      <c r="AG44" s="23">
        <v>1</v>
      </c>
      <c r="AH44" s="23">
        <v>0</v>
      </c>
      <c r="AI44" s="23" t="s">
        <v>1605</v>
      </c>
    </row>
    <row r="45" spans="2:38" ht="24" customHeight="1" thickBot="1" x14ac:dyDescent="0.3">
      <c r="B45" s="401"/>
      <c r="C45" s="1" t="s">
        <v>527</v>
      </c>
      <c r="D45" s="247" t="s">
        <v>1951</v>
      </c>
      <c r="E45" s="1051" t="s">
        <v>3168</v>
      </c>
      <c r="F45" s="1052"/>
      <c r="G45" s="1052"/>
      <c r="H45" s="1053"/>
      <c r="I45" s="1105" t="s">
        <v>3183</v>
      </c>
      <c r="J45" s="1105"/>
      <c r="K45" s="1105"/>
      <c r="L45" s="1105"/>
      <c r="M45" s="1105"/>
      <c r="N45" s="1105"/>
      <c r="O45" s="1105"/>
      <c r="P45" s="1105"/>
      <c r="Q45" s="1106"/>
      <c r="R45" s="1107"/>
      <c r="S45" s="254" t="str">
        <f t="shared" si="1"/>
        <v>-</v>
      </c>
      <c r="T45" s="26"/>
      <c r="U45" s="245"/>
      <c r="V45" s="26"/>
      <c r="W45" s="26"/>
      <c r="X45" s="1" t="str">
        <f>IF($Y$2&lt;&gt;"廃棄物処理施設","-",IF($Q45=Y45,AG45,IF($Q45=Z45,AH45,AI45)))</f>
        <v>-</v>
      </c>
      <c r="Y45" s="11" t="s">
        <v>2317</v>
      </c>
      <c r="Z45" s="11" t="s">
        <v>1509</v>
      </c>
      <c r="AA45" s="11" t="s">
        <v>3184</v>
      </c>
      <c r="AG45" s="23">
        <v>1</v>
      </c>
      <c r="AH45" s="23">
        <v>0</v>
      </c>
      <c r="AI45" s="23" t="s">
        <v>1510</v>
      </c>
    </row>
    <row r="46" spans="2:38" ht="13.15" thickBot="1" x14ac:dyDescent="0.3">
      <c r="B46" s="401"/>
      <c r="C46" s="1" t="s">
        <v>527</v>
      </c>
      <c r="D46" s="247" t="s">
        <v>123</v>
      </c>
      <c r="E46" s="1051" t="s">
        <v>3169</v>
      </c>
      <c r="F46" s="1052"/>
      <c r="G46" s="1052"/>
      <c r="H46" s="1053"/>
      <c r="I46" s="1105" t="s">
        <v>3185</v>
      </c>
      <c r="J46" s="1105"/>
      <c r="K46" s="1105"/>
      <c r="L46" s="1105"/>
      <c r="M46" s="1105"/>
      <c r="N46" s="1105"/>
      <c r="O46" s="1105"/>
      <c r="P46" s="1105"/>
      <c r="Q46" s="1106"/>
      <c r="R46" s="1107"/>
      <c r="S46" s="254" t="str">
        <f t="shared" si="1"/>
        <v>-</v>
      </c>
      <c r="T46" s="26"/>
      <c r="U46" s="245"/>
      <c r="V46" s="26"/>
      <c r="W46" s="26"/>
      <c r="X46" s="1" t="str">
        <f>IF($Y$2&lt;&gt;"廃棄物処理施設","-",IF($Q46=Y46,AG46,IF($Q46=Z46,AH46,AI46)))</f>
        <v>-</v>
      </c>
      <c r="Y46" s="11" t="s">
        <v>2317</v>
      </c>
      <c r="Z46" s="11" t="s">
        <v>1511</v>
      </c>
      <c r="AA46" s="11" t="s">
        <v>3184</v>
      </c>
      <c r="AG46" s="23">
        <v>1</v>
      </c>
      <c r="AH46" s="23">
        <v>0</v>
      </c>
      <c r="AI46" s="23" t="s">
        <v>1510</v>
      </c>
    </row>
    <row r="47" spans="2:38" ht="13.15" thickBot="1" x14ac:dyDescent="0.3">
      <c r="B47" s="401"/>
      <c r="C47" s="1" t="s">
        <v>527</v>
      </c>
      <c r="D47" s="247" t="s">
        <v>462</v>
      </c>
      <c r="E47" s="1051" t="s">
        <v>1349</v>
      </c>
      <c r="F47" s="1052"/>
      <c r="G47" s="1052"/>
      <c r="H47" s="1053"/>
      <c r="I47" s="1105" t="s">
        <v>391</v>
      </c>
      <c r="J47" s="1105"/>
      <c r="K47" s="1105"/>
      <c r="L47" s="1105"/>
      <c r="M47" s="1105"/>
      <c r="N47" s="1105"/>
      <c r="O47" s="1105"/>
      <c r="P47" s="1105"/>
      <c r="Q47" s="1106"/>
      <c r="R47" s="1107"/>
      <c r="S47" s="254" t="str">
        <f t="shared" si="1"/>
        <v>-</v>
      </c>
      <c r="T47" s="26"/>
      <c r="U47" s="245"/>
      <c r="V47" s="26"/>
      <c r="W47" s="26"/>
      <c r="X47" s="1" t="str">
        <f>IF($Y$2&lt;&gt;"廃棄物処理施設","-",IF($Q47=Y47,AG47,IF($Q47=Z47,AH47,IF($Q47=AA47,AI47,IF($Q47=AB47,AJ47,IF($Q47=AC47,AK47,AL47))))))</f>
        <v>-</v>
      </c>
      <c r="Y47" s="11" t="s">
        <v>1294</v>
      </c>
      <c r="Z47" s="11" t="s">
        <v>1295</v>
      </c>
      <c r="AA47" s="11" t="s">
        <v>670</v>
      </c>
      <c r="AB47" s="11" t="s">
        <v>1990</v>
      </c>
      <c r="AC47" s="11" t="s">
        <v>1195</v>
      </c>
      <c r="AD47" s="11" t="s">
        <v>1334</v>
      </c>
      <c r="AG47" s="23">
        <v>1</v>
      </c>
      <c r="AH47" s="23">
        <f>$AH$2</f>
        <v>0.8</v>
      </c>
      <c r="AI47" s="23">
        <v>0.5</v>
      </c>
      <c r="AJ47" s="23">
        <f>$AJ$2</f>
        <v>0.2</v>
      </c>
      <c r="AK47" s="23">
        <v>0</v>
      </c>
      <c r="AL47" s="23" t="s">
        <v>1214</v>
      </c>
    </row>
    <row r="48" spans="2:38" ht="13.15" thickBot="1" x14ac:dyDescent="0.3">
      <c r="B48" s="401"/>
      <c r="C48" s="1" t="s">
        <v>527</v>
      </c>
      <c r="D48" s="247" t="s">
        <v>463</v>
      </c>
      <c r="E48" s="1051" t="s">
        <v>2118</v>
      </c>
      <c r="F48" s="1052"/>
      <c r="G48" s="1052"/>
      <c r="H48" s="1053"/>
      <c r="I48" s="1105" t="s">
        <v>2119</v>
      </c>
      <c r="J48" s="1105"/>
      <c r="K48" s="1105"/>
      <c r="L48" s="1105"/>
      <c r="M48" s="1105"/>
      <c r="N48" s="1105"/>
      <c r="O48" s="1105"/>
      <c r="P48" s="1051"/>
      <c r="Q48" s="1106"/>
      <c r="R48" s="1107"/>
      <c r="S48" s="254" t="str">
        <f>$X48</f>
        <v>-</v>
      </c>
      <c r="T48" s="26"/>
      <c r="U48" s="245"/>
      <c r="V48" s="26"/>
      <c r="W48" s="26"/>
      <c r="X48" s="1" t="str">
        <f>IF($Y$2&lt;&gt;"廃棄物処理施設","-",IF($Q48=Y48,AG48,IF($Q48=Z48,AH48,IF($Q48=AA48,AI48,AJ48))))</f>
        <v>-</v>
      </c>
      <c r="Y48" s="11" t="s">
        <v>302</v>
      </c>
      <c r="Z48" s="11" t="s">
        <v>303</v>
      </c>
      <c r="AA48" s="11" t="s">
        <v>2136</v>
      </c>
      <c r="AB48" s="11" t="s">
        <v>1314</v>
      </c>
      <c r="AG48" s="23">
        <v>1</v>
      </c>
      <c r="AH48" s="23">
        <v>0.5</v>
      </c>
      <c r="AI48" s="23">
        <v>0</v>
      </c>
      <c r="AJ48" s="23" t="s">
        <v>1214</v>
      </c>
    </row>
    <row r="49" spans="2:35" ht="14.25" customHeight="1" thickBot="1" x14ac:dyDescent="0.3">
      <c r="B49" s="401"/>
      <c r="C49" s="341" t="s">
        <v>528</v>
      </c>
      <c r="D49" s="247" t="s">
        <v>2125</v>
      </c>
      <c r="E49" s="1051" t="s">
        <v>1858</v>
      </c>
      <c r="F49" s="1052"/>
      <c r="G49" s="1052"/>
      <c r="H49" s="1053"/>
      <c r="I49" s="1105" t="s">
        <v>1011</v>
      </c>
      <c r="J49" s="1105"/>
      <c r="K49" s="1105"/>
      <c r="L49" s="1105"/>
      <c r="M49" s="1105"/>
      <c r="N49" s="1105"/>
      <c r="O49" s="1105"/>
      <c r="P49" s="1105"/>
      <c r="Q49" s="1106"/>
      <c r="R49" s="1107"/>
      <c r="S49" s="254" t="str">
        <f t="shared" si="1"/>
        <v>-</v>
      </c>
      <c r="T49" s="26"/>
      <c r="U49" s="245"/>
      <c r="V49" s="26"/>
      <c r="W49" s="26"/>
      <c r="X49" s="1" t="str">
        <f>IF($Y$2&lt;&gt;"廃棄物処理施設","-",IF($Q49=Y49,AG49,AH49))</f>
        <v>-</v>
      </c>
      <c r="Y49" s="11" t="s">
        <v>2317</v>
      </c>
      <c r="Z49" s="11" t="s">
        <v>644</v>
      </c>
      <c r="AG49" s="23">
        <v>1</v>
      </c>
      <c r="AH49" s="23">
        <v>0</v>
      </c>
    </row>
    <row r="50" spans="2:35" ht="14.25" customHeight="1" thickBot="1" x14ac:dyDescent="0.3">
      <c r="B50" s="401"/>
      <c r="C50" s="341" t="s">
        <v>528</v>
      </c>
      <c r="D50" s="247" t="s">
        <v>2126</v>
      </c>
      <c r="E50" s="1051" t="s">
        <v>1539</v>
      </c>
      <c r="F50" s="1052"/>
      <c r="G50" s="1052"/>
      <c r="H50" s="1053"/>
      <c r="I50" s="1105" t="s">
        <v>1540</v>
      </c>
      <c r="J50" s="1105"/>
      <c r="K50" s="1105"/>
      <c r="L50" s="1105"/>
      <c r="M50" s="1105"/>
      <c r="N50" s="1105"/>
      <c r="O50" s="1105"/>
      <c r="P50" s="1105"/>
      <c r="Q50" s="1106"/>
      <c r="R50" s="1107"/>
      <c r="S50" s="254" t="str">
        <f t="shared" si="1"/>
        <v>-</v>
      </c>
      <c r="T50" s="26"/>
      <c r="U50" s="402"/>
      <c r="X50" s="1" t="str">
        <f>IF($Y$2&lt;&gt;"廃棄物処理施設","-",IF($Q50=Y50,AG50,AH50))</f>
        <v>-</v>
      </c>
      <c r="Y50" s="11" t="s">
        <v>2317</v>
      </c>
      <c r="Z50" s="11" t="s">
        <v>644</v>
      </c>
      <c r="AG50" s="23">
        <v>1</v>
      </c>
      <c r="AH50" s="23">
        <v>0</v>
      </c>
    </row>
    <row r="51" spans="2:35" ht="14.25" customHeight="1" thickBot="1" x14ac:dyDescent="0.3">
      <c r="B51" s="401"/>
      <c r="C51" s="1" t="s">
        <v>528</v>
      </c>
      <c r="D51" s="247" t="s">
        <v>2127</v>
      </c>
      <c r="E51" s="1051" t="s">
        <v>1332</v>
      </c>
      <c r="F51" s="1052"/>
      <c r="G51" s="1052"/>
      <c r="H51" s="1053"/>
      <c r="I51" s="1105" t="s">
        <v>1350</v>
      </c>
      <c r="J51" s="1105"/>
      <c r="K51" s="1105"/>
      <c r="L51" s="1105"/>
      <c r="M51" s="1105"/>
      <c r="N51" s="1105"/>
      <c r="O51" s="1105"/>
      <c r="P51" s="1105"/>
      <c r="Q51" s="1106"/>
      <c r="R51" s="1107"/>
      <c r="S51" s="254" t="str">
        <f t="shared" si="1"/>
        <v>-</v>
      </c>
      <c r="T51" s="26"/>
      <c r="U51" s="245"/>
      <c r="V51" s="26"/>
      <c r="W51" s="26"/>
      <c r="X51" s="1" t="str">
        <f>IF($Y$2&lt;&gt;"廃棄物処理施設","-",IF($Q51=Y51,AG51,AH51))</f>
        <v>-</v>
      </c>
      <c r="Y51" s="11" t="s">
        <v>2317</v>
      </c>
      <c r="Z51" s="11" t="s">
        <v>644</v>
      </c>
      <c r="AG51" s="23">
        <v>1</v>
      </c>
      <c r="AH51" s="23">
        <v>0</v>
      </c>
    </row>
    <row r="52" spans="2:35" ht="24" customHeight="1" thickBot="1" x14ac:dyDescent="0.3">
      <c r="B52" s="401"/>
      <c r="C52" s="1" t="s">
        <v>528</v>
      </c>
      <c r="D52" s="247" t="s">
        <v>2128</v>
      </c>
      <c r="E52" s="1051" t="s">
        <v>1333</v>
      </c>
      <c r="F52" s="1052"/>
      <c r="G52" s="1052"/>
      <c r="H52" s="1053"/>
      <c r="I52" s="1105" t="s">
        <v>40</v>
      </c>
      <c r="J52" s="1105"/>
      <c r="K52" s="1105"/>
      <c r="L52" s="1105"/>
      <c r="M52" s="1105"/>
      <c r="N52" s="1105"/>
      <c r="O52" s="1105"/>
      <c r="P52" s="1105"/>
      <c r="Q52" s="1106"/>
      <c r="R52" s="1107"/>
      <c r="S52" s="254" t="str">
        <f t="shared" si="1"/>
        <v>-</v>
      </c>
      <c r="T52" s="26"/>
      <c r="U52" s="245"/>
      <c r="V52" s="26"/>
      <c r="W52" s="26"/>
      <c r="X52" s="1" t="str">
        <f>IF($Y$2&lt;&gt;"廃棄物処理施設","-",IF($Q52=Y52,AG52,AH52))</f>
        <v>-</v>
      </c>
      <c r="Y52" s="11" t="s">
        <v>2317</v>
      </c>
      <c r="Z52" s="11" t="s">
        <v>644</v>
      </c>
      <c r="AG52" s="23">
        <v>1</v>
      </c>
      <c r="AH52" s="23">
        <v>0</v>
      </c>
    </row>
    <row r="53" spans="2:35" ht="13.15" thickBot="1" x14ac:dyDescent="0.3">
      <c r="B53" s="401"/>
      <c r="C53" s="1" t="s">
        <v>528</v>
      </c>
      <c r="D53" s="247" t="s">
        <v>2129</v>
      </c>
      <c r="E53" s="1051" t="s">
        <v>730</v>
      </c>
      <c r="F53" s="1052"/>
      <c r="G53" s="1052"/>
      <c r="H53" s="1053"/>
      <c r="I53" s="1105" t="s">
        <v>1679</v>
      </c>
      <c r="J53" s="1105"/>
      <c r="K53" s="1105"/>
      <c r="L53" s="1105"/>
      <c r="M53" s="1105"/>
      <c r="N53" s="1105"/>
      <c r="O53" s="1105"/>
      <c r="P53" s="1105"/>
      <c r="Q53" s="1106"/>
      <c r="R53" s="1107"/>
      <c r="S53" s="254" t="str">
        <f t="shared" si="1"/>
        <v>-</v>
      </c>
      <c r="T53" s="26"/>
      <c r="U53" s="402"/>
      <c r="X53" s="1" t="str">
        <f>IF($Y$2&lt;&gt;"廃棄物処理施設","-",IF($Q53=Y53,AG53,AH53))</f>
        <v>-</v>
      </c>
      <c r="Y53" s="11" t="s">
        <v>2317</v>
      </c>
      <c r="Z53" s="11" t="s">
        <v>644</v>
      </c>
      <c r="AG53" s="23">
        <v>1</v>
      </c>
      <c r="AH53" s="23">
        <v>0</v>
      </c>
    </row>
    <row r="54" spans="2:35" x14ac:dyDescent="0.25">
      <c r="B54" s="401"/>
      <c r="Q54" s="5"/>
      <c r="R54" s="7"/>
      <c r="U54" s="402"/>
    </row>
    <row r="55" spans="2:35" x14ac:dyDescent="0.25">
      <c r="B55" s="401"/>
      <c r="C55" s="19"/>
      <c r="D55" s="21" t="s">
        <v>1735</v>
      </c>
      <c r="E55" s="19" t="s">
        <v>2101</v>
      </c>
      <c r="I55" s="1"/>
      <c r="Q55" s="5"/>
      <c r="R55" s="7"/>
      <c r="U55" s="402"/>
    </row>
    <row r="56" spans="2:35" ht="13.15" thickBot="1" x14ac:dyDescent="0.3">
      <c r="B56" s="401"/>
      <c r="C56" s="1"/>
      <c r="D56" s="25" t="s">
        <v>1736</v>
      </c>
      <c r="E56" s="1067" t="s">
        <v>655</v>
      </c>
      <c r="F56" s="1068"/>
      <c r="G56" s="1068"/>
      <c r="H56" s="1069"/>
      <c r="I56" s="1067" t="s">
        <v>2311</v>
      </c>
      <c r="J56" s="1068"/>
      <c r="K56" s="1068"/>
      <c r="L56" s="1068"/>
      <c r="M56" s="1068"/>
      <c r="N56" s="1068"/>
      <c r="O56" s="1068"/>
      <c r="P56" s="1069"/>
      <c r="Q56" s="1067" t="s">
        <v>2248</v>
      </c>
      <c r="R56" s="1069"/>
      <c r="S56" s="25" t="s">
        <v>745</v>
      </c>
      <c r="T56" s="5"/>
      <c r="U56" s="402"/>
    </row>
    <row r="57" spans="2:35" ht="13.15" thickBot="1" x14ac:dyDescent="0.3">
      <c r="B57" s="401"/>
      <c r="C57" s="1" t="s">
        <v>527</v>
      </c>
      <c r="D57" s="66" t="s">
        <v>1737</v>
      </c>
      <c r="E57" s="1051" t="s">
        <v>618</v>
      </c>
      <c r="F57" s="1052"/>
      <c r="G57" s="1052"/>
      <c r="H57" s="1053"/>
      <c r="I57" s="1105" t="s">
        <v>619</v>
      </c>
      <c r="J57" s="1105"/>
      <c r="K57" s="1105"/>
      <c r="L57" s="1105"/>
      <c r="M57" s="1105"/>
      <c r="N57" s="1105"/>
      <c r="O57" s="1105"/>
      <c r="P57" s="1105"/>
      <c r="Q57" s="1106"/>
      <c r="R57" s="1107"/>
      <c r="S57" s="254" t="str">
        <f>$X57</f>
        <v>-</v>
      </c>
      <c r="T57" s="26"/>
      <c r="U57" s="245"/>
      <c r="V57" s="26"/>
      <c r="W57" s="26"/>
      <c r="X57" s="1" t="str">
        <f>IF($Y$2&lt;&gt;"廃棄物処理施設","-",IF($Q57=Y57,AG57,IF($Q57=Z57,AH57,AI57)))</f>
        <v>-</v>
      </c>
      <c r="Y57" s="11" t="s">
        <v>2317</v>
      </c>
      <c r="Z57" s="11" t="s">
        <v>644</v>
      </c>
      <c r="AA57" s="11" t="s">
        <v>1316</v>
      </c>
      <c r="AG57" s="23">
        <v>1</v>
      </c>
      <c r="AH57" s="23">
        <v>0</v>
      </c>
      <c r="AI57" s="23" t="s">
        <v>1214</v>
      </c>
    </row>
    <row r="58" spans="2:35" ht="13.15" thickBot="1" x14ac:dyDescent="0.3">
      <c r="B58" s="401"/>
      <c r="C58" s="1" t="s">
        <v>527</v>
      </c>
      <c r="D58" s="66" t="s">
        <v>955</v>
      </c>
      <c r="E58" s="1051" t="s">
        <v>1498</v>
      </c>
      <c r="F58" s="1052"/>
      <c r="G58" s="1052"/>
      <c r="H58" s="1053"/>
      <c r="I58" s="1105" t="s">
        <v>1497</v>
      </c>
      <c r="J58" s="1105"/>
      <c r="K58" s="1105"/>
      <c r="L58" s="1105"/>
      <c r="M58" s="1105"/>
      <c r="N58" s="1105"/>
      <c r="O58" s="1105"/>
      <c r="P58" s="1105"/>
      <c r="Q58" s="1106"/>
      <c r="R58" s="1107"/>
      <c r="S58" s="254" t="str">
        <f>$X58</f>
        <v>-</v>
      </c>
      <c r="T58" s="26"/>
      <c r="U58" s="245"/>
      <c r="V58" s="26"/>
      <c r="W58" s="26"/>
      <c r="X58" s="1" t="str">
        <f>IF($Y$2&lt;&gt;"廃棄物処理施設","-",IF($Q58=Y58,AG58,IF($Q58=Z58,AH58,AI58)))</f>
        <v>-</v>
      </c>
      <c r="Y58" s="11" t="s">
        <v>2317</v>
      </c>
      <c r="Z58" s="11" t="s">
        <v>644</v>
      </c>
      <c r="AA58" s="11" t="s">
        <v>1315</v>
      </c>
      <c r="AG58" s="23">
        <v>1</v>
      </c>
      <c r="AH58" s="23">
        <v>0</v>
      </c>
      <c r="AI58" s="23" t="s">
        <v>1214</v>
      </c>
    </row>
    <row r="59" spans="2:35" ht="24" customHeight="1" thickBot="1" x14ac:dyDescent="0.3">
      <c r="B59" s="401"/>
      <c r="C59" s="1" t="s">
        <v>528</v>
      </c>
      <c r="D59" s="66" t="s">
        <v>2122</v>
      </c>
      <c r="E59" s="1051" t="s">
        <v>1351</v>
      </c>
      <c r="F59" s="1052"/>
      <c r="G59" s="1052"/>
      <c r="H59" s="1053"/>
      <c r="I59" s="1105" t="s">
        <v>1145</v>
      </c>
      <c r="J59" s="1105"/>
      <c r="K59" s="1105"/>
      <c r="L59" s="1105"/>
      <c r="M59" s="1105"/>
      <c r="N59" s="1105"/>
      <c r="O59" s="1105"/>
      <c r="P59" s="1105"/>
      <c r="Q59" s="1106"/>
      <c r="R59" s="1107"/>
      <c r="S59" s="254" t="str">
        <f>$X59</f>
        <v>-</v>
      </c>
      <c r="T59" s="26"/>
      <c r="U59" s="245"/>
      <c r="V59" s="26"/>
      <c r="W59" s="26"/>
      <c r="X59" s="1" t="str">
        <f>IF($Y$2&lt;&gt;"廃棄物処理施設","-",IF($Q59=Y59,AG59,AH59))</f>
        <v>-</v>
      </c>
      <c r="Y59" s="11" t="s">
        <v>2317</v>
      </c>
      <c r="Z59" s="11" t="s">
        <v>644</v>
      </c>
      <c r="AG59" s="23">
        <v>1</v>
      </c>
      <c r="AH59" s="23">
        <v>0</v>
      </c>
    </row>
    <row r="60" spans="2:35" ht="13.15" thickBot="1" x14ac:dyDescent="0.3">
      <c r="B60" s="401"/>
      <c r="C60" s="1" t="s">
        <v>528</v>
      </c>
      <c r="D60" s="66" t="s">
        <v>2123</v>
      </c>
      <c r="E60" s="1051" t="s">
        <v>1146</v>
      </c>
      <c r="F60" s="1052"/>
      <c r="G60" s="1052"/>
      <c r="H60" s="1053"/>
      <c r="I60" s="1105" t="s">
        <v>1147</v>
      </c>
      <c r="J60" s="1105"/>
      <c r="K60" s="1105"/>
      <c r="L60" s="1105"/>
      <c r="M60" s="1105"/>
      <c r="N60" s="1105"/>
      <c r="O60" s="1105"/>
      <c r="P60" s="1105"/>
      <c r="Q60" s="1106"/>
      <c r="R60" s="1107"/>
      <c r="S60" s="254" t="str">
        <f>$X60</f>
        <v>-</v>
      </c>
      <c r="T60" s="26"/>
      <c r="U60" s="402"/>
      <c r="X60" s="1" t="str">
        <f>IF($Y$2&lt;&gt;"廃棄物処理施設","-",IF($Q60=Y60,AG60,AH60))</f>
        <v>-</v>
      </c>
      <c r="Y60" s="11" t="s">
        <v>2317</v>
      </c>
      <c r="Z60" s="11" t="s">
        <v>644</v>
      </c>
      <c r="AG60" s="23">
        <v>1</v>
      </c>
      <c r="AH60" s="23">
        <v>0</v>
      </c>
    </row>
    <row r="61" spans="2:35" ht="14.25" customHeight="1" thickBot="1" x14ac:dyDescent="0.3">
      <c r="B61" s="401"/>
      <c r="C61" s="1" t="s">
        <v>528</v>
      </c>
      <c r="D61" s="247" t="s">
        <v>1774</v>
      </c>
      <c r="E61" s="1051" t="s">
        <v>662</v>
      </c>
      <c r="F61" s="1052"/>
      <c r="G61" s="1052"/>
      <c r="H61" s="1053"/>
      <c r="I61" s="1105" t="s">
        <v>729</v>
      </c>
      <c r="J61" s="1105"/>
      <c r="K61" s="1105"/>
      <c r="L61" s="1105"/>
      <c r="M61" s="1105"/>
      <c r="N61" s="1105"/>
      <c r="O61" s="1105"/>
      <c r="P61" s="1105"/>
      <c r="Q61" s="1106"/>
      <c r="R61" s="1107"/>
      <c r="S61" s="254" t="str">
        <f>$X61</f>
        <v>-</v>
      </c>
      <c r="T61" s="26"/>
      <c r="U61" s="402"/>
      <c r="X61" s="1" t="str">
        <f>IF($Y$2&lt;&gt;"廃棄物処理施設","-",IF($Q61=Y61,AG61,AH61))</f>
        <v>-</v>
      </c>
      <c r="Y61" s="11" t="s">
        <v>2317</v>
      </c>
      <c r="Z61" s="11" t="s">
        <v>644</v>
      </c>
      <c r="AG61" s="23">
        <v>1</v>
      </c>
      <c r="AH61" s="23">
        <v>0</v>
      </c>
    </row>
    <row r="62" spans="2:35" x14ac:dyDescent="0.25">
      <c r="B62" s="401"/>
      <c r="C62" s="1"/>
      <c r="D62" s="270"/>
      <c r="E62" s="173"/>
      <c r="F62" s="173"/>
      <c r="G62" s="173"/>
      <c r="H62" s="173"/>
      <c r="I62" s="173"/>
      <c r="J62" s="173"/>
      <c r="K62" s="173"/>
      <c r="L62" s="173"/>
      <c r="M62" s="173"/>
      <c r="N62" s="173"/>
      <c r="O62" s="173"/>
      <c r="P62" s="173"/>
      <c r="Q62" s="26"/>
      <c r="R62" s="26"/>
      <c r="S62" s="26"/>
      <c r="T62" s="26"/>
      <c r="U62" s="402"/>
      <c r="X62" s="1"/>
      <c r="Y62" s="26"/>
      <c r="Z62" s="26"/>
      <c r="AG62" s="1"/>
      <c r="AH62" s="1"/>
    </row>
    <row r="63" spans="2:35" ht="14.25" customHeight="1" x14ac:dyDescent="0.25">
      <c r="B63" s="401"/>
      <c r="U63" s="402"/>
      <c r="X63" s="1"/>
    </row>
    <row r="64" spans="2:35" ht="14.25" customHeight="1" x14ac:dyDescent="0.25">
      <c r="B64" s="401"/>
      <c r="C64" s="19" t="s">
        <v>1275</v>
      </c>
      <c r="U64" s="402"/>
      <c r="X64" s="1"/>
    </row>
    <row r="65" spans="2:35" x14ac:dyDescent="0.25">
      <c r="B65" s="401"/>
      <c r="D65" s="21" t="s">
        <v>1276</v>
      </c>
      <c r="E65" s="19" t="s">
        <v>118</v>
      </c>
      <c r="I65" s="1" t="s">
        <v>872</v>
      </c>
      <c r="U65" s="402"/>
    </row>
    <row r="66" spans="2:35" x14ac:dyDescent="0.25">
      <c r="B66" s="401"/>
      <c r="D66" s="21" t="s">
        <v>1765</v>
      </c>
      <c r="E66" s="19" t="s">
        <v>2099</v>
      </c>
      <c r="U66" s="402"/>
    </row>
    <row r="67" spans="2:35" ht="13.15" thickBot="1" x14ac:dyDescent="0.3">
      <c r="B67" s="401"/>
      <c r="C67" s="1"/>
      <c r="D67" s="25" t="s">
        <v>1736</v>
      </c>
      <c r="E67" s="1067" t="s">
        <v>655</v>
      </c>
      <c r="F67" s="1068"/>
      <c r="G67" s="1068"/>
      <c r="H67" s="1069"/>
      <c r="I67" s="1067" t="s">
        <v>560</v>
      </c>
      <c r="J67" s="1068"/>
      <c r="K67" s="1068"/>
      <c r="L67" s="1068"/>
      <c r="M67" s="1068"/>
      <c r="N67" s="1068"/>
      <c r="O67" s="1068"/>
      <c r="P67" s="1069"/>
      <c r="Q67" s="1067" t="s">
        <v>2248</v>
      </c>
      <c r="R67" s="1069"/>
      <c r="S67" s="25" t="s">
        <v>745</v>
      </c>
      <c r="T67" s="5"/>
      <c r="U67" s="402"/>
    </row>
    <row r="68" spans="2:35" ht="13.15" thickBot="1" x14ac:dyDescent="0.3">
      <c r="B68" s="401"/>
      <c r="C68" s="1" t="s">
        <v>87</v>
      </c>
      <c r="D68" s="247" t="s">
        <v>1320</v>
      </c>
      <c r="E68" s="1051" t="s">
        <v>2098</v>
      </c>
      <c r="F68" s="1052"/>
      <c r="G68" s="1052"/>
      <c r="H68" s="1053"/>
      <c r="I68" s="1105" t="s">
        <v>400</v>
      </c>
      <c r="J68" s="1105"/>
      <c r="K68" s="1105"/>
      <c r="L68" s="1105"/>
      <c r="M68" s="1105"/>
      <c r="N68" s="1105"/>
      <c r="O68" s="1105"/>
      <c r="P68" s="1105"/>
      <c r="Q68" s="1106"/>
      <c r="R68" s="1107"/>
      <c r="S68" s="254" t="str">
        <f>$X68</f>
        <v>-</v>
      </c>
      <c r="T68" s="26"/>
      <c r="U68" s="245"/>
      <c r="V68" s="26"/>
      <c r="W68" s="26"/>
      <c r="X68" s="1" t="str">
        <f>IF($Y$2&lt;&gt;"廃棄物処理施設","-",IF($Q68=Y68,AG68,IF($Q68=Z68,AH68,AI68)))</f>
        <v>-</v>
      </c>
      <c r="Y68" s="11" t="s">
        <v>44</v>
      </c>
      <c r="Z68" s="11" t="s">
        <v>1188</v>
      </c>
      <c r="AA68" s="11" t="s">
        <v>402</v>
      </c>
      <c r="AG68" s="23">
        <v>1</v>
      </c>
      <c r="AH68" s="23">
        <v>0</v>
      </c>
      <c r="AI68" s="23" t="s">
        <v>1512</v>
      </c>
    </row>
    <row r="69" spans="2:35" x14ac:dyDescent="0.25">
      <c r="B69" s="401"/>
      <c r="Q69" s="5"/>
      <c r="R69" s="7"/>
      <c r="U69" s="402"/>
    </row>
    <row r="70" spans="2:35" x14ac:dyDescent="0.25">
      <c r="B70" s="401"/>
      <c r="D70" s="21" t="s">
        <v>1273</v>
      </c>
      <c r="E70" s="19" t="s">
        <v>2100</v>
      </c>
      <c r="U70" s="402"/>
    </row>
    <row r="71" spans="2:35" ht="13.15" thickBot="1" x14ac:dyDescent="0.3">
      <c r="B71" s="401"/>
      <c r="C71" s="1"/>
      <c r="D71" s="25" t="s">
        <v>1736</v>
      </c>
      <c r="E71" s="1067" t="s">
        <v>655</v>
      </c>
      <c r="F71" s="1068"/>
      <c r="G71" s="1068"/>
      <c r="H71" s="1069"/>
      <c r="I71" s="1067" t="s">
        <v>2453</v>
      </c>
      <c r="J71" s="1068"/>
      <c r="K71" s="1068"/>
      <c r="L71" s="1068"/>
      <c r="M71" s="1068"/>
      <c r="N71" s="1068"/>
      <c r="O71" s="1068"/>
      <c r="P71" s="1069"/>
      <c r="Q71" s="1067" t="s">
        <v>2248</v>
      </c>
      <c r="R71" s="1069"/>
      <c r="S71" s="25" t="s">
        <v>745</v>
      </c>
      <c r="T71" s="5"/>
      <c r="U71" s="402"/>
    </row>
    <row r="72" spans="2:35" ht="13.15" thickBot="1" x14ac:dyDescent="0.3">
      <c r="B72" s="401"/>
      <c r="C72" s="1" t="s">
        <v>87</v>
      </c>
      <c r="D72" s="247" t="s">
        <v>1274</v>
      </c>
      <c r="E72" s="1051" t="s">
        <v>1517</v>
      </c>
      <c r="F72" s="1052"/>
      <c r="G72" s="1052"/>
      <c r="H72" s="1053"/>
      <c r="I72" s="1105" t="s">
        <v>1335</v>
      </c>
      <c r="J72" s="1105"/>
      <c r="K72" s="1105"/>
      <c r="L72" s="1105"/>
      <c r="M72" s="1105"/>
      <c r="N72" s="1105"/>
      <c r="O72" s="1105"/>
      <c r="P72" s="1162"/>
      <c r="Q72" s="1106"/>
      <c r="R72" s="1107"/>
      <c r="S72" s="254" t="str">
        <f>$X72</f>
        <v>-</v>
      </c>
      <c r="T72" s="26"/>
      <c r="U72" s="245"/>
      <c r="V72" s="26"/>
      <c r="W72" s="26"/>
      <c r="X72" s="1" t="str">
        <f>IF($Y$2&lt;&gt;"廃棄物処理施設","-",IF($Q72=Y72,AG72,IF($Q72=Z72,AH72,AI72)))</f>
        <v>-</v>
      </c>
      <c r="Y72" s="11" t="s">
        <v>44</v>
      </c>
      <c r="Z72" s="11" t="s">
        <v>1188</v>
      </c>
      <c r="AA72" s="11" t="s">
        <v>2116</v>
      </c>
      <c r="AG72" s="23">
        <v>1</v>
      </c>
      <c r="AH72" s="23">
        <v>0</v>
      </c>
      <c r="AI72" s="23" t="s">
        <v>1283</v>
      </c>
    </row>
    <row r="73" spans="2:35" ht="13.15" thickBot="1" x14ac:dyDescent="0.3">
      <c r="B73" s="401"/>
      <c r="C73" s="1" t="s">
        <v>87</v>
      </c>
      <c r="D73" s="247" t="s">
        <v>2298</v>
      </c>
      <c r="E73" s="1051" t="s">
        <v>2097</v>
      </c>
      <c r="F73" s="1052"/>
      <c r="G73" s="1052"/>
      <c r="H73" s="1053"/>
      <c r="I73" s="1105" t="s">
        <v>399</v>
      </c>
      <c r="J73" s="1105"/>
      <c r="K73" s="1105"/>
      <c r="L73" s="1105"/>
      <c r="M73" s="1105"/>
      <c r="N73" s="1105"/>
      <c r="O73" s="1105"/>
      <c r="P73" s="1105"/>
      <c r="Q73" s="1106"/>
      <c r="R73" s="1107"/>
      <c r="S73" s="254" t="str">
        <f>$X73</f>
        <v>-</v>
      </c>
      <c r="T73" s="26"/>
      <c r="U73" s="245"/>
      <c r="V73" s="26"/>
      <c r="W73" s="26"/>
      <c r="X73" s="1" t="str">
        <f>IF($Y$2&lt;&gt;"廃棄物処理施設","-",IF($Q73=Y73,AG73,IF($Q73=Z73,AH73,AI73)))</f>
        <v>-</v>
      </c>
      <c r="Y73" s="11" t="s">
        <v>44</v>
      </c>
      <c r="Z73" s="11" t="s">
        <v>1188</v>
      </c>
      <c r="AA73" s="11" t="s">
        <v>401</v>
      </c>
      <c r="AG73" s="23">
        <v>1</v>
      </c>
      <c r="AH73" s="23">
        <v>0</v>
      </c>
      <c r="AI73" s="23" t="s">
        <v>1214</v>
      </c>
    </row>
    <row r="74" spans="2:35" ht="14.25" customHeight="1" thickBot="1" x14ac:dyDescent="0.3">
      <c r="B74" s="401"/>
      <c r="C74" s="1" t="s">
        <v>527</v>
      </c>
      <c r="D74" s="247" t="s">
        <v>1391</v>
      </c>
      <c r="E74" s="1051" t="s">
        <v>2399</v>
      </c>
      <c r="F74" s="1052"/>
      <c r="G74" s="1052"/>
      <c r="H74" s="1053"/>
      <c r="I74" s="1105" t="s">
        <v>2401</v>
      </c>
      <c r="J74" s="1105"/>
      <c r="K74" s="1105"/>
      <c r="L74" s="1105"/>
      <c r="M74" s="1105"/>
      <c r="N74" s="1105"/>
      <c r="O74" s="1105"/>
      <c r="P74" s="1105"/>
      <c r="Q74" s="1106"/>
      <c r="R74" s="1107"/>
      <c r="S74" s="254" t="str">
        <f>$X74</f>
        <v>-</v>
      </c>
      <c r="T74" s="26"/>
      <c r="U74" s="245"/>
      <c r="V74" s="26"/>
      <c r="W74" s="26"/>
      <c r="X74" s="1" t="str">
        <f>IF($Y$2&lt;&gt;"廃棄物処理施設","-",IF($Q74=Y74,AG74,IF($Q74=Z74,AH74,AI74)))</f>
        <v>-</v>
      </c>
      <c r="Y74" s="11" t="s">
        <v>44</v>
      </c>
      <c r="Z74" s="11" t="s">
        <v>1188</v>
      </c>
      <c r="AA74" s="11" t="s">
        <v>1313</v>
      </c>
      <c r="AG74" s="23">
        <v>1</v>
      </c>
      <c r="AH74" s="23">
        <v>0</v>
      </c>
      <c r="AI74" s="23" t="s">
        <v>1510</v>
      </c>
    </row>
    <row r="75" spans="2:35" x14ac:dyDescent="0.25">
      <c r="B75" s="401"/>
      <c r="Q75" s="5"/>
      <c r="R75" s="7"/>
      <c r="U75" s="402"/>
    </row>
    <row r="76" spans="2:35" x14ac:dyDescent="0.25">
      <c r="B76" s="401"/>
      <c r="C76" s="19"/>
      <c r="D76" s="21" t="s">
        <v>1735</v>
      </c>
      <c r="E76" s="19" t="s">
        <v>2101</v>
      </c>
      <c r="I76" s="1"/>
      <c r="Q76" s="5"/>
      <c r="R76" s="7"/>
      <c r="U76" s="402"/>
    </row>
    <row r="77" spans="2:35" ht="13.15" thickBot="1" x14ac:dyDescent="0.3">
      <c r="B77" s="401"/>
      <c r="C77" s="1"/>
      <c r="D77" s="25" t="s">
        <v>1736</v>
      </c>
      <c r="E77" s="1067" t="s">
        <v>655</v>
      </c>
      <c r="F77" s="1068"/>
      <c r="G77" s="1068"/>
      <c r="H77" s="1069"/>
      <c r="I77" s="1067" t="s">
        <v>2311</v>
      </c>
      <c r="J77" s="1068"/>
      <c r="K77" s="1068"/>
      <c r="L77" s="1068"/>
      <c r="M77" s="1068"/>
      <c r="N77" s="1068"/>
      <c r="O77" s="1068"/>
      <c r="P77" s="1069"/>
      <c r="Q77" s="1067" t="s">
        <v>2248</v>
      </c>
      <c r="R77" s="1069"/>
      <c r="S77" s="25" t="s">
        <v>745</v>
      </c>
      <c r="T77" s="5"/>
      <c r="U77" s="402"/>
    </row>
    <row r="78" spans="2:35" ht="14.25" customHeight="1" thickBot="1" x14ac:dyDescent="0.3">
      <c r="B78" s="401"/>
      <c r="C78" s="1" t="s">
        <v>87</v>
      </c>
      <c r="D78" s="247" t="s">
        <v>1737</v>
      </c>
      <c r="E78" s="1051" t="s">
        <v>392</v>
      </c>
      <c r="F78" s="1052"/>
      <c r="G78" s="1052"/>
      <c r="H78" s="1053"/>
      <c r="I78" s="1105" t="s">
        <v>393</v>
      </c>
      <c r="J78" s="1105"/>
      <c r="K78" s="1105"/>
      <c r="L78" s="1105"/>
      <c r="M78" s="1105"/>
      <c r="N78" s="1105"/>
      <c r="O78" s="1105"/>
      <c r="P78" s="1105"/>
      <c r="Q78" s="1106"/>
      <c r="R78" s="1107"/>
      <c r="S78" s="254" t="str">
        <f>$X78</f>
        <v>-</v>
      </c>
      <c r="T78" s="26"/>
      <c r="U78" s="245"/>
      <c r="V78" s="26"/>
      <c r="W78" s="26"/>
      <c r="X78" s="1" t="str">
        <f>IF($Y$2&lt;&gt;"廃棄物処理施設","-",IF($Q78=Y78,AG78,IF($Q78=Z78,AH78,AI78)))</f>
        <v>-</v>
      </c>
      <c r="Y78" s="11" t="s">
        <v>44</v>
      </c>
      <c r="Z78" s="11" t="s">
        <v>1188</v>
      </c>
      <c r="AA78" s="11" t="s">
        <v>394</v>
      </c>
      <c r="AG78" s="23">
        <v>1</v>
      </c>
      <c r="AH78" s="23">
        <v>0</v>
      </c>
      <c r="AI78" s="23" t="s">
        <v>1214</v>
      </c>
    </row>
    <row r="79" spans="2:35" ht="14.25" customHeight="1" x14ac:dyDescent="0.25">
      <c r="B79" s="401"/>
      <c r="C79" s="1"/>
      <c r="U79" s="402"/>
      <c r="X79" s="1"/>
    </row>
    <row r="80" spans="2:35" x14ac:dyDescent="0.25">
      <c r="B80" s="401"/>
      <c r="D80" s="21" t="s">
        <v>1764</v>
      </c>
      <c r="E80" s="19" t="s">
        <v>1363</v>
      </c>
      <c r="I80" s="1" t="s">
        <v>872</v>
      </c>
      <c r="U80" s="402"/>
    </row>
    <row r="81" spans="2:34" x14ac:dyDescent="0.25">
      <c r="B81" s="401"/>
      <c r="D81" s="21" t="s">
        <v>1758</v>
      </c>
      <c r="E81" s="19" t="s">
        <v>220</v>
      </c>
      <c r="U81" s="402"/>
    </row>
    <row r="82" spans="2:34" ht="13.15" thickBot="1" x14ac:dyDescent="0.3">
      <c r="B82" s="401"/>
      <c r="C82" s="1"/>
      <c r="D82" s="25" t="s">
        <v>1736</v>
      </c>
      <c r="E82" s="1067" t="s">
        <v>655</v>
      </c>
      <c r="F82" s="1068"/>
      <c r="G82" s="1068"/>
      <c r="H82" s="1069"/>
      <c r="I82" s="1067" t="s">
        <v>2453</v>
      </c>
      <c r="J82" s="1068"/>
      <c r="K82" s="1068"/>
      <c r="L82" s="1068"/>
      <c r="M82" s="1068"/>
      <c r="N82" s="1068"/>
      <c r="O82" s="1068"/>
      <c r="P82" s="1069"/>
      <c r="Q82" s="1067" t="s">
        <v>2248</v>
      </c>
      <c r="R82" s="1069"/>
      <c r="S82" s="25" t="s">
        <v>745</v>
      </c>
      <c r="T82" s="5"/>
      <c r="U82" s="402"/>
    </row>
    <row r="83" spans="2:34" ht="24" customHeight="1" thickBot="1" x14ac:dyDescent="0.3">
      <c r="B83" s="401"/>
      <c r="C83" s="1" t="s">
        <v>532</v>
      </c>
      <c r="D83" s="247" t="s">
        <v>1770</v>
      </c>
      <c r="E83" s="1051" t="s">
        <v>2929</v>
      </c>
      <c r="F83" s="1052"/>
      <c r="G83" s="1052"/>
      <c r="H83" s="1053"/>
      <c r="I83" s="1105" t="s">
        <v>1643</v>
      </c>
      <c r="J83" s="1105"/>
      <c r="K83" s="1105"/>
      <c r="L83" s="1105"/>
      <c r="M83" s="1105"/>
      <c r="N83" s="1105"/>
      <c r="O83" s="1105"/>
      <c r="P83" s="1051"/>
      <c r="Q83" s="1106"/>
      <c r="R83" s="1107"/>
      <c r="S83" s="254" t="str">
        <f>$X83</f>
        <v>-</v>
      </c>
      <c r="T83" s="26"/>
      <c r="U83" s="245"/>
      <c r="V83" s="26"/>
      <c r="W83" s="26"/>
      <c r="X83" s="1" t="str">
        <f>IF($Y$2&lt;&gt;"廃棄物処理施設","-",IF($Q83=Y83,AG83,AH83))</f>
        <v>-</v>
      </c>
      <c r="Y83" s="11" t="s">
        <v>44</v>
      </c>
      <c r="Z83" s="11" t="s">
        <v>1188</v>
      </c>
      <c r="AG83" s="23">
        <v>1</v>
      </c>
      <c r="AH83" s="23">
        <v>0</v>
      </c>
    </row>
    <row r="84" spans="2:34" x14ac:dyDescent="0.25">
      <c r="B84" s="401"/>
      <c r="C84" s="1"/>
      <c r="D84" s="270"/>
      <c r="E84" s="173"/>
      <c r="F84" s="173"/>
      <c r="G84" s="173"/>
      <c r="H84" s="173"/>
      <c r="I84" s="173"/>
      <c r="J84" s="173"/>
      <c r="K84" s="173"/>
      <c r="L84" s="173"/>
      <c r="M84" s="173"/>
      <c r="N84" s="173"/>
      <c r="O84" s="173"/>
      <c r="P84" s="173"/>
      <c r="Q84" s="26"/>
      <c r="R84" s="26"/>
      <c r="S84" s="26"/>
      <c r="T84" s="26"/>
      <c r="U84" s="245"/>
      <c r="V84" s="26"/>
      <c r="W84" s="26"/>
      <c r="X84" s="1"/>
      <c r="Y84" s="26"/>
      <c r="Z84" s="26"/>
      <c r="AG84" s="1"/>
      <c r="AH84" s="1"/>
    </row>
    <row r="85" spans="2:34" ht="3" customHeight="1" x14ac:dyDescent="0.25">
      <c r="B85" s="403"/>
      <c r="C85" s="339"/>
      <c r="D85" s="339"/>
      <c r="E85" s="339"/>
      <c r="F85" s="339"/>
      <c r="G85" s="339"/>
      <c r="H85" s="339"/>
      <c r="I85" s="339"/>
      <c r="J85" s="339"/>
      <c r="K85" s="339"/>
      <c r="L85" s="339"/>
      <c r="M85" s="339"/>
      <c r="N85" s="339"/>
      <c r="O85" s="339"/>
      <c r="P85" s="339"/>
      <c r="Q85" s="339"/>
      <c r="R85" s="339"/>
      <c r="S85" s="339"/>
      <c r="T85" s="339"/>
      <c r="U85" s="404"/>
    </row>
    <row r="86" spans="2:34" x14ac:dyDescent="0.25">
      <c r="U86" s="922" t="s">
        <v>3371</v>
      </c>
    </row>
    <row r="437" spans="3:13" hidden="1" x14ac:dyDescent="0.25">
      <c r="C437" s="339"/>
      <c r="D437" s="339"/>
      <c r="E437" s="339"/>
      <c r="F437" s="339"/>
      <c r="G437" s="339"/>
      <c r="H437" s="339"/>
      <c r="I437" s="339"/>
      <c r="J437" s="339"/>
      <c r="K437" s="339"/>
      <c r="L437" s="339"/>
      <c r="M437" s="339"/>
    </row>
  </sheetData>
  <sheetProtection algorithmName="SHA-512" hashValue="+YcAbnWWYrWEZY+l/7biI4jdKbw9ULkyFw/AjXdfUBbxOl1ZKQq3wHchGqWug0cQ+TaoSqhmQA/ns3O0fDwxAw==" saltValue="wcb/2aZOkJrOMumufApzEA==" spinCount="100000" sheet="1" objects="1" scenarios="1" selectLockedCells="1"/>
  <mergeCells count="148">
    <mergeCell ref="I46:P46"/>
    <mergeCell ref="Q56:R56"/>
    <mergeCell ref="Q58:R58"/>
    <mergeCell ref="Q49:R49"/>
    <mergeCell ref="Q73:R73"/>
    <mergeCell ref="Q45:R45"/>
    <mergeCell ref="I45:P45"/>
    <mergeCell ref="Q31:R31"/>
    <mergeCell ref="Q48:R48"/>
    <mergeCell ref="Q46:R46"/>
    <mergeCell ref="Q52:R52"/>
    <mergeCell ref="I48:P48"/>
    <mergeCell ref="I49:P49"/>
    <mergeCell ref="Q47:R47"/>
    <mergeCell ref="I47:P47"/>
    <mergeCell ref="Q43:R43"/>
    <mergeCell ref="Q36:R36"/>
    <mergeCell ref="Q44:R44"/>
    <mergeCell ref="Q39:R39"/>
    <mergeCell ref="Q42:R42"/>
    <mergeCell ref="E83:H83"/>
    <mergeCell ref="E72:H72"/>
    <mergeCell ref="I82:P82"/>
    <mergeCell ref="E74:H74"/>
    <mergeCell ref="E77:H77"/>
    <mergeCell ref="E73:H73"/>
    <mergeCell ref="Q61:R61"/>
    <mergeCell ref="I59:P59"/>
    <mergeCell ref="Q59:R59"/>
    <mergeCell ref="Q60:R60"/>
    <mergeCell ref="E82:H82"/>
    <mergeCell ref="I83:P83"/>
    <mergeCell ref="Q68:R68"/>
    <mergeCell ref="Q83:R83"/>
    <mergeCell ref="Q71:R71"/>
    <mergeCell ref="I78:P78"/>
    <mergeCell ref="I73:P73"/>
    <mergeCell ref="Q78:R78"/>
    <mergeCell ref="I74:P74"/>
    <mergeCell ref="Q74:R74"/>
    <mergeCell ref="Q82:R82"/>
    <mergeCell ref="I77:P77"/>
    <mergeCell ref="Q77:R77"/>
    <mergeCell ref="Q72:R72"/>
    <mergeCell ref="E48:H48"/>
    <mergeCell ref="E47:H47"/>
    <mergeCell ref="E71:H71"/>
    <mergeCell ref="Q67:R67"/>
    <mergeCell ref="E56:H56"/>
    <mergeCell ref="E53:H53"/>
    <mergeCell ref="E57:H57"/>
    <mergeCell ref="I57:P57"/>
    <mergeCell ref="Q53:R53"/>
    <mergeCell ref="I52:P52"/>
    <mergeCell ref="Q57:R57"/>
    <mergeCell ref="I56:P56"/>
    <mergeCell ref="Q51:R51"/>
    <mergeCell ref="I50:P50"/>
    <mergeCell ref="Q50:R50"/>
    <mergeCell ref="I51:P51"/>
    <mergeCell ref="E46:H46"/>
    <mergeCell ref="I43:P43"/>
    <mergeCell ref="E59:H59"/>
    <mergeCell ref="E51:H51"/>
    <mergeCell ref="E50:H50"/>
    <mergeCell ref="E78:H78"/>
    <mergeCell ref="E68:H68"/>
    <mergeCell ref="I72:P72"/>
    <mergeCell ref="I71:P71"/>
    <mergeCell ref="I68:P68"/>
    <mergeCell ref="I44:P44"/>
    <mergeCell ref="E49:H49"/>
    <mergeCell ref="E67:H67"/>
    <mergeCell ref="I67:P67"/>
    <mergeCell ref="E61:H61"/>
    <mergeCell ref="I61:P61"/>
    <mergeCell ref="I53:P53"/>
    <mergeCell ref="I58:P58"/>
    <mergeCell ref="I60:P60"/>
    <mergeCell ref="E58:H58"/>
    <mergeCell ref="E52:H52"/>
    <mergeCell ref="E60:H60"/>
    <mergeCell ref="E45:H45"/>
    <mergeCell ref="E44:H44"/>
    <mergeCell ref="E27:H27"/>
    <mergeCell ref="E29:H29"/>
    <mergeCell ref="N29:P29"/>
    <mergeCell ref="E43:H43"/>
    <mergeCell ref="E32:H32"/>
    <mergeCell ref="E42:H42"/>
    <mergeCell ref="E36:H36"/>
    <mergeCell ref="E40:H40"/>
    <mergeCell ref="E38:H38"/>
    <mergeCell ref="N42:P42"/>
    <mergeCell ref="N39:P39"/>
    <mergeCell ref="I36:P36"/>
    <mergeCell ref="I31:P31"/>
    <mergeCell ref="E28:H28"/>
    <mergeCell ref="N28:P28"/>
    <mergeCell ref="I25:P25"/>
    <mergeCell ref="Q25:R25"/>
    <mergeCell ref="Q26:R26"/>
    <mergeCell ref="I30:P30"/>
    <mergeCell ref="Q32:R32"/>
    <mergeCell ref="E30:H30"/>
    <mergeCell ref="E16:H16"/>
    <mergeCell ref="E21:H21"/>
    <mergeCell ref="I21:P21"/>
    <mergeCell ref="N18:P18"/>
    <mergeCell ref="N26:P26"/>
    <mergeCell ref="N27:P27"/>
    <mergeCell ref="E25:H25"/>
    <mergeCell ref="E31:H31"/>
    <mergeCell ref="Q16:R16"/>
    <mergeCell ref="I16:P16"/>
    <mergeCell ref="Q20:R20"/>
    <mergeCell ref="Q27:R27"/>
    <mergeCell ref="Q24:R24"/>
    <mergeCell ref="N23:P23"/>
    <mergeCell ref="N24:P24"/>
    <mergeCell ref="Q29:R29"/>
    <mergeCell ref="I17:P17"/>
    <mergeCell ref="E17:H17"/>
    <mergeCell ref="Q23:R23"/>
    <mergeCell ref="Q17:R17"/>
    <mergeCell ref="Q18:R18"/>
    <mergeCell ref="Q19:R19"/>
    <mergeCell ref="N20:P20"/>
    <mergeCell ref="Q21:R21"/>
    <mergeCell ref="N22:P22"/>
    <mergeCell ref="N19:P19"/>
    <mergeCell ref="Q22:R22"/>
    <mergeCell ref="Q28:R28"/>
    <mergeCell ref="E41:H41"/>
    <mergeCell ref="N41:P41"/>
    <mergeCell ref="Q41:R41"/>
    <mergeCell ref="I38:P38"/>
    <mergeCell ref="N40:P40"/>
    <mergeCell ref="Q30:R30"/>
    <mergeCell ref="Q35:R35"/>
    <mergeCell ref="I35:P35"/>
    <mergeCell ref="E35:H35"/>
    <mergeCell ref="Q38:R38"/>
    <mergeCell ref="Q40:R40"/>
    <mergeCell ref="Q37:R37"/>
    <mergeCell ref="I37:P37"/>
    <mergeCell ref="I32:P32"/>
    <mergeCell ref="E37:H37"/>
  </mergeCells>
  <phoneticPr fontId="2"/>
  <dataValidations count="4">
    <dataValidation type="list" allowBlank="1" showInputMessage="1" showErrorMessage="1" sqref="Q83:R84 Q59:R61 Q49:R53 Q30:R32" xr:uid="{00000000-0002-0000-0900-000000000000}">
      <formula1>Y30:Z30</formula1>
    </dataValidation>
    <dataValidation type="list" allowBlank="1" showInputMessage="1" showErrorMessage="1" sqref="Q22:R24 Q57:R58 Q68:R68 Q36:R37 Q78:R78 Q72:R74 Q43:R46 Q18:R20" xr:uid="{00000000-0002-0000-0900-000001000000}">
      <formula1>Y18:AA18</formula1>
    </dataValidation>
    <dataValidation type="list" allowBlank="1" showInputMessage="1" showErrorMessage="1" sqref="Q26:R29 Q39:R42 Q47:R47" xr:uid="{00000000-0002-0000-0900-000002000000}">
      <formula1>Y26:AD26</formula1>
    </dataValidation>
    <dataValidation type="list" allowBlank="1" showInputMessage="1" showErrorMessage="1" sqref="Q48:R48" xr:uid="{00000000-0002-0000-0900-000003000000}">
      <formula1>Y48:AB48</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ignoredErrors>
    <ignoredError sqref="D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L461"/>
  <sheetViews>
    <sheetView showGridLines="0" zoomScale="85" zoomScaleNormal="85" zoomScaleSheetLayoutView="75" workbookViewId="0">
      <selection activeCell="B3" sqref="B3"/>
    </sheetView>
  </sheetViews>
  <sheetFormatPr defaultColWidth="0" defaultRowHeight="12.75" zeroHeight="1" x14ac:dyDescent="0.25"/>
  <cols>
    <col min="1" max="1" width="1.59765625" style="82" customWidth="1"/>
    <col min="2" max="3" width="3.1328125" style="82" customWidth="1"/>
    <col min="4" max="4" width="22.59765625" style="82" customWidth="1"/>
    <col min="5" max="6" width="4.1328125" style="1" customWidth="1"/>
    <col min="7" max="7" width="45.59765625" style="1" customWidth="1"/>
    <col min="8" max="9" width="6.59765625" style="82" customWidth="1"/>
    <col min="10" max="10" width="6.59765625" style="1" customWidth="1"/>
    <col min="11" max="11" width="6.59765625" style="82" customWidth="1"/>
    <col min="12" max="12" width="7.59765625" style="82" customWidth="1"/>
    <col min="13" max="13" width="1.59765625" style="82" customWidth="1"/>
    <col min="14" max="16384" width="0" style="82" hidden="1"/>
  </cols>
  <sheetData>
    <row r="1" spans="1:12" x14ac:dyDescent="0.25">
      <c r="A1" s="20"/>
      <c r="B1" s="20"/>
      <c r="C1" s="20"/>
      <c r="D1" s="20"/>
    </row>
    <row r="2" spans="1:12" ht="15.4" x14ac:dyDescent="0.25">
      <c r="A2" s="34"/>
      <c r="B2" s="280" t="s">
        <v>1624</v>
      </c>
      <c r="C2" s="8"/>
      <c r="D2" s="8"/>
      <c r="H2" s="5"/>
      <c r="I2" s="5"/>
      <c r="J2" s="5"/>
      <c r="K2" s="5"/>
      <c r="L2"/>
    </row>
    <row r="3" spans="1:12" ht="24" customHeight="1" x14ac:dyDescent="0.25">
      <c r="B3"/>
      <c r="C3"/>
      <c r="D3" s="323"/>
      <c r="G3" s="1197" t="s">
        <v>3376</v>
      </c>
      <c r="H3" s="1198"/>
      <c r="I3" s="1198"/>
      <c r="J3" s="1198"/>
      <c r="K3" s="1198"/>
      <c r="L3" s="1198"/>
    </row>
    <row r="4" spans="1:12" ht="43.15" x14ac:dyDescent="0.25">
      <c r="B4" s="1008" t="s">
        <v>2246</v>
      </c>
      <c r="C4" s="1009"/>
      <c r="D4" s="1010"/>
      <c r="E4" s="9" t="s">
        <v>1417</v>
      </c>
      <c r="F4" s="9" t="s">
        <v>251</v>
      </c>
      <c r="G4" s="156" t="s">
        <v>655</v>
      </c>
      <c r="H4" s="158" t="s">
        <v>2109</v>
      </c>
      <c r="I4" s="158" t="s">
        <v>1894</v>
      </c>
      <c r="J4" s="133" t="s">
        <v>1061</v>
      </c>
      <c r="K4" s="156" t="s">
        <v>2458</v>
      </c>
      <c r="L4" s="9" t="s">
        <v>1863</v>
      </c>
    </row>
    <row r="5" spans="1:12" ht="1.5" customHeight="1" x14ac:dyDescent="0.25">
      <c r="B5" s="160"/>
      <c r="C5" s="161"/>
      <c r="D5" s="162"/>
      <c r="E5" s="14"/>
      <c r="F5" s="14"/>
      <c r="G5" s="161"/>
      <c r="H5" s="159"/>
      <c r="I5" s="159"/>
      <c r="J5" s="136"/>
      <c r="K5" s="136"/>
      <c r="L5" s="14"/>
    </row>
    <row r="6" spans="1:12" ht="15.4" customHeight="1" x14ac:dyDescent="0.25">
      <c r="B6" s="1012" t="s">
        <v>252</v>
      </c>
      <c r="C6" s="43" t="s">
        <v>2023</v>
      </c>
      <c r="D6" s="41" t="s">
        <v>3382</v>
      </c>
      <c r="E6" s="87" t="str">
        <f ca="1">評価結果!G15</f>
        <v>◎</v>
      </c>
      <c r="F6" s="88">
        <f>評価結果!H15</f>
        <v>1.1000000000000001</v>
      </c>
      <c r="G6" s="79" t="str">
        <f>評価結果!I15</f>
        <v>CO₂削減推進会議等の設置及び開催</v>
      </c>
      <c r="H6" s="74">
        <f>評価結果!S15</f>
        <v>0.1</v>
      </c>
      <c r="I6" s="81">
        <f>評価結果!T15</f>
        <v>0.4</v>
      </c>
      <c r="J6" s="81">
        <f>評価結果!U15</f>
        <v>1</v>
      </c>
      <c r="K6" s="170">
        <f ca="1">評価結果!W15</f>
        <v>11.46131805157593</v>
      </c>
      <c r="L6" s="197">
        <f ca="1">評価結果!L15</f>
        <v>0.45845272206303728</v>
      </c>
    </row>
    <row r="7" spans="1:12" ht="15.4" customHeight="1" x14ac:dyDescent="0.25">
      <c r="B7" s="1012"/>
      <c r="C7" s="40"/>
      <c r="D7" s="41"/>
      <c r="E7" s="49" t="str">
        <f ca="1">評価結果!G16</f>
        <v>◎</v>
      </c>
      <c r="F7" s="50">
        <f>評価結果!H16</f>
        <v>1.2</v>
      </c>
      <c r="G7" s="51" t="str">
        <f>評価結果!I16</f>
        <v>PDCA管理サイクルの実施体制の整備</v>
      </c>
      <c r="H7" s="74"/>
      <c r="I7" s="53">
        <f>評価結果!T16</f>
        <v>0.3</v>
      </c>
      <c r="J7" s="81">
        <f>評価結果!U16</f>
        <v>1</v>
      </c>
      <c r="K7" s="170">
        <f ca="1">評価結果!W16</f>
        <v>11.46131805157593</v>
      </c>
      <c r="L7" s="197">
        <f ca="1">評価結果!L16</f>
        <v>0.34383954154727786</v>
      </c>
    </row>
    <row r="8" spans="1:12" ht="15.4" customHeight="1" x14ac:dyDescent="0.25">
      <c r="B8" s="1012"/>
      <c r="C8" s="40"/>
      <c r="D8" s="41"/>
      <c r="E8" s="49" t="str">
        <f ca="1">評価結果!G17</f>
        <v>○</v>
      </c>
      <c r="F8" s="50">
        <f>評価結果!H17</f>
        <v>1.3</v>
      </c>
      <c r="G8" s="51" t="str">
        <f>評価結果!I17</f>
        <v>ISO14001の取得</v>
      </c>
      <c r="H8" s="74"/>
      <c r="I8" s="53">
        <f>評価結果!T17</f>
        <v>0.15</v>
      </c>
      <c r="J8" s="81">
        <f>評価結果!U17</f>
        <v>1</v>
      </c>
      <c r="K8" s="170">
        <f ca="1">評価結果!W17</f>
        <v>11.46131805157593</v>
      </c>
      <c r="L8" s="197">
        <f ca="1">評価結果!L17</f>
        <v>0.17191977077363893</v>
      </c>
    </row>
    <row r="9" spans="1:12" ht="15.4" customHeight="1" x14ac:dyDescent="0.25">
      <c r="B9" s="1012"/>
      <c r="C9" s="40"/>
      <c r="D9" s="41"/>
      <c r="E9" s="49" t="str">
        <f ca="1">評価結果!G18</f>
        <v>○</v>
      </c>
      <c r="F9" s="50">
        <f>評価結果!H18</f>
        <v>1.4</v>
      </c>
      <c r="G9" s="51" t="str">
        <f>評価結果!I18</f>
        <v>CO₂削減に関するQCサークル活動、改善提案制度の導入</v>
      </c>
      <c r="H9" s="74"/>
      <c r="I9" s="53">
        <f>評価結果!T18</f>
        <v>0.15</v>
      </c>
      <c r="J9" s="81">
        <f>評価結果!U18</f>
        <v>1</v>
      </c>
      <c r="K9" s="170">
        <f ca="1">評価結果!W18</f>
        <v>11.46131805157593</v>
      </c>
      <c r="L9" s="197">
        <f ca="1">評価結果!L18</f>
        <v>0.17191977077363893</v>
      </c>
    </row>
    <row r="10" spans="1:12" ht="15.4" customHeight="1" x14ac:dyDescent="0.25">
      <c r="B10" s="1012"/>
      <c r="C10" s="33"/>
      <c r="D10" s="42"/>
      <c r="E10" s="49" t="str">
        <f ca="1">評価結果!G19</f>
        <v>＋</v>
      </c>
      <c r="F10" s="50">
        <f>評価結果!H19</f>
        <v>1.5</v>
      </c>
      <c r="G10" s="51" t="str">
        <f>評価結果!I19</f>
        <v>エネルギー管理優良工場、省エネ大賞等の表彰</v>
      </c>
      <c r="H10" s="74"/>
      <c r="I10" s="53">
        <f>評価結果!T19</f>
        <v>0.2</v>
      </c>
      <c r="J10" s="59">
        <f>評価結果!U19</f>
        <v>1</v>
      </c>
      <c r="K10" s="155">
        <f ca="1">評価結果!W19</f>
        <v>9.1690544412607444</v>
      </c>
      <c r="L10" s="155">
        <f ca="1">評価結果!L19</f>
        <v>0.18338108882521492</v>
      </c>
    </row>
    <row r="11" spans="1:12" ht="15.4" customHeight="1" x14ac:dyDescent="0.25">
      <c r="B11" s="1012"/>
      <c r="C11" s="38" t="s">
        <v>938</v>
      </c>
      <c r="D11" s="39" t="s">
        <v>2300</v>
      </c>
      <c r="E11" s="44" t="str">
        <f ca="1">評価結果!G20</f>
        <v>◎</v>
      </c>
      <c r="F11" s="45">
        <f>評価結果!H20</f>
        <v>2.1</v>
      </c>
      <c r="G11" s="46" t="str">
        <f>評価結果!I20</f>
        <v>図面・改修履歴等の整備</v>
      </c>
      <c r="H11" s="132">
        <f>評価結果!S20</f>
        <v>0.1</v>
      </c>
      <c r="I11" s="48">
        <f>評価結果!T20</f>
        <v>0.3</v>
      </c>
      <c r="J11" s="48">
        <f>評価結果!U20</f>
        <v>1</v>
      </c>
      <c r="K11" s="145">
        <f ca="1">評価結果!W20</f>
        <v>11.46131805157593</v>
      </c>
      <c r="L11" s="145">
        <f ca="1">評価結果!L20</f>
        <v>0.34383954154727786</v>
      </c>
    </row>
    <row r="12" spans="1:12" ht="15.4" customHeight="1" x14ac:dyDescent="0.25">
      <c r="B12" s="1012"/>
      <c r="C12" s="40"/>
      <c r="D12" s="41"/>
      <c r="E12" s="49" t="str">
        <f ca="1">評価結果!G21</f>
        <v>◎</v>
      </c>
      <c r="F12" s="50">
        <f>評価結果!H21</f>
        <v>2.2000000000000002</v>
      </c>
      <c r="G12" s="51" t="str">
        <f>評価結果!I21</f>
        <v>設備台帳等の整備</v>
      </c>
      <c r="H12" s="74"/>
      <c r="I12" s="53">
        <f>評価結果!T21</f>
        <v>0.3</v>
      </c>
      <c r="J12" s="81">
        <f>評価結果!U21</f>
        <v>1</v>
      </c>
      <c r="K12" s="170">
        <f ca="1">評価結果!W21</f>
        <v>11.46131805157593</v>
      </c>
      <c r="L12" s="197">
        <f ca="1">評価結果!L21</f>
        <v>0.34383954154727786</v>
      </c>
    </row>
    <row r="13" spans="1:12" ht="15.4" customHeight="1" x14ac:dyDescent="0.25">
      <c r="B13" s="1012"/>
      <c r="C13" s="33"/>
      <c r="D13" s="42"/>
      <c r="E13" s="54" t="str">
        <f ca="1">評価結果!G22</f>
        <v>◎</v>
      </c>
      <c r="F13" s="55">
        <f>評価結果!H22</f>
        <v>2.2999999999999998</v>
      </c>
      <c r="G13" s="56" t="str">
        <f>評価結果!I22</f>
        <v>管理標準等の整備</v>
      </c>
      <c r="H13" s="75"/>
      <c r="I13" s="59">
        <f>評価結果!T22</f>
        <v>0.4</v>
      </c>
      <c r="J13" s="59">
        <f>評価結果!U22</f>
        <v>1</v>
      </c>
      <c r="K13" s="155">
        <f ca="1">評価結果!W22</f>
        <v>11.46131805157593</v>
      </c>
      <c r="L13" s="155">
        <f ca="1">評価結果!L22</f>
        <v>0.45845272206303728</v>
      </c>
    </row>
    <row r="14" spans="1:12" ht="15.4" customHeight="1" x14ac:dyDescent="0.25">
      <c r="B14" s="1012"/>
      <c r="C14" s="38" t="s">
        <v>939</v>
      </c>
      <c r="D14" s="1006" t="s">
        <v>2301</v>
      </c>
      <c r="E14" s="49" t="str">
        <f ca="1">評価結果!G23</f>
        <v>◎</v>
      </c>
      <c r="F14" s="45">
        <f>評価結果!H23</f>
        <v>3.1</v>
      </c>
      <c r="G14" s="46" t="str">
        <f>評価結果!I23</f>
        <v>エネルギー管理システムの導入</v>
      </c>
      <c r="H14" s="132">
        <f>評価結果!S23</f>
        <v>0.3</v>
      </c>
      <c r="I14" s="48">
        <f>評価結果!T23</f>
        <v>0.25</v>
      </c>
      <c r="J14" s="81">
        <f>評価結果!U23</f>
        <v>1</v>
      </c>
      <c r="K14" s="170">
        <f ca="1">評価結果!W23</f>
        <v>11.46131805157593</v>
      </c>
      <c r="L14" s="170">
        <f ca="1">評価結果!L23</f>
        <v>0.85959885386819468</v>
      </c>
    </row>
    <row r="15" spans="1:12" ht="15.4" customHeight="1" x14ac:dyDescent="0.25">
      <c r="B15" s="1012"/>
      <c r="C15" s="43"/>
      <c r="D15" s="1007"/>
      <c r="E15" s="49" t="str">
        <f ca="1">評価結果!G24</f>
        <v>◎</v>
      </c>
      <c r="F15" s="50">
        <f>評価結果!H24</f>
        <v>3.2</v>
      </c>
      <c r="G15" s="51" t="str">
        <f>評価結果!I24</f>
        <v>電力負荷状況・発電状況等の把握に必要な計測・計量設備の導入</v>
      </c>
      <c r="H15" s="74"/>
      <c r="I15" s="53">
        <f>評価結果!T24</f>
        <v>0.1</v>
      </c>
      <c r="J15" s="81">
        <f>評価結果!U24</f>
        <v>1</v>
      </c>
      <c r="K15" s="170">
        <f ca="1">評価結果!W24</f>
        <v>11.46131805157593</v>
      </c>
      <c r="L15" s="197">
        <f ca="1">評価結果!L24</f>
        <v>0.34383954154727786</v>
      </c>
    </row>
    <row r="16" spans="1:12" ht="15.4" customHeight="1" x14ac:dyDescent="0.25">
      <c r="B16" s="1012"/>
      <c r="C16" s="40"/>
      <c r="D16" s="41"/>
      <c r="E16" s="49" t="str">
        <f ca="1">評価結果!G25</f>
        <v>◎</v>
      </c>
      <c r="F16" s="50">
        <f>評価結果!H25</f>
        <v>3.3</v>
      </c>
      <c r="G16" s="51" t="str">
        <f>評価結果!I25</f>
        <v>エネルギー消費先別の使用量把握に必要な計測・計量設備の導入</v>
      </c>
      <c r="H16" s="74"/>
      <c r="I16" s="53">
        <f>評価結果!T25</f>
        <v>0.2</v>
      </c>
      <c r="J16" s="81">
        <f>評価結果!U25</f>
        <v>1</v>
      </c>
      <c r="K16" s="170">
        <f ca="1">評価結果!W25</f>
        <v>11.46131805157593</v>
      </c>
      <c r="L16" s="197">
        <f ca="1">評価結果!L25</f>
        <v>0.68767908309455572</v>
      </c>
    </row>
    <row r="17" spans="2:12" ht="15.4" customHeight="1" x14ac:dyDescent="0.25">
      <c r="B17" s="1012"/>
      <c r="C17" s="40"/>
      <c r="D17" s="41"/>
      <c r="E17" s="49" t="str">
        <f ca="1">評価結果!G26</f>
        <v>◎</v>
      </c>
      <c r="F17" s="50">
        <f>評価結果!H26</f>
        <v>3.4</v>
      </c>
      <c r="G17" s="51" t="str">
        <f>評価結果!I26</f>
        <v>系統別の使用量把握に必要な計測・計量設備の導入</v>
      </c>
      <c r="H17" s="74"/>
      <c r="I17" s="53">
        <f>評価結果!T26</f>
        <v>0.2</v>
      </c>
      <c r="J17" s="81">
        <f>評価結果!U26</f>
        <v>1</v>
      </c>
      <c r="K17" s="170">
        <f ca="1">評価結果!W26</f>
        <v>11.46131805157593</v>
      </c>
      <c r="L17" s="197">
        <f ca="1">評価結果!L26</f>
        <v>0.68767908309455572</v>
      </c>
    </row>
    <row r="18" spans="2:12" ht="15.4" customHeight="1" x14ac:dyDescent="0.25">
      <c r="B18" s="1012"/>
      <c r="C18" s="40"/>
      <c r="D18" s="41"/>
      <c r="E18" s="49" t="str">
        <f ca="1">評価結果!G27</f>
        <v>◎</v>
      </c>
      <c r="F18" s="50">
        <f>評価結果!H27</f>
        <v>3.5</v>
      </c>
      <c r="G18" s="51" t="str">
        <f>評価結果!I27</f>
        <v>管理日報・月報・年報の作成</v>
      </c>
      <c r="H18" s="74"/>
      <c r="I18" s="53">
        <f>評価結果!T27</f>
        <v>0.05</v>
      </c>
      <c r="J18" s="81">
        <f>評価結果!U27</f>
        <v>1</v>
      </c>
      <c r="K18" s="170">
        <f ca="1">評価結果!W27</f>
        <v>11.46131805157593</v>
      </c>
      <c r="L18" s="197">
        <f ca="1">評価結果!L27</f>
        <v>0.17191977077363893</v>
      </c>
    </row>
    <row r="19" spans="2:12" ht="15.4" customHeight="1" x14ac:dyDescent="0.25">
      <c r="B19" s="1012"/>
      <c r="C19" s="40"/>
      <c r="D19" s="41"/>
      <c r="E19" s="53" t="str">
        <f ca="1">評価結果!G28</f>
        <v>○</v>
      </c>
      <c r="F19" s="50">
        <f>評価結果!H28</f>
        <v>3.6</v>
      </c>
      <c r="G19" s="51" t="str">
        <f>評価結果!I28</f>
        <v>ユーティリティ設備の分析に必要な計測・計量設備の導入</v>
      </c>
      <c r="H19" s="74"/>
      <c r="I19" s="53">
        <f>評価結果!T28</f>
        <v>0.2</v>
      </c>
      <c r="J19" s="59">
        <f>評価結果!U28</f>
        <v>1</v>
      </c>
      <c r="K19" s="155" t="str">
        <f>評価結果!W28</f>
        <v/>
      </c>
      <c r="L19" s="155" t="str">
        <f>評価結果!L28</f>
        <v>-</v>
      </c>
    </row>
    <row r="20" spans="2:12" ht="15.4" customHeight="1" x14ac:dyDescent="0.25">
      <c r="B20" s="1012"/>
      <c r="C20" s="38" t="s">
        <v>2187</v>
      </c>
      <c r="D20" s="1006" t="s">
        <v>3385</v>
      </c>
      <c r="E20" s="44" t="str">
        <f ca="1">評価結果!G29</f>
        <v>◎</v>
      </c>
      <c r="F20" s="45">
        <f>評価結果!H29</f>
        <v>4.0999999999999996</v>
      </c>
      <c r="G20" s="46" t="str">
        <f>評価結果!I29</f>
        <v>生産工程・処理工程のエネルギー管理</v>
      </c>
      <c r="H20" s="132">
        <f>評価結果!S29</f>
        <v>0.45</v>
      </c>
      <c r="I20" s="48">
        <f>評価結果!T29</f>
        <v>0.05</v>
      </c>
      <c r="J20" s="81">
        <f>評価結果!U29</f>
        <v>1</v>
      </c>
      <c r="K20" s="170" t="str">
        <f>評価結果!W29</f>
        <v/>
      </c>
      <c r="L20" s="170" t="str">
        <f>評価結果!L29</f>
        <v>-</v>
      </c>
    </row>
    <row r="21" spans="2:12" ht="15.4" customHeight="1" x14ac:dyDescent="0.25">
      <c r="B21" s="1012"/>
      <c r="C21" s="43"/>
      <c r="D21" s="1007"/>
      <c r="E21" s="49" t="str">
        <f ca="1">評価結果!G30</f>
        <v>◎</v>
      </c>
      <c r="F21" s="50">
        <f>評価結果!H30</f>
        <v>4.2</v>
      </c>
      <c r="G21" s="51" t="str">
        <f>評価結果!I30</f>
        <v>エネルギー消費特性の把握、エネルギー消費原単位の算出及び管理</v>
      </c>
      <c r="H21" s="74"/>
      <c r="I21" s="53">
        <f>評価結果!T30</f>
        <v>0.1</v>
      </c>
      <c r="J21" s="81">
        <f>評価結果!U30</f>
        <v>1</v>
      </c>
      <c r="K21" s="170">
        <f ca="1">評価結果!W30</f>
        <v>11.46131805157593</v>
      </c>
      <c r="L21" s="197">
        <f ca="1">評価結果!L30</f>
        <v>0.51575931232091687</v>
      </c>
    </row>
    <row r="22" spans="2:12" ht="15.4" customHeight="1" x14ac:dyDescent="0.25">
      <c r="B22" s="1012"/>
      <c r="C22" s="43"/>
      <c r="D22" s="41"/>
      <c r="E22" s="49" t="str">
        <f ca="1">評価結果!G31</f>
        <v>◎</v>
      </c>
      <c r="F22" s="50">
        <f>評価結果!H31</f>
        <v>4.3</v>
      </c>
      <c r="G22" s="51" t="str">
        <f>評価結果!I31</f>
        <v>CO₂排出量の管理</v>
      </c>
      <c r="H22" s="74"/>
      <c r="I22" s="53">
        <f>評価結果!T31</f>
        <v>0.05</v>
      </c>
      <c r="J22" s="81">
        <f>評価結果!U31</f>
        <v>1</v>
      </c>
      <c r="K22" s="170">
        <f ca="1">評価結果!W31</f>
        <v>11.46131805157593</v>
      </c>
      <c r="L22" s="197">
        <f ca="1">評価結果!L31</f>
        <v>0.25787965616045844</v>
      </c>
    </row>
    <row r="23" spans="2:12" ht="15.4" customHeight="1" x14ac:dyDescent="0.25">
      <c r="B23" s="1012"/>
      <c r="C23" s="43"/>
      <c r="D23" s="41"/>
      <c r="E23" s="49" t="str">
        <f ca="1">評価結果!G32</f>
        <v>◎</v>
      </c>
      <c r="F23" s="50">
        <f>評価結果!H32</f>
        <v>4.4000000000000004</v>
      </c>
      <c r="G23" s="51" t="str">
        <f>評価結果!I32</f>
        <v>CO₂削減目標の設定、CO₂削減対策計画の立案及び実績の集約・評価の実施</v>
      </c>
      <c r="H23" s="74"/>
      <c r="I23" s="53">
        <f>評価結果!T32</f>
        <v>0.25</v>
      </c>
      <c r="J23" s="81">
        <f>評価結果!U32</f>
        <v>1</v>
      </c>
      <c r="K23" s="170">
        <f ca="1">評価結果!W32</f>
        <v>11.46131805157593</v>
      </c>
      <c r="L23" s="197">
        <f ca="1">評価結果!L32</f>
        <v>1.2893982808022921</v>
      </c>
    </row>
    <row r="24" spans="2:12" ht="15.4" customHeight="1" x14ac:dyDescent="0.25">
      <c r="B24" s="1012"/>
      <c r="C24" s="43"/>
      <c r="D24" s="41"/>
      <c r="E24" s="49" t="str">
        <f ca="1">評価結果!G33</f>
        <v>◎</v>
      </c>
      <c r="F24" s="50">
        <f>評価結果!H33</f>
        <v>4.5</v>
      </c>
      <c r="G24" s="51" t="str">
        <f>評価結果!I33</f>
        <v>CO₂削減対策の啓発活動の実施</v>
      </c>
      <c r="H24" s="74"/>
      <c r="I24" s="53">
        <f>評価結果!T33</f>
        <v>0.1</v>
      </c>
      <c r="J24" s="81">
        <f>評価結果!U33</f>
        <v>1</v>
      </c>
      <c r="K24" s="170">
        <f ca="1">評価結果!W33</f>
        <v>11.46131805157593</v>
      </c>
      <c r="L24" s="197">
        <f ca="1">評価結果!L33</f>
        <v>0.51575931232091687</v>
      </c>
    </row>
    <row r="25" spans="2:12" ht="15.4" customHeight="1" x14ac:dyDescent="0.25">
      <c r="B25" s="1012"/>
      <c r="C25" s="43"/>
      <c r="D25" s="41"/>
      <c r="E25" s="49" t="str">
        <f ca="1">評価結果!G34</f>
        <v>◎</v>
      </c>
      <c r="F25" s="50">
        <f>評価結果!H34</f>
        <v>4.5999999999999996</v>
      </c>
      <c r="G25" s="51" t="str">
        <f>評価結果!I34</f>
        <v>改善策の立案・実施及び効果検証の実施</v>
      </c>
      <c r="H25" s="74"/>
      <c r="I25" s="53">
        <f>評価結果!T34</f>
        <v>0.35</v>
      </c>
      <c r="J25" s="81">
        <f>評価結果!U34</f>
        <v>1</v>
      </c>
      <c r="K25" s="170">
        <f ca="1">評価結果!W34</f>
        <v>11.46131805157593</v>
      </c>
      <c r="L25" s="197">
        <f ca="1">評価結果!L34</f>
        <v>1.8051575931232089</v>
      </c>
    </row>
    <row r="26" spans="2:12" ht="15.4" customHeight="1" x14ac:dyDescent="0.25">
      <c r="B26" s="1012"/>
      <c r="C26" s="43"/>
      <c r="D26" s="41"/>
      <c r="E26" s="49" t="str">
        <f ca="1">評価結果!G35</f>
        <v>○</v>
      </c>
      <c r="F26" s="50">
        <f>評価結果!H35</f>
        <v>4.7</v>
      </c>
      <c r="G26" s="51" t="str">
        <f>評価結果!I35</f>
        <v>ユーティリティ設備の運転解析の実施</v>
      </c>
      <c r="H26" s="74"/>
      <c r="I26" s="53">
        <f>評価結果!T35</f>
        <v>0.1</v>
      </c>
      <c r="J26" s="81">
        <f>評価結果!U35</f>
        <v>1</v>
      </c>
      <c r="K26" s="170" t="str">
        <f>評価結果!W35</f>
        <v/>
      </c>
      <c r="L26" s="197" t="str">
        <f>評価結果!L35</f>
        <v>-</v>
      </c>
    </row>
    <row r="27" spans="2:12" ht="15.4" customHeight="1" x14ac:dyDescent="0.25">
      <c r="B27" s="1012"/>
      <c r="C27" s="43"/>
      <c r="D27" s="41"/>
      <c r="E27" s="143" t="str">
        <f ca="1">評価結果!G36</f>
        <v>＋</v>
      </c>
      <c r="F27" s="61">
        <f>評価結果!H36</f>
        <v>4.8</v>
      </c>
      <c r="G27" s="141" t="str">
        <f>評価結果!I36</f>
        <v>従業員等への環境・エネルギー情報提供システムの導入</v>
      </c>
      <c r="H27" s="74"/>
      <c r="I27" s="196">
        <f>評価結果!T36</f>
        <v>0.1</v>
      </c>
      <c r="J27" s="75">
        <f>評価結果!U36</f>
        <v>1</v>
      </c>
      <c r="K27" s="198">
        <f ca="1">評価結果!W36</f>
        <v>9.1690544412607444</v>
      </c>
      <c r="L27" s="198">
        <f ca="1">評価結果!L36</f>
        <v>0.41260744985673353</v>
      </c>
    </row>
    <row r="28" spans="2:12" ht="15.4" customHeight="1" x14ac:dyDescent="0.25">
      <c r="B28" s="1012"/>
      <c r="C28" s="38" t="s">
        <v>2188</v>
      </c>
      <c r="D28" s="39" t="s">
        <v>1621</v>
      </c>
      <c r="E28" s="44" t="str">
        <f ca="1">評価結果!G37</f>
        <v>◎</v>
      </c>
      <c r="F28" s="45">
        <f>評価結果!H37</f>
        <v>5.0999999999999996</v>
      </c>
      <c r="G28" s="46" t="str">
        <f>評価結果!I37</f>
        <v>保守・点検計画の策定及び実施</v>
      </c>
      <c r="H28" s="132">
        <f>評価結果!S37</f>
        <v>0.05</v>
      </c>
      <c r="I28" s="48">
        <f>評価結果!T37</f>
        <v>1</v>
      </c>
      <c r="J28" s="81">
        <f>評価結果!U37</f>
        <v>1</v>
      </c>
      <c r="K28" s="170">
        <f ca="1">評価結果!W37</f>
        <v>11.46131805157593</v>
      </c>
      <c r="L28" s="170">
        <f ca="1">評価結果!L37</f>
        <v>0.57306590257879653</v>
      </c>
    </row>
    <row r="29" spans="2:12" ht="15.4" customHeight="1" x14ac:dyDescent="0.25">
      <c r="B29" s="1024" t="s">
        <v>2264</v>
      </c>
      <c r="C29" s="1016" t="s">
        <v>2371</v>
      </c>
      <c r="D29" s="39" t="s">
        <v>2372</v>
      </c>
      <c r="E29" s="44" t="str">
        <f ca="1">評価結果!G38</f>
        <v>◎</v>
      </c>
      <c r="F29" s="45" t="str">
        <f>評価結果!H38</f>
        <v>1a.1</v>
      </c>
      <c r="G29" s="46" t="str">
        <f>評価結果!I38</f>
        <v>高効率蒸気ボイラーの導入</v>
      </c>
      <c r="H29" s="70">
        <f>評価結果!S38</f>
        <v>0</v>
      </c>
      <c r="I29" s="48">
        <f>評価結果!T38</f>
        <v>0.17100000000000001</v>
      </c>
      <c r="J29" s="48">
        <f>評価結果!U38</f>
        <v>1</v>
      </c>
      <c r="K29" s="145" t="str">
        <f>評価結果!W38</f>
        <v/>
      </c>
      <c r="L29" s="145" t="str">
        <f>評価結果!L38</f>
        <v>-</v>
      </c>
    </row>
    <row r="30" spans="2:12" ht="15.4" customHeight="1" x14ac:dyDescent="0.25">
      <c r="B30" s="1025"/>
      <c r="C30" s="1017"/>
      <c r="D30" s="41"/>
      <c r="E30" s="49" t="str">
        <f ca="1">評価結果!G39</f>
        <v>◎</v>
      </c>
      <c r="F30" s="50" t="str">
        <f>評価結果!H39</f>
        <v>1a.2</v>
      </c>
      <c r="G30" s="51" t="str">
        <f>評価結果!I39</f>
        <v>蒸気ボイラーのエコノマイザー又はエアヒーターの導入</v>
      </c>
      <c r="H30" s="71">
        <f>評価結果!S39</f>
        <v>0</v>
      </c>
      <c r="I30" s="53">
        <f>評価結果!T39</f>
        <v>6.2E-2</v>
      </c>
      <c r="J30" s="81">
        <f>評価結果!U39</f>
        <v>1</v>
      </c>
      <c r="K30" s="170">
        <f ca="1">評価結果!W39</f>
        <v>0</v>
      </c>
      <c r="L30" s="197">
        <f ca="1">評価結果!L39</f>
        <v>0</v>
      </c>
    </row>
    <row r="31" spans="2:12" ht="15.4" customHeight="1" x14ac:dyDescent="0.25">
      <c r="B31" s="1025"/>
      <c r="C31" s="1017"/>
      <c r="D31" s="41"/>
      <c r="E31" s="49" t="str">
        <f ca="1">評価結果!G40</f>
        <v>◎</v>
      </c>
      <c r="F31" s="50" t="str">
        <f>評価結果!H40</f>
        <v>1a.3</v>
      </c>
      <c r="G31" s="51" t="str">
        <f>評価結果!I40</f>
        <v>蒸気弁・フランジ部の断熱</v>
      </c>
      <c r="H31" s="71">
        <f>評価結果!S40</f>
        <v>0</v>
      </c>
      <c r="I31" s="53">
        <f>評価結果!T40</f>
        <v>0.02</v>
      </c>
      <c r="J31" s="81">
        <f>評価結果!U40</f>
        <v>1</v>
      </c>
      <c r="K31" s="170" t="str">
        <f>評価結果!W40</f>
        <v/>
      </c>
      <c r="L31" s="197" t="str">
        <f>評価結果!L40</f>
        <v>-</v>
      </c>
    </row>
    <row r="32" spans="2:12" ht="15.4" customHeight="1" x14ac:dyDescent="0.25">
      <c r="B32" s="1025"/>
      <c r="C32" s="1017"/>
      <c r="D32" s="41"/>
      <c r="E32" s="49" t="str">
        <f ca="1">評価結果!G41</f>
        <v>◎</v>
      </c>
      <c r="F32" s="50" t="str">
        <f>評価結果!H41</f>
        <v>1a.4</v>
      </c>
      <c r="G32" s="51" t="str">
        <f>評価結果!I41</f>
        <v>蒸気ドレンタンクの断熱</v>
      </c>
      <c r="H32" s="71">
        <f>評価結果!S41</f>
        <v>0</v>
      </c>
      <c r="I32" s="53">
        <f>評価結果!T41</f>
        <v>1E-3</v>
      </c>
      <c r="J32" s="81">
        <f>評価結果!U41</f>
        <v>1</v>
      </c>
      <c r="K32" s="170" t="str">
        <f>評価結果!W41</f>
        <v/>
      </c>
      <c r="L32" s="197" t="str">
        <f>評価結果!L41</f>
        <v>-</v>
      </c>
    </row>
    <row r="33" spans="2:12" ht="15.4" customHeight="1" x14ac:dyDescent="0.25">
      <c r="B33" s="1025"/>
      <c r="C33" s="1017"/>
      <c r="D33" s="41"/>
      <c r="E33" s="49" t="str">
        <f ca="1">評価結果!G42</f>
        <v>◎</v>
      </c>
      <c r="F33" s="50" t="str">
        <f>評価結果!H42</f>
        <v>1a.5</v>
      </c>
      <c r="G33" s="51" t="str">
        <f>評価結果!I42</f>
        <v>蒸気ボイラーの台数制御の導入</v>
      </c>
      <c r="H33" s="71">
        <f>評価結果!S42</f>
        <v>0</v>
      </c>
      <c r="I33" s="53">
        <f>評価結果!T42</f>
        <v>5.8999999999999997E-2</v>
      </c>
      <c r="J33" s="81">
        <f>評価結果!U42</f>
        <v>1</v>
      </c>
      <c r="K33" s="170" t="str">
        <f>評価結果!W42</f>
        <v/>
      </c>
      <c r="L33" s="197" t="str">
        <f>評価結果!L42</f>
        <v>-</v>
      </c>
    </row>
    <row r="34" spans="2:12" ht="15.4" customHeight="1" x14ac:dyDescent="0.25">
      <c r="B34" s="1025"/>
      <c r="C34" s="1017"/>
      <c r="D34" s="41"/>
      <c r="E34" s="49" t="str">
        <f ca="1">評価結果!G43</f>
        <v>○</v>
      </c>
      <c r="F34" s="50" t="str">
        <f>評価結果!H43</f>
        <v>1a.6</v>
      </c>
      <c r="G34" s="51" t="str">
        <f>評価結果!I43</f>
        <v>蒸気ドレン回収設備の導入</v>
      </c>
      <c r="H34" s="71">
        <f>評価結果!S43</f>
        <v>0</v>
      </c>
      <c r="I34" s="53">
        <f>評価結果!T43</f>
        <v>3.2000000000000001E-2</v>
      </c>
      <c r="J34" s="81">
        <f>評価結果!U43</f>
        <v>1</v>
      </c>
      <c r="K34" s="170" t="str">
        <f>評価結果!W43</f>
        <v/>
      </c>
      <c r="L34" s="197" t="str">
        <f>評価結果!L43</f>
        <v>-</v>
      </c>
    </row>
    <row r="35" spans="2:12" ht="15.4" customHeight="1" x14ac:dyDescent="0.25">
      <c r="B35" s="1025"/>
      <c r="C35" s="1017"/>
      <c r="D35" s="41"/>
      <c r="E35" s="49" t="str">
        <f ca="1">評価結果!G44</f>
        <v>○</v>
      </c>
      <c r="F35" s="50" t="str">
        <f>評価結果!H44</f>
        <v>1a.7</v>
      </c>
      <c r="G35" s="51" t="str">
        <f>評価結果!I44</f>
        <v>蒸気ドレンのクローズド回収方式の導入</v>
      </c>
      <c r="H35" s="71">
        <f>評価結果!S44</f>
        <v>0</v>
      </c>
      <c r="I35" s="53">
        <f>評価結果!T44</f>
        <v>3.6999999999999998E-2</v>
      </c>
      <c r="J35" s="81">
        <f>評価結果!U44</f>
        <v>1</v>
      </c>
      <c r="K35" s="170" t="str">
        <f>評価結果!W44</f>
        <v/>
      </c>
      <c r="L35" s="197" t="str">
        <f>評価結果!L44</f>
        <v>-</v>
      </c>
    </row>
    <row r="36" spans="2:12" ht="15.4" customHeight="1" x14ac:dyDescent="0.25">
      <c r="B36" s="1025"/>
      <c r="C36" s="1017"/>
      <c r="D36" s="41"/>
      <c r="E36" s="49" t="str">
        <f ca="1">評価結果!G45</f>
        <v>○</v>
      </c>
      <c r="F36" s="50" t="str">
        <f>評価結果!H45</f>
        <v>1a.8</v>
      </c>
      <c r="G36" s="51" t="str">
        <f>評価結果!I45</f>
        <v>蒸気ボイラーの小型分散システムの導入</v>
      </c>
      <c r="H36" s="71">
        <f>評価結果!S45</f>
        <v>0</v>
      </c>
      <c r="I36" s="53">
        <f>評価結果!T45</f>
        <v>7.0000000000000001E-3</v>
      </c>
      <c r="J36" s="81">
        <f>評価結果!U45</f>
        <v>1</v>
      </c>
      <c r="K36" s="170" t="str">
        <f>評価結果!W45</f>
        <v/>
      </c>
      <c r="L36" s="197" t="str">
        <f>評価結果!L45</f>
        <v>-</v>
      </c>
    </row>
    <row r="37" spans="2:12" ht="15.4" customHeight="1" x14ac:dyDescent="0.25">
      <c r="B37" s="1025"/>
      <c r="C37" s="1017"/>
      <c r="D37" s="41"/>
      <c r="E37" s="49" t="str">
        <f ca="1">評価結果!G46</f>
        <v>＋</v>
      </c>
      <c r="F37" s="50" t="str">
        <f>評価結果!H46</f>
        <v>1a.9</v>
      </c>
      <c r="G37" s="51" t="str">
        <f>評価結果!I46</f>
        <v>省エネ型スチームトラップの導入</v>
      </c>
      <c r="H37" s="71">
        <f>評価結果!S46</f>
        <v>0</v>
      </c>
      <c r="I37" s="53">
        <f>評価結果!T46</f>
        <v>0.02</v>
      </c>
      <c r="J37" s="81">
        <f>評価結果!U46</f>
        <v>1</v>
      </c>
      <c r="K37" s="170">
        <f ca="1">評価結果!W46</f>
        <v>0</v>
      </c>
      <c r="L37" s="197">
        <f ca="1">評価結果!L46</f>
        <v>0</v>
      </c>
    </row>
    <row r="38" spans="2:12" ht="15.4" customHeight="1" x14ac:dyDescent="0.25">
      <c r="B38" s="1025"/>
      <c r="C38" s="1017"/>
      <c r="D38" s="41"/>
      <c r="E38" s="49" t="str">
        <f ca="1">評価結果!G47</f>
        <v>＋</v>
      </c>
      <c r="F38" s="50" t="str">
        <f>評価結果!H47</f>
        <v>1a.10</v>
      </c>
      <c r="G38" s="51" t="str">
        <f>評価結果!I47</f>
        <v>蒸気ボイラーの押込送風機インバータ制御の導入</v>
      </c>
      <c r="H38" s="71">
        <f>評価結果!S47</f>
        <v>0</v>
      </c>
      <c r="I38" s="53">
        <f>評価結果!T47</f>
        <v>1E-3</v>
      </c>
      <c r="J38" s="81">
        <f>評価結果!U47</f>
        <v>1</v>
      </c>
      <c r="K38" s="170">
        <f ca="1">評価結果!W47</f>
        <v>0</v>
      </c>
      <c r="L38" s="197">
        <f ca="1">評価結果!L47</f>
        <v>0</v>
      </c>
    </row>
    <row r="39" spans="2:12" ht="15.4" customHeight="1" x14ac:dyDescent="0.25">
      <c r="B39" s="1025"/>
      <c r="C39" s="1017"/>
      <c r="D39" s="41"/>
      <c r="E39" s="49" t="str">
        <f ca="1">評価結果!G48</f>
        <v>＋</v>
      </c>
      <c r="F39" s="50" t="str">
        <f>評価結果!H48</f>
        <v>1a.11</v>
      </c>
      <c r="G39" s="51" t="str">
        <f>評価結果!I48</f>
        <v>不要蒸気配管の撤去・蒸気配管ルート・サイズの変更</v>
      </c>
      <c r="H39" s="71">
        <f>評価結果!S48</f>
        <v>0</v>
      </c>
      <c r="I39" s="53">
        <f>評価結果!T48</f>
        <v>0.04</v>
      </c>
      <c r="J39" s="81">
        <f>評価結果!U48</f>
        <v>1</v>
      </c>
      <c r="K39" s="170">
        <f ca="1">評価結果!W48</f>
        <v>0</v>
      </c>
      <c r="L39" s="197">
        <f ca="1">評価結果!L48</f>
        <v>0</v>
      </c>
    </row>
    <row r="40" spans="2:12" ht="15.4" customHeight="1" x14ac:dyDescent="0.25">
      <c r="B40" s="1025"/>
      <c r="C40" s="1017"/>
      <c r="D40" s="41"/>
      <c r="E40" s="49" t="str">
        <f ca="1">評価結果!G49</f>
        <v>＋</v>
      </c>
      <c r="F40" s="50" t="str">
        <f>評価結果!H49</f>
        <v>1a.12</v>
      </c>
      <c r="G40" s="51" t="str">
        <f>評価結果!I49</f>
        <v>圧力差タービンの導入</v>
      </c>
      <c r="H40" s="71">
        <f>評価結果!S49</f>
        <v>0</v>
      </c>
      <c r="I40" s="53">
        <f>評価結果!T49</f>
        <v>8.0000000000000002E-3</v>
      </c>
      <c r="J40" s="81">
        <f>評価結果!U49</f>
        <v>1</v>
      </c>
      <c r="K40" s="170">
        <f ca="1">評価結果!W49</f>
        <v>0</v>
      </c>
      <c r="L40" s="197">
        <f ca="1">評価結果!L49</f>
        <v>0</v>
      </c>
    </row>
    <row r="41" spans="2:12" ht="15.4" customHeight="1" x14ac:dyDescent="0.25">
      <c r="B41" s="1025"/>
      <c r="C41" s="1017"/>
      <c r="D41" s="41"/>
      <c r="E41" s="49" t="str">
        <f ca="1">評価結果!G50</f>
        <v>＋</v>
      </c>
      <c r="F41" s="50" t="str">
        <f>評価結果!H50</f>
        <v>1a.13</v>
      </c>
      <c r="G41" s="51" t="str">
        <f>評価結果!I50</f>
        <v>フラッシュ蒸気利用設備の導入</v>
      </c>
      <c r="H41" s="71">
        <f>評価結果!S50</f>
        <v>0</v>
      </c>
      <c r="I41" s="53">
        <f>評価結果!T50</f>
        <v>5.8999999999999997E-2</v>
      </c>
      <c r="J41" s="81">
        <f>評価結果!U50</f>
        <v>1</v>
      </c>
      <c r="K41" s="170">
        <f ca="1">評価結果!W50</f>
        <v>0</v>
      </c>
      <c r="L41" s="197">
        <f ca="1">評価結果!L50</f>
        <v>0</v>
      </c>
    </row>
    <row r="42" spans="2:12" ht="15.4" customHeight="1" x14ac:dyDescent="0.25">
      <c r="B42" s="1025"/>
      <c r="C42" s="1017"/>
      <c r="D42" s="41"/>
      <c r="E42" s="49" t="str">
        <f ca="1">評価結果!G51</f>
        <v>＋</v>
      </c>
      <c r="F42" s="50" t="str">
        <f>評価結果!H51</f>
        <v>1a.14</v>
      </c>
      <c r="G42" s="51" t="str">
        <f>評価結果!I51</f>
        <v>蒸気減圧エネルギー動力回収設備の導入</v>
      </c>
      <c r="H42" s="71">
        <f>評価結果!S51</f>
        <v>0</v>
      </c>
      <c r="I42" s="53">
        <f>評価結果!T51</f>
        <v>8.9999999999999993E-3</v>
      </c>
      <c r="J42" s="81">
        <f>評価結果!U51</f>
        <v>1</v>
      </c>
      <c r="K42" s="170">
        <f ca="1">評価結果!W51</f>
        <v>0</v>
      </c>
      <c r="L42" s="197">
        <f ca="1">評価結果!L51</f>
        <v>0</v>
      </c>
    </row>
    <row r="43" spans="2:12" ht="15.4" customHeight="1" x14ac:dyDescent="0.25">
      <c r="B43" s="1025"/>
      <c r="C43" s="1017"/>
      <c r="D43" s="41"/>
      <c r="E43" s="49" t="str">
        <f ca="1">評価結果!G52</f>
        <v>＋</v>
      </c>
      <c r="F43" s="50" t="str">
        <f>評価結果!H52</f>
        <v>1a.15</v>
      </c>
      <c r="G43" s="51" t="str">
        <f>評価結果!I52</f>
        <v>アキュムレーターの導入</v>
      </c>
      <c r="H43" s="71">
        <f>評価結果!S52</f>
        <v>0</v>
      </c>
      <c r="I43" s="53">
        <f>評価結果!T52</f>
        <v>5.8999999999999997E-2</v>
      </c>
      <c r="J43" s="81">
        <f>評価結果!U52</f>
        <v>1</v>
      </c>
      <c r="K43" s="170">
        <f ca="1">評価結果!W52</f>
        <v>0</v>
      </c>
      <c r="L43" s="197">
        <f ca="1">評価結果!L52</f>
        <v>0</v>
      </c>
    </row>
    <row r="44" spans="2:12" ht="15.4" customHeight="1" x14ac:dyDescent="0.25">
      <c r="B44" s="1025"/>
      <c r="C44" s="1017"/>
      <c r="D44" s="18"/>
      <c r="E44" s="54" t="str">
        <f ca="1">評価結果!G53</f>
        <v>＋</v>
      </c>
      <c r="F44" s="55" t="str">
        <f>評価結果!H53</f>
        <v>1a.16</v>
      </c>
      <c r="G44" s="56" t="str">
        <f>評価結果!I53</f>
        <v>負荷に適した容量のバーナーへの変更</v>
      </c>
      <c r="H44" s="72">
        <f>評価結果!S53</f>
        <v>0</v>
      </c>
      <c r="I44" s="59">
        <f>評価結果!T53</f>
        <v>5.8999999999999997E-2</v>
      </c>
      <c r="J44" s="59">
        <f>評価結果!U53</f>
        <v>1</v>
      </c>
      <c r="K44" s="155">
        <f ca="1">評価結果!W53</f>
        <v>0</v>
      </c>
      <c r="L44" s="155">
        <f ca="1">評価結果!L53</f>
        <v>0</v>
      </c>
    </row>
    <row r="45" spans="2:12" ht="15.4" customHeight="1" x14ac:dyDescent="0.25">
      <c r="B45" s="1025"/>
      <c r="C45" s="1017"/>
      <c r="D45" s="39" t="s">
        <v>2040</v>
      </c>
      <c r="E45" s="44" t="str">
        <f ca="1">評価結果!G54</f>
        <v>◎</v>
      </c>
      <c r="F45" s="45" t="str">
        <f>評価結果!H54</f>
        <v>1b.1</v>
      </c>
      <c r="G45" s="46" t="str">
        <f>評価結果!I54</f>
        <v>高効率熱源機器の導入</v>
      </c>
      <c r="H45" s="70">
        <f>評価結果!S54</f>
        <v>0</v>
      </c>
      <c r="I45" s="48">
        <f>評価結果!T54</f>
        <v>0.28199999999999997</v>
      </c>
      <c r="J45" s="48">
        <f>評価結果!U54</f>
        <v>1</v>
      </c>
      <c r="K45" s="145" t="str">
        <f>評価結果!W54</f>
        <v/>
      </c>
      <c r="L45" s="145" t="str">
        <f>評価結果!L54</f>
        <v>-</v>
      </c>
    </row>
    <row r="46" spans="2:12" ht="15.4" customHeight="1" x14ac:dyDescent="0.25">
      <c r="B46" s="1025"/>
      <c r="C46" s="1017"/>
      <c r="D46" s="41"/>
      <c r="E46" s="49" t="str">
        <f ca="1">評価結果!G55</f>
        <v>○</v>
      </c>
      <c r="F46" s="50" t="str">
        <f>評価結果!H55</f>
        <v>1b.2</v>
      </c>
      <c r="G46" s="51" t="str">
        <f>評価結果!I55</f>
        <v>水搬送経路の密閉化</v>
      </c>
      <c r="H46" s="71">
        <f>評価結果!S55</f>
        <v>0</v>
      </c>
      <c r="I46" s="53">
        <f>評価結果!T55</f>
        <v>0.06</v>
      </c>
      <c r="J46" s="81">
        <f>評価結果!U55</f>
        <v>1</v>
      </c>
      <c r="K46" s="170" t="str">
        <f>評価結果!W55</f>
        <v/>
      </c>
      <c r="L46" s="197" t="str">
        <f>評価結果!L55</f>
        <v>-</v>
      </c>
    </row>
    <row r="47" spans="2:12" ht="15.4" customHeight="1" x14ac:dyDescent="0.25">
      <c r="B47" s="1025"/>
      <c r="C47" s="1017"/>
      <c r="D47" s="41"/>
      <c r="E47" s="49" t="str">
        <f ca="1">評価結果!G56</f>
        <v>○</v>
      </c>
      <c r="F47" s="50" t="str">
        <f>評価結果!H56</f>
        <v>1b.3</v>
      </c>
      <c r="G47" s="51" t="str">
        <f>評価結果!I56</f>
        <v>熱源の台数制御の導入</v>
      </c>
      <c r="H47" s="71">
        <f>評価結果!S56</f>
        <v>0</v>
      </c>
      <c r="I47" s="53">
        <f>評価結果!T56</f>
        <v>1.4999999999999999E-2</v>
      </c>
      <c r="J47" s="81">
        <f>評価結果!U56</f>
        <v>1</v>
      </c>
      <c r="K47" s="170" t="str">
        <f>評価結果!W56</f>
        <v/>
      </c>
      <c r="L47" s="197" t="str">
        <f>評価結果!L56</f>
        <v>-</v>
      </c>
    </row>
    <row r="48" spans="2:12" ht="15.4" customHeight="1" x14ac:dyDescent="0.25">
      <c r="B48" s="1025"/>
      <c r="C48" s="1017"/>
      <c r="D48" s="41"/>
      <c r="E48" s="49" t="str">
        <f ca="1">評価結果!G57</f>
        <v>○</v>
      </c>
      <c r="F48" s="50" t="str">
        <f>評価結果!H57</f>
        <v>1b.4</v>
      </c>
      <c r="G48" s="51" t="str">
        <f>評価結果!I57</f>
        <v>冷却塔ファン等の台数制御又は発停制御の導入</v>
      </c>
      <c r="H48" s="71">
        <f>評価結果!S57</f>
        <v>0</v>
      </c>
      <c r="I48" s="53">
        <f>評価結果!T57</f>
        <v>0.15</v>
      </c>
      <c r="J48" s="81">
        <f>評価結果!U57</f>
        <v>1</v>
      </c>
      <c r="K48" s="170" t="str">
        <f>評価結果!W57</f>
        <v/>
      </c>
      <c r="L48" s="197" t="str">
        <f>評価結果!L57</f>
        <v>-</v>
      </c>
    </row>
    <row r="49" spans="2:12" ht="15.4" customHeight="1" x14ac:dyDescent="0.25">
      <c r="B49" s="1025"/>
      <c r="C49" s="1017"/>
      <c r="D49" s="41"/>
      <c r="E49" s="49" t="str">
        <f ca="1">評価結果!G58</f>
        <v>○</v>
      </c>
      <c r="F49" s="50" t="str">
        <f>評価結果!H58</f>
        <v>1b.5</v>
      </c>
      <c r="G49" s="51" t="str">
        <f>評価結果!I58</f>
        <v>熱源2次ポンプ変流量制御の導入</v>
      </c>
      <c r="H49" s="71">
        <f>評価結果!S58</f>
        <v>0</v>
      </c>
      <c r="I49" s="53">
        <f>評価結果!T58</f>
        <v>0.18</v>
      </c>
      <c r="J49" s="81">
        <f>評価結果!U58</f>
        <v>0</v>
      </c>
      <c r="K49" s="170" t="str">
        <f>評価結果!W58</f>
        <v/>
      </c>
      <c r="L49" s="197" t="str">
        <f>評価結果!L58</f>
        <v>-</v>
      </c>
    </row>
    <row r="50" spans="2:12" ht="15.4" customHeight="1" x14ac:dyDescent="0.25">
      <c r="B50" s="1025"/>
      <c r="C50" s="1017"/>
      <c r="D50" s="41"/>
      <c r="E50" s="49" t="str">
        <f ca="1">評価結果!G59</f>
        <v>○</v>
      </c>
      <c r="F50" s="50" t="str">
        <f>評価結果!H59</f>
        <v>1b.6</v>
      </c>
      <c r="G50" s="51" t="str">
        <f>評価結果!I59</f>
        <v>熱源2次ポンプの適正容量分割又は小容量ポンプの導入</v>
      </c>
      <c r="H50" s="71">
        <f>評価結果!S59</f>
        <v>0</v>
      </c>
      <c r="I50" s="53">
        <f>評価結果!T59</f>
        <v>0.11</v>
      </c>
      <c r="J50" s="81">
        <f>評価結果!U59</f>
        <v>0</v>
      </c>
      <c r="K50" s="170" t="str">
        <f>評価結果!W59</f>
        <v/>
      </c>
      <c r="L50" s="197" t="str">
        <f>評価結果!L59</f>
        <v>-</v>
      </c>
    </row>
    <row r="51" spans="2:12" ht="15.4" customHeight="1" x14ac:dyDescent="0.25">
      <c r="B51" s="1025"/>
      <c r="C51" s="1017"/>
      <c r="D51" s="41"/>
      <c r="E51" s="49" t="str">
        <f ca="1">評価結果!G60</f>
        <v>＋</v>
      </c>
      <c r="F51" s="50" t="str">
        <f>評価結果!H60</f>
        <v>1b.7</v>
      </c>
      <c r="G51" s="51" t="str">
        <f>評価結果!I60</f>
        <v>高効率冷却塔の導入</v>
      </c>
      <c r="H51" s="71">
        <f>評価結果!S60</f>
        <v>0</v>
      </c>
      <c r="I51" s="53">
        <f>評価結果!T60</f>
        <v>0.48599999999999999</v>
      </c>
      <c r="J51" s="81">
        <f>評価結果!U60</f>
        <v>1</v>
      </c>
      <c r="K51" s="170">
        <f ca="1">評価結果!W60</f>
        <v>0</v>
      </c>
      <c r="L51" s="197">
        <f ca="1">評価結果!L60</f>
        <v>0</v>
      </c>
    </row>
    <row r="52" spans="2:12" ht="15.4" customHeight="1" x14ac:dyDescent="0.25">
      <c r="B52" s="1025"/>
      <c r="C52" s="1017"/>
      <c r="D52" s="41"/>
      <c r="E52" s="49" t="str">
        <f ca="1">評価結果!G61</f>
        <v>＋</v>
      </c>
      <c r="F52" s="50" t="str">
        <f>評価結果!H61</f>
        <v>1b.8</v>
      </c>
      <c r="G52" s="51" t="str">
        <f>評価結果!I61</f>
        <v>高効率熱源ポンプの導入</v>
      </c>
      <c r="H52" s="71">
        <f>評価結果!S61</f>
        <v>0</v>
      </c>
      <c r="I52" s="53">
        <f>評価結果!T61</f>
        <v>9.6000000000000002E-2</v>
      </c>
      <c r="J52" s="81">
        <f>評価結果!U61</f>
        <v>1</v>
      </c>
      <c r="K52" s="170">
        <f ca="1">評価結果!W61</f>
        <v>0</v>
      </c>
      <c r="L52" s="197">
        <f ca="1">評価結果!L61</f>
        <v>0</v>
      </c>
    </row>
    <row r="53" spans="2:12" ht="15.4" customHeight="1" x14ac:dyDescent="0.25">
      <c r="B53" s="1025"/>
      <c r="C53" s="1017"/>
      <c r="D53" s="41"/>
      <c r="E53" s="49" t="str">
        <f ca="1">評価結果!G62</f>
        <v>＋</v>
      </c>
      <c r="F53" s="50" t="str">
        <f>評価結果!H62</f>
        <v>1b.9</v>
      </c>
      <c r="G53" s="51" t="str">
        <f>評価結果!I62</f>
        <v>大温度差送水システムの導入</v>
      </c>
      <c r="H53" s="71">
        <f>評価結果!S62</f>
        <v>0</v>
      </c>
      <c r="I53" s="53">
        <f>評価結果!T62</f>
        <v>0.24</v>
      </c>
      <c r="J53" s="81">
        <f>評価結果!U62</f>
        <v>1</v>
      </c>
      <c r="K53" s="170">
        <f ca="1">評価結果!W62</f>
        <v>0</v>
      </c>
      <c r="L53" s="197">
        <f ca="1">評価結果!L62</f>
        <v>0</v>
      </c>
    </row>
    <row r="54" spans="2:12" ht="15.4" customHeight="1" x14ac:dyDescent="0.25">
      <c r="B54" s="1025"/>
      <c r="C54" s="1017"/>
      <c r="D54" s="41"/>
      <c r="E54" s="49" t="str">
        <f ca="1">評価結果!G63</f>
        <v>＋</v>
      </c>
      <c r="F54" s="50" t="str">
        <f>評価結果!H63</f>
        <v>1b.10</v>
      </c>
      <c r="G54" s="51" t="str">
        <f>評価結果!I63</f>
        <v>熱源機器出口設定温度の遠方制御の導入</v>
      </c>
      <c r="H54" s="71">
        <f>評価結果!S63</f>
        <v>0</v>
      </c>
      <c r="I54" s="53">
        <f>評価結果!T63</f>
        <v>6.0000000000000001E-3</v>
      </c>
      <c r="J54" s="81">
        <f>評価結果!U63</f>
        <v>1</v>
      </c>
      <c r="K54" s="170">
        <f ca="1">評価結果!W63</f>
        <v>0</v>
      </c>
      <c r="L54" s="197">
        <f ca="1">評価結果!L63</f>
        <v>0</v>
      </c>
    </row>
    <row r="55" spans="2:12" ht="15.4" customHeight="1" x14ac:dyDescent="0.25">
      <c r="B55" s="1025"/>
      <c r="C55" s="1017"/>
      <c r="D55" s="41"/>
      <c r="E55" s="49" t="str">
        <f ca="1">評価結果!G64</f>
        <v>＋</v>
      </c>
      <c r="F55" s="50" t="str">
        <f>評価結果!H64</f>
        <v>1b.11</v>
      </c>
      <c r="G55" s="51" t="str">
        <f>評価結果!I64</f>
        <v>熱源1次ポンプ変流量制御の導入</v>
      </c>
      <c r="H55" s="71">
        <f>評価結果!S64</f>
        <v>0</v>
      </c>
      <c r="I55" s="53">
        <f>評価結果!T64</f>
        <v>0.22</v>
      </c>
      <c r="J55" s="81">
        <f>評価結果!U64</f>
        <v>0</v>
      </c>
      <c r="K55" s="170">
        <f ca="1">評価結果!W64</f>
        <v>0</v>
      </c>
      <c r="L55" s="197">
        <f ca="1">評価結果!L64</f>
        <v>0</v>
      </c>
    </row>
    <row r="56" spans="2:12" ht="15.4" customHeight="1" x14ac:dyDescent="0.25">
      <c r="B56" s="1025"/>
      <c r="C56" s="1017"/>
      <c r="D56" s="41"/>
      <c r="E56" s="49" t="str">
        <f ca="1">評価結果!G65</f>
        <v>＋</v>
      </c>
      <c r="F56" s="50" t="str">
        <f>評価結果!H65</f>
        <v>1b.12</v>
      </c>
      <c r="G56" s="51" t="str">
        <f>評価結果!I65</f>
        <v>冷却水ポンプ変流量制御の導入</v>
      </c>
      <c r="H56" s="71">
        <f>評価結果!S65</f>
        <v>0</v>
      </c>
      <c r="I56" s="53">
        <f>評価結果!T65</f>
        <v>0.25</v>
      </c>
      <c r="J56" s="81">
        <f>評価結果!U65</f>
        <v>0</v>
      </c>
      <c r="K56" s="170">
        <f ca="1">評価結果!W65</f>
        <v>0</v>
      </c>
      <c r="L56" s="197">
        <f ca="1">評価結果!L65</f>
        <v>0</v>
      </c>
    </row>
    <row r="57" spans="2:12" ht="15.4" customHeight="1" x14ac:dyDescent="0.25">
      <c r="B57" s="1025"/>
      <c r="C57" s="1017"/>
      <c r="D57" s="41"/>
      <c r="E57" s="49" t="str">
        <f ca="1">評価結果!G66</f>
        <v>＋</v>
      </c>
      <c r="F57" s="50" t="str">
        <f>評価結果!H66</f>
        <v>1b.13</v>
      </c>
      <c r="G57" s="51" t="str">
        <f>評価結果!I66</f>
        <v>熱源2次ポンプの末端差圧制御の導入</v>
      </c>
      <c r="H57" s="71">
        <f>評価結果!S66</f>
        <v>0</v>
      </c>
      <c r="I57" s="53">
        <f>評価結果!T66</f>
        <v>6.5000000000000002E-2</v>
      </c>
      <c r="J57" s="81">
        <f>評価結果!U66</f>
        <v>0</v>
      </c>
      <c r="K57" s="170">
        <f ca="1">評価結果!W66</f>
        <v>0</v>
      </c>
      <c r="L57" s="197">
        <f ca="1">評価結果!L66</f>
        <v>0</v>
      </c>
    </row>
    <row r="58" spans="2:12" ht="15.4" customHeight="1" x14ac:dyDescent="0.25">
      <c r="B58" s="1025"/>
      <c r="C58" s="1017"/>
      <c r="D58" s="41"/>
      <c r="E58" s="49" t="str">
        <f ca="1">評価結果!G67</f>
        <v>＋</v>
      </c>
      <c r="F58" s="50" t="str">
        <f>評価結果!H67</f>
        <v>1b.14</v>
      </c>
      <c r="G58" s="51" t="str">
        <f>評価結果!I67</f>
        <v>熱交換器の断熱</v>
      </c>
      <c r="H58" s="71">
        <f>評価結果!S67</f>
        <v>0</v>
      </c>
      <c r="I58" s="53">
        <f>評価結果!T67</f>
        <v>7.0000000000000001E-3</v>
      </c>
      <c r="J58" s="81">
        <f>評価結果!U67</f>
        <v>1</v>
      </c>
      <c r="K58" s="170">
        <f ca="1">評価結果!W67</f>
        <v>0</v>
      </c>
      <c r="L58" s="197">
        <f ca="1">評価結果!L67</f>
        <v>0</v>
      </c>
    </row>
    <row r="59" spans="2:12" ht="15.4" customHeight="1" x14ac:dyDescent="0.25">
      <c r="B59" s="1025"/>
      <c r="C59" s="1017"/>
      <c r="D59" s="41"/>
      <c r="E59" s="49" t="str">
        <f ca="1">評価結果!G68</f>
        <v>＋</v>
      </c>
      <c r="F59" s="50" t="str">
        <f>評価結果!H68</f>
        <v>1b.15</v>
      </c>
      <c r="G59" s="51" t="str">
        <f>評価結果!I68</f>
        <v>蓄熱システムの導入</v>
      </c>
      <c r="H59" s="71">
        <f>評価結果!S68</f>
        <v>0</v>
      </c>
      <c r="I59" s="53">
        <f>評価結果!T68</f>
        <v>0.05</v>
      </c>
      <c r="J59" s="81">
        <f>評価結果!U68</f>
        <v>1</v>
      </c>
      <c r="K59" s="170">
        <f ca="1">評価結果!W68</f>
        <v>0</v>
      </c>
      <c r="L59" s="197">
        <f ca="1">評価結果!L68</f>
        <v>0</v>
      </c>
    </row>
    <row r="60" spans="2:12" ht="15.4" customHeight="1" x14ac:dyDescent="0.25">
      <c r="B60" s="1025"/>
      <c r="C60" s="1017"/>
      <c r="D60" s="41"/>
      <c r="E60" s="49" t="str">
        <f ca="1">評価結果!G69</f>
        <v>＋</v>
      </c>
      <c r="F60" s="50" t="str">
        <f>評価結果!H69</f>
        <v>1b.16</v>
      </c>
      <c r="G60" s="51" t="str">
        <f>評価結果!I69</f>
        <v>冷却塔ファンインバータ制御の導入</v>
      </c>
      <c r="H60" s="71">
        <f>評価結果!S69</f>
        <v>0</v>
      </c>
      <c r="I60" s="53">
        <f>評価結果!T69</f>
        <v>1.4999999999999999E-2</v>
      </c>
      <c r="J60" s="81">
        <f>評価結果!U69</f>
        <v>1</v>
      </c>
      <c r="K60" s="170">
        <f ca="1">評価結果!W69</f>
        <v>0</v>
      </c>
      <c r="L60" s="197">
        <f ca="1">評価結果!L69</f>
        <v>0</v>
      </c>
    </row>
    <row r="61" spans="2:12" ht="15.4" customHeight="1" x14ac:dyDescent="0.25">
      <c r="B61" s="1025"/>
      <c r="C61" s="1017"/>
      <c r="D61" s="41"/>
      <c r="E61" s="49" t="str">
        <f ca="1">評価結果!G70</f>
        <v>＋</v>
      </c>
      <c r="F61" s="50" t="str">
        <f>評価結果!H70</f>
        <v>1b.17</v>
      </c>
      <c r="G61" s="51" t="str">
        <f>評価結果!I70</f>
        <v>フリークーリングシステムの導入</v>
      </c>
      <c r="H61" s="71">
        <f>評価結果!S70</f>
        <v>0</v>
      </c>
      <c r="I61" s="53">
        <f>評価結果!T70</f>
        <v>0.03</v>
      </c>
      <c r="J61" s="81">
        <f>評価結果!U70</f>
        <v>1</v>
      </c>
      <c r="K61" s="170">
        <f ca="1">評価結果!W70</f>
        <v>0</v>
      </c>
      <c r="L61" s="197">
        <f ca="1">評価結果!L70</f>
        <v>0</v>
      </c>
    </row>
    <row r="62" spans="2:12" ht="15.4" customHeight="1" x14ac:dyDescent="0.25">
      <c r="B62" s="1025"/>
      <c r="C62" s="1017"/>
      <c r="D62" s="41"/>
      <c r="E62" s="49" t="str">
        <f ca="1">評価結果!G71</f>
        <v>＋</v>
      </c>
      <c r="F62" s="50" t="str">
        <f>評価結果!H71</f>
        <v>1b.18</v>
      </c>
      <c r="G62" s="51" t="str">
        <f>評価結果!I71</f>
        <v>冷却水ろ過冷却リサイクルシステムの導入</v>
      </c>
      <c r="H62" s="71">
        <f>評価結果!S71</f>
        <v>0</v>
      </c>
      <c r="I62" s="53">
        <f>評価結果!T71</f>
        <v>0.05</v>
      </c>
      <c r="J62" s="81">
        <f>評価結果!U71</f>
        <v>1</v>
      </c>
      <c r="K62" s="170">
        <f ca="1">評価結果!W71</f>
        <v>0</v>
      </c>
      <c r="L62" s="197">
        <f ca="1">評価結果!L71</f>
        <v>0</v>
      </c>
    </row>
    <row r="63" spans="2:12" ht="15.4" customHeight="1" x14ac:dyDescent="0.25">
      <c r="B63" s="1025"/>
      <c r="C63" s="1017"/>
      <c r="D63" s="41"/>
      <c r="E63" s="49" t="str">
        <f ca="1">評価結果!G72</f>
        <v>＋</v>
      </c>
      <c r="F63" s="50" t="str">
        <f>評価結果!H72</f>
        <v>1b.19</v>
      </c>
      <c r="G63" s="51" t="str">
        <f>評価結果!I72</f>
        <v>冷却水ON/OFF制御システムの導入</v>
      </c>
      <c r="H63" s="71">
        <f>評価結果!S72</f>
        <v>0</v>
      </c>
      <c r="I63" s="53">
        <f>評価結果!T72</f>
        <v>1.4999999999999999E-2</v>
      </c>
      <c r="J63" s="81">
        <f>評価結果!U72</f>
        <v>0</v>
      </c>
      <c r="K63" s="170">
        <f ca="1">評価結果!W72</f>
        <v>0</v>
      </c>
      <c r="L63" s="197">
        <f ca="1">評価結果!L72</f>
        <v>0</v>
      </c>
    </row>
    <row r="64" spans="2:12" ht="15.4" customHeight="1" x14ac:dyDescent="0.25">
      <c r="B64" s="1025"/>
      <c r="C64" s="1017"/>
      <c r="D64" s="41"/>
      <c r="E64" s="49" t="str">
        <f ca="1">評価結果!G73</f>
        <v>＋</v>
      </c>
      <c r="F64" s="50" t="str">
        <f>評価結果!H73</f>
        <v>1b.20</v>
      </c>
      <c r="G64" s="51" t="str">
        <f>評価結果!I73</f>
        <v>中温冷水利用システムの導入</v>
      </c>
      <c r="H64" s="71">
        <f>評価結果!S73</f>
        <v>0</v>
      </c>
      <c r="I64" s="53">
        <f>評価結果!T73</f>
        <v>0.02</v>
      </c>
      <c r="J64" s="81">
        <f>評価結果!U73</f>
        <v>1</v>
      </c>
      <c r="K64" s="170">
        <f ca="1">評価結果!W73</f>
        <v>0</v>
      </c>
      <c r="L64" s="197">
        <f ca="1">評価結果!L73</f>
        <v>0</v>
      </c>
    </row>
    <row r="65" spans="2:12" ht="15.4" customHeight="1" x14ac:dyDescent="0.25">
      <c r="B65" s="1025"/>
      <c r="C65" s="1017"/>
      <c r="D65" s="41"/>
      <c r="E65" s="49" t="str">
        <f ca="1">評価結果!G74</f>
        <v>＋</v>
      </c>
      <c r="F65" s="50" t="str">
        <f>評価結果!H74</f>
        <v>1b.21</v>
      </c>
      <c r="G65" s="51" t="str">
        <f>評価結果!I74</f>
        <v>統合熱源制御システムの導入</v>
      </c>
      <c r="H65" s="71">
        <f>評価結果!S74</f>
        <v>0</v>
      </c>
      <c r="I65" s="53">
        <f>評価結果!T74</f>
        <v>0.04</v>
      </c>
      <c r="J65" s="81">
        <f>評価結果!U74</f>
        <v>1</v>
      </c>
      <c r="K65" s="170">
        <f ca="1">評価結果!W74</f>
        <v>0</v>
      </c>
      <c r="L65" s="197">
        <f ca="1">評価結果!L74</f>
        <v>0</v>
      </c>
    </row>
    <row r="66" spans="2:12" ht="15.4" customHeight="1" x14ac:dyDescent="0.25">
      <c r="B66" s="1026"/>
      <c r="C66" s="1018"/>
      <c r="D66" s="42"/>
      <c r="E66" s="54" t="str">
        <f ca="1">評価結果!G75</f>
        <v>＋</v>
      </c>
      <c r="F66" s="55" t="str">
        <f>評価結果!H75</f>
        <v>1b.22</v>
      </c>
      <c r="G66" s="56" t="str">
        <f>評価結果!I75</f>
        <v>熱源2次ポンプの送水圧力設定制御の導入</v>
      </c>
      <c r="H66" s="72">
        <f>評価結果!S75</f>
        <v>0</v>
      </c>
      <c r="I66" s="59">
        <f>評価結果!T75</f>
        <v>0.05</v>
      </c>
      <c r="J66" s="75">
        <f>評価結果!U75</f>
        <v>0</v>
      </c>
      <c r="K66" s="198">
        <f ca="1">評価結果!W75</f>
        <v>0</v>
      </c>
      <c r="L66" s="155">
        <f ca="1">評価結果!L75</f>
        <v>0</v>
      </c>
    </row>
    <row r="67" spans="2:12" ht="15.4" customHeight="1" x14ac:dyDescent="0.25">
      <c r="B67" s="1011" t="s">
        <v>1176</v>
      </c>
      <c r="C67" s="1019" t="s">
        <v>2371</v>
      </c>
      <c r="D67" s="284" t="s">
        <v>2037</v>
      </c>
      <c r="E67" s="292" t="str">
        <f ca="1">評価結果!G84</f>
        <v>＋</v>
      </c>
      <c r="F67" s="22" t="str">
        <f>評価結果!H84</f>
        <v>1c.1</v>
      </c>
      <c r="G67" s="83" t="str">
        <f>評価結果!I84</f>
        <v>高効率コージェネレーションの導入</v>
      </c>
      <c r="H67" s="288">
        <f>評価結果!S84</f>
        <v>0</v>
      </c>
      <c r="I67" s="11">
        <f>評価結果!T84</f>
        <v>0.1</v>
      </c>
      <c r="J67" s="11">
        <f>評価結果!U84</f>
        <v>1</v>
      </c>
      <c r="K67" s="283">
        <f ca="1">評価結果!W84</f>
        <v>0</v>
      </c>
      <c r="L67" s="283">
        <f ca="1">評価結果!L84</f>
        <v>0</v>
      </c>
    </row>
    <row r="68" spans="2:12" ht="15.4" customHeight="1" x14ac:dyDescent="0.25">
      <c r="B68" s="1012"/>
      <c r="C68" s="1020"/>
      <c r="D68" s="41" t="s">
        <v>2039</v>
      </c>
      <c r="E68" s="87" t="str">
        <f ca="1">評価結果!G85</f>
        <v>○</v>
      </c>
      <c r="F68" s="88" t="str">
        <f>評価結果!H85</f>
        <v>1d.1</v>
      </c>
      <c r="G68" s="79" t="str">
        <f>評価結果!I85</f>
        <v>高効率変圧器の導入</v>
      </c>
      <c r="H68" s="89">
        <f>評価結果!S85</f>
        <v>0</v>
      </c>
      <c r="I68" s="81">
        <f>評価結果!T85</f>
        <v>0.2</v>
      </c>
      <c r="J68" s="81">
        <f>評価結果!U85</f>
        <v>1</v>
      </c>
      <c r="K68" s="170" t="str">
        <f>評価結果!W85</f>
        <v/>
      </c>
      <c r="L68" s="170" t="str">
        <f>評価結果!L85</f>
        <v>-</v>
      </c>
    </row>
    <row r="69" spans="2:12" ht="15.4" customHeight="1" x14ac:dyDescent="0.25">
      <c r="B69" s="1012"/>
      <c r="C69" s="1020"/>
      <c r="D69" s="41"/>
      <c r="E69" s="49" t="str">
        <f ca="1">評価結果!G86</f>
        <v>◎</v>
      </c>
      <c r="F69" s="50" t="str">
        <f>評価結果!H86</f>
        <v>1d.2</v>
      </c>
      <c r="G69" s="51" t="str">
        <f>評価結果!I86</f>
        <v>力率改善制御システムの導入</v>
      </c>
      <c r="H69" s="71">
        <f>評価結果!S86</f>
        <v>0</v>
      </c>
      <c r="I69" s="53">
        <f>評価結果!T86</f>
        <v>0.2</v>
      </c>
      <c r="J69" s="81">
        <f>評価結果!U86</f>
        <v>1</v>
      </c>
      <c r="K69" s="170" t="str">
        <f>評価結果!W86</f>
        <v/>
      </c>
      <c r="L69" s="197" t="str">
        <f>評価結果!L86</f>
        <v>-</v>
      </c>
    </row>
    <row r="70" spans="2:12" ht="15.4" customHeight="1" x14ac:dyDescent="0.25">
      <c r="B70" s="1012"/>
      <c r="C70" s="1020"/>
      <c r="D70" s="41"/>
      <c r="E70" s="49" t="str">
        <f ca="1">評価結果!G87</f>
        <v>○</v>
      </c>
      <c r="F70" s="50" t="str">
        <f>評価結果!H87</f>
        <v>1d.3</v>
      </c>
      <c r="G70" s="51" t="str">
        <f>評価結果!I87</f>
        <v>デマンド制御システムの導入</v>
      </c>
      <c r="H70" s="71">
        <f>評価結果!S87</f>
        <v>0</v>
      </c>
      <c r="I70" s="53">
        <f>評価結果!T87</f>
        <v>7.4999999999999997E-2</v>
      </c>
      <c r="J70" s="81">
        <f>評価結果!U87</f>
        <v>1</v>
      </c>
      <c r="K70" s="170">
        <f ca="1">評価結果!W87</f>
        <v>0</v>
      </c>
      <c r="L70" s="197">
        <f ca="1">評価結果!L87</f>
        <v>0</v>
      </c>
    </row>
    <row r="71" spans="2:12" ht="15.4" customHeight="1" x14ac:dyDescent="0.25">
      <c r="B71" s="1012"/>
      <c r="C71" s="1020"/>
      <c r="D71" s="3"/>
      <c r="E71" s="49" t="str">
        <f ca="1">評価結果!G88</f>
        <v>＋</v>
      </c>
      <c r="F71" s="50" t="str">
        <f>評価結果!H88</f>
        <v>1d.4</v>
      </c>
      <c r="G71" s="51" t="str">
        <f>評価結果!I88</f>
        <v>低圧動力回路への力率改善コンデンサの導入</v>
      </c>
      <c r="H71" s="71">
        <f>評価結果!S88</f>
        <v>0</v>
      </c>
      <c r="I71" s="53">
        <f>評価結果!T88</f>
        <v>0.15</v>
      </c>
      <c r="J71" s="81">
        <f>評価結果!U88</f>
        <v>1</v>
      </c>
      <c r="K71" s="170">
        <f ca="1">評価結果!W88</f>
        <v>0</v>
      </c>
      <c r="L71" s="197">
        <f ca="1">評価結果!L88</f>
        <v>0</v>
      </c>
    </row>
    <row r="72" spans="2:12" ht="15.4" customHeight="1" x14ac:dyDescent="0.25">
      <c r="B72" s="1012"/>
      <c r="C72" s="1020"/>
      <c r="D72" s="3"/>
      <c r="E72" s="49" t="str">
        <f ca="1">評価結果!G89</f>
        <v>＋</v>
      </c>
      <c r="F72" s="50" t="str">
        <f>評価結果!H89</f>
        <v>1d.5</v>
      </c>
      <c r="G72" s="51" t="str">
        <f>評価結果!I89</f>
        <v>400V配電方式の導入</v>
      </c>
      <c r="H72" s="71">
        <f>評価結果!S89</f>
        <v>0</v>
      </c>
      <c r="I72" s="53">
        <f>評価結果!T89</f>
        <v>0.1</v>
      </c>
      <c r="J72" s="81">
        <f>評価結果!U89</f>
        <v>1</v>
      </c>
      <c r="K72" s="170">
        <f ca="1">評価結果!W89</f>
        <v>0</v>
      </c>
      <c r="L72" s="197">
        <f ca="1">評価結果!L89</f>
        <v>0</v>
      </c>
    </row>
    <row r="73" spans="2:12" ht="15.4" customHeight="1" x14ac:dyDescent="0.25">
      <c r="B73" s="1012"/>
      <c r="C73" s="1020"/>
      <c r="D73" s="3"/>
      <c r="E73" s="49" t="str">
        <f ca="1">評価結果!G90</f>
        <v>＋</v>
      </c>
      <c r="F73" s="50" t="str">
        <f>評価結果!H90</f>
        <v>1d.6</v>
      </c>
      <c r="G73" s="51" t="str">
        <f>評価結果!I90</f>
        <v>低負荷変圧器の統合</v>
      </c>
      <c r="H73" s="71">
        <f>評価結果!S90</f>
        <v>0</v>
      </c>
      <c r="I73" s="53">
        <f>評価結果!T90</f>
        <v>0.1</v>
      </c>
      <c r="J73" s="81">
        <f>評価結果!U90</f>
        <v>1</v>
      </c>
      <c r="K73" s="170">
        <f ca="1">評価結果!W90</f>
        <v>0</v>
      </c>
      <c r="L73" s="197">
        <f ca="1">評価結果!L90</f>
        <v>0</v>
      </c>
    </row>
    <row r="74" spans="2:12" ht="15.4" customHeight="1" x14ac:dyDescent="0.25">
      <c r="B74" s="1012"/>
      <c r="C74" s="1020"/>
      <c r="D74" s="3"/>
      <c r="E74" s="49" t="str">
        <f ca="1">評価結果!G91</f>
        <v>＋</v>
      </c>
      <c r="F74" s="50" t="str">
        <f>評価結果!H91</f>
        <v>1d.7</v>
      </c>
      <c r="G74" s="51" t="str">
        <f>評価結果!I91</f>
        <v>変圧器の台数制御の導入</v>
      </c>
      <c r="H74" s="71">
        <f>評価結果!S91</f>
        <v>0</v>
      </c>
      <c r="I74" s="53">
        <f>評価結果!T91</f>
        <v>0.1</v>
      </c>
      <c r="J74" s="81">
        <f>評価結果!U91</f>
        <v>1</v>
      </c>
      <c r="K74" s="170">
        <f ca="1">評価結果!W91</f>
        <v>0</v>
      </c>
      <c r="L74" s="197">
        <f ca="1">評価結果!L91</f>
        <v>0</v>
      </c>
    </row>
    <row r="75" spans="2:12" ht="15.4" customHeight="1" x14ac:dyDescent="0.25">
      <c r="B75" s="1012"/>
      <c r="C75" s="1020"/>
      <c r="D75" s="3"/>
      <c r="E75" s="49" t="str">
        <f ca="1">評価結果!G92</f>
        <v>＋</v>
      </c>
      <c r="F75" s="50" t="str">
        <f>評価結果!H92</f>
        <v>1d.8</v>
      </c>
      <c r="G75" s="51" t="str">
        <f>評価結果!I92</f>
        <v>大型変圧器の冷却設備制御の導入</v>
      </c>
      <c r="H75" s="71">
        <f>評価結果!S92</f>
        <v>0</v>
      </c>
      <c r="I75" s="53">
        <f>評価結果!T92</f>
        <v>7.4999999999999997E-2</v>
      </c>
      <c r="J75" s="81">
        <f>評価結果!U92</f>
        <v>1</v>
      </c>
      <c r="K75" s="170">
        <f ca="1">評価結果!W92</f>
        <v>0</v>
      </c>
      <c r="L75" s="197">
        <f ca="1">評価結果!L92</f>
        <v>0</v>
      </c>
    </row>
    <row r="76" spans="2:12" ht="15.4" customHeight="1" x14ac:dyDescent="0.25">
      <c r="B76" s="1012"/>
      <c r="C76" s="1020"/>
      <c r="D76" s="33"/>
      <c r="E76" s="54" t="str">
        <f ca="1">評価結果!G93</f>
        <v>＋</v>
      </c>
      <c r="F76" s="55" t="str">
        <f>評価結果!H93</f>
        <v>1d.9</v>
      </c>
      <c r="G76" s="56" t="str">
        <f>評価結果!I93</f>
        <v>高効率UPSの導入</v>
      </c>
      <c r="H76" s="72">
        <f>評価結果!S93</f>
        <v>0</v>
      </c>
      <c r="I76" s="59">
        <f>評価結果!T93</f>
        <v>8.0000000000000002E-3</v>
      </c>
      <c r="J76" s="59">
        <f>評価結果!U93</f>
        <v>1</v>
      </c>
      <c r="K76" s="155">
        <f ca="1">評価結果!W93</f>
        <v>0</v>
      </c>
      <c r="L76" s="155">
        <f ca="1">評価結果!L93</f>
        <v>0</v>
      </c>
    </row>
    <row r="77" spans="2:12" ht="15.4" customHeight="1" x14ac:dyDescent="0.25">
      <c r="B77" s="1012"/>
      <c r="C77" s="1020"/>
      <c r="D77" s="41" t="s">
        <v>2041</v>
      </c>
      <c r="E77" s="87" t="str">
        <f ca="1">評価結果!G94</f>
        <v>○</v>
      </c>
      <c r="F77" s="88" t="str">
        <f>評価結果!H94</f>
        <v>1e.1</v>
      </c>
      <c r="G77" s="79" t="str">
        <f>評価結果!I94</f>
        <v>高効率エアコンプレッサーの導入</v>
      </c>
      <c r="H77" s="89">
        <f>評価結果!S94</f>
        <v>0</v>
      </c>
      <c r="I77" s="81">
        <f>評価結果!T94</f>
        <v>0.25</v>
      </c>
      <c r="J77" s="81">
        <f>評価結果!U94</f>
        <v>1</v>
      </c>
      <c r="K77" s="170">
        <f ca="1">評価結果!W94</f>
        <v>0</v>
      </c>
      <c r="L77" s="170">
        <f ca="1">評価結果!L94</f>
        <v>0</v>
      </c>
    </row>
    <row r="78" spans="2:12" ht="15.4" customHeight="1" x14ac:dyDescent="0.25">
      <c r="B78" s="1012"/>
      <c r="C78" s="1020"/>
      <c r="D78" s="41"/>
      <c r="E78" s="49" t="str">
        <f ca="1">評価結果!G95</f>
        <v>○</v>
      </c>
      <c r="F78" s="50" t="str">
        <f>評価結果!H95</f>
        <v>1e.2</v>
      </c>
      <c r="G78" s="51" t="str">
        <f>評価結果!I95</f>
        <v>エアコンプレッサーの台数制御の導入</v>
      </c>
      <c r="H78" s="71">
        <f>評価結果!S95</f>
        <v>0</v>
      </c>
      <c r="I78" s="53">
        <f>評価結果!T95</f>
        <v>0.1</v>
      </c>
      <c r="J78" s="81">
        <f>評価結果!U95</f>
        <v>1</v>
      </c>
      <c r="K78" s="170" t="str">
        <f>評価結果!W95</f>
        <v/>
      </c>
      <c r="L78" s="197" t="str">
        <f>評価結果!L95</f>
        <v>-</v>
      </c>
    </row>
    <row r="79" spans="2:12" x14ac:dyDescent="0.25">
      <c r="B79" s="1012"/>
      <c r="C79" s="1020"/>
      <c r="D79" s="41"/>
      <c r="E79" s="49" t="str">
        <f ca="1">評価結果!G96</f>
        <v>○</v>
      </c>
      <c r="F79" s="50" t="str">
        <f>評価結果!H96</f>
        <v>1e.3</v>
      </c>
      <c r="G79" s="51" t="str">
        <f>評価結果!I96</f>
        <v>コンプレッサー室への換気設備の導入</v>
      </c>
      <c r="H79" s="71">
        <f>評価結果!S96</f>
        <v>0</v>
      </c>
      <c r="I79" s="53">
        <f>評価結果!T96</f>
        <v>0.01</v>
      </c>
      <c r="J79" s="81">
        <f>評価結果!U96</f>
        <v>1</v>
      </c>
      <c r="K79" s="170" t="str">
        <f>評価結果!W96</f>
        <v/>
      </c>
      <c r="L79" s="197" t="str">
        <f>評価結果!L96</f>
        <v>-</v>
      </c>
    </row>
    <row r="80" spans="2:12" ht="15.4" customHeight="1" x14ac:dyDescent="0.25">
      <c r="B80" s="1012"/>
      <c r="C80" s="1020"/>
      <c r="D80" s="41"/>
      <c r="E80" s="49" t="str">
        <f ca="1">評価結果!G97</f>
        <v>＋</v>
      </c>
      <c r="F80" s="50" t="str">
        <f>評価結果!H97</f>
        <v>1e.4</v>
      </c>
      <c r="G80" s="51" t="str">
        <f>評価結果!I97</f>
        <v>圧縮空気配管のループ配管化</v>
      </c>
      <c r="H80" s="71">
        <f>評価結果!S97</f>
        <v>0</v>
      </c>
      <c r="I80" s="53">
        <f>評価結果!T97</f>
        <v>0.01</v>
      </c>
      <c r="J80" s="81">
        <f>評価結果!U97</f>
        <v>1</v>
      </c>
      <c r="K80" s="170">
        <f ca="1">評価結果!W97</f>
        <v>0</v>
      </c>
      <c r="L80" s="197">
        <f ca="1">評価結果!L97</f>
        <v>0</v>
      </c>
    </row>
    <row r="81" spans="2:12" ht="15.4" customHeight="1" x14ac:dyDescent="0.25">
      <c r="B81" s="1012"/>
      <c r="C81" s="1020"/>
      <c r="D81" s="41"/>
      <c r="E81" s="49" t="str">
        <f ca="1">評価結果!G98</f>
        <v>＋</v>
      </c>
      <c r="F81" s="50" t="str">
        <f>評価結果!H98</f>
        <v>1e.5</v>
      </c>
      <c r="G81" s="51" t="str">
        <f>評価結果!I98</f>
        <v>エアコンプレッサーの分散化</v>
      </c>
      <c r="H81" s="71">
        <f>評価結果!S98</f>
        <v>0</v>
      </c>
      <c r="I81" s="53">
        <f>評価結果!T98</f>
        <v>0.04</v>
      </c>
      <c r="J81" s="81">
        <f>評価結果!U98</f>
        <v>1</v>
      </c>
      <c r="K81" s="170">
        <f ca="1">評価結果!W98</f>
        <v>0</v>
      </c>
      <c r="L81" s="197">
        <f ca="1">評価結果!L98</f>
        <v>0</v>
      </c>
    </row>
    <row r="82" spans="2:12" ht="15.4" customHeight="1" x14ac:dyDescent="0.25">
      <c r="B82" s="1012"/>
      <c r="C82" s="1020"/>
      <c r="D82" s="41"/>
      <c r="E82" s="49" t="str">
        <f ca="1">評価結果!G99</f>
        <v>＋</v>
      </c>
      <c r="F82" s="50" t="str">
        <f>評価結果!H99</f>
        <v>1e.6</v>
      </c>
      <c r="G82" s="51" t="str">
        <f>評価結果!I99</f>
        <v>圧縮空気配管の高圧ライン/低圧ラインの系統分割</v>
      </c>
      <c r="H82" s="71">
        <f>評価結果!S99</f>
        <v>0</v>
      </c>
      <c r="I82" s="53">
        <f>評価結果!T99</f>
        <v>8.5000000000000006E-2</v>
      </c>
      <c r="J82" s="81">
        <f>評価結果!U99</f>
        <v>1</v>
      </c>
      <c r="K82" s="170">
        <f ca="1">評価結果!W99</f>
        <v>0</v>
      </c>
      <c r="L82" s="197">
        <f ca="1">評価結果!L99</f>
        <v>0</v>
      </c>
    </row>
    <row r="83" spans="2:12" ht="15.4" customHeight="1" x14ac:dyDescent="0.25">
      <c r="B83" s="1012"/>
      <c r="C83" s="1020"/>
      <c r="D83" s="41"/>
      <c r="E83" s="49" t="str">
        <f ca="1">評価結果!G100</f>
        <v>＋</v>
      </c>
      <c r="F83" s="50" t="str">
        <f>評価結果!H100</f>
        <v>1e.7</v>
      </c>
      <c r="G83" s="51" t="str">
        <f>評価結果!I100</f>
        <v>ブースター方式の導入</v>
      </c>
      <c r="H83" s="71">
        <f>評価結果!S100</f>
        <v>0</v>
      </c>
      <c r="I83" s="53">
        <f>評価結果!T100</f>
        <v>8.5000000000000006E-2</v>
      </c>
      <c r="J83" s="81">
        <f>評価結果!U100</f>
        <v>1</v>
      </c>
      <c r="K83" s="170">
        <f ca="1">評価結果!W100</f>
        <v>0</v>
      </c>
      <c r="L83" s="197">
        <f ca="1">評価結果!L100</f>
        <v>0</v>
      </c>
    </row>
    <row r="84" spans="2:12" ht="15.4" customHeight="1" x14ac:dyDescent="0.25">
      <c r="B84" s="1012"/>
      <c r="C84" s="1020"/>
      <c r="D84" s="41"/>
      <c r="E84" s="49" t="str">
        <f ca="1">評価結果!G101</f>
        <v>＋</v>
      </c>
      <c r="F84" s="50" t="str">
        <f>評価結果!H101</f>
        <v>1e.8</v>
      </c>
      <c r="G84" s="51" t="str">
        <f>評価結果!I101</f>
        <v>吸気冷却システムの導入</v>
      </c>
      <c r="H84" s="71">
        <f>評価結果!S101</f>
        <v>0</v>
      </c>
      <c r="I84" s="53">
        <f>評価結果!T101</f>
        <v>0.04</v>
      </c>
      <c r="J84" s="81">
        <f>評価結果!U101</f>
        <v>1</v>
      </c>
      <c r="K84" s="170">
        <f ca="1">評価結果!W101</f>
        <v>0</v>
      </c>
      <c r="L84" s="197">
        <f ca="1">評価結果!L101</f>
        <v>0</v>
      </c>
    </row>
    <row r="85" spans="2:12" ht="15.4" customHeight="1" x14ac:dyDescent="0.25">
      <c r="B85" s="1012"/>
      <c r="C85" s="1020"/>
      <c r="D85" s="41"/>
      <c r="E85" s="49" t="str">
        <f ca="1">評価結果!G102</f>
        <v>＋</v>
      </c>
      <c r="F85" s="50" t="str">
        <f>評価結果!H102</f>
        <v>1e.9</v>
      </c>
      <c r="G85" s="51" t="str">
        <f>評価結果!I102</f>
        <v>コンプレッサーの排熱回収システムの導入</v>
      </c>
      <c r="H85" s="71">
        <f>評価結果!S102</f>
        <v>0</v>
      </c>
      <c r="I85" s="53">
        <f>評価結果!T102</f>
        <v>0.02</v>
      </c>
      <c r="J85" s="81">
        <f>評価結果!U102</f>
        <v>1</v>
      </c>
      <c r="K85" s="170">
        <f ca="1">評価結果!W102</f>
        <v>0</v>
      </c>
      <c r="L85" s="197">
        <f ca="1">評価結果!L102</f>
        <v>0</v>
      </c>
    </row>
    <row r="86" spans="2:12" ht="15.4" customHeight="1" x14ac:dyDescent="0.25">
      <c r="B86" s="1012"/>
      <c r="C86" s="1020"/>
      <c r="D86" s="41"/>
      <c r="E86" s="49" t="str">
        <f ca="1">評価結果!G103</f>
        <v>＋</v>
      </c>
      <c r="F86" s="50" t="str">
        <f>評価結果!H103</f>
        <v>1e.10</v>
      </c>
      <c r="G86" s="51" t="str">
        <f>評価結果!I103</f>
        <v>パージ制御装置の導入</v>
      </c>
      <c r="H86" s="71">
        <f>評価結果!S103</f>
        <v>0</v>
      </c>
      <c r="I86" s="53">
        <f>評価結果!T103</f>
        <v>7.0000000000000007E-2</v>
      </c>
      <c r="J86" s="81">
        <f>評価結果!U103</f>
        <v>1</v>
      </c>
      <c r="K86" s="170">
        <f ca="1">評価結果!W103</f>
        <v>0</v>
      </c>
      <c r="L86" s="197">
        <f ca="1">評価結果!L103</f>
        <v>0</v>
      </c>
    </row>
    <row r="87" spans="2:12" ht="15.4" customHeight="1" x14ac:dyDescent="0.25">
      <c r="B87" s="1012"/>
      <c r="C87" s="1020"/>
      <c r="D87" s="41"/>
      <c r="E87" s="49" t="str">
        <f ca="1">評価結果!G104</f>
        <v>＋</v>
      </c>
      <c r="F87" s="50" t="str">
        <f>評価結果!H104</f>
        <v>1e.11</v>
      </c>
      <c r="G87" s="51" t="str">
        <f>評価結果!I104</f>
        <v>エアコンプレッサー排熱の局所排気システムの導入</v>
      </c>
      <c r="H87" s="71">
        <f>評価結果!S104</f>
        <v>0</v>
      </c>
      <c r="I87" s="53">
        <f>評価結果!T104</f>
        <v>0.02</v>
      </c>
      <c r="J87" s="81">
        <f>評価結果!U104</f>
        <v>1</v>
      </c>
      <c r="K87" s="170">
        <f ca="1">評価結果!W104</f>
        <v>0</v>
      </c>
      <c r="L87" s="197">
        <f ca="1">評価結果!L104</f>
        <v>0</v>
      </c>
    </row>
    <row r="88" spans="2:12" ht="15.4" customHeight="1" x14ac:dyDescent="0.25">
      <c r="B88" s="1012"/>
      <c r="C88" s="1020"/>
      <c r="D88" s="134"/>
      <c r="E88" s="143" t="str">
        <f ca="1">評価結果!G105</f>
        <v>＋</v>
      </c>
      <c r="F88" s="468" t="str">
        <f>評価結果!H105</f>
        <v>1e.12</v>
      </c>
      <c r="G88" s="141" t="str">
        <f>評価結果!I105</f>
        <v>フィルタの低圧損化</v>
      </c>
      <c r="H88" s="281">
        <f>評価結果!S105</f>
        <v>0</v>
      </c>
      <c r="I88" s="196">
        <f>評価結果!T105</f>
        <v>0.01</v>
      </c>
      <c r="J88" s="196">
        <f>評価結果!U105</f>
        <v>1</v>
      </c>
      <c r="K88" s="777">
        <f ca="1">評価結果!W105</f>
        <v>0</v>
      </c>
      <c r="L88" s="777">
        <f ca="1">評価結果!L105</f>
        <v>0</v>
      </c>
    </row>
    <row r="89" spans="2:12" ht="15.4" customHeight="1" x14ac:dyDescent="0.25">
      <c r="B89" s="1012"/>
      <c r="C89" s="1020"/>
      <c r="D89" s="18"/>
      <c r="E89" s="54" t="str">
        <f ca="1">評価結果!G106</f>
        <v>＋</v>
      </c>
      <c r="F89" s="55" t="str">
        <f>評価結果!H106</f>
        <v>1e.13</v>
      </c>
      <c r="G89" s="56" t="str">
        <f>評価結果!I106</f>
        <v>高効率ドライヤーの導入</v>
      </c>
      <c r="H89" s="72">
        <f>評価結果!S106</f>
        <v>0</v>
      </c>
      <c r="I89" s="59">
        <f>評価結果!T106</f>
        <v>0.01</v>
      </c>
      <c r="J89" s="59">
        <f>評価結果!U106</f>
        <v>1</v>
      </c>
      <c r="K89" s="155">
        <f ca="1">評価結果!W106</f>
        <v>0</v>
      </c>
      <c r="L89" s="155">
        <f ca="1">評価結果!L106</f>
        <v>0</v>
      </c>
    </row>
    <row r="90" spans="2:12" ht="15.4" customHeight="1" x14ac:dyDescent="0.25">
      <c r="B90" s="1012"/>
      <c r="C90" s="1020"/>
      <c r="D90" s="1014" t="s">
        <v>308</v>
      </c>
      <c r="E90" s="87" t="str">
        <f ca="1">評価結果!G107</f>
        <v>○</v>
      </c>
      <c r="F90" s="88" t="str">
        <f>評価結果!H107</f>
        <v>1f.1</v>
      </c>
      <c r="G90" s="79" t="str">
        <f>評価結果!I107</f>
        <v>高効率給水ポンプの導入</v>
      </c>
      <c r="H90" s="89">
        <f>評価結果!S107</f>
        <v>0</v>
      </c>
      <c r="I90" s="81">
        <f>評価結果!T107</f>
        <v>0.1</v>
      </c>
      <c r="J90" s="81">
        <f>評価結果!U107</f>
        <v>1</v>
      </c>
      <c r="K90" s="170">
        <f ca="1">評価結果!W107</f>
        <v>0</v>
      </c>
      <c r="L90" s="170">
        <f ca="1">評価結果!L107</f>
        <v>0</v>
      </c>
    </row>
    <row r="91" spans="2:12" ht="15.4" customHeight="1" x14ac:dyDescent="0.25">
      <c r="B91" s="1012"/>
      <c r="C91" s="1020"/>
      <c r="D91" s="1015"/>
      <c r="E91" s="49" t="str">
        <f ca="1">評価結果!G108</f>
        <v>＋</v>
      </c>
      <c r="F91" s="50" t="str">
        <f>評価結果!H108</f>
        <v>1f.2</v>
      </c>
      <c r="G91" s="51" t="str">
        <f>評価結果!I108</f>
        <v>排水処理用の高効率ポンプ・ブロワの導入</v>
      </c>
      <c r="H91" s="71">
        <f>評価結果!S108</f>
        <v>0</v>
      </c>
      <c r="I91" s="53">
        <f>評価結果!T108</f>
        <v>0.1</v>
      </c>
      <c r="J91" s="81">
        <f>評価結果!U108</f>
        <v>1</v>
      </c>
      <c r="K91" s="170">
        <f ca="1">評価結果!W108</f>
        <v>0</v>
      </c>
      <c r="L91" s="197">
        <f ca="1">評価結果!L108</f>
        <v>0</v>
      </c>
    </row>
    <row r="92" spans="2:12" ht="15.4" customHeight="1" x14ac:dyDescent="0.25">
      <c r="B92" s="1012"/>
      <c r="C92" s="1020"/>
      <c r="D92" s="3"/>
      <c r="E92" s="49" t="str">
        <f ca="1">評価結果!G109</f>
        <v>＋</v>
      </c>
      <c r="F92" s="50" t="str">
        <f>評価結果!H109</f>
        <v>1f.3</v>
      </c>
      <c r="G92" s="51" t="str">
        <f>評価結果!I109</f>
        <v>排水再利用システム等の導入</v>
      </c>
      <c r="H92" s="71">
        <f>評価結果!S109</f>
        <v>0</v>
      </c>
      <c r="I92" s="53">
        <f>評価結果!T109</f>
        <v>5.7000000000000002E-2</v>
      </c>
      <c r="J92" s="81">
        <f>評価結果!U109</f>
        <v>1</v>
      </c>
      <c r="K92" s="170">
        <f ca="1">評価結果!W109</f>
        <v>0</v>
      </c>
      <c r="L92" s="197">
        <f ca="1">評価結果!L109</f>
        <v>0</v>
      </c>
    </row>
    <row r="93" spans="2:12" ht="15.4" customHeight="1" x14ac:dyDescent="0.25">
      <c r="B93" s="1012"/>
      <c r="C93" s="1020"/>
      <c r="D93" s="3"/>
      <c r="E93" s="49" t="str">
        <f ca="1">評価結果!G110</f>
        <v>＋</v>
      </c>
      <c r="F93" s="50" t="str">
        <f>評価結果!H110</f>
        <v>1f.4</v>
      </c>
      <c r="G93" s="51" t="str">
        <f>評価結果!I110</f>
        <v>微細気泡散気管の導入</v>
      </c>
      <c r="H93" s="71">
        <f>評価結果!S110</f>
        <v>0</v>
      </c>
      <c r="I93" s="53">
        <f>評価結果!T110</f>
        <v>0.1</v>
      </c>
      <c r="J93" s="81">
        <f>評価結果!U110</f>
        <v>1</v>
      </c>
      <c r="K93" s="170">
        <f ca="1">評価結果!W110</f>
        <v>0</v>
      </c>
      <c r="L93" s="197">
        <f ca="1">評価結果!L110</f>
        <v>0</v>
      </c>
    </row>
    <row r="94" spans="2:12" ht="15.4" customHeight="1" x14ac:dyDescent="0.25">
      <c r="B94" s="1012"/>
      <c r="C94" s="1020"/>
      <c r="D94" s="3"/>
      <c r="E94" s="49" t="str">
        <f ca="1">評価結果!G111</f>
        <v>＋</v>
      </c>
      <c r="F94" s="50" t="str">
        <f>評価結果!H111</f>
        <v>1f.5</v>
      </c>
      <c r="G94" s="51" t="str">
        <f>評価結果!I111</f>
        <v>ばっ気用ブロワの変風量制御の導入</v>
      </c>
      <c r="H94" s="71">
        <f>評価結果!S111</f>
        <v>0</v>
      </c>
      <c r="I94" s="53">
        <f>評価結果!T111</f>
        <v>0.05</v>
      </c>
      <c r="J94" s="81">
        <f>評価結果!U111</f>
        <v>1</v>
      </c>
      <c r="K94" s="170">
        <f ca="1">評価結果!W111</f>
        <v>0</v>
      </c>
      <c r="L94" s="197">
        <f ca="1">評価結果!L111</f>
        <v>0</v>
      </c>
    </row>
    <row r="95" spans="2:12" ht="15.4" customHeight="1" x14ac:dyDescent="0.25">
      <c r="B95" s="1012"/>
      <c r="C95" s="1020"/>
      <c r="D95" s="3"/>
      <c r="E95" s="49" t="str">
        <f ca="1">評価結果!G112</f>
        <v>＋</v>
      </c>
      <c r="F95" s="50" t="str">
        <f>評価結果!H112</f>
        <v>1f.6</v>
      </c>
      <c r="G95" s="51" t="str">
        <f>評価結果!I112</f>
        <v>ばっ気用ブロワの溶存酸素濃度制御の導入</v>
      </c>
      <c r="H95" s="71">
        <f>評価結果!S112</f>
        <v>0</v>
      </c>
      <c r="I95" s="53">
        <f>評価結果!T112</f>
        <v>0.05</v>
      </c>
      <c r="J95" s="81">
        <f>評価結果!U112</f>
        <v>1</v>
      </c>
      <c r="K95" s="170">
        <f ca="1">評価結果!W112</f>
        <v>0</v>
      </c>
      <c r="L95" s="197">
        <f ca="1">評価結果!L112</f>
        <v>0</v>
      </c>
    </row>
    <row r="96" spans="2:12" ht="15.4" customHeight="1" x14ac:dyDescent="0.25">
      <c r="B96" s="1012"/>
      <c r="C96" s="1021"/>
      <c r="D96" s="297"/>
      <c r="E96" s="54" t="str">
        <f ca="1">評価結果!G113</f>
        <v>＋</v>
      </c>
      <c r="F96" s="55" t="str">
        <f>評価結果!H113</f>
        <v>1f.7</v>
      </c>
      <c r="G96" s="56" t="str">
        <f>評価結果!I113</f>
        <v>高効率給湯ヒートポンプユニットの導入</v>
      </c>
      <c r="H96" s="72">
        <f>評価結果!S113</f>
        <v>0</v>
      </c>
      <c r="I96" s="59">
        <f>評価結果!T113</f>
        <v>0.29199999999999998</v>
      </c>
      <c r="J96" s="59">
        <f>評価結果!U113</f>
        <v>1</v>
      </c>
      <c r="K96" s="155">
        <f ca="1">評価結果!W113</f>
        <v>0</v>
      </c>
      <c r="L96" s="155">
        <f ca="1">評価結果!L113</f>
        <v>0</v>
      </c>
    </row>
    <row r="97" spans="2:12" ht="15.4" customHeight="1" x14ac:dyDescent="0.25">
      <c r="B97" s="1012"/>
      <c r="C97" s="1019" t="s">
        <v>135</v>
      </c>
      <c r="D97" s="86" t="s">
        <v>1040</v>
      </c>
      <c r="E97" s="87" t="str">
        <f ca="1">評価結果!G114</f>
        <v>◎</v>
      </c>
      <c r="F97" s="88" t="str">
        <f>評価結果!H114</f>
        <v>2a.1</v>
      </c>
      <c r="G97" s="79" t="str">
        <f>評価結果!I114</f>
        <v>高効率パッケージ形空調機の導入</v>
      </c>
      <c r="H97" s="89">
        <f>評価結果!S114</f>
        <v>0</v>
      </c>
      <c r="I97" s="81">
        <f>評価結果!T114</f>
        <v>0.3</v>
      </c>
      <c r="J97" s="81">
        <f>評価結果!U114</f>
        <v>1</v>
      </c>
      <c r="K97" s="170" t="str">
        <f>評価結果!W114</f>
        <v/>
      </c>
      <c r="L97" s="170" t="str">
        <f>評価結果!L114</f>
        <v>-</v>
      </c>
    </row>
    <row r="98" spans="2:12" ht="15.4" customHeight="1" x14ac:dyDescent="0.25">
      <c r="B98" s="1012"/>
      <c r="C98" s="1020"/>
      <c r="D98" s="3"/>
      <c r="E98" s="49" t="str">
        <f ca="1">評価結果!G115</f>
        <v>○</v>
      </c>
      <c r="F98" s="50" t="str">
        <f>評価結果!H115</f>
        <v>2a.2</v>
      </c>
      <c r="G98" s="51" t="str">
        <f>評価結果!I115</f>
        <v>電気室・エレベーター機械室の温度制御の導入</v>
      </c>
      <c r="H98" s="71">
        <f>評価結果!S115</f>
        <v>0</v>
      </c>
      <c r="I98" s="53">
        <f>評価結果!T115</f>
        <v>0.01</v>
      </c>
      <c r="J98" s="81">
        <f>評価結果!U115</f>
        <v>1</v>
      </c>
      <c r="K98" s="170" t="str">
        <f>評価結果!W115</f>
        <v/>
      </c>
      <c r="L98" s="197" t="str">
        <f>評価結果!L115</f>
        <v>-</v>
      </c>
    </row>
    <row r="99" spans="2:12" ht="15.4" customHeight="1" x14ac:dyDescent="0.25">
      <c r="B99" s="1012"/>
      <c r="C99" s="1020"/>
      <c r="D99" s="3"/>
      <c r="E99" s="49" t="str">
        <f ca="1">評価結果!G116</f>
        <v>＋</v>
      </c>
      <c r="F99" s="50" t="str">
        <f>評価結果!H116</f>
        <v>2a.3</v>
      </c>
      <c r="G99" s="51" t="str">
        <f>評価結果!I116</f>
        <v>高効率空調機の導入</v>
      </c>
      <c r="H99" s="71">
        <f>評価結果!S116</f>
        <v>0</v>
      </c>
      <c r="I99" s="53">
        <f>評価結果!T116</f>
        <v>5.1999999999999998E-2</v>
      </c>
      <c r="J99" s="81">
        <f>評価結果!U116</f>
        <v>1</v>
      </c>
      <c r="K99" s="170">
        <f ca="1">評価結果!W116</f>
        <v>0</v>
      </c>
      <c r="L99" s="197">
        <f ca="1">評価結果!L116</f>
        <v>0</v>
      </c>
    </row>
    <row r="100" spans="2:12" ht="15.4" customHeight="1" x14ac:dyDescent="0.25">
      <c r="B100" s="1012"/>
      <c r="C100" s="1020"/>
      <c r="D100" s="41"/>
      <c r="E100" s="49" t="str">
        <f ca="1">評価結果!G117</f>
        <v>＋</v>
      </c>
      <c r="F100" s="50" t="str">
        <f>評価結果!H117</f>
        <v>2a.4</v>
      </c>
      <c r="G100" s="51" t="str">
        <f>評価結果!I117</f>
        <v>高効率空調・換気用ファンの導入</v>
      </c>
      <c r="H100" s="71">
        <f>評価結果!S117</f>
        <v>0</v>
      </c>
      <c r="I100" s="53">
        <f>評価結果!T117</f>
        <v>0.12</v>
      </c>
      <c r="J100" s="81">
        <f>評価結果!U117</f>
        <v>1</v>
      </c>
      <c r="K100" s="170">
        <f ca="1">評価結果!W117</f>
        <v>0</v>
      </c>
      <c r="L100" s="197">
        <f ca="1">評価結果!L117</f>
        <v>0</v>
      </c>
    </row>
    <row r="101" spans="2:12" ht="15.4" customHeight="1" x14ac:dyDescent="0.25">
      <c r="B101" s="1012"/>
      <c r="C101" s="1020"/>
      <c r="D101" s="41"/>
      <c r="E101" s="49" t="str">
        <f ca="1">評価結果!G118</f>
        <v>＋</v>
      </c>
      <c r="F101" s="50" t="str">
        <f>評価結果!H118</f>
        <v>2a.5</v>
      </c>
      <c r="G101" s="51" t="str">
        <f>評価結果!I118</f>
        <v>ウォーミングアップ時の外気遮断制御の導入</v>
      </c>
      <c r="H101" s="71">
        <f>評価結果!S118</f>
        <v>0</v>
      </c>
      <c r="I101" s="53">
        <f>評価結果!T118</f>
        <v>0.02</v>
      </c>
      <c r="J101" s="81">
        <f>評価結果!U118</f>
        <v>0</v>
      </c>
      <c r="K101" s="170">
        <f ca="1">評価結果!W118</f>
        <v>0</v>
      </c>
      <c r="L101" s="197">
        <f ca="1">評価結果!L118</f>
        <v>0</v>
      </c>
    </row>
    <row r="102" spans="2:12" ht="15.4" customHeight="1" x14ac:dyDescent="0.25">
      <c r="B102" s="1012"/>
      <c r="C102" s="1020"/>
      <c r="D102" s="41"/>
      <c r="E102" s="49" t="str">
        <f ca="1">評価結果!G119</f>
        <v>＋</v>
      </c>
      <c r="F102" s="50" t="str">
        <f>評価結果!H119</f>
        <v>2a.6</v>
      </c>
      <c r="G102" s="51" t="str">
        <f>評価結果!I119</f>
        <v>空調機の変風量システムの導入</v>
      </c>
      <c r="H102" s="71">
        <f>評価結果!S119</f>
        <v>0</v>
      </c>
      <c r="I102" s="53">
        <f>評価結果!T119</f>
        <v>8.2000000000000003E-2</v>
      </c>
      <c r="J102" s="81">
        <f>評価結果!U119</f>
        <v>1</v>
      </c>
      <c r="K102" s="170">
        <f ca="1">評価結果!W119</f>
        <v>0</v>
      </c>
      <c r="L102" s="197">
        <f ca="1">評価結果!L119</f>
        <v>0</v>
      </c>
    </row>
    <row r="103" spans="2:12" ht="15.4" customHeight="1" x14ac:dyDescent="0.25">
      <c r="B103" s="1012"/>
      <c r="C103" s="1020"/>
      <c r="D103" s="41"/>
      <c r="E103" s="49" t="str">
        <f ca="1">評価結果!G120</f>
        <v>＋</v>
      </c>
      <c r="F103" s="50" t="str">
        <f>評価結果!H120</f>
        <v>2a.7</v>
      </c>
      <c r="G103" s="51" t="str">
        <f>評価結果!I120</f>
        <v>空調機の気化式加湿器の導入</v>
      </c>
      <c r="H103" s="71">
        <f>評価結果!S120</f>
        <v>0</v>
      </c>
      <c r="I103" s="53">
        <f>評価結果!T120</f>
        <v>0.01</v>
      </c>
      <c r="J103" s="81">
        <f>評価結果!U120</f>
        <v>0</v>
      </c>
      <c r="K103" s="170">
        <f ca="1">評価結果!W120</f>
        <v>0</v>
      </c>
      <c r="L103" s="197">
        <f ca="1">評価結果!L120</f>
        <v>0</v>
      </c>
    </row>
    <row r="104" spans="2:12" ht="15.4" customHeight="1" x14ac:dyDescent="0.25">
      <c r="B104" s="1012"/>
      <c r="C104" s="1020"/>
      <c r="D104" s="3"/>
      <c r="E104" s="49" t="str">
        <f ca="1">評価結果!G121</f>
        <v>＋</v>
      </c>
      <c r="F104" s="50" t="str">
        <f>評価結果!H121</f>
        <v>2a.8</v>
      </c>
      <c r="G104" s="51" t="str">
        <f>評価結果!I121</f>
        <v>外気冷房システムの導入</v>
      </c>
      <c r="H104" s="71">
        <f>評価結果!S121</f>
        <v>0</v>
      </c>
      <c r="I104" s="53">
        <f>評価結果!T121</f>
        <v>3.1E-2</v>
      </c>
      <c r="J104" s="81">
        <f>評価結果!U121</f>
        <v>0</v>
      </c>
      <c r="K104" s="170">
        <f ca="1">評価結果!W121</f>
        <v>0</v>
      </c>
      <c r="L104" s="197">
        <f ca="1">評価結果!L121</f>
        <v>0</v>
      </c>
    </row>
    <row r="105" spans="2:12" ht="15.4" customHeight="1" x14ac:dyDescent="0.25">
      <c r="B105" s="1012"/>
      <c r="C105" s="1020"/>
      <c r="D105" s="41"/>
      <c r="E105" s="49" t="str">
        <f ca="1">評価結果!G122</f>
        <v>＋</v>
      </c>
      <c r="F105" s="50" t="str">
        <f>評価結果!H122</f>
        <v>2a.9</v>
      </c>
      <c r="G105" s="51" t="str">
        <f>評価結果!I122</f>
        <v>局所冷暖房設備の導入</v>
      </c>
      <c r="H105" s="71">
        <f>評価結果!S122</f>
        <v>0</v>
      </c>
      <c r="I105" s="53">
        <f>評価結果!T122</f>
        <v>0.01</v>
      </c>
      <c r="J105" s="81">
        <f>評価結果!U122</f>
        <v>1</v>
      </c>
      <c r="K105" s="170">
        <f ca="1">評価結果!W122</f>
        <v>0</v>
      </c>
      <c r="L105" s="197">
        <f ca="1">評価結果!L122</f>
        <v>0</v>
      </c>
    </row>
    <row r="106" spans="2:12" ht="15.4" customHeight="1" x14ac:dyDescent="0.25">
      <c r="B106" s="1012"/>
      <c r="C106" s="1020"/>
      <c r="D106" s="41"/>
      <c r="E106" s="49" t="str">
        <f ca="1">評価結果!G123</f>
        <v>＋</v>
      </c>
      <c r="F106" s="50" t="str">
        <f>評価結果!H123</f>
        <v>2a.10</v>
      </c>
      <c r="G106" s="51" t="str">
        <f>評価結果!I123</f>
        <v>CO₂濃度による外気量制御の導入</v>
      </c>
      <c r="H106" s="71">
        <f>評価結果!S123</f>
        <v>0</v>
      </c>
      <c r="I106" s="53">
        <f>評価結果!T123</f>
        <v>5.7000000000000002E-2</v>
      </c>
      <c r="J106" s="81">
        <f>評価結果!U123</f>
        <v>0</v>
      </c>
      <c r="K106" s="170">
        <f ca="1">評価結果!W123</f>
        <v>0</v>
      </c>
      <c r="L106" s="197">
        <f ca="1">評価結果!L123</f>
        <v>0</v>
      </c>
    </row>
    <row r="107" spans="2:12" ht="15.4" customHeight="1" x14ac:dyDescent="0.25">
      <c r="B107" s="1012"/>
      <c r="C107" s="1020"/>
      <c r="D107" s="41"/>
      <c r="E107" s="49" t="str">
        <f ca="1">評価結果!G124</f>
        <v>＋</v>
      </c>
      <c r="F107" s="50" t="str">
        <f>評価結果!H124</f>
        <v>2a.11</v>
      </c>
      <c r="G107" s="51" t="str">
        <f>評価結果!I124</f>
        <v>ファンコイルユニットの比例制御の導入</v>
      </c>
      <c r="H107" s="71">
        <f>評価結果!S124</f>
        <v>0</v>
      </c>
      <c r="I107" s="53">
        <f>評価結果!T124</f>
        <v>0.01</v>
      </c>
      <c r="J107" s="81">
        <f>評価結果!U124</f>
        <v>0</v>
      </c>
      <c r="K107" s="170">
        <f ca="1">評価結果!W124</f>
        <v>0</v>
      </c>
      <c r="L107" s="197">
        <f ca="1">評価結果!L124</f>
        <v>0</v>
      </c>
    </row>
    <row r="108" spans="2:12" ht="15.4" customHeight="1" x14ac:dyDescent="0.25">
      <c r="B108" s="1012"/>
      <c r="C108" s="1020"/>
      <c r="D108" s="41"/>
      <c r="E108" s="49" t="str">
        <f ca="1">評価結果!G125</f>
        <v>＋</v>
      </c>
      <c r="F108" s="50" t="str">
        <f>評価結果!H125</f>
        <v>2a.12</v>
      </c>
      <c r="G108" s="51" t="str">
        <f>評価結果!I125</f>
        <v>空調の最適起動制御の導入</v>
      </c>
      <c r="H108" s="71">
        <f>評価結果!S125</f>
        <v>0</v>
      </c>
      <c r="I108" s="53">
        <f>評価結果!T125</f>
        <v>0.01</v>
      </c>
      <c r="J108" s="81">
        <f>評価結果!U125</f>
        <v>0</v>
      </c>
      <c r="K108" s="170">
        <f ca="1">評価結果!W125</f>
        <v>0</v>
      </c>
      <c r="L108" s="197">
        <f ca="1">評価結果!L125</f>
        <v>0</v>
      </c>
    </row>
    <row r="109" spans="2:12" ht="15.4" customHeight="1" x14ac:dyDescent="0.25">
      <c r="B109" s="1012"/>
      <c r="C109" s="1020"/>
      <c r="D109" s="41"/>
      <c r="E109" s="49" t="str">
        <f ca="1">評価結果!G126</f>
        <v>＋</v>
      </c>
      <c r="F109" s="50" t="str">
        <f>評価結果!H126</f>
        <v>2a.13</v>
      </c>
      <c r="G109" s="51" t="str">
        <f>評価結果!I126</f>
        <v>全熱交換器の導入</v>
      </c>
      <c r="H109" s="71">
        <f>評価結果!S126</f>
        <v>0</v>
      </c>
      <c r="I109" s="53">
        <f>評価結果!T126</f>
        <v>0.06</v>
      </c>
      <c r="J109" s="81">
        <f>評価結果!U126</f>
        <v>0</v>
      </c>
      <c r="K109" s="170">
        <f ca="1">評価結果!W126</f>
        <v>0</v>
      </c>
      <c r="L109" s="197">
        <f ca="1">評価結果!L126</f>
        <v>0</v>
      </c>
    </row>
    <row r="110" spans="2:12" ht="15.4" customHeight="1" x14ac:dyDescent="0.25">
      <c r="B110" s="1012"/>
      <c r="C110" s="1020"/>
      <c r="D110" s="41"/>
      <c r="E110" s="49" t="str">
        <f ca="1">評価結果!G127</f>
        <v>＋</v>
      </c>
      <c r="F110" s="50" t="str">
        <f>評価結果!H127</f>
        <v>2a.14</v>
      </c>
      <c r="G110" s="51" t="str">
        <f>評価結果!I127</f>
        <v>大温度差送風空調システムの導入</v>
      </c>
      <c r="H110" s="71">
        <f>評価結果!S127</f>
        <v>0</v>
      </c>
      <c r="I110" s="53">
        <f>評価結果!T127</f>
        <v>1.6E-2</v>
      </c>
      <c r="J110" s="81">
        <f>評価結果!U127</f>
        <v>1</v>
      </c>
      <c r="K110" s="170">
        <f ca="1">評価結果!W127</f>
        <v>0</v>
      </c>
      <c r="L110" s="197">
        <f ca="1">評価結果!L127</f>
        <v>0</v>
      </c>
    </row>
    <row r="111" spans="2:12" ht="15.4" customHeight="1" x14ac:dyDescent="0.25">
      <c r="B111" s="1012"/>
      <c r="C111" s="1020"/>
      <c r="D111" s="41"/>
      <c r="E111" s="49" t="str">
        <f ca="1">評価結果!G128</f>
        <v>＋</v>
      </c>
      <c r="F111" s="50" t="str">
        <f>評価結果!H128</f>
        <v>2a.15</v>
      </c>
      <c r="G111" s="51" t="str">
        <f>評価結果!I128</f>
        <v>放射冷暖房空調システムの導入</v>
      </c>
      <c r="H111" s="71">
        <f>評価結果!S128</f>
        <v>0</v>
      </c>
      <c r="I111" s="53">
        <f>評価結果!T128</f>
        <v>5.0999999999999997E-2</v>
      </c>
      <c r="J111" s="81">
        <f>評価結果!U128</f>
        <v>1</v>
      </c>
      <c r="K111" s="170">
        <f ca="1">評価結果!W128</f>
        <v>0</v>
      </c>
      <c r="L111" s="197">
        <f ca="1">評価結果!L128</f>
        <v>0</v>
      </c>
    </row>
    <row r="112" spans="2:12" ht="15.4" customHeight="1" x14ac:dyDescent="0.25">
      <c r="B112" s="1012"/>
      <c r="C112" s="1020"/>
      <c r="D112" s="41"/>
      <c r="E112" s="49" t="str">
        <f ca="1">評価結果!G129</f>
        <v>＋</v>
      </c>
      <c r="F112" s="50" t="str">
        <f>評価結果!H129</f>
        <v>2a.16</v>
      </c>
      <c r="G112" s="51" t="str">
        <f>評価結果!I129</f>
        <v>置換換気システムの導入</v>
      </c>
      <c r="H112" s="71">
        <f>評価結果!S129</f>
        <v>0</v>
      </c>
      <c r="I112" s="53">
        <f>評価結果!T129</f>
        <v>0.08</v>
      </c>
      <c r="J112" s="81">
        <f>評価結果!U129</f>
        <v>1</v>
      </c>
      <c r="K112" s="170">
        <f ca="1">評価結果!W129</f>
        <v>0</v>
      </c>
      <c r="L112" s="197">
        <f ca="1">評価結果!L129</f>
        <v>0</v>
      </c>
    </row>
    <row r="113" spans="2:12" ht="15.4" customHeight="1" x14ac:dyDescent="0.25">
      <c r="B113" s="1012"/>
      <c r="C113" s="1020"/>
      <c r="D113" s="41"/>
      <c r="E113" s="49" t="str">
        <f ca="1">評価結果!G130</f>
        <v>＋</v>
      </c>
      <c r="F113" s="50" t="str">
        <f>評価結果!H130</f>
        <v>2a.17</v>
      </c>
      <c r="G113" s="51" t="str">
        <f>評価結果!I130</f>
        <v>空調機の間欠運転制御の導入</v>
      </c>
      <c r="H113" s="71">
        <f>評価結果!S130</f>
        <v>0</v>
      </c>
      <c r="I113" s="53">
        <f>評価結果!T130</f>
        <v>3.2000000000000001E-2</v>
      </c>
      <c r="J113" s="81">
        <f>評価結果!U130</f>
        <v>1</v>
      </c>
      <c r="K113" s="170">
        <f ca="1">評価結果!W130</f>
        <v>0</v>
      </c>
      <c r="L113" s="197">
        <f ca="1">評価結果!L130</f>
        <v>0</v>
      </c>
    </row>
    <row r="114" spans="2:12" ht="15.4" customHeight="1" x14ac:dyDescent="0.25">
      <c r="B114" s="1012"/>
      <c r="C114" s="1020"/>
      <c r="D114" s="3"/>
      <c r="E114" s="49" t="str">
        <f ca="1">評価結果!G131</f>
        <v>＋</v>
      </c>
      <c r="F114" s="50" t="str">
        <f>評価結果!H131</f>
        <v>2a.18</v>
      </c>
      <c r="G114" s="51" t="str">
        <f>評価結果!I131</f>
        <v>高効率厨房換気システムの導入</v>
      </c>
      <c r="H114" s="71">
        <f>評価結果!S131</f>
        <v>0</v>
      </c>
      <c r="I114" s="53">
        <f>評価結果!T131</f>
        <v>0.16</v>
      </c>
      <c r="J114" s="81">
        <f>評価結果!U131</f>
        <v>1</v>
      </c>
      <c r="K114" s="170">
        <f ca="1">評価結果!W131</f>
        <v>0</v>
      </c>
      <c r="L114" s="197">
        <f ca="1">評価結果!L131</f>
        <v>0</v>
      </c>
    </row>
    <row r="115" spans="2:12" ht="15.4" customHeight="1" x14ac:dyDescent="0.25">
      <c r="B115" s="1012"/>
      <c r="C115" s="1020"/>
      <c r="D115" s="3"/>
      <c r="E115" s="49" t="str">
        <f ca="1">評価結果!G132</f>
        <v>＋</v>
      </c>
      <c r="F115" s="50" t="str">
        <f>評価結果!H132</f>
        <v>2a.19</v>
      </c>
      <c r="G115" s="51" t="str">
        <f>評価結果!I132</f>
        <v>厨房外調機・ファンの風量モード切換制御の導入</v>
      </c>
      <c r="H115" s="71">
        <f>評価結果!S132</f>
        <v>0</v>
      </c>
      <c r="I115" s="53">
        <f>評価結果!T132</f>
        <v>3.7999999999999999E-2</v>
      </c>
      <c r="J115" s="81">
        <f>評価結果!U132</f>
        <v>1</v>
      </c>
      <c r="K115" s="170">
        <f ca="1">評価結果!W132</f>
        <v>0</v>
      </c>
      <c r="L115" s="197">
        <f ca="1">評価結果!L132</f>
        <v>0</v>
      </c>
    </row>
    <row r="116" spans="2:12" ht="15" customHeight="1" x14ac:dyDescent="0.25">
      <c r="B116" s="1012"/>
      <c r="C116" s="1020"/>
      <c r="D116" s="3"/>
      <c r="E116" s="49" t="str">
        <f ca="1">評価結果!G133</f>
        <v>＋</v>
      </c>
      <c r="F116" s="50" t="str">
        <f>評価結果!H133</f>
        <v>2a.20</v>
      </c>
      <c r="G116" s="51" t="str">
        <f>評価結果!I133</f>
        <v>人感センサーによる換気制御の導入</v>
      </c>
      <c r="H116" s="71">
        <f>評価結果!S133</f>
        <v>0</v>
      </c>
      <c r="I116" s="53">
        <f>評価結果!T133</f>
        <v>1.6E-2</v>
      </c>
      <c r="J116" s="81">
        <f>評価結果!U133</f>
        <v>1</v>
      </c>
      <c r="K116" s="170">
        <f ca="1">評価結果!W133</f>
        <v>0</v>
      </c>
      <c r="L116" s="197">
        <f ca="1">評価結果!L133</f>
        <v>0</v>
      </c>
    </row>
    <row r="117" spans="2:12" ht="15" customHeight="1" x14ac:dyDescent="0.25">
      <c r="B117" s="1012"/>
      <c r="C117" s="1020"/>
      <c r="D117" s="41"/>
      <c r="E117" s="143" t="str">
        <f ca="1">評価結果!G134</f>
        <v>＋</v>
      </c>
      <c r="F117" s="468" t="str">
        <f>評価結果!H134</f>
        <v>2a.21</v>
      </c>
      <c r="G117" s="141" t="str">
        <f>評価結果!I134</f>
        <v>デシカント空調システムの導入</v>
      </c>
      <c r="H117" s="281">
        <f>評価結果!S134</f>
        <v>0</v>
      </c>
      <c r="I117" s="196">
        <f>評価結果!T134</f>
        <v>0.02</v>
      </c>
      <c r="J117" s="196">
        <f>評価結果!U134</f>
        <v>0</v>
      </c>
      <c r="K117" s="777">
        <f>評価結果!W134</f>
        <v>189.38122983565995</v>
      </c>
      <c r="L117" s="777">
        <f>評価結果!L134</f>
        <v>0</v>
      </c>
    </row>
    <row r="118" spans="2:12" ht="15" customHeight="1" x14ac:dyDescent="0.25">
      <c r="B118" s="1012"/>
      <c r="C118" s="1020"/>
      <c r="D118" s="134"/>
      <c r="E118" s="49" t="str">
        <f ca="1">評価結果!G135</f>
        <v>＋</v>
      </c>
      <c r="F118" s="50" t="str">
        <f>評価結果!H135</f>
        <v>2a.22</v>
      </c>
      <c r="G118" s="51" t="str">
        <f>評価結果!I135</f>
        <v>ファンの手動調整用インバータの導入</v>
      </c>
      <c r="H118" s="71">
        <f>評価結果!S135</f>
        <v>0</v>
      </c>
      <c r="I118" s="53">
        <f>評価結果!T135</f>
        <v>0.01</v>
      </c>
      <c r="J118" s="53">
        <f>評価結果!U135</f>
        <v>1</v>
      </c>
      <c r="K118" s="197">
        <f ca="1">評価結果!W135</f>
        <v>0</v>
      </c>
      <c r="L118" s="197">
        <f ca="1">評価結果!L135</f>
        <v>0</v>
      </c>
    </row>
    <row r="119" spans="2:12" ht="15" customHeight="1" x14ac:dyDescent="0.25">
      <c r="B119" s="1012"/>
      <c r="C119" s="1020"/>
      <c r="D119" s="42"/>
      <c r="E119" s="318" t="str">
        <f ca="1">評価結果!G136</f>
        <v>＋</v>
      </c>
      <c r="F119" s="32" t="str">
        <f>評価結果!H136</f>
        <v>2a.23</v>
      </c>
      <c r="G119" s="33" t="str">
        <f>評価結果!I136</f>
        <v>気流感創出ファン・サーキュレーションファンの導入</v>
      </c>
      <c r="H119" s="291">
        <f>評価結果!S136</f>
        <v>0</v>
      </c>
      <c r="I119" s="75">
        <f>評価結果!T136</f>
        <v>0.01</v>
      </c>
      <c r="J119" s="75">
        <f>評価結果!U136</f>
        <v>1</v>
      </c>
      <c r="K119" s="198">
        <f ca="1">評価結果!W136</f>
        <v>0</v>
      </c>
      <c r="L119" s="198">
        <f ca="1">評価結果!L136</f>
        <v>0</v>
      </c>
    </row>
    <row r="120" spans="2:12" ht="15" customHeight="1" x14ac:dyDescent="0.25">
      <c r="B120" s="1012"/>
      <c r="C120" s="1020"/>
      <c r="D120" s="41" t="s">
        <v>315</v>
      </c>
      <c r="E120" s="87" t="str">
        <f ca="1">評価結果!G137</f>
        <v>◎</v>
      </c>
      <c r="F120" s="88" t="str">
        <f>評価結果!H137</f>
        <v>2b.1</v>
      </c>
      <c r="G120" s="79" t="str">
        <f>評価結果!I137</f>
        <v>高効率照明器具の導入</v>
      </c>
      <c r="H120" s="89">
        <f>評価結果!S137</f>
        <v>0</v>
      </c>
      <c r="I120" s="81">
        <f>評価結果!T137</f>
        <v>0.188</v>
      </c>
      <c r="J120" s="81">
        <f>評価結果!U137</f>
        <v>1</v>
      </c>
      <c r="K120" s="170">
        <f ca="1">評価結果!W137</f>
        <v>0</v>
      </c>
      <c r="L120" s="170">
        <f ca="1">評価結果!L137</f>
        <v>0</v>
      </c>
    </row>
    <row r="121" spans="2:12" ht="15" customHeight="1" x14ac:dyDescent="0.25">
      <c r="B121" s="1012"/>
      <c r="C121" s="1020"/>
      <c r="D121" s="41"/>
      <c r="E121" s="49" t="str">
        <f ca="1">評価結果!G138</f>
        <v>○</v>
      </c>
      <c r="F121" s="50" t="str">
        <f>評価結果!H138</f>
        <v>2b.2</v>
      </c>
      <c r="G121" s="51" t="str">
        <f>評価結果!I138</f>
        <v>高輝度型誘導灯・蓄光型誘導灯の導入</v>
      </c>
      <c r="H121" s="71">
        <f>評価結果!S138</f>
        <v>0</v>
      </c>
      <c r="I121" s="53">
        <f>評価結果!T138</f>
        <v>1.7999999999999999E-2</v>
      </c>
      <c r="J121" s="81">
        <f>評価結果!U138</f>
        <v>1</v>
      </c>
      <c r="K121" s="170">
        <f ca="1">評価結果!W138</f>
        <v>0</v>
      </c>
      <c r="L121" s="197">
        <f ca="1">評価結果!L138</f>
        <v>0</v>
      </c>
    </row>
    <row r="122" spans="2:12" ht="15" customHeight="1" x14ac:dyDescent="0.25">
      <c r="B122" s="1012"/>
      <c r="C122" s="1020"/>
      <c r="D122" s="3"/>
      <c r="E122" s="49" t="str">
        <f ca="1">評価結果!G139</f>
        <v>○</v>
      </c>
      <c r="F122" s="50" t="str">
        <f>評価結果!H139</f>
        <v>2b.3</v>
      </c>
      <c r="G122" s="51" t="str">
        <f>評価結果!I139</f>
        <v>照明のゾーニング制御の導入</v>
      </c>
      <c r="H122" s="71">
        <f>評価結果!S139</f>
        <v>0</v>
      </c>
      <c r="I122" s="53">
        <f>評価結果!T139</f>
        <v>0.05</v>
      </c>
      <c r="J122" s="81">
        <f>評価結果!U139</f>
        <v>1</v>
      </c>
      <c r="K122" s="170">
        <f ca="1">評価結果!W139</f>
        <v>0</v>
      </c>
      <c r="L122" s="197">
        <f ca="1">評価結果!L139</f>
        <v>0</v>
      </c>
    </row>
    <row r="123" spans="2:12" ht="15" customHeight="1" x14ac:dyDescent="0.25">
      <c r="B123" s="1012"/>
      <c r="C123" s="1020"/>
      <c r="D123" s="41"/>
      <c r="E123" s="49" t="str">
        <f ca="1">評価結果!G140</f>
        <v>○</v>
      </c>
      <c r="F123" s="50" t="str">
        <f>評価結果!H140</f>
        <v>2b.4</v>
      </c>
      <c r="G123" s="51" t="str">
        <f>評価結果!I140</f>
        <v>照明の人感センサーによる在室検知制御の導入</v>
      </c>
      <c r="H123" s="71">
        <f>評価結果!S140</f>
        <v>0</v>
      </c>
      <c r="I123" s="53">
        <f>評価結果!T140</f>
        <v>0.03</v>
      </c>
      <c r="J123" s="81">
        <f>評価結果!U140</f>
        <v>1</v>
      </c>
      <c r="K123" s="170">
        <f ca="1">評価結果!W140</f>
        <v>0</v>
      </c>
      <c r="L123" s="197">
        <f ca="1">評価結果!L140</f>
        <v>0</v>
      </c>
    </row>
    <row r="124" spans="2:12" ht="15" customHeight="1" x14ac:dyDescent="0.25">
      <c r="B124" s="1012"/>
      <c r="C124" s="1020"/>
      <c r="D124" s="41"/>
      <c r="E124" s="49" t="str">
        <f ca="1">評価結果!G141</f>
        <v>＋</v>
      </c>
      <c r="F124" s="50" t="str">
        <f>評価結果!H141</f>
        <v>2b.5</v>
      </c>
      <c r="G124" s="51" t="str">
        <f>評価結果!I141</f>
        <v>照明の局所制御の導入</v>
      </c>
      <c r="H124" s="71">
        <f>評価結果!S141</f>
        <v>0</v>
      </c>
      <c r="I124" s="53">
        <f>評価結果!T141</f>
        <v>0.04</v>
      </c>
      <c r="J124" s="81">
        <f>評価結果!U141</f>
        <v>1</v>
      </c>
      <c r="K124" s="170">
        <f ca="1">評価結果!W141</f>
        <v>0</v>
      </c>
      <c r="L124" s="197">
        <f ca="1">評価結果!L141</f>
        <v>0</v>
      </c>
    </row>
    <row r="125" spans="2:12" ht="15" customHeight="1" x14ac:dyDescent="0.25">
      <c r="B125" s="1012"/>
      <c r="C125" s="1020"/>
      <c r="D125" s="41"/>
      <c r="E125" s="49" t="str">
        <f ca="1">評価結果!G142</f>
        <v>＋</v>
      </c>
      <c r="F125" s="50" t="str">
        <f>評価結果!H142</f>
        <v>2b.6</v>
      </c>
      <c r="G125" s="51" t="str">
        <f>評価結果!I142</f>
        <v>照明の初期照度補正制御の導入</v>
      </c>
      <c r="H125" s="71">
        <f>評価結果!S142</f>
        <v>0</v>
      </c>
      <c r="I125" s="53">
        <f>評価結果!T142</f>
        <v>0.105</v>
      </c>
      <c r="J125" s="81">
        <f>評価結果!U142</f>
        <v>0</v>
      </c>
      <c r="K125" s="170">
        <f ca="1">評価結果!W142</f>
        <v>0</v>
      </c>
      <c r="L125" s="197">
        <f ca="1">評価結果!L142</f>
        <v>0</v>
      </c>
    </row>
    <row r="126" spans="2:12" ht="15" customHeight="1" x14ac:dyDescent="0.25">
      <c r="B126" s="1012"/>
      <c r="C126" s="1020"/>
      <c r="D126" s="41"/>
      <c r="E126" s="49" t="str">
        <f ca="1">評価結果!G143</f>
        <v>＋</v>
      </c>
      <c r="F126" s="50" t="str">
        <f>評価結果!H143</f>
        <v>2b.7</v>
      </c>
      <c r="G126" s="51" t="str">
        <f>評価結果!I143</f>
        <v>照明の昼光利用照明制御の導入</v>
      </c>
      <c r="H126" s="71">
        <f>評価結果!S143</f>
        <v>0</v>
      </c>
      <c r="I126" s="53">
        <f>評価結果!T143</f>
        <v>7.0000000000000007E-2</v>
      </c>
      <c r="J126" s="81">
        <f>評価結果!U143</f>
        <v>0</v>
      </c>
      <c r="K126" s="170">
        <f ca="1">評価結果!W143</f>
        <v>0</v>
      </c>
      <c r="L126" s="197">
        <f ca="1">評価結果!L143</f>
        <v>0</v>
      </c>
    </row>
    <row r="127" spans="2:12" ht="15" customHeight="1" x14ac:dyDescent="0.25">
      <c r="B127" s="1012"/>
      <c r="C127" s="1020"/>
      <c r="D127" s="41"/>
      <c r="E127" s="49" t="str">
        <f ca="1">評価結果!G144</f>
        <v>＋</v>
      </c>
      <c r="F127" s="50" t="str">
        <f>評価結果!H144</f>
        <v>2b.8</v>
      </c>
      <c r="G127" s="51" t="str">
        <f>評価結果!I144</f>
        <v>照明のタイムスケジュール制御の導入</v>
      </c>
      <c r="H127" s="71">
        <f>評価結果!S144</f>
        <v>0</v>
      </c>
      <c r="I127" s="53">
        <f>評価結果!T144</f>
        <v>2.5000000000000001E-2</v>
      </c>
      <c r="J127" s="81">
        <f>評価結果!U144</f>
        <v>1</v>
      </c>
      <c r="K127" s="170">
        <f ca="1">評価結果!W144</f>
        <v>0</v>
      </c>
      <c r="L127" s="197">
        <f ca="1">評価結果!L144</f>
        <v>0</v>
      </c>
    </row>
    <row r="128" spans="2:12" ht="15" customHeight="1" x14ac:dyDescent="0.25">
      <c r="B128" s="1012"/>
      <c r="C128" s="1020"/>
      <c r="D128" s="41"/>
      <c r="E128" s="49" t="str">
        <f ca="1">評価結果!G145</f>
        <v>＋</v>
      </c>
      <c r="F128" s="50" t="str">
        <f>評価結果!H145</f>
        <v>2b.9</v>
      </c>
      <c r="G128" s="51" t="str">
        <f>評価結果!I145</f>
        <v>タスク＆アンビエント照明システムの導入</v>
      </c>
      <c r="H128" s="71">
        <f>評価結果!S145</f>
        <v>0</v>
      </c>
      <c r="I128" s="53">
        <f>評価結果!T145</f>
        <v>0.25</v>
      </c>
      <c r="J128" s="81">
        <f>評価結果!U145</f>
        <v>0</v>
      </c>
      <c r="K128" s="170">
        <f ca="1">評価結果!W145</f>
        <v>0</v>
      </c>
      <c r="L128" s="197">
        <f ca="1">評価結果!L145</f>
        <v>0</v>
      </c>
    </row>
    <row r="129" spans="2:12" ht="15" customHeight="1" x14ac:dyDescent="0.25">
      <c r="B129" s="1012"/>
      <c r="C129" s="1020"/>
      <c r="D129" s="41"/>
      <c r="E129" s="49" t="str">
        <f ca="1">評価結果!G146</f>
        <v>＋</v>
      </c>
      <c r="F129" s="50" t="str">
        <f>評価結果!H146</f>
        <v>2b.10</v>
      </c>
      <c r="G129" s="51" t="str">
        <f>評価結果!I146</f>
        <v>照明の明るさ感知による自動点滅制御の導入</v>
      </c>
      <c r="H129" s="71">
        <f>評価結果!S146</f>
        <v>0</v>
      </c>
      <c r="I129" s="53">
        <f>評価結果!T146</f>
        <v>4.0000000000000001E-3</v>
      </c>
      <c r="J129" s="81">
        <f>評価結果!U146</f>
        <v>1</v>
      </c>
      <c r="K129" s="170">
        <f ca="1">評価結果!W146</f>
        <v>0</v>
      </c>
      <c r="L129" s="197">
        <f ca="1">評価結果!L146</f>
        <v>0</v>
      </c>
    </row>
    <row r="130" spans="2:12" ht="15" customHeight="1" x14ac:dyDescent="0.25">
      <c r="B130" s="1012"/>
      <c r="C130" s="1020"/>
      <c r="D130" s="41"/>
      <c r="E130" s="49" t="str">
        <f ca="1">評価結果!G147</f>
        <v>＋</v>
      </c>
      <c r="F130" s="50" t="str">
        <f>評価結果!H147</f>
        <v>2b.11</v>
      </c>
      <c r="G130" s="51" t="str">
        <f>評価結果!I147</f>
        <v>照明のセキュリティー連動制御の導入</v>
      </c>
      <c r="H130" s="71">
        <f>評価結果!S147</f>
        <v>0</v>
      </c>
      <c r="I130" s="53">
        <f>評価結果!T147</f>
        <v>5.0000000000000001E-3</v>
      </c>
      <c r="J130" s="81">
        <f>評価結果!U147</f>
        <v>0</v>
      </c>
      <c r="K130" s="170">
        <f ca="1">評価結果!W147</f>
        <v>0</v>
      </c>
      <c r="L130" s="197">
        <f ca="1">評価結果!L147</f>
        <v>0</v>
      </c>
    </row>
    <row r="131" spans="2:12" ht="15" customHeight="1" x14ac:dyDescent="0.25">
      <c r="B131" s="1013"/>
      <c r="C131" s="1021"/>
      <c r="D131" s="18"/>
      <c r="E131" s="54" t="str">
        <f ca="1">評価結果!G148</f>
        <v>＋</v>
      </c>
      <c r="F131" s="55" t="str">
        <f>評価結果!H148</f>
        <v>2b.12</v>
      </c>
      <c r="G131" s="56" t="str">
        <f>評価結果!I148</f>
        <v>誘導灯の消灯制御の導入</v>
      </c>
      <c r="H131" s="72">
        <f>評価結果!S148</f>
        <v>0</v>
      </c>
      <c r="I131" s="59">
        <f>評価結果!T148</f>
        <v>5.0000000000000001E-3</v>
      </c>
      <c r="J131" s="75">
        <f>評価結果!U148</f>
        <v>1</v>
      </c>
      <c r="K131" s="198">
        <f ca="1">評価結果!W148</f>
        <v>0</v>
      </c>
      <c r="L131" s="155">
        <f ca="1">評価結果!L148</f>
        <v>0</v>
      </c>
    </row>
    <row r="132" spans="2:12" ht="15" customHeight="1" x14ac:dyDescent="0.25">
      <c r="B132" s="1011" t="s">
        <v>1683</v>
      </c>
      <c r="C132" s="1016" t="s">
        <v>727</v>
      </c>
      <c r="D132" s="3" t="s">
        <v>397</v>
      </c>
      <c r="E132" s="87" t="str">
        <f ca="1">評価結果!G157</f>
        <v>○</v>
      </c>
      <c r="F132" s="88" t="str">
        <f>評価結果!H157</f>
        <v>2c.1</v>
      </c>
      <c r="G132" s="79" t="str">
        <f>評価結果!I157</f>
        <v>大便器の節水器具の導入</v>
      </c>
      <c r="H132" s="89">
        <f>評価結果!S157</f>
        <v>0</v>
      </c>
      <c r="I132" s="81">
        <f>評価結果!T157</f>
        <v>0.22</v>
      </c>
      <c r="J132" s="81">
        <f>評価結果!U157</f>
        <v>1</v>
      </c>
      <c r="K132" s="170">
        <f ca="1">評価結果!W157</f>
        <v>0</v>
      </c>
      <c r="L132" s="170">
        <f ca="1">評価結果!L157</f>
        <v>0</v>
      </c>
    </row>
    <row r="133" spans="2:12" ht="15" customHeight="1" x14ac:dyDescent="0.25">
      <c r="B133" s="1012"/>
      <c r="C133" s="1017"/>
      <c r="D133" s="3"/>
      <c r="E133" s="49" t="str">
        <f ca="1">評価結果!G158</f>
        <v>＋</v>
      </c>
      <c r="F133" s="50" t="str">
        <f>評価結果!H158</f>
        <v>2c.2</v>
      </c>
      <c r="G133" s="51" t="str">
        <f>評価結果!I158</f>
        <v>省エネ型便座又は洗浄便座のスケジュール制御の導入</v>
      </c>
      <c r="H133" s="71">
        <f>評価結果!S158</f>
        <v>0</v>
      </c>
      <c r="I133" s="53">
        <f>評価結果!T158</f>
        <v>0.3</v>
      </c>
      <c r="J133" s="81">
        <f>評価結果!U158</f>
        <v>1</v>
      </c>
      <c r="K133" s="170">
        <f ca="1">評価結果!W158</f>
        <v>0</v>
      </c>
      <c r="L133" s="197">
        <f ca="1">評価結果!L158</f>
        <v>0</v>
      </c>
    </row>
    <row r="134" spans="2:12" ht="15" customHeight="1" x14ac:dyDescent="0.25">
      <c r="B134" s="1012"/>
      <c r="C134" s="1017"/>
      <c r="D134" s="3"/>
      <c r="E134" s="49" t="str">
        <f ca="1">評価結果!G159</f>
        <v>＋</v>
      </c>
      <c r="F134" s="50" t="str">
        <f>評価結果!H159</f>
        <v>2c.3</v>
      </c>
      <c r="G134" s="51" t="str">
        <f>評価結果!I159</f>
        <v>洗面器の自動水栓の導入</v>
      </c>
      <c r="H134" s="71">
        <f>評価結果!S159</f>
        <v>0</v>
      </c>
      <c r="I134" s="53">
        <f>評価結果!T159</f>
        <v>0.03</v>
      </c>
      <c r="J134" s="81">
        <f>評価結果!U159</f>
        <v>1</v>
      </c>
      <c r="K134" s="170">
        <f ca="1">評価結果!W159</f>
        <v>0</v>
      </c>
      <c r="L134" s="197">
        <f ca="1">評価結果!L159</f>
        <v>0</v>
      </c>
    </row>
    <row r="135" spans="2:12" ht="15" customHeight="1" x14ac:dyDescent="0.25">
      <c r="B135" s="1012"/>
      <c r="C135" s="1017"/>
      <c r="D135" s="3"/>
      <c r="E135" s="49" t="str">
        <f ca="1">評価結果!G160</f>
        <v>＋</v>
      </c>
      <c r="F135" s="50" t="str">
        <f>評価結果!H160</f>
        <v>2c.4</v>
      </c>
      <c r="G135" s="51" t="str">
        <f>評価結果!I160</f>
        <v>便所への擬音装置の導入</v>
      </c>
      <c r="H135" s="71">
        <f>評価結果!S160</f>
        <v>0</v>
      </c>
      <c r="I135" s="53">
        <f>評価結果!T160</f>
        <v>0.1</v>
      </c>
      <c r="J135" s="81">
        <f>評価結果!U160</f>
        <v>1</v>
      </c>
      <c r="K135" s="170">
        <f ca="1">評価結果!W160</f>
        <v>0</v>
      </c>
      <c r="L135" s="197">
        <f ca="1">評価結果!L160</f>
        <v>0</v>
      </c>
    </row>
    <row r="136" spans="2:12" ht="15" customHeight="1" x14ac:dyDescent="0.25">
      <c r="B136" s="1012"/>
      <c r="C136" s="1017"/>
      <c r="D136" s="3"/>
      <c r="E136" s="49" t="str">
        <f ca="1">評価結果!G161</f>
        <v>＋</v>
      </c>
      <c r="F136" s="50" t="str">
        <f>評価結果!H161</f>
        <v>2c.5</v>
      </c>
      <c r="G136" s="51" t="str">
        <f>評価結果!I161</f>
        <v>自然冷媒ヒートポンプ給湯器の導入</v>
      </c>
      <c r="H136" s="71">
        <f>評価結果!S161</f>
        <v>0</v>
      </c>
      <c r="I136" s="53">
        <f>評価結果!T161</f>
        <v>0.16700000000000001</v>
      </c>
      <c r="J136" s="81">
        <f>評価結果!U161</f>
        <v>1</v>
      </c>
      <c r="K136" s="170">
        <f ca="1">評価結果!W161</f>
        <v>0</v>
      </c>
      <c r="L136" s="197">
        <f ca="1">評価結果!L161</f>
        <v>0</v>
      </c>
    </row>
    <row r="137" spans="2:12" ht="15" customHeight="1" x14ac:dyDescent="0.25">
      <c r="B137" s="1012"/>
      <c r="C137" s="1017"/>
      <c r="D137" s="42"/>
      <c r="E137" s="54" t="str">
        <f ca="1">評価結果!G162</f>
        <v>＋</v>
      </c>
      <c r="F137" s="55" t="str">
        <f>評価結果!H162</f>
        <v>2c.6</v>
      </c>
      <c r="G137" s="56" t="str">
        <f>評価結果!I162</f>
        <v>潜熱回収給湯器の導入</v>
      </c>
      <c r="H137" s="72">
        <f>評価結果!S162</f>
        <v>0</v>
      </c>
      <c r="I137" s="59">
        <f>評価結果!T162</f>
        <v>0.1</v>
      </c>
      <c r="J137" s="59">
        <f>評価結果!U162</f>
        <v>1</v>
      </c>
      <c r="K137" s="155">
        <f ca="1">評価結果!W162</f>
        <v>0</v>
      </c>
      <c r="L137" s="155">
        <f ca="1">評価結果!L162</f>
        <v>0</v>
      </c>
    </row>
    <row r="138" spans="2:12" ht="15" customHeight="1" x14ac:dyDescent="0.25">
      <c r="B138" s="1012"/>
      <c r="C138" s="1017"/>
      <c r="D138" s="41" t="s">
        <v>2461</v>
      </c>
      <c r="E138" s="87" t="str">
        <f ca="1">評価結果!G163</f>
        <v>○</v>
      </c>
      <c r="F138" s="88" t="str">
        <f>評価結果!H163</f>
        <v>2d.1</v>
      </c>
      <c r="G138" s="79" t="str">
        <f>評価結果!I163</f>
        <v>エレベーターの可変電圧可変周波数制御方式の導入</v>
      </c>
      <c r="H138" s="89">
        <f>評価結果!S163</f>
        <v>0</v>
      </c>
      <c r="I138" s="81">
        <f>評価結果!T163</f>
        <v>0.5</v>
      </c>
      <c r="J138" s="81">
        <f>評価結果!U163</f>
        <v>1</v>
      </c>
      <c r="K138" s="170" t="str">
        <f>評価結果!W163</f>
        <v/>
      </c>
      <c r="L138" s="170" t="str">
        <f>評価結果!L163</f>
        <v>-</v>
      </c>
    </row>
    <row r="139" spans="2:12" ht="15" customHeight="1" x14ac:dyDescent="0.25">
      <c r="B139" s="1012"/>
      <c r="C139" s="1017"/>
      <c r="D139" s="41"/>
      <c r="E139" s="49" t="str">
        <f ca="1">評価結果!G164</f>
        <v>○</v>
      </c>
      <c r="F139" s="50" t="str">
        <f>評価結果!H164</f>
        <v>2d.2</v>
      </c>
      <c r="G139" s="51" t="str">
        <f>評価結果!I164</f>
        <v>エレベーターの群管理制御の導入</v>
      </c>
      <c r="H139" s="71">
        <f>評価結果!S164</f>
        <v>0</v>
      </c>
      <c r="I139" s="53">
        <f>評価結果!T164</f>
        <v>0.1</v>
      </c>
      <c r="J139" s="81">
        <f>評価結果!U164</f>
        <v>1</v>
      </c>
      <c r="K139" s="170" t="str">
        <f>評価結果!W164</f>
        <v/>
      </c>
      <c r="L139" s="197" t="str">
        <f>評価結果!L164</f>
        <v>-</v>
      </c>
    </row>
    <row r="140" spans="2:12" ht="15" customHeight="1" x14ac:dyDescent="0.25">
      <c r="B140" s="1012"/>
      <c r="C140" s="1017"/>
      <c r="D140" s="41"/>
      <c r="E140" s="49" t="str">
        <f ca="1">評価結果!G165</f>
        <v>○</v>
      </c>
      <c r="F140" s="50" t="str">
        <f>評価結果!H165</f>
        <v>2d.3</v>
      </c>
      <c r="G140" s="51" t="str">
        <f>評価結果!I165</f>
        <v>エレベーターかご内の照明、ファン等の不使用時停止制御の導入</v>
      </c>
      <c r="H140" s="71">
        <f>評価結果!S165</f>
        <v>0</v>
      </c>
      <c r="I140" s="53">
        <f>評価結果!T165</f>
        <v>0.02</v>
      </c>
      <c r="J140" s="81">
        <f>評価結果!U165</f>
        <v>1</v>
      </c>
      <c r="K140" s="170" t="str">
        <f>評価結果!W165</f>
        <v/>
      </c>
      <c r="L140" s="197" t="str">
        <f>評価結果!L165</f>
        <v>-</v>
      </c>
    </row>
    <row r="141" spans="2:12" ht="15" customHeight="1" x14ac:dyDescent="0.25">
      <c r="B141" s="1012"/>
      <c r="C141" s="1017"/>
      <c r="D141" s="18"/>
      <c r="E141" s="54" t="str">
        <f ca="1">評価結果!G166</f>
        <v>＋</v>
      </c>
      <c r="F141" s="55" t="str">
        <f>評価結果!H166</f>
        <v>2d.4</v>
      </c>
      <c r="G141" s="56" t="str">
        <f>評価結果!I166</f>
        <v>エレベーターの電力回生制御の導入</v>
      </c>
      <c r="H141" s="72">
        <f>評価結果!S166</f>
        <v>0</v>
      </c>
      <c r="I141" s="59">
        <f>評価結果!T166</f>
        <v>0.111</v>
      </c>
      <c r="J141" s="59">
        <f>評価結果!U166</f>
        <v>1</v>
      </c>
      <c r="K141" s="155">
        <f ca="1">評価結果!W166</f>
        <v>0</v>
      </c>
      <c r="L141" s="155">
        <f ca="1">評価結果!L166</f>
        <v>0</v>
      </c>
    </row>
    <row r="142" spans="2:12" ht="15" customHeight="1" x14ac:dyDescent="0.25">
      <c r="B142" s="1012"/>
      <c r="C142" s="1017"/>
      <c r="D142" s="41" t="s">
        <v>2462</v>
      </c>
      <c r="E142" s="87" t="str">
        <f ca="1">評価結果!G167</f>
        <v>○</v>
      </c>
      <c r="F142" s="88" t="str">
        <f>評価結果!H167</f>
        <v>2e.1</v>
      </c>
      <c r="G142" s="79" t="str">
        <f>評価結果!I167</f>
        <v>グリーン購入法適合商品のオフィス機器の導入</v>
      </c>
      <c r="H142" s="89">
        <f>評価結果!S167</f>
        <v>0</v>
      </c>
      <c r="I142" s="81">
        <f>評価結果!T167</f>
        <v>4.0000000000000001E-3</v>
      </c>
      <c r="J142" s="81">
        <f>評価結果!U167</f>
        <v>1</v>
      </c>
      <c r="K142" s="170">
        <f ca="1">評価結果!W167</f>
        <v>0</v>
      </c>
      <c r="L142" s="170">
        <f ca="1">評価結果!L167</f>
        <v>0</v>
      </c>
    </row>
    <row r="143" spans="2:12" ht="15" customHeight="1" x14ac:dyDescent="0.25">
      <c r="B143" s="1012"/>
      <c r="C143" s="1017"/>
      <c r="D143" s="41"/>
      <c r="E143" s="49" t="str">
        <f ca="1">評価結果!G168</f>
        <v>○</v>
      </c>
      <c r="F143" s="50" t="str">
        <f>評価結果!H168</f>
        <v>2e.2</v>
      </c>
      <c r="G143" s="51" t="str">
        <f>評価結果!I168</f>
        <v>省エネ型自動販売機又は自動販売機のスケジュール制御の導入</v>
      </c>
      <c r="H143" s="71">
        <f>評価結果!S168</f>
        <v>0</v>
      </c>
      <c r="I143" s="53">
        <f>評価結果!T168</f>
        <v>2E-3</v>
      </c>
      <c r="J143" s="81">
        <f>評価結果!U168</f>
        <v>1</v>
      </c>
      <c r="K143" s="170" t="str">
        <f>評価結果!W168</f>
        <v/>
      </c>
      <c r="L143" s="197" t="str">
        <f>評価結果!L168</f>
        <v>-</v>
      </c>
    </row>
    <row r="144" spans="2:12" ht="15" customHeight="1" x14ac:dyDescent="0.25">
      <c r="B144" s="1012"/>
      <c r="C144" s="1018"/>
      <c r="D144" s="18"/>
      <c r="E144" s="54" t="str">
        <f ca="1">評価結果!G169</f>
        <v>＋</v>
      </c>
      <c r="F144" s="55" t="str">
        <f>評価結果!H169</f>
        <v>2e.3</v>
      </c>
      <c r="G144" s="56" t="str">
        <f>評価結果!I169</f>
        <v>高効率厨房機器の導入</v>
      </c>
      <c r="H144" s="72">
        <f>評価結果!S169</f>
        <v>0</v>
      </c>
      <c r="I144" s="59">
        <f>評価結果!T169</f>
        <v>0.15</v>
      </c>
      <c r="J144" s="59">
        <f>評価結果!U169</f>
        <v>1</v>
      </c>
      <c r="K144" s="155">
        <f ca="1">評価結果!W169</f>
        <v>0</v>
      </c>
      <c r="L144" s="155">
        <f ca="1">評価結果!L169</f>
        <v>0</v>
      </c>
    </row>
    <row r="145" spans="2:12" ht="15" customHeight="1" x14ac:dyDescent="0.25">
      <c r="B145" s="1012"/>
      <c r="C145" s="1024" t="s">
        <v>2412</v>
      </c>
      <c r="D145" s="39" t="s">
        <v>661</v>
      </c>
      <c r="E145" s="44" t="str">
        <f ca="1">評価結果!G170</f>
        <v>＋</v>
      </c>
      <c r="F145" s="45" t="str">
        <f>評価結果!H170</f>
        <v>3a.1</v>
      </c>
      <c r="G145" s="46" t="str">
        <f>評価結果!I170</f>
        <v>高性能な建物外皮の導入</v>
      </c>
      <c r="H145" s="70">
        <f>評価結果!S170</f>
        <v>0</v>
      </c>
      <c r="I145" s="48">
        <f>評価結果!T170</f>
        <v>0.68</v>
      </c>
      <c r="J145" s="48">
        <f>評価結果!U170</f>
        <v>0</v>
      </c>
      <c r="K145" s="145">
        <f ca="1">評価結果!W170</f>
        <v>0</v>
      </c>
      <c r="L145" s="145">
        <f ca="1">評価結果!L170</f>
        <v>0</v>
      </c>
    </row>
    <row r="146" spans="2:12" ht="15" customHeight="1" x14ac:dyDescent="0.25">
      <c r="B146" s="1012"/>
      <c r="C146" s="1025"/>
      <c r="D146" s="41"/>
      <c r="E146" s="49" t="str">
        <f ca="1">評価結果!G171</f>
        <v>＋</v>
      </c>
      <c r="F146" s="50" t="str">
        <f>評価結果!H171</f>
        <v>3a.2</v>
      </c>
      <c r="G146" s="51" t="str">
        <f>評価結果!I171</f>
        <v>隙間風対策の導入</v>
      </c>
      <c r="H146" s="71">
        <f>評価結果!S171</f>
        <v>0</v>
      </c>
      <c r="I146" s="53">
        <f>評価結果!T171</f>
        <v>0.04</v>
      </c>
      <c r="J146" s="81">
        <f>評価結果!U171</f>
        <v>1</v>
      </c>
      <c r="K146" s="170">
        <f ca="1">評価結果!W171</f>
        <v>0</v>
      </c>
      <c r="L146" s="197">
        <f ca="1">評価結果!L171</f>
        <v>0</v>
      </c>
    </row>
    <row r="147" spans="2:12" ht="15" customHeight="1" x14ac:dyDescent="0.25">
      <c r="B147" s="1012"/>
      <c r="C147" s="1025"/>
      <c r="D147" s="41"/>
      <c r="E147" s="49" t="str">
        <f ca="1">評価結果!G172</f>
        <v>＋</v>
      </c>
      <c r="F147" s="50" t="str">
        <f>評価結果!H172</f>
        <v>3a.3</v>
      </c>
      <c r="G147" s="51" t="str">
        <f>評価結果!I172</f>
        <v>ブラインドの日射制御及びｽｹｼﾞｭｰﾙ制御の導入</v>
      </c>
      <c r="H147" s="71">
        <f>評価結果!S172</f>
        <v>0</v>
      </c>
      <c r="I147" s="53">
        <f>評価結果!T172</f>
        <v>0.02</v>
      </c>
      <c r="J147" s="81">
        <f>評価結果!U172</f>
        <v>1</v>
      </c>
      <c r="K147" s="170">
        <f ca="1">評価結果!W172</f>
        <v>0</v>
      </c>
      <c r="L147" s="197">
        <f ca="1">評価結果!L172</f>
        <v>0</v>
      </c>
    </row>
    <row r="148" spans="2:12" ht="15" customHeight="1" x14ac:dyDescent="0.25">
      <c r="B148" s="1012"/>
      <c r="C148" s="1025"/>
      <c r="D148" s="41"/>
      <c r="E148" s="49" t="str">
        <f ca="1">評価結果!G173</f>
        <v>＋</v>
      </c>
      <c r="F148" s="50" t="str">
        <f>評価結果!H173</f>
        <v>3a.4</v>
      </c>
      <c r="G148" s="51" t="str">
        <f>評価結果!I173</f>
        <v>屋上緑化の導入</v>
      </c>
      <c r="H148" s="71">
        <f>評価結果!S173</f>
        <v>0</v>
      </c>
      <c r="I148" s="53">
        <f>評価結果!T173</f>
        <v>8.0000000000000002E-3</v>
      </c>
      <c r="J148" s="81">
        <f>評価結果!U173</f>
        <v>1</v>
      </c>
      <c r="K148" s="170">
        <f ca="1">評価結果!W173</f>
        <v>0</v>
      </c>
      <c r="L148" s="197">
        <f ca="1">評価結果!L173</f>
        <v>0</v>
      </c>
    </row>
    <row r="149" spans="2:12" ht="15" customHeight="1" x14ac:dyDescent="0.25">
      <c r="B149" s="1012"/>
      <c r="C149" s="1025"/>
      <c r="D149" s="41"/>
      <c r="E149" s="49" t="str">
        <f ca="1">評価結果!G174</f>
        <v>＋</v>
      </c>
      <c r="F149" s="50" t="str">
        <f>評価結果!H174</f>
        <v>3a.5</v>
      </c>
      <c r="G149" s="51" t="str">
        <f>評価結果!I174</f>
        <v>壁面緑化の導入</v>
      </c>
      <c r="H149" s="71">
        <f>評価結果!S174</f>
        <v>0</v>
      </c>
      <c r="I149" s="53">
        <f>評価結果!T174</f>
        <v>1.4999999999999999E-2</v>
      </c>
      <c r="J149" s="81">
        <f>評価結果!U174</f>
        <v>1</v>
      </c>
      <c r="K149" s="170">
        <f ca="1">評価結果!W174</f>
        <v>0</v>
      </c>
      <c r="L149" s="197">
        <f ca="1">評価結果!L174</f>
        <v>0</v>
      </c>
    </row>
    <row r="150" spans="2:12" ht="15" customHeight="1" x14ac:dyDescent="0.25">
      <c r="B150" s="1012"/>
      <c r="C150" s="1025"/>
      <c r="D150" s="41"/>
      <c r="E150" s="49" t="str">
        <f ca="1">評価結果!G175</f>
        <v>＋</v>
      </c>
      <c r="F150" s="50" t="str">
        <f>評価結果!H175</f>
        <v>3a.6</v>
      </c>
      <c r="G150" s="51" t="str">
        <f>評価結果!I175</f>
        <v>遮熱塗料塗布・遮熱フィルムの導入</v>
      </c>
      <c r="H150" s="71">
        <f>評価結果!S175</f>
        <v>0</v>
      </c>
      <c r="I150" s="53">
        <f>評価結果!T175</f>
        <v>1.4999999999999999E-2</v>
      </c>
      <c r="J150" s="81">
        <f>評価結果!U175</f>
        <v>1</v>
      </c>
      <c r="K150" s="170">
        <f ca="1">評価結果!W175</f>
        <v>0</v>
      </c>
      <c r="L150" s="197">
        <f ca="1">評価結果!L175</f>
        <v>0</v>
      </c>
    </row>
    <row r="151" spans="2:12" ht="15" customHeight="1" x14ac:dyDescent="0.25">
      <c r="B151" s="1012"/>
      <c r="C151" s="1025"/>
      <c r="D151" s="41"/>
      <c r="E151" s="54" t="str">
        <f ca="1">評価結果!G176</f>
        <v>＋</v>
      </c>
      <c r="F151" s="55" t="str">
        <f>評価結果!H176</f>
        <v>3a.7</v>
      </c>
      <c r="G151" s="56" t="str">
        <f>評価結果!I176</f>
        <v>屋根への遮熱塗装の導入</v>
      </c>
      <c r="H151" s="72">
        <f>評価結果!S176</f>
        <v>0</v>
      </c>
      <c r="I151" s="59">
        <f>評価結果!T176</f>
        <v>8.0000000000000002E-3</v>
      </c>
      <c r="J151" s="59">
        <f>評価結果!U176</f>
        <v>1</v>
      </c>
      <c r="K151" s="155">
        <f ca="1">評価結果!W176</f>
        <v>0</v>
      </c>
      <c r="L151" s="155">
        <f ca="1">評価結果!L176</f>
        <v>0</v>
      </c>
    </row>
    <row r="152" spans="2:12" ht="15" customHeight="1" x14ac:dyDescent="0.25">
      <c r="B152" s="1012"/>
      <c r="C152" s="1025"/>
      <c r="D152" s="39" t="s">
        <v>89</v>
      </c>
      <c r="E152" s="87" t="str">
        <f ca="1">評価結果!G177</f>
        <v>＋</v>
      </c>
      <c r="F152" s="88" t="str">
        <f>評価結果!H177</f>
        <v>3b.1</v>
      </c>
      <c r="G152" s="79" t="str">
        <f>評価結果!I177</f>
        <v>自然採光を利用したシステムの導入</v>
      </c>
      <c r="H152" s="89">
        <f>評価結果!S177</f>
        <v>0</v>
      </c>
      <c r="I152" s="81">
        <f>評価結果!T177</f>
        <v>0.04</v>
      </c>
      <c r="J152" s="81">
        <f>評価結果!U177</f>
        <v>1</v>
      </c>
      <c r="K152" s="170">
        <f ca="1">評価結果!W177</f>
        <v>0</v>
      </c>
      <c r="L152" s="170">
        <f ca="1">評価結果!L177</f>
        <v>0</v>
      </c>
    </row>
    <row r="153" spans="2:12" ht="15" customHeight="1" x14ac:dyDescent="0.25">
      <c r="B153" s="1012"/>
      <c r="C153" s="1025"/>
      <c r="D153" s="41"/>
      <c r="E153" s="49" t="str">
        <f ca="1">評価結果!G178</f>
        <v>＋</v>
      </c>
      <c r="F153" s="50" t="str">
        <f>評価結果!H178</f>
        <v>3b.2</v>
      </c>
      <c r="G153" s="51" t="str">
        <f>評価結果!I178</f>
        <v>自然通風を利用したシステムの導入</v>
      </c>
      <c r="H153" s="71">
        <f>評価結果!S178</f>
        <v>0</v>
      </c>
      <c r="I153" s="53">
        <f>評価結果!T178</f>
        <v>3.3000000000000002E-2</v>
      </c>
      <c r="J153" s="81">
        <f>評価結果!U178</f>
        <v>1</v>
      </c>
      <c r="K153" s="170">
        <f ca="1">評価結果!W178</f>
        <v>0</v>
      </c>
      <c r="L153" s="197">
        <f ca="1">評価結果!L178</f>
        <v>0</v>
      </c>
    </row>
    <row r="154" spans="2:12" ht="15" customHeight="1" x14ac:dyDescent="0.25">
      <c r="B154" s="1012"/>
      <c r="C154" s="1026"/>
      <c r="D154" s="41"/>
      <c r="E154" s="54" t="str">
        <f ca="1">評価結果!G179</f>
        <v>＋</v>
      </c>
      <c r="F154" s="55" t="str">
        <f>評価結果!H179</f>
        <v>3b.4</v>
      </c>
      <c r="G154" s="56" t="str">
        <f>評価結果!I179</f>
        <v>年間を通して安定した地中温度を利用したシステムの導入</v>
      </c>
      <c r="H154" s="72">
        <f>評価結果!S179</f>
        <v>0</v>
      </c>
      <c r="I154" s="59">
        <f>評価結果!T179</f>
        <v>2E-3</v>
      </c>
      <c r="J154" s="59">
        <f>評価結果!U179</f>
        <v>1</v>
      </c>
      <c r="K154" s="155">
        <f ca="1">評価結果!W179</f>
        <v>0</v>
      </c>
      <c r="L154" s="155">
        <f ca="1">評価結果!L179</f>
        <v>0</v>
      </c>
    </row>
    <row r="155" spans="2:12" ht="15" customHeight="1" x14ac:dyDescent="0.25">
      <c r="B155" s="1012"/>
      <c r="C155" s="1054" t="s">
        <v>556</v>
      </c>
      <c r="D155" s="1056"/>
      <c r="E155" s="49" t="str">
        <f ca="1">評価結果!G180</f>
        <v>○</v>
      </c>
      <c r="F155" s="50">
        <f>評価結果!H180</f>
        <v>4.0999999999999996</v>
      </c>
      <c r="G155" s="51" t="str">
        <f>評価結果!I180</f>
        <v>太陽光発電システムの導入</v>
      </c>
      <c r="H155" s="71">
        <f>評価結果!S180</f>
        <v>0</v>
      </c>
      <c r="I155" s="53">
        <f>評価結果!T180</f>
        <v>7.0000000000000001E-3</v>
      </c>
      <c r="J155" s="81">
        <f>評価結果!U180</f>
        <v>1</v>
      </c>
      <c r="K155" s="170">
        <f ca="1">評価結果!W180</f>
        <v>0</v>
      </c>
      <c r="L155" s="197">
        <f ca="1">評価結果!L180</f>
        <v>0</v>
      </c>
    </row>
    <row r="156" spans="2:12" ht="15" customHeight="1" x14ac:dyDescent="0.25">
      <c r="B156" s="1013"/>
      <c r="C156" s="1060"/>
      <c r="D156" s="1119"/>
      <c r="E156" s="54" t="str">
        <f>評価結果!G181</f>
        <v>＋</v>
      </c>
      <c r="F156" s="55">
        <f>評価結果!H181</f>
        <v>4.2</v>
      </c>
      <c r="G156" s="56" t="str">
        <f>評価結果!I181</f>
        <v>再生可能エネルギー・未利用エネルギーシステムの導入</v>
      </c>
      <c r="H156" s="72">
        <f>評価結果!S181</f>
        <v>1</v>
      </c>
      <c r="I156" s="59">
        <f>評価結果!T181</f>
        <v>1.4E-2</v>
      </c>
      <c r="J156" s="59">
        <f>評価結果!U181</f>
        <v>1</v>
      </c>
      <c r="K156" s="155">
        <f ca="1">評価結果!W181</f>
        <v>0</v>
      </c>
      <c r="L156" s="155">
        <f ca="1">評価結果!L181</f>
        <v>0</v>
      </c>
    </row>
    <row r="157" spans="2:12" ht="15" customHeight="1" x14ac:dyDescent="0.25">
      <c r="B157" s="1011" t="s">
        <v>2265</v>
      </c>
      <c r="C157" s="1019" t="s">
        <v>2414</v>
      </c>
      <c r="D157" s="39" t="s">
        <v>2372</v>
      </c>
      <c r="E157" s="44" t="str">
        <f ca="1">評価結果!G182</f>
        <v>◎</v>
      </c>
      <c r="F157" s="45" t="str">
        <f>評価結果!H182</f>
        <v>1a.1</v>
      </c>
      <c r="G157" s="46" t="str">
        <f>評価結果!I182</f>
        <v>蒸気ボイラーの空気比の管理</v>
      </c>
      <c r="H157" s="70">
        <f>評価結果!S182</f>
        <v>0</v>
      </c>
      <c r="I157" s="48">
        <f>評価結果!T182</f>
        <v>0.02</v>
      </c>
      <c r="J157" s="48">
        <f>評価結果!U182</f>
        <v>1</v>
      </c>
      <c r="K157" s="145" t="str">
        <f>評価結果!W182</f>
        <v/>
      </c>
      <c r="L157" s="145" t="str">
        <f>評価結果!L182</f>
        <v>-</v>
      </c>
    </row>
    <row r="158" spans="2:12" ht="15" customHeight="1" x14ac:dyDescent="0.25">
      <c r="B158" s="1012"/>
      <c r="C158" s="1020"/>
      <c r="D158" s="41"/>
      <c r="E158" s="49" t="str">
        <f ca="1">評価結果!G183</f>
        <v>◎</v>
      </c>
      <c r="F158" s="50" t="str">
        <f>評価結果!H183</f>
        <v>1a.2</v>
      </c>
      <c r="G158" s="51" t="str">
        <f>評価結果!I183</f>
        <v>蒸気ボイラーの設定圧力の適正化</v>
      </c>
      <c r="H158" s="71">
        <f>評価結果!S183</f>
        <v>0</v>
      </c>
      <c r="I158" s="53">
        <f>評価結果!T183</f>
        <v>7.0000000000000001E-3</v>
      </c>
      <c r="J158" s="81">
        <f>評価結果!U183</f>
        <v>1</v>
      </c>
      <c r="K158" s="170" t="str">
        <f>評価結果!W183</f>
        <v/>
      </c>
      <c r="L158" s="197" t="str">
        <f>評価結果!L183</f>
        <v>-</v>
      </c>
    </row>
    <row r="159" spans="2:12" ht="15" customHeight="1" x14ac:dyDescent="0.25">
      <c r="B159" s="1012"/>
      <c r="C159" s="1020"/>
      <c r="D159" s="41"/>
      <c r="E159" s="49" t="str">
        <f ca="1">評価結果!G184</f>
        <v>◎</v>
      </c>
      <c r="F159" s="50" t="str">
        <f>評価結果!H184</f>
        <v>1a.3</v>
      </c>
      <c r="G159" s="51" t="str">
        <f>評価結果!I184</f>
        <v>部分負荷時の蒸気ボイラー運転の適正化</v>
      </c>
      <c r="H159" s="71">
        <f>評価結果!S184</f>
        <v>0</v>
      </c>
      <c r="I159" s="53">
        <f>評価結果!T184</f>
        <v>0.03</v>
      </c>
      <c r="J159" s="81">
        <f>評価結果!U184</f>
        <v>1</v>
      </c>
      <c r="K159" s="170" t="str">
        <f>評価結果!W184</f>
        <v/>
      </c>
      <c r="L159" s="197" t="str">
        <f>評価結果!L184</f>
        <v>-</v>
      </c>
    </row>
    <row r="160" spans="2:12" ht="15" customHeight="1" x14ac:dyDescent="0.25">
      <c r="B160" s="1012"/>
      <c r="C160" s="1020"/>
      <c r="D160" s="41"/>
      <c r="E160" s="49" t="str">
        <f ca="1">評価結果!G185</f>
        <v>◎</v>
      </c>
      <c r="F160" s="50" t="str">
        <f>評価結果!H185</f>
        <v>1a.4</v>
      </c>
      <c r="G160" s="51" t="str">
        <f>評価結果!I185</f>
        <v>非使用エリアの蒸気供給バルブの閉止</v>
      </c>
      <c r="H160" s="71">
        <f>評価結果!S185</f>
        <v>0</v>
      </c>
      <c r="I160" s="53">
        <f>評価結果!T185</f>
        <v>0.01</v>
      </c>
      <c r="J160" s="81">
        <f>評価結果!U185</f>
        <v>1</v>
      </c>
      <c r="K160" s="170" t="str">
        <f>評価結果!W185</f>
        <v/>
      </c>
      <c r="L160" s="197" t="str">
        <f>評価結果!L185</f>
        <v>-</v>
      </c>
    </row>
    <row r="161" spans="2:12" ht="15" customHeight="1" x14ac:dyDescent="0.25">
      <c r="B161" s="1012"/>
      <c r="C161" s="1020"/>
      <c r="D161" s="41"/>
      <c r="E161" s="49" t="str">
        <f ca="1">評価結果!G186</f>
        <v>◎</v>
      </c>
      <c r="F161" s="50" t="str">
        <f>評価結果!H186</f>
        <v>1a.5</v>
      </c>
      <c r="G161" s="51" t="str">
        <f>評価結果!I186</f>
        <v>非使用時間帯の蒸気ボイラーの停止</v>
      </c>
      <c r="H161" s="71">
        <f>評価結果!S186</f>
        <v>0</v>
      </c>
      <c r="I161" s="53">
        <f>評価結果!T186</f>
        <v>0.01</v>
      </c>
      <c r="J161" s="81">
        <f>評価結果!U186</f>
        <v>1</v>
      </c>
      <c r="K161" s="170" t="str">
        <f>評価結果!W186</f>
        <v/>
      </c>
      <c r="L161" s="197" t="str">
        <f>評価結果!L186</f>
        <v>-</v>
      </c>
    </row>
    <row r="162" spans="2:12" ht="15" customHeight="1" x14ac:dyDescent="0.25">
      <c r="B162" s="1012"/>
      <c r="C162" s="1020"/>
      <c r="D162" s="41"/>
      <c r="E162" s="49" t="str">
        <f ca="1">評価結果!G187</f>
        <v>○</v>
      </c>
      <c r="F162" s="50" t="str">
        <f>評価結果!H187</f>
        <v>1a.6</v>
      </c>
      <c r="G162" s="51" t="str">
        <f>評価結果!I187</f>
        <v>蒸気ボイラーの給水水質・ブロー量の管理</v>
      </c>
      <c r="H162" s="71">
        <f>評価結果!S187</f>
        <v>0</v>
      </c>
      <c r="I162" s="53">
        <f>評価結果!T187</f>
        <v>7.0000000000000001E-3</v>
      </c>
      <c r="J162" s="81">
        <f>評価結果!U187</f>
        <v>1</v>
      </c>
      <c r="K162" s="170" t="str">
        <f>評価結果!W187</f>
        <v/>
      </c>
      <c r="L162" s="197" t="str">
        <f>評価結果!L187</f>
        <v>-</v>
      </c>
    </row>
    <row r="163" spans="2:12" ht="15" customHeight="1" x14ac:dyDescent="0.25">
      <c r="B163" s="1012"/>
      <c r="C163" s="1020"/>
      <c r="D163" s="41"/>
      <c r="E163" s="49" t="str">
        <f ca="1">評価結果!G188</f>
        <v>○</v>
      </c>
      <c r="F163" s="50" t="str">
        <f>評価結果!H188</f>
        <v>1a.7</v>
      </c>
      <c r="G163" s="51" t="str">
        <f>評価結果!I188</f>
        <v>蒸気配管の保温の確認</v>
      </c>
      <c r="H163" s="71">
        <f>評価結果!S188</f>
        <v>0</v>
      </c>
      <c r="I163" s="53">
        <f>評価結果!T188</f>
        <v>5.0000000000000001E-3</v>
      </c>
      <c r="J163" s="81">
        <f>評価結果!U188</f>
        <v>1</v>
      </c>
      <c r="K163" s="170" t="str">
        <f>評価結果!W188</f>
        <v/>
      </c>
      <c r="L163" s="197" t="str">
        <f>評価結果!L188</f>
        <v>-</v>
      </c>
    </row>
    <row r="164" spans="2:12" ht="15" customHeight="1" x14ac:dyDescent="0.25">
      <c r="B164" s="1012"/>
      <c r="C164" s="1020"/>
      <c r="D164" s="41"/>
      <c r="E164" s="49" t="str">
        <f ca="1">評価結果!G189</f>
        <v>○</v>
      </c>
      <c r="F164" s="50" t="str">
        <f>評価結果!H189</f>
        <v>1a.8</v>
      </c>
      <c r="G164" s="51" t="str">
        <f>評価結果!I189</f>
        <v>蒸気ボイラーの起動時間の適正化</v>
      </c>
      <c r="H164" s="71">
        <f>評価結果!S189</f>
        <v>0</v>
      </c>
      <c r="I164" s="53">
        <f>評価結果!T189</f>
        <v>0.03</v>
      </c>
      <c r="J164" s="81">
        <f>評価結果!U189</f>
        <v>1</v>
      </c>
      <c r="K164" s="170" t="str">
        <f>評価結果!W189</f>
        <v/>
      </c>
      <c r="L164" s="197" t="str">
        <f>評価結果!L189</f>
        <v>-</v>
      </c>
    </row>
    <row r="165" spans="2:12" ht="15" customHeight="1" x14ac:dyDescent="0.25">
      <c r="B165" s="1012"/>
      <c r="C165" s="1020"/>
      <c r="D165" s="18"/>
      <c r="E165" s="54" t="str">
        <f ca="1">評価結果!G190</f>
        <v>＋</v>
      </c>
      <c r="F165" s="55" t="str">
        <f>評価結果!H190</f>
        <v>1a.9</v>
      </c>
      <c r="G165" s="56" t="str">
        <f>評価結果!I190</f>
        <v>スチームトラップの効果検証の実施</v>
      </c>
      <c r="H165" s="72">
        <f>評価結果!S190</f>
        <v>0</v>
      </c>
      <c r="I165" s="59">
        <f>評価結果!T190</f>
        <v>0.01</v>
      </c>
      <c r="J165" s="59">
        <f>評価結果!U190</f>
        <v>1</v>
      </c>
      <c r="K165" s="155">
        <f ca="1">評価結果!W190</f>
        <v>0</v>
      </c>
      <c r="L165" s="155">
        <f ca="1">評価結果!L190</f>
        <v>0</v>
      </c>
    </row>
    <row r="166" spans="2:12" ht="15" customHeight="1" x14ac:dyDescent="0.25">
      <c r="B166" s="1012"/>
      <c r="C166" s="1020"/>
      <c r="D166" s="41" t="s">
        <v>2040</v>
      </c>
      <c r="E166" s="87" t="str">
        <f ca="1">評価結果!G191</f>
        <v>◎</v>
      </c>
      <c r="F166" s="88" t="str">
        <f>評価結果!H191</f>
        <v>1b.1</v>
      </c>
      <c r="G166" s="79" t="str">
        <f>評価結果!I191</f>
        <v>燃焼機器の空気比の管理</v>
      </c>
      <c r="H166" s="89">
        <f>評価結果!S191</f>
        <v>0</v>
      </c>
      <c r="I166" s="81">
        <f>評価結果!T191</f>
        <v>0.02</v>
      </c>
      <c r="J166" s="81">
        <f>評価結果!U191</f>
        <v>1</v>
      </c>
      <c r="K166" s="170" t="str">
        <f>評価結果!W191</f>
        <v/>
      </c>
      <c r="L166" s="170" t="str">
        <f>評価結果!L191</f>
        <v>-</v>
      </c>
    </row>
    <row r="167" spans="2:12" ht="15" customHeight="1" x14ac:dyDescent="0.25">
      <c r="B167" s="1012"/>
      <c r="C167" s="1020"/>
      <c r="D167" s="41"/>
      <c r="E167" s="87" t="str">
        <f ca="1">評価結果!G192</f>
        <v>○</v>
      </c>
      <c r="F167" s="88" t="str">
        <f>評価結果!H192</f>
        <v>1b.2</v>
      </c>
      <c r="G167" s="79" t="str">
        <f>評価結果!I192</f>
        <v>冷凍機の冷却水温度設定値の調整</v>
      </c>
      <c r="H167" s="89">
        <f>評価結果!S192</f>
        <v>0</v>
      </c>
      <c r="I167" s="81">
        <f>評価結果!T192</f>
        <v>1.6E-2</v>
      </c>
      <c r="J167" s="81">
        <f>評価結果!U192</f>
        <v>1</v>
      </c>
      <c r="K167" s="170" t="str">
        <f>評価結果!W192</f>
        <v/>
      </c>
      <c r="L167" s="170" t="str">
        <f>評価結果!L192</f>
        <v>-</v>
      </c>
    </row>
    <row r="168" spans="2:12" ht="15" customHeight="1" x14ac:dyDescent="0.25">
      <c r="B168" s="1012"/>
      <c r="C168" s="1020"/>
      <c r="D168" s="41"/>
      <c r="E168" s="87" t="str">
        <f ca="1">評価結果!G193</f>
        <v>○</v>
      </c>
      <c r="F168" s="88" t="str">
        <f>評価結果!H193</f>
        <v>1b.3</v>
      </c>
      <c r="G168" s="79" t="str">
        <f>評価結果!I193</f>
        <v>冷温水管等の保温の確認</v>
      </c>
      <c r="H168" s="89">
        <f>評価結果!S193</f>
        <v>0</v>
      </c>
      <c r="I168" s="81">
        <f>評価結果!T193</f>
        <v>5.0000000000000001E-3</v>
      </c>
      <c r="J168" s="81">
        <f>評価結果!U193</f>
        <v>1</v>
      </c>
      <c r="K168" s="170" t="str">
        <f>評価結果!W193</f>
        <v/>
      </c>
      <c r="L168" s="170" t="str">
        <f>評価結果!L193</f>
        <v>-</v>
      </c>
    </row>
    <row r="169" spans="2:12" ht="15" customHeight="1" x14ac:dyDescent="0.25">
      <c r="B169" s="1012"/>
      <c r="C169" s="1020"/>
      <c r="D169" s="41"/>
      <c r="E169" s="87" t="str">
        <f ca="1">評価結果!G194</f>
        <v>○</v>
      </c>
      <c r="F169" s="88" t="str">
        <f>評価結果!H194</f>
        <v>1b.4</v>
      </c>
      <c r="G169" s="79" t="str">
        <f>評価結果!I194</f>
        <v>インバータ制御系統のバルブの開度調整</v>
      </c>
      <c r="H169" s="89">
        <f>評価結果!S194</f>
        <v>0</v>
      </c>
      <c r="I169" s="81">
        <f>評価結果!T194</f>
        <v>2.3E-2</v>
      </c>
      <c r="J169" s="81">
        <f>評価結果!U194</f>
        <v>1</v>
      </c>
      <c r="K169" s="170" t="str">
        <f>評価結果!W194</f>
        <v/>
      </c>
      <c r="L169" s="170" t="str">
        <f>評価結果!L194</f>
        <v>-</v>
      </c>
    </row>
    <row r="170" spans="2:12" ht="15" customHeight="1" x14ac:dyDescent="0.25">
      <c r="B170" s="1012"/>
      <c r="C170" s="1020"/>
      <c r="D170" s="41"/>
      <c r="E170" s="87" t="str">
        <f ca="1">評価結果!G195</f>
        <v>○</v>
      </c>
      <c r="F170" s="88" t="str">
        <f>評価結果!H195</f>
        <v>1b.5</v>
      </c>
      <c r="G170" s="79" t="str">
        <f>評価結果!I195</f>
        <v>熱源不要期間の熱源機器等停止</v>
      </c>
      <c r="H170" s="89">
        <f>評価結果!S195</f>
        <v>0</v>
      </c>
      <c r="I170" s="81">
        <f>評価結果!T195</f>
        <v>0.01</v>
      </c>
      <c r="J170" s="81">
        <f>評価結果!U195</f>
        <v>1</v>
      </c>
      <c r="K170" s="170" t="str">
        <f>評価結果!W195</f>
        <v/>
      </c>
      <c r="L170" s="170" t="str">
        <f>評価結果!L195</f>
        <v>-</v>
      </c>
    </row>
    <row r="171" spans="2:12" ht="15" customHeight="1" x14ac:dyDescent="0.25">
      <c r="B171" s="1012"/>
      <c r="C171" s="1020"/>
      <c r="D171" s="41"/>
      <c r="E171" s="87" t="str">
        <f ca="1">評価結果!G196</f>
        <v>○</v>
      </c>
      <c r="F171" s="88" t="str">
        <f>評価結果!H196</f>
        <v>1b.6</v>
      </c>
      <c r="G171" s="79" t="str">
        <f>評価結果!I196</f>
        <v>空調停止時の熱源運転時間の短縮</v>
      </c>
      <c r="H171" s="89">
        <f>評価結果!S196</f>
        <v>0</v>
      </c>
      <c r="I171" s="81">
        <f>評価結果!T196</f>
        <v>0.04</v>
      </c>
      <c r="J171" s="81">
        <f>評価結果!U196</f>
        <v>1</v>
      </c>
      <c r="K171" s="170" t="str">
        <f>評価結果!W196</f>
        <v/>
      </c>
      <c r="L171" s="170" t="str">
        <f>評価結果!L196</f>
        <v>-</v>
      </c>
    </row>
    <row r="172" spans="2:12" ht="15" customHeight="1" x14ac:dyDescent="0.25">
      <c r="B172" s="1012"/>
      <c r="C172" s="1020"/>
      <c r="D172" s="41"/>
      <c r="E172" s="87" t="str">
        <f ca="1">評価結果!G197</f>
        <v>○</v>
      </c>
      <c r="F172" s="88" t="str">
        <f>評価結果!H197</f>
        <v>1b.7</v>
      </c>
      <c r="G172" s="79" t="str">
        <f>評価結果!I197</f>
        <v>熱源機器の冷温水出口温度設定値の調整</v>
      </c>
      <c r="H172" s="89">
        <f>評価結果!S197</f>
        <v>0</v>
      </c>
      <c r="I172" s="81">
        <f>評価結果!T197</f>
        <v>1.4999999999999999E-2</v>
      </c>
      <c r="J172" s="81">
        <f>評価結果!U197</f>
        <v>1</v>
      </c>
      <c r="K172" s="170" t="str">
        <f>評価結果!W197</f>
        <v/>
      </c>
      <c r="L172" s="170" t="str">
        <f>評価結果!L197</f>
        <v>-</v>
      </c>
    </row>
    <row r="173" spans="2:12" ht="15" customHeight="1" x14ac:dyDescent="0.25">
      <c r="B173" s="1012"/>
      <c r="C173" s="1020"/>
      <c r="D173" s="41"/>
      <c r="E173" s="87" t="str">
        <f ca="1">評価結果!G198</f>
        <v>＋</v>
      </c>
      <c r="F173" s="88" t="str">
        <f>評価結果!H198</f>
        <v>1b.8</v>
      </c>
      <c r="G173" s="79" t="str">
        <f>評価結果!I198</f>
        <v>部分負荷時の熱源運転の適正化</v>
      </c>
      <c r="H173" s="89">
        <f>評価結果!S198</f>
        <v>0</v>
      </c>
      <c r="I173" s="81">
        <f>評価結果!T198</f>
        <v>0.03</v>
      </c>
      <c r="J173" s="81">
        <f>評価結果!U198</f>
        <v>1</v>
      </c>
      <c r="K173" s="170">
        <f ca="1">評価結果!W198</f>
        <v>0</v>
      </c>
      <c r="L173" s="170">
        <f ca="1">評価結果!L198</f>
        <v>0</v>
      </c>
    </row>
    <row r="174" spans="2:12" ht="15" customHeight="1" x14ac:dyDescent="0.25">
      <c r="B174" s="1012"/>
      <c r="C174" s="1020"/>
      <c r="D174" s="41"/>
      <c r="E174" s="87" t="str">
        <f ca="1">評価結果!G199</f>
        <v>＋</v>
      </c>
      <c r="F174" s="88" t="str">
        <f>評価結果!H199</f>
        <v>1b.9</v>
      </c>
      <c r="G174" s="79" t="str">
        <f>評価結果!I199</f>
        <v>部分負荷時の熱源ポンプ運転の適正化</v>
      </c>
      <c r="H174" s="89">
        <f>評価結果!S199</f>
        <v>0</v>
      </c>
      <c r="I174" s="81">
        <f>評価結果!T199</f>
        <v>0.12</v>
      </c>
      <c r="J174" s="81">
        <f>評価結果!U199</f>
        <v>0</v>
      </c>
      <c r="K174" s="170">
        <f ca="1">評価結果!W199</f>
        <v>0</v>
      </c>
      <c r="L174" s="170">
        <f ca="1">評価結果!L199</f>
        <v>0</v>
      </c>
    </row>
    <row r="175" spans="2:12" ht="15" customHeight="1" x14ac:dyDescent="0.25">
      <c r="B175" s="1012"/>
      <c r="C175" s="1020"/>
      <c r="D175" s="41"/>
      <c r="E175" s="87" t="str">
        <f ca="1">評価結果!G200</f>
        <v>＋</v>
      </c>
      <c r="F175" s="88" t="str">
        <f>評価結果!H200</f>
        <v>1b.10</v>
      </c>
      <c r="G175" s="79" t="str">
        <f>評価結果!I200</f>
        <v>蓄熱槽の管理</v>
      </c>
      <c r="H175" s="89">
        <f>評価結果!S200</f>
        <v>0</v>
      </c>
      <c r="I175" s="81">
        <f>評価結果!T200</f>
        <v>2.1000000000000001E-2</v>
      </c>
      <c r="J175" s="81">
        <f>評価結果!U200</f>
        <v>1</v>
      </c>
      <c r="K175" s="170">
        <f ca="1">評価結果!W200</f>
        <v>0</v>
      </c>
      <c r="L175" s="170">
        <f ca="1">評価結果!L200</f>
        <v>0</v>
      </c>
    </row>
    <row r="176" spans="2:12" ht="15" customHeight="1" x14ac:dyDescent="0.25">
      <c r="B176" s="1012"/>
      <c r="C176" s="1020"/>
      <c r="D176" s="41"/>
      <c r="E176" s="87" t="str">
        <f ca="1">評価結果!G201</f>
        <v>＋</v>
      </c>
      <c r="F176" s="88" t="str">
        <f>評価結果!H201</f>
        <v>1b.11</v>
      </c>
      <c r="G176" s="79" t="str">
        <f>評価結果!I201</f>
        <v>ミキシングロス防止のためのバルブ開度の確認</v>
      </c>
      <c r="H176" s="89">
        <f>評価結果!S201</f>
        <v>0</v>
      </c>
      <c r="I176" s="81">
        <f>評価結果!T201</f>
        <v>5.0000000000000001E-3</v>
      </c>
      <c r="J176" s="81">
        <f>評価結果!U201</f>
        <v>1</v>
      </c>
      <c r="K176" s="170">
        <f ca="1">評価結果!W201</f>
        <v>0</v>
      </c>
      <c r="L176" s="170">
        <f ca="1">評価結果!L201</f>
        <v>0</v>
      </c>
    </row>
    <row r="177" spans="2:12" ht="15" customHeight="1" x14ac:dyDescent="0.25">
      <c r="B177" s="1012"/>
      <c r="C177" s="1020"/>
      <c r="D177" s="42"/>
      <c r="E177" s="54" t="str">
        <f ca="1">評価結果!G202</f>
        <v>＋</v>
      </c>
      <c r="F177" s="55" t="str">
        <f>評価結果!H202</f>
        <v>1b.12</v>
      </c>
      <c r="G177" s="56" t="str">
        <f>評価結果!I202</f>
        <v>空調開始時の熱源起動時間の適正化</v>
      </c>
      <c r="H177" s="72">
        <f>評価結果!S202</f>
        <v>0</v>
      </c>
      <c r="I177" s="59">
        <f>評価結果!T202</f>
        <v>0.01</v>
      </c>
      <c r="J177" s="59">
        <f>評価結果!U202</f>
        <v>1</v>
      </c>
      <c r="K177" s="155">
        <f ca="1">評価結果!W202</f>
        <v>0</v>
      </c>
      <c r="L177" s="155">
        <f ca="1">評価結果!L202</f>
        <v>0</v>
      </c>
    </row>
    <row r="178" spans="2:12" ht="15" customHeight="1" x14ac:dyDescent="0.25">
      <c r="B178" s="1012"/>
      <c r="C178" s="1020"/>
      <c r="D178" s="284" t="s">
        <v>2037</v>
      </c>
      <c r="E178" s="318" t="str">
        <f ca="1">評価結果!G203</f>
        <v>○</v>
      </c>
      <c r="F178" s="32" t="str">
        <f>評価結果!H203</f>
        <v>1c.1</v>
      </c>
      <c r="G178" s="33" t="str">
        <f>評価結果!I203</f>
        <v>コージェネレーションの運転の適正化</v>
      </c>
      <c r="H178" s="291">
        <f>評価結果!S203</f>
        <v>0</v>
      </c>
      <c r="I178" s="75">
        <f>評価結果!T203</f>
        <v>1.4999999999999999E-2</v>
      </c>
      <c r="J178" s="75">
        <f>評価結果!U203</f>
        <v>1</v>
      </c>
      <c r="K178" s="198" t="str">
        <f>評価結果!W203</f>
        <v/>
      </c>
      <c r="L178" s="198" t="str">
        <f>評価結果!L203</f>
        <v>-</v>
      </c>
    </row>
    <row r="179" spans="2:12" ht="15" customHeight="1" x14ac:dyDescent="0.25">
      <c r="B179" s="1012"/>
      <c r="C179" s="1020"/>
      <c r="D179" s="41" t="s">
        <v>2039</v>
      </c>
      <c r="E179" s="87" t="str">
        <f ca="1">評価結果!G204</f>
        <v>◎</v>
      </c>
      <c r="F179" s="88" t="str">
        <f>評価結果!H204</f>
        <v>1d.1</v>
      </c>
      <c r="G179" s="79" t="str">
        <f>評価結果!I204</f>
        <v>不要期間・不要時間帯の変圧器の遮断</v>
      </c>
      <c r="H179" s="89">
        <f>評価結果!S204</f>
        <v>0</v>
      </c>
      <c r="I179" s="81">
        <f>評価結果!T204</f>
        <v>0.05</v>
      </c>
      <c r="J179" s="81">
        <f>評価結果!U204</f>
        <v>1</v>
      </c>
      <c r="K179" s="170" t="str">
        <f>評価結果!W204</f>
        <v/>
      </c>
      <c r="L179" s="170" t="str">
        <f>評価結果!L204</f>
        <v>-</v>
      </c>
    </row>
    <row r="180" spans="2:12" ht="15" customHeight="1" x14ac:dyDescent="0.25">
      <c r="B180" s="1012"/>
      <c r="C180" s="1020"/>
      <c r="D180" s="41"/>
      <c r="E180" s="49" t="str">
        <f ca="1">評価結果!G205</f>
        <v>○</v>
      </c>
      <c r="F180" s="50" t="str">
        <f>評価結果!H205</f>
        <v>1d.2</v>
      </c>
      <c r="G180" s="51" t="str">
        <f>評価結果!I205</f>
        <v>変圧器タップ切換による電圧の最適化</v>
      </c>
      <c r="H180" s="71">
        <f>評価結果!S205</f>
        <v>0</v>
      </c>
      <c r="I180" s="53">
        <f>評価結果!T205</f>
        <v>0.05</v>
      </c>
      <c r="J180" s="81">
        <f>評価結果!U205</f>
        <v>1</v>
      </c>
      <c r="K180" s="170" t="str">
        <f>評価結果!W205</f>
        <v/>
      </c>
      <c r="L180" s="197" t="str">
        <f>評価結果!L205</f>
        <v>-</v>
      </c>
    </row>
    <row r="181" spans="2:12" ht="15" customHeight="1" x14ac:dyDescent="0.25">
      <c r="B181" s="1012"/>
      <c r="C181" s="1020"/>
      <c r="D181" s="18"/>
      <c r="E181" s="54" t="str">
        <f ca="1">評価結果!G206</f>
        <v>＋</v>
      </c>
      <c r="F181" s="55" t="str">
        <f>評価結果!H206</f>
        <v>1d.3</v>
      </c>
      <c r="G181" s="56" t="str">
        <f>評価結果!I206</f>
        <v>昼間運転設備の夜間移行</v>
      </c>
      <c r="H181" s="72">
        <f>評価結果!S206</f>
        <v>0</v>
      </c>
      <c r="I181" s="59">
        <f>評価結果!T206</f>
        <v>0.04</v>
      </c>
      <c r="J181" s="59">
        <f>評価結果!U206</f>
        <v>1</v>
      </c>
      <c r="K181" s="155">
        <f ca="1">評価結果!W206</f>
        <v>0</v>
      </c>
      <c r="L181" s="155">
        <f ca="1">評価結果!L206</f>
        <v>0</v>
      </c>
    </row>
    <row r="182" spans="2:12" ht="15" customHeight="1" x14ac:dyDescent="0.25">
      <c r="B182" s="1012"/>
      <c r="C182" s="1020"/>
      <c r="D182" s="41" t="s">
        <v>2041</v>
      </c>
      <c r="E182" s="87" t="str">
        <f ca="1">評価結果!G207</f>
        <v>◎</v>
      </c>
      <c r="F182" s="88" t="str">
        <f>評価結果!H207</f>
        <v>1e.1</v>
      </c>
      <c r="G182" s="79" t="str">
        <f>評価結果!I207</f>
        <v>非使用エリアの圧縮空気供給バルブの閉止</v>
      </c>
      <c r="H182" s="89">
        <f>評価結果!S207</f>
        <v>0</v>
      </c>
      <c r="I182" s="81">
        <f>評価結果!T207</f>
        <v>0.03</v>
      </c>
      <c r="J182" s="81">
        <f>評価結果!U207</f>
        <v>1</v>
      </c>
      <c r="K182" s="170" t="str">
        <f>評価結果!W207</f>
        <v/>
      </c>
      <c r="L182" s="170" t="str">
        <f>評価結果!L207</f>
        <v>-</v>
      </c>
    </row>
    <row r="183" spans="2:12" ht="15" customHeight="1" x14ac:dyDescent="0.25">
      <c r="B183" s="1012"/>
      <c r="C183" s="1020"/>
      <c r="D183" s="41"/>
      <c r="E183" s="49" t="str">
        <f ca="1">評価結果!G208</f>
        <v>◎</v>
      </c>
      <c r="F183" s="50" t="str">
        <f>評価結果!H208</f>
        <v>1e.2</v>
      </c>
      <c r="G183" s="51" t="str">
        <f>評価結果!I208</f>
        <v>非使用時間帯のエアコンプレッサーの停止</v>
      </c>
      <c r="H183" s="71">
        <f>評価結果!S208</f>
        <v>0</v>
      </c>
      <c r="I183" s="53">
        <f>評価結果!T208</f>
        <v>2.5000000000000001E-2</v>
      </c>
      <c r="J183" s="81">
        <f>評価結果!U208</f>
        <v>1</v>
      </c>
      <c r="K183" s="170" t="str">
        <f>評価結果!W208</f>
        <v/>
      </c>
      <c r="L183" s="197" t="str">
        <f>評価結果!L208</f>
        <v>-</v>
      </c>
    </row>
    <row r="184" spans="2:12" ht="15" customHeight="1" x14ac:dyDescent="0.25">
      <c r="B184" s="1012"/>
      <c r="C184" s="1020"/>
      <c r="D184" s="41"/>
      <c r="E184" s="49" t="str">
        <f ca="1">評価結果!G209</f>
        <v>◎</v>
      </c>
      <c r="F184" s="50" t="str">
        <f>評価結果!H209</f>
        <v>1e.3</v>
      </c>
      <c r="G184" s="51" t="str">
        <f>評価結果!I209</f>
        <v>部分負荷時のエアコンプレッサー運転の適正化</v>
      </c>
      <c r="H184" s="71">
        <f>評価結果!S209</f>
        <v>0</v>
      </c>
      <c r="I184" s="53">
        <f>評価結果!T209</f>
        <v>0.03</v>
      </c>
      <c r="J184" s="81">
        <f>評価結果!U209</f>
        <v>1</v>
      </c>
      <c r="K184" s="170" t="str">
        <f>評価結果!W209</f>
        <v/>
      </c>
      <c r="L184" s="197" t="str">
        <f>評価結果!L209</f>
        <v>-</v>
      </c>
    </row>
    <row r="185" spans="2:12" ht="15" customHeight="1" x14ac:dyDescent="0.25">
      <c r="B185" s="1012"/>
      <c r="C185" s="1020"/>
      <c r="D185" s="41"/>
      <c r="E185" s="49" t="str">
        <f ca="1">評価結果!G210</f>
        <v>○</v>
      </c>
      <c r="F185" s="50" t="str">
        <f>評価結果!H210</f>
        <v>1e.4</v>
      </c>
      <c r="G185" s="51" t="str">
        <f>評価結果!I210</f>
        <v>エアコンプレッサーの設定圧力の適正化</v>
      </c>
      <c r="H185" s="71">
        <f>評価結果!S210</f>
        <v>0</v>
      </c>
      <c r="I185" s="53">
        <f>評価結果!T210</f>
        <v>1.6E-2</v>
      </c>
      <c r="J185" s="81">
        <f>評価結果!U210</f>
        <v>1</v>
      </c>
      <c r="K185" s="170" t="str">
        <f>評価結果!W210</f>
        <v/>
      </c>
      <c r="L185" s="197" t="str">
        <f>評価結果!L210</f>
        <v>-</v>
      </c>
    </row>
    <row r="186" spans="2:12" ht="15" customHeight="1" x14ac:dyDescent="0.25">
      <c r="B186" s="1012"/>
      <c r="C186" s="1020"/>
      <c r="D186" s="41"/>
      <c r="E186" s="49" t="str">
        <f ca="1">評価結果!G211</f>
        <v>○</v>
      </c>
      <c r="F186" s="50" t="str">
        <f>評価結果!H211</f>
        <v>1e.5</v>
      </c>
      <c r="G186" s="51" t="str">
        <f>評価結果!I211</f>
        <v>エアコンプレッサー吸入空気温度の管理</v>
      </c>
      <c r="H186" s="71">
        <f>評価結果!S211</f>
        <v>0</v>
      </c>
      <c r="I186" s="53">
        <f>評価結果!T211</f>
        <v>0.02</v>
      </c>
      <c r="J186" s="81">
        <f>評価結果!U211</f>
        <v>1</v>
      </c>
      <c r="K186" s="170" t="str">
        <f>評価結果!W211</f>
        <v/>
      </c>
      <c r="L186" s="197" t="str">
        <f>評価結果!L211</f>
        <v>-</v>
      </c>
    </row>
    <row r="187" spans="2:12" ht="15" customHeight="1" x14ac:dyDescent="0.25">
      <c r="B187" s="1012"/>
      <c r="C187" s="1020"/>
      <c r="D187" s="18"/>
      <c r="E187" s="54" t="str">
        <f ca="1">評価結果!G212</f>
        <v>＋</v>
      </c>
      <c r="F187" s="55" t="str">
        <f>評価結果!H212</f>
        <v>1e.6</v>
      </c>
      <c r="G187" s="56" t="str">
        <f>評価結果!I212</f>
        <v>ドライエアの設定露点温度の緩和</v>
      </c>
      <c r="H187" s="72">
        <f>評価結果!S212</f>
        <v>0</v>
      </c>
      <c r="I187" s="59">
        <f>評価結果!T212</f>
        <v>5.0000000000000001E-3</v>
      </c>
      <c r="J187" s="59">
        <f>評価結果!U212</f>
        <v>1</v>
      </c>
      <c r="K187" s="155">
        <f ca="1">評価結果!W212</f>
        <v>0</v>
      </c>
      <c r="L187" s="155">
        <f ca="1">評価結果!L212</f>
        <v>0</v>
      </c>
    </row>
    <row r="188" spans="2:12" ht="15" customHeight="1" x14ac:dyDescent="0.25">
      <c r="B188" s="1012"/>
      <c r="C188" s="1020"/>
      <c r="D188" s="1014" t="s">
        <v>308</v>
      </c>
      <c r="E188" s="87" t="str">
        <f ca="1">評価結果!G213</f>
        <v>○</v>
      </c>
      <c r="F188" s="88" t="str">
        <f>評価結果!H213</f>
        <v>1ｆ.1</v>
      </c>
      <c r="G188" s="79" t="str">
        <f>評価結果!I213</f>
        <v>給水・給湯バルブの調整</v>
      </c>
      <c r="H188" s="89">
        <f>評価結果!S213</f>
        <v>0</v>
      </c>
      <c r="I188" s="81">
        <f>評価結果!T213</f>
        <v>0.05</v>
      </c>
      <c r="J188" s="81">
        <f>評価結果!U213</f>
        <v>1</v>
      </c>
      <c r="K188" s="170">
        <f ca="1">評価結果!W213</f>
        <v>0</v>
      </c>
      <c r="L188" s="170">
        <f ca="1">評価結果!L213</f>
        <v>0</v>
      </c>
    </row>
    <row r="189" spans="2:12" ht="15" customHeight="1" x14ac:dyDescent="0.25">
      <c r="B189" s="1012"/>
      <c r="C189" s="1020"/>
      <c r="D189" s="1015"/>
      <c r="E189" s="49" t="str">
        <f ca="1">評価結果!G214</f>
        <v>＋</v>
      </c>
      <c r="F189" s="50" t="str">
        <f>評価結果!H214</f>
        <v>1ｆ.2</v>
      </c>
      <c r="G189" s="51" t="str">
        <f>評価結果!I214</f>
        <v>給水圧力の管理</v>
      </c>
      <c r="H189" s="71">
        <f>評価結果!S214</f>
        <v>0</v>
      </c>
      <c r="I189" s="53">
        <f>評価結果!T214</f>
        <v>0.08</v>
      </c>
      <c r="J189" s="81">
        <f>評価結果!U214</f>
        <v>1</v>
      </c>
      <c r="K189" s="170">
        <f ca="1">評価結果!W214</f>
        <v>0</v>
      </c>
      <c r="L189" s="197">
        <f ca="1">評価結果!L214</f>
        <v>0</v>
      </c>
    </row>
    <row r="190" spans="2:12" ht="15" customHeight="1" x14ac:dyDescent="0.25">
      <c r="B190" s="1012"/>
      <c r="C190" s="1020"/>
      <c r="D190" s="41"/>
      <c r="E190" s="49" t="str">
        <f ca="1">評価結果!G215</f>
        <v>＋</v>
      </c>
      <c r="F190" s="50" t="str">
        <f>評価結果!H215</f>
        <v>1ｆ.3</v>
      </c>
      <c r="G190" s="51" t="str">
        <f>評価結果!I215</f>
        <v>揚水ポンプのバルブの開度調整</v>
      </c>
      <c r="H190" s="71">
        <f>評価結果!S215</f>
        <v>0</v>
      </c>
      <c r="I190" s="53">
        <f>評価結果!T215</f>
        <v>0.05</v>
      </c>
      <c r="J190" s="81">
        <f>評価結果!U215</f>
        <v>1</v>
      </c>
      <c r="K190" s="170">
        <f ca="1">評価結果!W215</f>
        <v>0</v>
      </c>
      <c r="L190" s="197">
        <f ca="1">評価結果!L215</f>
        <v>0</v>
      </c>
    </row>
    <row r="191" spans="2:12" ht="15" customHeight="1" x14ac:dyDescent="0.25">
      <c r="B191" s="1012"/>
      <c r="C191" s="1020"/>
      <c r="D191" s="41"/>
      <c r="E191" s="49" t="str">
        <f ca="1">評価結果!G216</f>
        <v>＋</v>
      </c>
      <c r="F191" s="50" t="str">
        <f>評価結果!H216</f>
        <v>1ｆ.4</v>
      </c>
      <c r="G191" s="51" t="str">
        <f>評価結果!I216</f>
        <v>貯湯温度設定の緩和</v>
      </c>
      <c r="H191" s="71">
        <f>評価結果!S216</f>
        <v>0</v>
      </c>
      <c r="I191" s="53">
        <f>評価結果!T216</f>
        <v>0.05</v>
      </c>
      <c r="J191" s="81">
        <f>評価結果!U216</f>
        <v>1</v>
      </c>
      <c r="K191" s="170">
        <f ca="1">評価結果!W216</f>
        <v>0</v>
      </c>
      <c r="L191" s="197">
        <f ca="1">評価結果!L216</f>
        <v>0</v>
      </c>
    </row>
    <row r="192" spans="2:12" ht="15" customHeight="1" x14ac:dyDescent="0.25">
      <c r="B192" s="1012"/>
      <c r="C192" s="1020"/>
      <c r="D192" s="41"/>
      <c r="E192" s="49" t="str">
        <f ca="1">評価結果!G217</f>
        <v>＋</v>
      </c>
      <c r="F192" s="50" t="str">
        <f>評価結果!H217</f>
        <v>1ｆ.5</v>
      </c>
      <c r="G192" s="51" t="str">
        <f>評価結果!I217</f>
        <v>給湯不要時間帯の給湯循環ポンプの停止</v>
      </c>
      <c r="H192" s="71">
        <f>評価結果!S217</f>
        <v>0</v>
      </c>
      <c r="I192" s="53">
        <f>評価結果!T217</f>
        <v>0.05</v>
      </c>
      <c r="J192" s="81">
        <f>評価結果!U217</f>
        <v>1</v>
      </c>
      <c r="K192" s="170">
        <f ca="1">評価結果!W217</f>
        <v>0</v>
      </c>
      <c r="L192" s="197">
        <f ca="1">評価結果!L217</f>
        <v>0</v>
      </c>
    </row>
    <row r="193" spans="2:12" ht="15" customHeight="1" x14ac:dyDescent="0.25">
      <c r="B193" s="1013"/>
      <c r="C193" s="1021"/>
      <c r="D193" s="42"/>
      <c r="E193" s="54" t="str">
        <f ca="1">評価結果!G218</f>
        <v>＋</v>
      </c>
      <c r="F193" s="55" t="str">
        <f>評価結果!H218</f>
        <v>1ｆ.6</v>
      </c>
      <c r="G193" s="56" t="str">
        <f>評価結果!I218</f>
        <v>ばっ気設備の必要ばっ気圧力に応じた空気供給圧力の管理</v>
      </c>
      <c r="H193" s="72">
        <f>評価結果!S218</f>
        <v>0</v>
      </c>
      <c r="I193" s="59">
        <f>評価結果!T218</f>
        <v>1.7000000000000001E-2</v>
      </c>
      <c r="J193" s="59">
        <f>評価結果!U218</f>
        <v>1</v>
      </c>
      <c r="K193" s="155">
        <f ca="1">評価結果!W218</f>
        <v>0</v>
      </c>
      <c r="L193" s="155">
        <f ca="1">評価結果!L218</f>
        <v>0</v>
      </c>
    </row>
    <row r="194" spans="2:12" ht="15" customHeight="1" x14ac:dyDescent="0.25">
      <c r="B194" s="1011" t="s">
        <v>880</v>
      </c>
      <c r="C194" s="1011" t="s">
        <v>1017</v>
      </c>
      <c r="D194" s="39" t="s">
        <v>2372</v>
      </c>
      <c r="E194" s="44" t="str">
        <f ca="1">評価結果!G227</f>
        <v>◎</v>
      </c>
      <c r="F194" s="45" t="str">
        <f>評価結果!H227</f>
        <v>2a.1</v>
      </c>
      <c r="G194" s="46" t="str">
        <f>評価結果!I227</f>
        <v>蒸気ボイラーの点検・清掃</v>
      </c>
      <c r="H194" s="70">
        <f>評価結果!S227</f>
        <v>0</v>
      </c>
      <c r="I194" s="48">
        <f>評価結果!T227</f>
        <v>3.0000000000000001E-3</v>
      </c>
      <c r="J194" s="48">
        <f>評価結果!U227</f>
        <v>1</v>
      </c>
      <c r="K194" s="145" t="str">
        <f>評価結果!W227</f>
        <v/>
      </c>
      <c r="L194" s="145" t="str">
        <f>評価結果!L227</f>
        <v>-</v>
      </c>
    </row>
    <row r="195" spans="2:12" ht="15" customHeight="1" x14ac:dyDescent="0.25">
      <c r="B195" s="1012"/>
      <c r="C195" s="1012"/>
      <c r="D195" s="41"/>
      <c r="E195" s="49" t="str">
        <f ca="1">評価結果!G228</f>
        <v>◎</v>
      </c>
      <c r="F195" s="50" t="str">
        <f>評価結果!H228</f>
        <v>2a.2</v>
      </c>
      <c r="G195" s="51" t="str">
        <f>評価結果!I228</f>
        <v>蒸気配管・バルブ・スチームトラップからの漏れ点検</v>
      </c>
      <c r="H195" s="71">
        <f>評価結果!S228</f>
        <v>0</v>
      </c>
      <c r="I195" s="53">
        <f>評価結果!T228</f>
        <v>6.0000000000000001E-3</v>
      </c>
      <c r="J195" s="53">
        <f>評価結果!U228</f>
        <v>1</v>
      </c>
      <c r="K195" s="197" t="str">
        <f>評価結果!W228</f>
        <v/>
      </c>
      <c r="L195" s="197" t="str">
        <f>評価結果!L228</f>
        <v>-</v>
      </c>
    </row>
    <row r="196" spans="2:12" ht="15" customHeight="1" x14ac:dyDescent="0.25">
      <c r="B196" s="1012"/>
      <c r="C196" s="1012"/>
      <c r="D196" s="41"/>
      <c r="E196" s="49" t="str">
        <f ca="1">評価結果!G229</f>
        <v>○</v>
      </c>
      <c r="F196" s="50" t="str">
        <f>評価結果!H229</f>
        <v>2a.3</v>
      </c>
      <c r="G196" s="51" t="str">
        <f>評価結果!I229</f>
        <v>蒸気制御バルブ等の作動チェック</v>
      </c>
      <c r="H196" s="71">
        <f>評価結果!S229</f>
        <v>0</v>
      </c>
      <c r="I196" s="53">
        <f>評価結果!T229</f>
        <v>1E-3</v>
      </c>
      <c r="J196" s="53">
        <f>評価結果!U229</f>
        <v>1</v>
      </c>
      <c r="K196" s="197" t="str">
        <f>評価結果!W229</f>
        <v/>
      </c>
      <c r="L196" s="197" t="str">
        <f>評価結果!L229</f>
        <v>-</v>
      </c>
    </row>
    <row r="197" spans="2:12" ht="15" customHeight="1" x14ac:dyDescent="0.25">
      <c r="B197" s="1012"/>
      <c r="C197" s="1012"/>
      <c r="D197" s="42"/>
      <c r="E197" s="54" t="str">
        <f ca="1">評価結果!G230</f>
        <v>＋</v>
      </c>
      <c r="F197" s="55" t="str">
        <f>評価結果!H230</f>
        <v>2a.4</v>
      </c>
      <c r="G197" s="56" t="str">
        <f>評価結果!I230</f>
        <v>蒸気ボイラーのメーカーによる遠隔監視</v>
      </c>
      <c r="H197" s="72">
        <f>評価結果!S230</f>
        <v>0</v>
      </c>
      <c r="I197" s="59">
        <f>評価結果!T230</f>
        <v>1E-3</v>
      </c>
      <c r="J197" s="59">
        <f>評価結果!U230</f>
        <v>1</v>
      </c>
      <c r="K197" s="155">
        <f ca="1">評価結果!W230</f>
        <v>0</v>
      </c>
      <c r="L197" s="155">
        <f ca="1">評価結果!L230</f>
        <v>0</v>
      </c>
    </row>
    <row r="198" spans="2:12" ht="15" customHeight="1" x14ac:dyDescent="0.25">
      <c r="B198" s="1012"/>
      <c r="C198" s="1012"/>
      <c r="D198" s="41" t="s">
        <v>2040</v>
      </c>
      <c r="E198" s="87" t="str">
        <f ca="1">評価結果!G231</f>
        <v>◎</v>
      </c>
      <c r="F198" s="88" t="str">
        <f>評価結果!H231</f>
        <v>2b.1</v>
      </c>
      <c r="G198" s="79" t="str">
        <f>評価結果!I231</f>
        <v>熱源機器の点検・清掃</v>
      </c>
      <c r="H198" s="89">
        <f>評価結果!S231</f>
        <v>0</v>
      </c>
      <c r="I198" s="81">
        <f>評価結果!T231</f>
        <v>5.0000000000000001E-3</v>
      </c>
      <c r="J198" s="81">
        <f>評価結果!U231</f>
        <v>1</v>
      </c>
      <c r="K198" s="170" t="str">
        <f>評価結果!W231</f>
        <v/>
      </c>
      <c r="L198" s="170" t="str">
        <f>評価結果!L231</f>
        <v>-</v>
      </c>
    </row>
    <row r="199" spans="2:12" ht="15" customHeight="1" x14ac:dyDescent="0.25">
      <c r="B199" s="1012"/>
      <c r="C199" s="1012"/>
      <c r="D199" s="41"/>
      <c r="E199" s="49" t="str">
        <f ca="1">評価結果!G232</f>
        <v>○</v>
      </c>
      <c r="F199" s="50" t="str">
        <f>評価結果!H232</f>
        <v>2b.2</v>
      </c>
      <c r="G199" s="51" t="str">
        <f>評価結果!I232</f>
        <v>熱交換器の清掃</v>
      </c>
      <c r="H199" s="71">
        <f>評価結果!S232</f>
        <v>0</v>
      </c>
      <c r="I199" s="53">
        <f>評価結果!T232</f>
        <v>1E-3</v>
      </c>
      <c r="J199" s="81">
        <f>評価結果!U232</f>
        <v>1</v>
      </c>
      <c r="K199" s="170" t="str">
        <f>評価結果!W232</f>
        <v/>
      </c>
      <c r="L199" s="197" t="str">
        <f>評価結果!L232</f>
        <v>-</v>
      </c>
    </row>
    <row r="200" spans="2:12" ht="15" customHeight="1" x14ac:dyDescent="0.25">
      <c r="B200" s="1012"/>
      <c r="C200" s="1012"/>
      <c r="D200" s="41"/>
      <c r="E200" s="49" t="str">
        <f ca="1">評価結果!G233</f>
        <v>○</v>
      </c>
      <c r="F200" s="50" t="str">
        <f>評価結果!H233</f>
        <v>2b.3</v>
      </c>
      <c r="G200" s="51" t="str">
        <f>評価結果!I233</f>
        <v>熱源用制御機器の点検及び制御バルブ等の作動チェック</v>
      </c>
      <c r="H200" s="71">
        <f>評価結果!S233</f>
        <v>0</v>
      </c>
      <c r="I200" s="53">
        <f>評価結果!T233</f>
        <v>2E-3</v>
      </c>
      <c r="J200" s="81">
        <f>評価結果!U233</f>
        <v>1</v>
      </c>
      <c r="K200" s="170" t="str">
        <f>評価結果!W233</f>
        <v/>
      </c>
      <c r="L200" s="197" t="str">
        <f>評価結果!L233</f>
        <v>-</v>
      </c>
    </row>
    <row r="201" spans="2:12" ht="15" customHeight="1" x14ac:dyDescent="0.25">
      <c r="B201" s="1012"/>
      <c r="C201" s="1012"/>
      <c r="D201" s="41"/>
      <c r="E201" s="49" t="str">
        <f ca="1">評価結果!G234</f>
        <v>○</v>
      </c>
      <c r="F201" s="50" t="str">
        <f>評価結果!H234</f>
        <v>2b.4</v>
      </c>
      <c r="G201" s="51" t="str">
        <f>評価結果!I234</f>
        <v>冷却水の適正な水質管理及び冷却塔の充填材の清掃</v>
      </c>
      <c r="H201" s="71">
        <f>評価結果!S234</f>
        <v>0</v>
      </c>
      <c r="I201" s="53">
        <f>評価結果!T234</f>
        <v>2E-3</v>
      </c>
      <c r="J201" s="81">
        <f>評価結果!U234</f>
        <v>1</v>
      </c>
      <c r="K201" s="170">
        <f ca="1">評価結果!W234</f>
        <v>0</v>
      </c>
      <c r="L201" s="197">
        <f ca="1">評価結果!L234</f>
        <v>0</v>
      </c>
    </row>
    <row r="202" spans="2:12" ht="15" customHeight="1" x14ac:dyDescent="0.25">
      <c r="B202" s="1012"/>
      <c r="C202" s="1012"/>
      <c r="D202" s="42"/>
      <c r="E202" s="54" t="str">
        <f ca="1">評価結果!G235</f>
        <v>＋</v>
      </c>
      <c r="F202" s="55" t="str">
        <f>評価結果!H235</f>
        <v>2b.5</v>
      </c>
      <c r="G202" s="56" t="str">
        <f>評価結果!I235</f>
        <v>熱源機器のメーカーによる遠隔監視</v>
      </c>
      <c r="H202" s="72">
        <f>評価結果!S235</f>
        <v>0</v>
      </c>
      <c r="I202" s="59">
        <f>評価結果!T235</f>
        <v>1E-3</v>
      </c>
      <c r="J202" s="59">
        <f>評価結果!U235</f>
        <v>1</v>
      </c>
      <c r="K202" s="155">
        <f ca="1">評価結果!W235</f>
        <v>0</v>
      </c>
      <c r="L202" s="155">
        <f ca="1">評価結果!L235</f>
        <v>0</v>
      </c>
    </row>
    <row r="203" spans="2:12" ht="15" customHeight="1" x14ac:dyDescent="0.25">
      <c r="B203" s="1012"/>
      <c r="C203" s="1012"/>
      <c r="D203" s="284" t="s">
        <v>2037</v>
      </c>
      <c r="E203" s="54" t="str">
        <f ca="1">評価結果!G236</f>
        <v>○</v>
      </c>
      <c r="F203" s="55" t="str">
        <f>評価結果!H236</f>
        <v>2c.1</v>
      </c>
      <c r="G203" s="56" t="str">
        <f>評価結果!I236</f>
        <v>コージェネレーション設備の定期的な点検</v>
      </c>
      <c r="H203" s="72">
        <f>評価結果!S236</f>
        <v>0</v>
      </c>
      <c r="I203" s="59">
        <f>評価結果!T236</f>
        <v>1E-3</v>
      </c>
      <c r="J203" s="59">
        <f>評価結果!U236</f>
        <v>1</v>
      </c>
      <c r="K203" s="155" t="str">
        <f>評価結果!W236</f>
        <v/>
      </c>
      <c r="L203" s="155" t="str">
        <f>評価結果!L236</f>
        <v>-</v>
      </c>
    </row>
    <row r="204" spans="2:12" ht="15" customHeight="1" x14ac:dyDescent="0.25">
      <c r="B204" s="1012"/>
      <c r="C204" s="1012"/>
      <c r="D204" s="41" t="s">
        <v>2041</v>
      </c>
      <c r="E204" s="87" t="str">
        <f ca="1">評価結果!G237</f>
        <v>◎</v>
      </c>
      <c r="F204" s="88" t="str">
        <f>評価結果!H237</f>
        <v>2e.1</v>
      </c>
      <c r="G204" s="79" t="str">
        <f>評価結果!I237</f>
        <v>圧縮空気配管・バルブからの漏れ点検</v>
      </c>
      <c r="H204" s="89">
        <f>評価結果!S237</f>
        <v>0</v>
      </c>
      <c r="I204" s="81">
        <f>評価結果!T237</f>
        <v>1E-3</v>
      </c>
      <c r="J204" s="81">
        <f>評価結果!U237</f>
        <v>1</v>
      </c>
      <c r="K204" s="170" t="str">
        <f>評価結果!W237</f>
        <v/>
      </c>
      <c r="L204" s="170" t="str">
        <f>評価結果!L237</f>
        <v>-</v>
      </c>
    </row>
    <row r="205" spans="2:12" ht="15" customHeight="1" x14ac:dyDescent="0.25">
      <c r="B205" s="1012"/>
      <c r="C205" s="1012"/>
      <c r="D205" s="41"/>
      <c r="E205" s="49" t="str">
        <f ca="1">評価結果!G238</f>
        <v>◎</v>
      </c>
      <c r="F205" s="50" t="str">
        <f>評価結果!H238</f>
        <v>2e.2</v>
      </c>
      <c r="G205" s="51" t="str">
        <f>評価結果!I238</f>
        <v>エアコンプレッサー吸込みフィルターの清掃</v>
      </c>
      <c r="H205" s="71">
        <f>評価結果!S238</f>
        <v>0</v>
      </c>
      <c r="I205" s="53">
        <f>評価結果!T238</f>
        <v>1E-3</v>
      </c>
      <c r="J205" s="81">
        <f>評価結果!U238</f>
        <v>1</v>
      </c>
      <c r="K205" s="170" t="str">
        <f>評価結果!W238</f>
        <v/>
      </c>
      <c r="L205" s="197" t="str">
        <f>評価結果!L238</f>
        <v>-</v>
      </c>
    </row>
    <row r="206" spans="2:12" ht="15" customHeight="1" x14ac:dyDescent="0.25">
      <c r="B206" s="1012"/>
      <c r="C206" s="1013"/>
      <c r="D206" s="42"/>
      <c r="E206" s="54" t="str">
        <f ca="1">評価結果!G239</f>
        <v>○</v>
      </c>
      <c r="F206" s="55" t="str">
        <f>評価結果!H239</f>
        <v>2e.3</v>
      </c>
      <c r="G206" s="56" t="str">
        <f>評価結果!I239</f>
        <v>インタークーラーの清掃</v>
      </c>
      <c r="H206" s="72">
        <f>評価結果!S239</f>
        <v>0</v>
      </c>
      <c r="I206" s="59">
        <f>評価結果!T239</f>
        <v>1E-3</v>
      </c>
      <c r="J206" s="59">
        <f>評価結果!U239</f>
        <v>1</v>
      </c>
      <c r="K206" s="155" t="str">
        <f>評価結果!W239</f>
        <v/>
      </c>
      <c r="L206" s="155" t="str">
        <f>評価結果!L239</f>
        <v>-</v>
      </c>
    </row>
    <row r="207" spans="2:12" ht="15" customHeight="1" x14ac:dyDescent="0.25">
      <c r="B207" s="1012"/>
      <c r="C207" s="1011" t="s">
        <v>1018</v>
      </c>
      <c r="D207" s="86" t="s">
        <v>1040</v>
      </c>
      <c r="E207" s="44" t="str">
        <f ca="1">評価結果!G240</f>
        <v>◎</v>
      </c>
      <c r="F207" s="45" t="str">
        <f>評価結果!H240</f>
        <v>3a.1</v>
      </c>
      <c r="G207" s="46" t="str">
        <f>評価結果!I240</f>
        <v>居室の室内温度の適正化</v>
      </c>
      <c r="H207" s="70">
        <f>評価結果!S240</f>
        <v>0</v>
      </c>
      <c r="I207" s="48">
        <f>評価結果!T240</f>
        <v>1.4999999999999999E-2</v>
      </c>
      <c r="J207" s="48">
        <f>評価結果!U240</f>
        <v>0</v>
      </c>
      <c r="K207" s="145" t="str">
        <f>評価結果!W240</f>
        <v/>
      </c>
      <c r="L207" s="145" t="str">
        <f>評価結果!L240</f>
        <v>-</v>
      </c>
    </row>
    <row r="208" spans="2:12" ht="15" customHeight="1" x14ac:dyDescent="0.25">
      <c r="B208" s="1012"/>
      <c r="C208" s="1012"/>
      <c r="D208" s="41"/>
      <c r="E208" s="49" t="str">
        <f ca="1">評価結果!G241</f>
        <v>○</v>
      </c>
      <c r="F208" s="50" t="str">
        <f>評価結果!H241</f>
        <v>3a.2</v>
      </c>
      <c r="G208" s="51" t="str">
        <f>評価結果!I241</f>
        <v>室使用開始時の空調起動時間の適正化</v>
      </c>
      <c r="H208" s="71">
        <f>評価結果!S241</f>
        <v>0</v>
      </c>
      <c r="I208" s="53">
        <f>評価結果!T241</f>
        <v>1.2999999999999999E-2</v>
      </c>
      <c r="J208" s="81">
        <f>評価結果!U241</f>
        <v>0</v>
      </c>
      <c r="K208" s="170" t="str">
        <f>評価結果!W241</f>
        <v/>
      </c>
      <c r="L208" s="197" t="str">
        <f>評価結果!L241</f>
        <v>-</v>
      </c>
    </row>
    <row r="209" spans="2:12" ht="15" customHeight="1" x14ac:dyDescent="0.25">
      <c r="B209" s="1012"/>
      <c r="C209" s="1012"/>
      <c r="D209" s="41"/>
      <c r="E209" s="49" t="str">
        <f ca="1">評価結果!G242</f>
        <v>○</v>
      </c>
      <c r="F209" s="50" t="str">
        <f>評価結果!H242</f>
        <v>3a.3</v>
      </c>
      <c r="G209" s="51" t="str">
        <f>評価結果!I242</f>
        <v>換気ファンの間欠運転の実施</v>
      </c>
      <c r="H209" s="71">
        <f>評価結果!S242</f>
        <v>0</v>
      </c>
      <c r="I209" s="53">
        <f>評価結果!T242</f>
        <v>0.05</v>
      </c>
      <c r="J209" s="81">
        <f>評価結果!U242</f>
        <v>1</v>
      </c>
      <c r="K209" s="170" t="str">
        <f>評価結果!W242</f>
        <v/>
      </c>
      <c r="L209" s="197" t="str">
        <f>評価結果!L242</f>
        <v>-</v>
      </c>
    </row>
    <row r="210" spans="2:12" ht="15" customHeight="1" x14ac:dyDescent="0.25">
      <c r="B210" s="1012"/>
      <c r="C210" s="1012"/>
      <c r="D210" s="41"/>
      <c r="E210" s="49" t="str">
        <f ca="1">評価結果!G243</f>
        <v>○</v>
      </c>
      <c r="F210" s="50" t="str">
        <f>評価結果!H243</f>
        <v>3a.4</v>
      </c>
      <c r="G210" s="51" t="str">
        <f>評価結果!I243</f>
        <v>クールビズ・ウォームビズによる空調設定温度の緩和</v>
      </c>
      <c r="H210" s="71">
        <f>評価結果!S243</f>
        <v>0</v>
      </c>
      <c r="I210" s="53">
        <f>評価結果!T243</f>
        <v>2.3E-2</v>
      </c>
      <c r="J210" s="81">
        <f>評価結果!U243</f>
        <v>1</v>
      </c>
      <c r="K210" s="170" t="str">
        <f>評価結果!W243</f>
        <v/>
      </c>
      <c r="L210" s="197" t="str">
        <f>評価結果!L243</f>
        <v>-</v>
      </c>
    </row>
    <row r="211" spans="2:12" ht="15" customHeight="1" x14ac:dyDescent="0.25">
      <c r="B211" s="1012"/>
      <c r="C211" s="1012"/>
      <c r="D211" s="41"/>
      <c r="E211" s="49" t="str">
        <f ca="1">評価結果!G244</f>
        <v>○</v>
      </c>
      <c r="F211" s="50" t="str">
        <f>評価結果!H244</f>
        <v>3a.5</v>
      </c>
      <c r="G211" s="51" t="str">
        <f>評価結果!I244</f>
        <v>エレベーター機械室・電気室の室内設定温度の適正化</v>
      </c>
      <c r="H211" s="71">
        <f>評価結果!S244</f>
        <v>0</v>
      </c>
      <c r="I211" s="53">
        <f>評価結果!T244</f>
        <v>2.5000000000000001E-2</v>
      </c>
      <c r="J211" s="81">
        <f>評価結果!U244</f>
        <v>1</v>
      </c>
      <c r="K211" s="170" t="str">
        <f>評価結果!W244</f>
        <v/>
      </c>
      <c r="L211" s="197" t="str">
        <f>評価結果!L244</f>
        <v>-</v>
      </c>
    </row>
    <row r="212" spans="2:12" ht="15" customHeight="1" x14ac:dyDescent="0.25">
      <c r="B212" s="1012"/>
      <c r="C212" s="1012"/>
      <c r="D212" s="41"/>
      <c r="E212" s="49" t="str">
        <f ca="1">評価結果!G245</f>
        <v>＋</v>
      </c>
      <c r="F212" s="50" t="str">
        <f>評価結果!H245</f>
        <v>3a.6</v>
      </c>
      <c r="G212" s="51" t="str">
        <f>評価結果!I245</f>
        <v>CO₂濃度・外気温湿度による外気取入量の調整</v>
      </c>
      <c r="H212" s="71">
        <f>評価結果!S245</f>
        <v>0</v>
      </c>
      <c r="I212" s="53">
        <f>評価結果!T245</f>
        <v>1.4999999999999999E-2</v>
      </c>
      <c r="J212" s="81">
        <f>評価結果!U245</f>
        <v>0</v>
      </c>
      <c r="K212" s="170">
        <f ca="1">評価結果!W245</f>
        <v>0</v>
      </c>
      <c r="L212" s="197">
        <f ca="1">評価結果!L245</f>
        <v>0</v>
      </c>
    </row>
    <row r="213" spans="2:12" ht="15" customHeight="1" x14ac:dyDescent="0.25">
      <c r="B213" s="1012"/>
      <c r="C213" s="1012"/>
      <c r="D213" s="41"/>
      <c r="E213" s="49" t="str">
        <f ca="1">評価結果!G246</f>
        <v>＋</v>
      </c>
      <c r="F213" s="50" t="str">
        <f>評価結果!H246</f>
        <v>3a.7</v>
      </c>
      <c r="G213" s="51" t="str">
        <f>評価結果!I246</f>
        <v>居室以外の室内温度の緩和</v>
      </c>
      <c r="H213" s="71">
        <f>評価結果!S246</f>
        <v>0</v>
      </c>
      <c r="I213" s="53">
        <f>評価結果!T246</f>
        <v>5.0000000000000001E-3</v>
      </c>
      <c r="J213" s="81">
        <f>評価結果!U246</f>
        <v>0</v>
      </c>
      <c r="K213" s="170">
        <f ca="1">評価結果!W246</f>
        <v>0</v>
      </c>
      <c r="L213" s="197">
        <f ca="1">評価結果!L246</f>
        <v>0</v>
      </c>
    </row>
    <row r="214" spans="2:12" ht="15" customHeight="1" x14ac:dyDescent="0.25">
      <c r="B214" s="1012"/>
      <c r="C214" s="1012"/>
      <c r="D214" s="41"/>
      <c r="E214" s="49" t="str">
        <f ca="1">評価結果!G247</f>
        <v>＋</v>
      </c>
      <c r="F214" s="50" t="str">
        <f>評価結果!H247</f>
        <v>3a.8</v>
      </c>
      <c r="G214" s="51" t="str">
        <f>評価結果!I247</f>
        <v>エレベーター機械室・電気室の換気ファンの夏季停止</v>
      </c>
      <c r="H214" s="71">
        <f>評価結果!S247</f>
        <v>0</v>
      </c>
      <c r="I214" s="53">
        <f>評価結果!T247</f>
        <v>3.1E-2</v>
      </c>
      <c r="J214" s="81">
        <f>評価結果!U247</f>
        <v>1</v>
      </c>
      <c r="K214" s="170">
        <f ca="1">評価結果!W247</f>
        <v>0</v>
      </c>
      <c r="L214" s="197">
        <f ca="1">評価結果!L247</f>
        <v>0</v>
      </c>
    </row>
    <row r="215" spans="2:12" ht="15" customHeight="1" x14ac:dyDescent="0.25">
      <c r="B215" s="1012"/>
      <c r="C215" s="1012"/>
      <c r="D215" s="41"/>
      <c r="E215" s="49" t="str">
        <f ca="1">評価結果!G248</f>
        <v>＋</v>
      </c>
      <c r="F215" s="50" t="str">
        <f>評価結果!H248</f>
        <v>3a.9</v>
      </c>
      <c r="G215" s="51" t="str">
        <f>評価結果!I248</f>
        <v>エレベーター機械室・電気室の空調機の給気・還気設定温度の適正化</v>
      </c>
      <c r="H215" s="71">
        <f>評価結果!S248</f>
        <v>0</v>
      </c>
      <c r="I215" s="53">
        <f>評価結果!T248</f>
        <v>8.9999999999999993E-3</v>
      </c>
      <c r="J215" s="81">
        <f>評価結果!U248</f>
        <v>1</v>
      </c>
      <c r="K215" s="170">
        <f ca="1">評価結果!W248</f>
        <v>0</v>
      </c>
      <c r="L215" s="197">
        <f ca="1">評価結果!L248</f>
        <v>0</v>
      </c>
    </row>
    <row r="216" spans="2:12" ht="15" customHeight="1" x14ac:dyDescent="0.25">
      <c r="B216" s="1012"/>
      <c r="C216" s="1012"/>
      <c r="D216" s="41"/>
      <c r="E216" s="49" t="str">
        <f ca="1">評価結果!G249</f>
        <v>＋</v>
      </c>
      <c r="F216" s="50" t="str">
        <f>評価結果!H249</f>
        <v>3a.10</v>
      </c>
      <c r="G216" s="51" t="str">
        <f>評価結果!I249</f>
        <v>ファンのプーリーダウンの実施</v>
      </c>
      <c r="H216" s="71">
        <f>評価結果!S249</f>
        <v>0</v>
      </c>
      <c r="I216" s="53">
        <f>評価結果!T249</f>
        <v>1.4999999999999999E-2</v>
      </c>
      <c r="J216" s="81">
        <f>評価結果!U249</f>
        <v>1</v>
      </c>
      <c r="K216" s="170">
        <f ca="1">評価結果!W249</f>
        <v>0</v>
      </c>
      <c r="L216" s="197">
        <f ca="1">評価結果!L249</f>
        <v>0</v>
      </c>
    </row>
    <row r="217" spans="2:12" ht="15" customHeight="1" x14ac:dyDescent="0.25">
      <c r="B217" s="1012"/>
      <c r="C217" s="1012"/>
      <c r="D217" s="18"/>
      <c r="E217" s="54" t="str">
        <f ca="1">評価結果!G250</f>
        <v>＋</v>
      </c>
      <c r="F217" s="55" t="str">
        <f>評価結果!H250</f>
        <v>3a.11</v>
      </c>
      <c r="G217" s="56" t="str">
        <f>評価結果!I250</f>
        <v>パッケージ形空調機の省エネチューニングの実施</v>
      </c>
      <c r="H217" s="72">
        <f>評価結果!S250</f>
        <v>0</v>
      </c>
      <c r="I217" s="59">
        <f>評価結果!T250</f>
        <v>0.05</v>
      </c>
      <c r="J217" s="59">
        <f>評価結果!U250</f>
        <v>1</v>
      </c>
      <c r="K217" s="155">
        <f ca="1">評価結果!W250</f>
        <v>0</v>
      </c>
      <c r="L217" s="155">
        <f ca="1">評価結果!L250</f>
        <v>0</v>
      </c>
    </row>
    <row r="218" spans="2:12" ht="15" customHeight="1" x14ac:dyDescent="0.25">
      <c r="B218" s="1012"/>
      <c r="C218" s="1012"/>
      <c r="D218" s="41" t="s">
        <v>315</v>
      </c>
      <c r="E218" s="87" t="str">
        <f ca="1">評価結果!G251</f>
        <v>◎</v>
      </c>
      <c r="F218" s="88" t="str">
        <f>評価結果!H251</f>
        <v>3b.1</v>
      </c>
      <c r="G218" s="79" t="str">
        <f>評価結果!I251</f>
        <v>事務室以外の照度条件の緩和</v>
      </c>
      <c r="H218" s="89">
        <f>評価結果!S251</f>
        <v>0</v>
      </c>
      <c r="I218" s="81">
        <f>評価結果!T251</f>
        <v>0.06</v>
      </c>
      <c r="J218" s="81">
        <f>評価結果!U251</f>
        <v>1</v>
      </c>
      <c r="K218" s="170">
        <f ca="1">評価結果!W251</f>
        <v>0</v>
      </c>
      <c r="L218" s="170">
        <f ca="1">評価結果!L251</f>
        <v>0</v>
      </c>
    </row>
    <row r="219" spans="2:12" ht="15" customHeight="1" x14ac:dyDescent="0.25">
      <c r="B219" s="1012"/>
      <c r="C219" s="1012"/>
      <c r="D219" s="41"/>
      <c r="E219" s="49" t="str">
        <f ca="1">評価結果!G252</f>
        <v>○</v>
      </c>
      <c r="F219" s="50" t="str">
        <f>評価結果!H252</f>
        <v>3b.2</v>
      </c>
      <c r="G219" s="51" t="str">
        <f>評価結果!I252</f>
        <v>照明のタイムスケジュールによる消灯</v>
      </c>
      <c r="H219" s="71">
        <f>評価結果!S252</f>
        <v>0</v>
      </c>
      <c r="I219" s="53">
        <f>評価結果!T252</f>
        <v>2.5000000000000001E-2</v>
      </c>
      <c r="J219" s="81">
        <f>評価結果!U252</f>
        <v>1</v>
      </c>
      <c r="K219" s="170">
        <f ca="1">評価結果!W252</f>
        <v>0</v>
      </c>
      <c r="L219" s="197">
        <f ca="1">評価結果!L252</f>
        <v>0</v>
      </c>
    </row>
    <row r="220" spans="2:12" ht="15" customHeight="1" x14ac:dyDescent="0.25">
      <c r="B220" s="1012"/>
      <c r="C220" s="1012"/>
      <c r="D220" s="41"/>
      <c r="E220" s="49" t="str">
        <f ca="1">評価結果!G253</f>
        <v>○</v>
      </c>
      <c r="F220" s="50" t="str">
        <f>評価結果!H253</f>
        <v>3b.3</v>
      </c>
      <c r="G220" s="51" t="str">
        <f>評価結果!I253</f>
        <v>事務室の室内照度の適正化</v>
      </c>
      <c r="H220" s="71">
        <f>評価結果!S253</f>
        <v>0</v>
      </c>
      <c r="I220" s="53">
        <f>評価結果!T253</f>
        <v>0.03</v>
      </c>
      <c r="J220" s="81">
        <f>評価結果!U253</f>
        <v>0</v>
      </c>
      <c r="K220" s="170" t="str">
        <f>評価結果!W253</f>
        <v/>
      </c>
      <c r="L220" s="197" t="str">
        <f>評価結果!L253</f>
        <v>-</v>
      </c>
    </row>
    <row r="221" spans="2:12" ht="15" customHeight="1" x14ac:dyDescent="0.25">
      <c r="B221" s="1012"/>
      <c r="C221" s="1012"/>
      <c r="D221" s="41"/>
      <c r="E221" s="49" t="str">
        <f ca="1">評価結果!G254</f>
        <v>＋</v>
      </c>
      <c r="F221" s="50" t="str">
        <f>評価結果!H254</f>
        <v>3b.4</v>
      </c>
      <c r="G221" s="51" t="str">
        <f>評価結果!I254</f>
        <v>事務室の照度条件の緩和</v>
      </c>
      <c r="H221" s="71">
        <f>評価結果!S254</f>
        <v>0</v>
      </c>
      <c r="I221" s="53">
        <f>評価結果!T254</f>
        <v>0.05</v>
      </c>
      <c r="J221" s="81">
        <f>評価結果!U254</f>
        <v>0</v>
      </c>
      <c r="K221" s="170">
        <f ca="1">評価結果!W254</f>
        <v>0</v>
      </c>
      <c r="L221" s="197">
        <f ca="1">評価結果!L254</f>
        <v>0</v>
      </c>
    </row>
    <row r="222" spans="2:12" ht="15" customHeight="1" x14ac:dyDescent="0.25">
      <c r="B222" s="1012"/>
      <c r="C222" s="1012"/>
      <c r="D222" s="42"/>
      <c r="E222" s="54" t="str">
        <f ca="1">評価結果!G255</f>
        <v>＋</v>
      </c>
      <c r="F222" s="55" t="str">
        <f>評価結果!H255</f>
        <v>3b.5</v>
      </c>
      <c r="G222" s="56" t="str">
        <f>評価結果!I255</f>
        <v>時間外等の照明点灯エリアの集約化</v>
      </c>
      <c r="H222" s="72">
        <f>評価結果!S255</f>
        <v>0</v>
      </c>
      <c r="I222" s="59">
        <f>評価結果!T255</f>
        <v>0.01</v>
      </c>
      <c r="J222" s="59">
        <f>評価結果!U255</f>
        <v>1</v>
      </c>
      <c r="K222" s="155">
        <f ca="1">評価結果!W255</f>
        <v>0</v>
      </c>
      <c r="L222" s="155">
        <f ca="1">評価結果!L255</f>
        <v>0</v>
      </c>
    </row>
    <row r="223" spans="2:12" ht="15" customHeight="1" x14ac:dyDescent="0.25">
      <c r="B223" s="1012"/>
      <c r="C223" s="1012"/>
      <c r="D223" s="41" t="s">
        <v>1641</v>
      </c>
      <c r="E223" s="87" t="str">
        <f ca="1">評価結果!G256</f>
        <v>＋</v>
      </c>
      <c r="F223" s="88" t="str">
        <f>評価結果!H256</f>
        <v>3c.1</v>
      </c>
      <c r="G223" s="79" t="str">
        <f>評価結果!I256</f>
        <v>洗浄便座暖房の夏季停止</v>
      </c>
      <c r="H223" s="89">
        <f>評価結果!S256</f>
        <v>0</v>
      </c>
      <c r="I223" s="81">
        <f>評価結果!T256</f>
        <v>0.2</v>
      </c>
      <c r="J223" s="81">
        <f>評価結果!U256</f>
        <v>1</v>
      </c>
      <c r="K223" s="170">
        <f ca="1">評価結果!W256</f>
        <v>0</v>
      </c>
      <c r="L223" s="170">
        <f ca="1">評価結果!L256</f>
        <v>0</v>
      </c>
    </row>
    <row r="224" spans="2:12" ht="15" customHeight="1" x14ac:dyDescent="0.25">
      <c r="B224" s="1012"/>
      <c r="C224" s="1012"/>
      <c r="D224" s="41"/>
      <c r="E224" s="49" t="str">
        <f ca="1">評価結果!G257</f>
        <v>＋</v>
      </c>
      <c r="F224" s="50" t="str">
        <f>評価結果!H257</f>
        <v>3c.2</v>
      </c>
      <c r="G224" s="51" t="str">
        <f>評価結果!I257</f>
        <v>給湯温度設定の緩和</v>
      </c>
      <c r="H224" s="71">
        <f>評価結果!S257</f>
        <v>0</v>
      </c>
      <c r="I224" s="53">
        <f>評価結果!T257</f>
        <v>0.05</v>
      </c>
      <c r="J224" s="81">
        <f>評価結果!U257</f>
        <v>1</v>
      </c>
      <c r="K224" s="170">
        <f ca="1">評価結果!W257</f>
        <v>0</v>
      </c>
      <c r="L224" s="197">
        <f ca="1">評価結果!L257</f>
        <v>0</v>
      </c>
    </row>
    <row r="225" spans="2:12" ht="15" customHeight="1" x14ac:dyDescent="0.25">
      <c r="B225" s="1012"/>
      <c r="C225" s="1012"/>
      <c r="D225" s="41"/>
      <c r="E225" s="49" t="str">
        <f ca="1">評価結果!G258</f>
        <v>＋</v>
      </c>
      <c r="F225" s="50" t="str">
        <f>評価結果!H258</f>
        <v>3c.3</v>
      </c>
      <c r="G225" s="51" t="str">
        <f>評価結果!I258</f>
        <v>貯湯式電気温水器の夜間・休日の電源停止</v>
      </c>
      <c r="H225" s="71">
        <f>評価結果!S258</f>
        <v>0</v>
      </c>
      <c r="I225" s="53">
        <f>評価結果!T258</f>
        <v>0.05</v>
      </c>
      <c r="J225" s="81">
        <f>評価結果!U258</f>
        <v>1</v>
      </c>
      <c r="K225" s="170">
        <f ca="1">評価結果!W258</f>
        <v>0</v>
      </c>
      <c r="L225" s="197">
        <f ca="1">評価結果!L258</f>
        <v>0</v>
      </c>
    </row>
    <row r="226" spans="2:12" ht="15" customHeight="1" x14ac:dyDescent="0.25">
      <c r="B226" s="1012"/>
      <c r="C226" s="1012"/>
      <c r="D226" s="18"/>
      <c r="E226" s="54" t="str">
        <f ca="1">評価結果!G259</f>
        <v>＋</v>
      </c>
      <c r="F226" s="55" t="str">
        <f>評価結果!H259</f>
        <v>3c.4</v>
      </c>
      <c r="G226" s="56" t="str">
        <f>評価結果!I259</f>
        <v>便所洗面給湯の給湯中止又は給湯期間の短縮</v>
      </c>
      <c r="H226" s="72">
        <f>評価結果!S259</f>
        <v>0</v>
      </c>
      <c r="I226" s="59">
        <f>評価結果!T259</f>
        <v>0.1</v>
      </c>
      <c r="J226" s="59">
        <f>評価結果!U259</f>
        <v>1</v>
      </c>
      <c r="K226" s="155">
        <f ca="1">評価結果!W259</f>
        <v>0</v>
      </c>
      <c r="L226" s="155">
        <f ca="1">評価結果!L259</f>
        <v>0</v>
      </c>
    </row>
    <row r="227" spans="2:12" ht="15" customHeight="1" x14ac:dyDescent="0.25">
      <c r="B227" s="1012"/>
      <c r="C227" s="1012"/>
      <c r="D227" s="284" t="s">
        <v>2461</v>
      </c>
      <c r="E227" s="292" t="str">
        <f ca="1">評価結果!G260</f>
        <v>＋</v>
      </c>
      <c r="F227" s="22" t="str">
        <f>評価結果!H260</f>
        <v>3d.1</v>
      </c>
      <c r="G227" s="83" t="str">
        <f>評価結果!I260</f>
        <v>夜間・休日等のエレベーターの運転台数の削減</v>
      </c>
      <c r="H227" s="288">
        <f>評価結果!S260</f>
        <v>0</v>
      </c>
      <c r="I227" s="11">
        <f>評価結果!T260</f>
        <v>0.01</v>
      </c>
      <c r="J227" s="11">
        <f>評価結果!U260</f>
        <v>1</v>
      </c>
      <c r="K227" s="283">
        <f ca="1">評価結果!W260</f>
        <v>0</v>
      </c>
      <c r="L227" s="283">
        <f ca="1">評価結果!L260</f>
        <v>0</v>
      </c>
    </row>
    <row r="228" spans="2:12" ht="15" customHeight="1" x14ac:dyDescent="0.25">
      <c r="B228" s="1012"/>
      <c r="C228" s="1012"/>
      <c r="D228" s="41" t="s">
        <v>319</v>
      </c>
      <c r="E228" s="87" t="str">
        <f ca="1">評価結果!G261</f>
        <v>○</v>
      </c>
      <c r="F228" s="88" t="str">
        <f>評価結果!H261</f>
        <v>3e.1</v>
      </c>
      <c r="G228" s="79" t="str">
        <f>評価結果!I261</f>
        <v>空調空間と非空調空間の境にある出入口の開閉の管理</v>
      </c>
      <c r="H228" s="89">
        <f>評価結果!S261</f>
        <v>0</v>
      </c>
      <c r="I228" s="81">
        <f>評価結果!T261</f>
        <v>5.0000000000000001E-3</v>
      </c>
      <c r="J228" s="81">
        <f>評価結果!U261</f>
        <v>1</v>
      </c>
      <c r="K228" s="170" t="str">
        <f>評価結果!W261</f>
        <v/>
      </c>
      <c r="L228" s="170" t="str">
        <f>評価結果!L261</f>
        <v>-</v>
      </c>
    </row>
    <row r="229" spans="2:12" ht="15" customHeight="1" x14ac:dyDescent="0.25">
      <c r="B229" s="1012"/>
      <c r="C229" s="1013"/>
      <c r="D229" s="18"/>
      <c r="E229" s="54" t="str">
        <f ca="1">評価結果!G262</f>
        <v>＋</v>
      </c>
      <c r="F229" s="55" t="str">
        <f>評価結果!H262</f>
        <v>3e.2</v>
      </c>
      <c r="G229" s="56" t="str">
        <f>評価結果!I262</f>
        <v>自動販売機の照明の消灯</v>
      </c>
      <c r="H229" s="72">
        <f>評価結果!S262</f>
        <v>0</v>
      </c>
      <c r="I229" s="59">
        <f>評価結果!T262</f>
        <v>0.01</v>
      </c>
      <c r="J229" s="59">
        <f>評価結果!U262</f>
        <v>1</v>
      </c>
      <c r="K229" s="155">
        <f ca="1">評価結果!W262</f>
        <v>0</v>
      </c>
      <c r="L229" s="155">
        <f ca="1">評価結果!L262</f>
        <v>0</v>
      </c>
    </row>
    <row r="230" spans="2:12" ht="15" customHeight="1" x14ac:dyDescent="0.25">
      <c r="B230" s="1012"/>
      <c r="C230" s="1011" t="s">
        <v>1021</v>
      </c>
      <c r="D230" s="86" t="s">
        <v>1040</v>
      </c>
      <c r="E230" s="87" t="str">
        <f ca="1">評価結果!G263</f>
        <v>◎</v>
      </c>
      <c r="F230" s="88" t="str">
        <f>評価結果!H263</f>
        <v>4a.1</v>
      </c>
      <c r="G230" s="79" t="str">
        <f>評価結果!I263</f>
        <v>空調機・ファンコイルユニット等のフィルターの清浄</v>
      </c>
      <c r="H230" s="89">
        <f>評価結果!S263</f>
        <v>0</v>
      </c>
      <c r="I230" s="81">
        <f>評価結果!T263</f>
        <v>1E-3</v>
      </c>
      <c r="J230" s="81">
        <f>評価結果!U263</f>
        <v>1</v>
      </c>
      <c r="K230" s="170">
        <f ca="1">評価結果!W263</f>
        <v>0</v>
      </c>
      <c r="L230" s="170">
        <f ca="1">評価結果!L263</f>
        <v>0</v>
      </c>
    </row>
    <row r="231" spans="2:12" ht="15" customHeight="1" x14ac:dyDescent="0.25">
      <c r="B231" s="1012"/>
      <c r="C231" s="1012"/>
      <c r="D231" s="41"/>
      <c r="E231" s="49" t="str">
        <f ca="1">評価結果!G264</f>
        <v>○</v>
      </c>
      <c r="F231" s="50" t="str">
        <f>評価結果!H264</f>
        <v>4a.2</v>
      </c>
      <c r="G231" s="51" t="str">
        <f>評価結果!I264</f>
        <v>センサー類の精度チェック及び制御ダンパ等の作動チェック</v>
      </c>
      <c r="H231" s="71">
        <f>評価結果!S264</f>
        <v>0</v>
      </c>
      <c r="I231" s="53">
        <f>評価結果!T264</f>
        <v>2E-3</v>
      </c>
      <c r="J231" s="81">
        <f>評価結果!U264</f>
        <v>1</v>
      </c>
      <c r="K231" s="170" t="str">
        <f>評価結果!W264</f>
        <v/>
      </c>
      <c r="L231" s="197" t="str">
        <f>評価結果!L264</f>
        <v>-</v>
      </c>
    </row>
    <row r="232" spans="2:12" ht="15" customHeight="1" x14ac:dyDescent="0.25">
      <c r="B232" s="1012"/>
      <c r="C232" s="1012"/>
      <c r="D232" s="41"/>
      <c r="E232" s="49" t="str">
        <f ca="1">評価結果!G265</f>
        <v>○</v>
      </c>
      <c r="F232" s="50" t="str">
        <f>評価結果!H265</f>
        <v>4a.3</v>
      </c>
      <c r="G232" s="51" t="str">
        <f>評価結果!I265</f>
        <v>空調機・ファンコイルユニット等のコイルフィンの清浄</v>
      </c>
      <c r="H232" s="71">
        <f>評価結果!S265</f>
        <v>0</v>
      </c>
      <c r="I232" s="53">
        <f>評価結果!T265</f>
        <v>1E-3</v>
      </c>
      <c r="J232" s="81">
        <f>評価結果!U265</f>
        <v>1</v>
      </c>
      <c r="K232" s="170">
        <f ca="1">評価結果!W265</f>
        <v>0</v>
      </c>
      <c r="L232" s="197">
        <f ca="1">評価結果!L265</f>
        <v>0</v>
      </c>
    </row>
    <row r="233" spans="2:12" ht="15" customHeight="1" x14ac:dyDescent="0.25">
      <c r="B233" s="1012"/>
      <c r="C233" s="1012"/>
      <c r="D233" s="41"/>
      <c r="E233" s="49" t="str">
        <f ca="1">評価結果!G266</f>
        <v>○</v>
      </c>
      <c r="F233" s="50" t="str">
        <f>評価結果!H266</f>
        <v>4a.4</v>
      </c>
      <c r="G233" s="51" t="str">
        <f>評価結果!I266</f>
        <v>パッケージ屋外機のフィンコイル洗浄</v>
      </c>
      <c r="H233" s="71">
        <f>評価結果!S266</f>
        <v>0</v>
      </c>
      <c r="I233" s="53">
        <f>評価結果!T266</f>
        <v>1E-3</v>
      </c>
      <c r="J233" s="81">
        <f>評価結果!U266</f>
        <v>1</v>
      </c>
      <c r="K233" s="170" t="str">
        <f>評価結果!W266</f>
        <v/>
      </c>
      <c r="L233" s="197" t="str">
        <f>評価結果!L266</f>
        <v>-</v>
      </c>
    </row>
    <row r="234" spans="2:12" ht="15" customHeight="1" x14ac:dyDescent="0.25">
      <c r="B234" s="1012"/>
      <c r="C234" s="1012"/>
      <c r="D234" s="41"/>
      <c r="E234" s="49" t="str">
        <f ca="1">評価結果!G267</f>
        <v>○</v>
      </c>
      <c r="F234" s="50" t="str">
        <f>評価結果!H267</f>
        <v>4a.5</v>
      </c>
      <c r="G234" s="51" t="str">
        <f>評価結果!I267</f>
        <v>ファンベルトの張力調整</v>
      </c>
      <c r="H234" s="71">
        <f>評価結果!S267</f>
        <v>0</v>
      </c>
      <c r="I234" s="53">
        <f>評価結果!T267</f>
        <v>1E-3</v>
      </c>
      <c r="J234" s="81">
        <f>評価結果!U267</f>
        <v>1</v>
      </c>
      <c r="K234" s="170" t="str">
        <f>評価結果!W267</f>
        <v/>
      </c>
      <c r="L234" s="197" t="str">
        <f>評価結果!L267</f>
        <v>-</v>
      </c>
    </row>
    <row r="235" spans="2:12" ht="15" customHeight="1" x14ac:dyDescent="0.25">
      <c r="B235" s="1012"/>
      <c r="C235" s="1012"/>
      <c r="D235" s="18"/>
      <c r="E235" s="54" t="str">
        <f ca="1">評価結果!G268</f>
        <v>＋</v>
      </c>
      <c r="F235" s="55" t="str">
        <f>評価結果!H268</f>
        <v>4a.6</v>
      </c>
      <c r="G235" s="56" t="str">
        <f>評価結果!I268</f>
        <v>省エネファンベルトへの交換</v>
      </c>
      <c r="H235" s="72">
        <f>評価結果!S268</f>
        <v>0</v>
      </c>
      <c r="I235" s="59">
        <f>評価結果!T268</f>
        <v>2.7E-2</v>
      </c>
      <c r="J235" s="75">
        <f>評価結果!U268</f>
        <v>1</v>
      </c>
      <c r="K235" s="198">
        <f ca="1">評価結果!W268</f>
        <v>0</v>
      </c>
      <c r="L235" s="155">
        <f ca="1">評価結果!L268</f>
        <v>0</v>
      </c>
    </row>
    <row r="236" spans="2:12" ht="15" customHeight="1" x14ac:dyDescent="0.25">
      <c r="B236" s="1012"/>
      <c r="C236" s="1012"/>
      <c r="D236" s="41" t="s">
        <v>315</v>
      </c>
      <c r="E236" s="87" t="str">
        <f ca="1">評価結果!G269</f>
        <v>○</v>
      </c>
      <c r="F236" s="88" t="str">
        <f>評価結果!H269</f>
        <v>4b.1</v>
      </c>
      <c r="G236" s="79" t="str">
        <f>評価結果!I269</f>
        <v>照明器具の清掃</v>
      </c>
      <c r="H236" s="89">
        <f>評価結果!S269</f>
        <v>0</v>
      </c>
      <c r="I236" s="81">
        <f>評価結果!T269</f>
        <v>1E-3</v>
      </c>
      <c r="J236" s="81">
        <f>評価結果!U269</f>
        <v>1</v>
      </c>
      <c r="K236" s="170">
        <f ca="1">評価結果!W269</f>
        <v>0</v>
      </c>
      <c r="L236" s="170">
        <f ca="1">評価結果!L269</f>
        <v>0</v>
      </c>
    </row>
    <row r="237" spans="2:12" ht="15" customHeight="1" x14ac:dyDescent="0.25">
      <c r="B237" s="1012"/>
      <c r="C237" s="1012"/>
      <c r="D237" s="134"/>
      <c r="E237" s="49" t="str">
        <f ca="1">評価結果!G270</f>
        <v>＋</v>
      </c>
      <c r="F237" s="50" t="str">
        <f>評価結果!H270</f>
        <v>4b.2</v>
      </c>
      <c r="G237" s="51" t="str">
        <f>評価結果!I270</f>
        <v>照明用制御設備の作動チェック</v>
      </c>
      <c r="H237" s="71">
        <f>評価結果!S270</f>
        <v>0</v>
      </c>
      <c r="I237" s="53">
        <f>評価結果!T270</f>
        <v>1E-3</v>
      </c>
      <c r="J237" s="81">
        <f>評価結果!U270</f>
        <v>1</v>
      </c>
      <c r="K237" s="170">
        <f ca="1">評価結果!W270</f>
        <v>0</v>
      </c>
      <c r="L237" s="197">
        <f ca="1">評価結果!L270</f>
        <v>0</v>
      </c>
    </row>
    <row r="238" spans="2:12" ht="15" customHeight="1" x14ac:dyDescent="0.25">
      <c r="B238" s="1013"/>
      <c r="C238" s="1013"/>
      <c r="D238" s="18"/>
      <c r="E238" s="54" t="str">
        <f ca="1">評価結果!G271</f>
        <v>＋</v>
      </c>
      <c r="F238" s="55" t="str">
        <f>評価結果!H271</f>
        <v>4b.3</v>
      </c>
      <c r="G238" s="56" t="str">
        <f>評価結果!I271</f>
        <v>ランプ交換時の初期照度補正リセットの実施</v>
      </c>
      <c r="H238" s="72">
        <f>評価結果!S271</f>
        <v>0</v>
      </c>
      <c r="I238" s="59">
        <f>評価結果!T271</f>
        <v>1E-3</v>
      </c>
      <c r="J238" s="59">
        <f>評価結果!U271</f>
        <v>1</v>
      </c>
      <c r="K238" s="155">
        <f ca="1">評価結果!W271</f>
        <v>0</v>
      </c>
      <c r="L238" s="155">
        <f ca="1">評価結果!L271</f>
        <v>0</v>
      </c>
    </row>
    <row r="239" spans="2:12" ht="15" customHeight="1" x14ac:dyDescent="0.25">
      <c r="B239" s="1011" t="s">
        <v>1683</v>
      </c>
      <c r="C239" s="1011" t="s">
        <v>1254</v>
      </c>
      <c r="D239" s="39" t="s">
        <v>136</v>
      </c>
      <c r="E239" s="44" t="str">
        <f ca="1">評価結果!G280</f>
        <v>◎</v>
      </c>
      <c r="F239" s="45" t="str">
        <f>評価結果!H280</f>
        <v>5a.1</v>
      </c>
      <c r="G239" s="46" t="str">
        <f>評価結果!I280</f>
        <v>燃料の供給量・空気比を調整できるバーナー等の導入</v>
      </c>
      <c r="H239" s="70">
        <f>評価結果!S280</f>
        <v>0</v>
      </c>
      <c r="I239" s="48">
        <f>評価結果!T280</f>
        <v>2.4E-2</v>
      </c>
      <c r="J239" s="48">
        <f>評価結果!U280</f>
        <v>1</v>
      </c>
      <c r="K239" s="145" t="str">
        <f>評価結果!W280</f>
        <v/>
      </c>
      <c r="L239" s="145" t="str">
        <f>評価結果!L280</f>
        <v>-</v>
      </c>
    </row>
    <row r="240" spans="2:12" ht="15" customHeight="1" x14ac:dyDescent="0.25">
      <c r="B240" s="1012"/>
      <c r="C240" s="1012"/>
      <c r="D240" s="41"/>
      <c r="E240" s="49" t="str">
        <f ca="1">評価結果!G281</f>
        <v>○</v>
      </c>
      <c r="F240" s="50" t="str">
        <f>評価結果!H281</f>
        <v>5a.2</v>
      </c>
      <c r="G240" s="51" t="str">
        <f>評価結果!I281</f>
        <v>通風量・燃焼室内の圧力を調整できる通風装置の導入</v>
      </c>
      <c r="H240" s="71">
        <f>評価結果!S281</f>
        <v>0</v>
      </c>
      <c r="I240" s="53">
        <f>評価結果!T281</f>
        <v>0.13</v>
      </c>
      <c r="J240" s="81">
        <f>評価結果!U281</f>
        <v>0</v>
      </c>
      <c r="K240" s="170" t="str">
        <f>評価結果!W281</f>
        <v/>
      </c>
      <c r="L240" s="197" t="str">
        <f>評価結果!L281</f>
        <v>-</v>
      </c>
    </row>
    <row r="241" spans="2:12" ht="15" customHeight="1" x14ac:dyDescent="0.25">
      <c r="B241" s="1012"/>
      <c r="C241" s="1012"/>
      <c r="D241" s="41"/>
      <c r="E241" s="49" t="str">
        <f ca="1">評価結果!G282</f>
        <v>○</v>
      </c>
      <c r="F241" s="50" t="str">
        <f>評価結果!H282</f>
        <v>5a.3</v>
      </c>
      <c r="G241" s="51" t="str">
        <f>評価結果!I282</f>
        <v>通風装置のインバータ制御の導入</v>
      </c>
      <c r="H241" s="71">
        <f>評価結果!S282</f>
        <v>0</v>
      </c>
      <c r="I241" s="53">
        <f>評価結果!T282</f>
        <v>0.25</v>
      </c>
      <c r="J241" s="81">
        <f>評価結果!U282</f>
        <v>0</v>
      </c>
      <c r="K241" s="170" t="str">
        <f>評価結果!W282</f>
        <v/>
      </c>
      <c r="L241" s="197" t="str">
        <f>評価結果!L282</f>
        <v>-</v>
      </c>
    </row>
    <row r="242" spans="2:12" ht="15" customHeight="1" x14ac:dyDescent="0.25">
      <c r="B242" s="1012"/>
      <c r="C242" s="1012"/>
      <c r="D242" s="41"/>
      <c r="E242" s="49" t="str">
        <f ca="1">評価結果!G283</f>
        <v>＋</v>
      </c>
      <c r="F242" s="50" t="str">
        <f>評価結果!H283</f>
        <v>5a.4</v>
      </c>
      <c r="G242" s="51" t="str">
        <f>評価結果!I283</f>
        <v>工業炉のリジェネレイティブバーナーの導入</v>
      </c>
      <c r="H242" s="71">
        <f>評価結果!S283</f>
        <v>0</v>
      </c>
      <c r="I242" s="53">
        <f>評価結果!T283</f>
        <v>0.126</v>
      </c>
      <c r="J242" s="81">
        <f>評価結果!U283</f>
        <v>1</v>
      </c>
      <c r="K242" s="170">
        <f ca="1">評価結果!W283</f>
        <v>0</v>
      </c>
      <c r="L242" s="197">
        <f ca="1">評価結果!L283</f>
        <v>0</v>
      </c>
    </row>
    <row r="243" spans="2:12" ht="15" customHeight="1" x14ac:dyDescent="0.25">
      <c r="B243" s="1012"/>
      <c r="C243" s="1012"/>
      <c r="D243" s="41"/>
      <c r="E243" s="54" t="str">
        <f ca="1">評価結果!G284</f>
        <v>＋</v>
      </c>
      <c r="F243" s="55" t="str">
        <f>評価結果!H284</f>
        <v>5a.5</v>
      </c>
      <c r="G243" s="56" t="str">
        <f>評価結果!I284</f>
        <v>工業炉のリジェネレーターの導入</v>
      </c>
      <c r="H243" s="72">
        <f>評価結果!S284</f>
        <v>0</v>
      </c>
      <c r="I243" s="59">
        <f>評価結果!T284</f>
        <v>0.05</v>
      </c>
      <c r="J243" s="59">
        <f>評価結果!U284</f>
        <v>1</v>
      </c>
      <c r="K243" s="155">
        <f ca="1">評価結果!W284</f>
        <v>0</v>
      </c>
      <c r="L243" s="155">
        <f ca="1">評価結果!L284</f>
        <v>0</v>
      </c>
    </row>
    <row r="244" spans="2:12" ht="15" customHeight="1" x14ac:dyDescent="0.25">
      <c r="B244" s="1012"/>
      <c r="C244" s="1012"/>
      <c r="D244" s="135" t="s">
        <v>2280</v>
      </c>
      <c r="E244" s="87" t="str">
        <f ca="1">評価結果!G285</f>
        <v>○</v>
      </c>
      <c r="F244" s="88" t="str">
        <f>評価結果!H285</f>
        <v>5b.1</v>
      </c>
      <c r="G244" s="79" t="str">
        <f>評価結果!I285</f>
        <v>加熱・冷却制御システムの導入</v>
      </c>
      <c r="H244" s="89">
        <f>評価結果!S285</f>
        <v>0</v>
      </c>
      <c r="I244" s="81">
        <f>評価結果!T285</f>
        <v>1.4999999999999999E-2</v>
      </c>
      <c r="J244" s="81">
        <f>評価結果!U285</f>
        <v>1</v>
      </c>
      <c r="K244" s="170" t="str">
        <f>評価結果!W285</f>
        <v/>
      </c>
      <c r="L244" s="170" t="str">
        <f>評価結果!L285</f>
        <v>-</v>
      </c>
    </row>
    <row r="245" spans="2:12" ht="15" customHeight="1" x14ac:dyDescent="0.25">
      <c r="B245" s="1012"/>
      <c r="C245" s="1012"/>
      <c r="D245" s="18"/>
      <c r="E245" s="54" t="str">
        <f ca="1">評価結果!G286</f>
        <v>＋</v>
      </c>
      <c r="F245" s="55" t="str">
        <f>評価結果!H286</f>
        <v>5b.2</v>
      </c>
      <c r="G245" s="56" t="str">
        <f>評価結果!I286</f>
        <v>塗装ブースの３ＷＥＴ塗装システムの導入</v>
      </c>
      <c r="H245" s="72">
        <f>評価結果!S286</f>
        <v>0</v>
      </c>
      <c r="I245" s="59">
        <f>評価結果!T286</f>
        <v>0.03</v>
      </c>
      <c r="J245" s="75">
        <f>評価結果!U286</f>
        <v>1</v>
      </c>
      <c r="K245" s="198">
        <f ca="1">評価結果!W286</f>
        <v>0</v>
      </c>
      <c r="L245" s="155">
        <f ca="1">評価結果!L286</f>
        <v>0</v>
      </c>
    </row>
    <row r="246" spans="2:12" ht="15" customHeight="1" x14ac:dyDescent="0.25">
      <c r="B246" s="1012"/>
      <c r="C246" s="1012"/>
      <c r="D246" s="301" t="s">
        <v>3155</v>
      </c>
      <c r="E246" s="292" t="str">
        <f ca="1">評価結果!G287</f>
        <v>○</v>
      </c>
      <c r="F246" s="22" t="str">
        <f>評価結果!H287</f>
        <v>5c.1</v>
      </c>
      <c r="G246" s="83" t="str">
        <f>評価結果!I287</f>
        <v>排ガスの排熱回収設備の導入</v>
      </c>
      <c r="H246" s="288">
        <f>評価結果!S287</f>
        <v>0</v>
      </c>
      <c r="I246" s="11">
        <f>評価結果!T287</f>
        <v>0.05</v>
      </c>
      <c r="J246" s="11">
        <f>評価結果!U287</f>
        <v>1</v>
      </c>
      <c r="K246" s="283" t="str">
        <f>評価結果!W287</f>
        <v/>
      </c>
      <c r="L246" s="283" t="str">
        <f>評価結果!L287</f>
        <v>-</v>
      </c>
    </row>
    <row r="247" spans="2:12" ht="15" customHeight="1" x14ac:dyDescent="0.25">
      <c r="B247" s="1012"/>
      <c r="C247" s="1012"/>
      <c r="D247" s="41" t="s">
        <v>2268</v>
      </c>
      <c r="E247" s="87" t="str">
        <f ca="1">評価結果!G288</f>
        <v>○</v>
      </c>
      <c r="F247" s="88" t="str">
        <f>評価結果!H288</f>
        <v>5d.1</v>
      </c>
      <c r="G247" s="79" t="str">
        <f>評価結果!I288</f>
        <v>燃焼設備・熱利用設備への二重扉の導入</v>
      </c>
      <c r="H247" s="89">
        <f>評価結果!S288</f>
        <v>0</v>
      </c>
      <c r="I247" s="81">
        <f>評価結果!T288</f>
        <v>1.4E-2</v>
      </c>
      <c r="J247" s="81">
        <f>評価結果!U288</f>
        <v>1</v>
      </c>
      <c r="K247" s="170" t="str">
        <f>評価結果!W288</f>
        <v/>
      </c>
      <c r="L247" s="170" t="str">
        <f>評価結果!L288</f>
        <v>-</v>
      </c>
    </row>
    <row r="248" spans="2:12" ht="15" customHeight="1" x14ac:dyDescent="0.25">
      <c r="B248" s="1012"/>
      <c r="C248" s="1012"/>
      <c r="D248" s="41"/>
      <c r="E248" s="49" t="str">
        <f ca="1">評価結果!G289</f>
        <v>○</v>
      </c>
      <c r="F248" s="50" t="str">
        <f>評価結果!H289</f>
        <v>5d.2</v>
      </c>
      <c r="G248" s="51" t="str">
        <f>評価結果!I289</f>
        <v>燃焼設備・熱利用設備への空気流等による遮断設備の導入</v>
      </c>
      <c r="H248" s="71">
        <f>評価結果!S289</f>
        <v>0</v>
      </c>
      <c r="I248" s="53">
        <f>評価結果!T289</f>
        <v>1.4E-2</v>
      </c>
      <c r="J248" s="81">
        <f>評価結果!U289</f>
        <v>1</v>
      </c>
      <c r="K248" s="170" t="str">
        <f>評価結果!W289</f>
        <v/>
      </c>
      <c r="L248" s="197" t="str">
        <f>評価結果!L289</f>
        <v>-</v>
      </c>
    </row>
    <row r="249" spans="2:12" ht="15" customHeight="1" x14ac:dyDescent="0.25">
      <c r="B249" s="1012"/>
      <c r="C249" s="1012"/>
      <c r="D249" s="41"/>
      <c r="E249" s="49" t="str">
        <f ca="1">評価結果!G290</f>
        <v>○</v>
      </c>
      <c r="F249" s="50" t="str">
        <f>評価結果!H290</f>
        <v>5d.3</v>
      </c>
      <c r="G249" s="51" t="str">
        <f>評価結果!I290</f>
        <v>工業炉の炉壁外面温度による断熱強化</v>
      </c>
      <c r="H249" s="71">
        <f>評価結果!S290</f>
        <v>0</v>
      </c>
      <c r="I249" s="53">
        <f>評価結果!T290</f>
        <v>1.7999999999999999E-2</v>
      </c>
      <c r="J249" s="53">
        <f>評価結果!U290</f>
        <v>1</v>
      </c>
      <c r="K249" s="197" t="str">
        <f>評価結果!W290</f>
        <v/>
      </c>
      <c r="L249" s="197" t="str">
        <f>評価結果!L290</f>
        <v>-</v>
      </c>
    </row>
    <row r="250" spans="2:12" ht="15" customHeight="1" x14ac:dyDescent="0.25">
      <c r="B250" s="1012"/>
      <c r="C250" s="1012"/>
      <c r="D250" s="41"/>
      <c r="E250" s="49" t="str">
        <f ca="1">評価結果!G291</f>
        <v>＋</v>
      </c>
      <c r="F250" s="50" t="str">
        <f>評価結果!H291</f>
        <v>5d.4</v>
      </c>
      <c r="G250" s="51" t="str">
        <f>評価結果!I291</f>
        <v>燃焼設備・熱利用設備炉体開口部の縮小・密閉</v>
      </c>
      <c r="H250" s="71">
        <f>評価結果!S291</f>
        <v>0</v>
      </c>
      <c r="I250" s="53">
        <f>評価結果!T291</f>
        <v>1.4E-2</v>
      </c>
      <c r="J250" s="81">
        <f>評価結果!U291</f>
        <v>1</v>
      </c>
      <c r="K250" s="170">
        <f ca="1">評価結果!W291</f>
        <v>0</v>
      </c>
      <c r="L250" s="197">
        <f ca="1">評価結果!L291</f>
        <v>0</v>
      </c>
    </row>
    <row r="251" spans="2:12" ht="15" customHeight="1" x14ac:dyDescent="0.25">
      <c r="B251" s="1012"/>
      <c r="C251" s="1012"/>
      <c r="D251" s="18"/>
      <c r="E251" s="54" t="str">
        <f ca="1">評価結果!G292</f>
        <v>＋</v>
      </c>
      <c r="F251" s="55" t="str">
        <f>評価結果!H292</f>
        <v>5d.5</v>
      </c>
      <c r="G251" s="56" t="str">
        <f>評価結果!I292</f>
        <v>既存の燃焼設備・熱利用設備の断熱強化</v>
      </c>
      <c r="H251" s="72">
        <f>評価結果!S292</f>
        <v>0</v>
      </c>
      <c r="I251" s="59">
        <f>評価結果!T292</f>
        <v>4.0000000000000001E-3</v>
      </c>
      <c r="J251" s="75">
        <f>評価結果!U292</f>
        <v>1</v>
      </c>
      <c r="K251" s="198">
        <f ca="1">評価結果!W292</f>
        <v>0</v>
      </c>
      <c r="L251" s="155">
        <f ca="1">評価結果!L292</f>
        <v>0</v>
      </c>
    </row>
    <row r="252" spans="2:12" ht="15" customHeight="1" x14ac:dyDescent="0.25">
      <c r="B252" s="1012"/>
      <c r="C252" s="1012"/>
      <c r="D252" s="41" t="s">
        <v>2269</v>
      </c>
      <c r="E252" s="87" t="str">
        <f ca="1">評価結果!G293</f>
        <v>◎</v>
      </c>
      <c r="F252" s="88" t="str">
        <f>評価結果!H293</f>
        <v>5e.1</v>
      </c>
      <c r="G252" s="79" t="str">
        <f>評価結果!I293</f>
        <v>生産プロセスにおける電動機の台数制御の導入</v>
      </c>
      <c r="H252" s="89">
        <f>評価結果!S293</f>
        <v>0</v>
      </c>
      <c r="I252" s="81">
        <f>評価結果!T293</f>
        <v>0.1</v>
      </c>
      <c r="J252" s="81">
        <f>評価結果!U293</f>
        <v>0</v>
      </c>
      <c r="K252" s="170" t="str">
        <f>評価結果!W293</f>
        <v/>
      </c>
      <c r="L252" s="170" t="str">
        <f>評価結果!L293</f>
        <v>-</v>
      </c>
    </row>
    <row r="253" spans="2:12" ht="15" customHeight="1" x14ac:dyDescent="0.25">
      <c r="B253" s="1012"/>
      <c r="C253" s="1012"/>
      <c r="D253" s="41"/>
      <c r="E253" s="49" t="str">
        <f ca="1">評価結果!G294</f>
        <v>◎</v>
      </c>
      <c r="F253" s="50" t="str">
        <f>評価結果!H294</f>
        <v>5e.2</v>
      </c>
      <c r="G253" s="51" t="str">
        <f>評価結果!I294</f>
        <v>中・大容量モータ冷却ファンのモータ連動制御の導入</v>
      </c>
      <c r="H253" s="71">
        <f>評価結果!S294</f>
        <v>0</v>
      </c>
      <c r="I253" s="53">
        <f>評価結果!T294</f>
        <v>1.0999999999999999E-2</v>
      </c>
      <c r="J253" s="81">
        <f>評価結果!U294</f>
        <v>1</v>
      </c>
      <c r="K253" s="170" t="str">
        <f>評価結果!W294</f>
        <v/>
      </c>
      <c r="L253" s="197" t="str">
        <f>評価結果!L294</f>
        <v>-</v>
      </c>
    </row>
    <row r="254" spans="2:12" ht="15" customHeight="1" x14ac:dyDescent="0.25">
      <c r="B254" s="1012"/>
      <c r="C254" s="1012"/>
      <c r="D254" s="41"/>
      <c r="E254" s="49" t="str">
        <f ca="1">評価結果!G295</f>
        <v>○</v>
      </c>
      <c r="F254" s="50" t="str">
        <f>評価結果!H295</f>
        <v>5e.3</v>
      </c>
      <c r="G254" s="51" t="str">
        <f>評価結果!I295</f>
        <v>エアブロー機器への省エネ型エアノズルの導入</v>
      </c>
      <c r="H254" s="71">
        <f>評価結果!S295</f>
        <v>0</v>
      </c>
      <c r="I254" s="53">
        <f>評価結果!T295</f>
        <v>0.02</v>
      </c>
      <c r="J254" s="81">
        <f>評価結果!U295</f>
        <v>1</v>
      </c>
      <c r="K254" s="170" t="str">
        <f>評価結果!W295</f>
        <v/>
      </c>
      <c r="L254" s="197" t="str">
        <f>評価結果!L295</f>
        <v>-</v>
      </c>
    </row>
    <row r="255" spans="2:12" ht="15" customHeight="1" x14ac:dyDescent="0.25">
      <c r="B255" s="1012"/>
      <c r="C255" s="1012"/>
      <c r="D255" s="41"/>
      <c r="E255" s="49" t="str">
        <f ca="1">評価結果!G296</f>
        <v>○</v>
      </c>
      <c r="F255" s="50" t="str">
        <f>評価結果!H296</f>
        <v>5e.4</v>
      </c>
      <c r="G255" s="51" t="str">
        <f>評価結果!I296</f>
        <v>生産プロセスにおける電動機の回転数制御の導入</v>
      </c>
      <c r="H255" s="71">
        <f>評価結果!S296</f>
        <v>0</v>
      </c>
      <c r="I255" s="53">
        <f>評価結果!T296</f>
        <v>0.2</v>
      </c>
      <c r="J255" s="81">
        <f>評価結果!U296</f>
        <v>1</v>
      </c>
      <c r="K255" s="170" t="str">
        <f>評価結果!W296</f>
        <v/>
      </c>
      <c r="L255" s="197" t="str">
        <f>評価結果!L296</f>
        <v>-</v>
      </c>
    </row>
    <row r="256" spans="2:12" ht="15" customHeight="1" x14ac:dyDescent="0.25">
      <c r="B256" s="1012"/>
      <c r="C256" s="1012"/>
      <c r="D256" s="41"/>
      <c r="E256" s="49" t="str">
        <f ca="1">評価結果!G297</f>
        <v>○</v>
      </c>
      <c r="F256" s="50" t="str">
        <f>評価結果!H297</f>
        <v>5e.5</v>
      </c>
      <c r="G256" s="51" t="str">
        <f>評価結果!I297</f>
        <v>電気溶接機のインバータ制御の導入</v>
      </c>
      <c r="H256" s="71">
        <f>評価結果!S297</f>
        <v>0</v>
      </c>
      <c r="I256" s="53">
        <f>評価結果!T297</f>
        <v>0.34</v>
      </c>
      <c r="J256" s="81">
        <f>評価結果!U297</f>
        <v>0</v>
      </c>
      <c r="K256" s="170" t="str">
        <f>評価結果!W297</f>
        <v/>
      </c>
      <c r="L256" s="197" t="str">
        <f>評価結果!L297</f>
        <v>-</v>
      </c>
    </row>
    <row r="257" spans="2:12" ht="15" customHeight="1" x14ac:dyDescent="0.25">
      <c r="B257" s="1012"/>
      <c r="C257" s="1012"/>
      <c r="D257" s="41"/>
      <c r="E257" s="49" t="str">
        <f ca="1">評価結果!G298</f>
        <v>○</v>
      </c>
      <c r="F257" s="50" t="str">
        <f>評価結果!H298</f>
        <v>5e.6</v>
      </c>
      <c r="G257" s="51" t="str">
        <f>評価結果!I298</f>
        <v>油圧・空圧駆動成型機の電動化</v>
      </c>
      <c r="H257" s="71">
        <f>評価結果!S298</f>
        <v>0</v>
      </c>
      <c r="I257" s="53">
        <f>評価結果!T298</f>
        <v>0.1</v>
      </c>
      <c r="J257" s="81">
        <f>評価結果!U298</f>
        <v>0</v>
      </c>
      <c r="K257" s="170" t="str">
        <f>評価結果!W298</f>
        <v/>
      </c>
      <c r="L257" s="197" t="str">
        <f>評価結果!L298</f>
        <v>-</v>
      </c>
    </row>
    <row r="258" spans="2:12" ht="15" customHeight="1" x14ac:dyDescent="0.25">
      <c r="B258" s="1012"/>
      <c r="C258" s="1012"/>
      <c r="D258" s="41"/>
      <c r="E258" s="49" t="str">
        <f ca="1">評価結果!G299</f>
        <v>○</v>
      </c>
      <c r="F258" s="50" t="str">
        <f>評価結果!H299</f>
        <v>5e.7</v>
      </c>
      <c r="G258" s="51" t="str">
        <f>評価結果!I299</f>
        <v>高効率クレーンの導入</v>
      </c>
      <c r="H258" s="71">
        <f>評価結果!S299</f>
        <v>0</v>
      </c>
      <c r="I258" s="53">
        <f>評価結果!T299</f>
        <v>0.15</v>
      </c>
      <c r="J258" s="81">
        <f>評価結果!U299</f>
        <v>0</v>
      </c>
      <c r="K258" s="170" t="str">
        <f>評価結果!W299</f>
        <v/>
      </c>
      <c r="L258" s="197" t="str">
        <f>評価結果!L299</f>
        <v>-</v>
      </c>
    </row>
    <row r="259" spans="2:12" ht="15" customHeight="1" x14ac:dyDescent="0.25">
      <c r="B259" s="1012"/>
      <c r="C259" s="1012"/>
      <c r="D259" s="41"/>
      <c r="E259" s="49" t="str">
        <f ca="1">評価結果!G300</f>
        <v>＋</v>
      </c>
      <c r="F259" s="50" t="str">
        <f>評価結果!H300</f>
        <v>5e.8</v>
      </c>
      <c r="G259" s="51" t="str">
        <f>評価結果!I300</f>
        <v>生産プロセスにおける高効率ポンプの導入</v>
      </c>
      <c r="H259" s="71">
        <f>評価結果!S300</f>
        <v>0</v>
      </c>
      <c r="I259" s="53">
        <f>評価結果!T300</f>
        <v>0.1</v>
      </c>
      <c r="J259" s="81">
        <f>評価結果!U300</f>
        <v>0</v>
      </c>
      <c r="K259" s="170">
        <f ca="1">評価結果!W300</f>
        <v>0</v>
      </c>
      <c r="L259" s="197">
        <f ca="1">評価結果!L300</f>
        <v>0</v>
      </c>
    </row>
    <row r="260" spans="2:12" ht="15" customHeight="1" x14ac:dyDescent="0.25">
      <c r="B260" s="1012"/>
      <c r="C260" s="1012"/>
      <c r="D260" s="41"/>
      <c r="E260" s="49" t="str">
        <f ca="1">評価結果!G301</f>
        <v>＋</v>
      </c>
      <c r="F260" s="50" t="str">
        <f>評価結果!H301</f>
        <v>5e.9</v>
      </c>
      <c r="G260" s="51" t="str">
        <f>評価結果!I301</f>
        <v>生産プロセスにおける高効率ブロワ・ファンの導入</v>
      </c>
      <c r="H260" s="71">
        <f>評価結果!S301</f>
        <v>0</v>
      </c>
      <c r="I260" s="53">
        <f>評価結果!T301</f>
        <v>0.15</v>
      </c>
      <c r="J260" s="81">
        <f>評価結果!U301</f>
        <v>0</v>
      </c>
      <c r="K260" s="170">
        <f ca="1">評価結果!W301</f>
        <v>0</v>
      </c>
      <c r="L260" s="197">
        <f ca="1">評価結果!L301</f>
        <v>0</v>
      </c>
    </row>
    <row r="261" spans="2:12" ht="15" customHeight="1" x14ac:dyDescent="0.25">
      <c r="B261" s="1012"/>
      <c r="C261" s="1012"/>
      <c r="D261" s="41"/>
      <c r="E261" s="49" t="str">
        <f ca="1">評価結果!G302</f>
        <v>＋</v>
      </c>
      <c r="F261" s="50" t="str">
        <f>評価結果!H302</f>
        <v>5e.10</v>
      </c>
      <c r="G261" s="51" t="str">
        <f>評価結果!I302</f>
        <v>油圧・空圧駆動アクチュエータの電動化</v>
      </c>
      <c r="H261" s="71">
        <f>評価結果!S302</f>
        <v>0</v>
      </c>
      <c r="I261" s="53">
        <f>評価結果!T302</f>
        <v>4.0000000000000001E-3</v>
      </c>
      <c r="J261" s="81">
        <f>評価結果!U302</f>
        <v>1</v>
      </c>
      <c r="K261" s="170">
        <f ca="1">評価結果!W302</f>
        <v>0</v>
      </c>
      <c r="L261" s="197">
        <f ca="1">評価結果!L302</f>
        <v>0</v>
      </c>
    </row>
    <row r="262" spans="2:12" ht="15" customHeight="1" x14ac:dyDescent="0.25">
      <c r="B262" s="1012"/>
      <c r="C262" s="1012"/>
      <c r="D262" s="41"/>
      <c r="E262" s="49" t="str">
        <f ca="1">評価結果!G303</f>
        <v>＋</v>
      </c>
      <c r="F262" s="50" t="str">
        <f>評価結果!H303</f>
        <v>5e.11</v>
      </c>
      <c r="G262" s="51" t="str">
        <f>評価結果!I303</f>
        <v>空圧駆動アクチュエータの低圧化</v>
      </c>
      <c r="H262" s="71">
        <f>評価結果!S303</f>
        <v>0</v>
      </c>
      <c r="I262" s="53">
        <f>評価結果!T303</f>
        <v>0.04</v>
      </c>
      <c r="J262" s="81">
        <f>評価結果!U303</f>
        <v>1</v>
      </c>
      <c r="K262" s="170">
        <f ca="1">評価結果!W303</f>
        <v>0</v>
      </c>
      <c r="L262" s="197">
        <f ca="1">評価結果!L303</f>
        <v>0</v>
      </c>
    </row>
    <row r="263" spans="2:12" ht="15" customHeight="1" x14ac:dyDescent="0.25">
      <c r="B263" s="1012"/>
      <c r="C263" s="1012"/>
      <c r="D263" s="41"/>
      <c r="E263" s="49" t="str">
        <f ca="1">評価結果!G304</f>
        <v>＋</v>
      </c>
      <c r="F263" s="50" t="str">
        <f>評価結果!H304</f>
        <v>5e.12</v>
      </c>
      <c r="G263" s="51" t="str">
        <f>評価結果!I304</f>
        <v>ブロー工程におけるエアコンプレッサーのブロワ化</v>
      </c>
      <c r="H263" s="71">
        <f>評価結果!S304</f>
        <v>0</v>
      </c>
      <c r="I263" s="53">
        <f>評価結果!T304</f>
        <v>4.2000000000000003E-2</v>
      </c>
      <c r="J263" s="81">
        <f>評価結果!U304</f>
        <v>1</v>
      </c>
      <c r="K263" s="170">
        <f ca="1">評価結果!W304</f>
        <v>0</v>
      </c>
      <c r="L263" s="197">
        <f ca="1">評価結果!L304</f>
        <v>0</v>
      </c>
    </row>
    <row r="264" spans="2:12" ht="15" customHeight="1" x14ac:dyDescent="0.25">
      <c r="B264" s="1012"/>
      <c r="C264" s="1012"/>
      <c r="D264" s="41"/>
      <c r="E264" s="49" t="str">
        <f ca="1">評価結果!G305</f>
        <v>＋</v>
      </c>
      <c r="F264" s="50" t="str">
        <f>評価結果!H305</f>
        <v>5e.13</v>
      </c>
      <c r="G264" s="51" t="str">
        <f>評価結果!I305</f>
        <v>高効率コンベアの導入</v>
      </c>
      <c r="H264" s="71">
        <f>評価結果!S305</f>
        <v>0</v>
      </c>
      <c r="I264" s="53">
        <f>評価結果!T305</f>
        <v>5.0000000000000001E-3</v>
      </c>
      <c r="J264" s="81">
        <f>評価結果!U305</f>
        <v>1</v>
      </c>
      <c r="K264" s="170">
        <f ca="1">評価結果!W305</f>
        <v>0</v>
      </c>
      <c r="L264" s="197">
        <f ca="1">評価結果!L305</f>
        <v>0</v>
      </c>
    </row>
    <row r="265" spans="2:12" ht="15" customHeight="1" x14ac:dyDescent="0.25">
      <c r="B265" s="1012"/>
      <c r="C265" s="1012"/>
      <c r="D265" s="41"/>
      <c r="E265" s="49" t="str">
        <f ca="1">評価結果!G306</f>
        <v>＋</v>
      </c>
      <c r="F265" s="50" t="str">
        <f>評価結果!H306</f>
        <v>5e.14</v>
      </c>
      <c r="G265" s="51" t="str">
        <f>評価結果!I306</f>
        <v>ブロー工程の縮小</v>
      </c>
      <c r="H265" s="71">
        <f>評価結果!S306</f>
        <v>0</v>
      </c>
      <c r="I265" s="53">
        <f>評価結果!T306</f>
        <v>5.0000000000000001E-3</v>
      </c>
      <c r="J265" s="81">
        <f>評価結果!U306</f>
        <v>1</v>
      </c>
      <c r="K265" s="170">
        <f ca="1">評価結果!W306</f>
        <v>0</v>
      </c>
      <c r="L265" s="197">
        <f ca="1">評価結果!L306</f>
        <v>0</v>
      </c>
    </row>
    <row r="266" spans="2:12" ht="15" customHeight="1" x14ac:dyDescent="0.25">
      <c r="B266" s="1012"/>
      <c r="C266" s="1012"/>
      <c r="D266" s="41"/>
      <c r="E266" s="49" t="str">
        <f ca="1">評価結果!G307</f>
        <v>＋</v>
      </c>
      <c r="F266" s="50" t="str">
        <f>評価結果!H307</f>
        <v>5e.15</v>
      </c>
      <c r="G266" s="51" t="str">
        <f>評価結果!I307</f>
        <v>ブロワのインレットベーン制御の導入</v>
      </c>
      <c r="H266" s="71">
        <f>評価結果!S307</f>
        <v>0</v>
      </c>
      <c r="I266" s="53">
        <f>評価結果!T307</f>
        <v>0.18</v>
      </c>
      <c r="J266" s="81">
        <f>評価結果!U307</f>
        <v>0</v>
      </c>
      <c r="K266" s="170">
        <f ca="1">評価結果!W307</f>
        <v>0</v>
      </c>
      <c r="L266" s="197">
        <f ca="1">評価結果!L307</f>
        <v>0</v>
      </c>
    </row>
    <row r="267" spans="2:12" ht="15" customHeight="1" x14ac:dyDescent="0.25">
      <c r="B267" s="1012"/>
      <c r="C267" s="1012"/>
      <c r="D267" s="41"/>
      <c r="E267" s="49" t="str">
        <f ca="1">評価結果!G308</f>
        <v>＋</v>
      </c>
      <c r="F267" s="50" t="str">
        <f>評価結果!H308</f>
        <v>5e.16</v>
      </c>
      <c r="G267" s="51" t="str">
        <f>評価結果!I308</f>
        <v>ブロワの動力伝達装置による減速の導入</v>
      </c>
      <c r="H267" s="71">
        <f>評価結果!S308</f>
        <v>0</v>
      </c>
      <c r="I267" s="53">
        <f>評価結果!T308</f>
        <v>0.05</v>
      </c>
      <c r="J267" s="81">
        <f>評価結果!U308</f>
        <v>0</v>
      </c>
      <c r="K267" s="170">
        <f ca="1">評価結果!W308</f>
        <v>0</v>
      </c>
      <c r="L267" s="197">
        <f ca="1">評価結果!L308</f>
        <v>0</v>
      </c>
    </row>
    <row r="268" spans="2:12" ht="15" customHeight="1" x14ac:dyDescent="0.25">
      <c r="B268" s="1012"/>
      <c r="C268" s="1012"/>
      <c r="D268" s="41"/>
      <c r="E268" s="49" t="str">
        <f ca="1">評価結果!G309</f>
        <v>＋</v>
      </c>
      <c r="F268" s="50" t="str">
        <f>評価結果!H309</f>
        <v>5e.17</v>
      </c>
      <c r="G268" s="51" t="str">
        <f>評価結果!I309</f>
        <v>塗料循環システムにおける油圧・空圧ポンプの電動ポンプ化</v>
      </c>
      <c r="H268" s="71">
        <f>評価結果!S309</f>
        <v>0</v>
      </c>
      <c r="I268" s="53">
        <f>評価結果!T309</f>
        <v>1.4E-2</v>
      </c>
      <c r="J268" s="81">
        <f>評価結果!U309</f>
        <v>1</v>
      </c>
      <c r="K268" s="170">
        <f ca="1">評価結果!W309</f>
        <v>0</v>
      </c>
      <c r="L268" s="197">
        <f ca="1">評価結果!L309</f>
        <v>0</v>
      </c>
    </row>
    <row r="269" spans="2:12" ht="15" customHeight="1" x14ac:dyDescent="0.25">
      <c r="B269" s="1012"/>
      <c r="C269" s="1012"/>
      <c r="D269" s="18"/>
      <c r="E269" s="54" t="str">
        <f ca="1">評価結果!G310</f>
        <v>＋</v>
      </c>
      <c r="F269" s="55" t="str">
        <f>評価結果!H310</f>
        <v>5e.18</v>
      </c>
      <c r="G269" s="56" t="str">
        <f>評価結果!I310</f>
        <v>塗料循環システムのフローコントロールシステムの導入</v>
      </c>
      <c r="H269" s="72">
        <f>評価結果!S310</f>
        <v>0</v>
      </c>
      <c r="I269" s="59">
        <f>評価結果!T310</f>
        <v>1.4E-2</v>
      </c>
      <c r="J269" s="59">
        <f>評価結果!U310</f>
        <v>1</v>
      </c>
      <c r="K269" s="155">
        <f ca="1">評価結果!W310</f>
        <v>0</v>
      </c>
      <c r="L269" s="155">
        <f ca="1">評価結果!L310</f>
        <v>0</v>
      </c>
    </row>
    <row r="270" spans="2:12" ht="15" customHeight="1" x14ac:dyDescent="0.25">
      <c r="B270" s="1012"/>
      <c r="C270" s="1012"/>
      <c r="D270" s="41" t="s">
        <v>2270</v>
      </c>
      <c r="E270" s="87" t="str">
        <f ca="1">評価結果!G311</f>
        <v>○</v>
      </c>
      <c r="F270" s="88" t="str">
        <f>評価結果!H311</f>
        <v>5f.1</v>
      </c>
      <c r="G270" s="79" t="str">
        <f>評価結果!I311</f>
        <v>クリーンルームのローカルリターン方式の導入</v>
      </c>
      <c r="H270" s="89">
        <f>評価結果!S311</f>
        <v>0</v>
      </c>
      <c r="I270" s="81">
        <f>評価結果!T311</f>
        <v>0.05</v>
      </c>
      <c r="J270" s="81">
        <f>評価結果!U311</f>
        <v>1</v>
      </c>
      <c r="K270" s="170" t="str">
        <f>評価結果!W311</f>
        <v/>
      </c>
      <c r="L270" s="170" t="str">
        <f>評価結果!L311</f>
        <v>-</v>
      </c>
    </row>
    <row r="271" spans="2:12" ht="15" customHeight="1" x14ac:dyDescent="0.25">
      <c r="B271" s="1012"/>
      <c r="C271" s="1012"/>
      <c r="D271" s="41"/>
      <c r="E271" s="49" t="str">
        <f ca="1">評価結果!G312</f>
        <v>○</v>
      </c>
      <c r="F271" s="50" t="str">
        <f>評価結果!H312</f>
        <v>5f.2</v>
      </c>
      <c r="G271" s="51" t="str">
        <f>評価結果!I312</f>
        <v>省エネ型ファンフィルタユニットの導入</v>
      </c>
      <c r="H271" s="71">
        <f>評価結果!S312</f>
        <v>0</v>
      </c>
      <c r="I271" s="53">
        <f>評価結果!T312</f>
        <v>0.02</v>
      </c>
      <c r="J271" s="81">
        <f>評価結果!U312</f>
        <v>1</v>
      </c>
      <c r="K271" s="170" t="str">
        <f>評価結果!W312</f>
        <v/>
      </c>
      <c r="L271" s="197" t="str">
        <f>評価結果!L312</f>
        <v>-</v>
      </c>
    </row>
    <row r="272" spans="2:12" ht="15" customHeight="1" x14ac:dyDescent="0.25">
      <c r="B272" s="1012"/>
      <c r="C272" s="1012"/>
      <c r="D272" s="41"/>
      <c r="E272" s="49" t="str">
        <f ca="1">評価結果!G313</f>
        <v>○</v>
      </c>
      <c r="F272" s="50" t="str">
        <f>評価結果!H313</f>
        <v>5f.3</v>
      </c>
      <c r="G272" s="51" t="str">
        <f>評価結果!I313</f>
        <v>ファンフィルタユニットの台数制御の導入</v>
      </c>
      <c r="H272" s="71">
        <f>評価結果!S313</f>
        <v>0</v>
      </c>
      <c r="I272" s="53">
        <f>評価結果!T313</f>
        <v>1.4999999999999999E-2</v>
      </c>
      <c r="J272" s="81">
        <f>評価結果!U313</f>
        <v>1</v>
      </c>
      <c r="K272" s="170" t="str">
        <f>評価結果!W313</f>
        <v/>
      </c>
      <c r="L272" s="197" t="str">
        <f>評価結果!L313</f>
        <v>-</v>
      </c>
    </row>
    <row r="273" spans="2:12" ht="15" customHeight="1" x14ac:dyDescent="0.25">
      <c r="B273" s="1012"/>
      <c r="C273" s="1012"/>
      <c r="D273" s="41"/>
      <c r="E273" s="49" t="str">
        <f ca="1">評価結果!G314</f>
        <v>○</v>
      </c>
      <c r="F273" s="50" t="str">
        <f>評価結果!H314</f>
        <v>5f.4</v>
      </c>
      <c r="G273" s="51" t="str">
        <f>評価結果!I314</f>
        <v>半導体プロセス等における局所クリーン化の導入</v>
      </c>
      <c r="H273" s="71">
        <f>評価結果!S314</f>
        <v>0</v>
      </c>
      <c r="I273" s="53">
        <f>評価結果!T314</f>
        <v>1.2999999999999999E-2</v>
      </c>
      <c r="J273" s="81">
        <f>評価結果!U314</f>
        <v>1</v>
      </c>
      <c r="K273" s="170" t="str">
        <f>評価結果!W314</f>
        <v/>
      </c>
      <c r="L273" s="197" t="str">
        <f>評価結果!L314</f>
        <v>-</v>
      </c>
    </row>
    <row r="274" spans="2:12" ht="15" customHeight="1" x14ac:dyDescent="0.25">
      <c r="B274" s="1012"/>
      <c r="C274" s="1012"/>
      <c r="D274" s="41"/>
      <c r="E274" s="49" t="str">
        <f ca="1">評価結果!G315</f>
        <v>○</v>
      </c>
      <c r="F274" s="50" t="str">
        <f>評価結果!H315</f>
        <v>5f.5</v>
      </c>
      <c r="G274" s="51" t="str">
        <f>評価結果!I315</f>
        <v>クリーンルーム空調機のインバータ制御の導入</v>
      </c>
      <c r="H274" s="71">
        <f>評価結果!S315</f>
        <v>0</v>
      </c>
      <c r="I274" s="53">
        <f>評価結果!T315</f>
        <v>2.5000000000000001E-2</v>
      </c>
      <c r="J274" s="81">
        <f>評価結果!U315</f>
        <v>1</v>
      </c>
      <c r="K274" s="170" t="str">
        <f>評価結果!W315</f>
        <v/>
      </c>
      <c r="L274" s="197" t="str">
        <f>評価結果!L315</f>
        <v>-</v>
      </c>
    </row>
    <row r="275" spans="2:12" ht="15" customHeight="1" x14ac:dyDescent="0.25">
      <c r="B275" s="1012"/>
      <c r="C275" s="1012"/>
      <c r="D275" s="41"/>
      <c r="E275" s="49" t="str">
        <f ca="1">評価結果!G316</f>
        <v>○</v>
      </c>
      <c r="F275" s="50" t="str">
        <f>評価結果!H316</f>
        <v>5f.6</v>
      </c>
      <c r="G275" s="51" t="str">
        <f>評価結果!I316</f>
        <v>恒温恒湿室の部分層流方式の導入</v>
      </c>
      <c r="H275" s="71">
        <f>評価結果!S316</f>
        <v>0</v>
      </c>
      <c r="I275" s="53">
        <f>評価結果!T316</f>
        <v>0.02</v>
      </c>
      <c r="J275" s="81">
        <f>評価結果!U316</f>
        <v>1</v>
      </c>
      <c r="K275" s="170" t="str">
        <f>評価結果!W316</f>
        <v/>
      </c>
      <c r="L275" s="197" t="str">
        <f>評価結果!L316</f>
        <v>-</v>
      </c>
    </row>
    <row r="276" spans="2:12" ht="15" customHeight="1" x14ac:dyDescent="0.25">
      <c r="B276" s="1012"/>
      <c r="C276" s="1012"/>
      <c r="D276" s="41"/>
      <c r="E276" s="49" t="str">
        <f ca="1">評価結果!G317</f>
        <v>○</v>
      </c>
      <c r="F276" s="50" t="str">
        <f>評価結果!H317</f>
        <v>5f.7</v>
      </c>
      <c r="G276" s="51" t="str">
        <f>評価結果!I317</f>
        <v>恒温恒湿室の再熱負荷の軽減手法の導入</v>
      </c>
      <c r="H276" s="71">
        <f>評価結果!S317</f>
        <v>0</v>
      </c>
      <c r="I276" s="53">
        <f>評価結果!T317</f>
        <v>0.06</v>
      </c>
      <c r="J276" s="81">
        <f>評価結果!U317</f>
        <v>1</v>
      </c>
      <c r="K276" s="170" t="str">
        <f>評価結果!W317</f>
        <v/>
      </c>
      <c r="L276" s="197" t="str">
        <f>評価結果!L317</f>
        <v>-</v>
      </c>
    </row>
    <row r="277" spans="2:12" ht="15" customHeight="1" x14ac:dyDescent="0.25">
      <c r="B277" s="1012"/>
      <c r="C277" s="1012"/>
      <c r="D277" s="41"/>
      <c r="E277" s="49" t="str">
        <f ca="1">評価結果!G318</f>
        <v>○</v>
      </c>
      <c r="F277" s="50" t="str">
        <f>評価結果!H318</f>
        <v>5f.8</v>
      </c>
      <c r="G277" s="51" t="str">
        <f>評価結果!I318</f>
        <v>冷媒ホットガスレヒート除湿システムの導入</v>
      </c>
      <c r="H277" s="71">
        <f>評価結果!S318</f>
        <v>0</v>
      </c>
      <c r="I277" s="53">
        <f>評価結果!T318</f>
        <v>0.06</v>
      </c>
      <c r="J277" s="81">
        <f>評価結果!U318</f>
        <v>1</v>
      </c>
      <c r="K277" s="170" t="str">
        <f>評価結果!W318</f>
        <v/>
      </c>
      <c r="L277" s="197" t="str">
        <f>評価結果!L318</f>
        <v>-</v>
      </c>
    </row>
    <row r="278" spans="2:12" ht="15" customHeight="1" x14ac:dyDescent="0.25">
      <c r="B278" s="1012"/>
      <c r="C278" s="1012"/>
      <c r="D278" s="41"/>
      <c r="E278" s="49" t="str">
        <f ca="1">評価結果!G319</f>
        <v>○</v>
      </c>
      <c r="F278" s="50" t="str">
        <f>評価結果!H319</f>
        <v>5f.9</v>
      </c>
      <c r="G278" s="51" t="str">
        <f>評価結果!I319</f>
        <v>高効率冷凍・冷蔵設備の導入</v>
      </c>
      <c r="H278" s="71">
        <f>評価結果!S319</f>
        <v>0</v>
      </c>
      <c r="I278" s="53">
        <f>評価結果!T319</f>
        <v>0.3</v>
      </c>
      <c r="J278" s="81">
        <f>評価結果!U319</f>
        <v>1</v>
      </c>
      <c r="K278" s="170" t="str">
        <f>評価結果!W319</f>
        <v/>
      </c>
      <c r="L278" s="197" t="str">
        <f>評価結果!L319</f>
        <v>-</v>
      </c>
    </row>
    <row r="279" spans="2:12" ht="15" customHeight="1" x14ac:dyDescent="0.25">
      <c r="B279" s="1012"/>
      <c r="C279" s="1012"/>
      <c r="D279" s="41"/>
      <c r="E279" s="49" t="str">
        <f ca="1">評価結果!G320</f>
        <v>＋</v>
      </c>
      <c r="F279" s="50" t="str">
        <f>評価結果!H320</f>
        <v>5f.10</v>
      </c>
      <c r="G279" s="51" t="str">
        <f>評価結果!I320</f>
        <v>クリーンルームの顕熱処理用ドライコイルの導入</v>
      </c>
      <c r="H279" s="71">
        <f>評価結果!S320</f>
        <v>0</v>
      </c>
      <c r="I279" s="53">
        <f>評価結果!T320</f>
        <v>0.05</v>
      </c>
      <c r="J279" s="81">
        <f>評価結果!U320</f>
        <v>1</v>
      </c>
      <c r="K279" s="170">
        <f ca="1">評価結果!W320</f>
        <v>0</v>
      </c>
      <c r="L279" s="197">
        <f ca="1">評価結果!L320</f>
        <v>0</v>
      </c>
    </row>
    <row r="280" spans="2:12" ht="15" customHeight="1" x14ac:dyDescent="0.25">
      <c r="B280" s="1012"/>
      <c r="C280" s="1012"/>
      <c r="D280" s="41"/>
      <c r="E280" s="49" t="str">
        <f ca="1">評価結果!G321</f>
        <v>＋</v>
      </c>
      <c r="F280" s="50" t="str">
        <f>評価結果!H321</f>
        <v>5f.11</v>
      </c>
      <c r="G280" s="51" t="str">
        <f>評価結果!I321</f>
        <v>クリーンルームの局所冷却システムの導入</v>
      </c>
      <c r="H280" s="71">
        <f>評価結果!S321</f>
        <v>0</v>
      </c>
      <c r="I280" s="53">
        <f>評価結果!T321</f>
        <v>0.01</v>
      </c>
      <c r="J280" s="81">
        <f>評価結果!U321</f>
        <v>1</v>
      </c>
      <c r="K280" s="170">
        <f ca="1">評価結果!W321</f>
        <v>0</v>
      </c>
      <c r="L280" s="197">
        <f ca="1">評価結果!L321</f>
        <v>0</v>
      </c>
    </row>
    <row r="281" spans="2:12" ht="15" customHeight="1" x14ac:dyDescent="0.25">
      <c r="B281" s="1012"/>
      <c r="C281" s="1012"/>
      <c r="D281" s="41"/>
      <c r="E281" s="49" t="str">
        <f ca="1">評価結果!G322</f>
        <v>＋</v>
      </c>
      <c r="F281" s="50" t="str">
        <f>評価結果!H322</f>
        <v>5f.12</v>
      </c>
      <c r="G281" s="51" t="str">
        <f>評価結果!I322</f>
        <v>クリーンルームの陽圧排気の一般室利用</v>
      </c>
      <c r="H281" s="71">
        <f>評価結果!S322</f>
        <v>0</v>
      </c>
      <c r="I281" s="53">
        <f>評価結果!T322</f>
        <v>0.01</v>
      </c>
      <c r="J281" s="81">
        <f>評価結果!U322</f>
        <v>1</v>
      </c>
      <c r="K281" s="170">
        <f ca="1">評価結果!W322</f>
        <v>0</v>
      </c>
      <c r="L281" s="197">
        <f ca="1">評価結果!L322</f>
        <v>0</v>
      </c>
    </row>
    <row r="282" spans="2:12" ht="15" customHeight="1" x14ac:dyDescent="0.25">
      <c r="B282" s="1012"/>
      <c r="C282" s="1012"/>
      <c r="D282" s="41"/>
      <c r="E282" s="49" t="str">
        <f ca="1">評価結果!G323</f>
        <v>＋</v>
      </c>
      <c r="F282" s="50" t="str">
        <f>評価結果!H323</f>
        <v>5f.13</v>
      </c>
      <c r="G282" s="51" t="str">
        <f>評価結果!I323</f>
        <v>省エネ型クリーンルーム空調コントローラの導入</v>
      </c>
      <c r="H282" s="71">
        <f>評価結果!S323</f>
        <v>0</v>
      </c>
      <c r="I282" s="53">
        <f>評価結果!T323</f>
        <v>0.03</v>
      </c>
      <c r="J282" s="81">
        <f>評価結果!U323</f>
        <v>1</v>
      </c>
      <c r="K282" s="170">
        <f ca="1">評価結果!W323</f>
        <v>0</v>
      </c>
      <c r="L282" s="197">
        <f ca="1">評価結果!L323</f>
        <v>0</v>
      </c>
    </row>
    <row r="283" spans="2:12" ht="15" customHeight="1" x14ac:dyDescent="0.25">
      <c r="B283" s="1012"/>
      <c r="C283" s="1012"/>
      <c r="D283" s="41"/>
      <c r="E283" s="49" t="str">
        <f ca="1">評価結果!G324</f>
        <v>＋</v>
      </c>
      <c r="F283" s="50" t="str">
        <f>評価結果!H324</f>
        <v>5f.14</v>
      </c>
      <c r="G283" s="51" t="str">
        <f>評価結果!I324</f>
        <v>クリーンルームの外調機省エネ制御システムの導入</v>
      </c>
      <c r="H283" s="71">
        <f>評価結果!S324</f>
        <v>0</v>
      </c>
      <c r="I283" s="53">
        <f>評価結果!T324</f>
        <v>0.03</v>
      </c>
      <c r="J283" s="81">
        <f>評価結果!U324</f>
        <v>1</v>
      </c>
      <c r="K283" s="170">
        <f ca="1">評価結果!W324</f>
        <v>0</v>
      </c>
      <c r="L283" s="197">
        <f ca="1">評価結果!L324</f>
        <v>0</v>
      </c>
    </row>
    <row r="284" spans="2:12" ht="15" customHeight="1" x14ac:dyDescent="0.25">
      <c r="B284" s="1012"/>
      <c r="C284" s="1012"/>
      <c r="D284" s="41"/>
      <c r="E284" s="49" t="str">
        <f ca="1">評価結果!G325</f>
        <v>＋</v>
      </c>
      <c r="F284" s="50" t="str">
        <f>評価結果!H325</f>
        <v>5f.15</v>
      </c>
      <c r="G284" s="51" t="str">
        <f>評価結果!I325</f>
        <v>恒温恒湿室の露点飽和散水システムの導入</v>
      </c>
      <c r="H284" s="71">
        <f>評価結果!S325</f>
        <v>0</v>
      </c>
      <c r="I284" s="53">
        <f>評価結果!T325</f>
        <v>0.08</v>
      </c>
      <c r="J284" s="81">
        <f>評価結果!U325</f>
        <v>1</v>
      </c>
      <c r="K284" s="170">
        <f ca="1">評価結果!W325</f>
        <v>0</v>
      </c>
      <c r="L284" s="197">
        <f ca="1">評価結果!L325</f>
        <v>0</v>
      </c>
    </row>
    <row r="285" spans="2:12" ht="15" customHeight="1" x14ac:dyDescent="0.25">
      <c r="B285" s="1012"/>
      <c r="C285" s="1012"/>
      <c r="D285" s="41"/>
      <c r="E285" s="49" t="str">
        <f ca="1">評価結果!G326</f>
        <v>＋</v>
      </c>
      <c r="F285" s="50" t="str">
        <f>評価結果!H326</f>
        <v>5f.16</v>
      </c>
      <c r="G285" s="51" t="str">
        <f>評価結果!I326</f>
        <v>動物実験施設への空気熱交換器の導入</v>
      </c>
      <c r="H285" s="71">
        <f>評価結果!S326</f>
        <v>0</v>
      </c>
      <c r="I285" s="53">
        <f>評価結果!T326</f>
        <v>0.08</v>
      </c>
      <c r="J285" s="81">
        <f>評価結果!U326</f>
        <v>1</v>
      </c>
      <c r="K285" s="170">
        <f ca="1">評価結果!W326</f>
        <v>0</v>
      </c>
      <c r="L285" s="197">
        <f ca="1">評価結果!L326</f>
        <v>0</v>
      </c>
    </row>
    <row r="286" spans="2:12" ht="15" customHeight="1" x14ac:dyDescent="0.25">
      <c r="B286" s="1012"/>
      <c r="C286" s="1012"/>
      <c r="D286" s="41"/>
      <c r="E286" s="49" t="str">
        <f ca="1">評価結果!G327</f>
        <v>＋</v>
      </c>
      <c r="F286" s="50" t="str">
        <f>評価結果!H327</f>
        <v>5f.17</v>
      </c>
      <c r="G286" s="51" t="str">
        <f>評価結果!I327</f>
        <v>換気式飼育ラックによる部分換気方式の導入</v>
      </c>
      <c r="H286" s="71">
        <f>評価結果!S327</f>
        <v>0</v>
      </c>
      <c r="I286" s="53">
        <f>評価結果!T327</f>
        <v>0.12</v>
      </c>
      <c r="J286" s="81">
        <f>評価結果!U327</f>
        <v>1</v>
      </c>
      <c r="K286" s="170">
        <f ca="1">評価結果!W327</f>
        <v>0</v>
      </c>
      <c r="L286" s="197">
        <f ca="1">評価結果!L327</f>
        <v>0</v>
      </c>
    </row>
    <row r="287" spans="2:12" ht="15" customHeight="1" x14ac:dyDescent="0.25">
      <c r="B287" s="1012"/>
      <c r="C287" s="1012"/>
      <c r="D287" s="41"/>
      <c r="E287" s="49" t="str">
        <f ca="1">評価結果!G328</f>
        <v>＋</v>
      </c>
      <c r="F287" s="50" t="str">
        <f>評価結果!H328</f>
        <v>5f.18</v>
      </c>
      <c r="G287" s="51" t="str">
        <f>評価結果!I328</f>
        <v>少排気量ドラフトチャンバーの導入</v>
      </c>
      <c r="H287" s="71">
        <f>評価結果!S328</f>
        <v>0</v>
      </c>
      <c r="I287" s="53">
        <f>評価結果!T328</f>
        <v>0.08</v>
      </c>
      <c r="J287" s="81">
        <f>評価結果!U328</f>
        <v>1</v>
      </c>
      <c r="K287" s="170">
        <f ca="1">評価結果!W328</f>
        <v>0</v>
      </c>
      <c r="L287" s="197">
        <f ca="1">評価結果!L328</f>
        <v>0</v>
      </c>
    </row>
    <row r="288" spans="2:12" ht="15" customHeight="1" x14ac:dyDescent="0.25">
      <c r="B288" s="1012"/>
      <c r="C288" s="1012"/>
      <c r="D288" s="41"/>
      <c r="E288" s="49" t="str">
        <f ca="1">評価結果!G329</f>
        <v>＋</v>
      </c>
      <c r="F288" s="50" t="str">
        <f>評価結果!H329</f>
        <v>5f.19</v>
      </c>
      <c r="G288" s="51" t="str">
        <f>評価結果!I329</f>
        <v>ドラフトチャンバーの換気量可変制御システムの導入</v>
      </c>
      <c r="H288" s="71">
        <f>評価結果!S329</f>
        <v>0</v>
      </c>
      <c r="I288" s="53">
        <f>評価結果!T329</f>
        <v>5.0000000000000001E-3</v>
      </c>
      <c r="J288" s="81">
        <f>評価結果!U329</f>
        <v>1</v>
      </c>
      <c r="K288" s="170">
        <f ca="1">評価結果!W329</f>
        <v>0</v>
      </c>
      <c r="L288" s="197">
        <f ca="1">評価結果!L329</f>
        <v>0</v>
      </c>
    </row>
    <row r="289" spans="2:12" ht="15" customHeight="1" x14ac:dyDescent="0.25">
      <c r="B289" s="1012"/>
      <c r="C289" s="1012"/>
      <c r="D289" s="41"/>
      <c r="E289" s="49" t="str">
        <f ca="1">評価結果!G330</f>
        <v>＋</v>
      </c>
      <c r="F289" s="50" t="str">
        <f>評価結果!H330</f>
        <v>5f.20</v>
      </c>
      <c r="G289" s="51" t="str">
        <f>評価結果!I330</f>
        <v>空調予熱コイルへの冷凍機冷却水利用システムの導入</v>
      </c>
      <c r="H289" s="71">
        <f>評価結果!S330</f>
        <v>0</v>
      </c>
      <c r="I289" s="53">
        <f>評価結果!T330</f>
        <v>0.03</v>
      </c>
      <c r="J289" s="81">
        <f>評価結果!U330</f>
        <v>1</v>
      </c>
      <c r="K289" s="170">
        <f ca="1">評価結果!W330</f>
        <v>0</v>
      </c>
      <c r="L289" s="197">
        <f ca="1">評価結果!L330</f>
        <v>0</v>
      </c>
    </row>
    <row r="290" spans="2:12" ht="15" customHeight="1" x14ac:dyDescent="0.25">
      <c r="B290" s="1012"/>
      <c r="C290" s="1012"/>
      <c r="D290" s="41"/>
      <c r="E290" s="49" t="str">
        <f ca="1">評価結果!G331</f>
        <v>＋</v>
      </c>
      <c r="F290" s="50" t="str">
        <f>評価結果!H331</f>
        <v>5f.21</v>
      </c>
      <c r="G290" s="51" t="str">
        <f>評価結果!I331</f>
        <v>塗装ブース空調のウィンドウ制御の導入</v>
      </c>
      <c r="H290" s="71">
        <f>評価結果!S331</f>
        <v>0</v>
      </c>
      <c r="I290" s="53">
        <f>評価結果!T331</f>
        <v>8.5000000000000006E-2</v>
      </c>
      <c r="J290" s="81">
        <f>評価結果!U331</f>
        <v>1</v>
      </c>
      <c r="K290" s="170">
        <f ca="1">評価結果!W331</f>
        <v>0</v>
      </c>
      <c r="L290" s="197">
        <f ca="1">評価結果!L331</f>
        <v>0</v>
      </c>
    </row>
    <row r="291" spans="2:12" ht="15" customHeight="1" x14ac:dyDescent="0.25">
      <c r="B291" s="1012"/>
      <c r="C291" s="1012"/>
      <c r="D291" s="41"/>
      <c r="E291" s="49" t="str">
        <f ca="1">評価結果!G332</f>
        <v>＋</v>
      </c>
      <c r="F291" s="50" t="str">
        <f>評価結果!H332</f>
        <v>5f.22</v>
      </c>
      <c r="G291" s="51" t="str">
        <f>評価結果!I332</f>
        <v>塗装ブース排気リサイクルシステムの導入</v>
      </c>
      <c r="H291" s="71">
        <f>評価結果!S332</f>
        <v>0</v>
      </c>
      <c r="I291" s="53">
        <f>評価結果!T332</f>
        <v>0.16</v>
      </c>
      <c r="J291" s="81">
        <f>評価結果!U332</f>
        <v>1</v>
      </c>
      <c r="K291" s="170">
        <f ca="1">評価結果!W332</f>
        <v>0</v>
      </c>
      <c r="L291" s="197">
        <f ca="1">評価結果!L332</f>
        <v>0</v>
      </c>
    </row>
    <row r="292" spans="2:12" ht="15" customHeight="1" x14ac:dyDescent="0.25">
      <c r="B292" s="1012"/>
      <c r="C292" s="1012"/>
      <c r="D292" s="42"/>
      <c r="E292" s="54" t="str">
        <f ca="1">評価結果!G333</f>
        <v>＋</v>
      </c>
      <c r="F292" s="55" t="str">
        <f>評価結果!H333</f>
        <v>5f.23</v>
      </c>
      <c r="G292" s="56" t="str">
        <f>評価結果!I333</f>
        <v>冷凍車プラットホームへの冷房設備の導入</v>
      </c>
      <c r="H292" s="72">
        <f>評価結果!S333</f>
        <v>0</v>
      </c>
      <c r="I292" s="59">
        <f>評価結果!T333</f>
        <v>0.05</v>
      </c>
      <c r="J292" s="59">
        <f>評価結果!U333</f>
        <v>1</v>
      </c>
      <c r="K292" s="155">
        <f ca="1">評価結果!W333</f>
        <v>0</v>
      </c>
      <c r="L292" s="155">
        <f ca="1">評価結果!L333</f>
        <v>0</v>
      </c>
    </row>
    <row r="293" spans="2:12" ht="15" customHeight="1" x14ac:dyDescent="0.25">
      <c r="B293" s="1012"/>
      <c r="C293" s="1012"/>
      <c r="D293" s="41" t="s">
        <v>1685</v>
      </c>
      <c r="E293" s="49" t="str">
        <f ca="1">評価結果!G334</f>
        <v>○</v>
      </c>
      <c r="F293" s="50" t="str">
        <f>評価結果!H334</f>
        <v>5g.1</v>
      </c>
      <c r="G293" s="51" t="str">
        <f>評価結果!I334</f>
        <v>高効率脱臭装置の導入</v>
      </c>
      <c r="H293" s="71">
        <f>評価結果!S334</f>
        <v>0</v>
      </c>
      <c r="I293" s="53">
        <f>評価結果!T334</f>
        <v>0.17599999999999999</v>
      </c>
      <c r="J293" s="81">
        <f>評価結果!U334</f>
        <v>1</v>
      </c>
      <c r="K293" s="170" t="str">
        <f>評価結果!W334</f>
        <v/>
      </c>
      <c r="L293" s="197" t="str">
        <f>評価結果!L334</f>
        <v>-</v>
      </c>
    </row>
    <row r="294" spans="2:12" ht="15" customHeight="1" x14ac:dyDescent="0.25">
      <c r="B294" s="1012"/>
      <c r="C294" s="1012"/>
      <c r="D294" s="41"/>
      <c r="E294" s="49" t="str">
        <f ca="1">評価結果!G335</f>
        <v>○</v>
      </c>
      <c r="F294" s="50" t="str">
        <f>評価結果!H335</f>
        <v>5g.2</v>
      </c>
      <c r="G294" s="51" t="str">
        <f>評価結果!I335</f>
        <v>生産設備と脱臭装置の連動制御の導入</v>
      </c>
      <c r="H294" s="71">
        <f>評価結果!S335</f>
        <v>0</v>
      </c>
      <c r="I294" s="53">
        <f>評価結果!T335</f>
        <v>0.03</v>
      </c>
      <c r="J294" s="81">
        <f>評価結果!U335</f>
        <v>1</v>
      </c>
      <c r="K294" s="170" t="str">
        <f>評価結果!W335</f>
        <v/>
      </c>
      <c r="L294" s="197" t="str">
        <f>評価結果!L335</f>
        <v>-</v>
      </c>
    </row>
    <row r="295" spans="2:12" ht="15" customHeight="1" x14ac:dyDescent="0.25">
      <c r="B295" s="1012"/>
      <c r="C295" s="1012"/>
      <c r="D295" s="41"/>
      <c r="E295" s="49" t="str">
        <f ca="1">評価結果!G336</f>
        <v>＋</v>
      </c>
      <c r="F295" s="50" t="str">
        <f>評価結果!H336</f>
        <v>5g.3</v>
      </c>
      <c r="G295" s="51" t="str">
        <f>評価結果!I336</f>
        <v>直燃式脱臭装置の排熱回収ボイラー・エコノマイザーの導入</v>
      </c>
      <c r="H295" s="71">
        <f>評価結果!S336</f>
        <v>0</v>
      </c>
      <c r="I295" s="53">
        <f>評価結果!T336</f>
        <v>0.12</v>
      </c>
      <c r="J295" s="81">
        <f>評価結果!U336</f>
        <v>1</v>
      </c>
      <c r="K295" s="170">
        <f ca="1">評価結果!W336</f>
        <v>0</v>
      </c>
      <c r="L295" s="197">
        <f ca="1">評価結果!L336</f>
        <v>0</v>
      </c>
    </row>
    <row r="296" spans="2:12" ht="15" customHeight="1" x14ac:dyDescent="0.25">
      <c r="B296" s="1012"/>
      <c r="C296" s="1012"/>
      <c r="D296" s="41"/>
      <c r="E296" s="49" t="str">
        <f ca="1">評価結果!G337</f>
        <v>＋</v>
      </c>
      <c r="F296" s="50" t="str">
        <f>評価結果!H337</f>
        <v>5g.4</v>
      </c>
      <c r="G296" s="51" t="str">
        <f>評価結果!I337</f>
        <v>直燃式脱臭装置の精留副生液の混合燃焼システムの導入</v>
      </c>
      <c r="H296" s="71">
        <f>評価結果!S337</f>
        <v>0</v>
      </c>
      <c r="I296" s="53">
        <f>評価結果!T337</f>
        <v>0.13700000000000001</v>
      </c>
      <c r="J296" s="81">
        <f>評価結果!U337</f>
        <v>1</v>
      </c>
      <c r="K296" s="170">
        <f ca="1">評価結果!W337</f>
        <v>0</v>
      </c>
      <c r="L296" s="197">
        <f ca="1">評価結果!L337</f>
        <v>0</v>
      </c>
    </row>
    <row r="297" spans="2:12" ht="15" customHeight="1" x14ac:dyDescent="0.25">
      <c r="B297" s="1012"/>
      <c r="C297" s="1012"/>
      <c r="D297" s="41"/>
      <c r="E297" s="49" t="str">
        <f ca="1">評価結果!G338</f>
        <v>＋</v>
      </c>
      <c r="F297" s="50" t="str">
        <f>評価結果!H338</f>
        <v>5g.5</v>
      </c>
      <c r="G297" s="51" t="str">
        <f>評価結果!I338</f>
        <v>直燃式脱臭装置の待機時温度低下制御の導入</v>
      </c>
      <c r="H297" s="71">
        <f>評価結果!S338</f>
        <v>0</v>
      </c>
      <c r="I297" s="53">
        <f>評価結果!T338</f>
        <v>1E-3</v>
      </c>
      <c r="J297" s="81">
        <f>評価結果!U338</f>
        <v>1</v>
      </c>
      <c r="K297" s="170">
        <f ca="1">評価結果!W338</f>
        <v>0</v>
      </c>
      <c r="L297" s="197">
        <f ca="1">評価結果!L338</f>
        <v>0</v>
      </c>
    </row>
    <row r="298" spans="2:12" ht="15" customHeight="1" x14ac:dyDescent="0.25">
      <c r="B298" s="1013"/>
      <c r="C298" s="1013"/>
      <c r="D298" s="42"/>
      <c r="E298" s="54" t="str">
        <f ca="1">評価結果!G339</f>
        <v>＋</v>
      </c>
      <c r="F298" s="55" t="str">
        <f>評価結果!H339</f>
        <v>5g.6</v>
      </c>
      <c r="G298" s="56" t="str">
        <f>評価結果!I339</f>
        <v>スクラバーの排熱回収システムの導入</v>
      </c>
      <c r="H298" s="72">
        <f>評価結果!S339</f>
        <v>0</v>
      </c>
      <c r="I298" s="59">
        <f>評価結果!T339</f>
        <v>0.05</v>
      </c>
      <c r="J298" s="75">
        <f>評価結果!U339</f>
        <v>1</v>
      </c>
      <c r="K298" s="198">
        <f ca="1">評価結果!W339</f>
        <v>0</v>
      </c>
      <c r="L298" s="155">
        <f ca="1">評価結果!L339</f>
        <v>0</v>
      </c>
    </row>
    <row r="299" spans="2:12" ht="15" customHeight="1" x14ac:dyDescent="0.25">
      <c r="B299" s="1031" t="s">
        <v>1499</v>
      </c>
      <c r="C299" s="1037" t="s">
        <v>1254</v>
      </c>
      <c r="D299" s="41" t="s">
        <v>2063</v>
      </c>
      <c r="E299" s="49" t="str">
        <f ca="1">評価結果!G348</f>
        <v>○</v>
      </c>
      <c r="F299" s="50" t="str">
        <f>評価結果!H348</f>
        <v>5h.1</v>
      </c>
      <c r="G299" s="51" t="str">
        <f>評価結果!I348</f>
        <v>純水ポンプのインバータ制御の導入</v>
      </c>
      <c r="H299" s="71">
        <f>評価結果!S348</f>
        <v>0</v>
      </c>
      <c r="I299" s="53">
        <f>評価結果!T348</f>
        <v>0.159</v>
      </c>
      <c r="J299" s="81">
        <f>評価結果!U348</f>
        <v>1</v>
      </c>
      <c r="K299" s="170" t="str">
        <f>評価結果!W348</f>
        <v/>
      </c>
      <c r="L299" s="197" t="str">
        <f>評価結果!L348</f>
        <v>-</v>
      </c>
    </row>
    <row r="300" spans="2:12" ht="15" customHeight="1" x14ac:dyDescent="0.25">
      <c r="B300" s="1032"/>
      <c r="C300" s="1038"/>
      <c r="D300" s="41"/>
      <c r="E300" s="49" t="str">
        <f ca="1">評価結果!G349</f>
        <v>○</v>
      </c>
      <c r="F300" s="50" t="str">
        <f>評価結果!H349</f>
        <v>5h.2</v>
      </c>
      <c r="G300" s="51" t="str">
        <f>評価結果!I349</f>
        <v>超低圧ＲＯ膜の導入</v>
      </c>
      <c r="H300" s="71">
        <f>評価結果!S349</f>
        <v>0</v>
      </c>
      <c r="I300" s="53">
        <f>評価結果!T349</f>
        <v>8.5999999999999993E-2</v>
      </c>
      <c r="J300" s="81">
        <f>評価結果!U349</f>
        <v>1</v>
      </c>
      <c r="K300" s="170" t="str">
        <f>評価結果!W349</f>
        <v/>
      </c>
      <c r="L300" s="197" t="str">
        <f>評価結果!L349</f>
        <v>-</v>
      </c>
    </row>
    <row r="301" spans="2:12" ht="15" customHeight="1" x14ac:dyDescent="0.25">
      <c r="B301" s="1032"/>
      <c r="C301" s="1038"/>
      <c r="D301" s="41"/>
      <c r="E301" s="49" t="str">
        <f ca="1">評価結果!G350</f>
        <v>○</v>
      </c>
      <c r="F301" s="50" t="str">
        <f>評価結果!H350</f>
        <v>5h.3</v>
      </c>
      <c r="G301" s="51" t="str">
        <f>評価結果!I350</f>
        <v>高効率ＵＶ酸化装置の導入</v>
      </c>
      <c r="H301" s="71">
        <f>評価結果!S350</f>
        <v>0</v>
      </c>
      <c r="I301" s="53">
        <f>評価結果!T350</f>
        <v>7.0000000000000001E-3</v>
      </c>
      <c r="J301" s="81">
        <f>評価結果!U350</f>
        <v>1</v>
      </c>
      <c r="K301" s="170" t="str">
        <f>評価結果!W350</f>
        <v/>
      </c>
      <c r="L301" s="197" t="str">
        <f>評価結果!L350</f>
        <v>-</v>
      </c>
    </row>
    <row r="302" spans="2:12" ht="15" customHeight="1" x14ac:dyDescent="0.25">
      <c r="B302" s="1032"/>
      <c r="C302" s="1038"/>
      <c r="D302" s="41"/>
      <c r="E302" s="49" t="str">
        <f ca="1">評価結果!G351</f>
        <v>＋</v>
      </c>
      <c r="F302" s="50" t="str">
        <f>評価結果!H351</f>
        <v>5h.4</v>
      </c>
      <c r="G302" s="51" t="str">
        <f>評価結果!I351</f>
        <v>純水ＲＯブライン回収装置の導入</v>
      </c>
      <c r="H302" s="71">
        <f>評価結果!S351</f>
        <v>0</v>
      </c>
      <c r="I302" s="53">
        <f>評価結果!T351</f>
        <v>0.12</v>
      </c>
      <c r="J302" s="81">
        <f>評価結果!U351</f>
        <v>1</v>
      </c>
      <c r="K302" s="170">
        <f ca="1">評価結果!W351</f>
        <v>0</v>
      </c>
      <c r="L302" s="197">
        <f ca="1">評価結果!L351</f>
        <v>0</v>
      </c>
    </row>
    <row r="303" spans="2:12" ht="15" customHeight="1" x14ac:dyDescent="0.25">
      <c r="B303" s="1032"/>
      <c r="C303" s="1038"/>
      <c r="D303" s="41"/>
      <c r="E303" s="49" t="str">
        <f ca="1">評価結果!G352</f>
        <v>＋</v>
      </c>
      <c r="F303" s="50" t="str">
        <f>評価結果!H352</f>
        <v>5h.5</v>
      </c>
      <c r="G303" s="51" t="str">
        <f>評価結果!I352</f>
        <v>純水冷却循環システムの導入</v>
      </c>
      <c r="H303" s="71">
        <f>評価結果!S352</f>
        <v>0</v>
      </c>
      <c r="I303" s="53">
        <f>評価結果!T352</f>
        <v>1E-3</v>
      </c>
      <c r="J303" s="81">
        <f>評価結果!U352</f>
        <v>1</v>
      </c>
      <c r="K303" s="170">
        <f ca="1">評価結果!W352</f>
        <v>0</v>
      </c>
      <c r="L303" s="197">
        <f ca="1">評価結果!L352</f>
        <v>0</v>
      </c>
    </row>
    <row r="304" spans="2:12" ht="15" customHeight="1" x14ac:dyDescent="0.25">
      <c r="B304" s="1032"/>
      <c r="C304" s="1038"/>
      <c r="D304" s="42"/>
      <c r="E304" s="54" t="str">
        <f ca="1">評価結果!G353</f>
        <v>＋</v>
      </c>
      <c r="F304" s="55" t="str">
        <f>評価結果!H353</f>
        <v>5h.6</v>
      </c>
      <c r="G304" s="56" t="str">
        <f>評価結果!I353</f>
        <v>排熱利用による蒸留式純水製造装置の導入</v>
      </c>
      <c r="H304" s="72">
        <f>評価結果!S353</f>
        <v>0</v>
      </c>
      <c r="I304" s="59">
        <f>評価結果!T353</f>
        <v>3.9E-2</v>
      </c>
      <c r="J304" s="75">
        <f>評価結果!U353</f>
        <v>1</v>
      </c>
      <c r="K304" s="198">
        <f ca="1">評価結果!W353</f>
        <v>0</v>
      </c>
      <c r="L304" s="155">
        <f ca="1">評価結果!L353</f>
        <v>0</v>
      </c>
    </row>
    <row r="305" spans="2:12" ht="15" customHeight="1" x14ac:dyDescent="0.25">
      <c r="B305" s="1032"/>
      <c r="C305" s="1038"/>
      <c r="D305" s="41" t="s">
        <v>747</v>
      </c>
      <c r="E305" s="49" t="str">
        <f ca="1">評価結果!G354</f>
        <v>○</v>
      </c>
      <c r="F305" s="50" t="str">
        <f>評価結果!H354</f>
        <v>5i.1</v>
      </c>
      <c r="G305" s="51" t="str">
        <f>評価結果!I354</f>
        <v>高効率フォークリフトの導入</v>
      </c>
      <c r="H305" s="71">
        <f>評価結果!S354</f>
        <v>0</v>
      </c>
      <c r="I305" s="53">
        <f>評価結果!T354</f>
        <v>0.1</v>
      </c>
      <c r="J305" s="81">
        <f>評価結果!U354</f>
        <v>1</v>
      </c>
      <c r="K305" s="170" t="str">
        <f>評価結果!W354</f>
        <v/>
      </c>
      <c r="L305" s="197" t="str">
        <f>評価結果!L354</f>
        <v>-</v>
      </c>
    </row>
    <row r="306" spans="2:12" ht="15" customHeight="1" x14ac:dyDescent="0.25">
      <c r="B306" s="1032"/>
      <c r="C306" s="1038"/>
      <c r="D306" s="134"/>
      <c r="E306" s="49" t="str">
        <f ca="1">評価結果!G355</f>
        <v>○</v>
      </c>
      <c r="F306" s="50" t="str">
        <f>評価結果!H355</f>
        <v>5i.2</v>
      </c>
      <c r="G306" s="51" t="str">
        <f>評価結果!I355</f>
        <v>低燃費車の導入</v>
      </c>
      <c r="H306" s="71">
        <f>評価結果!S355</f>
        <v>0</v>
      </c>
      <c r="I306" s="53">
        <f>評価結果!T355</f>
        <v>0.1</v>
      </c>
      <c r="J306" s="81">
        <f>評価結果!U355</f>
        <v>1</v>
      </c>
      <c r="K306" s="170" t="str">
        <f>評価結果!W355</f>
        <v/>
      </c>
      <c r="L306" s="197" t="str">
        <f>評価結果!L355</f>
        <v>-</v>
      </c>
    </row>
    <row r="307" spans="2:12" ht="15" customHeight="1" x14ac:dyDescent="0.25">
      <c r="B307" s="1032"/>
      <c r="C307" s="1038"/>
      <c r="D307" s="18"/>
      <c r="E307" s="318" t="str">
        <f ca="1">評価結果!G356</f>
        <v>○</v>
      </c>
      <c r="F307" s="32" t="str">
        <f>評価結果!H356</f>
        <v>5i.3</v>
      </c>
      <c r="G307" s="33" t="str">
        <f>評価結果!I356</f>
        <v>高効率トランスファークレーンの導入</v>
      </c>
      <c r="H307" s="291">
        <f>評価結果!S356</f>
        <v>0</v>
      </c>
      <c r="I307" s="75">
        <f>評価結果!T356</f>
        <v>0.2</v>
      </c>
      <c r="J307" s="75">
        <f>評価結果!U356</f>
        <v>1</v>
      </c>
      <c r="K307" s="198" t="str">
        <f>評価結果!W356</f>
        <v/>
      </c>
      <c r="L307" s="198" t="str">
        <f>評価結果!L356</f>
        <v>-</v>
      </c>
    </row>
    <row r="308" spans="2:12" ht="15" customHeight="1" x14ac:dyDescent="0.25">
      <c r="B308" s="1033"/>
      <c r="C308" s="1039"/>
      <c r="D308" s="83" t="s">
        <v>233</v>
      </c>
      <c r="E308" s="318" t="str">
        <f>評価結果!G357</f>
        <v>＋</v>
      </c>
      <c r="F308" s="55" t="str">
        <f>評価結果!H357</f>
        <v>5ｊ.1</v>
      </c>
      <c r="G308" s="33"/>
      <c r="H308" s="291">
        <f>評価結果!S357</f>
        <v>0</v>
      </c>
      <c r="I308" s="75">
        <f>評価結果!T357</f>
        <v>0</v>
      </c>
      <c r="J308" s="75">
        <f>評価結果!U357</f>
        <v>1</v>
      </c>
      <c r="K308" s="198">
        <f ca="1">評価結果!W357</f>
        <v>0</v>
      </c>
      <c r="L308" s="198">
        <f ca="1">評価結果!L357</f>
        <v>0</v>
      </c>
    </row>
    <row r="309" spans="2:12" ht="15" customHeight="1" x14ac:dyDescent="0.25">
      <c r="B309" s="1011" t="s">
        <v>2265</v>
      </c>
      <c r="C309" s="1011" t="s">
        <v>1255</v>
      </c>
      <c r="D309" s="39" t="s">
        <v>2020</v>
      </c>
      <c r="E309" s="44" t="str">
        <f ca="1">評価結果!G358</f>
        <v>◎</v>
      </c>
      <c r="F309" s="45" t="str">
        <f>評価結果!H358</f>
        <v>5a.1</v>
      </c>
      <c r="G309" s="46" t="str">
        <f>評価結果!I358</f>
        <v>燃焼設備の空気比の管理</v>
      </c>
      <c r="H309" s="70">
        <f>評価結果!S358</f>
        <v>0</v>
      </c>
      <c r="I309" s="48">
        <f>評価結果!T358</f>
        <v>1.6E-2</v>
      </c>
      <c r="J309" s="48">
        <f>評価結果!U358</f>
        <v>1</v>
      </c>
      <c r="K309" s="145" t="str">
        <f>評価結果!W358</f>
        <v/>
      </c>
      <c r="L309" s="145" t="str">
        <f>評価結果!L358</f>
        <v>-</v>
      </c>
    </row>
    <row r="310" spans="2:12" ht="15" customHeight="1" x14ac:dyDescent="0.25">
      <c r="B310" s="1012"/>
      <c r="C310" s="1012"/>
      <c r="D310" s="41"/>
      <c r="E310" s="87" t="str">
        <f ca="1">評価結果!G359</f>
        <v>◎</v>
      </c>
      <c r="F310" s="88" t="str">
        <f>評価結果!H359</f>
        <v>5a.2</v>
      </c>
      <c r="G310" s="79" t="str">
        <f>評価結果!I359</f>
        <v>燃焼設備の運転台数の調整</v>
      </c>
      <c r="H310" s="89">
        <f>評価結果!S359</f>
        <v>0</v>
      </c>
      <c r="I310" s="81">
        <f>評価結果!T359</f>
        <v>5.0000000000000001E-3</v>
      </c>
      <c r="J310" s="81">
        <f>評価結果!U359</f>
        <v>1</v>
      </c>
      <c r="K310" s="170" t="str">
        <f>評価結果!W359</f>
        <v/>
      </c>
      <c r="L310" s="170" t="str">
        <f>評価結果!L359</f>
        <v>-</v>
      </c>
    </row>
    <row r="311" spans="2:12" ht="15" customHeight="1" x14ac:dyDescent="0.25">
      <c r="B311" s="1012"/>
      <c r="C311" s="1012"/>
      <c r="D311" s="41"/>
      <c r="E311" s="87" t="str">
        <f ca="1">評価結果!G360</f>
        <v>○</v>
      </c>
      <c r="F311" s="88" t="str">
        <f>評価結果!H360</f>
        <v>5a.3</v>
      </c>
      <c r="G311" s="79" t="str">
        <f>評価結果!I360</f>
        <v>燃料の管理</v>
      </c>
      <c r="H311" s="89">
        <f>評価結果!S360</f>
        <v>0</v>
      </c>
      <c r="I311" s="81">
        <f>評価結果!T360</f>
        <v>1E-3</v>
      </c>
      <c r="J311" s="81">
        <f>評価結果!U360</f>
        <v>1</v>
      </c>
      <c r="K311" s="170" t="str">
        <f>評価結果!W360</f>
        <v/>
      </c>
      <c r="L311" s="170" t="str">
        <f>評価結果!L360</f>
        <v>-</v>
      </c>
    </row>
    <row r="312" spans="2:12" ht="15" customHeight="1" x14ac:dyDescent="0.25">
      <c r="B312" s="1012"/>
      <c r="C312" s="1012"/>
      <c r="D312" s="18"/>
      <c r="E312" s="54" t="str">
        <f ca="1">評価結果!G361</f>
        <v>○</v>
      </c>
      <c r="F312" s="55" t="str">
        <f>評価結果!H361</f>
        <v>5a.4</v>
      </c>
      <c r="G312" s="56" t="str">
        <f>評価結果!I361</f>
        <v>燃焼設備の空運転時間の短縮</v>
      </c>
      <c r="H312" s="72">
        <f>評価結果!S361</f>
        <v>0</v>
      </c>
      <c r="I312" s="59">
        <f>評価結果!T361</f>
        <v>5.0000000000000001E-3</v>
      </c>
      <c r="J312" s="59">
        <f>評価結果!U361</f>
        <v>1</v>
      </c>
      <c r="K312" s="155" t="str">
        <f>評価結果!W361</f>
        <v/>
      </c>
      <c r="L312" s="155" t="str">
        <f>評価結果!L361</f>
        <v>-</v>
      </c>
    </row>
    <row r="313" spans="2:12" ht="15" customHeight="1" x14ac:dyDescent="0.25">
      <c r="B313" s="1012"/>
      <c r="C313" s="1012"/>
      <c r="D313" s="134" t="s">
        <v>2280</v>
      </c>
      <c r="E313" s="87" t="str">
        <f ca="1">評価結果!G362</f>
        <v>◎</v>
      </c>
      <c r="F313" s="88" t="str">
        <f>評価結果!H362</f>
        <v>5b.1</v>
      </c>
      <c r="G313" s="79" t="str">
        <f>評価結果!I362</f>
        <v>熱媒体の温度・圧力・量の管理</v>
      </c>
      <c r="H313" s="89">
        <f>評価結果!S362</f>
        <v>0</v>
      </c>
      <c r="I313" s="81">
        <f>評価結果!T362</f>
        <v>5.0000000000000001E-3</v>
      </c>
      <c r="J313" s="81">
        <f>評価結果!U362</f>
        <v>1</v>
      </c>
      <c r="K313" s="170" t="str">
        <f>評価結果!W362</f>
        <v/>
      </c>
      <c r="L313" s="170" t="str">
        <f>評価結果!L362</f>
        <v>-</v>
      </c>
    </row>
    <row r="314" spans="2:12" ht="15" customHeight="1" x14ac:dyDescent="0.25">
      <c r="B314" s="1012"/>
      <c r="C314" s="1012"/>
      <c r="D314" s="41"/>
      <c r="E314" s="87" t="str">
        <f ca="1">評価結果!G363</f>
        <v>◎</v>
      </c>
      <c r="F314" s="88" t="str">
        <f>評価結果!H363</f>
        <v>5b.2</v>
      </c>
      <c r="G314" s="79" t="str">
        <f>評価結果!I363</f>
        <v>非使用時の蒸気供給バルブの閉止</v>
      </c>
      <c r="H314" s="89">
        <f>評価結果!S363</f>
        <v>0</v>
      </c>
      <c r="I314" s="81">
        <f>評価結果!T363</f>
        <v>5.0000000000000001E-3</v>
      </c>
      <c r="J314" s="81">
        <f>評価結果!U363</f>
        <v>1</v>
      </c>
      <c r="K314" s="170" t="str">
        <f>評価結果!W363</f>
        <v/>
      </c>
      <c r="L314" s="170" t="str">
        <f>評価結果!L363</f>
        <v>-</v>
      </c>
    </row>
    <row r="315" spans="2:12" ht="15" customHeight="1" x14ac:dyDescent="0.25">
      <c r="B315" s="1012"/>
      <c r="C315" s="1012"/>
      <c r="D315" s="41"/>
      <c r="E315" s="87" t="str">
        <f ca="1">評価結果!G364</f>
        <v>○</v>
      </c>
      <c r="F315" s="88" t="str">
        <f>評価結果!H364</f>
        <v>5b.3</v>
      </c>
      <c r="G315" s="79" t="str">
        <f>評価結果!I364</f>
        <v>被加熱物・被冷却物の装てん方法の調整</v>
      </c>
      <c r="H315" s="89">
        <f>評価結果!S364</f>
        <v>0</v>
      </c>
      <c r="I315" s="81">
        <f>評価結果!T364</f>
        <v>0.01</v>
      </c>
      <c r="J315" s="81">
        <f>評価結果!U364</f>
        <v>1</v>
      </c>
      <c r="K315" s="170" t="str">
        <f>評価結果!W364</f>
        <v/>
      </c>
      <c r="L315" s="170" t="str">
        <f>評価結果!L364</f>
        <v>-</v>
      </c>
    </row>
    <row r="316" spans="2:12" ht="15" customHeight="1" x14ac:dyDescent="0.25">
      <c r="B316" s="1012"/>
      <c r="C316" s="1012"/>
      <c r="D316" s="41"/>
      <c r="E316" s="87" t="str">
        <f ca="1">評価結果!G365</f>
        <v>○</v>
      </c>
      <c r="F316" s="88" t="str">
        <f>評価結果!H365</f>
        <v>5b.4</v>
      </c>
      <c r="G316" s="79" t="str">
        <f>評価結果!I365</f>
        <v>炉内被加熱物の温度管理</v>
      </c>
      <c r="H316" s="89">
        <f>評価結果!S365</f>
        <v>0</v>
      </c>
      <c r="I316" s="81">
        <f>評価結果!T365</f>
        <v>5.0000000000000001E-3</v>
      </c>
      <c r="J316" s="81">
        <f>評価結果!U365</f>
        <v>1</v>
      </c>
      <c r="K316" s="170" t="str">
        <f>評価結果!W365</f>
        <v/>
      </c>
      <c r="L316" s="170" t="str">
        <f>評価結果!L365</f>
        <v>-</v>
      </c>
    </row>
    <row r="317" spans="2:12" ht="15" customHeight="1" x14ac:dyDescent="0.25">
      <c r="B317" s="1012"/>
      <c r="C317" s="1012"/>
      <c r="D317" s="41"/>
      <c r="E317" s="87" t="str">
        <f ca="1">評価結果!G366</f>
        <v>＋</v>
      </c>
      <c r="F317" s="88" t="str">
        <f>評価結果!H366</f>
        <v>5b.5</v>
      </c>
      <c r="G317" s="79" t="str">
        <f>評価結果!I366</f>
        <v>ヒートパターンの改善</v>
      </c>
      <c r="H317" s="89">
        <f>評価結果!S366</f>
        <v>0</v>
      </c>
      <c r="I317" s="81">
        <f>評価結果!T366</f>
        <v>2E-3</v>
      </c>
      <c r="J317" s="81">
        <f>評価結果!U366</f>
        <v>1</v>
      </c>
      <c r="K317" s="170">
        <f ca="1">評価結果!W366</f>
        <v>0</v>
      </c>
      <c r="L317" s="170">
        <f ca="1">評価結果!L366</f>
        <v>0</v>
      </c>
    </row>
    <row r="318" spans="2:12" ht="15" customHeight="1" x14ac:dyDescent="0.25">
      <c r="B318" s="1012"/>
      <c r="C318" s="1012"/>
      <c r="D318" s="41"/>
      <c r="E318" s="87" t="str">
        <f ca="1">評価結果!G367</f>
        <v>＋</v>
      </c>
      <c r="F318" s="88" t="str">
        <f>評価結果!H367</f>
        <v>5b.6</v>
      </c>
      <c r="G318" s="79" t="str">
        <f>評価結果!I367</f>
        <v>工程間の待ち時間の短縮</v>
      </c>
      <c r="H318" s="89">
        <f>評価結果!S367</f>
        <v>0</v>
      </c>
      <c r="I318" s="81">
        <f>評価結果!T367</f>
        <v>1E-3</v>
      </c>
      <c r="J318" s="81">
        <f>評価結果!U367</f>
        <v>1</v>
      </c>
      <c r="K318" s="170">
        <f ca="1">評価結果!W367</f>
        <v>0</v>
      </c>
      <c r="L318" s="170">
        <f ca="1">評価結果!L367</f>
        <v>0</v>
      </c>
    </row>
    <row r="319" spans="2:12" ht="15" customHeight="1" x14ac:dyDescent="0.25">
      <c r="B319" s="1012"/>
      <c r="C319" s="1012"/>
      <c r="D319" s="41"/>
      <c r="E319" s="87" t="str">
        <f ca="1">評価結果!G368</f>
        <v>＋</v>
      </c>
      <c r="F319" s="88" t="str">
        <f>評価結果!H368</f>
        <v>5b.7</v>
      </c>
      <c r="G319" s="79" t="str">
        <f>評価結果!I368</f>
        <v>複数の加熱等を行う設備の負荷の集約化</v>
      </c>
      <c r="H319" s="89">
        <f>評価結果!S368</f>
        <v>0</v>
      </c>
      <c r="I319" s="81">
        <f>評価結果!T368</f>
        <v>5.0000000000000001E-3</v>
      </c>
      <c r="J319" s="81">
        <f>評価結果!U368</f>
        <v>1</v>
      </c>
      <c r="K319" s="170">
        <f ca="1">評価結果!W368</f>
        <v>0</v>
      </c>
      <c r="L319" s="170">
        <f ca="1">評価結果!L368</f>
        <v>0</v>
      </c>
    </row>
    <row r="320" spans="2:12" ht="15" customHeight="1" x14ac:dyDescent="0.25">
      <c r="B320" s="1012"/>
      <c r="C320" s="1012"/>
      <c r="D320" s="41"/>
      <c r="E320" s="87" t="str">
        <f ca="1">評価結果!G369</f>
        <v>＋</v>
      </c>
      <c r="F320" s="88" t="str">
        <f>評価結果!H369</f>
        <v>5b.8</v>
      </c>
      <c r="G320" s="79" t="str">
        <f>評価結果!I369</f>
        <v>断続的な運転を行う設備の運転の集約化</v>
      </c>
      <c r="H320" s="89">
        <f>評価結果!S369</f>
        <v>0</v>
      </c>
      <c r="I320" s="81">
        <f>評価結果!T369</f>
        <v>5.0000000000000001E-3</v>
      </c>
      <c r="J320" s="81">
        <f>評価結果!U369</f>
        <v>1</v>
      </c>
      <c r="K320" s="170">
        <f ca="1">評価結果!W369</f>
        <v>0</v>
      </c>
      <c r="L320" s="170">
        <f ca="1">評価結果!L369</f>
        <v>0</v>
      </c>
    </row>
    <row r="321" spans="2:12" ht="15" customHeight="1" x14ac:dyDescent="0.25">
      <c r="B321" s="1012"/>
      <c r="C321" s="1012"/>
      <c r="D321" s="18"/>
      <c r="E321" s="54" t="str">
        <f ca="1">評価結果!G370</f>
        <v>＋</v>
      </c>
      <c r="F321" s="55" t="str">
        <f>評価結果!H370</f>
        <v>5b.9</v>
      </c>
      <c r="G321" s="56" t="str">
        <f>評価結果!I370</f>
        <v>炉内ガス循環の改善</v>
      </c>
      <c r="H321" s="72">
        <f>評価結果!S370</f>
        <v>0</v>
      </c>
      <c r="I321" s="59">
        <f>評価結果!T370</f>
        <v>5.0000000000000001E-3</v>
      </c>
      <c r="J321" s="59">
        <f>評価結果!U370</f>
        <v>1</v>
      </c>
      <c r="K321" s="155">
        <f ca="1">評価結果!W370</f>
        <v>0</v>
      </c>
      <c r="L321" s="155">
        <f ca="1">評価結果!L370</f>
        <v>0</v>
      </c>
    </row>
    <row r="322" spans="2:12" ht="15" customHeight="1" x14ac:dyDescent="0.25">
      <c r="B322" s="1012"/>
      <c r="C322" s="1012"/>
      <c r="D322" s="299" t="s">
        <v>3155</v>
      </c>
      <c r="E322" s="292" t="str">
        <f ca="1">評価結果!G371</f>
        <v>○</v>
      </c>
      <c r="F322" s="22" t="str">
        <f>評価結果!H371</f>
        <v>5c.1</v>
      </c>
      <c r="G322" s="83" t="str">
        <f>評価結果!I371</f>
        <v>排ガスの排熱回収率の管理</v>
      </c>
      <c r="H322" s="288">
        <f>評価結果!S371</f>
        <v>0</v>
      </c>
      <c r="I322" s="11">
        <f>評価結果!T371</f>
        <v>5.0000000000000001E-3</v>
      </c>
      <c r="J322" s="11">
        <f>評価結果!U371</f>
        <v>1</v>
      </c>
      <c r="K322" s="283" t="str">
        <f>評価結果!W371</f>
        <v/>
      </c>
      <c r="L322" s="283" t="str">
        <f>評価結果!L371</f>
        <v>-</v>
      </c>
    </row>
    <row r="323" spans="2:12" ht="15" customHeight="1" x14ac:dyDescent="0.25">
      <c r="B323" s="1012"/>
      <c r="C323" s="1012"/>
      <c r="D323" s="284" t="s">
        <v>2268</v>
      </c>
      <c r="E323" s="318" t="str">
        <f ca="1">評価結果!G372</f>
        <v>◎</v>
      </c>
      <c r="F323" s="32" t="str">
        <f>評価結果!H372</f>
        <v>5d.1</v>
      </c>
      <c r="G323" s="33" t="str">
        <f>評価結果!I372</f>
        <v>燃焼設備・熱利用設備の開閉回数・開閉時間・開口面積の管理</v>
      </c>
      <c r="H323" s="291">
        <f>評価結果!S372</f>
        <v>0</v>
      </c>
      <c r="I323" s="75">
        <f>評価結果!T372</f>
        <v>5.0000000000000001E-3</v>
      </c>
      <c r="J323" s="75">
        <f>評価結果!U372</f>
        <v>1</v>
      </c>
      <c r="K323" s="198" t="str">
        <f>評価結果!W372</f>
        <v/>
      </c>
      <c r="L323" s="198" t="str">
        <f>評価結果!L372</f>
        <v>-</v>
      </c>
    </row>
    <row r="324" spans="2:12" ht="15" customHeight="1" x14ac:dyDescent="0.25">
      <c r="B324" s="1012"/>
      <c r="C324" s="1012"/>
      <c r="D324" s="41" t="s">
        <v>2269</v>
      </c>
      <c r="E324" s="87" t="str">
        <f ca="1">評価結果!G373</f>
        <v>◎</v>
      </c>
      <c r="F324" s="88" t="str">
        <f>評価結果!H373</f>
        <v>5e.1</v>
      </c>
      <c r="G324" s="79" t="str">
        <f>評価結果!I373</f>
        <v>非使用時の電気使用設備の停止</v>
      </c>
      <c r="H324" s="89">
        <f>評価結果!S373</f>
        <v>0</v>
      </c>
      <c r="I324" s="81">
        <f>評価結果!T373</f>
        <v>0.01</v>
      </c>
      <c r="J324" s="81">
        <f>評価結果!U373</f>
        <v>0</v>
      </c>
      <c r="K324" s="170" t="str">
        <f>評価結果!W373</f>
        <v/>
      </c>
      <c r="L324" s="170" t="str">
        <f>評価結果!L373</f>
        <v>-</v>
      </c>
    </row>
    <row r="325" spans="2:12" ht="15" customHeight="1" x14ac:dyDescent="0.25">
      <c r="B325" s="1012"/>
      <c r="C325" s="1012"/>
      <c r="D325" s="41"/>
      <c r="E325" s="49" t="str">
        <f ca="1">評価結果!G374</f>
        <v>○</v>
      </c>
      <c r="F325" s="50" t="str">
        <f>評価結果!H374</f>
        <v>5e.2</v>
      </c>
      <c r="G325" s="51" t="str">
        <f>評価結果!I374</f>
        <v>電気炉における被加熱物の装てん方法の調整</v>
      </c>
      <c r="H325" s="71">
        <f>評価結果!S374</f>
        <v>0</v>
      </c>
      <c r="I325" s="53">
        <f>評価結果!T374</f>
        <v>0.01</v>
      </c>
      <c r="J325" s="81">
        <f>評価結果!U374</f>
        <v>1</v>
      </c>
      <c r="K325" s="170" t="str">
        <f>評価結果!W374</f>
        <v/>
      </c>
      <c r="L325" s="197" t="str">
        <f>評価結果!L374</f>
        <v>-</v>
      </c>
    </row>
    <row r="326" spans="2:12" ht="15" customHeight="1" x14ac:dyDescent="0.25">
      <c r="B326" s="1012"/>
      <c r="C326" s="1012"/>
      <c r="D326" s="41"/>
      <c r="E326" s="49" t="str">
        <f ca="1">評価結果!G375</f>
        <v>○</v>
      </c>
      <c r="F326" s="50" t="str">
        <f>評価結果!H375</f>
        <v>5e.3</v>
      </c>
      <c r="G326" s="51" t="str">
        <f>評価結果!I375</f>
        <v>電気炉における炉内被加熱物の温度管理</v>
      </c>
      <c r="H326" s="71">
        <f>評価結果!S375</f>
        <v>0</v>
      </c>
      <c r="I326" s="53">
        <f>評価結果!T375</f>
        <v>5.0000000000000001E-3</v>
      </c>
      <c r="J326" s="81">
        <f>評価結果!U375</f>
        <v>1</v>
      </c>
      <c r="K326" s="170" t="str">
        <f>評価結果!W375</f>
        <v/>
      </c>
      <c r="L326" s="197" t="str">
        <f>評価結果!L375</f>
        <v>-</v>
      </c>
    </row>
    <row r="327" spans="2:12" ht="15" customHeight="1" x14ac:dyDescent="0.25">
      <c r="B327" s="1012"/>
      <c r="C327" s="1012"/>
      <c r="D327" s="41"/>
      <c r="E327" s="49" t="str">
        <f ca="1">評価結果!G376</f>
        <v>○</v>
      </c>
      <c r="F327" s="50" t="str">
        <f>評価結果!H376</f>
        <v>5e.4</v>
      </c>
      <c r="G327" s="51" t="str">
        <f>評価結果!I376</f>
        <v>エアブローの適正化</v>
      </c>
      <c r="H327" s="71">
        <f>評価結果!S376</f>
        <v>0</v>
      </c>
      <c r="I327" s="53">
        <f>評価結果!T376</f>
        <v>0.03</v>
      </c>
      <c r="J327" s="81">
        <f>評価結果!U376</f>
        <v>1</v>
      </c>
      <c r="K327" s="170" t="str">
        <f>評価結果!W376</f>
        <v/>
      </c>
      <c r="L327" s="197" t="str">
        <f>評価結果!L376</f>
        <v>-</v>
      </c>
    </row>
    <row r="328" spans="2:12" ht="15" customHeight="1" x14ac:dyDescent="0.25">
      <c r="B328" s="1012"/>
      <c r="C328" s="1012"/>
      <c r="D328" s="41"/>
      <c r="E328" s="49" t="str">
        <f ca="1">評価結果!G377</f>
        <v>＋</v>
      </c>
      <c r="F328" s="50" t="str">
        <f>評価結果!H377</f>
        <v>5e.5</v>
      </c>
      <c r="G328" s="51" t="str">
        <f>評価結果!I377</f>
        <v>生産プロセスにおけるポンプ・ブロワ・ファンの間欠運転の実施</v>
      </c>
      <c r="H328" s="71">
        <f>評価結果!S377</f>
        <v>0</v>
      </c>
      <c r="I328" s="53">
        <f>評価結果!T377</f>
        <v>0.05</v>
      </c>
      <c r="J328" s="81">
        <f>評価結果!U377</f>
        <v>0</v>
      </c>
      <c r="K328" s="170">
        <f ca="1">評価結果!W377</f>
        <v>0</v>
      </c>
      <c r="L328" s="197">
        <f ca="1">評価結果!L377</f>
        <v>0</v>
      </c>
    </row>
    <row r="329" spans="2:12" ht="15" customHeight="1" x14ac:dyDescent="0.25">
      <c r="B329" s="1012"/>
      <c r="C329" s="1012"/>
      <c r="D329" s="41"/>
      <c r="E329" s="49" t="str">
        <f ca="1">評価結果!G378</f>
        <v>＋</v>
      </c>
      <c r="F329" s="50" t="str">
        <f>評価結果!H378</f>
        <v>5e.6</v>
      </c>
      <c r="G329" s="51" t="str">
        <f>評価結果!I378</f>
        <v>電気炉におけるヒートパターンの改善</v>
      </c>
      <c r="H329" s="71">
        <f>評価結果!S378</f>
        <v>0</v>
      </c>
      <c r="I329" s="53">
        <f>評価結果!T378</f>
        <v>2E-3</v>
      </c>
      <c r="J329" s="81">
        <f>評価結果!U378</f>
        <v>1</v>
      </c>
      <c r="K329" s="170">
        <f ca="1">評価結果!W378</f>
        <v>0</v>
      </c>
      <c r="L329" s="197">
        <f ca="1">評価結果!L378</f>
        <v>0</v>
      </c>
    </row>
    <row r="330" spans="2:12" ht="15" customHeight="1" x14ac:dyDescent="0.25">
      <c r="B330" s="1012"/>
      <c r="C330" s="1012"/>
      <c r="D330" s="41"/>
      <c r="E330" s="49" t="str">
        <f ca="1">評価結果!G379</f>
        <v>＋</v>
      </c>
      <c r="F330" s="50" t="str">
        <f>評価結果!H379</f>
        <v>5e.7</v>
      </c>
      <c r="G330" s="51" t="str">
        <f>評価結果!I379</f>
        <v>電気炉における工程間の待ち時間の短縮</v>
      </c>
      <c r="H330" s="71">
        <f>評価結果!S379</f>
        <v>0</v>
      </c>
      <c r="I330" s="53">
        <f>評価結果!T379</f>
        <v>1E-3</v>
      </c>
      <c r="J330" s="81">
        <f>評価結果!U379</f>
        <v>1</v>
      </c>
      <c r="K330" s="170">
        <f ca="1">評価結果!W379</f>
        <v>0</v>
      </c>
      <c r="L330" s="197">
        <f ca="1">評価結果!L379</f>
        <v>0</v>
      </c>
    </row>
    <row r="331" spans="2:12" ht="15" customHeight="1" x14ac:dyDescent="0.25">
      <c r="B331" s="1012"/>
      <c r="C331" s="1012"/>
      <c r="D331" s="41"/>
      <c r="E331" s="49" t="str">
        <f ca="1">評価結果!G380</f>
        <v>＋</v>
      </c>
      <c r="F331" s="50" t="str">
        <f>評価結果!H380</f>
        <v>5e.8</v>
      </c>
      <c r="G331" s="51" t="str">
        <f>評価結果!I380</f>
        <v>電解設備の電解効率の改善</v>
      </c>
      <c r="H331" s="71">
        <f>評価結果!S380</f>
        <v>0</v>
      </c>
      <c r="I331" s="53">
        <f>評価結果!T380</f>
        <v>0.01</v>
      </c>
      <c r="J331" s="81">
        <f>評価結果!U380</f>
        <v>1</v>
      </c>
      <c r="K331" s="170">
        <f ca="1">評価結果!W380</f>
        <v>0</v>
      </c>
      <c r="L331" s="197">
        <f ca="1">評価結果!L380</f>
        <v>0</v>
      </c>
    </row>
    <row r="332" spans="2:12" ht="15" customHeight="1" x14ac:dyDescent="0.25">
      <c r="B332" s="1012"/>
      <c r="C332" s="1012"/>
      <c r="D332" s="18"/>
      <c r="E332" s="54" t="str">
        <f ca="1">評価結果!G381</f>
        <v>＋</v>
      </c>
      <c r="F332" s="55" t="str">
        <f>評価結果!H381</f>
        <v>5e.9</v>
      </c>
      <c r="G332" s="56" t="str">
        <f>評価結果!I381</f>
        <v>電気加熱設備のタップ切替・ON/OFFの実施</v>
      </c>
      <c r="H332" s="72">
        <f>評価結果!S381</f>
        <v>0</v>
      </c>
      <c r="I332" s="59">
        <f>評価結果!T381</f>
        <v>1.4999999999999999E-2</v>
      </c>
      <c r="J332" s="59">
        <f>評価結果!U381</f>
        <v>1</v>
      </c>
      <c r="K332" s="155">
        <f ca="1">評価結果!W381</f>
        <v>0</v>
      </c>
      <c r="L332" s="155">
        <f ca="1">評価結果!L381</f>
        <v>0</v>
      </c>
    </row>
    <row r="333" spans="2:12" ht="15" customHeight="1" x14ac:dyDescent="0.25">
      <c r="B333" s="1012"/>
      <c r="C333" s="1012"/>
      <c r="D333" s="41" t="s">
        <v>2270</v>
      </c>
      <c r="E333" s="87" t="str">
        <f ca="1">評価結果!G382</f>
        <v>◎</v>
      </c>
      <c r="F333" s="88" t="str">
        <f>評価結果!H382</f>
        <v>5f.1</v>
      </c>
      <c r="G333" s="79" t="str">
        <f>評価結果!I382</f>
        <v>クリーンルームの清浄度の適正化</v>
      </c>
      <c r="H333" s="89">
        <f>評価結果!S382</f>
        <v>0</v>
      </c>
      <c r="I333" s="81">
        <f>評価結果!T382</f>
        <v>5.0000000000000001E-3</v>
      </c>
      <c r="J333" s="81">
        <f>評価結果!U382</f>
        <v>1</v>
      </c>
      <c r="K333" s="170" t="str">
        <f>評価結果!W382</f>
        <v/>
      </c>
      <c r="L333" s="170" t="str">
        <f>評価結果!L382</f>
        <v>-</v>
      </c>
    </row>
    <row r="334" spans="2:12" ht="15" customHeight="1" x14ac:dyDescent="0.25">
      <c r="B334" s="1012"/>
      <c r="C334" s="1012"/>
      <c r="D334" s="41"/>
      <c r="E334" s="49" t="str">
        <f ca="1">評価結果!G383</f>
        <v>○</v>
      </c>
      <c r="F334" s="50" t="str">
        <f>評価結果!H383</f>
        <v>5f.2</v>
      </c>
      <c r="G334" s="51" t="str">
        <f>評価結果!I383</f>
        <v>非使用時の特殊空調室の低風量運転の実施</v>
      </c>
      <c r="H334" s="71">
        <f>評価結果!S383</f>
        <v>0</v>
      </c>
      <c r="I334" s="53">
        <f>評価結果!T383</f>
        <v>1.2999999999999999E-2</v>
      </c>
      <c r="J334" s="81">
        <f>評価結果!U383</f>
        <v>1</v>
      </c>
      <c r="K334" s="170" t="str">
        <f>評価結果!W383</f>
        <v/>
      </c>
      <c r="L334" s="197" t="str">
        <f>評価結果!L383</f>
        <v>-</v>
      </c>
    </row>
    <row r="335" spans="2:12" ht="15" customHeight="1" x14ac:dyDescent="0.25">
      <c r="B335" s="1012"/>
      <c r="C335" s="1012"/>
      <c r="D335" s="41"/>
      <c r="E335" s="49" t="str">
        <f ca="1">評価結果!G384</f>
        <v>○</v>
      </c>
      <c r="F335" s="50" t="str">
        <f>評価結果!H384</f>
        <v>5f.3</v>
      </c>
      <c r="G335" s="51" t="str">
        <f>評価結果!I384</f>
        <v>冷凍・冷蔵設備冷却器の除霜（デフロスト）の実施</v>
      </c>
      <c r="H335" s="71">
        <f>評価結果!S384</f>
        <v>0</v>
      </c>
      <c r="I335" s="53">
        <f>評価結果!T384</f>
        <v>0.01</v>
      </c>
      <c r="J335" s="81">
        <f>評価結果!U384</f>
        <v>1</v>
      </c>
      <c r="K335" s="170" t="str">
        <f>評価結果!W384</f>
        <v/>
      </c>
      <c r="L335" s="197" t="str">
        <f>評価結果!L384</f>
        <v>-</v>
      </c>
    </row>
    <row r="336" spans="2:12" ht="15" customHeight="1" x14ac:dyDescent="0.25">
      <c r="B336" s="1012"/>
      <c r="C336" s="1012"/>
      <c r="D336" s="41"/>
      <c r="E336" s="49" t="str">
        <f ca="1">評価結果!G385</f>
        <v>＋</v>
      </c>
      <c r="F336" s="50" t="str">
        <f>評価結果!H385</f>
        <v>5f.4</v>
      </c>
      <c r="G336" s="51" t="str">
        <f>評価結果!I385</f>
        <v>特殊空調室の温度・湿度設定の緩和</v>
      </c>
      <c r="H336" s="71">
        <f>評価結果!S385</f>
        <v>0</v>
      </c>
      <c r="I336" s="53">
        <f>評価結果!T385</f>
        <v>0.02</v>
      </c>
      <c r="J336" s="81">
        <f>評価結果!U385</f>
        <v>1</v>
      </c>
      <c r="K336" s="170">
        <f ca="1">評価結果!W385</f>
        <v>0</v>
      </c>
      <c r="L336" s="197">
        <f ca="1">評価結果!L385</f>
        <v>0</v>
      </c>
    </row>
    <row r="337" spans="2:12" ht="15" customHeight="1" x14ac:dyDescent="0.25">
      <c r="B337" s="1012"/>
      <c r="C337" s="1012"/>
      <c r="D337" s="41"/>
      <c r="E337" s="49" t="str">
        <f ca="1">評価結果!G386</f>
        <v>＋</v>
      </c>
      <c r="F337" s="50" t="str">
        <f>評価結果!H386</f>
        <v>5f.5</v>
      </c>
      <c r="G337" s="51" t="str">
        <f>評価結果!I386</f>
        <v>特殊空調室の運転時間の短縮</v>
      </c>
      <c r="H337" s="71">
        <f>評価結果!S386</f>
        <v>0</v>
      </c>
      <c r="I337" s="53">
        <f>評価結果!T386</f>
        <v>0.01</v>
      </c>
      <c r="J337" s="81">
        <f>評価結果!U386</f>
        <v>1</v>
      </c>
      <c r="K337" s="170">
        <f ca="1">評価結果!W386</f>
        <v>0</v>
      </c>
      <c r="L337" s="197">
        <f ca="1">評価結果!L386</f>
        <v>0</v>
      </c>
    </row>
    <row r="338" spans="2:12" ht="15" customHeight="1" x14ac:dyDescent="0.25">
      <c r="B338" s="1012"/>
      <c r="C338" s="1012"/>
      <c r="D338" s="41"/>
      <c r="E338" s="49" t="str">
        <f ca="1">評価結果!G387</f>
        <v>＋</v>
      </c>
      <c r="F338" s="50" t="str">
        <f>評価結果!H387</f>
        <v>5f.6</v>
      </c>
      <c r="G338" s="51" t="str">
        <f>評価結果!I387</f>
        <v>特殊空調室の温度・湿度ＰＩＤ制御の調整</v>
      </c>
      <c r="H338" s="71">
        <f>評価結果!S387</f>
        <v>0</v>
      </c>
      <c r="I338" s="53">
        <f>評価結果!T387</f>
        <v>0.01</v>
      </c>
      <c r="J338" s="81">
        <f>評価結果!U387</f>
        <v>1</v>
      </c>
      <c r="K338" s="170">
        <f ca="1">評価結果!W387</f>
        <v>0</v>
      </c>
      <c r="L338" s="197">
        <f ca="1">評価結果!L387</f>
        <v>0</v>
      </c>
    </row>
    <row r="339" spans="2:12" ht="15" customHeight="1" x14ac:dyDescent="0.25">
      <c r="B339" s="1012"/>
      <c r="C339" s="1012"/>
      <c r="D339" s="18"/>
      <c r="E339" s="54" t="str">
        <f ca="1">評価結果!G388</f>
        <v>＋</v>
      </c>
      <c r="F339" s="55" t="str">
        <f>評価結果!H388</f>
        <v>5f.7</v>
      </c>
      <c r="G339" s="56" t="str">
        <f>評価結果!I388</f>
        <v>気流シミュレーションによるクリーンルームの気流改善</v>
      </c>
      <c r="H339" s="72">
        <f>評価結果!S388</f>
        <v>0</v>
      </c>
      <c r="I339" s="59">
        <f>評価結果!T388</f>
        <v>0.01</v>
      </c>
      <c r="J339" s="59">
        <f>評価結果!U388</f>
        <v>1</v>
      </c>
      <c r="K339" s="155">
        <f ca="1">評価結果!W388</f>
        <v>0</v>
      </c>
      <c r="L339" s="155">
        <f ca="1">評価結果!L388</f>
        <v>0</v>
      </c>
    </row>
    <row r="340" spans="2:12" ht="15" customHeight="1" x14ac:dyDescent="0.25">
      <c r="B340" s="1012"/>
      <c r="C340" s="1012"/>
      <c r="D340" s="41" t="s">
        <v>1685</v>
      </c>
      <c r="E340" s="49" t="str">
        <f ca="1">評価結果!G389</f>
        <v>○</v>
      </c>
      <c r="F340" s="50" t="str">
        <f>評価結果!H389</f>
        <v>5g.1</v>
      </c>
      <c r="G340" s="51" t="str">
        <f>評価結果!I389</f>
        <v>特殊排気設備の排気量の適正化</v>
      </c>
      <c r="H340" s="71">
        <f>評価結果!S389</f>
        <v>0</v>
      </c>
      <c r="I340" s="53">
        <f>評価結果!T389</f>
        <v>4.7E-2</v>
      </c>
      <c r="J340" s="81">
        <f>評価結果!U389</f>
        <v>1</v>
      </c>
      <c r="K340" s="170" t="str">
        <f>評価結果!W389</f>
        <v/>
      </c>
      <c r="L340" s="197" t="str">
        <f>評価結果!L389</f>
        <v>-</v>
      </c>
    </row>
    <row r="341" spans="2:12" ht="15" customHeight="1" x14ac:dyDescent="0.25">
      <c r="B341" s="1012"/>
      <c r="C341" s="1012"/>
      <c r="D341" s="18"/>
      <c r="E341" s="54" t="str">
        <f ca="1">評価結果!G390</f>
        <v>○</v>
      </c>
      <c r="F341" s="55" t="str">
        <f>評価結果!H390</f>
        <v>5g.2</v>
      </c>
      <c r="G341" s="56" t="str">
        <f>評価結果!I390</f>
        <v>非使用時の特殊排気設備の低風量運転の実施</v>
      </c>
      <c r="H341" s="72">
        <f>評価結果!S390</f>
        <v>0</v>
      </c>
      <c r="I341" s="59">
        <f>評価結果!T390</f>
        <v>7.6999999999999999E-2</v>
      </c>
      <c r="J341" s="75">
        <f>評価結果!U390</f>
        <v>1</v>
      </c>
      <c r="K341" s="198" t="str">
        <f>評価結果!W390</f>
        <v/>
      </c>
      <c r="L341" s="155" t="str">
        <f>評価結果!L390</f>
        <v>-</v>
      </c>
    </row>
    <row r="342" spans="2:12" ht="15" customHeight="1" x14ac:dyDescent="0.25">
      <c r="B342" s="1012"/>
      <c r="C342" s="1012"/>
      <c r="D342" s="41" t="s">
        <v>2063</v>
      </c>
      <c r="E342" s="49" t="str">
        <f ca="1">評価結果!G391</f>
        <v>○</v>
      </c>
      <c r="F342" s="50" t="str">
        <f>評価結果!H391</f>
        <v>5h.1</v>
      </c>
      <c r="G342" s="51" t="str">
        <f>評価結果!I391</f>
        <v>純水原水加温設定温度の適正化</v>
      </c>
      <c r="H342" s="71">
        <f>評価結果!S391</f>
        <v>0</v>
      </c>
      <c r="I342" s="53">
        <f>評価結果!T391</f>
        <v>0.04</v>
      </c>
      <c r="J342" s="81">
        <f>評価結果!U391</f>
        <v>1</v>
      </c>
      <c r="K342" s="170" t="str">
        <f>評価結果!W391</f>
        <v/>
      </c>
      <c r="L342" s="197" t="str">
        <f>評価結果!L391</f>
        <v>-</v>
      </c>
    </row>
    <row r="343" spans="2:12" ht="15" customHeight="1" x14ac:dyDescent="0.25">
      <c r="B343" s="1012"/>
      <c r="C343" s="1012"/>
      <c r="D343" s="41"/>
      <c r="E343" s="49" t="str">
        <f ca="1">評価結果!G392</f>
        <v>○</v>
      </c>
      <c r="F343" s="50" t="str">
        <f>評価結果!H392</f>
        <v>5h.2</v>
      </c>
      <c r="G343" s="51" t="str">
        <f>評価結果!I392</f>
        <v>ＲＯ装置等の運転台数の適正化</v>
      </c>
      <c r="H343" s="71">
        <f>評価結果!S392</f>
        <v>0</v>
      </c>
      <c r="I343" s="53">
        <f>評価結果!T392</f>
        <v>0.01</v>
      </c>
      <c r="J343" s="81">
        <f>評価結果!U392</f>
        <v>1</v>
      </c>
      <c r="K343" s="170" t="str">
        <f>評価結果!W392</f>
        <v/>
      </c>
      <c r="L343" s="197" t="str">
        <f>評価結果!L392</f>
        <v>-</v>
      </c>
    </row>
    <row r="344" spans="2:12" ht="15" customHeight="1" x14ac:dyDescent="0.25">
      <c r="B344" s="1012"/>
      <c r="C344" s="1012"/>
      <c r="D344" s="41"/>
      <c r="E344" s="49" t="str">
        <f ca="1">評価結果!G393</f>
        <v>＋</v>
      </c>
      <c r="F344" s="50" t="str">
        <f>評価結果!H393</f>
        <v>5h.3</v>
      </c>
      <c r="G344" s="51" t="str">
        <f>評価結果!I393</f>
        <v>ＵＶランプ・ＵＶ酸化器の間引き・停止</v>
      </c>
      <c r="H344" s="71">
        <f>評価結果!S393</f>
        <v>0</v>
      </c>
      <c r="I344" s="53">
        <f>評価結果!T393</f>
        <v>2.3E-2</v>
      </c>
      <c r="J344" s="81">
        <f>評価結果!U393</f>
        <v>1</v>
      </c>
      <c r="K344" s="170">
        <f ca="1">評価結果!W393</f>
        <v>0</v>
      </c>
      <c r="L344" s="197">
        <f ca="1">評価結果!L393</f>
        <v>0</v>
      </c>
    </row>
    <row r="345" spans="2:12" ht="15" customHeight="1" x14ac:dyDescent="0.25">
      <c r="B345" s="1012"/>
      <c r="C345" s="1012"/>
      <c r="D345" s="41"/>
      <c r="E345" s="49" t="str">
        <f ca="1">評価結果!G394</f>
        <v>＋</v>
      </c>
      <c r="F345" s="50" t="str">
        <f>評価結果!H394</f>
        <v>5h.4</v>
      </c>
      <c r="G345" s="51" t="str">
        <f>評価結果!I394</f>
        <v>製品洗浄待ち時間中のスタンバイブロー低減の実施</v>
      </c>
      <c r="H345" s="71">
        <f>評価結果!S394</f>
        <v>0</v>
      </c>
      <c r="I345" s="53">
        <f>評価結果!T394</f>
        <v>6.2E-2</v>
      </c>
      <c r="J345" s="81">
        <f>評価結果!U394</f>
        <v>1</v>
      </c>
      <c r="K345" s="170">
        <f ca="1">評価結果!W394</f>
        <v>0</v>
      </c>
      <c r="L345" s="197">
        <f ca="1">評価結果!L394</f>
        <v>0</v>
      </c>
    </row>
    <row r="346" spans="2:12" ht="15" customHeight="1" x14ac:dyDescent="0.25">
      <c r="B346" s="1012"/>
      <c r="C346" s="1012"/>
      <c r="D346" s="18"/>
      <c r="E346" s="54" t="str">
        <f ca="1">評価結果!G395</f>
        <v>＋</v>
      </c>
      <c r="F346" s="55" t="str">
        <f>評価結果!H395</f>
        <v>5h.5</v>
      </c>
      <c r="G346" s="56" t="str">
        <f>評価結果!I395</f>
        <v>ＲＯ装置回収率の適正化</v>
      </c>
      <c r="H346" s="72">
        <f>評価結果!S395</f>
        <v>0</v>
      </c>
      <c r="I346" s="59">
        <f>評価結果!T395</f>
        <v>2.9000000000000001E-2</v>
      </c>
      <c r="J346" s="59">
        <f>評価結果!U395</f>
        <v>1</v>
      </c>
      <c r="K346" s="155">
        <f ca="1">評価結果!W395</f>
        <v>0</v>
      </c>
      <c r="L346" s="155">
        <f ca="1">評価結果!L395</f>
        <v>0</v>
      </c>
    </row>
    <row r="347" spans="2:12" ht="15" customHeight="1" x14ac:dyDescent="0.25">
      <c r="B347" s="1012"/>
      <c r="C347" s="1013"/>
      <c r="D347" s="41" t="s">
        <v>747</v>
      </c>
      <c r="E347" s="54" t="str">
        <f ca="1">評価結果!G396</f>
        <v>＋</v>
      </c>
      <c r="F347" s="55" t="str">
        <f>評価結果!H396</f>
        <v>5i.1</v>
      </c>
      <c r="G347" s="56" t="str">
        <f>評価結果!I396</f>
        <v>燃費の管理</v>
      </c>
      <c r="H347" s="72">
        <f>評価結果!S396</f>
        <v>0</v>
      </c>
      <c r="I347" s="59">
        <f>評価結果!T396</f>
        <v>0.01</v>
      </c>
      <c r="J347" s="75">
        <f>評価結果!U396</f>
        <v>1</v>
      </c>
      <c r="K347" s="198">
        <f ca="1">評価結果!W396</f>
        <v>0</v>
      </c>
      <c r="L347" s="155">
        <f ca="1">評価結果!L396</f>
        <v>0</v>
      </c>
    </row>
    <row r="348" spans="2:12" ht="15" customHeight="1" x14ac:dyDescent="0.25">
      <c r="B348" s="1012"/>
      <c r="C348" s="1031" t="s">
        <v>2319</v>
      </c>
      <c r="D348" s="284" t="s">
        <v>2020</v>
      </c>
      <c r="E348" s="318" t="str">
        <f ca="1">評価結果!G397</f>
        <v>◎</v>
      </c>
      <c r="F348" s="32" t="str">
        <f>評価結果!H397</f>
        <v>6a.1</v>
      </c>
      <c r="G348" s="33" t="str">
        <f>評価結果!I397</f>
        <v>燃焼設備の定期的な保守・点検</v>
      </c>
      <c r="H348" s="291">
        <f>評価結果!S397</f>
        <v>0</v>
      </c>
      <c r="I348" s="75">
        <f>評価結果!T397</f>
        <v>1E-3</v>
      </c>
      <c r="J348" s="75">
        <f>評価結果!U397</f>
        <v>1</v>
      </c>
      <c r="K348" s="198" t="str">
        <f>評価結果!W397</f>
        <v/>
      </c>
      <c r="L348" s="198" t="str">
        <f>評価結果!L397</f>
        <v>-</v>
      </c>
    </row>
    <row r="349" spans="2:12" ht="15" customHeight="1" x14ac:dyDescent="0.25">
      <c r="B349" s="1012"/>
      <c r="C349" s="1032"/>
      <c r="D349" s="284" t="s">
        <v>2280</v>
      </c>
      <c r="E349" s="318" t="str">
        <f ca="1">評価結果!G398</f>
        <v>◎</v>
      </c>
      <c r="F349" s="32" t="str">
        <f>評価結果!H398</f>
        <v>6b.1</v>
      </c>
      <c r="G349" s="33" t="str">
        <f>評価結果!I398</f>
        <v>熱交換器等の定期的な付着物の除去</v>
      </c>
      <c r="H349" s="291">
        <f>評価結果!S398</f>
        <v>0</v>
      </c>
      <c r="I349" s="75">
        <f>評価結果!T398</f>
        <v>1E-3</v>
      </c>
      <c r="J349" s="75">
        <f>評価結果!U398</f>
        <v>1</v>
      </c>
      <c r="K349" s="198" t="str">
        <f>評価結果!W398</f>
        <v/>
      </c>
      <c r="L349" s="198" t="str">
        <f>評価結果!L398</f>
        <v>-</v>
      </c>
    </row>
    <row r="350" spans="2:12" ht="15" customHeight="1" x14ac:dyDescent="0.25">
      <c r="B350" s="1012"/>
      <c r="C350" s="1032"/>
      <c r="D350" s="301" t="s">
        <v>3155</v>
      </c>
      <c r="E350" s="318" t="str">
        <f ca="1">評価結果!G399</f>
        <v>◎</v>
      </c>
      <c r="F350" s="32" t="str">
        <f>評価結果!H399</f>
        <v>6c.1</v>
      </c>
      <c r="G350" s="33" t="str">
        <f>評価結果!I399</f>
        <v>排熱回収設備の定期的な保守・点検</v>
      </c>
      <c r="H350" s="291">
        <f>評価結果!S399</f>
        <v>0</v>
      </c>
      <c r="I350" s="75">
        <f>評価結果!T399</f>
        <v>1E-3</v>
      </c>
      <c r="J350" s="75">
        <f>評価結果!U399</f>
        <v>1</v>
      </c>
      <c r="K350" s="198" t="str">
        <f>評価結果!W399</f>
        <v/>
      </c>
      <c r="L350" s="198" t="str">
        <f>評価結果!L399</f>
        <v>-</v>
      </c>
    </row>
    <row r="351" spans="2:12" ht="15" customHeight="1" x14ac:dyDescent="0.25">
      <c r="B351" s="1012"/>
      <c r="C351" s="1032"/>
      <c r="D351" s="135" t="s">
        <v>2268</v>
      </c>
      <c r="E351" s="87" t="str">
        <f ca="1">評価結果!G400</f>
        <v>◎</v>
      </c>
      <c r="F351" s="88" t="str">
        <f>評価結果!H400</f>
        <v>6d.1</v>
      </c>
      <c r="G351" s="79" t="str">
        <f>評価結果!I400</f>
        <v>燃焼設備・熱利用設備の定期的な保守・点検</v>
      </c>
      <c r="H351" s="89">
        <f>評価結果!S400</f>
        <v>0</v>
      </c>
      <c r="I351" s="81">
        <f>評価結果!T400</f>
        <v>1E-3</v>
      </c>
      <c r="J351" s="81">
        <f>評価結果!U400</f>
        <v>1</v>
      </c>
      <c r="K351" s="170" t="str">
        <f>評価結果!W400</f>
        <v/>
      </c>
      <c r="L351" s="170" t="str">
        <f>評価結果!L400</f>
        <v>-</v>
      </c>
    </row>
    <row r="352" spans="2:12" ht="15" customHeight="1" x14ac:dyDescent="0.25">
      <c r="B352" s="1012"/>
      <c r="C352" s="1032"/>
      <c r="D352" s="41"/>
      <c r="E352" s="49" t="str">
        <f ca="1">評価結果!G401</f>
        <v>○</v>
      </c>
      <c r="F352" s="50" t="str">
        <f>評価結果!H401</f>
        <v>6d.2</v>
      </c>
      <c r="G352" s="51" t="str">
        <f>評価結果!I401</f>
        <v>配管の定期的な保守・点検</v>
      </c>
      <c r="H352" s="71">
        <f>評価結果!S401</f>
        <v>0</v>
      </c>
      <c r="I352" s="53">
        <f>評価結果!T401</f>
        <v>1E-3</v>
      </c>
      <c r="J352" s="81">
        <f>評価結果!U401</f>
        <v>1</v>
      </c>
      <c r="K352" s="170" t="str">
        <f>評価結果!W401</f>
        <v/>
      </c>
      <c r="L352" s="197" t="str">
        <f>評価結果!L401</f>
        <v>-</v>
      </c>
    </row>
    <row r="353" spans="2:12" ht="15" customHeight="1" x14ac:dyDescent="0.25">
      <c r="B353" s="1012"/>
      <c r="C353" s="1032"/>
      <c r="D353" s="18"/>
      <c r="E353" s="54" t="str">
        <f ca="1">評価結果!G402</f>
        <v>○</v>
      </c>
      <c r="F353" s="55" t="str">
        <f>評価結果!H402</f>
        <v>6d.3</v>
      </c>
      <c r="G353" s="56" t="str">
        <f>評価結果!I402</f>
        <v>燃料・製品貯蔵設備の定期的な保守・点検</v>
      </c>
      <c r="H353" s="72">
        <f>評価結果!S402</f>
        <v>0</v>
      </c>
      <c r="I353" s="59">
        <f>評価結果!T402</f>
        <v>1E-3</v>
      </c>
      <c r="J353" s="75">
        <f>評価結果!U402</f>
        <v>1</v>
      </c>
      <c r="K353" s="198" t="str">
        <f>評価結果!W402</f>
        <v/>
      </c>
      <c r="L353" s="155" t="str">
        <f>評価結果!L402</f>
        <v>-</v>
      </c>
    </row>
    <row r="354" spans="2:12" ht="15" customHeight="1" x14ac:dyDescent="0.25">
      <c r="B354" s="1012"/>
      <c r="C354" s="1032"/>
      <c r="D354" s="41" t="s">
        <v>1687</v>
      </c>
      <c r="E354" s="49" t="str">
        <f ca="1">評価結果!G403</f>
        <v>◎</v>
      </c>
      <c r="F354" s="50" t="str">
        <f>評価結果!H403</f>
        <v>6e.1</v>
      </c>
      <c r="G354" s="51" t="str">
        <f>評価結果!I403</f>
        <v>電動力応用設備・電気加熱設備の定期的な保守・点検</v>
      </c>
      <c r="H354" s="71">
        <f>評価結果!S403</f>
        <v>0</v>
      </c>
      <c r="I354" s="53">
        <f>評価結果!T403</f>
        <v>1E-3</v>
      </c>
      <c r="J354" s="81">
        <f>評価結果!U403</f>
        <v>1</v>
      </c>
      <c r="K354" s="170" t="str">
        <f>評価結果!W403</f>
        <v/>
      </c>
      <c r="L354" s="197" t="str">
        <f>評価結果!L403</f>
        <v>-</v>
      </c>
    </row>
    <row r="355" spans="2:12" ht="15" customHeight="1" x14ac:dyDescent="0.25">
      <c r="B355" s="1012"/>
      <c r="C355" s="1032"/>
      <c r="D355" s="18"/>
      <c r="E355" s="54" t="str">
        <f ca="1">評価結果!G404</f>
        <v>◎</v>
      </c>
      <c r="F355" s="55" t="str">
        <f>評価結果!H404</f>
        <v>6e.2</v>
      </c>
      <c r="G355" s="56" t="str">
        <f>評価結果!I404</f>
        <v>生産プロセスにおけるブロワ・ファンのフィルターの清掃</v>
      </c>
      <c r="H355" s="72">
        <f>評価結果!S404</f>
        <v>0</v>
      </c>
      <c r="I355" s="59">
        <f>評価結果!T404</f>
        <v>1E-3</v>
      </c>
      <c r="J355" s="75">
        <f>評価結果!U404</f>
        <v>1</v>
      </c>
      <c r="K355" s="198" t="str">
        <f>評価結果!W404</f>
        <v/>
      </c>
      <c r="L355" s="155" t="str">
        <f>評価結果!L404</f>
        <v>-</v>
      </c>
    </row>
    <row r="356" spans="2:12" ht="15" customHeight="1" x14ac:dyDescent="0.25">
      <c r="B356" s="1012"/>
      <c r="C356" s="1032"/>
      <c r="D356" s="41" t="s">
        <v>1688</v>
      </c>
      <c r="E356" s="49" t="str">
        <f ca="1">評価結果!G405</f>
        <v>◎</v>
      </c>
      <c r="F356" s="50" t="str">
        <f>評価結果!H405</f>
        <v>6f.1</v>
      </c>
      <c r="G356" s="51" t="str">
        <f>評価結果!I405</f>
        <v>特殊空調設備の定期的な保守・点検</v>
      </c>
      <c r="H356" s="71">
        <f>評価結果!S405</f>
        <v>0</v>
      </c>
      <c r="I356" s="53">
        <f>評価結果!T405</f>
        <v>1E-3</v>
      </c>
      <c r="J356" s="81">
        <f>評価結果!U405</f>
        <v>1</v>
      </c>
      <c r="K356" s="170" t="str">
        <f>評価結果!W405</f>
        <v/>
      </c>
      <c r="L356" s="197" t="str">
        <f>評価結果!L405</f>
        <v>-</v>
      </c>
    </row>
    <row r="357" spans="2:12" ht="15" customHeight="1" x14ac:dyDescent="0.25">
      <c r="B357" s="1013"/>
      <c r="C357" s="1033"/>
      <c r="D357" s="18"/>
      <c r="E357" s="54" t="str">
        <f ca="1">評価結果!G406</f>
        <v>○</v>
      </c>
      <c r="F357" s="55" t="str">
        <f>評価結果!H406</f>
        <v>6f.2</v>
      </c>
      <c r="G357" s="56" t="str">
        <f>評価結果!I406</f>
        <v>冷凍・冷蔵庫の保温管理</v>
      </c>
      <c r="H357" s="72">
        <f>評価結果!S406</f>
        <v>0</v>
      </c>
      <c r="I357" s="59">
        <f>評価結果!T406</f>
        <v>1E-3</v>
      </c>
      <c r="J357" s="75">
        <f>評価結果!U406</f>
        <v>1</v>
      </c>
      <c r="K357" s="198" t="str">
        <f>評価結果!W406</f>
        <v/>
      </c>
      <c r="L357" s="155" t="str">
        <f>評価結果!L406</f>
        <v>-</v>
      </c>
    </row>
    <row r="358" spans="2:12" ht="15" customHeight="1" x14ac:dyDescent="0.25">
      <c r="B358" s="1024" t="s">
        <v>1499</v>
      </c>
      <c r="C358" s="1024" t="s">
        <v>2343</v>
      </c>
      <c r="D358" s="39" t="s">
        <v>1775</v>
      </c>
      <c r="E358" s="44" t="str">
        <f ca="1">評価結果!G415</f>
        <v>◎</v>
      </c>
      <c r="F358" s="45" t="str">
        <f>評価結果!H415</f>
        <v>5a.1</v>
      </c>
      <c r="G358" s="46" t="str">
        <f>評価結果!I415</f>
        <v>高効率上水道ポンプの導入</v>
      </c>
      <c r="H358" s="70">
        <f>評価結果!S415</f>
        <v>0</v>
      </c>
      <c r="I358" s="48">
        <f>評価結果!T415</f>
        <v>9.6000000000000002E-2</v>
      </c>
      <c r="J358" s="48">
        <f>評価結果!U415</f>
        <v>1</v>
      </c>
      <c r="K358" s="145" t="str">
        <f>評価結果!W415</f>
        <v/>
      </c>
      <c r="L358" s="145" t="str">
        <f>評価結果!L415</f>
        <v>-</v>
      </c>
    </row>
    <row r="359" spans="2:12" ht="15" customHeight="1" x14ac:dyDescent="0.25">
      <c r="B359" s="1025"/>
      <c r="C359" s="1025"/>
      <c r="D359" s="41"/>
      <c r="E359" s="49" t="str">
        <f ca="1">評価結果!G416</f>
        <v>◎</v>
      </c>
      <c r="F359" s="50" t="str">
        <f>評価結果!H416</f>
        <v>5a.2</v>
      </c>
      <c r="G359" s="51" t="str">
        <f>評価結果!I416</f>
        <v>上水道ポンプの台数制御の導入</v>
      </c>
      <c r="H359" s="71">
        <f>評価結果!S416</f>
        <v>0</v>
      </c>
      <c r="I359" s="53">
        <f>評価結果!T416</f>
        <v>0.112</v>
      </c>
      <c r="J359" s="81">
        <f>評価結果!U416</f>
        <v>1</v>
      </c>
      <c r="K359" s="170" t="str">
        <f>評価結果!W416</f>
        <v/>
      </c>
      <c r="L359" s="197" t="str">
        <f>評価結果!L416</f>
        <v>-</v>
      </c>
    </row>
    <row r="360" spans="2:12" ht="15" customHeight="1" x14ac:dyDescent="0.25">
      <c r="B360" s="1025"/>
      <c r="C360" s="1025"/>
      <c r="D360" s="41"/>
      <c r="E360" s="49" t="str">
        <f ca="1">評価結果!G417</f>
        <v>○</v>
      </c>
      <c r="F360" s="50" t="str">
        <f>評価結果!H417</f>
        <v>5a.3</v>
      </c>
      <c r="G360" s="51" t="str">
        <f>評価結果!I417</f>
        <v>上水道ポンプの回転数制御の導入</v>
      </c>
      <c r="H360" s="71">
        <f>評価結果!S417</f>
        <v>0</v>
      </c>
      <c r="I360" s="53">
        <f>評価結果!T417</f>
        <v>0.248</v>
      </c>
      <c r="J360" s="81">
        <f>評価結果!U417</f>
        <v>1</v>
      </c>
      <c r="K360" s="170" t="str">
        <f>評価結果!W417</f>
        <v/>
      </c>
      <c r="L360" s="197" t="str">
        <f>評価結果!L417</f>
        <v>-</v>
      </c>
    </row>
    <row r="361" spans="2:12" ht="15" customHeight="1" x14ac:dyDescent="0.25">
      <c r="B361" s="1025"/>
      <c r="C361" s="1025"/>
      <c r="D361" s="41"/>
      <c r="E361" s="49" t="str">
        <f ca="1">評価結果!G418</f>
        <v>○</v>
      </c>
      <c r="F361" s="50" t="str">
        <f>評価結果!H418</f>
        <v>5a.4</v>
      </c>
      <c r="G361" s="51" t="str">
        <f>評価結果!I418</f>
        <v>高効率ブロワ・ファンの導入</v>
      </c>
      <c r="H361" s="71">
        <f>評価結果!S418</f>
        <v>0</v>
      </c>
      <c r="I361" s="53">
        <f>評価結果!T418</f>
        <v>0.03</v>
      </c>
      <c r="J361" s="81">
        <f>評価結果!U418</f>
        <v>1</v>
      </c>
      <c r="K361" s="170" t="str">
        <f>評価結果!W418</f>
        <v/>
      </c>
      <c r="L361" s="197" t="str">
        <f>評価結果!L418</f>
        <v>-</v>
      </c>
    </row>
    <row r="362" spans="2:12" ht="15" customHeight="1" x14ac:dyDescent="0.25">
      <c r="B362" s="1025"/>
      <c r="C362" s="1025"/>
      <c r="D362" s="41"/>
      <c r="E362" s="49" t="str">
        <f ca="1">評価結果!G419</f>
        <v>＋</v>
      </c>
      <c r="F362" s="50" t="str">
        <f>評価結果!H419</f>
        <v>5a.5</v>
      </c>
      <c r="G362" s="51" t="str">
        <f>評価結果!I419</f>
        <v>上水道ポンプの翼角制御の導入</v>
      </c>
      <c r="H362" s="71">
        <f>評価結果!S419</f>
        <v>0</v>
      </c>
      <c r="I362" s="53">
        <f>評価結果!T419</f>
        <v>0.18099999999999999</v>
      </c>
      <c r="J362" s="81">
        <f>評価結果!U419</f>
        <v>1</v>
      </c>
      <c r="K362" s="170" t="str">
        <f>評価結果!W419</f>
        <v/>
      </c>
      <c r="L362" s="197" t="str">
        <f>評価結果!L419</f>
        <v>-</v>
      </c>
    </row>
    <row r="363" spans="2:12" ht="15" customHeight="1" x14ac:dyDescent="0.25">
      <c r="B363" s="1025"/>
      <c r="C363" s="1025"/>
      <c r="D363" s="18"/>
      <c r="E363" s="54" t="str">
        <f ca="1">評価結果!G420</f>
        <v>＋</v>
      </c>
      <c r="F363" s="55" t="str">
        <f>評価結果!H420</f>
        <v>5a.6</v>
      </c>
      <c r="G363" s="56" t="str">
        <f>評価結果!I420</f>
        <v>上水道ポンプのインペラの改良</v>
      </c>
      <c r="H363" s="72">
        <f>評価結果!S420</f>
        <v>0</v>
      </c>
      <c r="I363" s="59">
        <f>評価結果!T420</f>
        <v>0.1</v>
      </c>
      <c r="J363" s="59">
        <f>評価結果!U420</f>
        <v>1</v>
      </c>
      <c r="K363" s="155" t="str">
        <f>評価結果!W420</f>
        <v/>
      </c>
      <c r="L363" s="155" t="str">
        <f>評価結果!L420</f>
        <v>-</v>
      </c>
    </row>
    <row r="364" spans="2:12" ht="15" customHeight="1" x14ac:dyDescent="0.25">
      <c r="B364" s="1025"/>
      <c r="C364" s="1025"/>
      <c r="D364" s="41" t="s">
        <v>2021</v>
      </c>
      <c r="E364" s="87" t="str">
        <f ca="1">評価結果!G421</f>
        <v>○</v>
      </c>
      <c r="F364" s="88" t="str">
        <f>評価結果!H421</f>
        <v>5b.1</v>
      </c>
      <c r="G364" s="79" t="str">
        <f>評価結果!I421</f>
        <v>除じん機の上下流の水位差によるON-OFF制御の導入</v>
      </c>
      <c r="H364" s="89">
        <f>評価結果!S421</f>
        <v>0</v>
      </c>
      <c r="I364" s="81">
        <f>評価結果!T421</f>
        <v>0.15</v>
      </c>
      <c r="J364" s="81">
        <f>評価結果!U421</f>
        <v>1</v>
      </c>
      <c r="K364" s="170" t="str">
        <f>評価結果!W421</f>
        <v/>
      </c>
      <c r="L364" s="170" t="str">
        <f>評価結果!L421</f>
        <v>-</v>
      </c>
    </row>
    <row r="365" spans="2:12" ht="15" customHeight="1" x14ac:dyDescent="0.25">
      <c r="B365" s="1025"/>
      <c r="C365" s="1025"/>
      <c r="D365" s="18"/>
      <c r="E365" s="54" t="str">
        <f ca="1">評価結果!G422</f>
        <v>＋</v>
      </c>
      <c r="F365" s="55" t="str">
        <f>評価結果!H422</f>
        <v>5b.2</v>
      </c>
      <c r="G365" s="56" t="str">
        <f>評価結果!I422</f>
        <v>場内雨水利用の導入</v>
      </c>
      <c r="H365" s="72">
        <f>評価結果!S422</f>
        <v>0</v>
      </c>
      <c r="I365" s="59">
        <f>評価結果!T422</f>
        <v>1E-3</v>
      </c>
      <c r="J365" s="59">
        <f>評価結果!U422</f>
        <v>1</v>
      </c>
      <c r="K365" s="155" t="str">
        <f>評価結果!W422</f>
        <v/>
      </c>
      <c r="L365" s="155" t="str">
        <f>評価結果!L422</f>
        <v>-</v>
      </c>
    </row>
    <row r="366" spans="2:12" ht="15" customHeight="1" x14ac:dyDescent="0.25">
      <c r="B366" s="1025"/>
      <c r="C366" s="1025"/>
      <c r="D366" s="41" t="s">
        <v>633</v>
      </c>
      <c r="E366" s="87" t="str">
        <f ca="1">評価結果!G423</f>
        <v>○</v>
      </c>
      <c r="F366" s="88" t="str">
        <f>評価結果!H423</f>
        <v>5c.1</v>
      </c>
      <c r="G366" s="79" t="str">
        <f>評価結果!I423</f>
        <v>かくはん装置の回転数制御の導入</v>
      </c>
      <c r="H366" s="89">
        <f>評価結果!S423</f>
        <v>0</v>
      </c>
      <c r="I366" s="81">
        <f>評価結果!T423</f>
        <v>0.06</v>
      </c>
      <c r="J366" s="81">
        <f>評価結果!U423</f>
        <v>1</v>
      </c>
      <c r="K366" s="170" t="str">
        <f>評価結果!W423</f>
        <v/>
      </c>
      <c r="L366" s="170" t="str">
        <f>評価結果!L423</f>
        <v>-</v>
      </c>
    </row>
    <row r="367" spans="2:12" ht="15" customHeight="1" x14ac:dyDescent="0.25">
      <c r="B367" s="1025"/>
      <c r="C367" s="1025"/>
      <c r="D367" s="41"/>
      <c r="E367" s="49" t="str">
        <f ca="1">評価結果!G424</f>
        <v>○</v>
      </c>
      <c r="F367" s="50" t="str">
        <f>評価結果!H424</f>
        <v>5c.2</v>
      </c>
      <c r="G367" s="51" t="str">
        <f>評価結果!I424</f>
        <v>かくはん装置の低速モ－タの導入</v>
      </c>
      <c r="H367" s="71">
        <f>評価結果!S424</f>
        <v>0</v>
      </c>
      <c r="I367" s="53">
        <f>評価結果!T424</f>
        <v>9.9000000000000005E-2</v>
      </c>
      <c r="J367" s="81">
        <f>評価結果!U424</f>
        <v>1</v>
      </c>
      <c r="K367" s="170" t="str">
        <f>評価結果!W424</f>
        <v/>
      </c>
      <c r="L367" s="197" t="str">
        <f>評価結果!L424</f>
        <v>-</v>
      </c>
    </row>
    <row r="368" spans="2:12" ht="15" customHeight="1" x14ac:dyDescent="0.25">
      <c r="B368" s="1025"/>
      <c r="C368" s="1025"/>
      <c r="D368" s="18"/>
      <c r="E368" s="54" t="str">
        <f ca="1">評価結果!G425</f>
        <v>＋</v>
      </c>
      <c r="F368" s="55" t="str">
        <f>評価結果!H425</f>
        <v>5c.3</v>
      </c>
      <c r="G368" s="56" t="str">
        <f>評価結果!I425</f>
        <v>自然平衡形ろ過池の導入</v>
      </c>
      <c r="H368" s="72">
        <f>評価結果!S425</f>
        <v>0</v>
      </c>
      <c r="I368" s="59">
        <f>評価結果!T425</f>
        <v>0.4</v>
      </c>
      <c r="J368" s="59">
        <f>評価結果!U425</f>
        <v>1</v>
      </c>
      <c r="K368" s="155" t="str">
        <f>評価結果!W425</f>
        <v/>
      </c>
      <c r="L368" s="155" t="str">
        <f>評価結果!L425</f>
        <v>-</v>
      </c>
    </row>
    <row r="369" spans="2:12" ht="15" customHeight="1" x14ac:dyDescent="0.25">
      <c r="B369" s="1025"/>
      <c r="C369" s="1025"/>
      <c r="D369" s="284" t="s">
        <v>636</v>
      </c>
      <c r="E369" s="54" t="str">
        <f ca="1">評価結果!G426</f>
        <v>○</v>
      </c>
      <c r="F369" s="55" t="str">
        <f>評価結果!H426</f>
        <v>5d.1</v>
      </c>
      <c r="G369" s="56" t="str">
        <f>評価結果!I426</f>
        <v>オゾンブロワのインバータ制御の導入</v>
      </c>
      <c r="H369" s="72">
        <f>評価結果!S426</f>
        <v>0</v>
      </c>
      <c r="I369" s="59">
        <f>評価結果!T426</f>
        <v>4.9000000000000002E-2</v>
      </c>
      <c r="J369" s="59">
        <f>評価結果!U426</f>
        <v>1</v>
      </c>
      <c r="K369" s="155" t="str">
        <f>評価結果!W426</f>
        <v/>
      </c>
      <c r="L369" s="155" t="str">
        <f>評価結果!L426</f>
        <v>-</v>
      </c>
    </row>
    <row r="370" spans="2:12" ht="15" customHeight="1" x14ac:dyDescent="0.25">
      <c r="B370" s="1025"/>
      <c r="C370" s="1025"/>
      <c r="D370" s="41" t="s">
        <v>635</v>
      </c>
      <c r="E370" s="87" t="str">
        <f ca="1">評価結果!G427</f>
        <v>＋</v>
      </c>
      <c r="F370" s="88" t="str">
        <f>評価結果!H427</f>
        <v>5e.1</v>
      </c>
      <c r="G370" s="79" t="str">
        <f>評価結果!I427</f>
        <v>天日乾燥と脱水機併用の汚泥脱水システムの導入</v>
      </c>
      <c r="H370" s="89">
        <f>評価結果!S427</f>
        <v>0</v>
      </c>
      <c r="I370" s="81">
        <f>評価結果!T427</f>
        <v>0.3</v>
      </c>
      <c r="J370" s="81">
        <f>評価結果!U427</f>
        <v>1</v>
      </c>
      <c r="K370" s="170" t="str">
        <f>評価結果!W427</f>
        <v/>
      </c>
      <c r="L370" s="170" t="str">
        <f>評価結果!L427</f>
        <v>-</v>
      </c>
    </row>
    <row r="371" spans="2:12" ht="15" customHeight="1" x14ac:dyDescent="0.25">
      <c r="B371" s="1026"/>
      <c r="C371" s="1026"/>
      <c r="D371" s="18"/>
      <c r="E371" s="54" t="str">
        <f ca="1">評価結果!G428</f>
        <v>＋</v>
      </c>
      <c r="F371" s="55" t="str">
        <f>評価結果!H428</f>
        <v>5e.2</v>
      </c>
      <c r="G371" s="56" t="str">
        <f>評価結果!I428</f>
        <v>排熱利用による濃縮汚泥加温システムの導入</v>
      </c>
      <c r="H371" s="72">
        <f>評価結果!S428</f>
        <v>0</v>
      </c>
      <c r="I371" s="59">
        <f>評価結果!T428</f>
        <v>0.2</v>
      </c>
      <c r="J371" s="59">
        <f>評価結果!U428</f>
        <v>1</v>
      </c>
      <c r="K371" s="155" t="str">
        <f>評価結果!W428</f>
        <v/>
      </c>
      <c r="L371" s="155" t="str">
        <f>評価結果!L428</f>
        <v>-</v>
      </c>
    </row>
    <row r="372" spans="2:12" ht="15" customHeight="1" x14ac:dyDescent="0.25">
      <c r="B372" s="1024" t="s">
        <v>690</v>
      </c>
      <c r="C372" s="1040" t="s">
        <v>1506</v>
      </c>
      <c r="D372" s="39" t="s">
        <v>1775</v>
      </c>
      <c r="E372" s="44" t="str">
        <f ca="1">評価結果!G429</f>
        <v>◎</v>
      </c>
      <c r="F372" s="45" t="str">
        <f>評価結果!H429</f>
        <v>5a.1</v>
      </c>
      <c r="G372" s="46" t="str">
        <f>評価結果!I429</f>
        <v>水量・水圧の適正化</v>
      </c>
      <c r="H372" s="70">
        <f>評価結果!S429</f>
        <v>0</v>
      </c>
      <c r="I372" s="48">
        <f>評価結果!T429</f>
        <v>0.01</v>
      </c>
      <c r="J372" s="48">
        <f>評価結果!U429</f>
        <v>1</v>
      </c>
      <c r="K372" s="145" t="str">
        <f>評価結果!W429</f>
        <v/>
      </c>
      <c r="L372" s="145" t="str">
        <f>評価結果!L429</f>
        <v>-</v>
      </c>
    </row>
    <row r="373" spans="2:12" ht="15" customHeight="1" x14ac:dyDescent="0.25">
      <c r="B373" s="1025"/>
      <c r="C373" s="1041"/>
      <c r="D373" s="18"/>
      <c r="E373" s="54" t="str">
        <f ca="1">評価結果!G430</f>
        <v>◎</v>
      </c>
      <c r="F373" s="55" t="str">
        <f>評価結果!H430</f>
        <v>5a.2</v>
      </c>
      <c r="G373" s="56" t="str">
        <f>評価結果!I430</f>
        <v>上水道ポンプ台数制御の適正化</v>
      </c>
      <c r="H373" s="72">
        <f>評価結果!S430</f>
        <v>0</v>
      </c>
      <c r="I373" s="59">
        <f>評価結果!T430</f>
        <v>0.01</v>
      </c>
      <c r="J373" s="59">
        <f>評価結果!U430</f>
        <v>1</v>
      </c>
      <c r="K373" s="155" t="str">
        <f>評価結果!W430</f>
        <v/>
      </c>
      <c r="L373" s="155" t="str">
        <f>評価結果!L430</f>
        <v>-</v>
      </c>
    </row>
    <row r="374" spans="2:12" ht="15" customHeight="1" x14ac:dyDescent="0.25">
      <c r="B374" s="1025"/>
      <c r="C374" s="1041"/>
      <c r="D374" s="284" t="s">
        <v>2021</v>
      </c>
      <c r="E374" s="54" t="str">
        <f ca="1">評価結果!G431</f>
        <v>○</v>
      </c>
      <c r="F374" s="55" t="str">
        <f>評価結果!H431</f>
        <v>5b.1</v>
      </c>
      <c r="G374" s="56" t="str">
        <f>評価結果!I431</f>
        <v>除じん機の運転時間・運転間隔の適正化</v>
      </c>
      <c r="H374" s="72">
        <f>評価結果!S431</f>
        <v>0</v>
      </c>
      <c r="I374" s="59">
        <f>評価結果!T431</f>
        <v>0.01</v>
      </c>
      <c r="J374" s="59">
        <f>評価結果!U431</f>
        <v>1</v>
      </c>
      <c r="K374" s="155" t="str">
        <f>評価結果!W431</f>
        <v/>
      </c>
      <c r="L374" s="155" t="str">
        <f>評価結果!L431</f>
        <v>-</v>
      </c>
    </row>
    <row r="375" spans="2:12" ht="15" customHeight="1" x14ac:dyDescent="0.25">
      <c r="B375" s="1025"/>
      <c r="C375" s="1041"/>
      <c r="D375" s="41" t="s">
        <v>633</v>
      </c>
      <c r="E375" s="87" t="str">
        <f ca="1">評価結果!G432</f>
        <v>○</v>
      </c>
      <c r="F375" s="88" t="str">
        <f>評価結果!H432</f>
        <v>5c.1</v>
      </c>
      <c r="G375" s="79" t="str">
        <f>評価結果!I432</f>
        <v>汚泥かき寄せ機の運転時間・運転間隔の適正化</v>
      </c>
      <c r="H375" s="89">
        <f>評価結果!S432</f>
        <v>0</v>
      </c>
      <c r="I375" s="81">
        <f>評価結果!T432</f>
        <v>0.01</v>
      </c>
      <c r="J375" s="81">
        <f>評価結果!U432</f>
        <v>1</v>
      </c>
      <c r="K375" s="170" t="str">
        <f>評価結果!W432</f>
        <v/>
      </c>
      <c r="L375" s="170" t="str">
        <f>評価結果!L432</f>
        <v>-</v>
      </c>
    </row>
    <row r="376" spans="2:12" ht="15" customHeight="1" x14ac:dyDescent="0.25">
      <c r="B376" s="1025"/>
      <c r="C376" s="1041"/>
      <c r="D376" s="41"/>
      <c r="E376" s="49" t="str">
        <f ca="1">評価結果!G433</f>
        <v>○</v>
      </c>
      <c r="F376" s="50" t="str">
        <f>評価結果!H433</f>
        <v>5c.2</v>
      </c>
      <c r="G376" s="51" t="str">
        <f>評価結果!I433</f>
        <v>汚泥排出装置の運転時間・運転間隔の適正化</v>
      </c>
      <c r="H376" s="71">
        <f>評価結果!S433</f>
        <v>0</v>
      </c>
      <c r="I376" s="53">
        <f>評価結果!T433</f>
        <v>0.01</v>
      </c>
      <c r="J376" s="81">
        <f>評価結果!U433</f>
        <v>1</v>
      </c>
      <c r="K376" s="170" t="str">
        <f>評価結果!W433</f>
        <v/>
      </c>
      <c r="L376" s="197" t="str">
        <f>評価結果!L433</f>
        <v>-</v>
      </c>
    </row>
    <row r="377" spans="2:12" ht="15" customHeight="1" x14ac:dyDescent="0.25">
      <c r="B377" s="1025"/>
      <c r="C377" s="1041"/>
      <c r="D377" s="18"/>
      <c r="E377" s="54" t="str">
        <f ca="1">評価結果!G434</f>
        <v>○</v>
      </c>
      <c r="F377" s="55" t="str">
        <f>評価結果!H434</f>
        <v>5c.3</v>
      </c>
      <c r="G377" s="56" t="str">
        <f>評価結果!I434</f>
        <v>ろ過逆洗・空洗の頻度の適正化</v>
      </c>
      <c r="H377" s="72">
        <f>評価結果!S434</f>
        <v>0</v>
      </c>
      <c r="I377" s="59">
        <f>評価結果!T434</f>
        <v>1.2999999999999999E-2</v>
      </c>
      <c r="J377" s="59">
        <f>評価結果!U434</f>
        <v>1</v>
      </c>
      <c r="K377" s="155" t="str">
        <f>評価結果!W434</f>
        <v/>
      </c>
      <c r="L377" s="155" t="str">
        <f>評価結果!L434</f>
        <v>-</v>
      </c>
    </row>
    <row r="378" spans="2:12" ht="15" customHeight="1" x14ac:dyDescent="0.25">
      <c r="B378" s="1025"/>
      <c r="C378" s="1041"/>
      <c r="D378" s="41" t="s">
        <v>636</v>
      </c>
      <c r="E378" s="87" t="str">
        <f ca="1">評価結果!G435</f>
        <v>○</v>
      </c>
      <c r="F378" s="88" t="str">
        <f>評価結果!H435</f>
        <v>5d.1</v>
      </c>
      <c r="G378" s="79" t="str">
        <f>評価結果!I435</f>
        <v>膜ろ過の膜洗浄の頻度・時間の適正化</v>
      </c>
      <c r="H378" s="89">
        <f>評価結果!S435</f>
        <v>0</v>
      </c>
      <c r="I378" s="81">
        <f>評価結果!T435</f>
        <v>0.01</v>
      </c>
      <c r="J378" s="81">
        <f>評価結果!U435</f>
        <v>1</v>
      </c>
      <c r="K378" s="170" t="str">
        <f>評価結果!W435</f>
        <v/>
      </c>
      <c r="L378" s="170" t="str">
        <f>評価結果!L435</f>
        <v>-</v>
      </c>
    </row>
    <row r="379" spans="2:12" ht="15" customHeight="1" x14ac:dyDescent="0.25">
      <c r="B379" s="1025"/>
      <c r="C379" s="1041"/>
      <c r="D379" s="18"/>
      <c r="E379" s="54" t="str">
        <f ca="1">評価結果!G436</f>
        <v>○</v>
      </c>
      <c r="F379" s="55" t="str">
        <f>評価結果!H436</f>
        <v>5d.2</v>
      </c>
      <c r="G379" s="56" t="str">
        <f>評価結果!I436</f>
        <v>オゾン注入量の調整</v>
      </c>
      <c r="H379" s="72">
        <f>評価結果!S436</f>
        <v>0</v>
      </c>
      <c r="I379" s="59">
        <f>評価結果!T436</f>
        <v>0.01</v>
      </c>
      <c r="J379" s="59">
        <f>評価結果!U436</f>
        <v>1</v>
      </c>
      <c r="K379" s="155" t="str">
        <f>評価結果!W436</f>
        <v/>
      </c>
      <c r="L379" s="155" t="str">
        <f>評価結果!L436</f>
        <v>-</v>
      </c>
    </row>
    <row r="380" spans="2:12" ht="15" customHeight="1" x14ac:dyDescent="0.25">
      <c r="B380" s="1025"/>
      <c r="C380" s="1041"/>
      <c r="D380" s="41" t="s">
        <v>635</v>
      </c>
      <c r="E380" s="87" t="str">
        <f ca="1">評価結果!G437</f>
        <v>○</v>
      </c>
      <c r="F380" s="88" t="str">
        <f>評価結果!H437</f>
        <v>5e.1</v>
      </c>
      <c r="G380" s="79" t="str">
        <f>評価結果!I437</f>
        <v>汚泥濃縮設備の運転時間・運転間隔の適正化</v>
      </c>
      <c r="H380" s="89">
        <f>評価結果!S437</f>
        <v>0</v>
      </c>
      <c r="I380" s="81">
        <f>評価結果!T437</f>
        <v>0.01</v>
      </c>
      <c r="J380" s="81">
        <f>評価結果!U437</f>
        <v>1</v>
      </c>
      <c r="K380" s="170" t="str">
        <f>評価結果!W437</f>
        <v/>
      </c>
      <c r="L380" s="170" t="str">
        <f>評価結果!L437</f>
        <v>-</v>
      </c>
    </row>
    <row r="381" spans="2:12" ht="15" customHeight="1" x14ac:dyDescent="0.25">
      <c r="B381" s="1025"/>
      <c r="C381" s="1042"/>
      <c r="D381" s="41"/>
      <c r="E381" s="54" t="str">
        <f ca="1">評価結果!G438</f>
        <v>○</v>
      </c>
      <c r="F381" s="55" t="str">
        <f>評価結果!H438</f>
        <v>5e.2</v>
      </c>
      <c r="G381" s="56" t="str">
        <f>評価結果!I438</f>
        <v>汚泥脱水設備の運転時間・運転間隔の適正化</v>
      </c>
      <c r="H381" s="72">
        <f>評価結果!S438</f>
        <v>0</v>
      </c>
      <c r="I381" s="59">
        <f>評価結果!T438</f>
        <v>0.01</v>
      </c>
      <c r="J381" s="59">
        <f>評価結果!U438</f>
        <v>1</v>
      </c>
      <c r="K381" s="155" t="str">
        <f>評価結果!W438</f>
        <v/>
      </c>
      <c r="L381" s="155" t="str">
        <f>評価結果!L438</f>
        <v>-</v>
      </c>
    </row>
    <row r="382" spans="2:12" ht="15" customHeight="1" x14ac:dyDescent="0.25">
      <c r="B382" s="1025"/>
      <c r="C382" s="1037" t="s">
        <v>1501</v>
      </c>
      <c r="D382" s="135" t="s">
        <v>1775</v>
      </c>
      <c r="E382" s="87" t="str">
        <f ca="1">評価結果!G439</f>
        <v>◎</v>
      </c>
      <c r="F382" s="88" t="str">
        <f>評価結果!H439</f>
        <v>6a.1</v>
      </c>
      <c r="G382" s="79" t="str">
        <f>評価結果!I439</f>
        <v>上水道施設の定期的な保守・点検</v>
      </c>
      <c r="H382" s="89">
        <f>評価結果!S439</f>
        <v>0</v>
      </c>
      <c r="I382" s="81">
        <f>評価結果!T439</f>
        <v>8.9999999999999993E-3</v>
      </c>
      <c r="J382" s="81">
        <f>評価結果!U439</f>
        <v>1</v>
      </c>
      <c r="K382" s="170" t="str">
        <f>評価結果!W439</f>
        <v/>
      </c>
      <c r="L382" s="170" t="str">
        <f>評価結果!L439</f>
        <v>-</v>
      </c>
    </row>
    <row r="383" spans="2:12" ht="15" customHeight="1" x14ac:dyDescent="0.25">
      <c r="B383" s="1026"/>
      <c r="C383" s="1039"/>
      <c r="D383" s="18"/>
      <c r="E383" s="54" t="str">
        <f ca="1">評価結果!G440</f>
        <v>◎</v>
      </c>
      <c r="F383" s="55" t="str">
        <f>評価結果!H440</f>
        <v>6a.2</v>
      </c>
      <c r="G383" s="56" t="str">
        <f>評価結果!I440</f>
        <v>ブロワ・ファン等の吸気フィルターの清掃</v>
      </c>
      <c r="H383" s="72">
        <f>評価結果!S440</f>
        <v>0</v>
      </c>
      <c r="I383" s="59">
        <f>評価結果!T440</f>
        <v>1E-3</v>
      </c>
      <c r="J383" s="59">
        <f>評価結果!U440</f>
        <v>1</v>
      </c>
      <c r="K383" s="155" t="str">
        <f>評価結果!W440</f>
        <v/>
      </c>
      <c r="L383" s="155" t="str">
        <f>評価結果!L440</f>
        <v>-</v>
      </c>
    </row>
    <row r="384" spans="2:12" ht="15" customHeight="1" x14ac:dyDescent="0.25">
      <c r="B384" s="1011" t="s">
        <v>1499</v>
      </c>
      <c r="C384" s="1011" t="s">
        <v>691</v>
      </c>
      <c r="D384" s="41" t="s">
        <v>1502</v>
      </c>
      <c r="E384" s="87" t="str">
        <f ca="1">評価結果!G449</f>
        <v>◎</v>
      </c>
      <c r="F384" s="88" t="str">
        <f>評価結果!H449</f>
        <v>5a.1</v>
      </c>
      <c r="G384" s="79" t="str">
        <f>評価結果!I449</f>
        <v>主ポンプの台数制御の導入</v>
      </c>
      <c r="H384" s="89">
        <f>評価結果!S449</f>
        <v>0</v>
      </c>
      <c r="I384" s="81">
        <f>評価結果!T449</f>
        <v>0.112</v>
      </c>
      <c r="J384" s="81">
        <f>評価結果!U449</f>
        <v>1</v>
      </c>
      <c r="K384" s="170" t="str">
        <f>評価結果!W449</f>
        <v/>
      </c>
      <c r="L384" s="170" t="str">
        <f>評価結果!L449</f>
        <v>-</v>
      </c>
    </row>
    <row r="385" spans="2:12" ht="15" customHeight="1" x14ac:dyDescent="0.25">
      <c r="B385" s="1012"/>
      <c r="C385" s="1012"/>
      <c r="D385" s="41"/>
      <c r="E385" s="49" t="str">
        <f ca="1">評価結果!G450</f>
        <v>○</v>
      </c>
      <c r="F385" s="50" t="str">
        <f>評価結果!H450</f>
        <v>5a.2</v>
      </c>
      <c r="G385" s="51" t="str">
        <f>評価結果!I450</f>
        <v>高効率主ポンプの導入</v>
      </c>
      <c r="H385" s="71">
        <f>評価結果!S450</f>
        <v>0</v>
      </c>
      <c r="I385" s="53">
        <f>評価結果!T450</f>
        <v>9.6000000000000002E-2</v>
      </c>
      <c r="J385" s="81">
        <f>評価結果!U450</f>
        <v>1</v>
      </c>
      <c r="K385" s="170" t="str">
        <f>評価結果!W450</f>
        <v/>
      </c>
      <c r="L385" s="197" t="str">
        <f>評価結果!L450</f>
        <v>-</v>
      </c>
    </row>
    <row r="386" spans="2:12" ht="15" customHeight="1" x14ac:dyDescent="0.25">
      <c r="B386" s="1012"/>
      <c r="C386" s="1012"/>
      <c r="D386" s="41"/>
      <c r="E386" s="49" t="str">
        <f ca="1">評価結果!G451</f>
        <v>○</v>
      </c>
      <c r="F386" s="50" t="str">
        <f>評価結果!H451</f>
        <v>5a.3</v>
      </c>
      <c r="G386" s="51" t="str">
        <f>評価結果!I451</f>
        <v>主ポンプの回転数制御の導入</v>
      </c>
      <c r="H386" s="71">
        <f>評価結果!S451</f>
        <v>0</v>
      </c>
      <c r="I386" s="53">
        <f>評価結果!T451</f>
        <v>0.12</v>
      </c>
      <c r="J386" s="81">
        <f>評価結果!U451</f>
        <v>1</v>
      </c>
      <c r="K386" s="170" t="str">
        <f>評価結果!W451</f>
        <v/>
      </c>
      <c r="L386" s="197" t="str">
        <f>評価結果!L451</f>
        <v>-</v>
      </c>
    </row>
    <row r="387" spans="2:12" ht="15" customHeight="1" x14ac:dyDescent="0.25">
      <c r="B387" s="1012"/>
      <c r="C387" s="1012"/>
      <c r="D387" s="41"/>
      <c r="E387" s="49" t="str">
        <f ca="1">評価結果!G452</f>
        <v>○</v>
      </c>
      <c r="F387" s="50" t="str">
        <f>評価結果!H452</f>
        <v>5a.4</v>
      </c>
      <c r="G387" s="51" t="str">
        <f>評価結果!I452</f>
        <v>スクリーン・揚砂設備の間欠制御の導入</v>
      </c>
      <c r="H387" s="71">
        <f>評価結果!S452</f>
        <v>0</v>
      </c>
      <c r="I387" s="53">
        <f>評価結果!T452</f>
        <v>0.01</v>
      </c>
      <c r="J387" s="81">
        <f>評価結果!U452</f>
        <v>1</v>
      </c>
      <c r="K387" s="170" t="str">
        <f>評価結果!W452</f>
        <v/>
      </c>
      <c r="L387" s="197" t="str">
        <f>評価結果!L452</f>
        <v>-</v>
      </c>
    </row>
    <row r="388" spans="2:12" ht="15" customHeight="1" x14ac:dyDescent="0.25">
      <c r="B388" s="1012"/>
      <c r="C388" s="1012"/>
      <c r="D388" s="18"/>
      <c r="E388" s="54" t="str">
        <f ca="1">評価結果!G453</f>
        <v>＋</v>
      </c>
      <c r="F388" s="55" t="str">
        <f>評価結果!H453</f>
        <v>5a.5</v>
      </c>
      <c r="G388" s="56" t="str">
        <f>評価結果!I453</f>
        <v>流入水量による池数制御の導入</v>
      </c>
      <c r="H388" s="72">
        <f>評価結果!S453</f>
        <v>0</v>
      </c>
      <c r="I388" s="59">
        <f>評価結果!T453</f>
        <v>0.02</v>
      </c>
      <c r="J388" s="59">
        <f>評価結果!U453</f>
        <v>1</v>
      </c>
      <c r="K388" s="155" t="str">
        <f>評価結果!W453</f>
        <v/>
      </c>
      <c r="L388" s="155" t="str">
        <f>評価結果!L453</f>
        <v>-</v>
      </c>
    </row>
    <row r="389" spans="2:12" ht="15" customHeight="1" x14ac:dyDescent="0.25">
      <c r="B389" s="1012"/>
      <c r="C389" s="1012"/>
      <c r="D389" s="41" t="s">
        <v>1503</v>
      </c>
      <c r="E389" s="87" t="str">
        <f ca="1">評価結果!G454</f>
        <v>◎</v>
      </c>
      <c r="F389" s="88" t="str">
        <f>評価結果!H454</f>
        <v>5b.1</v>
      </c>
      <c r="G389" s="79" t="str">
        <f>評価結果!I454</f>
        <v>ばっ気用ブロワの台数制御の導入</v>
      </c>
      <c r="H389" s="89">
        <f>評価結果!S454</f>
        <v>0</v>
      </c>
      <c r="I389" s="81">
        <f>評価結果!T454</f>
        <v>0.112</v>
      </c>
      <c r="J389" s="81">
        <f>評価結果!U454</f>
        <v>1</v>
      </c>
      <c r="K389" s="170" t="str">
        <f>評価結果!W454</f>
        <v/>
      </c>
      <c r="L389" s="170" t="str">
        <f>評価結果!L454</f>
        <v>-</v>
      </c>
    </row>
    <row r="390" spans="2:12" ht="15" customHeight="1" x14ac:dyDescent="0.25">
      <c r="B390" s="1012"/>
      <c r="C390" s="1012"/>
      <c r="D390" s="41"/>
      <c r="E390" s="49" t="str">
        <f ca="1">評価結果!G455</f>
        <v>◎</v>
      </c>
      <c r="F390" s="50" t="str">
        <f>評価結果!H455</f>
        <v>5b.2</v>
      </c>
      <c r="G390" s="51" t="str">
        <f>評価結果!I455</f>
        <v>ばっ気用ブロワの回転数制御・インレットベーン制御の導入</v>
      </c>
      <c r="H390" s="71">
        <f>評価結果!S455</f>
        <v>0</v>
      </c>
      <c r="I390" s="53">
        <f>評価結果!T455</f>
        <v>0.12</v>
      </c>
      <c r="J390" s="81">
        <f>評価結果!U455</f>
        <v>1</v>
      </c>
      <c r="K390" s="170" t="str">
        <f>評価結果!W455</f>
        <v/>
      </c>
      <c r="L390" s="197" t="str">
        <f>評価結果!L455</f>
        <v>-</v>
      </c>
    </row>
    <row r="391" spans="2:12" ht="15" customHeight="1" x14ac:dyDescent="0.25">
      <c r="B391" s="1012"/>
      <c r="C391" s="1012"/>
      <c r="D391" s="41"/>
      <c r="E391" s="49" t="str">
        <f ca="1">評価結果!G456</f>
        <v>◎</v>
      </c>
      <c r="F391" s="50" t="str">
        <f>評価結果!H456</f>
        <v>5b.3</v>
      </c>
      <c r="G391" s="51" t="str">
        <f>評価結果!I456</f>
        <v>微細気泡散気装置の導入</v>
      </c>
      <c r="H391" s="71">
        <f>評価結果!S456</f>
        <v>0</v>
      </c>
      <c r="I391" s="53">
        <f>評価結果!T456</f>
        <v>0.2</v>
      </c>
      <c r="J391" s="81">
        <f>評価結果!U456</f>
        <v>1</v>
      </c>
      <c r="K391" s="170" t="str">
        <f>評価結果!W456</f>
        <v/>
      </c>
      <c r="L391" s="197" t="str">
        <f>評価結果!L456</f>
        <v>-</v>
      </c>
    </row>
    <row r="392" spans="2:12" ht="15" customHeight="1" x14ac:dyDescent="0.25">
      <c r="B392" s="1012"/>
      <c r="C392" s="1012"/>
      <c r="D392" s="41"/>
      <c r="E392" s="49" t="str">
        <f ca="1">評価結果!G457</f>
        <v>◎</v>
      </c>
      <c r="F392" s="50" t="str">
        <f>評価結果!H457</f>
        <v>5b.4</v>
      </c>
      <c r="G392" s="51" t="str">
        <f>評価結果!I457</f>
        <v>返送汚泥ポンプの台数制御の導入</v>
      </c>
      <c r="H392" s="71">
        <f>評価結果!S457</f>
        <v>0</v>
      </c>
      <c r="I392" s="53">
        <f>評価結果!T457</f>
        <v>2.8000000000000001E-2</v>
      </c>
      <c r="J392" s="81">
        <f>評価結果!U457</f>
        <v>1</v>
      </c>
      <c r="K392" s="170" t="str">
        <f>評価結果!W457</f>
        <v/>
      </c>
      <c r="L392" s="197" t="str">
        <f>評価結果!L457</f>
        <v>-</v>
      </c>
    </row>
    <row r="393" spans="2:12" ht="15" customHeight="1" x14ac:dyDescent="0.25">
      <c r="B393" s="1012"/>
      <c r="C393" s="1012"/>
      <c r="D393" s="41"/>
      <c r="E393" s="49" t="str">
        <f ca="1">評価結果!G458</f>
        <v>○</v>
      </c>
      <c r="F393" s="50" t="str">
        <f>評価結果!H458</f>
        <v>5b.5</v>
      </c>
      <c r="G393" s="51" t="str">
        <f>評価結果!I458</f>
        <v>高効率返送汚泥ポンプの導入</v>
      </c>
      <c r="H393" s="71">
        <f>評価結果!S458</f>
        <v>0</v>
      </c>
      <c r="I393" s="53">
        <f>評価結果!T458</f>
        <v>2.4E-2</v>
      </c>
      <c r="J393" s="81">
        <f>評価結果!U458</f>
        <v>1</v>
      </c>
      <c r="K393" s="170" t="str">
        <f>評価結果!W458</f>
        <v/>
      </c>
      <c r="L393" s="197" t="str">
        <f>評価結果!L458</f>
        <v>-</v>
      </c>
    </row>
    <row r="394" spans="2:12" ht="15" customHeight="1" x14ac:dyDescent="0.25">
      <c r="B394" s="1012"/>
      <c r="C394" s="1012"/>
      <c r="D394" s="41"/>
      <c r="E394" s="49" t="str">
        <f ca="1">評価結果!G459</f>
        <v>○</v>
      </c>
      <c r="F394" s="50" t="str">
        <f>評価結果!H459</f>
        <v>5b.6</v>
      </c>
      <c r="G394" s="51" t="str">
        <f>評価結果!I459</f>
        <v>汚泥かき寄せ機の間欠制御の導入</v>
      </c>
      <c r="H394" s="71">
        <f>評価結果!S459</f>
        <v>0</v>
      </c>
      <c r="I394" s="53">
        <f>評価結果!T459</f>
        <v>6.0000000000000001E-3</v>
      </c>
      <c r="J394" s="81">
        <f>評価結果!U459</f>
        <v>1</v>
      </c>
      <c r="K394" s="170" t="str">
        <f>評価結果!W459</f>
        <v/>
      </c>
      <c r="L394" s="197" t="str">
        <f>評価結果!L459</f>
        <v>-</v>
      </c>
    </row>
    <row r="395" spans="2:12" ht="15" customHeight="1" x14ac:dyDescent="0.25">
      <c r="B395" s="1012"/>
      <c r="C395" s="1012"/>
      <c r="D395" s="41"/>
      <c r="E395" s="49" t="str">
        <f ca="1">評価結果!G460</f>
        <v>○</v>
      </c>
      <c r="F395" s="50" t="str">
        <f>評価結果!H460</f>
        <v>5b.7</v>
      </c>
      <c r="G395" s="51" t="str">
        <f>評価結果!I460</f>
        <v>汚泥引き抜きポンプの間欠制御の導入</v>
      </c>
      <c r="H395" s="71">
        <f>評価結果!S460</f>
        <v>0</v>
      </c>
      <c r="I395" s="53">
        <f>評価結果!T460</f>
        <v>1.2999999999999999E-2</v>
      </c>
      <c r="J395" s="81">
        <f>評価結果!U460</f>
        <v>1</v>
      </c>
      <c r="K395" s="170" t="str">
        <f>評価結果!W460</f>
        <v/>
      </c>
      <c r="L395" s="197" t="str">
        <f>評価結果!L460</f>
        <v>-</v>
      </c>
    </row>
    <row r="396" spans="2:12" ht="15" customHeight="1" x14ac:dyDescent="0.25">
      <c r="B396" s="1012"/>
      <c r="C396" s="1012"/>
      <c r="D396" s="41"/>
      <c r="E396" s="49" t="str">
        <f ca="1">評価結果!G461</f>
        <v>○</v>
      </c>
      <c r="F396" s="50" t="str">
        <f>評価結果!H461</f>
        <v>5b.8</v>
      </c>
      <c r="G396" s="51" t="str">
        <f>評価結果!I461</f>
        <v>返送汚泥ポンプの回転数制御の導入</v>
      </c>
      <c r="H396" s="71">
        <f>評価結果!S461</f>
        <v>0</v>
      </c>
      <c r="I396" s="53">
        <f>評価結果!T461</f>
        <v>6.2E-2</v>
      </c>
      <c r="J396" s="81">
        <f>評価結果!U461</f>
        <v>1</v>
      </c>
      <c r="K396" s="170" t="str">
        <f>評価結果!W461</f>
        <v/>
      </c>
      <c r="L396" s="197" t="str">
        <f>評価結果!L461</f>
        <v>-</v>
      </c>
    </row>
    <row r="397" spans="2:12" ht="15" customHeight="1" x14ac:dyDescent="0.25">
      <c r="B397" s="1012"/>
      <c r="C397" s="1012"/>
      <c r="D397" s="41"/>
      <c r="E397" s="49" t="str">
        <f ca="1">評価結果!G462</f>
        <v>○</v>
      </c>
      <c r="F397" s="50" t="str">
        <f>評価結果!H462</f>
        <v>5b.9</v>
      </c>
      <c r="G397" s="51" t="str">
        <f>評価結果!I462</f>
        <v>ばっ気用ブロワの送風量制御の導入</v>
      </c>
      <c r="H397" s="71">
        <f>評価結果!S462</f>
        <v>0</v>
      </c>
      <c r="I397" s="53">
        <f>評価結果!T462</f>
        <v>6.2E-2</v>
      </c>
      <c r="J397" s="81">
        <f>評価結果!U462</f>
        <v>1</v>
      </c>
      <c r="K397" s="170" t="str">
        <f>評価結果!W462</f>
        <v/>
      </c>
      <c r="L397" s="197" t="str">
        <f>評価結果!L462</f>
        <v>-</v>
      </c>
    </row>
    <row r="398" spans="2:12" ht="15" customHeight="1" x14ac:dyDescent="0.25">
      <c r="B398" s="1012"/>
      <c r="C398" s="1012"/>
      <c r="D398" s="41"/>
      <c r="E398" s="49" t="str">
        <f ca="1">評価結果!G463</f>
        <v>○</v>
      </c>
      <c r="F398" s="50" t="str">
        <f>評価結果!H463</f>
        <v>5b.10</v>
      </c>
      <c r="G398" s="51" t="str">
        <f>評価結果!I463</f>
        <v>水中かくはん機の回転数制御の導入</v>
      </c>
      <c r="H398" s="71">
        <f>評価結果!S463</f>
        <v>0</v>
      </c>
      <c r="I398" s="53">
        <f>評価結果!T463</f>
        <v>2E-3</v>
      </c>
      <c r="J398" s="81">
        <f>評価結果!U463</f>
        <v>1</v>
      </c>
      <c r="K398" s="170" t="str">
        <f>評価結果!W463</f>
        <v/>
      </c>
      <c r="L398" s="197" t="str">
        <f>評価結果!L463</f>
        <v>-</v>
      </c>
    </row>
    <row r="399" spans="2:12" ht="15" customHeight="1" x14ac:dyDescent="0.25">
      <c r="B399" s="1012"/>
      <c r="C399" s="1012"/>
      <c r="D399" s="41"/>
      <c r="E399" s="49" t="str">
        <f ca="1">評価結果!G464</f>
        <v>○</v>
      </c>
      <c r="F399" s="50" t="str">
        <f>評価結果!H464</f>
        <v>5b.11</v>
      </c>
      <c r="G399" s="51" t="str">
        <f>評価結果!I464</f>
        <v>水中かくはん機の間欠制御の導入</v>
      </c>
      <c r="H399" s="71">
        <f>評価結果!S464</f>
        <v>0</v>
      </c>
      <c r="I399" s="53">
        <f>評価結果!T464</f>
        <v>1E-3</v>
      </c>
      <c r="J399" s="81">
        <f>評価結果!U464</f>
        <v>1</v>
      </c>
      <c r="K399" s="170" t="str">
        <f>評価結果!W464</f>
        <v/>
      </c>
      <c r="L399" s="197" t="str">
        <f>評価結果!L464</f>
        <v>-</v>
      </c>
    </row>
    <row r="400" spans="2:12" ht="15" customHeight="1" x14ac:dyDescent="0.25">
      <c r="B400" s="1012"/>
      <c r="C400" s="1012"/>
      <c r="D400" s="41"/>
      <c r="E400" s="49" t="str">
        <f ca="1">評価結果!G465</f>
        <v>○</v>
      </c>
      <c r="F400" s="50" t="str">
        <f>評価結果!H465</f>
        <v>5b.12</v>
      </c>
      <c r="G400" s="51" t="str">
        <f>評価結果!I465</f>
        <v>ブロワ管への超音波流量計の導入</v>
      </c>
      <c r="H400" s="71">
        <f>評価結果!S465</f>
        <v>0</v>
      </c>
      <c r="I400" s="53">
        <f>評価結果!T465</f>
        <v>5.0000000000000001E-3</v>
      </c>
      <c r="J400" s="81">
        <f>評価結果!U465</f>
        <v>1</v>
      </c>
      <c r="K400" s="170" t="str">
        <f>評価結果!W465</f>
        <v/>
      </c>
      <c r="L400" s="197" t="str">
        <f>評価結果!L465</f>
        <v>-</v>
      </c>
    </row>
    <row r="401" spans="2:12" ht="15" customHeight="1" x14ac:dyDescent="0.25">
      <c r="B401" s="1012"/>
      <c r="C401" s="1012"/>
      <c r="D401" s="41"/>
      <c r="E401" s="49" t="str">
        <f ca="1">評価結果!G466</f>
        <v>○</v>
      </c>
      <c r="F401" s="50" t="str">
        <f>評価結果!H466</f>
        <v>5b.13</v>
      </c>
      <c r="G401" s="51" t="str">
        <f>評価結果!I466</f>
        <v>余剰汚泥ポンプの間欠制御の導入</v>
      </c>
      <c r="H401" s="71">
        <f>評価結果!S466</f>
        <v>0</v>
      </c>
      <c r="I401" s="53">
        <f>評価結果!T466</f>
        <v>1.2999999999999999E-2</v>
      </c>
      <c r="J401" s="81">
        <f>評価結果!U466</f>
        <v>1</v>
      </c>
      <c r="K401" s="170" t="str">
        <f>評価結果!W466</f>
        <v/>
      </c>
      <c r="L401" s="197" t="str">
        <f>評価結果!L466</f>
        <v>-</v>
      </c>
    </row>
    <row r="402" spans="2:12" ht="15" customHeight="1" x14ac:dyDescent="0.25">
      <c r="B402" s="1012"/>
      <c r="C402" s="1012"/>
      <c r="D402" s="41"/>
      <c r="E402" s="49" t="str">
        <f ca="1">評価結果!G467</f>
        <v>○</v>
      </c>
      <c r="F402" s="50" t="str">
        <f>評価結果!H467</f>
        <v>5b.14</v>
      </c>
      <c r="G402" s="51" t="str">
        <f>評価結果!I467</f>
        <v>軽量チェーン汚泥かき寄せ機の導入</v>
      </c>
      <c r="H402" s="71">
        <f>評価結果!S467</f>
        <v>0</v>
      </c>
      <c r="I402" s="53">
        <f>評価結果!T467</f>
        <v>0.01</v>
      </c>
      <c r="J402" s="81">
        <f>評価結果!U467</f>
        <v>1</v>
      </c>
      <c r="K402" s="170" t="str">
        <f>評価結果!W467</f>
        <v/>
      </c>
      <c r="L402" s="197" t="str">
        <f>評価結果!L467</f>
        <v>-</v>
      </c>
    </row>
    <row r="403" spans="2:12" ht="15" customHeight="1" x14ac:dyDescent="0.25">
      <c r="B403" s="1012"/>
      <c r="C403" s="1012"/>
      <c r="D403" s="41"/>
      <c r="E403" s="49" t="str">
        <f ca="1">評価結果!G468</f>
        <v>○</v>
      </c>
      <c r="F403" s="50" t="str">
        <f>評価結果!H468</f>
        <v>5b.15</v>
      </c>
      <c r="G403" s="51" t="str">
        <f>評価結果!I468</f>
        <v>高効率ばっ気用ブロワの導入</v>
      </c>
      <c r="H403" s="71">
        <f>評価結果!S468</f>
        <v>0</v>
      </c>
      <c r="I403" s="53">
        <f>評価結果!T468</f>
        <v>0.15</v>
      </c>
      <c r="J403" s="81">
        <f>評価結果!U468</f>
        <v>1</v>
      </c>
      <c r="K403" s="170" t="str">
        <f>評価結果!W468</f>
        <v/>
      </c>
      <c r="L403" s="197" t="str">
        <f>評価結果!L468</f>
        <v>-</v>
      </c>
    </row>
    <row r="404" spans="2:12" ht="15" customHeight="1" x14ac:dyDescent="0.25">
      <c r="B404" s="1012"/>
      <c r="C404" s="1012"/>
      <c r="D404" s="41"/>
      <c r="E404" s="49" t="str">
        <f ca="1">評価結果!G469</f>
        <v>＋</v>
      </c>
      <c r="F404" s="50" t="str">
        <f>評価結果!H469</f>
        <v>5b.16</v>
      </c>
      <c r="G404" s="51" t="str">
        <f>評価結果!I469</f>
        <v>スチームタービン駆動ブロワの導入</v>
      </c>
      <c r="H404" s="71">
        <f>評価結果!S469</f>
        <v>0</v>
      </c>
      <c r="I404" s="53">
        <f>評価結果!T469</f>
        <v>0.02</v>
      </c>
      <c r="J404" s="81">
        <f>評価結果!U469</f>
        <v>1</v>
      </c>
      <c r="K404" s="170" t="str">
        <f>評価結果!W469</f>
        <v/>
      </c>
      <c r="L404" s="197" t="str">
        <f>評価結果!L469</f>
        <v>-</v>
      </c>
    </row>
    <row r="405" spans="2:12" ht="15" customHeight="1" x14ac:dyDescent="0.25">
      <c r="B405" s="1012"/>
      <c r="C405" s="1012"/>
      <c r="D405" s="41"/>
      <c r="E405" s="49" t="str">
        <f ca="1">評価結果!G470</f>
        <v>＋</v>
      </c>
      <c r="F405" s="50" t="str">
        <f>評価結果!H470</f>
        <v>5b.17</v>
      </c>
      <c r="G405" s="51" t="str">
        <f>評価結果!I470</f>
        <v>硝化液循環ポンプの台数制御の導入</v>
      </c>
      <c r="H405" s="71">
        <f>評価結果!S470</f>
        <v>0</v>
      </c>
      <c r="I405" s="53">
        <f>評価結果!T470</f>
        <v>2.1999999999999999E-2</v>
      </c>
      <c r="J405" s="81">
        <f>評価結果!U470</f>
        <v>1</v>
      </c>
      <c r="K405" s="170" t="str">
        <f>評価結果!W470</f>
        <v/>
      </c>
      <c r="L405" s="197" t="str">
        <f>評価結果!L470</f>
        <v>-</v>
      </c>
    </row>
    <row r="406" spans="2:12" ht="15" customHeight="1" x14ac:dyDescent="0.25">
      <c r="B406" s="1012"/>
      <c r="C406" s="1012"/>
      <c r="D406" s="18"/>
      <c r="E406" s="54" t="str">
        <f ca="1">評価結果!G471</f>
        <v>＋</v>
      </c>
      <c r="F406" s="55" t="str">
        <f>評価結果!H471</f>
        <v>5b.18</v>
      </c>
      <c r="G406" s="56" t="str">
        <f>評価結果!I471</f>
        <v>硝化液循環ポンプの回転数制御の導入</v>
      </c>
      <c r="H406" s="72">
        <f>評価結果!S471</f>
        <v>0</v>
      </c>
      <c r="I406" s="59">
        <f>評価結果!T471</f>
        <v>0.05</v>
      </c>
      <c r="J406" s="59">
        <f>評価結果!U471</f>
        <v>1</v>
      </c>
      <c r="K406" s="155" t="str">
        <f>評価結果!W471</f>
        <v/>
      </c>
      <c r="L406" s="155" t="str">
        <f>評価結果!L471</f>
        <v>-</v>
      </c>
    </row>
    <row r="407" spans="2:12" ht="15" customHeight="1" x14ac:dyDescent="0.25">
      <c r="B407" s="1012"/>
      <c r="C407" s="1012"/>
      <c r="D407" s="41" t="s">
        <v>1504</v>
      </c>
      <c r="E407" s="87" t="str">
        <f ca="1">評価結果!G472</f>
        <v>◎</v>
      </c>
      <c r="F407" s="88" t="str">
        <f>評価結果!H472</f>
        <v>5c.1</v>
      </c>
      <c r="G407" s="79" t="str">
        <f>評価結果!I472</f>
        <v>汚泥輸送ポンプの台数制御の導入</v>
      </c>
      <c r="H407" s="89">
        <f>評価結果!S472</f>
        <v>0</v>
      </c>
      <c r="I407" s="81">
        <f>評価結果!T472</f>
        <v>3.4000000000000002E-2</v>
      </c>
      <c r="J407" s="81">
        <f>評価結果!U472</f>
        <v>1</v>
      </c>
      <c r="K407" s="170" t="str">
        <f>評価結果!W472</f>
        <v/>
      </c>
      <c r="L407" s="170" t="str">
        <f>評価結果!L472</f>
        <v>-</v>
      </c>
    </row>
    <row r="408" spans="2:12" ht="15" customHeight="1" x14ac:dyDescent="0.25">
      <c r="B408" s="1012"/>
      <c r="C408" s="1012"/>
      <c r="D408" s="41"/>
      <c r="E408" s="49" t="str">
        <f ca="1">評価結果!G473</f>
        <v>○</v>
      </c>
      <c r="F408" s="50" t="str">
        <f>評価結果!H473</f>
        <v>5c.2</v>
      </c>
      <c r="G408" s="51" t="str">
        <f>評価結果!I473</f>
        <v>高効率汚泥輸送ポンプの導入</v>
      </c>
      <c r="H408" s="71">
        <f>評価結果!S473</f>
        <v>0</v>
      </c>
      <c r="I408" s="53">
        <f>評価結果!T473</f>
        <v>2.9000000000000001E-2</v>
      </c>
      <c r="J408" s="81">
        <f>評価結果!U473</f>
        <v>1</v>
      </c>
      <c r="K408" s="170" t="str">
        <f>評価結果!W473</f>
        <v/>
      </c>
      <c r="L408" s="197" t="str">
        <f>評価結果!L473</f>
        <v>-</v>
      </c>
    </row>
    <row r="409" spans="2:12" ht="15" customHeight="1" x14ac:dyDescent="0.25">
      <c r="B409" s="1012"/>
      <c r="C409" s="1012"/>
      <c r="D409" s="41"/>
      <c r="E409" s="49" t="str">
        <f ca="1">評価結果!G474</f>
        <v>○</v>
      </c>
      <c r="F409" s="50" t="str">
        <f>評価結果!H474</f>
        <v>5c.3</v>
      </c>
      <c r="G409" s="51" t="str">
        <f>評価結果!I474</f>
        <v>汚泥輸送ポンプの回転数制御の導入</v>
      </c>
      <c r="H409" s="71">
        <f>評価結果!S474</f>
        <v>0</v>
      </c>
      <c r="I409" s="53">
        <f>評価結果!T474</f>
        <v>7.3999999999999996E-2</v>
      </c>
      <c r="J409" s="81">
        <f>評価結果!U474</f>
        <v>1</v>
      </c>
      <c r="K409" s="170" t="str">
        <f>評価結果!W474</f>
        <v/>
      </c>
      <c r="L409" s="197" t="str">
        <f>評価結果!L474</f>
        <v>-</v>
      </c>
    </row>
    <row r="410" spans="2:12" ht="15" customHeight="1" x14ac:dyDescent="0.25">
      <c r="B410" s="1012"/>
      <c r="C410" s="1012"/>
      <c r="D410" s="41"/>
      <c r="E410" s="49" t="str">
        <f ca="1">評価結果!G475</f>
        <v>○</v>
      </c>
      <c r="F410" s="50" t="str">
        <f>評価結果!H475</f>
        <v>5c.4</v>
      </c>
      <c r="G410" s="51" t="str">
        <f>評価結果!I475</f>
        <v>高効率汚泥脱水装置の導入</v>
      </c>
      <c r="H410" s="71">
        <f>評価結果!S475</f>
        <v>0</v>
      </c>
      <c r="I410" s="53">
        <f>評価結果!T475</f>
        <v>7.0000000000000007E-2</v>
      </c>
      <c r="J410" s="81">
        <f>評価結果!U475</f>
        <v>1</v>
      </c>
      <c r="K410" s="170" t="str">
        <f>評価結果!W475</f>
        <v/>
      </c>
      <c r="L410" s="197" t="str">
        <f>評価結果!L475</f>
        <v>-</v>
      </c>
    </row>
    <row r="411" spans="2:12" ht="15" customHeight="1" x14ac:dyDescent="0.25">
      <c r="B411" s="1012"/>
      <c r="C411" s="1012"/>
      <c r="D411" s="18"/>
      <c r="E411" s="54" t="str">
        <f ca="1">評価結果!G476</f>
        <v>＋</v>
      </c>
      <c r="F411" s="55" t="str">
        <f>評価結果!H476</f>
        <v>5c.5</v>
      </c>
      <c r="G411" s="56" t="str">
        <f>評価結果!I476</f>
        <v>高性能フィルターの導入</v>
      </c>
      <c r="H411" s="72">
        <f>評価結果!S476</f>
        <v>0</v>
      </c>
      <c r="I411" s="59">
        <f>評価結果!T476</f>
        <v>7.0000000000000007E-2</v>
      </c>
      <c r="J411" s="59">
        <f>評価結果!U476</f>
        <v>1</v>
      </c>
      <c r="K411" s="155" t="str">
        <f>評価結果!W476</f>
        <v/>
      </c>
      <c r="L411" s="155" t="str">
        <f>評価結果!L476</f>
        <v>-</v>
      </c>
    </row>
    <row r="412" spans="2:12" ht="15" customHeight="1" x14ac:dyDescent="0.25">
      <c r="B412" s="1012"/>
      <c r="C412" s="1012"/>
      <c r="D412" s="41" t="s">
        <v>1505</v>
      </c>
      <c r="E412" s="87" t="str">
        <f ca="1">評価結果!G477</f>
        <v>○</v>
      </c>
      <c r="F412" s="88" t="str">
        <f>評価結果!H477</f>
        <v>5d.1</v>
      </c>
      <c r="G412" s="79" t="str">
        <f>評価結果!I477</f>
        <v>汚泥焼却炉等の流動ブロワ・誘引ファンの回転数制御の導入</v>
      </c>
      <c r="H412" s="89">
        <f>評価結果!S477</f>
        <v>0</v>
      </c>
      <c r="I412" s="81">
        <f>評価結果!T477</f>
        <v>0.124</v>
      </c>
      <c r="J412" s="81">
        <f>評価結果!U477</f>
        <v>1</v>
      </c>
      <c r="K412" s="170" t="str">
        <f>評価結果!W477</f>
        <v/>
      </c>
      <c r="L412" s="170" t="str">
        <f>評価結果!L477</f>
        <v>-</v>
      </c>
    </row>
    <row r="413" spans="2:12" ht="15" customHeight="1" x14ac:dyDescent="0.25">
      <c r="B413" s="1012"/>
      <c r="C413" s="1012"/>
      <c r="D413" s="41"/>
      <c r="E413" s="49" t="str">
        <f ca="1">評価結果!G478</f>
        <v>○</v>
      </c>
      <c r="F413" s="50" t="str">
        <f>評価結果!H478</f>
        <v>5d.2</v>
      </c>
      <c r="G413" s="51" t="str">
        <f>評価結果!I478</f>
        <v>汚泥焼却炉等の炉壁外面温度による断熱強化</v>
      </c>
      <c r="H413" s="71">
        <f>評価結果!S478</f>
        <v>0</v>
      </c>
      <c r="I413" s="53">
        <f>評価結果!T478</f>
        <v>1.9E-2</v>
      </c>
      <c r="J413" s="81">
        <f>評価結果!U478</f>
        <v>1</v>
      </c>
      <c r="K413" s="170" t="str">
        <f>評価結果!W478</f>
        <v/>
      </c>
      <c r="L413" s="197" t="str">
        <f>評価結果!L478</f>
        <v>-</v>
      </c>
    </row>
    <row r="414" spans="2:12" ht="15" customHeight="1" x14ac:dyDescent="0.25">
      <c r="B414" s="1012"/>
      <c r="C414" s="1012"/>
      <c r="D414" s="41"/>
      <c r="E414" s="49" t="str">
        <f ca="1">評価結果!G479</f>
        <v>＋</v>
      </c>
      <c r="F414" s="50" t="str">
        <f>評価結果!H479</f>
        <v>5d.3</v>
      </c>
      <c r="G414" s="51" t="str">
        <f>評価結果!I479</f>
        <v>汚泥焼却炉等の排熱回収システムの導入</v>
      </c>
      <c r="H414" s="71">
        <f>評価結果!S479</f>
        <v>0</v>
      </c>
      <c r="I414" s="53">
        <f>評価結果!T479</f>
        <v>0.15</v>
      </c>
      <c r="J414" s="81">
        <f>評価結果!U479</f>
        <v>1</v>
      </c>
      <c r="K414" s="170" t="str">
        <f>評価結果!W479</f>
        <v/>
      </c>
      <c r="L414" s="197" t="str">
        <f>評価結果!L479</f>
        <v>-</v>
      </c>
    </row>
    <row r="415" spans="2:12" ht="15" customHeight="1" x14ac:dyDescent="0.25">
      <c r="B415" s="1013"/>
      <c r="C415" s="1013"/>
      <c r="D415" s="42"/>
      <c r="E415" s="54" t="str">
        <f ca="1">評価結果!G480</f>
        <v>＋</v>
      </c>
      <c r="F415" s="55" t="str">
        <f>評価結果!H480</f>
        <v>5d.4</v>
      </c>
      <c r="G415" s="56" t="str">
        <f>評価結果!I480</f>
        <v>汚泥焼却炉等の排熱蒸気による暖房利用システムの導入</v>
      </c>
      <c r="H415" s="72">
        <f>評価結果!S480</f>
        <v>0</v>
      </c>
      <c r="I415" s="59">
        <f>評価結果!T480</f>
        <v>1E-3</v>
      </c>
      <c r="J415" s="59">
        <f>評価結果!U480</f>
        <v>1</v>
      </c>
      <c r="K415" s="155" t="str">
        <f>評価結果!W480</f>
        <v/>
      </c>
      <c r="L415" s="155" t="str">
        <f>評価結果!L480</f>
        <v>-</v>
      </c>
    </row>
    <row r="416" spans="2:12" ht="15" customHeight="1" x14ac:dyDescent="0.25">
      <c r="B416" s="1024" t="s">
        <v>690</v>
      </c>
      <c r="C416" s="1011" t="s">
        <v>490</v>
      </c>
      <c r="D416" s="284" t="s">
        <v>1502</v>
      </c>
      <c r="E416" s="318" t="str">
        <f ca="1">評価結果!G481</f>
        <v>○</v>
      </c>
      <c r="F416" s="32" t="str">
        <f>評価結果!H481</f>
        <v>5a.1</v>
      </c>
      <c r="G416" s="33" t="str">
        <f>評価結果!I481</f>
        <v>主ポンプの高水位運転の実施</v>
      </c>
      <c r="H416" s="291">
        <f>評価結果!S481</f>
        <v>0</v>
      </c>
      <c r="I416" s="75">
        <f>評価結果!T481</f>
        <v>0.03</v>
      </c>
      <c r="J416" s="75">
        <f>評価結果!U481</f>
        <v>1</v>
      </c>
      <c r="K416" s="198" t="str">
        <f>評価結果!W481</f>
        <v/>
      </c>
      <c r="L416" s="198" t="str">
        <f>評価結果!L481</f>
        <v>-</v>
      </c>
    </row>
    <row r="417" spans="2:12" ht="15" customHeight="1" x14ac:dyDescent="0.25">
      <c r="B417" s="1025"/>
      <c r="C417" s="1012"/>
      <c r="D417" s="41" t="s">
        <v>1503</v>
      </c>
      <c r="E417" s="87" t="str">
        <f ca="1">評価結果!G482</f>
        <v>◎</v>
      </c>
      <c r="F417" s="88" t="str">
        <f>評価結果!H482</f>
        <v>5b.1</v>
      </c>
      <c r="G417" s="79" t="str">
        <f>評価結果!I482</f>
        <v>必要ばっ気圧力に応じた空気供給圧力の管理</v>
      </c>
      <c r="H417" s="89">
        <f>評価結果!S482</f>
        <v>0</v>
      </c>
      <c r="I417" s="81">
        <f>評価結果!T482</f>
        <v>0.01</v>
      </c>
      <c r="J417" s="81">
        <f>評価結果!U482</f>
        <v>1</v>
      </c>
      <c r="K417" s="170" t="str">
        <f>評価結果!W482</f>
        <v/>
      </c>
      <c r="L417" s="170" t="str">
        <f>評価結果!L482</f>
        <v>-</v>
      </c>
    </row>
    <row r="418" spans="2:12" ht="15" customHeight="1" x14ac:dyDescent="0.25">
      <c r="B418" s="1025"/>
      <c r="C418" s="1012"/>
      <c r="D418" s="41"/>
      <c r="E418" s="49" t="str">
        <f ca="1">評価結果!G483</f>
        <v>○</v>
      </c>
      <c r="F418" s="50" t="str">
        <f>評価結果!H483</f>
        <v>5b.2</v>
      </c>
      <c r="G418" s="51" t="str">
        <f>評価結果!I483</f>
        <v>ろ過装置洗浄工程の適正化</v>
      </c>
      <c r="H418" s="71">
        <f>評価結果!S483</f>
        <v>0</v>
      </c>
      <c r="I418" s="53">
        <f>評価結果!T483</f>
        <v>5.0000000000000001E-3</v>
      </c>
      <c r="J418" s="81">
        <f>評価結果!U483</f>
        <v>1</v>
      </c>
      <c r="K418" s="170" t="str">
        <f>評価結果!W483</f>
        <v/>
      </c>
      <c r="L418" s="197" t="str">
        <f>評価結果!L483</f>
        <v>-</v>
      </c>
    </row>
    <row r="419" spans="2:12" ht="15" customHeight="1" x14ac:dyDescent="0.25">
      <c r="B419" s="1025"/>
      <c r="C419" s="1012"/>
      <c r="D419" s="41"/>
      <c r="E419" s="49" t="str">
        <f ca="1">評価結果!G484</f>
        <v>○</v>
      </c>
      <c r="F419" s="50" t="str">
        <f>評価結果!H484</f>
        <v>5b.3</v>
      </c>
      <c r="G419" s="51" t="str">
        <f>評価結果!I484</f>
        <v>脱臭空気量の低減の実施</v>
      </c>
      <c r="H419" s="71">
        <f>評価結果!S484</f>
        <v>0</v>
      </c>
      <c r="I419" s="53">
        <f>評価結果!T484</f>
        <v>2E-3</v>
      </c>
      <c r="J419" s="53">
        <f>評価結果!U484</f>
        <v>1</v>
      </c>
      <c r="K419" s="197" t="str">
        <f>評価結果!W484</f>
        <v/>
      </c>
      <c r="L419" s="197" t="str">
        <f>評価結果!L484</f>
        <v>-</v>
      </c>
    </row>
    <row r="420" spans="2:12" ht="15" customHeight="1" x14ac:dyDescent="0.25">
      <c r="B420" s="1025"/>
      <c r="C420" s="1012"/>
      <c r="D420" s="18"/>
      <c r="E420" s="54" t="str">
        <f ca="1">評価結果!G485</f>
        <v>＋</v>
      </c>
      <c r="F420" s="55" t="str">
        <f>評価結果!H485</f>
        <v>5b.4</v>
      </c>
      <c r="G420" s="56" t="str">
        <f>評価結果!I485</f>
        <v>スカム除去設備のスカム捕捉効率の管理</v>
      </c>
      <c r="H420" s="72">
        <f>評価結果!S485</f>
        <v>0</v>
      </c>
      <c r="I420" s="59">
        <f>評価結果!T485</f>
        <v>3.0000000000000001E-3</v>
      </c>
      <c r="J420" s="75">
        <f>評価結果!U485</f>
        <v>1</v>
      </c>
      <c r="K420" s="198" t="str">
        <f>評価結果!W485</f>
        <v/>
      </c>
      <c r="L420" s="155" t="str">
        <f>評価結果!L485</f>
        <v>-</v>
      </c>
    </row>
    <row r="421" spans="2:12" ht="15" customHeight="1" x14ac:dyDescent="0.25">
      <c r="B421" s="1025"/>
      <c r="C421" s="1012"/>
      <c r="D421" s="41" t="s">
        <v>1504</v>
      </c>
      <c r="E421" s="87" t="str">
        <f ca="1">評価結果!G486</f>
        <v>○</v>
      </c>
      <c r="F421" s="88" t="str">
        <f>評価結果!H486</f>
        <v>5c.1</v>
      </c>
      <c r="G421" s="79" t="str">
        <f>評価結果!I486</f>
        <v>消化タンクの投入汚泥濃度管理・温度管理</v>
      </c>
      <c r="H421" s="89">
        <f>評価結果!S486</f>
        <v>0</v>
      </c>
      <c r="I421" s="81">
        <f>評価結果!T486</f>
        <v>3.0000000000000001E-3</v>
      </c>
      <c r="J421" s="81">
        <f>評価結果!U486</f>
        <v>1</v>
      </c>
      <c r="K421" s="170" t="str">
        <f>評価結果!W486</f>
        <v/>
      </c>
      <c r="L421" s="170" t="str">
        <f>評価結果!L486</f>
        <v>-</v>
      </c>
    </row>
    <row r="422" spans="2:12" ht="15" customHeight="1" x14ac:dyDescent="0.25">
      <c r="B422" s="1025"/>
      <c r="C422" s="1012"/>
      <c r="D422" s="18"/>
      <c r="E422" s="54" t="str">
        <f ca="1">評価結果!G487</f>
        <v>○</v>
      </c>
      <c r="F422" s="55" t="str">
        <f>評価結果!H487</f>
        <v>5c.2</v>
      </c>
      <c r="G422" s="56" t="str">
        <f>評価結果!I487</f>
        <v>脱水汚泥の低含水率化の実施</v>
      </c>
      <c r="H422" s="72">
        <f>評価結果!S487</f>
        <v>0</v>
      </c>
      <c r="I422" s="59">
        <f>評価結果!T487</f>
        <v>2.5000000000000001E-2</v>
      </c>
      <c r="J422" s="75">
        <f>評価結果!U487</f>
        <v>1</v>
      </c>
      <c r="K422" s="198" t="str">
        <f>評価結果!W487</f>
        <v/>
      </c>
      <c r="L422" s="155" t="str">
        <f>評価結果!L487</f>
        <v>-</v>
      </c>
    </row>
    <row r="423" spans="2:12" ht="15" customHeight="1" x14ac:dyDescent="0.25">
      <c r="B423" s="1025"/>
      <c r="C423" s="1012"/>
      <c r="D423" s="41" t="s">
        <v>1505</v>
      </c>
      <c r="E423" s="87" t="str">
        <f ca="1">評価結果!G488</f>
        <v>◎</v>
      </c>
      <c r="F423" s="88" t="str">
        <f>評価結果!H488</f>
        <v>5d.1</v>
      </c>
      <c r="G423" s="79" t="str">
        <f>評価結果!I488</f>
        <v>汚泥焼却炉等の燃料と空気量の適正化</v>
      </c>
      <c r="H423" s="89">
        <f>評価結果!S488</f>
        <v>0</v>
      </c>
      <c r="I423" s="81">
        <f>評価結果!T488</f>
        <v>1.6E-2</v>
      </c>
      <c r="J423" s="81">
        <f>評価結果!U488</f>
        <v>1</v>
      </c>
      <c r="K423" s="170" t="str">
        <f>評価結果!W488</f>
        <v/>
      </c>
      <c r="L423" s="170" t="str">
        <f>評価結果!L488</f>
        <v>-</v>
      </c>
    </row>
    <row r="424" spans="2:12" ht="15" customHeight="1" x14ac:dyDescent="0.25">
      <c r="B424" s="1025"/>
      <c r="C424" s="1012"/>
      <c r="D424" s="41"/>
      <c r="E424" s="49" t="str">
        <f ca="1">評価結果!G489</f>
        <v>○</v>
      </c>
      <c r="F424" s="50" t="str">
        <f>評価結果!H489</f>
        <v>5d.2</v>
      </c>
      <c r="G424" s="51" t="str">
        <f>評価結果!I489</f>
        <v>汚泥焼却炉等の負荷率の適正化</v>
      </c>
      <c r="H424" s="71">
        <f>評価結果!S489</f>
        <v>0</v>
      </c>
      <c r="I424" s="53">
        <f>評価結果!T489</f>
        <v>5.0000000000000001E-3</v>
      </c>
      <c r="J424" s="81">
        <f>評価結果!U489</f>
        <v>1</v>
      </c>
      <c r="K424" s="170" t="str">
        <f>評価結果!W489</f>
        <v/>
      </c>
      <c r="L424" s="197" t="str">
        <f>評価結果!L489</f>
        <v>-</v>
      </c>
    </row>
    <row r="425" spans="2:12" ht="15" customHeight="1" x14ac:dyDescent="0.25">
      <c r="B425" s="1025"/>
      <c r="C425" s="1012"/>
      <c r="D425" s="41"/>
      <c r="E425" s="49" t="str">
        <f ca="1">評価結果!G490</f>
        <v>○</v>
      </c>
      <c r="F425" s="50" t="str">
        <f>評価結果!H490</f>
        <v>5d.3</v>
      </c>
      <c r="G425" s="51" t="str">
        <f>評価結果!I490</f>
        <v>汚泥焼却炉等の熱媒体（砂）の温度・量の管理</v>
      </c>
      <c r="H425" s="71">
        <f>評価結果!S490</f>
        <v>0</v>
      </c>
      <c r="I425" s="53">
        <f>評価結果!T490</f>
        <v>3.0000000000000001E-3</v>
      </c>
      <c r="J425" s="81">
        <f>評価結果!U490</f>
        <v>1</v>
      </c>
      <c r="K425" s="170" t="str">
        <f>評価結果!W490</f>
        <v/>
      </c>
      <c r="L425" s="197" t="str">
        <f>評価結果!L490</f>
        <v>-</v>
      </c>
    </row>
    <row r="426" spans="2:12" ht="15" customHeight="1" x14ac:dyDescent="0.25">
      <c r="B426" s="1025"/>
      <c r="C426" s="1012"/>
      <c r="D426" s="41"/>
      <c r="E426" s="49" t="str">
        <f ca="1">評価結果!G491</f>
        <v>＋</v>
      </c>
      <c r="F426" s="50" t="str">
        <f>評価結果!H491</f>
        <v>5d.4</v>
      </c>
      <c r="G426" s="51" t="str">
        <f>評価結果!I491</f>
        <v>汚泥焼却炉等の連続運転の実施</v>
      </c>
      <c r="H426" s="71">
        <f>評価結果!S491</f>
        <v>0</v>
      </c>
      <c r="I426" s="53">
        <f>評価結果!T491</f>
        <v>2E-3</v>
      </c>
      <c r="J426" s="81">
        <f>評価結果!U491</f>
        <v>1</v>
      </c>
      <c r="K426" s="170" t="str">
        <f>評価結果!W491</f>
        <v/>
      </c>
      <c r="L426" s="197" t="str">
        <f>評価結果!L491</f>
        <v>-</v>
      </c>
    </row>
    <row r="427" spans="2:12" ht="15" customHeight="1" x14ac:dyDescent="0.25">
      <c r="B427" s="1025"/>
      <c r="C427" s="1013"/>
      <c r="D427" s="18"/>
      <c r="E427" s="54" t="str">
        <f ca="1">評価結果!G492</f>
        <v>＋</v>
      </c>
      <c r="F427" s="55" t="str">
        <f>評価結果!H492</f>
        <v>5d.5</v>
      </c>
      <c r="G427" s="56" t="str">
        <f>評価結果!I492</f>
        <v>汚泥焼却炉等の自燃時間拡大の実施</v>
      </c>
      <c r="H427" s="72">
        <f>評価結果!S492</f>
        <v>0</v>
      </c>
      <c r="I427" s="59">
        <f>評価結果!T492</f>
        <v>3.0000000000000001E-3</v>
      </c>
      <c r="J427" s="75">
        <f>評価結果!U492</f>
        <v>1</v>
      </c>
      <c r="K427" s="198" t="str">
        <f>評価結果!W492</f>
        <v/>
      </c>
      <c r="L427" s="155" t="str">
        <f>評価結果!L492</f>
        <v>-</v>
      </c>
    </row>
    <row r="428" spans="2:12" ht="15" customHeight="1" x14ac:dyDescent="0.25">
      <c r="B428" s="1025"/>
      <c r="C428" s="1037" t="s">
        <v>1501</v>
      </c>
      <c r="D428" s="41" t="s">
        <v>1797</v>
      </c>
      <c r="E428" s="87" t="str">
        <f ca="1">評価結果!G493</f>
        <v>◎</v>
      </c>
      <c r="F428" s="88" t="str">
        <f>評価結果!H493</f>
        <v>6e.1</v>
      </c>
      <c r="G428" s="79" t="str">
        <f>評価結果!I493</f>
        <v>下水道施設の定期的な保守・点検</v>
      </c>
      <c r="H428" s="89">
        <f>評価結果!S493</f>
        <v>0</v>
      </c>
      <c r="I428" s="81">
        <f>評価結果!T493</f>
        <v>8.9999999999999993E-3</v>
      </c>
      <c r="J428" s="81">
        <f>評価結果!U493</f>
        <v>1</v>
      </c>
      <c r="K428" s="170" t="str">
        <f>評価結果!W493</f>
        <v/>
      </c>
      <c r="L428" s="170" t="str">
        <f>評価結果!L493</f>
        <v>-</v>
      </c>
    </row>
    <row r="429" spans="2:12" ht="15" customHeight="1" x14ac:dyDescent="0.25">
      <c r="B429" s="1026"/>
      <c r="C429" s="1039"/>
      <c r="D429" s="18"/>
      <c r="E429" s="54" t="str">
        <f ca="1">評価結果!G494</f>
        <v>◎</v>
      </c>
      <c r="F429" s="55" t="str">
        <f>評価結果!H494</f>
        <v>6e.2</v>
      </c>
      <c r="G429" s="56" t="str">
        <f>評価結果!I494</f>
        <v>ばっ気用ブロワ・ファン等の吸気フィルターの清掃</v>
      </c>
      <c r="H429" s="72">
        <f>評価結果!S494</f>
        <v>0</v>
      </c>
      <c r="I429" s="59">
        <f>評価結果!T494</f>
        <v>1E-3</v>
      </c>
      <c r="J429" s="59">
        <f>評価結果!U494</f>
        <v>1</v>
      </c>
      <c r="K429" s="155" t="str">
        <f>評価結果!W494</f>
        <v/>
      </c>
      <c r="L429" s="155" t="str">
        <f>評価結果!L494</f>
        <v>-</v>
      </c>
    </row>
    <row r="430" spans="2:12" ht="15" customHeight="1" x14ac:dyDescent="0.25">
      <c r="B430" s="1011" t="s">
        <v>1499</v>
      </c>
      <c r="C430" s="1011" t="s">
        <v>491</v>
      </c>
      <c r="D430" s="39" t="s">
        <v>1502</v>
      </c>
      <c r="E430" s="49" t="str">
        <f ca="1">評価結果!G503</f>
        <v>◎</v>
      </c>
      <c r="F430" s="50" t="str">
        <f>評価結果!H503</f>
        <v>5a.1</v>
      </c>
      <c r="G430" s="51" t="str">
        <f>評価結果!I503</f>
        <v>高効率ごみクレーン等の導入</v>
      </c>
      <c r="H430" s="71">
        <f>評価結果!S503</f>
        <v>0</v>
      </c>
      <c r="I430" s="53">
        <f>評価結果!T503</f>
        <v>2.7E-2</v>
      </c>
      <c r="J430" s="81">
        <f>評価結果!U503</f>
        <v>1</v>
      </c>
      <c r="K430" s="170" t="str">
        <f>評価結果!W503</f>
        <v/>
      </c>
      <c r="L430" s="197" t="str">
        <f>評価結果!L503</f>
        <v>-</v>
      </c>
    </row>
    <row r="431" spans="2:12" ht="15" customHeight="1" x14ac:dyDescent="0.25">
      <c r="B431" s="1012"/>
      <c r="C431" s="1012"/>
      <c r="D431" s="41"/>
      <c r="E431" s="49" t="str">
        <f ca="1">評価結果!G504</f>
        <v>○</v>
      </c>
      <c r="F431" s="50" t="str">
        <f>評価結果!H504</f>
        <v>5a.2</v>
      </c>
      <c r="G431" s="51" t="str">
        <f>評価結果!I504</f>
        <v>高効率ごみ投入扉システムの導入</v>
      </c>
      <c r="H431" s="71">
        <f>評価結果!S504</f>
        <v>0</v>
      </c>
      <c r="I431" s="53">
        <f>評価結果!T504</f>
        <v>3.0000000000000001E-3</v>
      </c>
      <c r="J431" s="81">
        <f>評価結果!U504</f>
        <v>1</v>
      </c>
      <c r="K431" s="170" t="str">
        <f>評価結果!W504</f>
        <v/>
      </c>
      <c r="L431" s="197" t="str">
        <f>評価結果!L504</f>
        <v>-</v>
      </c>
    </row>
    <row r="432" spans="2:12" ht="15" customHeight="1" x14ac:dyDescent="0.25">
      <c r="B432" s="1012"/>
      <c r="C432" s="1012"/>
      <c r="D432" s="41"/>
      <c r="E432" s="49" t="str">
        <f ca="1">評価結果!G505</f>
        <v>○</v>
      </c>
      <c r="F432" s="50" t="str">
        <f>評価結果!H505</f>
        <v>5a.3</v>
      </c>
      <c r="G432" s="51" t="str">
        <f>評価結果!I505</f>
        <v>高効率脱臭ファンの導入</v>
      </c>
      <c r="H432" s="71">
        <f>評価結果!S505</f>
        <v>0</v>
      </c>
      <c r="I432" s="53">
        <f>評価結果!T505</f>
        <v>0.12</v>
      </c>
      <c r="J432" s="81">
        <f>評価結果!U505</f>
        <v>1</v>
      </c>
      <c r="K432" s="170" t="str">
        <f>評価結果!W505</f>
        <v/>
      </c>
      <c r="L432" s="197" t="str">
        <f>評価結果!L505</f>
        <v>-</v>
      </c>
    </row>
    <row r="433" spans="2:12" ht="15" customHeight="1" x14ac:dyDescent="0.25">
      <c r="B433" s="1012"/>
      <c r="C433" s="1012"/>
      <c r="D433" s="41"/>
      <c r="E433" s="49" t="str">
        <f ca="1">評価結果!G506</f>
        <v>＋</v>
      </c>
      <c r="F433" s="50" t="str">
        <f>評価結果!H506</f>
        <v>5a.4</v>
      </c>
      <c r="G433" s="51" t="str">
        <f>評価結果!I506</f>
        <v>乾燥機の排熱利用システムの導入</v>
      </c>
      <c r="H433" s="71">
        <f>評価結果!S506</f>
        <v>0</v>
      </c>
      <c r="I433" s="53">
        <f>評価結果!T506</f>
        <v>0.1</v>
      </c>
      <c r="J433" s="81">
        <f>評価結果!U506</f>
        <v>1</v>
      </c>
      <c r="K433" s="170" t="str">
        <f>評価結果!W506</f>
        <v/>
      </c>
      <c r="L433" s="197" t="str">
        <f>評価結果!L506</f>
        <v>-</v>
      </c>
    </row>
    <row r="434" spans="2:12" ht="15" customHeight="1" x14ac:dyDescent="0.25">
      <c r="B434" s="1012"/>
      <c r="C434" s="1012"/>
      <c r="D434" s="41"/>
      <c r="E434" s="49" t="str">
        <f ca="1">評価結果!G507</f>
        <v>＋</v>
      </c>
      <c r="F434" s="50" t="str">
        <f>評価結果!H507</f>
        <v>5a.5</v>
      </c>
      <c r="G434" s="51" t="str">
        <f>評価結果!I507</f>
        <v>乾燥機の高効率バーナーの導入</v>
      </c>
      <c r="H434" s="71">
        <f>評価結果!S507</f>
        <v>0</v>
      </c>
      <c r="I434" s="53">
        <f>評価結果!T507</f>
        <v>0.03</v>
      </c>
      <c r="J434" s="81">
        <f>評価結果!U507</f>
        <v>1</v>
      </c>
      <c r="K434" s="170" t="str">
        <f>評価結果!W507</f>
        <v/>
      </c>
      <c r="L434" s="197" t="str">
        <f>評価結果!L507</f>
        <v>-</v>
      </c>
    </row>
    <row r="435" spans="2:12" ht="15" customHeight="1" x14ac:dyDescent="0.25">
      <c r="B435" s="1012"/>
      <c r="C435" s="1012"/>
      <c r="D435" s="18"/>
      <c r="E435" s="54" t="str">
        <f ca="1">評価結果!G508</f>
        <v>＋</v>
      </c>
      <c r="F435" s="55" t="str">
        <f>評価結果!H508</f>
        <v>5a.6</v>
      </c>
      <c r="G435" s="56" t="str">
        <f>評価結果!I508</f>
        <v>乾燥機の高効率自動乾燥制御装置の導入</v>
      </c>
      <c r="H435" s="72">
        <f>評価結果!S508</f>
        <v>0</v>
      </c>
      <c r="I435" s="59">
        <f>評価結果!T508</f>
        <v>0.01</v>
      </c>
      <c r="J435" s="59">
        <f>評価結果!U508</f>
        <v>1</v>
      </c>
      <c r="K435" s="155" t="str">
        <f>評価結果!W508</f>
        <v/>
      </c>
      <c r="L435" s="155" t="str">
        <f>評価結果!L508</f>
        <v>-</v>
      </c>
    </row>
    <row r="436" spans="2:12" ht="15" customHeight="1" x14ac:dyDescent="0.25">
      <c r="B436" s="1012"/>
      <c r="C436" s="1012"/>
      <c r="D436" s="41" t="s">
        <v>1507</v>
      </c>
      <c r="E436" s="87" t="str">
        <f ca="1">評価結果!G509</f>
        <v>◎</v>
      </c>
      <c r="F436" s="88" t="str">
        <f>評価結果!H509</f>
        <v>5b.1</v>
      </c>
      <c r="G436" s="79" t="str">
        <f>評価結果!I509</f>
        <v>焼却炉等の自動燃焼装置の導入</v>
      </c>
      <c r="H436" s="89">
        <f>評価結果!S509</f>
        <v>0</v>
      </c>
      <c r="I436" s="81">
        <f>評価結果!T509</f>
        <v>0.2</v>
      </c>
      <c r="J436" s="81">
        <f>評価結果!U509</f>
        <v>1</v>
      </c>
      <c r="K436" s="170" t="str">
        <f>評価結果!W509</f>
        <v/>
      </c>
      <c r="L436" s="170" t="str">
        <f>評価結果!L509</f>
        <v>-</v>
      </c>
    </row>
    <row r="437" spans="2:12" ht="15" customHeight="1" x14ac:dyDescent="0.25">
      <c r="B437" s="1012"/>
      <c r="C437" s="1012"/>
      <c r="D437" s="41"/>
      <c r="E437" s="49" t="str">
        <f ca="1">評価結果!G510</f>
        <v>◎</v>
      </c>
      <c r="F437" s="50" t="str">
        <f>評価結果!H510</f>
        <v>5b.2</v>
      </c>
      <c r="G437" s="51" t="str">
        <f>評価結果!I510</f>
        <v>焼却炉等の排熱回収システムの導入</v>
      </c>
      <c r="H437" s="71">
        <f>評価結果!S510</f>
        <v>0</v>
      </c>
      <c r="I437" s="53">
        <f>評価結果!T510</f>
        <v>0.1</v>
      </c>
      <c r="J437" s="81">
        <f>評価結果!U510</f>
        <v>1</v>
      </c>
      <c r="K437" s="170" t="str">
        <f>評価結果!W510</f>
        <v/>
      </c>
      <c r="L437" s="197" t="str">
        <f>評価結果!L510</f>
        <v>-</v>
      </c>
    </row>
    <row r="438" spans="2:12" ht="15" customHeight="1" x14ac:dyDescent="0.25">
      <c r="B438" s="1012"/>
      <c r="C438" s="1012"/>
      <c r="D438" s="41"/>
      <c r="E438" s="49" t="str">
        <f ca="1">評価結果!G511</f>
        <v>◎</v>
      </c>
      <c r="F438" s="50" t="str">
        <f>評価結果!H511</f>
        <v>5b.3</v>
      </c>
      <c r="G438" s="51" t="str">
        <f>評価結果!I511</f>
        <v>通風設備の高効率ブロワの導入</v>
      </c>
      <c r="H438" s="71">
        <f>評価結果!S511</f>
        <v>0</v>
      </c>
      <c r="I438" s="53">
        <f>評価結果!T511</f>
        <v>0.15</v>
      </c>
      <c r="J438" s="81">
        <f>評価結果!U511</f>
        <v>1</v>
      </c>
      <c r="K438" s="170" t="str">
        <f>評価結果!W511</f>
        <v/>
      </c>
      <c r="L438" s="197" t="str">
        <f>評価結果!L511</f>
        <v>-</v>
      </c>
    </row>
    <row r="439" spans="2:12" ht="15" customHeight="1" x14ac:dyDescent="0.25">
      <c r="B439" s="1012"/>
      <c r="C439" s="1012"/>
      <c r="D439" s="41"/>
      <c r="E439" s="49" t="str">
        <f ca="1">評価結果!G512</f>
        <v>○</v>
      </c>
      <c r="F439" s="50" t="str">
        <f>評価結果!H512</f>
        <v>5b.4</v>
      </c>
      <c r="G439" s="51" t="str">
        <f>評価結果!I512</f>
        <v>燃料式溶融炉の高効率バーナー等の導入</v>
      </c>
      <c r="H439" s="71">
        <f>評価結果!S512</f>
        <v>0</v>
      </c>
      <c r="I439" s="53">
        <f>評価結果!T512</f>
        <v>0.03</v>
      </c>
      <c r="J439" s="81">
        <f>評価結果!U512</f>
        <v>1</v>
      </c>
      <c r="K439" s="170" t="str">
        <f>評価結果!W512</f>
        <v/>
      </c>
      <c r="L439" s="197" t="str">
        <f>評価結果!L512</f>
        <v>-</v>
      </c>
    </row>
    <row r="440" spans="2:12" ht="15" customHeight="1" x14ac:dyDescent="0.25">
      <c r="B440" s="1012"/>
      <c r="C440" s="1012"/>
      <c r="D440" s="41"/>
      <c r="E440" s="49" t="str">
        <f ca="1">評価結果!G513</f>
        <v>○</v>
      </c>
      <c r="F440" s="50" t="str">
        <f>評価結果!H513</f>
        <v>5b.5</v>
      </c>
      <c r="G440" s="51" t="str">
        <f>評価結果!I513</f>
        <v>電気式溶融炉の最適電力制御の導入</v>
      </c>
      <c r="H440" s="71">
        <f>評価結果!S513</f>
        <v>0</v>
      </c>
      <c r="I440" s="53">
        <f>評価結果!T513</f>
        <v>0.03</v>
      </c>
      <c r="J440" s="81">
        <f>評価結果!U513</f>
        <v>1</v>
      </c>
      <c r="K440" s="170" t="str">
        <f>評価結果!W513</f>
        <v/>
      </c>
      <c r="L440" s="197" t="str">
        <f>評価結果!L513</f>
        <v>-</v>
      </c>
    </row>
    <row r="441" spans="2:12" ht="15" customHeight="1" x14ac:dyDescent="0.25">
      <c r="B441" s="1012"/>
      <c r="C441" s="1012"/>
      <c r="D441" s="41"/>
      <c r="E441" s="49" t="str">
        <f ca="1">評価結果!G514</f>
        <v>○</v>
      </c>
      <c r="F441" s="50" t="str">
        <f>評価結果!H514</f>
        <v>5b.6</v>
      </c>
      <c r="G441" s="51" t="str">
        <f>評価結果!I514</f>
        <v>高効率排熱ボイラーの導入</v>
      </c>
      <c r="H441" s="71">
        <f>評価結果!S514</f>
        <v>0</v>
      </c>
      <c r="I441" s="53">
        <f>評価結果!T514</f>
        <v>0.01</v>
      </c>
      <c r="J441" s="81">
        <f>評価結果!U514</f>
        <v>1</v>
      </c>
      <c r="K441" s="170" t="str">
        <f>評価結果!W514</f>
        <v/>
      </c>
      <c r="L441" s="197" t="str">
        <f>評価結果!L514</f>
        <v>-</v>
      </c>
    </row>
    <row r="442" spans="2:12" ht="15" customHeight="1" x14ac:dyDescent="0.25">
      <c r="B442" s="1012"/>
      <c r="C442" s="1012"/>
      <c r="D442" s="41"/>
      <c r="E442" s="49" t="str">
        <f ca="1">評価結果!G515</f>
        <v>○</v>
      </c>
      <c r="F442" s="50" t="str">
        <f>評価結果!H515</f>
        <v>5b.7</v>
      </c>
      <c r="G442" s="51" t="str">
        <f>評価結果!I515</f>
        <v>排熱ボイラーの低温エコノマイザーの導入</v>
      </c>
      <c r="H442" s="71">
        <f>評価結果!S515</f>
        <v>0</v>
      </c>
      <c r="I442" s="53">
        <f>評価結果!T515</f>
        <v>5.0000000000000001E-3</v>
      </c>
      <c r="J442" s="81">
        <f>評価結果!U515</f>
        <v>1</v>
      </c>
      <c r="K442" s="170" t="str">
        <f>評価結果!W515</f>
        <v/>
      </c>
      <c r="L442" s="197" t="str">
        <f>評価結果!L515</f>
        <v>-</v>
      </c>
    </row>
    <row r="443" spans="2:12" ht="15" customHeight="1" x14ac:dyDescent="0.25">
      <c r="B443" s="1012"/>
      <c r="C443" s="1012"/>
      <c r="D443" s="41"/>
      <c r="E443" s="49" t="str">
        <f ca="1">評価結果!G516</f>
        <v>○</v>
      </c>
      <c r="F443" s="50" t="str">
        <f>評価結果!H516</f>
        <v>5b.8</v>
      </c>
      <c r="G443" s="51" t="str">
        <f>評価結果!I516</f>
        <v>通風設備のブロワの回転数制御の導入</v>
      </c>
      <c r="H443" s="71">
        <f>評価結果!S516</f>
        <v>0</v>
      </c>
      <c r="I443" s="53">
        <f>評価結果!T516</f>
        <v>0.12</v>
      </c>
      <c r="J443" s="81">
        <f>評価結果!U516</f>
        <v>1</v>
      </c>
      <c r="K443" s="170" t="str">
        <f>評価結果!W516</f>
        <v/>
      </c>
      <c r="L443" s="197" t="str">
        <f>評価結果!L516</f>
        <v>-</v>
      </c>
    </row>
    <row r="444" spans="2:12" ht="15" customHeight="1" x14ac:dyDescent="0.25">
      <c r="B444" s="1012"/>
      <c r="C444" s="1012"/>
      <c r="D444" s="41"/>
      <c r="E444" s="49" t="str">
        <f ca="1">評価結果!G517</f>
        <v>○</v>
      </c>
      <c r="F444" s="50" t="str">
        <f>評価結果!H517</f>
        <v>5b.9</v>
      </c>
      <c r="G444" s="51" t="str">
        <f>評価結果!I517</f>
        <v>焼却炉等の高効率断熱炉体の導入</v>
      </c>
      <c r="H444" s="71">
        <f>評価結果!S517</f>
        <v>0</v>
      </c>
      <c r="I444" s="53">
        <f>評価結果!T517</f>
        <v>0.02</v>
      </c>
      <c r="J444" s="81">
        <f>評価結果!U517</f>
        <v>1</v>
      </c>
      <c r="K444" s="170" t="str">
        <f>評価結果!W517</f>
        <v/>
      </c>
      <c r="L444" s="197" t="str">
        <f>評価結果!L517</f>
        <v>-</v>
      </c>
    </row>
    <row r="445" spans="2:12" ht="15" customHeight="1" x14ac:dyDescent="0.25">
      <c r="B445" s="1012"/>
      <c r="C445" s="1012"/>
      <c r="D445" s="41"/>
      <c r="E445" s="49" t="str">
        <f ca="1">評価結果!G518</f>
        <v>＋</v>
      </c>
      <c r="F445" s="50" t="str">
        <f>評価結果!H518</f>
        <v>5b.10</v>
      </c>
      <c r="G445" s="51" t="str">
        <f>評価結果!I518</f>
        <v>焼却炉等における炉体のボイラー化</v>
      </c>
      <c r="H445" s="71">
        <f>評価結果!S518</f>
        <v>0</v>
      </c>
      <c r="I445" s="53">
        <f>評価結果!T518</f>
        <v>0.02</v>
      </c>
      <c r="J445" s="81">
        <f>評価結果!U518</f>
        <v>1</v>
      </c>
      <c r="K445" s="170" t="str">
        <f>評価結果!W518</f>
        <v/>
      </c>
      <c r="L445" s="197" t="str">
        <f>評価結果!L518</f>
        <v>-</v>
      </c>
    </row>
    <row r="446" spans="2:12" ht="15" customHeight="1" x14ac:dyDescent="0.25">
      <c r="B446" s="1012"/>
      <c r="C446" s="1012"/>
      <c r="D446" s="41"/>
      <c r="E446" s="49" t="str">
        <f ca="1">評価結果!G519</f>
        <v>＋</v>
      </c>
      <c r="F446" s="50" t="str">
        <f>評価結果!H519</f>
        <v>5b.11</v>
      </c>
      <c r="G446" s="51" t="str">
        <f>評価結果!I519</f>
        <v>減温塔の最適水噴霧制御の導入</v>
      </c>
      <c r="H446" s="71">
        <f>評価結果!S519</f>
        <v>0</v>
      </c>
      <c r="I446" s="53">
        <f>評価結果!T519</f>
        <v>0.01</v>
      </c>
      <c r="J446" s="81">
        <f>評価結果!U519</f>
        <v>1</v>
      </c>
      <c r="K446" s="170" t="str">
        <f>評価結果!W519</f>
        <v/>
      </c>
      <c r="L446" s="197" t="str">
        <f>評価結果!L519</f>
        <v>-</v>
      </c>
    </row>
    <row r="447" spans="2:12" ht="15" customHeight="1" x14ac:dyDescent="0.25">
      <c r="B447" s="1012"/>
      <c r="C447" s="1012"/>
      <c r="D447" s="41"/>
      <c r="E447" s="49" t="str">
        <f ca="1">評価結果!G520</f>
        <v>＋</v>
      </c>
      <c r="F447" s="50" t="str">
        <f>評価結果!H520</f>
        <v>5b.12</v>
      </c>
      <c r="G447" s="51" t="str">
        <f>評価結果!I520</f>
        <v>通風設備の蒸気タービン駆動ブロワの導入</v>
      </c>
      <c r="H447" s="71">
        <f>評価結果!S520</f>
        <v>0</v>
      </c>
      <c r="I447" s="53">
        <f>評価結果!T520</f>
        <v>0.1</v>
      </c>
      <c r="J447" s="81">
        <f>評価結果!U520</f>
        <v>1</v>
      </c>
      <c r="K447" s="170" t="str">
        <f>評価結果!W520</f>
        <v/>
      </c>
      <c r="L447" s="197" t="str">
        <f>評価結果!L520</f>
        <v>-</v>
      </c>
    </row>
    <row r="448" spans="2:12" ht="15" customHeight="1" x14ac:dyDescent="0.25">
      <c r="B448" s="1012"/>
      <c r="C448" s="1012"/>
      <c r="D448" s="41"/>
      <c r="E448" s="49" t="str">
        <f ca="1">評価結果!G521</f>
        <v>＋</v>
      </c>
      <c r="F448" s="50" t="str">
        <f>評価結果!H521</f>
        <v>5b.13</v>
      </c>
      <c r="G448" s="51" t="str">
        <f>評価結果!I521</f>
        <v>通風設備の高効率蒸気式空気予熱器の導入</v>
      </c>
      <c r="H448" s="71">
        <f>評価結果!S521</f>
        <v>0</v>
      </c>
      <c r="I448" s="53">
        <f>評価結果!T521</f>
        <v>0.15</v>
      </c>
      <c r="J448" s="81">
        <f>評価結果!U521</f>
        <v>1</v>
      </c>
      <c r="K448" s="170" t="str">
        <f>評価結果!W521</f>
        <v/>
      </c>
      <c r="L448" s="197" t="str">
        <f>評価結果!L521</f>
        <v>-</v>
      </c>
    </row>
    <row r="449" spans="2:12" ht="15" customHeight="1" x14ac:dyDescent="0.25">
      <c r="B449" s="1012"/>
      <c r="C449" s="1012"/>
      <c r="D449" s="42"/>
      <c r="E449" s="54" t="str">
        <f ca="1">評価結果!G522</f>
        <v>＋</v>
      </c>
      <c r="F449" s="55" t="str">
        <f>評価結果!H522</f>
        <v>5b.14</v>
      </c>
      <c r="G449" s="56" t="str">
        <f>評価結果!I522</f>
        <v>炉室内の最適換気制御システムの導入</v>
      </c>
      <c r="H449" s="72">
        <f>評価結果!S522</f>
        <v>0</v>
      </c>
      <c r="I449" s="59">
        <f>評価結果!T522</f>
        <v>5.0000000000000001E-3</v>
      </c>
      <c r="J449" s="59">
        <f>評価結果!U522</f>
        <v>1</v>
      </c>
      <c r="K449" s="155" t="str">
        <f>評価結果!W522</f>
        <v/>
      </c>
      <c r="L449" s="155" t="str">
        <f>評価結果!L522</f>
        <v>-</v>
      </c>
    </row>
    <row r="450" spans="2:12" ht="15" customHeight="1" x14ac:dyDescent="0.25">
      <c r="B450" s="1012"/>
      <c r="C450" s="1012"/>
      <c r="D450" s="41" t="s">
        <v>1508</v>
      </c>
      <c r="E450" s="87" t="str">
        <f ca="1">評価結果!G523</f>
        <v>○</v>
      </c>
      <c r="F450" s="88" t="str">
        <f>評価結果!H523</f>
        <v>5c.1</v>
      </c>
      <c r="G450" s="79" t="str">
        <f>評価結果!I523</f>
        <v>コンベアのインバータ制御の導入</v>
      </c>
      <c r="H450" s="89">
        <f>評価結果!S523</f>
        <v>0</v>
      </c>
      <c r="I450" s="81">
        <f>評価結果!T523</f>
        <v>0.1</v>
      </c>
      <c r="J450" s="81">
        <f>評価結果!U523</f>
        <v>1</v>
      </c>
      <c r="K450" s="170" t="str">
        <f>評価結果!W523</f>
        <v/>
      </c>
      <c r="L450" s="170" t="str">
        <f>評価結果!L523</f>
        <v>-</v>
      </c>
    </row>
    <row r="451" spans="2:12" ht="15" customHeight="1" x14ac:dyDescent="0.25">
      <c r="B451" s="1012"/>
      <c r="C451" s="1012"/>
      <c r="D451" s="41"/>
      <c r="E451" s="87" t="str">
        <f ca="1">評価結果!G524</f>
        <v>○</v>
      </c>
      <c r="F451" s="88" t="str">
        <f>評価結果!H524</f>
        <v>5c.2</v>
      </c>
      <c r="G451" s="79" t="str">
        <f>評価結果!I524</f>
        <v>飛灰固化装置のインバータ制御の導入</v>
      </c>
      <c r="H451" s="89">
        <f>評価結果!S524</f>
        <v>0</v>
      </c>
      <c r="I451" s="81">
        <f>評価結果!T524</f>
        <v>0.1</v>
      </c>
      <c r="J451" s="81">
        <f>評価結果!U524</f>
        <v>1</v>
      </c>
      <c r="K451" s="170" t="str">
        <f>評価結果!W524</f>
        <v/>
      </c>
      <c r="L451" s="170" t="str">
        <f>評価結果!L524</f>
        <v>-</v>
      </c>
    </row>
    <row r="452" spans="2:12" ht="15" customHeight="1" x14ac:dyDescent="0.25">
      <c r="B452" s="1012"/>
      <c r="C452" s="1012"/>
      <c r="D452" s="41"/>
      <c r="E452" s="87" t="str">
        <f ca="1">評価結果!G525</f>
        <v>＋</v>
      </c>
      <c r="F452" s="88" t="str">
        <f>評価結果!H525</f>
        <v>5c.3</v>
      </c>
      <c r="G452" s="79" t="str">
        <f>評価結果!I525</f>
        <v>排ガス処理用触媒反応塔への低温触媒の導入</v>
      </c>
      <c r="H452" s="89">
        <f>評価結果!S525</f>
        <v>0</v>
      </c>
      <c r="I452" s="81">
        <f>評価結果!T525</f>
        <v>2E-3</v>
      </c>
      <c r="J452" s="81">
        <f>評価結果!U525</f>
        <v>1</v>
      </c>
      <c r="K452" s="170" t="str">
        <f>評価結果!W525</f>
        <v/>
      </c>
      <c r="L452" s="170" t="str">
        <f>評価結果!L525</f>
        <v>-</v>
      </c>
    </row>
    <row r="453" spans="2:12" ht="15" customHeight="1" x14ac:dyDescent="0.25">
      <c r="B453" s="1012"/>
      <c r="C453" s="1012"/>
      <c r="D453" s="41"/>
      <c r="E453" s="87" t="str">
        <f ca="1">評価結果!G526</f>
        <v>＋</v>
      </c>
      <c r="F453" s="88" t="str">
        <f>評価結果!H526</f>
        <v>5c.4</v>
      </c>
      <c r="G453" s="79" t="str">
        <f>評価結果!I526</f>
        <v>白煙防止用空気加熱器の空気量制御の導入</v>
      </c>
      <c r="H453" s="89">
        <f>評価結果!S526</f>
        <v>0</v>
      </c>
      <c r="I453" s="81">
        <f>評価結果!T526</f>
        <v>2E-3</v>
      </c>
      <c r="J453" s="81">
        <f>評価結果!U526</f>
        <v>1</v>
      </c>
      <c r="K453" s="170" t="str">
        <f>評価結果!W526</f>
        <v/>
      </c>
      <c r="L453" s="170" t="str">
        <f>評価結果!L526</f>
        <v>-</v>
      </c>
    </row>
    <row r="454" spans="2:12" ht="15" customHeight="1" x14ac:dyDescent="0.25">
      <c r="B454" s="1013"/>
      <c r="C454" s="1013"/>
      <c r="D454" s="42"/>
      <c r="E454" s="54" t="str">
        <f ca="1">評価結果!G527</f>
        <v>＋</v>
      </c>
      <c r="F454" s="55" t="str">
        <f>評価結果!H527</f>
        <v>5c.5</v>
      </c>
      <c r="G454" s="56" t="str">
        <f>評価結果!I527</f>
        <v>加熱脱塩素化装置の最適温度制御の導入</v>
      </c>
      <c r="H454" s="72">
        <f>評価結果!S527</f>
        <v>0</v>
      </c>
      <c r="I454" s="59">
        <f>評価結果!T527</f>
        <v>0.05</v>
      </c>
      <c r="J454" s="59">
        <f>評価結果!U527</f>
        <v>1</v>
      </c>
      <c r="K454" s="155" t="str">
        <f>評価結果!W527</f>
        <v/>
      </c>
      <c r="L454" s="155" t="str">
        <f>評価結果!L527</f>
        <v>-</v>
      </c>
    </row>
    <row r="455" spans="2:12" ht="15" customHeight="1" x14ac:dyDescent="0.25">
      <c r="B455" s="1031" t="s">
        <v>690</v>
      </c>
      <c r="C455" s="1031" t="s">
        <v>2096</v>
      </c>
      <c r="D455" s="284" t="s">
        <v>1502</v>
      </c>
      <c r="E455" s="54" t="str">
        <f ca="1">評価結果!G528</f>
        <v>◎</v>
      </c>
      <c r="F455" s="55" t="str">
        <f>評価結果!H528</f>
        <v>5a.1</v>
      </c>
      <c r="G455" s="56" t="str">
        <f>評価結果!I528</f>
        <v>脱臭ファンの運転時間短縮の実施</v>
      </c>
      <c r="H455" s="72">
        <f>評価結果!S528</f>
        <v>0</v>
      </c>
      <c r="I455" s="59">
        <f>評価結果!T528</f>
        <v>0.03</v>
      </c>
      <c r="J455" s="59">
        <f>評価結果!U528</f>
        <v>1</v>
      </c>
      <c r="K455" s="155" t="str">
        <f>評価結果!W528</f>
        <v/>
      </c>
      <c r="L455" s="155" t="str">
        <f>評価結果!L528</f>
        <v>-</v>
      </c>
    </row>
    <row r="456" spans="2:12" ht="15" customHeight="1" x14ac:dyDescent="0.25">
      <c r="B456" s="1032"/>
      <c r="C456" s="1032"/>
      <c r="D456" s="41" t="s">
        <v>1507</v>
      </c>
      <c r="E456" s="87" t="str">
        <f ca="1">評価結果!G529</f>
        <v>◎</v>
      </c>
      <c r="F456" s="88" t="str">
        <f>評価結果!H529</f>
        <v>5b.1</v>
      </c>
      <c r="G456" s="79" t="str">
        <f>評価結果!I529</f>
        <v>焼却炉等の燃料と空気量の適正化</v>
      </c>
      <c r="H456" s="89">
        <f>評価結果!S529</f>
        <v>0</v>
      </c>
      <c r="I456" s="81">
        <f>評価結果!T529</f>
        <v>1.6E-2</v>
      </c>
      <c r="J456" s="81">
        <f>評価結果!U529</f>
        <v>1</v>
      </c>
      <c r="K456" s="170" t="str">
        <f>評価結果!W529</f>
        <v/>
      </c>
      <c r="L456" s="170" t="str">
        <f>評価結果!L529</f>
        <v>-</v>
      </c>
    </row>
    <row r="457" spans="2:12" ht="15" customHeight="1" x14ac:dyDescent="0.25">
      <c r="B457" s="1032"/>
      <c r="C457" s="1032"/>
      <c r="D457" s="41"/>
      <c r="E457" s="49" t="str">
        <f ca="1">評価結果!G530</f>
        <v>◎</v>
      </c>
      <c r="F457" s="50" t="str">
        <f>評価結果!H530</f>
        <v>5b.2</v>
      </c>
      <c r="G457" s="51" t="str">
        <f>評価結果!I530</f>
        <v>通風設備の送風量の適正化</v>
      </c>
      <c r="H457" s="71">
        <f>評価結果!S530</f>
        <v>0</v>
      </c>
      <c r="I457" s="53">
        <f>評価結果!T530</f>
        <v>5.0000000000000001E-3</v>
      </c>
      <c r="J457" s="81">
        <f>評価結果!U530</f>
        <v>1</v>
      </c>
      <c r="K457" s="170" t="str">
        <f>評価結果!W530</f>
        <v/>
      </c>
      <c r="L457" s="197" t="str">
        <f>評価結果!L530</f>
        <v>-</v>
      </c>
    </row>
    <row r="458" spans="2:12" ht="15" customHeight="1" x14ac:dyDescent="0.25">
      <c r="B458" s="1032"/>
      <c r="C458" s="1032"/>
      <c r="D458" s="18"/>
      <c r="E458" s="54" t="str">
        <f ca="1">評価結果!G531</f>
        <v>○</v>
      </c>
      <c r="F458" s="55" t="str">
        <f>評価結果!H531</f>
        <v>5b.3</v>
      </c>
      <c r="G458" s="56" t="str">
        <f>評価結果!I531</f>
        <v>発電用蒸気量の調整</v>
      </c>
      <c r="H458" s="72">
        <f>評価結果!S531</f>
        <v>0</v>
      </c>
      <c r="I458" s="59">
        <f>評価結果!T531</f>
        <v>0.05</v>
      </c>
      <c r="J458" s="59">
        <f>評価結果!U531</f>
        <v>1</v>
      </c>
      <c r="K458" s="155" t="str">
        <f>評価結果!W531</f>
        <v/>
      </c>
      <c r="L458" s="155" t="str">
        <f>評価結果!L531</f>
        <v>-</v>
      </c>
    </row>
    <row r="459" spans="2:12" ht="15" customHeight="1" x14ac:dyDescent="0.25">
      <c r="B459" s="1032"/>
      <c r="C459" s="1033"/>
      <c r="D459" s="41" t="s">
        <v>1508</v>
      </c>
      <c r="E459" s="54" t="str">
        <f ca="1">評価結果!G532</f>
        <v>◎</v>
      </c>
      <c r="F459" s="55" t="str">
        <f>評価結果!H532</f>
        <v>5c.1</v>
      </c>
      <c r="G459" s="56" t="str">
        <f>評価結果!I532</f>
        <v>ろ過式集じん装置のヒーター温度制御の適正化</v>
      </c>
      <c r="H459" s="72">
        <f>評価結果!S532</f>
        <v>0</v>
      </c>
      <c r="I459" s="59">
        <f>評価結果!T532</f>
        <v>0.01</v>
      </c>
      <c r="J459" s="59">
        <f>評価結果!U532</f>
        <v>1</v>
      </c>
      <c r="K459" s="155" t="str">
        <f>評価結果!W532</f>
        <v/>
      </c>
      <c r="L459" s="155" t="str">
        <f>評価結果!L532</f>
        <v>-</v>
      </c>
    </row>
    <row r="460" spans="2:12" ht="27" customHeight="1" x14ac:dyDescent="0.25">
      <c r="B460" s="1033"/>
      <c r="C460" s="386" t="s">
        <v>1501</v>
      </c>
      <c r="D460" s="284" t="s">
        <v>1792</v>
      </c>
      <c r="E460" s="318" t="str">
        <f ca="1">評価結果!G533</f>
        <v>◎</v>
      </c>
      <c r="F460" s="32" t="str">
        <f>評価結果!H533</f>
        <v>6d.1</v>
      </c>
      <c r="G460" s="33" t="str">
        <f>評価結果!I533</f>
        <v>廃棄物処理施設の定期的な保守・点検</v>
      </c>
      <c r="H460" s="291">
        <f>評価結果!S533</f>
        <v>0</v>
      </c>
      <c r="I460" s="75">
        <f>評価結果!T533</f>
        <v>5.0000000000000001E-3</v>
      </c>
      <c r="J460" s="75">
        <f>評価結果!U533</f>
        <v>1</v>
      </c>
      <c r="K460" s="198" t="str">
        <f>評価結果!W533</f>
        <v/>
      </c>
      <c r="L460" s="198" t="str">
        <f>評価結果!L533</f>
        <v>-</v>
      </c>
    </row>
    <row r="461" spans="2:12" x14ac:dyDescent="0.25"/>
  </sheetData>
  <sheetProtection algorithmName="SHA-512" hashValue="nKZliRS/3AiPhg5u6xLofq0PiCQIkjFg8zxA+UQk97QeTzSBRe2ST+qV5PJROslhoIP22rUyP07hPopDeOitDQ==" saltValue="LFTLfLEoprGAe3X95NrYBA==" spinCount="100000" sheet="1" objects="1" scenarios="1" selectLockedCells="1"/>
  <mergeCells count="43">
    <mergeCell ref="B430:B454"/>
    <mergeCell ref="C430:C454"/>
    <mergeCell ref="B455:B460"/>
    <mergeCell ref="C455:C459"/>
    <mergeCell ref="B358:B371"/>
    <mergeCell ref="C358:C371"/>
    <mergeCell ref="B384:B415"/>
    <mergeCell ref="C384:C415"/>
    <mergeCell ref="B416:B429"/>
    <mergeCell ref="C416:C427"/>
    <mergeCell ref="C428:C429"/>
    <mergeCell ref="B372:B383"/>
    <mergeCell ref="C372:C381"/>
    <mergeCell ref="C382:C383"/>
    <mergeCell ref="B6:B28"/>
    <mergeCell ref="B299:B308"/>
    <mergeCell ref="B29:B66"/>
    <mergeCell ref="B67:B131"/>
    <mergeCell ref="B132:B156"/>
    <mergeCell ref="C309:C347"/>
    <mergeCell ref="B309:B357"/>
    <mergeCell ref="C157:C193"/>
    <mergeCell ref="B239:B298"/>
    <mergeCell ref="C239:C298"/>
    <mergeCell ref="C194:C206"/>
    <mergeCell ref="C348:C357"/>
    <mergeCell ref="B157:B193"/>
    <mergeCell ref="G3:L3"/>
    <mergeCell ref="D20:D21"/>
    <mergeCell ref="C299:C308"/>
    <mergeCell ref="C207:C229"/>
    <mergeCell ref="C230:C238"/>
    <mergeCell ref="C97:C131"/>
    <mergeCell ref="C132:C144"/>
    <mergeCell ref="D14:D15"/>
    <mergeCell ref="B4:D4"/>
    <mergeCell ref="C29:C66"/>
    <mergeCell ref="C145:C154"/>
    <mergeCell ref="C67:C96"/>
    <mergeCell ref="B194:B238"/>
    <mergeCell ref="D90:D91"/>
    <mergeCell ref="D188:D189"/>
    <mergeCell ref="C155:D156"/>
  </mergeCells>
  <phoneticPr fontId="2"/>
  <printOptions horizontalCentered="1"/>
  <pageMargins left="0.39370078740157483" right="0.19685039370078741" top="0.78740157480314965" bottom="0.19685039370078741" header="0.51181102362204722" footer="0.19685039370078741"/>
  <pageSetup paperSize="9" scale="79" orientation="portrait" r:id="rId1"/>
  <headerFooter alignWithMargins="0"/>
  <rowBreaks count="8" manualBreakCount="8">
    <brk id="66" max="37" man="1"/>
    <brk id="131" max="37" man="1"/>
    <brk id="193" max="37" man="1"/>
    <brk id="238" max="37" man="1"/>
    <brk id="298" max="37" man="1"/>
    <brk id="357" max="38" man="1"/>
    <brk id="383" max="37" man="1"/>
    <brk id="429" max="37" man="1"/>
  </rowBreaks>
  <ignoredErrors>
    <ignoredError sqref="C19:C28 C6:C1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K360"/>
  <sheetViews>
    <sheetView showGridLines="0" zoomScaleNormal="100" zoomScaleSheetLayoutView="75" workbookViewId="0">
      <selection activeCell="G8" sqref="G8"/>
    </sheetView>
  </sheetViews>
  <sheetFormatPr defaultColWidth="0" defaultRowHeight="12.75" zeroHeight="1" x14ac:dyDescent="0.25"/>
  <cols>
    <col min="1" max="1" width="1.59765625" customWidth="1"/>
    <col min="2" max="3" width="3.1328125" customWidth="1"/>
    <col min="4" max="4" width="22.59765625" customWidth="1"/>
    <col min="5" max="5" width="4.1328125" style="1" customWidth="1"/>
    <col min="6" max="6" width="45.59765625" style="1" customWidth="1"/>
    <col min="7" max="8" width="5.59765625" style="1" customWidth="1"/>
    <col min="9" max="10" width="7.59765625" customWidth="1"/>
    <col min="11" max="11" width="1.59765625" customWidth="1"/>
  </cols>
  <sheetData>
    <row r="1" spans="1:11" x14ac:dyDescent="0.25"/>
    <row r="2" spans="1:11" x14ac:dyDescent="0.25">
      <c r="C2" s="218"/>
      <c r="D2" t="s">
        <v>3136</v>
      </c>
      <c r="F2"/>
    </row>
    <row r="3" spans="1:11" x14ac:dyDescent="0.25">
      <c r="I3" s="179"/>
      <c r="J3" s="180"/>
    </row>
    <row r="4" spans="1:11" ht="15.4" x14ac:dyDescent="0.25">
      <c r="A4" s="34"/>
      <c r="B4" s="280" t="s">
        <v>1623</v>
      </c>
      <c r="C4" s="8"/>
      <c r="D4" s="8"/>
    </row>
    <row r="5" spans="1:11" ht="24" customHeight="1" x14ac:dyDescent="0.25">
      <c r="D5" s="323"/>
      <c r="F5" s="1197" t="s">
        <v>219</v>
      </c>
      <c r="G5" s="1198"/>
      <c r="H5" s="1198"/>
      <c r="I5" s="1198"/>
      <c r="J5" s="1198"/>
    </row>
    <row r="6" spans="1:11" ht="36" customHeight="1" x14ac:dyDescent="0.25">
      <c r="B6" s="1008" t="s">
        <v>2246</v>
      </c>
      <c r="C6" s="1009"/>
      <c r="D6" s="1010"/>
      <c r="E6" s="9" t="s">
        <v>251</v>
      </c>
      <c r="F6" s="156" t="s">
        <v>655</v>
      </c>
      <c r="G6" s="9" t="s">
        <v>1808</v>
      </c>
      <c r="H6" s="9" t="s">
        <v>1832</v>
      </c>
      <c r="I6" s="9" t="s">
        <v>1864</v>
      </c>
      <c r="J6" s="9" t="s">
        <v>1809</v>
      </c>
      <c r="K6" s="20"/>
    </row>
    <row r="7" spans="1:11" ht="1.5" customHeight="1" x14ac:dyDescent="0.25">
      <c r="B7" s="160"/>
      <c r="C7" s="161"/>
      <c r="D7" s="162"/>
      <c r="E7" s="14"/>
      <c r="F7" s="161"/>
      <c r="G7" s="14"/>
      <c r="H7" s="13"/>
      <c r="I7" s="13"/>
      <c r="J7" s="14"/>
    </row>
    <row r="8" spans="1:11" ht="15.4" customHeight="1" x14ac:dyDescent="0.25">
      <c r="B8" s="1012" t="s">
        <v>252</v>
      </c>
      <c r="C8" s="43" t="s">
        <v>1054</v>
      </c>
      <c r="D8" s="41" t="s">
        <v>3382</v>
      </c>
      <c r="E8" s="88">
        <f>評価結果!H15</f>
        <v>1.1000000000000001</v>
      </c>
      <c r="F8" s="79" t="str">
        <f>評価結果!I15</f>
        <v>CO₂削減推進会議等の設置及び開催</v>
      </c>
      <c r="G8" s="199" t="str">
        <f ca="1">評価結果!G15</f>
        <v>◎</v>
      </c>
      <c r="H8" s="256" t="str">
        <f ca="1">評価結果!J15</f>
        <v>×</v>
      </c>
      <c r="I8" s="200">
        <f ca="1">評価結果!M15</f>
        <v>0</v>
      </c>
      <c r="J8" s="201">
        <f ca="1">評価結果!Z15</f>
        <v>0.45845272206303728</v>
      </c>
      <c r="K8" s="20"/>
    </row>
    <row r="9" spans="1:11" ht="15.4" customHeight="1" x14ac:dyDescent="0.25">
      <c r="B9" s="1012"/>
      <c r="C9" s="40"/>
      <c r="D9" s="41"/>
      <c r="E9" s="50">
        <f>評価結果!H16</f>
        <v>1.2</v>
      </c>
      <c r="F9" s="51" t="str">
        <f>評価結果!I16</f>
        <v>PDCA管理サイクルの実施体制の整備</v>
      </c>
      <c r="G9" s="202" t="str">
        <f ca="1">評価結果!G16</f>
        <v>◎</v>
      </c>
      <c r="H9" s="257" t="str">
        <f ca="1">評価結果!J16</f>
        <v>×</v>
      </c>
      <c r="I9" s="203">
        <f ca="1">評価結果!M16</f>
        <v>0</v>
      </c>
      <c r="J9" s="204">
        <f ca="1">評価結果!Z16</f>
        <v>0.34383954154727786</v>
      </c>
      <c r="K9" s="20"/>
    </row>
    <row r="10" spans="1:11" ht="15.4" customHeight="1" x14ac:dyDescent="0.25">
      <c r="B10" s="1012"/>
      <c r="C10" s="40"/>
      <c r="D10" s="41"/>
      <c r="E10" s="50">
        <f>評価結果!H17</f>
        <v>1.3</v>
      </c>
      <c r="F10" s="51" t="str">
        <f>評価結果!I17</f>
        <v>ISO14001の取得</v>
      </c>
      <c r="G10" s="202" t="str">
        <f ca="1">評価結果!G17</f>
        <v>○</v>
      </c>
      <c r="H10" s="257" t="str">
        <f ca="1">評価結果!J17</f>
        <v/>
      </c>
      <c r="I10" s="203">
        <f ca="1">評価結果!M17</f>
        <v>0</v>
      </c>
      <c r="J10" s="204">
        <f ca="1">評価結果!Z17</f>
        <v>0.17191977077363893</v>
      </c>
      <c r="K10" s="20"/>
    </row>
    <row r="11" spans="1:11" ht="15.4" customHeight="1" x14ac:dyDescent="0.25">
      <c r="B11" s="1012"/>
      <c r="C11" s="40"/>
      <c r="D11" s="41"/>
      <c r="E11" s="50">
        <f>評価結果!H18</f>
        <v>1.4</v>
      </c>
      <c r="F11" s="51" t="str">
        <f>評価結果!I18</f>
        <v>CO₂削減に関するQCサークル活動、改善提案制度の導入</v>
      </c>
      <c r="G11" s="202" t="str">
        <f ca="1">評価結果!G18</f>
        <v>○</v>
      </c>
      <c r="H11" s="257" t="str">
        <f ca="1">評価結果!J18</f>
        <v/>
      </c>
      <c r="I11" s="203">
        <f ca="1">評価結果!M18</f>
        <v>0</v>
      </c>
      <c r="J11" s="204">
        <f ca="1">評価結果!Z18</f>
        <v>0.17191977077363893</v>
      </c>
      <c r="K11" s="20"/>
    </row>
    <row r="12" spans="1:11" ht="15.4" customHeight="1" x14ac:dyDescent="0.25">
      <c r="B12" s="1012"/>
      <c r="C12" s="33"/>
      <c r="D12" s="42"/>
      <c r="E12" s="50">
        <f>評価結果!H19</f>
        <v>1.5</v>
      </c>
      <c r="F12" s="51" t="str">
        <f>評価結果!I19</f>
        <v>エネルギー管理優良工場、省エネ大賞等の表彰</v>
      </c>
      <c r="G12" s="202" t="str">
        <f ca="1">評価結果!G19</f>
        <v>＋</v>
      </c>
      <c r="H12" s="257" t="str">
        <f ca="1">評価結果!J19</f>
        <v/>
      </c>
      <c r="I12" s="203">
        <f ca="1">評価結果!M19</f>
        <v>0</v>
      </c>
      <c r="J12" s="204" t="str">
        <f ca="1">評価結果!Z19</f>
        <v/>
      </c>
      <c r="K12" s="20"/>
    </row>
    <row r="13" spans="1:11" ht="15.4" customHeight="1" x14ac:dyDescent="0.25">
      <c r="B13" s="1012"/>
      <c r="C13" s="38" t="s">
        <v>938</v>
      </c>
      <c r="D13" s="39" t="s">
        <v>2300</v>
      </c>
      <c r="E13" s="45">
        <f>評価結果!H20</f>
        <v>2.1</v>
      </c>
      <c r="F13" s="46" t="str">
        <f>評価結果!I20</f>
        <v>図面・改修履歴等の整備</v>
      </c>
      <c r="G13" s="208" t="str">
        <f ca="1">評価結果!G20</f>
        <v>◎</v>
      </c>
      <c r="H13" s="259" t="str">
        <f ca="1">評価結果!J20</f>
        <v>×</v>
      </c>
      <c r="I13" s="209">
        <f ca="1">評価結果!M20</f>
        <v>0</v>
      </c>
      <c r="J13" s="201">
        <f ca="1">評価結果!Z20</f>
        <v>0.34383954154727786</v>
      </c>
      <c r="K13" s="20"/>
    </row>
    <row r="14" spans="1:11" ht="15.4" customHeight="1" x14ac:dyDescent="0.25">
      <c r="B14" s="1012"/>
      <c r="C14" s="40"/>
      <c r="D14" s="41"/>
      <c r="E14" s="50">
        <f>評価結果!H21</f>
        <v>2.2000000000000002</v>
      </c>
      <c r="F14" s="51" t="str">
        <f>評価結果!I21</f>
        <v>設備台帳等の整備</v>
      </c>
      <c r="G14" s="202" t="str">
        <f ca="1">評価結果!G21</f>
        <v>◎</v>
      </c>
      <c r="H14" s="257" t="str">
        <f ca="1">評価結果!J21</f>
        <v>×</v>
      </c>
      <c r="I14" s="203">
        <f ca="1">評価結果!M21</f>
        <v>0</v>
      </c>
      <c r="J14" s="204">
        <f ca="1">評価結果!Z21</f>
        <v>0.34383954154727786</v>
      </c>
      <c r="K14" s="20"/>
    </row>
    <row r="15" spans="1:11" ht="15.4" customHeight="1" x14ac:dyDescent="0.25">
      <c r="B15" s="1012"/>
      <c r="C15" s="33"/>
      <c r="D15" s="42"/>
      <c r="E15" s="55">
        <f>評価結果!H22</f>
        <v>2.2999999999999998</v>
      </c>
      <c r="F15" s="56" t="str">
        <f>評価結果!I22</f>
        <v>管理標準等の整備</v>
      </c>
      <c r="G15" s="205" t="str">
        <f ca="1">評価結果!G22</f>
        <v>◎</v>
      </c>
      <c r="H15" s="258" t="str">
        <f ca="1">評価結果!J22</f>
        <v>×</v>
      </c>
      <c r="I15" s="206">
        <f ca="1">評価結果!M22</f>
        <v>0</v>
      </c>
      <c r="J15" s="207">
        <f ca="1">評価結果!Z22</f>
        <v>0.45845272206303728</v>
      </c>
      <c r="K15" s="20"/>
    </row>
    <row r="16" spans="1:11" ht="15" customHeight="1" x14ac:dyDescent="0.25">
      <c r="B16" s="1012"/>
      <c r="C16" s="38" t="s">
        <v>939</v>
      </c>
      <c r="D16" s="1006" t="s">
        <v>2301</v>
      </c>
      <c r="E16" s="45">
        <f>評価結果!H23</f>
        <v>3.1</v>
      </c>
      <c r="F16" s="46" t="str">
        <f>評価結果!I23</f>
        <v>エネルギー管理システムの導入</v>
      </c>
      <c r="G16" s="202" t="str">
        <f ca="1">評価結果!G23</f>
        <v>◎</v>
      </c>
      <c r="H16" s="256" t="str">
        <f ca="1">評価結果!J23</f>
        <v>×</v>
      </c>
      <c r="I16" s="209">
        <f ca="1">評価結果!M23</f>
        <v>0</v>
      </c>
      <c r="J16" s="201">
        <f ca="1">評価結果!Z23</f>
        <v>0.85959885386819468</v>
      </c>
      <c r="K16" s="20"/>
    </row>
    <row r="17" spans="2:11" ht="15" customHeight="1" x14ac:dyDescent="0.25">
      <c r="B17" s="1012"/>
      <c r="C17" s="43"/>
      <c r="D17" s="1007"/>
      <c r="E17" s="50">
        <f>評価結果!H24</f>
        <v>3.2</v>
      </c>
      <c r="F17" s="51" t="str">
        <f>評価結果!I24</f>
        <v>電力負荷状況・発電状況等の把握に必要な計測・計量設備の導入</v>
      </c>
      <c r="G17" s="202" t="str">
        <f ca="1">評価結果!G24</f>
        <v>◎</v>
      </c>
      <c r="H17" s="257" t="str">
        <f ca="1">評価結果!J24</f>
        <v>×</v>
      </c>
      <c r="I17" s="203">
        <f ca="1">評価結果!M24</f>
        <v>0</v>
      </c>
      <c r="J17" s="204">
        <f ca="1">評価結果!Z24</f>
        <v>0.34383954154727786</v>
      </c>
      <c r="K17" s="20"/>
    </row>
    <row r="18" spans="2:11" ht="15" customHeight="1" x14ac:dyDescent="0.25">
      <c r="B18" s="1012"/>
      <c r="C18" s="40"/>
      <c r="D18" s="41"/>
      <c r="E18" s="50">
        <f>評価結果!H25</f>
        <v>3.3</v>
      </c>
      <c r="F18" s="51" t="str">
        <f>評価結果!I25</f>
        <v>エネルギー消費先別の使用量把握に必要な計測・計量設備の導入</v>
      </c>
      <c r="G18" s="202" t="str">
        <f ca="1">評価結果!G25</f>
        <v>◎</v>
      </c>
      <c r="H18" s="257" t="str">
        <f ca="1">評価結果!J25</f>
        <v>×</v>
      </c>
      <c r="I18" s="203">
        <f ca="1">評価結果!M25</f>
        <v>0</v>
      </c>
      <c r="J18" s="204">
        <f ca="1">評価結果!Z25</f>
        <v>0.68767908309455572</v>
      </c>
      <c r="K18" s="20"/>
    </row>
    <row r="19" spans="2:11" ht="15" customHeight="1" x14ac:dyDescent="0.25">
      <c r="B19" s="1012"/>
      <c r="C19" s="40"/>
      <c r="D19" s="41"/>
      <c r="E19" s="50">
        <f>評価結果!H26</f>
        <v>3.4</v>
      </c>
      <c r="F19" s="51" t="str">
        <f>評価結果!I26</f>
        <v>系統別の使用量把握に必要な計測・計量設備の導入</v>
      </c>
      <c r="G19" s="202" t="str">
        <f ca="1">評価結果!G26</f>
        <v>◎</v>
      </c>
      <c r="H19" s="257" t="str">
        <f ca="1">評価結果!J26</f>
        <v>×</v>
      </c>
      <c r="I19" s="203">
        <f ca="1">評価結果!M26</f>
        <v>0</v>
      </c>
      <c r="J19" s="204">
        <f ca="1">評価結果!Z26</f>
        <v>0.68767908309455572</v>
      </c>
      <c r="K19" s="20"/>
    </row>
    <row r="20" spans="2:11" ht="15" customHeight="1" x14ac:dyDescent="0.25">
      <c r="B20" s="1012"/>
      <c r="C20" s="40"/>
      <c r="D20" s="41"/>
      <c r="E20" s="50">
        <f>評価結果!H27</f>
        <v>3.5</v>
      </c>
      <c r="F20" s="51" t="str">
        <f>評価結果!I27</f>
        <v>管理日報・月報・年報の作成</v>
      </c>
      <c r="G20" s="202" t="str">
        <f ca="1">評価結果!G27</f>
        <v>◎</v>
      </c>
      <c r="H20" s="257" t="str">
        <f ca="1">評価結果!J27</f>
        <v>×</v>
      </c>
      <c r="I20" s="203">
        <f ca="1">評価結果!M27</f>
        <v>0</v>
      </c>
      <c r="J20" s="204">
        <f ca="1">評価結果!Z27</f>
        <v>0.17191977077363893</v>
      </c>
      <c r="K20" s="20"/>
    </row>
    <row r="21" spans="2:11" ht="15" customHeight="1" x14ac:dyDescent="0.25">
      <c r="B21" s="1012"/>
      <c r="C21" s="40"/>
      <c r="D21" s="41"/>
      <c r="E21" s="50">
        <f>評価結果!H28</f>
        <v>3.6</v>
      </c>
      <c r="F21" s="51" t="str">
        <f>評価結果!I28</f>
        <v>ユーティリティ設備の分析に必要な計測・計量設備の導入</v>
      </c>
      <c r="G21" s="210" t="str">
        <f ca="1">評価結果!G28</f>
        <v>○</v>
      </c>
      <c r="H21" s="220" t="str">
        <f ca="1">評価結果!J28</f>
        <v/>
      </c>
      <c r="I21" s="203" t="str">
        <f>評価結果!M28</f>
        <v>-</v>
      </c>
      <c r="J21" s="204" t="str">
        <f>評価結果!Z28</f>
        <v/>
      </c>
      <c r="K21" s="20"/>
    </row>
    <row r="22" spans="2:11" ht="15" customHeight="1" x14ac:dyDescent="0.25">
      <c r="B22" s="1012"/>
      <c r="C22" s="38" t="s">
        <v>1806</v>
      </c>
      <c r="D22" s="1006" t="s">
        <v>3385</v>
      </c>
      <c r="E22" s="45">
        <f>評価結果!H29</f>
        <v>4.0999999999999996</v>
      </c>
      <c r="F22" s="46" t="str">
        <f>評価結果!I29</f>
        <v>生産工程・処理工程のエネルギー管理</v>
      </c>
      <c r="G22" s="208" t="str">
        <f ca="1">評価結果!G29</f>
        <v>◎</v>
      </c>
      <c r="H22" s="259" t="str">
        <f ca="1">評価結果!J29</f>
        <v/>
      </c>
      <c r="I22" s="209" t="str">
        <f>評価結果!M29</f>
        <v>-</v>
      </c>
      <c r="J22" s="201" t="str">
        <f>評価結果!Z29</f>
        <v/>
      </c>
      <c r="K22" s="20"/>
    </row>
    <row r="23" spans="2:11" ht="15" customHeight="1" x14ac:dyDescent="0.25">
      <c r="B23" s="1012"/>
      <c r="C23" s="43"/>
      <c r="D23" s="1007"/>
      <c r="E23" s="50">
        <f>評価結果!H30</f>
        <v>4.2</v>
      </c>
      <c r="F23" s="51" t="str">
        <f>評価結果!I30</f>
        <v>エネルギー消費特性の把握、エネルギー消費原単位の算出及び管理</v>
      </c>
      <c r="G23" s="202" t="str">
        <f ca="1">評価結果!G30</f>
        <v>◎</v>
      </c>
      <c r="H23" s="257" t="str">
        <f ca="1">評価結果!J30</f>
        <v>×</v>
      </c>
      <c r="I23" s="203">
        <f ca="1">評価結果!M30</f>
        <v>0</v>
      </c>
      <c r="J23" s="204">
        <f ca="1">評価結果!Z30</f>
        <v>0.51575931232091687</v>
      </c>
      <c r="K23" s="20"/>
    </row>
    <row r="24" spans="2:11" ht="15" customHeight="1" x14ac:dyDescent="0.25">
      <c r="B24" s="1012"/>
      <c r="C24" s="43"/>
      <c r="D24" s="41"/>
      <c r="E24" s="50">
        <f>評価結果!H31</f>
        <v>4.3</v>
      </c>
      <c r="F24" s="51" t="str">
        <f>評価結果!I31</f>
        <v>CO₂排出量の管理</v>
      </c>
      <c r="G24" s="202" t="str">
        <f ca="1">評価結果!G31</f>
        <v>◎</v>
      </c>
      <c r="H24" s="257" t="str">
        <f ca="1">評価結果!J31</f>
        <v>×</v>
      </c>
      <c r="I24" s="203">
        <f ca="1">評価結果!M31</f>
        <v>0</v>
      </c>
      <c r="J24" s="204">
        <f ca="1">評価結果!Z31</f>
        <v>0.25787965616045844</v>
      </c>
      <c r="K24" s="20"/>
    </row>
    <row r="25" spans="2:11" ht="15" customHeight="1" x14ac:dyDescent="0.25">
      <c r="B25" s="1012"/>
      <c r="C25" s="43"/>
      <c r="D25" s="41"/>
      <c r="E25" s="50">
        <f>評価結果!H32</f>
        <v>4.4000000000000004</v>
      </c>
      <c r="F25" s="51" t="str">
        <f>評価結果!I32</f>
        <v>CO₂削減目標の設定、CO₂削減対策計画の立案及び実績の集約・評価の実施</v>
      </c>
      <c r="G25" s="202" t="str">
        <f ca="1">評価結果!G32</f>
        <v>◎</v>
      </c>
      <c r="H25" s="257" t="str">
        <f ca="1">評価結果!J32</f>
        <v>×</v>
      </c>
      <c r="I25" s="203">
        <f ca="1">評価結果!M32</f>
        <v>0</v>
      </c>
      <c r="J25" s="204">
        <f ca="1">評価結果!Z32</f>
        <v>1.2893982808022921</v>
      </c>
      <c r="K25" s="20"/>
    </row>
    <row r="26" spans="2:11" ht="15" customHeight="1" x14ac:dyDescent="0.25">
      <c r="B26" s="1012"/>
      <c r="C26" s="43"/>
      <c r="D26" s="41"/>
      <c r="E26" s="50">
        <f>評価結果!H33</f>
        <v>4.5</v>
      </c>
      <c r="F26" s="51" t="str">
        <f>評価結果!I33</f>
        <v>CO₂削減対策の啓発活動の実施</v>
      </c>
      <c r="G26" s="202" t="str">
        <f ca="1">評価結果!G33</f>
        <v>◎</v>
      </c>
      <c r="H26" s="257" t="str">
        <f ca="1">評価結果!J33</f>
        <v>×</v>
      </c>
      <c r="I26" s="203">
        <f ca="1">評価結果!M33</f>
        <v>0</v>
      </c>
      <c r="J26" s="204">
        <f ca="1">評価結果!Z33</f>
        <v>0.51575931232091687</v>
      </c>
      <c r="K26" s="20"/>
    </row>
    <row r="27" spans="2:11" ht="15" customHeight="1" x14ac:dyDescent="0.25">
      <c r="B27" s="1012"/>
      <c r="C27" s="43"/>
      <c r="D27" s="41"/>
      <c r="E27" s="50">
        <f>評価結果!H34</f>
        <v>4.5999999999999996</v>
      </c>
      <c r="F27" s="51" t="str">
        <f>評価結果!I34</f>
        <v>改善策の立案・実施及び効果検証の実施</v>
      </c>
      <c r="G27" s="202" t="str">
        <f ca="1">評価結果!G34</f>
        <v>◎</v>
      </c>
      <c r="H27" s="257" t="str">
        <f ca="1">評価結果!J34</f>
        <v>×</v>
      </c>
      <c r="I27" s="203">
        <f ca="1">評価結果!M34</f>
        <v>0</v>
      </c>
      <c r="J27" s="204">
        <f ca="1">評価結果!Z34</f>
        <v>1.8051575931232089</v>
      </c>
      <c r="K27" s="20"/>
    </row>
    <row r="28" spans="2:11" ht="15" customHeight="1" x14ac:dyDescent="0.25">
      <c r="B28" s="1012"/>
      <c r="C28" s="43"/>
      <c r="D28" s="41"/>
      <c r="E28" s="50">
        <f>評価結果!H35</f>
        <v>4.7</v>
      </c>
      <c r="F28" s="51" t="str">
        <f>評価結果!I35</f>
        <v>ユーティリティ設備の運転解析の実施</v>
      </c>
      <c r="G28" s="202" t="str">
        <f ca="1">評価結果!G35</f>
        <v>○</v>
      </c>
      <c r="H28" s="257" t="str">
        <f ca="1">評価結果!J35</f>
        <v/>
      </c>
      <c r="I28" s="203" t="str">
        <f>評価結果!M35</f>
        <v>-</v>
      </c>
      <c r="J28" s="204" t="str">
        <f>評価結果!Z35</f>
        <v/>
      </c>
      <c r="K28" s="20"/>
    </row>
    <row r="29" spans="2:11" ht="15" customHeight="1" x14ac:dyDescent="0.25">
      <c r="B29" s="1012"/>
      <c r="C29" s="43"/>
      <c r="D29" s="41"/>
      <c r="E29" s="61">
        <f>評価結果!H36</f>
        <v>4.8</v>
      </c>
      <c r="F29" s="141" t="str">
        <f>評価結果!I36</f>
        <v>従業員等への環境・エネルギー情報提供システムの導入</v>
      </c>
      <c r="G29" s="211" t="str">
        <f ca="1">評価結果!G36</f>
        <v>＋</v>
      </c>
      <c r="H29" s="260" t="str">
        <f ca="1">評価結果!J36</f>
        <v/>
      </c>
      <c r="I29" s="212">
        <f ca="1">評価結果!M36</f>
        <v>0</v>
      </c>
      <c r="J29" s="213" t="str">
        <f ca="1">評価結果!Z36</f>
        <v/>
      </c>
      <c r="K29" s="20"/>
    </row>
    <row r="30" spans="2:11" ht="15" customHeight="1" x14ac:dyDescent="0.25">
      <c r="B30" s="1012"/>
      <c r="C30" s="38" t="s">
        <v>1807</v>
      </c>
      <c r="D30" s="39" t="s">
        <v>1621</v>
      </c>
      <c r="E30" s="22">
        <f>評価結果!H37</f>
        <v>5.0999999999999996</v>
      </c>
      <c r="F30" s="83" t="str">
        <f>評価結果!I37</f>
        <v>保守・点検計画の策定及び実施</v>
      </c>
      <c r="G30" s="619" t="str">
        <f ca="1">評価結果!G37</f>
        <v>◎</v>
      </c>
      <c r="H30" s="619" t="str">
        <f ca="1">評価結果!J37</f>
        <v>×</v>
      </c>
      <c r="I30" s="395">
        <f ca="1">評価結果!M37</f>
        <v>0</v>
      </c>
      <c r="J30" s="395">
        <f ca="1">評価結果!Z37</f>
        <v>0.57306590257879653</v>
      </c>
      <c r="K30" s="20"/>
    </row>
    <row r="31" spans="2:11" ht="15" customHeight="1" x14ac:dyDescent="0.25">
      <c r="B31" s="1024" t="s">
        <v>1499</v>
      </c>
      <c r="C31" s="1016" t="s">
        <v>1354</v>
      </c>
      <c r="D31" s="39" t="s">
        <v>2372</v>
      </c>
      <c r="E31" s="85" t="str">
        <f>評価結果!H38</f>
        <v>1a.1</v>
      </c>
      <c r="F31" s="79" t="str">
        <f>評価結果!I38</f>
        <v>高効率蒸気ボイラーの導入</v>
      </c>
      <c r="G31" s="214" t="str">
        <f ca="1">評価結果!G38</f>
        <v>◎</v>
      </c>
      <c r="H31" s="219" t="str">
        <f>評価結果!J38</f>
        <v/>
      </c>
      <c r="I31" s="200" t="str">
        <f>評価結果!M38</f>
        <v>-</v>
      </c>
      <c r="J31" s="216" t="str">
        <f>評価結果!Z38</f>
        <v/>
      </c>
    </row>
    <row r="32" spans="2:11" ht="15" customHeight="1" x14ac:dyDescent="0.25">
      <c r="B32" s="1025"/>
      <c r="C32" s="1017"/>
      <c r="D32" s="41"/>
      <c r="E32" s="52" t="str">
        <f>評価結果!H39</f>
        <v>1a.2</v>
      </c>
      <c r="F32" s="51" t="str">
        <f>評価結果!I39</f>
        <v>蒸気ボイラーのエコノマイザー又はエアヒーターの導入</v>
      </c>
      <c r="G32" s="210" t="str">
        <f ca="1">評価結果!G39</f>
        <v>◎</v>
      </c>
      <c r="H32" s="220" t="str">
        <f ca="1">評価結果!J39</f>
        <v>×</v>
      </c>
      <c r="I32" s="203">
        <f ca="1">評価結果!M39</f>
        <v>0</v>
      </c>
      <c r="J32" s="204">
        <f ca="1">評価結果!Z39</f>
        <v>0</v>
      </c>
    </row>
    <row r="33" spans="2:11" ht="15" customHeight="1" x14ac:dyDescent="0.25">
      <c r="B33" s="1025"/>
      <c r="C33" s="1017"/>
      <c r="D33" s="41"/>
      <c r="E33" s="52" t="str">
        <f>評価結果!H40</f>
        <v>1a.3</v>
      </c>
      <c r="F33" s="51" t="str">
        <f>評価結果!I40</f>
        <v>蒸気弁・フランジ部の断熱</v>
      </c>
      <c r="G33" s="210" t="str">
        <f ca="1">評価結果!G40</f>
        <v>◎</v>
      </c>
      <c r="H33" s="220" t="str">
        <f ca="1">評価結果!J40</f>
        <v/>
      </c>
      <c r="I33" s="203" t="str">
        <f>評価結果!M40</f>
        <v>-</v>
      </c>
      <c r="J33" s="204" t="str">
        <f>評価結果!Z40</f>
        <v/>
      </c>
    </row>
    <row r="34" spans="2:11" ht="15" customHeight="1" x14ac:dyDescent="0.25">
      <c r="B34" s="1025"/>
      <c r="C34" s="1017"/>
      <c r="D34" s="41"/>
      <c r="E34" s="52" t="str">
        <f>評価結果!H41</f>
        <v>1a.4</v>
      </c>
      <c r="F34" s="51" t="str">
        <f>評価結果!I41</f>
        <v>蒸気ドレンタンクの断熱</v>
      </c>
      <c r="G34" s="210" t="str">
        <f ca="1">評価結果!G41</f>
        <v>◎</v>
      </c>
      <c r="H34" s="220" t="str">
        <f ca="1">評価結果!J41</f>
        <v/>
      </c>
      <c r="I34" s="203" t="str">
        <f>評価結果!M41</f>
        <v>-</v>
      </c>
      <c r="J34" s="204" t="str">
        <f>評価結果!Z41</f>
        <v/>
      </c>
    </row>
    <row r="35" spans="2:11" ht="15" customHeight="1" x14ac:dyDescent="0.25">
      <c r="B35" s="1025"/>
      <c r="C35" s="1017"/>
      <c r="D35" s="41"/>
      <c r="E35" s="52" t="str">
        <f>評価結果!H42</f>
        <v>1a.5</v>
      </c>
      <c r="F35" s="51" t="str">
        <f>評価結果!I42</f>
        <v>蒸気ボイラーの台数制御の導入</v>
      </c>
      <c r="G35" s="210" t="str">
        <f ca="1">評価結果!G42</f>
        <v>◎</v>
      </c>
      <c r="H35" s="220" t="str">
        <f ca="1">評価結果!J42</f>
        <v/>
      </c>
      <c r="I35" s="203" t="str">
        <f>評価結果!M42</f>
        <v>-</v>
      </c>
      <c r="J35" s="204" t="str">
        <f>評価結果!Z42</f>
        <v/>
      </c>
    </row>
    <row r="36" spans="2:11" ht="15" customHeight="1" x14ac:dyDescent="0.25">
      <c r="B36" s="1025"/>
      <c r="C36" s="1017"/>
      <c r="D36" s="41"/>
      <c r="E36" s="52" t="str">
        <f>評価結果!H43</f>
        <v>1a.6</v>
      </c>
      <c r="F36" s="51" t="str">
        <f>評価結果!I43</f>
        <v>蒸気ドレン回収設備の導入</v>
      </c>
      <c r="G36" s="210" t="str">
        <f ca="1">評価結果!G43</f>
        <v>○</v>
      </c>
      <c r="H36" s="220" t="str">
        <f ca="1">評価結果!J43</f>
        <v/>
      </c>
      <c r="I36" s="203" t="str">
        <f>評価結果!M43</f>
        <v>-</v>
      </c>
      <c r="J36" s="204" t="str">
        <f>評価結果!Z43</f>
        <v/>
      </c>
      <c r="K36" s="20"/>
    </row>
    <row r="37" spans="2:11" ht="15" customHeight="1" x14ac:dyDescent="0.25">
      <c r="B37" s="1025"/>
      <c r="C37" s="1017"/>
      <c r="D37" s="41"/>
      <c r="E37" s="52" t="str">
        <f>評価結果!H44</f>
        <v>1a.7</v>
      </c>
      <c r="F37" s="51" t="str">
        <f>評価結果!I44</f>
        <v>蒸気ドレンのクローズド回収方式の導入</v>
      </c>
      <c r="G37" s="210" t="str">
        <f ca="1">評価結果!G44</f>
        <v>○</v>
      </c>
      <c r="H37" s="220" t="str">
        <f ca="1">評価結果!J44</f>
        <v/>
      </c>
      <c r="I37" s="203" t="str">
        <f>評価結果!M44</f>
        <v>-</v>
      </c>
      <c r="J37" s="204" t="str">
        <f>評価結果!Z44</f>
        <v/>
      </c>
      <c r="K37" s="20"/>
    </row>
    <row r="38" spans="2:11" ht="15" customHeight="1" x14ac:dyDescent="0.25">
      <c r="B38" s="1025"/>
      <c r="C38" s="1017"/>
      <c r="D38" s="41"/>
      <c r="E38" s="52" t="str">
        <f>評価結果!H45</f>
        <v>1a.8</v>
      </c>
      <c r="F38" s="51" t="str">
        <f>評価結果!I45</f>
        <v>蒸気ボイラーの小型分散システムの導入</v>
      </c>
      <c r="G38" s="210" t="str">
        <f ca="1">評価結果!G45</f>
        <v>○</v>
      </c>
      <c r="H38" s="220" t="str">
        <f ca="1">評価結果!J45</f>
        <v/>
      </c>
      <c r="I38" s="203" t="str">
        <f>評価結果!M45</f>
        <v>-</v>
      </c>
      <c r="J38" s="204" t="str">
        <f>評価結果!Z45</f>
        <v/>
      </c>
      <c r="K38" s="20"/>
    </row>
    <row r="39" spans="2:11" ht="15" customHeight="1" x14ac:dyDescent="0.25">
      <c r="B39" s="1025"/>
      <c r="C39" s="1017"/>
      <c r="D39" s="41"/>
      <c r="E39" s="52" t="str">
        <f>評価結果!H46</f>
        <v>1a.9</v>
      </c>
      <c r="F39" s="51" t="str">
        <f>評価結果!I46</f>
        <v>省エネ型スチームトラップの導入</v>
      </c>
      <c r="G39" s="210" t="str">
        <f ca="1">評価結果!G46</f>
        <v>＋</v>
      </c>
      <c r="H39" s="220" t="str">
        <f ca="1">評価結果!J46</f>
        <v/>
      </c>
      <c r="I39" s="203">
        <f ca="1">評価結果!M46</f>
        <v>0</v>
      </c>
      <c r="J39" s="204" t="str">
        <f ca="1">評価結果!Z46</f>
        <v/>
      </c>
      <c r="K39" s="20"/>
    </row>
    <row r="40" spans="2:11" ht="15" customHeight="1" x14ac:dyDescent="0.25">
      <c r="B40" s="1025"/>
      <c r="C40" s="1017"/>
      <c r="D40" s="41"/>
      <c r="E40" s="52" t="str">
        <f>評価結果!H47</f>
        <v>1a.10</v>
      </c>
      <c r="F40" s="51" t="str">
        <f>評価結果!I47</f>
        <v>蒸気ボイラーの押込送風機インバータ制御の導入</v>
      </c>
      <c r="G40" s="210" t="str">
        <f ca="1">評価結果!G47</f>
        <v>＋</v>
      </c>
      <c r="H40" s="220" t="str">
        <f ca="1">評価結果!J47</f>
        <v/>
      </c>
      <c r="I40" s="203">
        <f ca="1">評価結果!M47</f>
        <v>0</v>
      </c>
      <c r="J40" s="204" t="str">
        <f ca="1">評価結果!Z47</f>
        <v/>
      </c>
      <c r="K40" s="20"/>
    </row>
    <row r="41" spans="2:11" ht="15" customHeight="1" x14ac:dyDescent="0.25">
      <c r="B41" s="1025"/>
      <c r="C41" s="1017"/>
      <c r="D41" s="41"/>
      <c r="E41" s="52" t="str">
        <f>評価結果!H48</f>
        <v>1a.11</v>
      </c>
      <c r="F41" s="51" t="str">
        <f>評価結果!I48</f>
        <v>不要蒸気配管の撤去・蒸気配管ルート・サイズの変更</v>
      </c>
      <c r="G41" s="210" t="str">
        <f ca="1">評価結果!G48</f>
        <v>＋</v>
      </c>
      <c r="H41" s="220" t="str">
        <f ca="1">評価結果!J48</f>
        <v/>
      </c>
      <c r="I41" s="203">
        <f ca="1">評価結果!M48</f>
        <v>0</v>
      </c>
      <c r="J41" s="204" t="str">
        <f ca="1">評価結果!Z48</f>
        <v/>
      </c>
      <c r="K41" s="20"/>
    </row>
    <row r="42" spans="2:11" ht="15" customHeight="1" x14ac:dyDescent="0.25">
      <c r="B42" s="1025"/>
      <c r="C42" s="1017"/>
      <c r="D42" s="41"/>
      <c r="E42" s="52" t="str">
        <f>評価結果!H49</f>
        <v>1a.12</v>
      </c>
      <c r="F42" s="51" t="str">
        <f>評価結果!I49</f>
        <v>圧力差タービンの導入</v>
      </c>
      <c r="G42" s="210" t="str">
        <f ca="1">評価結果!G49</f>
        <v>＋</v>
      </c>
      <c r="H42" s="220" t="str">
        <f ca="1">評価結果!J49</f>
        <v/>
      </c>
      <c r="I42" s="203">
        <f ca="1">評価結果!M49</f>
        <v>0</v>
      </c>
      <c r="J42" s="204" t="str">
        <f ca="1">評価結果!Z49</f>
        <v/>
      </c>
      <c r="K42" s="20"/>
    </row>
    <row r="43" spans="2:11" ht="15" customHeight="1" x14ac:dyDescent="0.25">
      <c r="B43" s="1025"/>
      <c r="C43" s="1017"/>
      <c r="D43" s="41"/>
      <c r="E43" s="52" t="str">
        <f>評価結果!H50</f>
        <v>1a.13</v>
      </c>
      <c r="F43" s="51" t="str">
        <f>評価結果!I50</f>
        <v>フラッシュ蒸気利用設備の導入</v>
      </c>
      <c r="G43" s="210" t="str">
        <f ca="1">評価結果!G50</f>
        <v>＋</v>
      </c>
      <c r="H43" s="220" t="str">
        <f ca="1">評価結果!J50</f>
        <v/>
      </c>
      <c r="I43" s="203">
        <f ca="1">評価結果!M50</f>
        <v>0</v>
      </c>
      <c r="J43" s="204" t="str">
        <f ca="1">評価結果!Z50</f>
        <v/>
      </c>
      <c r="K43" s="20"/>
    </row>
    <row r="44" spans="2:11" ht="15" customHeight="1" x14ac:dyDescent="0.25">
      <c r="B44" s="1025"/>
      <c r="C44" s="1017"/>
      <c r="D44" s="41"/>
      <c r="E44" s="52" t="str">
        <f>評価結果!H51</f>
        <v>1a.14</v>
      </c>
      <c r="F44" s="51" t="str">
        <f>評価結果!I51</f>
        <v>蒸気減圧エネルギー動力回収設備の導入</v>
      </c>
      <c r="G44" s="210" t="str">
        <f ca="1">評価結果!G51</f>
        <v>＋</v>
      </c>
      <c r="H44" s="220" t="str">
        <f ca="1">評価結果!J51</f>
        <v/>
      </c>
      <c r="I44" s="203">
        <f ca="1">評価結果!M51</f>
        <v>0</v>
      </c>
      <c r="J44" s="204" t="str">
        <f ca="1">評価結果!Z51</f>
        <v/>
      </c>
      <c r="K44" s="20"/>
    </row>
    <row r="45" spans="2:11" ht="15" customHeight="1" x14ac:dyDescent="0.25">
      <c r="B45" s="1025"/>
      <c r="C45" s="1017"/>
      <c r="D45" s="41"/>
      <c r="E45" s="52" t="str">
        <f>評価結果!H52</f>
        <v>1a.15</v>
      </c>
      <c r="F45" s="51" t="str">
        <f>評価結果!I52</f>
        <v>アキュムレーターの導入</v>
      </c>
      <c r="G45" s="210" t="str">
        <f ca="1">評価結果!G52</f>
        <v>＋</v>
      </c>
      <c r="H45" s="220" t="str">
        <f ca="1">評価結果!J52</f>
        <v/>
      </c>
      <c r="I45" s="203">
        <f ca="1">評価結果!M52</f>
        <v>0</v>
      </c>
      <c r="J45" s="204" t="str">
        <f ca="1">評価結果!Z52</f>
        <v/>
      </c>
      <c r="K45" s="20"/>
    </row>
    <row r="46" spans="2:11" ht="15" customHeight="1" x14ac:dyDescent="0.25">
      <c r="B46" s="1026"/>
      <c r="C46" s="1018"/>
      <c r="D46" s="18"/>
      <c r="E46" s="58" t="str">
        <f>評価結果!H53</f>
        <v>1a.16</v>
      </c>
      <c r="F46" s="56" t="str">
        <f>評価結果!I53</f>
        <v>負荷に適した容量のバーナーへの変更</v>
      </c>
      <c r="G46" s="215" t="str">
        <f ca="1">評価結果!G53</f>
        <v>＋</v>
      </c>
      <c r="H46" s="221" t="str">
        <f ca="1">評価結果!J53</f>
        <v/>
      </c>
      <c r="I46" s="206">
        <f ca="1">評価結果!M53</f>
        <v>0</v>
      </c>
      <c r="J46" s="207" t="str">
        <f ca="1">評価結果!Z53</f>
        <v/>
      </c>
      <c r="K46" s="20"/>
    </row>
    <row r="47" spans="2:11" ht="15" customHeight="1" x14ac:dyDescent="0.25">
      <c r="B47" s="1011" t="s">
        <v>1499</v>
      </c>
      <c r="C47" s="1016" t="s">
        <v>1354</v>
      </c>
      <c r="D47" s="39" t="s">
        <v>2040</v>
      </c>
      <c r="E47" s="47" t="str">
        <f>評価結果!H54</f>
        <v>1b.1</v>
      </c>
      <c r="F47" s="46" t="str">
        <f>評価結果!I54</f>
        <v>高効率熱源機器の導入</v>
      </c>
      <c r="G47" s="217" t="str">
        <f ca="1">評価結果!G54</f>
        <v>◎</v>
      </c>
      <c r="H47" s="222" t="str">
        <f>評価結果!J54</f>
        <v/>
      </c>
      <c r="I47" s="209" t="str">
        <f>評価結果!M54</f>
        <v>-</v>
      </c>
      <c r="J47" s="201" t="str">
        <f>評価結果!Z54</f>
        <v/>
      </c>
      <c r="K47" s="20"/>
    </row>
    <row r="48" spans="2:11" ht="15" customHeight="1" x14ac:dyDescent="0.25">
      <c r="B48" s="1012"/>
      <c r="C48" s="1017"/>
      <c r="D48" s="41"/>
      <c r="E48" s="85" t="str">
        <f>評価結果!H55</f>
        <v>1b.2</v>
      </c>
      <c r="F48" s="79" t="str">
        <f>評価結果!I55</f>
        <v>水搬送経路の密閉化</v>
      </c>
      <c r="G48" s="214" t="str">
        <f ca="1">評価結果!G55</f>
        <v>○</v>
      </c>
      <c r="H48" s="219" t="str">
        <f ca="1">評価結果!J55</f>
        <v/>
      </c>
      <c r="I48" s="200" t="str">
        <f>評価結果!M55</f>
        <v>-</v>
      </c>
      <c r="J48" s="216" t="str">
        <f>評価結果!Z55</f>
        <v/>
      </c>
      <c r="K48" s="20"/>
    </row>
    <row r="49" spans="2:11" ht="15" customHeight="1" x14ac:dyDescent="0.25">
      <c r="B49" s="1012"/>
      <c r="C49" s="1017"/>
      <c r="D49" s="41"/>
      <c r="E49" s="85" t="str">
        <f>評価結果!H56</f>
        <v>1b.3</v>
      </c>
      <c r="F49" s="79" t="str">
        <f>評価結果!I56</f>
        <v>熱源の台数制御の導入</v>
      </c>
      <c r="G49" s="214" t="str">
        <f ca="1">評価結果!G56</f>
        <v>○</v>
      </c>
      <c r="H49" s="219" t="str">
        <f ca="1">評価結果!J56</f>
        <v/>
      </c>
      <c r="I49" s="200" t="str">
        <f>評価結果!M56</f>
        <v>-</v>
      </c>
      <c r="J49" s="216" t="str">
        <f>評価結果!Z56</f>
        <v/>
      </c>
      <c r="K49" s="20"/>
    </row>
    <row r="50" spans="2:11" ht="15" customHeight="1" x14ac:dyDescent="0.25">
      <c r="B50" s="1012"/>
      <c r="C50" s="1017"/>
      <c r="D50" s="41"/>
      <c r="E50" s="85" t="str">
        <f>評価結果!H57</f>
        <v>1b.4</v>
      </c>
      <c r="F50" s="79" t="str">
        <f>評価結果!I57</f>
        <v>冷却塔ファン等の台数制御又は発停制御の導入</v>
      </c>
      <c r="G50" s="214" t="str">
        <f ca="1">評価結果!G57</f>
        <v>○</v>
      </c>
      <c r="H50" s="219" t="str">
        <f ca="1">評価結果!J57</f>
        <v/>
      </c>
      <c r="I50" s="200" t="str">
        <f>評価結果!M57</f>
        <v>-</v>
      </c>
      <c r="J50" s="216" t="str">
        <f>評価結果!Z57</f>
        <v/>
      </c>
      <c r="K50" s="20"/>
    </row>
    <row r="51" spans="2:11" ht="15" customHeight="1" x14ac:dyDescent="0.25">
      <c r="B51" s="1012"/>
      <c r="C51" s="1017"/>
      <c r="D51" s="41"/>
      <c r="E51" s="85" t="str">
        <f>評価結果!H58</f>
        <v>1b.5</v>
      </c>
      <c r="F51" s="79" t="str">
        <f>評価結果!I58</f>
        <v>熱源2次ポンプ変流量制御の導入</v>
      </c>
      <c r="G51" s="214" t="str">
        <f ca="1">評価結果!G58</f>
        <v>○</v>
      </c>
      <c r="H51" s="219" t="str">
        <f ca="1">評価結果!J58</f>
        <v/>
      </c>
      <c r="I51" s="200" t="str">
        <f>評価結果!M58</f>
        <v>-</v>
      </c>
      <c r="J51" s="216" t="str">
        <f>評価結果!Z58</f>
        <v/>
      </c>
      <c r="K51" s="20"/>
    </row>
    <row r="52" spans="2:11" ht="15" customHeight="1" x14ac:dyDescent="0.25">
      <c r="B52" s="1012"/>
      <c r="C52" s="1017"/>
      <c r="D52" s="41"/>
      <c r="E52" s="85" t="str">
        <f>評価結果!H59</f>
        <v>1b.6</v>
      </c>
      <c r="F52" s="79" t="str">
        <f>評価結果!I59</f>
        <v>熱源2次ポンプの適正容量分割又は小容量ポンプの導入</v>
      </c>
      <c r="G52" s="214" t="str">
        <f ca="1">評価結果!G59</f>
        <v>○</v>
      </c>
      <c r="H52" s="219" t="str">
        <f ca="1">評価結果!J59</f>
        <v/>
      </c>
      <c r="I52" s="200" t="str">
        <f>評価結果!M59</f>
        <v>-</v>
      </c>
      <c r="J52" s="216" t="str">
        <f>評価結果!Z59</f>
        <v/>
      </c>
      <c r="K52" s="20"/>
    </row>
    <row r="53" spans="2:11" ht="15" customHeight="1" x14ac:dyDescent="0.25">
      <c r="B53" s="1012"/>
      <c r="C53" s="1017"/>
      <c r="D53" s="41"/>
      <c r="E53" s="85" t="str">
        <f>評価結果!H60</f>
        <v>1b.7</v>
      </c>
      <c r="F53" s="79" t="str">
        <f>評価結果!I60</f>
        <v>高効率冷却塔の導入</v>
      </c>
      <c r="G53" s="214" t="str">
        <f ca="1">評価結果!G60</f>
        <v>＋</v>
      </c>
      <c r="H53" s="219" t="str">
        <f ca="1">評価結果!J60</f>
        <v/>
      </c>
      <c r="I53" s="200">
        <f ca="1">評価結果!M60</f>
        <v>0</v>
      </c>
      <c r="J53" s="216" t="str">
        <f ca="1">評価結果!Z60</f>
        <v/>
      </c>
      <c r="K53" s="20"/>
    </row>
    <row r="54" spans="2:11" ht="15" customHeight="1" x14ac:dyDescent="0.25">
      <c r="B54" s="1012"/>
      <c r="C54" s="1017"/>
      <c r="D54" s="41"/>
      <c r="E54" s="85" t="str">
        <f>評価結果!H61</f>
        <v>1b.8</v>
      </c>
      <c r="F54" s="79" t="str">
        <f>評価結果!I61</f>
        <v>高効率熱源ポンプの導入</v>
      </c>
      <c r="G54" s="214" t="str">
        <f ca="1">評価結果!G61</f>
        <v>＋</v>
      </c>
      <c r="H54" s="219" t="str">
        <f ca="1">評価結果!J61</f>
        <v/>
      </c>
      <c r="I54" s="200">
        <f ca="1">評価結果!M61</f>
        <v>0</v>
      </c>
      <c r="J54" s="216" t="str">
        <f ca="1">評価結果!Z61</f>
        <v/>
      </c>
      <c r="K54" s="20"/>
    </row>
    <row r="55" spans="2:11" ht="15" customHeight="1" x14ac:dyDescent="0.25">
      <c r="B55" s="1012"/>
      <c r="C55" s="1017"/>
      <c r="D55" s="41"/>
      <c r="E55" s="85" t="str">
        <f>評価結果!H62</f>
        <v>1b.9</v>
      </c>
      <c r="F55" s="79" t="str">
        <f>評価結果!I62</f>
        <v>大温度差送水システムの導入</v>
      </c>
      <c r="G55" s="214" t="str">
        <f ca="1">評価結果!G62</f>
        <v>＋</v>
      </c>
      <c r="H55" s="219" t="str">
        <f ca="1">評価結果!J62</f>
        <v/>
      </c>
      <c r="I55" s="200">
        <f ca="1">評価結果!M62</f>
        <v>0</v>
      </c>
      <c r="J55" s="216" t="str">
        <f ca="1">評価結果!Z62</f>
        <v/>
      </c>
      <c r="K55" s="20"/>
    </row>
    <row r="56" spans="2:11" ht="15" customHeight="1" x14ac:dyDescent="0.25">
      <c r="B56" s="1012"/>
      <c r="C56" s="1017"/>
      <c r="D56" s="41"/>
      <c r="E56" s="85" t="str">
        <f>評価結果!H63</f>
        <v>1b.10</v>
      </c>
      <c r="F56" s="79" t="str">
        <f>評価結果!I63</f>
        <v>熱源機器出口設定温度の遠方制御の導入</v>
      </c>
      <c r="G56" s="214" t="str">
        <f ca="1">評価結果!G63</f>
        <v>＋</v>
      </c>
      <c r="H56" s="219" t="str">
        <f ca="1">評価結果!J63</f>
        <v/>
      </c>
      <c r="I56" s="200">
        <f ca="1">評価結果!M63</f>
        <v>0</v>
      </c>
      <c r="J56" s="216" t="str">
        <f ca="1">評価結果!Z63</f>
        <v/>
      </c>
      <c r="K56" s="20"/>
    </row>
    <row r="57" spans="2:11" ht="15" customHeight="1" x14ac:dyDescent="0.25">
      <c r="B57" s="1012"/>
      <c r="C57" s="1017"/>
      <c r="D57" s="41"/>
      <c r="E57" s="85" t="str">
        <f>評価結果!H64</f>
        <v>1b.11</v>
      </c>
      <c r="F57" s="79" t="str">
        <f>評価結果!I64</f>
        <v>熱源1次ポンプ変流量制御の導入</v>
      </c>
      <c r="G57" s="214" t="str">
        <f ca="1">評価結果!G64</f>
        <v>＋</v>
      </c>
      <c r="H57" s="219" t="str">
        <f ca="1">評価結果!J64</f>
        <v/>
      </c>
      <c r="I57" s="200">
        <f ca="1">評価結果!M64</f>
        <v>0</v>
      </c>
      <c r="J57" s="216" t="str">
        <f ca="1">評価結果!Z64</f>
        <v/>
      </c>
      <c r="K57" s="20"/>
    </row>
    <row r="58" spans="2:11" ht="15" customHeight="1" x14ac:dyDescent="0.25">
      <c r="B58" s="1012"/>
      <c r="C58" s="1017"/>
      <c r="D58" s="41"/>
      <c r="E58" s="85" t="str">
        <f>評価結果!H65</f>
        <v>1b.12</v>
      </c>
      <c r="F58" s="79" t="str">
        <f>評価結果!I65</f>
        <v>冷却水ポンプ変流量制御の導入</v>
      </c>
      <c r="G58" s="214" t="str">
        <f ca="1">評価結果!G65</f>
        <v>＋</v>
      </c>
      <c r="H58" s="219" t="str">
        <f ca="1">評価結果!J65</f>
        <v/>
      </c>
      <c r="I58" s="200">
        <f ca="1">評価結果!M65</f>
        <v>0</v>
      </c>
      <c r="J58" s="216" t="str">
        <f ca="1">評価結果!Z65</f>
        <v/>
      </c>
      <c r="K58" s="20"/>
    </row>
    <row r="59" spans="2:11" ht="15" customHeight="1" x14ac:dyDescent="0.25">
      <c r="B59" s="1012"/>
      <c r="C59" s="1017"/>
      <c r="D59" s="41"/>
      <c r="E59" s="85" t="str">
        <f>評価結果!H66</f>
        <v>1b.13</v>
      </c>
      <c r="F59" s="79" t="str">
        <f>評価結果!I66</f>
        <v>熱源2次ポンプの末端差圧制御の導入</v>
      </c>
      <c r="G59" s="214" t="str">
        <f ca="1">評価結果!G66</f>
        <v>＋</v>
      </c>
      <c r="H59" s="219" t="str">
        <f ca="1">評価結果!J66</f>
        <v/>
      </c>
      <c r="I59" s="200">
        <f ca="1">評価結果!M66</f>
        <v>0</v>
      </c>
      <c r="J59" s="216" t="str">
        <f ca="1">評価結果!Z66</f>
        <v/>
      </c>
      <c r="K59" s="20"/>
    </row>
    <row r="60" spans="2:11" ht="15" customHeight="1" x14ac:dyDescent="0.25">
      <c r="B60" s="1012"/>
      <c r="C60" s="1017"/>
      <c r="D60" s="41"/>
      <c r="E60" s="85" t="str">
        <f>評価結果!H67</f>
        <v>1b.14</v>
      </c>
      <c r="F60" s="79" t="str">
        <f>評価結果!I67</f>
        <v>熱交換器の断熱</v>
      </c>
      <c r="G60" s="214" t="str">
        <f ca="1">評価結果!G67</f>
        <v>＋</v>
      </c>
      <c r="H60" s="219" t="str">
        <f ca="1">評価結果!J67</f>
        <v/>
      </c>
      <c r="I60" s="200">
        <f ca="1">評価結果!M67</f>
        <v>0</v>
      </c>
      <c r="J60" s="216" t="str">
        <f ca="1">評価結果!Z67</f>
        <v/>
      </c>
      <c r="K60" s="20"/>
    </row>
    <row r="61" spans="2:11" ht="15" customHeight="1" x14ac:dyDescent="0.25">
      <c r="B61" s="1012"/>
      <c r="C61" s="1017"/>
      <c r="D61" s="41"/>
      <c r="E61" s="85" t="str">
        <f>評価結果!H68</f>
        <v>1b.15</v>
      </c>
      <c r="F61" s="79" t="str">
        <f>評価結果!I68</f>
        <v>蓄熱システムの導入</v>
      </c>
      <c r="G61" s="214" t="str">
        <f ca="1">評価結果!G68</f>
        <v>＋</v>
      </c>
      <c r="H61" s="219" t="str">
        <f ca="1">評価結果!J68</f>
        <v/>
      </c>
      <c r="I61" s="200">
        <f ca="1">評価結果!M68</f>
        <v>0</v>
      </c>
      <c r="J61" s="216" t="str">
        <f ca="1">評価結果!Z68</f>
        <v/>
      </c>
      <c r="K61" s="20"/>
    </row>
    <row r="62" spans="2:11" ht="15" customHeight="1" x14ac:dyDescent="0.25">
      <c r="B62" s="1012"/>
      <c r="C62" s="1017"/>
      <c r="D62" s="41"/>
      <c r="E62" s="85" t="str">
        <f>評価結果!H69</f>
        <v>1b.16</v>
      </c>
      <c r="F62" s="79" t="str">
        <f>評価結果!I69</f>
        <v>冷却塔ファンインバータ制御の導入</v>
      </c>
      <c r="G62" s="214" t="str">
        <f ca="1">評価結果!G69</f>
        <v>＋</v>
      </c>
      <c r="H62" s="219" t="str">
        <f ca="1">評価結果!J69</f>
        <v/>
      </c>
      <c r="I62" s="200">
        <f ca="1">評価結果!M69</f>
        <v>0</v>
      </c>
      <c r="J62" s="216" t="str">
        <f ca="1">評価結果!Z69</f>
        <v/>
      </c>
      <c r="K62" s="20"/>
    </row>
    <row r="63" spans="2:11" ht="15" customHeight="1" x14ac:dyDescent="0.25">
      <c r="B63" s="1012"/>
      <c r="C63" s="1017"/>
      <c r="D63" s="41"/>
      <c r="E63" s="85" t="str">
        <f>評価結果!H70</f>
        <v>1b.17</v>
      </c>
      <c r="F63" s="79" t="str">
        <f>評価結果!I70</f>
        <v>フリークーリングシステムの導入</v>
      </c>
      <c r="G63" s="214" t="str">
        <f ca="1">評価結果!G70</f>
        <v>＋</v>
      </c>
      <c r="H63" s="219" t="str">
        <f ca="1">評価結果!J70</f>
        <v/>
      </c>
      <c r="I63" s="200">
        <f ca="1">評価結果!M70</f>
        <v>0</v>
      </c>
      <c r="J63" s="216" t="str">
        <f ca="1">評価結果!Z70</f>
        <v/>
      </c>
      <c r="K63" s="20"/>
    </row>
    <row r="64" spans="2:11" ht="15" customHeight="1" x14ac:dyDescent="0.25">
      <c r="B64" s="1012"/>
      <c r="C64" s="1017"/>
      <c r="D64" s="41"/>
      <c r="E64" s="85" t="str">
        <f>評価結果!H71</f>
        <v>1b.18</v>
      </c>
      <c r="F64" s="79" t="str">
        <f>評価結果!I71</f>
        <v>冷却水ろ過冷却リサイクルシステムの導入</v>
      </c>
      <c r="G64" s="214" t="str">
        <f ca="1">評価結果!G71</f>
        <v>＋</v>
      </c>
      <c r="H64" s="219" t="str">
        <f ca="1">評価結果!J71</f>
        <v/>
      </c>
      <c r="I64" s="200">
        <f ca="1">評価結果!M71</f>
        <v>0</v>
      </c>
      <c r="J64" s="216" t="str">
        <f ca="1">評価結果!Z71</f>
        <v/>
      </c>
      <c r="K64" s="20"/>
    </row>
    <row r="65" spans="2:11" ht="15" customHeight="1" x14ac:dyDescent="0.25">
      <c r="B65" s="1012"/>
      <c r="C65" s="1017"/>
      <c r="D65" s="41"/>
      <c r="E65" s="85" t="str">
        <f>評価結果!H72</f>
        <v>1b.19</v>
      </c>
      <c r="F65" s="79" t="str">
        <f>評価結果!I72</f>
        <v>冷却水ON/OFF制御システムの導入</v>
      </c>
      <c r="G65" s="214" t="str">
        <f ca="1">評価結果!G72</f>
        <v>＋</v>
      </c>
      <c r="H65" s="219" t="str">
        <f ca="1">評価結果!J72</f>
        <v/>
      </c>
      <c r="I65" s="200">
        <f ca="1">評価結果!M72</f>
        <v>0</v>
      </c>
      <c r="J65" s="216" t="str">
        <f ca="1">評価結果!Z72</f>
        <v/>
      </c>
      <c r="K65" s="20"/>
    </row>
    <row r="66" spans="2:11" ht="15" customHeight="1" x14ac:dyDescent="0.25">
      <c r="B66" s="1012"/>
      <c r="C66" s="1017"/>
      <c r="D66" s="41"/>
      <c r="E66" s="85" t="str">
        <f>評価結果!H73</f>
        <v>1b.20</v>
      </c>
      <c r="F66" s="79" t="str">
        <f>評価結果!I73</f>
        <v>中温冷水利用システムの導入</v>
      </c>
      <c r="G66" s="214" t="str">
        <f ca="1">評価結果!G73</f>
        <v>＋</v>
      </c>
      <c r="H66" s="219" t="str">
        <f ca="1">評価結果!J73</f>
        <v/>
      </c>
      <c r="I66" s="200">
        <f ca="1">評価結果!M73</f>
        <v>0</v>
      </c>
      <c r="J66" s="216" t="str">
        <f ca="1">評価結果!Z73</f>
        <v/>
      </c>
      <c r="K66" s="20"/>
    </row>
    <row r="67" spans="2:11" ht="15" customHeight="1" x14ac:dyDescent="0.25">
      <c r="B67" s="1012"/>
      <c r="C67" s="1017"/>
      <c r="D67" s="41"/>
      <c r="E67" s="85" t="str">
        <f>評価結果!H74</f>
        <v>1b.21</v>
      </c>
      <c r="F67" s="79" t="str">
        <f>評価結果!I74</f>
        <v>統合熱源制御システムの導入</v>
      </c>
      <c r="G67" s="214" t="str">
        <f ca="1">評価結果!G74</f>
        <v>＋</v>
      </c>
      <c r="H67" s="219" t="str">
        <f ca="1">評価結果!J74</f>
        <v/>
      </c>
      <c r="I67" s="200">
        <f ca="1">評価結果!M74</f>
        <v>0</v>
      </c>
      <c r="J67" s="216" t="str">
        <f ca="1">評価結果!Z74</f>
        <v/>
      </c>
      <c r="K67" s="20"/>
    </row>
    <row r="68" spans="2:11" ht="15" customHeight="1" x14ac:dyDescent="0.25">
      <c r="B68" s="1013"/>
      <c r="C68" s="1018"/>
      <c r="D68" s="18"/>
      <c r="E68" s="242" t="str">
        <f>評価結果!H75</f>
        <v>1b.22</v>
      </c>
      <c r="F68" s="33" t="str">
        <f>評価結果!I75</f>
        <v>熱源2次ポンプの送水圧力設定制御の導入</v>
      </c>
      <c r="G68" s="319" t="str">
        <f ca="1">評価結果!G75</f>
        <v>＋</v>
      </c>
      <c r="H68" s="320" t="str">
        <f ca="1">評価結果!J75</f>
        <v/>
      </c>
      <c r="I68" s="321">
        <f ca="1">評価結果!M75</f>
        <v>0</v>
      </c>
      <c r="J68" s="322" t="str">
        <f ca="1">評価結果!Z75</f>
        <v/>
      </c>
      <c r="K68" s="20"/>
    </row>
    <row r="69" spans="2:11" ht="15" customHeight="1" x14ac:dyDescent="0.25">
      <c r="B69" s="1011" t="s">
        <v>1499</v>
      </c>
      <c r="C69" s="1019" t="s">
        <v>1354</v>
      </c>
      <c r="D69" s="284" t="s">
        <v>2037</v>
      </c>
      <c r="E69" s="10" t="str">
        <f>評価結果!H84</f>
        <v>1c.1</v>
      </c>
      <c r="F69" s="83" t="str">
        <f>評価結果!I84</f>
        <v>高効率コージェネレーションの導入</v>
      </c>
      <c r="G69" s="392" t="str">
        <f ca="1">評価結果!G84</f>
        <v>＋</v>
      </c>
      <c r="H69" s="393" t="str">
        <f ca="1">評価結果!J84</f>
        <v/>
      </c>
      <c r="I69" s="394">
        <f ca="1">評価結果!M84</f>
        <v>0</v>
      </c>
      <c r="J69" s="395" t="str">
        <f ca="1">評価結果!Z84</f>
        <v/>
      </c>
      <c r="K69" s="20"/>
    </row>
    <row r="70" spans="2:11" ht="15" customHeight="1" x14ac:dyDescent="0.25">
      <c r="B70" s="1012"/>
      <c r="C70" s="1020"/>
      <c r="D70" s="41" t="s">
        <v>2039</v>
      </c>
      <c r="E70" s="85" t="str">
        <f>評価結果!H85</f>
        <v>1d.1</v>
      </c>
      <c r="F70" s="79" t="str">
        <f>評価結果!I85</f>
        <v>高効率変圧器の導入</v>
      </c>
      <c r="G70" s="214" t="str">
        <f ca="1">評価結果!G85</f>
        <v>○</v>
      </c>
      <c r="H70" s="219" t="str">
        <f ca="1">評価結果!J85</f>
        <v/>
      </c>
      <c r="I70" s="200" t="str">
        <f>評価結果!M85</f>
        <v>-</v>
      </c>
      <c r="J70" s="216" t="str">
        <f>評価結果!Z85</f>
        <v/>
      </c>
      <c r="K70" s="20"/>
    </row>
    <row r="71" spans="2:11" ht="15" customHeight="1" x14ac:dyDescent="0.25">
      <c r="B71" s="1012"/>
      <c r="C71" s="1020"/>
      <c r="D71" s="41"/>
      <c r="E71" s="52" t="str">
        <f>評価結果!H86</f>
        <v>1d.2</v>
      </c>
      <c r="F71" s="51" t="str">
        <f>評価結果!I86</f>
        <v>力率改善制御システムの導入</v>
      </c>
      <c r="G71" s="210" t="str">
        <f ca="1">評価結果!G86</f>
        <v>◎</v>
      </c>
      <c r="H71" s="220" t="str">
        <f ca="1">評価結果!J86</f>
        <v/>
      </c>
      <c r="I71" s="203" t="str">
        <f>評価結果!M86</f>
        <v>-</v>
      </c>
      <c r="J71" s="204" t="str">
        <f>評価結果!Z86</f>
        <v/>
      </c>
      <c r="K71" s="20"/>
    </row>
    <row r="72" spans="2:11" ht="15" customHeight="1" x14ac:dyDescent="0.25">
      <c r="B72" s="1012"/>
      <c r="C72" s="1020"/>
      <c r="D72" s="41"/>
      <c r="E72" s="52" t="str">
        <f>評価結果!H87</f>
        <v>1d.3</v>
      </c>
      <c r="F72" s="51" t="str">
        <f>評価結果!I87</f>
        <v>デマンド制御システムの導入</v>
      </c>
      <c r="G72" s="210" t="str">
        <f ca="1">評価結果!G87</f>
        <v>○</v>
      </c>
      <c r="H72" s="220" t="str">
        <f ca="1">評価結果!J87</f>
        <v/>
      </c>
      <c r="I72" s="203">
        <f ca="1">評価結果!M87</f>
        <v>0</v>
      </c>
      <c r="J72" s="204">
        <f ca="1">評価結果!Z87</f>
        <v>0</v>
      </c>
      <c r="K72" s="20"/>
    </row>
    <row r="73" spans="2:11" ht="15" customHeight="1" x14ac:dyDescent="0.25">
      <c r="B73" s="1012"/>
      <c r="C73" s="1020"/>
      <c r="D73" s="3"/>
      <c r="E73" s="52" t="str">
        <f>評価結果!H88</f>
        <v>1d.4</v>
      </c>
      <c r="F73" s="51" t="str">
        <f>評価結果!I88</f>
        <v>低圧動力回路への力率改善コンデンサの導入</v>
      </c>
      <c r="G73" s="210" t="str">
        <f ca="1">評価結果!G88</f>
        <v>＋</v>
      </c>
      <c r="H73" s="220" t="str">
        <f ca="1">評価結果!J88</f>
        <v/>
      </c>
      <c r="I73" s="203">
        <f ca="1">評価結果!M88</f>
        <v>0</v>
      </c>
      <c r="J73" s="204" t="str">
        <f ca="1">評価結果!Z88</f>
        <v/>
      </c>
      <c r="K73" s="20"/>
    </row>
    <row r="74" spans="2:11" ht="15" customHeight="1" x14ac:dyDescent="0.25">
      <c r="B74" s="1012"/>
      <c r="C74" s="1020"/>
      <c r="D74" s="3"/>
      <c r="E74" s="52" t="str">
        <f>評価結果!H89</f>
        <v>1d.5</v>
      </c>
      <c r="F74" s="51" t="str">
        <f>評価結果!I89</f>
        <v>400V配電方式の導入</v>
      </c>
      <c r="G74" s="210" t="str">
        <f ca="1">評価結果!G89</f>
        <v>＋</v>
      </c>
      <c r="H74" s="220" t="str">
        <f ca="1">評価結果!J89</f>
        <v/>
      </c>
      <c r="I74" s="203">
        <f ca="1">評価結果!M89</f>
        <v>0</v>
      </c>
      <c r="J74" s="204" t="str">
        <f ca="1">評価結果!Z89</f>
        <v/>
      </c>
      <c r="K74" s="20"/>
    </row>
    <row r="75" spans="2:11" ht="15" customHeight="1" x14ac:dyDescent="0.25">
      <c r="B75" s="1012"/>
      <c r="C75" s="1020"/>
      <c r="D75" s="3"/>
      <c r="E75" s="52" t="str">
        <f>評価結果!H90</f>
        <v>1d.6</v>
      </c>
      <c r="F75" s="51" t="str">
        <f>評価結果!I90</f>
        <v>低負荷変圧器の統合</v>
      </c>
      <c r="G75" s="210" t="str">
        <f ca="1">評価結果!G90</f>
        <v>＋</v>
      </c>
      <c r="H75" s="220" t="str">
        <f ca="1">評価結果!J90</f>
        <v/>
      </c>
      <c r="I75" s="203">
        <f ca="1">評価結果!M90</f>
        <v>0</v>
      </c>
      <c r="J75" s="204" t="str">
        <f ca="1">評価結果!Z90</f>
        <v/>
      </c>
      <c r="K75" s="20"/>
    </row>
    <row r="76" spans="2:11" ht="15" customHeight="1" x14ac:dyDescent="0.25">
      <c r="B76" s="1012"/>
      <c r="C76" s="1020"/>
      <c r="D76" s="3"/>
      <c r="E76" s="52" t="str">
        <f>評価結果!H91</f>
        <v>1d.7</v>
      </c>
      <c r="F76" s="51" t="str">
        <f>評価結果!I91</f>
        <v>変圧器の台数制御の導入</v>
      </c>
      <c r="G76" s="210" t="str">
        <f ca="1">評価結果!G91</f>
        <v>＋</v>
      </c>
      <c r="H76" s="220" t="str">
        <f ca="1">評価結果!J91</f>
        <v/>
      </c>
      <c r="I76" s="203">
        <f ca="1">評価結果!M91</f>
        <v>0</v>
      </c>
      <c r="J76" s="204" t="str">
        <f ca="1">評価結果!Z91</f>
        <v/>
      </c>
      <c r="K76" s="20"/>
    </row>
    <row r="77" spans="2:11" ht="15" customHeight="1" x14ac:dyDescent="0.25">
      <c r="B77" s="1012"/>
      <c r="C77" s="1020"/>
      <c r="D77" s="3"/>
      <c r="E77" s="52" t="str">
        <f>評価結果!H92</f>
        <v>1d.8</v>
      </c>
      <c r="F77" s="51" t="str">
        <f>評価結果!I92</f>
        <v>大型変圧器の冷却設備制御の導入</v>
      </c>
      <c r="G77" s="210" t="str">
        <f ca="1">評価結果!G92</f>
        <v>＋</v>
      </c>
      <c r="H77" s="220" t="str">
        <f ca="1">評価結果!J92</f>
        <v/>
      </c>
      <c r="I77" s="203">
        <f ca="1">評価結果!M92</f>
        <v>0</v>
      </c>
      <c r="J77" s="204" t="str">
        <f ca="1">評価結果!Z92</f>
        <v/>
      </c>
      <c r="K77" s="20"/>
    </row>
    <row r="78" spans="2:11" ht="15" customHeight="1" x14ac:dyDescent="0.25">
      <c r="B78" s="1012"/>
      <c r="C78" s="1020"/>
      <c r="D78" s="33"/>
      <c r="E78" s="58" t="str">
        <f>評価結果!H93</f>
        <v>1d.9</v>
      </c>
      <c r="F78" s="56" t="str">
        <f>評価結果!I93</f>
        <v>高効率UPSの導入</v>
      </c>
      <c r="G78" s="215" t="str">
        <f ca="1">評価結果!G93</f>
        <v>＋</v>
      </c>
      <c r="H78" s="221" t="str">
        <f ca="1">評価結果!J93</f>
        <v/>
      </c>
      <c r="I78" s="206">
        <f ca="1">評価結果!M93</f>
        <v>0</v>
      </c>
      <c r="J78" s="207" t="str">
        <f ca="1">評価結果!Z93</f>
        <v/>
      </c>
      <c r="K78" s="20"/>
    </row>
    <row r="79" spans="2:11" ht="15" customHeight="1" x14ac:dyDescent="0.25">
      <c r="B79" s="1012"/>
      <c r="C79" s="1020"/>
      <c r="D79" s="41" t="s">
        <v>2041</v>
      </c>
      <c r="E79" s="85" t="str">
        <f>評価結果!H94</f>
        <v>1e.1</v>
      </c>
      <c r="F79" s="79" t="str">
        <f>評価結果!I94</f>
        <v>高効率エアコンプレッサーの導入</v>
      </c>
      <c r="G79" s="214" t="str">
        <f ca="1">評価結果!G94</f>
        <v>○</v>
      </c>
      <c r="H79" s="219" t="str">
        <f ca="1">評価結果!J94</f>
        <v/>
      </c>
      <c r="I79" s="200">
        <f ca="1">評価結果!M94</f>
        <v>0</v>
      </c>
      <c r="J79" s="216">
        <f ca="1">評価結果!Z94</f>
        <v>0</v>
      </c>
      <c r="K79" s="20"/>
    </row>
    <row r="80" spans="2:11" ht="15" customHeight="1" x14ac:dyDescent="0.25">
      <c r="B80" s="1012"/>
      <c r="C80" s="1020"/>
      <c r="D80" s="41"/>
      <c r="E80" s="52" t="str">
        <f>評価結果!H95</f>
        <v>1e.2</v>
      </c>
      <c r="F80" s="51" t="str">
        <f>評価結果!I95</f>
        <v>エアコンプレッサーの台数制御の導入</v>
      </c>
      <c r="G80" s="210" t="str">
        <f ca="1">評価結果!G95</f>
        <v>○</v>
      </c>
      <c r="H80" s="220" t="str">
        <f ca="1">評価結果!J95</f>
        <v/>
      </c>
      <c r="I80" s="203" t="str">
        <f>評価結果!M95</f>
        <v>-</v>
      </c>
      <c r="J80" s="204" t="str">
        <f>評価結果!Z95</f>
        <v/>
      </c>
      <c r="K80" s="20"/>
    </row>
    <row r="81" spans="2:11" ht="15" customHeight="1" x14ac:dyDescent="0.25">
      <c r="B81" s="1012"/>
      <c r="C81" s="1020"/>
      <c r="D81" s="41"/>
      <c r="E81" s="52" t="str">
        <f>評価結果!H96</f>
        <v>1e.3</v>
      </c>
      <c r="F81" s="51" t="str">
        <f>評価結果!I96</f>
        <v>コンプレッサー室への換気設備の導入</v>
      </c>
      <c r="G81" s="210" t="str">
        <f ca="1">評価結果!G96</f>
        <v>○</v>
      </c>
      <c r="H81" s="220" t="str">
        <f ca="1">評価結果!J96</f>
        <v/>
      </c>
      <c r="I81" s="203" t="str">
        <f>評価結果!M96</f>
        <v>-</v>
      </c>
      <c r="J81" s="204" t="str">
        <f>評価結果!Z96</f>
        <v/>
      </c>
      <c r="K81" s="20"/>
    </row>
    <row r="82" spans="2:11" ht="15" customHeight="1" x14ac:dyDescent="0.25">
      <c r="B82" s="1012"/>
      <c r="C82" s="1020"/>
      <c r="D82" s="41"/>
      <c r="E82" s="52" t="str">
        <f>評価結果!H97</f>
        <v>1e.4</v>
      </c>
      <c r="F82" s="51" t="str">
        <f>評価結果!I97</f>
        <v>圧縮空気配管のループ配管化</v>
      </c>
      <c r="G82" s="210" t="str">
        <f ca="1">評価結果!G97</f>
        <v>＋</v>
      </c>
      <c r="H82" s="220" t="str">
        <f ca="1">評価結果!J97</f>
        <v/>
      </c>
      <c r="I82" s="203">
        <f ca="1">評価結果!M97</f>
        <v>0</v>
      </c>
      <c r="J82" s="204" t="str">
        <f ca="1">評価結果!Z97</f>
        <v/>
      </c>
      <c r="K82" s="20"/>
    </row>
    <row r="83" spans="2:11" ht="15" customHeight="1" x14ac:dyDescent="0.25">
      <c r="B83" s="1012"/>
      <c r="C83" s="1020"/>
      <c r="D83" s="41"/>
      <c r="E83" s="52" t="str">
        <f>評価結果!H98</f>
        <v>1e.5</v>
      </c>
      <c r="F83" s="51" t="str">
        <f>評価結果!I98</f>
        <v>エアコンプレッサーの分散化</v>
      </c>
      <c r="G83" s="210" t="str">
        <f ca="1">評価結果!G98</f>
        <v>＋</v>
      </c>
      <c r="H83" s="220" t="str">
        <f ca="1">評価結果!J98</f>
        <v/>
      </c>
      <c r="I83" s="203">
        <f ca="1">評価結果!M98</f>
        <v>0</v>
      </c>
      <c r="J83" s="204" t="str">
        <f ca="1">評価結果!Z98</f>
        <v/>
      </c>
      <c r="K83" s="20"/>
    </row>
    <row r="84" spans="2:11" ht="15" customHeight="1" x14ac:dyDescent="0.25">
      <c r="B84" s="1012"/>
      <c r="C84" s="1020"/>
      <c r="D84" s="41"/>
      <c r="E84" s="52" t="str">
        <f>評価結果!H99</f>
        <v>1e.6</v>
      </c>
      <c r="F84" s="51" t="str">
        <f>評価結果!I99</f>
        <v>圧縮空気配管の高圧ライン/低圧ラインの系統分割</v>
      </c>
      <c r="G84" s="210" t="str">
        <f ca="1">評価結果!G99</f>
        <v>＋</v>
      </c>
      <c r="H84" s="220" t="str">
        <f ca="1">評価結果!J99</f>
        <v/>
      </c>
      <c r="I84" s="203">
        <f ca="1">評価結果!M99</f>
        <v>0</v>
      </c>
      <c r="J84" s="204" t="str">
        <f ca="1">評価結果!Z99</f>
        <v/>
      </c>
    </row>
    <row r="85" spans="2:11" ht="15" customHeight="1" x14ac:dyDescent="0.25">
      <c r="B85" s="1012"/>
      <c r="C85" s="1020"/>
      <c r="D85" s="41"/>
      <c r="E85" s="52" t="str">
        <f>評価結果!H100</f>
        <v>1e.7</v>
      </c>
      <c r="F85" s="51" t="str">
        <f>評価結果!I100</f>
        <v>ブースター方式の導入</v>
      </c>
      <c r="G85" s="210" t="str">
        <f ca="1">評価結果!G100</f>
        <v>＋</v>
      </c>
      <c r="H85" s="220" t="str">
        <f ca="1">評価結果!J100</f>
        <v/>
      </c>
      <c r="I85" s="203">
        <f ca="1">評価結果!M100</f>
        <v>0</v>
      </c>
      <c r="J85" s="204" t="str">
        <f ca="1">評価結果!Z100</f>
        <v/>
      </c>
      <c r="K85" s="20"/>
    </row>
    <row r="86" spans="2:11" ht="15" customHeight="1" x14ac:dyDescent="0.25">
      <c r="B86" s="1012"/>
      <c r="C86" s="1020"/>
      <c r="D86" s="41"/>
      <c r="E86" s="52" t="str">
        <f>評価結果!H101</f>
        <v>1e.8</v>
      </c>
      <c r="F86" s="51" t="str">
        <f>評価結果!I101</f>
        <v>吸気冷却システムの導入</v>
      </c>
      <c r="G86" s="210" t="str">
        <f ca="1">評価結果!G101</f>
        <v>＋</v>
      </c>
      <c r="H86" s="220" t="str">
        <f ca="1">評価結果!J101</f>
        <v/>
      </c>
      <c r="I86" s="203">
        <f ca="1">評価結果!M101</f>
        <v>0</v>
      </c>
      <c r="J86" s="204" t="str">
        <f ca="1">評価結果!Z101</f>
        <v/>
      </c>
      <c r="K86" s="20"/>
    </row>
    <row r="87" spans="2:11" ht="15" customHeight="1" x14ac:dyDescent="0.25">
      <c r="B87" s="1012"/>
      <c r="C87" s="1020"/>
      <c r="D87" s="41"/>
      <c r="E87" s="52" t="str">
        <f>評価結果!H102</f>
        <v>1e.9</v>
      </c>
      <c r="F87" s="51" t="str">
        <f>評価結果!I102</f>
        <v>コンプレッサーの排熱回収システムの導入</v>
      </c>
      <c r="G87" s="210" t="str">
        <f ca="1">評価結果!G102</f>
        <v>＋</v>
      </c>
      <c r="H87" s="220" t="str">
        <f ca="1">評価結果!J102</f>
        <v/>
      </c>
      <c r="I87" s="203">
        <f ca="1">評価結果!M102</f>
        <v>0</v>
      </c>
      <c r="J87" s="204" t="str">
        <f ca="1">評価結果!Z102</f>
        <v/>
      </c>
      <c r="K87" s="20"/>
    </row>
    <row r="88" spans="2:11" ht="15" customHeight="1" x14ac:dyDescent="0.25">
      <c r="B88" s="1012"/>
      <c r="C88" s="1020"/>
      <c r="D88" s="41"/>
      <c r="E88" s="52" t="str">
        <f>評価結果!H103</f>
        <v>1e.10</v>
      </c>
      <c r="F88" s="51" t="str">
        <f>評価結果!I103</f>
        <v>パージ制御装置の導入</v>
      </c>
      <c r="G88" s="210" t="str">
        <f ca="1">評価結果!G103</f>
        <v>＋</v>
      </c>
      <c r="H88" s="220" t="str">
        <f ca="1">評価結果!J103</f>
        <v/>
      </c>
      <c r="I88" s="203">
        <f ca="1">評価結果!M103</f>
        <v>0</v>
      </c>
      <c r="J88" s="204" t="str">
        <f ca="1">評価結果!Z103</f>
        <v/>
      </c>
      <c r="K88" s="20"/>
    </row>
    <row r="89" spans="2:11" ht="15" customHeight="1" x14ac:dyDescent="0.25">
      <c r="B89" s="1012"/>
      <c r="C89" s="1020"/>
      <c r="D89" s="41"/>
      <c r="E89" s="52" t="str">
        <f>評価結果!H104</f>
        <v>1e.11</v>
      </c>
      <c r="F89" s="51" t="str">
        <f>評価結果!I104</f>
        <v>エアコンプレッサー排熱の局所排気システムの導入</v>
      </c>
      <c r="G89" s="210" t="str">
        <f ca="1">評価結果!G104</f>
        <v>＋</v>
      </c>
      <c r="H89" s="220" t="str">
        <f ca="1">評価結果!J104</f>
        <v/>
      </c>
      <c r="I89" s="203">
        <f ca="1">評価結果!M104</f>
        <v>0</v>
      </c>
      <c r="J89" s="204" t="str">
        <f ca="1">評価結果!Z104</f>
        <v/>
      </c>
      <c r="K89" s="20"/>
    </row>
    <row r="90" spans="2:11" ht="15" customHeight="1" x14ac:dyDescent="0.25">
      <c r="B90" s="1012"/>
      <c r="C90" s="1020"/>
      <c r="D90" s="41"/>
      <c r="E90" s="52" t="str">
        <f>評価結果!H105</f>
        <v>1e.12</v>
      </c>
      <c r="F90" s="51" t="str">
        <f>評価結果!I105</f>
        <v>フィルタの低圧損化</v>
      </c>
      <c r="G90" s="210" t="str">
        <f ca="1">評価結果!G105</f>
        <v>＋</v>
      </c>
      <c r="H90" s="220" t="str">
        <f ca="1">評価結果!J105</f>
        <v/>
      </c>
      <c r="I90" s="203">
        <f ca="1">評価結果!M105</f>
        <v>0</v>
      </c>
      <c r="J90" s="213"/>
      <c r="K90" s="20"/>
    </row>
    <row r="91" spans="2:11" ht="15" customHeight="1" x14ac:dyDescent="0.25">
      <c r="B91" s="1012"/>
      <c r="C91" s="1020"/>
      <c r="D91" s="18"/>
      <c r="E91" s="58" t="str">
        <f>評価結果!H106</f>
        <v>1e.13</v>
      </c>
      <c r="F91" s="56" t="str">
        <f>評価結果!I106</f>
        <v>高効率ドライヤーの導入</v>
      </c>
      <c r="G91" s="215" t="str">
        <f ca="1">評価結果!G106</f>
        <v>＋</v>
      </c>
      <c r="H91" s="221" t="str">
        <f ca="1">評価結果!J106</f>
        <v/>
      </c>
      <c r="I91" s="207">
        <f ca="1">評価結果!M106</f>
        <v>0</v>
      </c>
      <c r="J91" s="207" t="str">
        <f ca="1">評価結果!Z105</f>
        <v/>
      </c>
      <c r="K91" s="20"/>
    </row>
    <row r="92" spans="2:11" ht="15" customHeight="1" x14ac:dyDescent="0.25">
      <c r="B92" s="1012"/>
      <c r="C92" s="1020"/>
      <c r="D92" s="1014" t="s">
        <v>308</v>
      </c>
      <c r="E92" s="85" t="str">
        <f>評価結果!H107</f>
        <v>1f.1</v>
      </c>
      <c r="F92" s="79" t="str">
        <f>評価結果!I107</f>
        <v>高効率給水ポンプの導入</v>
      </c>
      <c r="G92" s="214" t="str">
        <f ca="1">評価結果!G107</f>
        <v>○</v>
      </c>
      <c r="H92" s="219" t="str">
        <f ca="1">評価結果!J107</f>
        <v/>
      </c>
      <c r="I92" s="200">
        <f ca="1">評価結果!M107</f>
        <v>0</v>
      </c>
      <c r="J92" s="216">
        <f ca="1">評価結果!Z107</f>
        <v>0</v>
      </c>
      <c r="K92" s="20"/>
    </row>
    <row r="93" spans="2:11" ht="15" customHeight="1" x14ac:dyDescent="0.25">
      <c r="B93" s="1012"/>
      <c r="C93" s="1020"/>
      <c r="D93" s="1015"/>
      <c r="E93" s="52" t="str">
        <f>評価結果!H108</f>
        <v>1f.2</v>
      </c>
      <c r="F93" s="51" t="str">
        <f>評価結果!I108</f>
        <v>排水処理用の高効率ポンプ・ブロワの導入</v>
      </c>
      <c r="G93" s="210" t="str">
        <f ca="1">評価結果!G108</f>
        <v>＋</v>
      </c>
      <c r="H93" s="220" t="str">
        <f ca="1">評価結果!J108</f>
        <v/>
      </c>
      <c r="I93" s="203">
        <f ca="1">評価結果!M108</f>
        <v>0</v>
      </c>
      <c r="J93" s="204" t="str">
        <f ca="1">評価結果!Z108</f>
        <v/>
      </c>
      <c r="K93" s="20"/>
    </row>
    <row r="94" spans="2:11" ht="15" customHeight="1" x14ac:dyDescent="0.25">
      <c r="B94" s="1012"/>
      <c r="C94" s="1020"/>
      <c r="D94" s="3"/>
      <c r="E94" s="52" t="str">
        <f>評価結果!H109</f>
        <v>1f.3</v>
      </c>
      <c r="F94" s="51" t="str">
        <f>評価結果!I109</f>
        <v>排水再利用システム等の導入</v>
      </c>
      <c r="G94" s="210" t="str">
        <f ca="1">評価結果!G109</f>
        <v>＋</v>
      </c>
      <c r="H94" s="220" t="str">
        <f ca="1">評価結果!J109</f>
        <v/>
      </c>
      <c r="I94" s="203">
        <f ca="1">評価結果!M109</f>
        <v>0</v>
      </c>
      <c r="J94" s="204" t="str">
        <f ca="1">評価結果!Z109</f>
        <v/>
      </c>
    </row>
    <row r="95" spans="2:11" ht="15" customHeight="1" x14ac:dyDescent="0.25">
      <c r="B95" s="1012"/>
      <c r="C95" s="1020"/>
      <c r="D95" s="3"/>
      <c r="E95" s="52" t="str">
        <f>評価結果!H110</f>
        <v>1f.4</v>
      </c>
      <c r="F95" s="51" t="str">
        <f>評価結果!I110</f>
        <v>微細気泡散気管の導入</v>
      </c>
      <c r="G95" s="210" t="str">
        <f ca="1">評価結果!G110</f>
        <v>＋</v>
      </c>
      <c r="H95" s="220" t="str">
        <f ca="1">評価結果!J110</f>
        <v/>
      </c>
      <c r="I95" s="203">
        <f ca="1">評価結果!M110</f>
        <v>0</v>
      </c>
      <c r="J95" s="204" t="str">
        <f ca="1">評価結果!Z110</f>
        <v/>
      </c>
    </row>
    <row r="96" spans="2:11" ht="15" customHeight="1" x14ac:dyDescent="0.25">
      <c r="B96" s="1012"/>
      <c r="C96" s="1020"/>
      <c r="D96" s="3"/>
      <c r="E96" s="52" t="str">
        <f>評価結果!H111</f>
        <v>1f.5</v>
      </c>
      <c r="F96" s="51" t="str">
        <f>評価結果!I111</f>
        <v>ばっ気用ブロワの変風量制御の導入</v>
      </c>
      <c r="G96" s="210" t="str">
        <f ca="1">評価結果!G111</f>
        <v>＋</v>
      </c>
      <c r="H96" s="220" t="str">
        <f ca="1">評価結果!J111</f>
        <v/>
      </c>
      <c r="I96" s="203">
        <f ca="1">評価結果!M111</f>
        <v>0</v>
      </c>
      <c r="J96" s="204" t="str">
        <f ca="1">評価結果!Z111</f>
        <v/>
      </c>
      <c r="K96" s="20"/>
    </row>
    <row r="97" spans="2:11" ht="15" customHeight="1" x14ac:dyDescent="0.25">
      <c r="B97" s="1012"/>
      <c r="C97" s="1020"/>
      <c r="D97" s="3"/>
      <c r="E97" s="52" t="str">
        <f>評価結果!H112</f>
        <v>1f.6</v>
      </c>
      <c r="F97" s="51" t="str">
        <f>評価結果!I112</f>
        <v>ばっ気用ブロワの溶存酸素濃度制御の導入</v>
      </c>
      <c r="G97" s="210" t="str">
        <f ca="1">評価結果!G112</f>
        <v>＋</v>
      </c>
      <c r="H97" s="220" t="str">
        <f ca="1">評価結果!J112</f>
        <v/>
      </c>
      <c r="I97" s="203">
        <f ca="1">評価結果!M112</f>
        <v>0</v>
      </c>
      <c r="J97" s="204" t="str">
        <f ca="1">評価結果!Z112</f>
        <v/>
      </c>
      <c r="K97" s="20"/>
    </row>
    <row r="98" spans="2:11" ht="15" customHeight="1" x14ac:dyDescent="0.25">
      <c r="B98" s="1012"/>
      <c r="C98" s="1021"/>
      <c r="D98" s="297"/>
      <c r="E98" s="58" t="str">
        <f>評価結果!H113</f>
        <v>1f.7</v>
      </c>
      <c r="F98" s="56" t="str">
        <f>評価結果!I113</f>
        <v>高効率給湯ヒートポンプユニットの導入</v>
      </c>
      <c r="G98" s="215" t="str">
        <f ca="1">評価結果!G113</f>
        <v>＋</v>
      </c>
      <c r="H98" s="221" t="str">
        <f ca="1">評価結果!J113</f>
        <v/>
      </c>
      <c r="I98" s="206">
        <f ca="1">評価結果!M113</f>
        <v>0</v>
      </c>
      <c r="J98" s="207" t="str">
        <f ca="1">評価結果!Z113</f>
        <v/>
      </c>
      <c r="K98" s="20"/>
    </row>
    <row r="99" spans="2:11" ht="15" customHeight="1" x14ac:dyDescent="0.25">
      <c r="B99" s="1012"/>
      <c r="C99" s="1019" t="s">
        <v>135</v>
      </c>
      <c r="D99" s="86" t="s">
        <v>1040</v>
      </c>
      <c r="E99" s="85" t="str">
        <f>評価結果!H114</f>
        <v>2a.1</v>
      </c>
      <c r="F99" s="79" t="str">
        <f>評価結果!I114</f>
        <v>高効率パッケージ形空調機の導入</v>
      </c>
      <c r="G99" s="214" t="str">
        <f ca="1">評価結果!G114</f>
        <v>◎</v>
      </c>
      <c r="H99" s="219" t="str">
        <f ca="1">評価結果!J114</f>
        <v/>
      </c>
      <c r="I99" s="200" t="str">
        <f>評価結果!M114</f>
        <v>-</v>
      </c>
      <c r="J99" s="216" t="str">
        <f>評価結果!Z114</f>
        <v/>
      </c>
      <c r="K99" s="20"/>
    </row>
    <row r="100" spans="2:11" ht="15" customHeight="1" x14ac:dyDescent="0.25">
      <c r="B100" s="1012"/>
      <c r="C100" s="1020"/>
      <c r="D100" s="41"/>
      <c r="E100" s="52" t="str">
        <f>評価結果!H115</f>
        <v>2a.2</v>
      </c>
      <c r="F100" s="51" t="str">
        <f>評価結果!I115</f>
        <v>電気室・エレベーター機械室の温度制御の導入</v>
      </c>
      <c r="G100" s="210" t="str">
        <f ca="1">評価結果!G115</f>
        <v>○</v>
      </c>
      <c r="H100" s="220" t="str">
        <f ca="1">評価結果!J115</f>
        <v/>
      </c>
      <c r="I100" s="203" t="str">
        <f>評価結果!M115</f>
        <v>-</v>
      </c>
      <c r="J100" s="204" t="str">
        <f>評価結果!Z115</f>
        <v/>
      </c>
      <c r="K100" s="20"/>
    </row>
    <row r="101" spans="2:11" ht="15" customHeight="1" x14ac:dyDescent="0.25">
      <c r="B101" s="1012"/>
      <c r="C101" s="1020"/>
      <c r="D101" s="3"/>
      <c r="E101" s="52" t="str">
        <f>評価結果!H116</f>
        <v>2a.3</v>
      </c>
      <c r="F101" s="51" t="str">
        <f>評価結果!I116</f>
        <v>高効率空調機の導入</v>
      </c>
      <c r="G101" s="210" t="str">
        <f ca="1">評価結果!G116</f>
        <v>＋</v>
      </c>
      <c r="H101" s="220" t="str">
        <f ca="1">評価結果!J116</f>
        <v/>
      </c>
      <c r="I101" s="203">
        <f ca="1">評価結果!M116</f>
        <v>0</v>
      </c>
      <c r="J101" s="204" t="str">
        <f ca="1">評価結果!Z116</f>
        <v/>
      </c>
      <c r="K101" s="20"/>
    </row>
    <row r="102" spans="2:11" ht="15" customHeight="1" x14ac:dyDescent="0.25">
      <c r="B102" s="1012"/>
      <c r="C102" s="1020"/>
      <c r="D102" s="3"/>
      <c r="E102" s="52" t="str">
        <f>評価結果!H117</f>
        <v>2a.4</v>
      </c>
      <c r="F102" s="51" t="str">
        <f>評価結果!I117</f>
        <v>高効率空調・換気用ファンの導入</v>
      </c>
      <c r="G102" s="210" t="str">
        <f ca="1">評価結果!G117</f>
        <v>＋</v>
      </c>
      <c r="H102" s="220" t="str">
        <f ca="1">評価結果!J117</f>
        <v/>
      </c>
      <c r="I102" s="203">
        <f ca="1">評価結果!M117</f>
        <v>0</v>
      </c>
      <c r="J102" s="204" t="str">
        <f ca="1">評価結果!Z117</f>
        <v/>
      </c>
      <c r="K102" s="20"/>
    </row>
    <row r="103" spans="2:11" ht="15" customHeight="1" x14ac:dyDescent="0.25">
      <c r="B103" s="1012"/>
      <c r="C103" s="1020"/>
      <c r="D103" s="41"/>
      <c r="E103" s="52" t="str">
        <f>評価結果!H118</f>
        <v>2a.5</v>
      </c>
      <c r="F103" s="51" t="str">
        <f>評価結果!I118</f>
        <v>ウォーミングアップ時の外気遮断制御の導入</v>
      </c>
      <c r="G103" s="210" t="str">
        <f ca="1">評価結果!G118</f>
        <v>＋</v>
      </c>
      <c r="H103" s="220" t="str">
        <f ca="1">評価結果!J118</f>
        <v/>
      </c>
      <c r="I103" s="203">
        <f ca="1">評価結果!M118</f>
        <v>0</v>
      </c>
      <c r="J103" s="204" t="str">
        <f ca="1">評価結果!Z118</f>
        <v/>
      </c>
      <c r="K103" s="20"/>
    </row>
    <row r="104" spans="2:11" ht="15" customHeight="1" x14ac:dyDescent="0.25">
      <c r="B104" s="1012"/>
      <c r="C104" s="1020"/>
      <c r="D104" s="3"/>
      <c r="E104" s="52" t="str">
        <f>評価結果!H119</f>
        <v>2a.6</v>
      </c>
      <c r="F104" s="51" t="str">
        <f>評価結果!I119</f>
        <v>空調機の変風量システムの導入</v>
      </c>
      <c r="G104" s="210" t="str">
        <f ca="1">評価結果!G119</f>
        <v>＋</v>
      </c>
      <c r="H104" s="220" t="str">
        <f ca="1">評価結果!J119</f>
        <v/>
      </c>
      <c r="I104" s="203">
        <f ca="1">評価結果!M119</f>
        <v>0</v>
      </c>
      <c r="J104" s="204" t="str">
        <f ca="1">評価結果!Z119</f>
        <v/>
      </c>
      <c r="K104" s="20"/>
    </row>
    <row r="105" spans="2:11" ht="15" customHeight="1" x14ac:dyDescent="0.25">
      <c r="B105" s="1012"/>
      <c r="C105" s="1020"/>
      <c r="D105" s="41"/>
      <c r="E105" s="52" t="str">
        <f>評価結果!H120</f>
        <v>2a.7</v>
      </c>
      <c r="F105" s="51" t="str">
        <f>評価結果!I120</f>
        <v>空調機の気化式加湿器の導入</v>
      </c>
      <c r="G105" s="210" t="str">
        <f ca="1">評価結果!G120</f>
        <v>＋</v>
      </c>
      <c r="H105" s="220" t="str">
        <f ca="1">評価結果!J120</f>
        <v/>
      </c>
      <c r="I105" s="203">
        <f ca="1">評価結果!M120</f>
        <v>0</v>
      </c>
      <c r="J105" s="204" t="str">
        <f ca="1">評価結果!Z120</f>
        <v/>
      </c>
      <c r="K105" s="20"/>
    </row>
    <row r="106" spans="2:11" ht="15" customHeight="1" x14ac:dyDescent="0.25">
      <c r="B106" s="1012"/>
      <c r="C106" s="1020"/>
      <c r="D106" s="41"/>
      <c r="E106" s="52" t="str">
        <f>評価結果!H121</f>
        <v>2a.8</v>
      </c>
      <c r="F106" s="51" t="str">
        <f>評価結果!I121</f>
        <v>外気冷房システムの導入</v>
      </c>
      <c r="G106" s="210" t="str">
        <f ca="1">評価結果!G121</f>
        <v>＋</v>
      </c>
      <c r="H106" s="220" t="str">
        <f ca="1">評価結果!J121</f>
        <v/>
      </c>
      <c r="I106" s="203">
        <f ca="1">評価結果!M121</f>
        <v>0</v>
      </c>
      <c r="J106" s="204" t="str">
        <f ca="1">評価結果!Z121</f>
        <v/>
      </c>
      <c r="K106" s="20"/>
    </row>
    <row r="107" spans="2:11" ht="15" customHeight="1" x14ac:dyDescent="0.25">
      <c r="B107" s="1012"/>
      <c r="C107" s="1020"/>
      <c r="D107" s="41"/>
      <c r="E107" s="52" t="str">
        <f>評価結果!H122</f>
        <v>2a.9</v>
      </c>
      <c r="F107" s="51" t="str">
        <f>評価結果!I122</f>
        <v>局所冷暖房設備の導入</v>
      </c>
      <c r="G107" s="210" t="str">
        <f ca="1">評価結果!G122</f>
        <v>＋</v>
      </c>
      <c r="H107" s="220" t="str">
        <f ca="1">評価結果!J122</f>
        <v/>
      </c>
      <c r="I107" s="203">
        <f ca="1">評価結果!M122</f>
        <v>0</v>
      </c>
      <c r="J107" s="204" t="str">
        <f ca="1">評価結果!Z122</f>
        <v/>
      </c>
      <c r="K107" s="20"/>
    </row>
    <row r="108" spans="2:11" ht="15" customHeight="1" x14ac:dyDescent="0.25">
      <c r="B108" s="1012"/>
      <c r="C108" s="1020"/>
      <c r="D108" s="41"/>
      <c r="E108" s="52" t="str">
        <f>評価結果!H123</f>
        <v>2a.10</v>
      </c>
      <c r="F108" s="51" t="str">
        <f>評価結果!I123</f>
        <v>CO₂濃度による外気量制御の導入</v>
      </c>
      <c r="G108" s="210" t="str">
        <f ca="1">評価結果!G123</f>
        <v>＋</v>
      </c>
      <c r="H108" s="220" t="str">
        <f ca="1">評価結果!J123</f>
        <v/>
      </c>
      <c r="I108" s="203">
        <f ca="1">評価結果!M123</f>
        <v>0</v>
      </c>
      <c r="J108" s="204" t="str">
        <f ca="1">評価結果!Z123</f>
        <v/>
      </c>
      <c r="K108" s="20"/>
    </row>
    <row r="109" spans="2:11" ht="15" customHeight="1" x14ac:dyDescent="0.25">
      <c r="B109" s="1012"/>
      <c r="C109" s="1020"/>
      <c r="D109" s="41"/>
      <c r="E109" s="52" t="str">
        <f>評価結果!H124</f>
        <v>2a.11</v>
      </c>
      <c r="F109" s="51" t="str">
        <f>評価結果!I124</f>
        <v>ファンコイルユニットの比例制御の導入</v>
      </c>
      <c r="G109" s="210" t="str">
        <f ca="1">評価結果!G124</f>
        <v>＋</v>
      </c>
      <c r="H109" s="220" t="str">
        <f ca="1">評価結果!J124</f>
        <v/>
      </c>
      <c r="I109" s="203">
        <f ca="1">評価結果!M124</f>
        <v>0</v>
      </c>
      <c r="J109" s="204" t="str">
        <f ca="1">評価結果!Z124</f>
        <v/>
      </c>
      <c r="K109" s="20"/>
    </row>
    <row r="110" spans="2:11" ht="15" customHeight="1" x14ac:dyDescent="0.25">
      <c r="B110" s="1012"/>
      <c r="C110" s="1020"/>
      <c r="D110" s="41"/>
      <c r="E110" s="52" t="str">
        <f>評価結果!H125</f>
        <v>2a.12</v>
      </c>
      <c r="F110" s="51" t="str">
        <f>評価結果!I125</f>
        <v>空調の最適起動制御の導入</v>
      </c>
      <c r="G110" s="210" t="str">
        <f ca="1">評価結果!G125</f>
        <v>＋</v>
      </c>
      <c r="H110" s="220" t="str">
        <f ca="1">評価結果!J125</f>
        <v/>
      </c>
      <c r="I110" s="203">
        <f ca="1">評価結果!M125</f>
        <v>0</v>
      </c>
      <c r="J110" s="204" t="str">
        <f ca="1">評価結果!Z125</f>
        <v/>
      </c>
      <c r="K110" s="20"/>
    </row>
    <row r="111" spans="2:11" ht="15" customHeight="1" x14ac:dyDescent="0.25">
      <c r="B111" s="1012"/>
      <c r="C111" s="1020"/>
      <c r="D111" s="3"/>
      <c r="E111" s="52" t="str">
        <f>評価結果!H126</f>
        <v>2a.13</v>
      </c>
      <c r="F111" s="51" t="str">
        <f>評価結果!I126</f>
        <v>全熱交換器の導入</v>
      </c>
      <c r="G111" s="210" t="str">
        <f ca="1">評価結果!G126</f>
        <v>＋</v>
      </c>
      <c r="H111" s="220" t="str">
        <f ca="1">評価結果!J126</f>
        <v/>
      </c>
      <c r="I111" s="203">
        <f ca="1">評価結果!M126</f>
        <v>0</v>
      </c>
      <c r="J111" s="204" t="str">
        <f ca="1">評価結果!Z126</f>
        <v/>
      </c>
      <c r="K111" s="20"/>
    </row>
    <row r="112" spans="2:11" ht="15" customHeight="1" x14ac:dyDescent="0.25">
      <c r="B112" s="1012"/>
      <c r="C112" s="1020"/>
      <c r="D112" s="3"/>
      <c r="E112" s="52" t="str">
        <f>評価結果!H127</f>
        <v>2a.14</v>
      </c>
      <c r="F112" s="51" t="str">
        <f>評価結果!I127</f>
        <v>大温度差送風空調システムの導入</v>
      </c>
      <c r="G112" s="210" t="str">
        <f ca="1">評価結果!G127</f>
        <v>＋</v>
      </c>
      <c r="H112" s="220" t="str">
        <f ca="1">評価結果!J127</f>
        <v/>
      </c>
      <c r="I112" s="203">
        <f ca="1">評価結果!M127</f>
        <v>0</v>
      </c>
      <c r="J112" s="204" t="str">
        <f ca="1">評価結果!Z127</f>
        <v/>
      </c>
      <c r="K112" s="20"/>
    </row>
    <row r="113" spans="2:11" ht="15" customHeight="1" x14ac:dyDescent="0.25">
      <c r="B113" s="1012"/>
      <c r="C113" s="1020"/>
      <c r="D113" s="3"/>
      <c r="E113" s="52" t="str">
        <f>評価結果!H128</f>
        <v>2a.15</v>
      </c>
      <c r="F113" s="51" t="str">
        <f>評価結果!I128</f>
        <v>放射冷暖房空調システムの導入</v>
      </c>
      <c r="G113" s="210" t="str">
        <f ca="1">評価結果!G128</f>
        <v>＋</v>
      </c>
      <c r="H113" s="220" t="str">
        <f ca="1">評価結果!J128</f>
        <v/>
      </c>
      <c r="I113" s="203">
        <f ca="1">評価結果!M128</f>
        <v>0</v>
      </c>
      <c r="J113" s="204" t="str">
        <f ca="1">評価結果!Z128</f>
        <v/>
      </c>
      <c r="K113" s="20"/>
    </row>
    <row r="114" spans="2:11" ht="15" customHeight="1" x14ac:dyDescent="0.25">
      <c r="B114" s="1012"/>
      <c r="C114" s="1020"/>
      <c r="D114" s="41"/>
      <c r="E114" s="52" t="str">
        <f>評価結果!H129</f>
        <v>2a.16</v>
      </c>
      <c r="F114" s="51" t="str">
        <f>評価結果!I129</f>
        <v>置換換気システムの導入</v>
      </c>
      <c r="G114" s="210" t="str">
        <f ca="1">評価結果!G129</f>
        <v>＋</v>
      </c>
      <c r="H114" s="220" t="str">
        <f ca="1">評価結果!J129</f>
        <v/>
      </c>
      <c r="I114" s="203">
        <f ca="1">評価結果!M129</f>
        <v>0</v>
      </c>
      <c r="J114" s="204" t="str">
        <f ca="1">評価結果!Z129</f>
        <v/>
      </c>
    </row>
    <row r="115" spans="2:11" ht="15" customHeight="1" x14ac:dyDescent="0.25">
      <c r="B115" s="1012"/>
      <c r="C115" s="1020"/>
      <c r="D115" s="41"/>
      <c r="E115" s="52" t="str">
        <f>評価結果!H130</f>
        <v>2a.17</v>
      </c>
      <c r="F115" s="51" t="str">
        <f>評価結果!I130</f>
        <v>空調機の間欠運転制御の導入</v>
      </c>
      <c r="G115" s="210" t="str">
        <f ca="1">評価結果!G130</f>
        <v>＋</v>
      </c>
      <c r="H115" s="220" t="str">
        <f ca="1">評価結果!J130</f>
        <v/>
      </c>
      <c r="I115" s="203">
        <f ca="1">評価結果!M130</f>
        <v>0</v>
      </c>
      <c r="J115" s="204" t="str">
        <f ca="1">評価結果!Z130</f>
        <v/>
      </c>
    </row>
    <row r="116" spans="2:11" ht="15" customHeight="1" x14ac:dyDescent="0.25">
      <c r="B116" s="1012"/>
      <c r="C116" s="1020"/>
      <c r="D116" s="41"/>
      <c r="E116" s="52" t="str">
        <f>評価結果!H131</f>
        <v>2a.18</v>
      </c>
      <c r="F116" s="51" t="str">
        <f>評価結果!I131</f>
        <v>高効率厨房換気システムの導入</v>
      </c>
      <c r="G116" s="210" t="str">
        <f ca="1">評価結果!G131</f>
        <v>＋</v>
      </c>
      <c r="H116" s="220" t="str">
        <f ca="1">評価結果!J131</f>
        <v/>
      </c>
      <c r="I116" s="203">
        <f ca="1">評価結果!M131</f>
        <v>0</v>
      </c>
      <c r="J116" s="204" t="str">
        <f ca="1">評価結果!Z131</f>
        <v/>
      </c>
    </row>
    <row r="117" spans="2:11" ht="15" customHeight="1" x14ac:dyDescent="0.25">
      <c r="B117" s="1012"/>
      <c r="C117" s="1020"/>
      <c r="D117" s="41"/>
      <c r="E117" s="52" t="str">
        <f>評価結果!H132</f>
        <v>2a.19</v>
      </c>
      <c r="F117" s="51" t="str">
        <f>評価結果!I132</f>
        <v>厨房外調機・ファンの風量モード切換制御の導入</v>
      </c>
      <c r="G117" s="210" t="str">
        <f ca="1">評価結果!G132</f>
        <v>＋</v>
      </c>
      <c r="H117" s="220" t="str">
        <f ca="1">評価結果!J132</f>
        <v/>
      </c>
      <c r="I117" s="203">
        <f ca="1">評価結果!M132</f>
        <v>0</v>
      </c>
      <c r="J117" s="204" t="str">
        <f ca="1">評価結果!Z132</f>
        <v/>
      </c>
      <c r="K117" s="20"/>
    </row>
    <row r="118" spans="2:11" ht="15" customHeight="1" x14ac:dyDescent="0.25">
      <c r="B118" s="1012"/>
      <c r="C118" s="1020"/>
      <c r="D118" s="41"/>
      <c r="E118" s="52" t="str">
        <f>評価結果!H133</f>
        <v>2a.20</v>
      </c>
      <c r="F118" s="51" t="str">
        <f>評価結果!I133</f>
        <v>人感センサーによる換気制御の導入</v>
      </c>
      <c r="G118" s="210" t="str">
        <f ca="1">評価結果!G133</f>
        <v>＋</v>
      </c>
      <c r="H118" s="220" t="str">
        <f ca="1">評価結果!J133</f>
        <v/>
      </c>
      <c r="I118" s="203">
        <f ca="1">評価結果!M133</f>
        <v>0</v>
      </c>
      <c r="J118" s="204" t="str">
        <f ca="1">評価結果!Z133</f>
        <v/>
      </c>
      <c r="K118" s="20"/>
    </row>
    <row r="119" spans="2:11" ht="15" customHeight="1" x14ac:dyDescent="0.25">
      <c r="B119" s="1012"/>
      <c r="C119" s="1020"/>
      <c r="D119" s="41"/>
      <c r="E119" s="52" t="str">
        <f>評価結果!H134</f>
        <v>2a.21</v>
      </c>
      <c r="F119" s="51" t="str">
        <f>評価結果!I134</f>
        <v>デシカント空調システムの導入</v>
      </c>
      <c r="G119" s="210" t="str">
        <f ca="1">評価結果!G134</f>
        <v>＋</v>
      </c>
      <c r="H119" s="220" t="str">
        <f ca="1">評価結果!J134</f>
        <v/>
      </c>
      <c r="I119" s="203">
        <f>評価結果!M134</f>
        <v>0</v>
      </c>
      <c r="J119" s="204" t="str">
        <f>評価結果!Z134</f>
        <v/>
      </c>
      <c r="K119" s="20"/>
    </row>
    <row r="120" spans="2:11" ht="15" customHeight="1" x14ac:dyDescent="0.25">
      <c r="B120" s="1012"/>
      <c r="C120" s="1020"/>
      <c r="D120" s="41"/>
      <c r="E120" s="52" t="str">
        <f>評価結果!H135</f>
        <v>2a.22</v>
      </c>
      <c r="F120" s="51" t="str">
        <f>評価結果!I135</f>
        <v>ファンの手動調整用インバータの導入</v>
      </c>
      <c r="G120" s="210" t="str">
        <f ca="1">評価結果!G135</f>
        <v>＋</v>
      </c>
      <c r="H120" s="220" t="str">
        <f ca="1">評価結果!J135</f>
        <v/>
      </c>
      <c r="I120" s="203">
        <f ca="1">評価結果!M135</f>
        <v>0</v>
      </c>
      <c r="J120" s="204" t="str">
        <f ca="1">評価結果!Z135</f>
        <v/>
      </c>
      <c r="K120" s="20"/>
    </row>
    <row r="121" spans="2:11" ht="15" customHeight="1" x14ac:dyDescent="0.25">
      <c r="B121" s="1012"/>
      <c r="C121" s="1020"/>
      <c r="D121" s="33"/>
      <c r="E121" s="58" t="str">
        <f>評価結果!H136</f>
        <v>2a.23</v>
      </c>
      <c r="F121" s="56" t="str">
        <f>評価結果!I136</f>
        <v>気流感創出ファン・サーキュレーションファンの導入</v>
      </c>
      <c r="G121" s="215" t="str">
        <f ca="1">評価結果!G136</f>
        <v>＋</v>
      </c>
      <c r="H121" s="221" t="str">
        <f ca="1">評価結果!J136</f>
        <v/>
      </c>
      <c r="I121" s="206">
        <f ca="1">評価結果!M136</f>
        <v>0</v>
      </c>
      <c r="J121" s="207" t="str">
        <f ca="1">評価結果!Z136</f>
        <v/>
      </c>
      <c r="K121" s="20"/>
    </row>
    <row r="122" spans="2:11" ht="15" customHeight="1" x14ac:dyDescent="0.25">
      <c r="B122" s="1012"/>
      <c r="C122" s="1020"/>
      <c r="D122" s="41" t="s">
        <v>733</v>
      </c>
      <c r="E122" s="85" t="str">
        <f>評価結果!H137</f>
        <v>2b.1</v>
      </c>
      <c r="F122" s="79" t="str">
        <f>評価結果!I137</f>
        <v>高効率照明器具の導入</v>
      </c>
      <c r="G122" s="214" t="str">
        <f ca="1">評価結果!G137</f>
        <v>◎</v>
      </c>
      <c r="H122" s="219" t="str">
        <f ca="1">評価結果!J137</f>
        <v>×</v>
      </c>
      <c r="I122" s="200">
        <f ca="1">評価結果!M137</f>
        <v>0</v>
      </c>
      <c r="J122" s="216">
        <f ca="1">評価結果!Z137</f>
        <v>0</v>
      </c>
      <c r="K122" s="20"/>
    </row>
    <row r="123" spans="2:11" ht="15" customHeight="1" x14ac:dyDescent="0.25">
      <c r="B123" s="1012"/>
      <c r="C123" s="1020"/>
      <c r="D123" s="41"/>
      <c r="E123" s="52" t="str">
        <f>評価結果!H138</f>
        <v>2b.2</v>
      </c>
      <c r="F123" s="51" t="str">
        <f>評価結果!I138</f>
        <v>高輝度型誘導灯・蓄光型誘導灯の導入</v>
      </c>
      <c r="G123" s="210" t="str">
        <f ca="1">評価結果!G138</f>
        <v>○</v>
      </c>
      <c r="H123" s="220" t="str">
        <f ca="1">評価結果!J138</f>
        <v/>
      </c>
      <c r="I123" s="203">
        <f ca="1">評価結果!M138</f>
        <v>0</v>
      </c>
      <c r="J123" s="204">
        <f ca="1">評価結果!Z138</f>
        <v>0</v>
      </c>
      <c r="K123" s="20"/>
    </row>
    <row r="124" spans="2:11" ht="15" customHeight="1" x14ac:dyDescent="0.25">
      <c r="B124" s="1012"/>
      <c r="C124" s="1020"/>
      <c r="D124" s="41"/>
      <c r="E124" s="52" t="str">
        <f>評価結果!H139</f>
        <v>2b.3</v>
      </c>
      <c r="F124" s="51" t="str">
        <f>評価結果!I139</f>
        <v>照明のゾーニング制御の導入</v>
      </c>
      <c r="G124" s="210" t="str">
        <f ca="1">評価結果!G139</f>
        <v>○</v>
      </c>
      <c r="H124" s="220" t="str">
        <f ca="1">評価結果!J139</f>
        <v/>
      </c>
      <c r="I124" s="203">
        <f ca="1">評価結果!M139</f>
        <v>0</v>
      </c>
      <c r="J124" s="204">
        <f ca="1">評価結果!Z139</f>
        <v>0</v>
      </c>
      <c r="K124" s="20"/>
    </row>
    <row r="125" spans="2:11" ht="15" customHeight="1" x14ac:dyDescent="0.25">
      <c r="B125" s="1012"/>
      <c r="C125" s="1020"/>
      <c r="D125" s="41"/>
      <c r="E125" s="52" t="str">
        <f>評価結果!H140</f>
        <v>2b.4</v>
      </c>
      <c r="F125" s="51" t="str">
        <f>評価結果!I140</f>
        <v>照明の人感センサーによる在室検知制御の導入</v>
      </c>
      <c r="G125" s="210" t="str">
        <f ca="1">評価結果!G140</f>
        <v>○</v>
      </c>
      <c r="H125" s="220" t="str">
        <f ca="1">評価結果!J140</f>
        <v/>
      </c>
      <c r="I125" s="203">
        <f ca="1">評価結果!M140</f>
        <v>0</v>
      </c>
      <c r="J125" s="204">
        <f ca="1">評価結果!Z140</f>
        <v>0</v>
      </c>
      <c r="K125" s="20"/>
    </row>
    <row r="126" spans="2:11" ht="15" customHeight="1" x14ac:dyDescent="0.25">
      <c r="B126" s="1012"/>
      <c r="C126" s="1020"/>
      <c r="D126" s="41"/>
      <c r="E126" s="52" t="str">
        <f>評価結果!H141</f>
        <v>2b.5</v>
      </c>
      <c r="F126" s="51" t="str">
        <f>評価結果!I141</f>
        <v>照明の局所制御の導入</v>
      </c>
      <c r="G126" s="210" t="str">
        <f ca="1">評価結果!G141</f>
        <v>＋</v>
      </c>
      <c r="H126" s="220" t="str">
        <f ca="1">評価結果!J141</f>
        <v/>
      </c>
      <c r="I126" s="203">
        <f ca="1">評価結果!M141</f>
        <v>0</v>
      </c>
      <c r="J126" s="204" t="str">
        <f ca="1">評価結果!Z141</f>
        <v/>
      </c>
      <c r="K126" s="20"/>
    </row>
    <row r="127" spans="2:11" ht="15" customHeight="1" x14ac:dyDescent="0.25">
      <c r="B127" s="1012"/>
      <c r="C127" s="1020"/>
      <c r="D127" s="41"/>
      <c r="E127" s="52" t="str">
        <f>評価結果!H142</f>
        <v>2b.6</v>
      </c>
      <c r="F127" s="51" t="str">
        <f>評価結果!I142</f>
        <v>照明の初期照度補正制御の導入</v>
      </c>
      <c r="G127" s="210" t="str">
        <f ca="1">評価結果!G142</f>
        <v>＋</v>
      </c>
      <c r="H127" s="220" t="str">
        <f ca="1">評価結果!J142</f>
        <v/>
      </c>
      <c r="I127" s="203">
        <f ca="1">評価結果!M142</f>
        <v>0</v>
      </c>
      <c r="J127" s="204" t="str">
        <f ca="1">評価結果!Z142</f>
        <v/>
      </c>
      <c r="K127" s="20"/>
    </row>
    <row r="128" spans="2:11" ht="15" customHeight="1" x14ac:dyDescent="0.25">
      <c r="B128" s="1012"/>
      <c r="C128" s="1020"/>
      <c r="D128" s="41"/>
      <c r="E128" s="52" t="str">
        <f>評価結果!H143</f>
        <v>2b.7</v>
      </c>
      <c r="F128" s="51" t="str">
        <f>評価結果!I143</f>
        <v>照明の昼光利用照明制御の導入</v>
      </c>
      <c r="G128" s="210" t="str">
        <f ca="1">評価結果!G143</f>
        <v>＋</v>
      </c>
      <c r="H128" s="220" t="str">
        <f ca="1">評価結果!J143</f>
        <v/>
      </c>
      <c r="I128" s="203">
        <f ca="1">評価結果!M143</f>
        <v>0</v>
      </c>
      <c r="J128" s="204" t="str">
        <f ca="1">評価結果!Z143</f>
        <v/>
      </c>
      <c r="K128" s="20"/>
    </row>
    <row r="129" spans="2:11" ht="15" customHeight="1" x14ac:dyDescent="0.25">
      <c r="B129" s="1012"/>
      <c r="C129" s="1020"/>
      <c r="D129" s="41"/>
      <c r="E129" s="52" t="str">
        <f>評価結果!H144</f>
        <v>2b.8</v>
      </c>
      <c r="F129" s="51" t="str">
        <f>評価結果!I144</f>
        <v>照明のタイムスケジュール制御の導入</v>
      </c>
      <c r="G129" s="210" t="str">
        <f ca="1">評価結果!G144</f>
        <v>＋</v>
      </c>
      <c r="H129" s="220" t="str">
        <f ca="1">評価結果!J144</f>
        <v/>
      </c>
      <c r="I129" s="203">
        <f ca="1">評価結果!M144</f>
        <v>0</v>
      </c>
      <c r="J129" s="204" t="str">
        <f ca="1">評価結果!Z144</f>
        <v/>
      </c>
      <c r="K129" s="20"/>
    </row>
    <row r="130" spans="2:11" ht="15" customHeight="1" x14ac:dyDescent="0.25">
      <c r="B130" s="1012"/>
      <c r="C130" s="1020"/>
      <c r="D130" s="41"/>
      <c r="E130" s="52" t="str">
        <f>評価結果!H145</f>
        <v>2b.9</v>
      </c>
      <c r="F130" s="51" t="str">
        <f>評価結果!I145</f>
        <v>タスク＆アンビエント照明システムの導入</v>
      </c>
      <c r="G130" s="210" t="str">
        <f ca="1">評価結果!G145</f>
        <v>＋</v>
      </c>
      <c r="H130" s="220" t="str">
        <f ca="1">評価結果!J145</f>
        <v/>
      </c>
      <c r="I130" s="203">
        <f ca="1">評価結果!M145</f>
        <v>0</v>
      </c>
      <c r="J130" s="204" t="str">
        <f ca="1">評価結果!Z145</f>
        <v/>
      </c>
      <c r="K130" s="20"/>
    </row>
    <row r="131" spans="2:11" ht="15" customHeight="1" x14ac:dyDescent="0.25">
      <c r="B131" s="1012"/>
      <c r="C131" s="1020"/>
      <c r="D131" s="41"/>
      <c r="E131" s="52" t="str">
        <f>評価結果!H146</f>
        <v>2b.10</v>
      </c>
      <c r="F131" s="51" t="str">
        <f>評価結果!I146</f>
        <v>照明の明るさ感知による自動点滅制御の導入</v>
      </c>
      <c r="G131" s="210" t="str">
        <f ca="1">評価結果!G146</f>
        <v>＋</v>
      </c>
      <c r="H131" s="220" t="str">
        <f ca="1">評価結果!J146</f>
        <v/>
      </c>
      <c r="I131" s="203">
        <f ca="1">評価結果!M146</f>
        <v>0</v>
      </c>
      <c r="J131" s="204" t="str">
        <f ca="1">評価結果!Z146</f>
        <v/>
      </c>
      <c r="K131" s="20"/>
    </row>
    <row r="132" spans="2:11" ht="15" customHeight="1" x14ac:dyDescent="0.25">
      <c r="B132" s="1012"/>
      <c r="C132" s="1020"/>
      <c r="D132" s="41"/>
      <c r="E132" s="52" t="str">
        <f>評価結果!H147</f>
        <v>2b.11</v>
      </c>
      <c r="F132" s="51" t="str">
        <f>評価結果!I147</f>
        <v>照明のセキュリティー連動制御の導入</v>
      </c>
      <c r="G132" s="210" t="str">
        <f ca="1">評価結果!G147</f>
        <v>＋</v>
      </c>
      <c r="H132" s="220" t="str">
        <f ca="1">評価結果!J147</f>
        <v/>
      </c>
      <c r="I132" s="203">
        <f ca="1">評価結果!M147</f>
        <v>0</v>
      </c>
      <c r="J132" s="204" t="str">
        <f ca="1">評価結果!Z147</f>
        <v/>
      </c>
      <c r="K132" s="20"/>
    </row>
    <row r="133" spans="2:11" ht="15" customHeight="1" x14ac:dyDescent="0.25">
      <c r="B133" s="1013"/>
      <c r="C133" s="1021"/>
      <c r="D133" s="18"/>
      <c r="E133" s="58" t="str">
        <f>評価結果!H148</f>
        <v>2b.12</v>
      </c>
      <c r="F133" s="56" t="str">
        <f>評価結果!I148</f>
        <v>誘導灯の消灯制御の導入</v>
      </c>
      <c r="G133" s="215" t="str">
        <f ca="1">評価結果!G148</f>
        <v>＋</v>
      </c>
      <c r="H133" s="221" t="str">
        <f ca="1">評価結果!J148</f>
        <v/>
      </c>
      <c r="I133" s="206">
        <f ca="1">評価結果!M148</f>
        <v>0</v>
      </c>
      <c r="J133" s="207" t="str">
        <f ca="1">評価結果!Z148</f>
        <v/>
      </c>
      <c r="K133" s="20"/>
    </row>
    <row r="134" spans="2:11" ht="15" customHeight="1" x14ac:dyDescent="0.25">
      <c r="B134" s="1011" t="s">
        <v>1499</v>
      </c>
      <c r="C134" s="1016" t="s">
        <v>135</v>
      </c>
      <c r="D134" s="3" t="s">
        <v>1641</v>
      </c>
      <c r="E134" s="85" t="str">
        <f>評価結果!H157</f>
        <v>2c.1</v>
      </c>
      <c r="F134" s="79" t="str">
        <f>評価結果!I157</f>
        <v>大便器の節水器具の導入</v>
      </c>
      <c r="G134" s="214" t="str">
        <f ca="1">評価結果!G157</f>
        <v>○</v>
      </c>
      <c r="H134" s="219" t="str">
        <f ca="1">評価結果!J157</f>
        <v/>
      </c>
      <c r="I134" s="200">
        <f ca="1">評価結果!M157</f>
        <v>0</v>
      </c>
      <c r="J134" s="216">
        <f ca="1">評価結果!Z157</f>
        <v>0</v>
      </c>
      <c r="K134" s="20"/>
    </row>
    <row r="135" spans="2:11" ht="15" customHeight="1" x14ac:dyDescent="0.25">
      <c r="B135" s="1012"/>
      <c r="C135" s="1017"/>
      <c r="D135" s="3"/>
      <c r="E135" s="52" t="str">
        <f>評価結果!H158</f>
        <v>2c.2</v>
      </c>
      <c r="F135" s="51" t="str">
        <f>評価結果!I158</f>
        <v>省エネ型便座又は洗浄便座のスケジュール制御の導入</v>
      </c>
      <c r="G135" s="210" t="str">
        <f ca="1">評価結果!G158</f>
        <v>＋</v>
      </c>
      <c r="H135" s="220" t="str">
        <f ca="1">評価結果!J158</f>
        <v/>
      </c>
      <c r="I135" s="203">
        <f ca="1">評価結果!M158</f>
        <v>0</v>
      </c>
      <c r="J135" s="204" t="str">
        <f ca="1">評価結果!Z158</f>
        <v/>
      </c>
      <c r="K135" s="20"/>
    </row>
    <row r="136" spans="2:11" ht="15" customHeight="1" x14ac:dyDescent="0.25">
      <c r="B136" s="1012"/>
      <c r="C136" s="1017"/>
      <c r="D136" s="3"/>
      <c r="E136" s="52" t="str">
        <f>評価結果!H159</f>
        <v>2c.3</v>
      </c>
      <c r="F136" s="51" t="str">
        <f>評価結果!I159</f>
        <v>洗面器の自動水栓の導入</v>
      </c>
      <c r="G136" s="210" t="str">
        <f ca="1">評価結果!G159</f>
        <v>＋</v>
      </c>
      <c r="H136" s="220" t="str">
        <f ca="1">評価結果!J159</f>
        <v/>
      </c>
      <c r="I136" s="203">
        <f ca="1">評価結果!M159</f>
        <v>0</v>
      </c>
      <c r="J136" s="204" t="str">
        <f ca="1">評価結果!Z159</f>
        <v/>
      </c>
      <c r="K136" s="20"/>
    </row>
    <row r="137" spans="2:11" ht="15" customHeight="1" x14ac:dyDescent="0.25">
      <c r="B137" s="1012"/>
      <c r="C137" s="1017"/>
      <c r="D137" s="3"/>
      <c r="E137" s="52" t="str">
        <f>評価結果!H160</f>
        <v>2c.4</v>
      </c>
      <c r="F137" s="51" t="str">
        <f>評価結果!I160</f>
        <v>便所への擬音装置の導入</v>
      </c>
      <c r="G137" s="210" t="str">
        <f ca="1">評価結果!G160</f>
        <v>＋</v>
      </c>
      <c r="H137" s="220" t="str">
        <f ca="1">評価結果!J160</f>
        <v/>
      </c>
      <c r="I137" s="203">
        <f ca="1">評価結果!M160</f>
        <v>0</v>
      </c>
      <c r="J137" s="204" t="str">
        <f ca="1">評価結果!Z160</f>
        <v/>
      </c>
      <c r="K137" s="20"/>
    </row>
    <row r="138" spans="2:11" ht="15" customHeight="1" x14ac:dyDescent="0.25">
      <c r="B138" s="1012"/>
      <c r="C138" s="1017"/>
      <c r="D138" s="3"/>
      <c r="E138" s="52" t="str">
        <f>評価結果!H161</f>
        <v>2c.5</v>
      </c>
      <c r="F138" s="51" t="str">
        <f>評価結果!I161</f>
        <v>自然冷媒ヒートポンプ給湯器の導入</v>
      </c>
      <c r="G138" s="210" t="str">
        <f ca="1">評価結果!G161</f>
        <v>＋</v>
      </c>
      <c r="H138" s="220" t="str">
        <f ca="1">評価結果!J161</f>
        <v/>
      </c>
      <c r="I138" s="203">
        <f ca="1">評価結果!M161</f>
        <v>0</v>
      </c>
      <c r="J138" s="204" t="str">
        <f ca="1">評価結果!Z161</f>
        <v/>
      </c>
      <c r="K138" s="20"/>
    </row>
    <row r="139" spans="2:11" ht="15" customHeight="1" x14ac:dyDescent="0.25">
      <c r="B139" s="1012"/>
      <c r="C139" s="1017"/>
      <c r="D139" s="42"/>
      <c r="E139" s="58" t="str">
        <f>評価結果!H162</f>
        <v>2c.6</v>
      </c>
      <c r="F139" s="56" t="str">
        <f>評価結果!I162</f>
        <v>潜熱回収給湯器の導入</v>
      </c>
      <c r="G139" s="215" t="str">
        <f ca="1">評価結果!G162</f>
        <v>＋</v>
      </c>
      <c r="H139" s="221" t="str">
        <f ca="1">評価結果!J162</f>
        <v/>
      </c>
      <c r="I139" s="206">
        <f ca="1">評価結果!M162</f>
        <v>0</v>
      </c>
      <c r="J139" s="207" t="str">
        <f ca="1">評価結果!Z162</f>
        <v/>
      </c>
      <c r="K139" s="20"/>
    </row>
    <row r="140" spans="2:11" ht="15" customHeight="1" x14ac:dyDescent="0.25">
      <c r="B140" s="1012"/>
      <c r="C140" s="1017"/>
      <c r="D140" s="41" t="s">
        <v>2461</v>
      </c>
      <c r="E140" s="85" t="str">
        <f>評価結果!H163</f>
        <v>2d.1</v>
      </c>
      <c r="F140" s="79" t="str">
        <f>評価結果!I163</f>
        <v>エレベーターの可変電圧可変周波数制御方式の導入</v>
      </c>
      <c r="G140" s="214" t="str">
        <f ca="1">評価結果!G163</f>
        <v>○</v>
      </c>
      <c r="H140" s="219" t="str">
        <f ca="1">評価結果!J163</f>
        <v/>
      </c>
      <c r="I140" s="200" t="str">
        <f>評価結果!M163</f>
        <v>-</v>
      </c>
      <c r="J140" s="216" t="str">
        <f>評価結果!Z163</f>
        <v/>
      </c>
      <c r="K140" s="20"/>
    </row>
    <row r="141" spans="2:11" ht="15" customHeight="1" x14ac:dyDescent="0.25">
      <c r="B141" s="1012"/>
      <c r="C141" s="1017"/>
      <c r="D141" s="41"/>
      <c r="E141" s="52" t="str">
        <f>評価結果!H164</f>
        <v>2d.2</v>
      </c>
      <c r="F141" s="51" t="str">
        <f>評価結果!I164</f>
        <v>エレベーターの群管理制御の導入</v>
      </c>
      <c r="G141" s="210" t="str">
        <f ca="1">評価結果!G164</f>
        <v>○</v>
      </c>
      <c r="H141" s="220" t="str">
        <f ca="1">評価結果!J164</f>
        <v/>
      </c>
      <c r="I141" s="203" t="str">
        <f>評価結果!M164</f>
        <v>-</v>
      </c>
      <c r="J141" s="204" t="str">
        <f>評価結果!Z164</f>
        <v/>
      </c>
      <c r="K141" s="20"/>
    </row>
    <row r="142" spans="2:11" ht="15" customHeight="1" x14ac:dyDescent="0.25">
      <c r="B142" s="1012"/>
      <c r="C142" s="1017"/>
      <c r="D142" s="41"/>
      <c r="E142" s="52" t="str">
        <f>評価結果!H165</f>
        <v>2d.3</v>
      </c>
      <c r="F142" s="51" t="str">
        <f>評価結果!I165</f>
        <v>エレベーターかご内の照明、ファン等の不使用時停止制御の導入</v>
      </c>
      <c r="G142" s="210" t="str">
        <f ca="1">評価結果!G165</f>
        <v>○</v>
      </c>
      <c r="H142" s="220" t="str">
        <f ca="1">評価結果!J165</f>
        <v/>
      </c>
      <c r="I142" s="203" t="str">
        <f>評価結果!M165</f>
        <v>-</v>
      </c>
      <c r="J142" s="204" t="str">
        <f>評価結果!Z165</f>
        <v/>
      </c>
      <c r="K142" s="20"/>
    </row>
    <row r="143" spans="2:11" ht="15" customHeight="1" x14ac:dyDescent="0.25">
      <c r="B143" s="1012"/>
      <c r="C143" s="1017"/>
      <c r="D143" s="18"/>
      <c r="E143" s="58" t="str">
        <f>評価結果!H166</f>
        <v>2d.4</v>
      </c>
      <c r="F143" s="56" t="str">
        <f>評価結果!I166</f>
        <v>エレベーターの電力回生制御の導入</v>
      </c>
      <c r="G143" s="215" t="str">
        <f ca="1">評価結果!G166</f>
        <v>＋</v>
      </c>
      <c r="H143" s="221" t="str">
        <f ca="1">評価結果!J166</f>
        <v/>
      </c>
      <c r="I143" s="206">
        <f ca="1">評価結果!M166</f>
        <v>0</v>
      </c>
      <c r="J143" s="207" t="str">
        <f ca="1">評価結果!Z166</f>
        <v/>
      </c>
      <c r="K143" s="20"/>
    </row>
    <row r="144" spans="2:11" ht="15" customHeight="1" x14ac:dyDescent="0.25">
      <c r="B144" s="1012"/>
      <c r="C144" s="1017"/>
      <c r="D144" s="41" t="s">
        <v>2462</v>
      </c>
      <c r="E144" s="85" t="str">
        <f>評価結果!H167</f>
        <v>2e.1</v>
      </c>
      <c r="F144" s="79" t="str">
        <f>評価結果!I167</f>
        <v>グリーン購入法適合商品のオフィス機器の導入</v>
      </c>
      <c r="G144" s="214" t="str">
        <f ca="1">評価結果!G167</f>
        <v>○</v>
      </c>
      <c r="H144" s="219" t="str">
        <f ca="1">評価結果!J167</f>
        <v/>
      </c>
      <c r="I144" s="200">
        <f ca="1">評価結果!M167</f>
        <v>0</v>
      </c>
      <c r="J144" s="216">
        <f ca="1">評価結果!Z167</f>
        <v>0</v>
      </c>
      <c r="K144" s="20"/>
    </row>
    <row r="145" spans="2:11" ht="15" customHeight="1" x14ac:dyDescent="0.25">
      <c r="B145" s="1012"/>
      <c r="C145" s="1017"/>
      <c r="D145" s="41"/>
      <c r="E145" s="52" t="str">
        <f>評価結果!H168</f>
        <v>2e.2</v>
      </c>
      <c r="F145" s="51" t="str">
        <f>評価結果!I168</f>
        <v>省エネ型自動販売機又は自動販売機のスケジュール制御の導入</v>
      </c>
      <c r="G145" s="210" t="str">
        <f ca="1">評価結果!G168</f>
        <v>○</v>
      </c>
      <c r="H145" s="220" t="str">
        <f ca="1">評価結果!J168</f>
        <v/>
      </c>
      <c r="I145" s="203" t="str">
        <f>評価結果!M168</f>
        <v>-</v>
      </c>
      <c r="J145" s="204" t="str">
        <f>評価結果!Z168</f>
        <v/>
      </c>
      <c r="K145" s="20"/>
    </row>
    <row r="146" spans="2:11" ht="15" customHeight="1" x14ac:dyDescent="0.25">
      <c r="B146" s="1012"/>
      <c r="C146" s="1018"/>
      <c r="D146" s="18"/>
      <c r="E146" s="58" t="str">
        <f>評価結果!H169</f>
        <v>2e.3</v>
      </c>
      <c r="F146" s="56" t="str">
        <f>評価結果!I169</f>
        <v>高効率厨房機器の導入</v>
      </c>
      <c r="G146" s="215" t="str">
        <f ca="1">評価結果!G169</f>
        <v>＋</v>
      </c>
      <c r="H146" s="221" t="str">
        <f ca="1">評価結果!J169</f>
        <v/>
      </c>
      <c r="I146" s="206">
        <f ca="1">評価結果!M169</f>
        <v>0</v>
      </c>
      <c r="J146" s="207" t="str">
        <f ca="1">評価結果!Z169</f>
        <v/>
      </c>
      <c r="K146" s="20"/>
    </row>
    <row r="147" spans="2:11" ht="15" customHeight="1" x14ac:dyDescent="0.25">
      <c r="B147" s="1012"/>
      <c r="C147" s="1024" t="s">
        <v>2412</v>
      </c>
      <c r="D147" s="39" t="s">
        <v>661</v>
      </c>
      <c r="E147" s="47" t="str">
        <f>評価結果!H170</f>
        <v>3a.1</v>
      </c>
      <c r="F147" s="46" t="str">
        <f>評価結果!I170</f>
        <v>高性能な建物外皮の導入</v>
      </c>
      <c r="G147" s="217" t="str">
        <f ca="1">評価結果!G170</f>
        <v>＋</v>
      </c>
      <c r="H147" s="222" t="str">
        <f ca="1">評価結果!J170</f>
        <v/>
      </c>
      <c r="I147" s="209">
        <f ca="1">評価結果!M170</f>
        <v>0</v>
      </c>
      <c r="J147" s="201" t="str">
        <f ca="1">評価結果!Z170</f>
        <v/>
      </c>
      <c r="K147" s="20"/>
    </row>
    <row r="148" spans="2:11" ht="15" customHeight="1" x14ac:dyDescent="0.25">
      <c r="B148" s="1012"/>
      <c r="C148" s="1025"/>
      <c r="D148" s="41"/>
      <c r="E148" s="52" t="str">
        <f>評価結果!H171</f>
        <v>3a.2</v>
      </c>
      <c r="F148" s="51" t="str">
        <f>評価結果!I171</f>
        <v>隙間風対策の導入</v>
      </c>
      <c r="G148" s="210" t="str">
        <f ca="1">評価結果!G171</f>
        <v>＋</v>
      </c>
      <c r="H148" s="220" t="str">
        <f ca="1">評価結果!J171</f>
        <v/>
      </c>
      <c r="I148" s="203">
        <f ca="1">評価結果!M171</f>
        <v>0</v>
      </c>
      <c r="J148" s="204" t="str">
        <f ca="1">評価結果!Z171</f>
        <v/>
      </c>
      <c r="K148" s="20"/>
    </row>
    <row r="149" spans="2:11" ht="15" customHeight="1" x14ac:dyDescent="0.25">
      <c r="B149" s="1012"/>
      <c r="C149" s="1025"/>
      <c r="D149" s="41"/>
      <c r="E149" s="52" t="str">
        <f>評価結果!H172</f>
        <v>3a.3</v>
      </c>
      <c r="F149" s="51" t="str">
        <f>評価結果!I172</f>
        <v>ブラインドの日射制御及びｽｹｼﾞｭｰﾙ制御の導入</v>
      </c>
      <c r="G149" s="210" t="str">
        <f ca="1">評価結果!G172</f>
        <v>＋</v>
      </c>
      <c r="H149" s="220" t="str">
        <f ca="1">評価結果!J172</f>
        <v/>
      </c>
      <c r="I149" s="203">
        <f ca="1">評価結果!M172</f>
        <v>0</v>
      </c>
      <c r="J149" s="204" t="str">
        <f ca="1">評価結果!Z172</f>
        <v/>
      </c>
      <c r="K149" s="20"/>
    </row>
    <row r="150" spans="2:11" ht="15" customHeight="1" x14ac:dyDescent="0.25">
      <c r="B150" s="1012"/>
      <c r="C150" s="1025"/>
      <c r="D150" s="41"/>
      <c r="E150" s="52" t="str">
        <f>評価結果!H173</f>
        <v>3a.4</v>
      </c>
      <c r="F150" s="51" t="str">
        <f>評価結果!I173</f>
        <v>屋上緑化の導入</v>
      </c>
      <c r="G150" s="210" t="str">
        <f ca="1">評価結果!G173</f>
        <v>＋</v>
      </c>
      <c r="H150" s="220" t="str">
        <f ca="1">評価結果!J173</f>
        <v/>
      </c>
      <c r="I150" s="203">
        <f ca="1">評価結果!M173</f>
        <v>0</v>
      </c>
      <c r="J150" s="204" t="str">
        <f ca="1">評価結果!Z173</f>
        <v/>
      </c>
      <c r="K150" s="20"/>
    </row>
    <row r="151" spans="2:11" ht="15" customHeight="1" x14ac:dyDescent="0.25">
      <c r="B151" s="1012"/>
      <c r="C151" s="1025"/>
      <c r="D151" s="41"/>
      <c r="E151" s="52" t="str">
        <f>評価結果!H174</f>
        <v>3a.5</v>
      </c>
      <c r="F151" s="51" t="str">
        <f>評価結果!I174</f>
        <v>壁面緑化の導入</v>
      </c>
      <c r="G151" s="210" t="str">
        <f ca="1">評価結果!G174</f>
        <v>＋</v>
      </c>
      <c r="H151" s="220" t="str">
        <f ca="1">評価結果!J174</f>
        <v/>
      </c>
      <c r="I151" s="203">
        <f ca="1">評価結果!M174</f>
        <v>0</v>
      </c>
      <c r="J151" s="204" t="str">
        <f ca="1">評価結果!Z174</f>
        <v/>
      </c>
      <c r="K151" s="20"/>
    </row>
    <row r="152" spans="2:11" ht="15" customHeight="1" x14ac:dyDescent="0.25">
      <c r="B152" s="1012"/>
      <c r="C152" s="1025"/>
      <c r="D152" s="41"/>
      <c r="E152" s="52" t="str">
        <f>評価結果!H175</f>
        <v>3a.6</v>
      </c>
      <c r="F152" s="51" t="str">
        <f>評価結果!I175</f>
        <v>遮熱塗料塗布・遮熱フィルムの導入</v>
      </c>
      <c r="G152" s="210" t="str">
        <f ca="1">評価結果!G175</f>
        <v>＋</v>
      </c>
      <c r="H152" s="220" t="str">
        <f ca="1">評価結果!J175</f>
        <v/>
      </c>
      <c r="I152" s="203">
        <f ca="1">評価結果!M175</f>
        <v>0</v>
      </c>
      <c r="J152" s="204" t="str">
        <f ca="1">評価結果!Z175</f>
        <v/>
      </c>
      <c r="K152" s="20"/>
    </row>
    <row r="153" spans="2:11" ht="15" customHeight="1" x14ac:dyDescent="0.25">
      <c r="B153" s="1012"/>
      <c r="C153" s="1025"/>
      <c r="D153" s="41"/>
      <c r="E153" s="58" t="str">
        <f>評価結果!H176</f>
        <v>3a.7</v>
      </c>
      <c r="F153" s="56" t="str">
        <f>評価結果!I176</f>
        <v>屋根への遮熱塗装の導入</v>
      </c>
      <c r="G153" s="215" t="str">
        <f ca="1">評価結果!G176</f>
        <v>＋</v>
      </c>
      <c r="H153" s="221" t="str">
        <f ca="1">評価結果!J176</f>
        <v/>
      </c>
      <c r="I153" s="206">
        <f ca="1">評価結果!M176</f>
        <v>0</v>
      </c>
      <c r="J153" s="207" t="str">
        <f ca="1">評価結果!Z176</f>
        <v/>
      </c>
      <c r="K153" s="20"/>
    </row>
    <row r="154" spans="2:11" ht="15" customHeight="1" x14ac:dyDescent="0.25">
      <c r="B154" s="1012"/>
      <c r="C154" s="1025"/>
      <c r="D154" s="39" t="s">
        <v>89</v>
      </c>
      <c r="E154" s="85" t="str">
        <f>評価結果!H177</f>
        <v>3b.1</v>
      </c>
      <c r="F154" s="79" t="str">
        <f>評価結果!I177</f>
        <v>自然採光を利用したシステムの導入</v>
      </c>
      <c r="G154" s="214" t="str">
        <f ca="1">評価結果!G177</f>
        <v>＋</v>
      </c>
      <c r="H154" s="219" t="str">
        <f ca="1">評価結果!J177</f>
        <v/>
      </c>
      <c r="I154" s="200">
        <f ca="1">評価結果!M177</f>
        <v>0</v>
      </c>
      <c r="J154" s="216" t="str">
        <f ca="1">評価結果!Z177</f>
        <v/>
      </c>
      <c r="K154" s="20"/>
    </row>
    <row r="155" spans="2:11" ht="15" customHeight="1" x14ac:dyDescent="0.25">
      <c r="B155" s="1012"/>
      <c r="C155" s="1025"/>
      <c r="D155" s="41"/>
      <c r="E155" s="52" t="str">
        <f>評価結果!H178</f>
        <v>3b.2</v>
      </c>
      <c r="F155" s="51" t="str">
        <f>評価結果!I178</f>
        <v>自然通風を利用したシステムの導入</v>
      </c>
      <c r="G155" s="210" t="str">
        <f ca="1">評価結果!G178</f>
        <v>＋</v>
      </c>
      <c r="H155" s="220" t="str">
        <f ca="1">評価結果!J178</f>
        <v/>
      </c>
      <c r="I155" s="203">
        <f ca="1">評価結果!M178</f>
        <v>0</v>
      </c>
      <c r="J155" s="204" t="str">
        <f ca="1">評価結果!Z178</f>
        <v/>
      </c>
      <c r="K155" s="20"/>
    </row>
    <row r="156" spans="2:11" ht="15" customHeight="1" x14ac:dyDescent="0.25">
      <c r="B156" s="1012"/>
      <c r="C156" s="1026"/>
      <c r="D156" s="41"/>
      <c r="E156" s="58" t="str">
        <f>評価結果!H179</f>
        <v>3b.4</v>
      </c>
      <c r="F156" s="56" t="str">
        <f>評価結果!I179</f>
        <v>年間を通して安定した地中温度を利用したシステムの導入</v>
      </c>
      <c r="G156" s="215" t="str">
        <f ca="1">評価結果!G179</f>
        <v>＋</v>
      </c>
      <c r="H156" s="221" t="str">
        <f ca="1">評価結果!J179</f>
        <v/>
      </c>
      <c r="I156" s="206">
        <f ca="1">評価結果!M179</f>
        <v>0</v>
      </c>
      <c r="J156" s="207" t="str">
        <f ca="1">評価結果!Z179</f>
        <v/>
      </c>
      <c r="K156" s="20"/>
    </row>
    <row r="157" spans="2:11" ht="15" customHeight="1" x14ac:dyDescent="0.25">
      <c r="B157" s="1012"/>
      <c r="C157" s="1199" t="s">
        <v>556</v>
      </c>
      <c r="D157" s="1200"/>
      <c r="E157" s="52">
        <f>評価結果!H180</f>
        <v>4.0999999999999996</v>
      </c>
      <c r="F157" s="51" t="str">
        <f>評価結果!I180</f>
        <v>太陽光発電システムの導入</v>
      </c>
      <c r="G157" s="210" t="str">
        <f ca="1">評価結果!G180</f>
        <v>○</v>
      </c>
      <c r="H157" s="220" t="str">
        <f ca="1">評価結果!J180</f>
        <v/>
      </c>
      <c r="I157" s="203">
        <f ca="1">評価結果!M180</f>
        <v>0</v>
      </c>
      <c r="J157" s="204">
        <f ca="1">評価結果!Z180</f>
        <v>0</v>
      </c>
      <c r="K157" s="20"/>
    </row>
    <row r="158" spans="2:11" ht="15" customHeight="1" x14ac:dyDescent="0.25">
      <c r="B158" s="1013"/>
      <c r="C158" s="1201"/>
      <c r="D158" s="1202"/>
      <c r="E158" s="58">
        <f>評価結果!H181</f>
        <v>4.2</v>
      </c>
      <c r="F158" s="56" t="str">
        <f>評価結果!I181</f>
        <v>再生可能エネルギー・未利用エネルギーシステムの導入</v>
      </c>
      <c r="G158" s="215" t="str">
        <f>評価結果!G181</f>
        <v>＋</v>
      </c>
      <c r="H158" s="221" t="str">
        <f>評価結果!J181</f>
        <v/>
      </c>
      <c r="I158" s="206">
        <f ca="1">評価結果!M181</f>
        <v>0</v>
      </c>
      <c r="J158" s="207" t="str">
        <f>評価結果!Z181</f>
        <v/>
      </c>
      <c r="K158" s="20"/>
    </row>
    <row r="159" spans="2:11" ht="15" customHeight="1" x14ac:dyDescent="0.25">
      <c r="B159" s="1011" t="s">
        <v>2265</v>
      </c>
      <c r="C159" s="1019" t="s">
        <v>1355</v>
      </c>
      <c r="D159" s="39" t="s">
        <v>2372</v>
      </c>
      <c r="E159" s="47" t="str">
        <f>評価結果!H182</f>
        <v>1a.1</v>
      </c>
      <c r="F159" s="46" t="str">
        <f>評価結果!I182</f>
        <v>蒸気ボイラーの空気比の管理</v>
      </c>
      <c r="G159" s="217" t="str">
        <f ca="1">評価結果!G182</f>
        <v>◎</v>
      </c>
      <c r="H159" s="222" t="str">
        <f ca="1">評価結果!J182</f>
        <v/>
      </c>
      <c r="I159" s="209" t="str">
        <f>評価結果!M182</f>
        <v>-</v>
      </c>
      <c r="J159" s="201" t="str">
        <f>評価結果!Z182</f>
        <v/>
      </c>
    </row>
    <row r="160" spans="2:11" ht="15" customHeight="1" x14ac:dyDescent="0.25">
      <c r="B160" s="1012"/>
      <c r="C160" s="1020"/>
      <c r="D160" s="41"/>
      <c r="E160" s="52" t="str">
        <f>評価結果!H183</f>
        <v>1a.2</v>
      </c>
      <c r="F160" s="51" t="str">
        <f>評価結果!I183</f>
        <v>蒸気ボイラーの設定圧力の適正化</v>
      </c>
      <c r="G160" s="210" t="str">
        <f ca="1">評価結果!G183</f>
        <v>◎</v>
      </c>
      <c r="H160" s="220" t="str">
        <f ca="1">評価結果!J183</f>
        <v/>
      </c>
      <c r="I160" s="203" t="str">
        <f>評価結果!M183</f>
        <v>-</v>
      </c>
      <c r="J160" s="204" t="str">
        <f>評価結果!Z183</f>
        <v/>
      </c>
    </row>
    <row r="161" spans="2:10" ht="15" customHeight="1" x14ac:dyDescent="0.25">
      <c r="B161" s="1012"/>
      <c r="C161" s="1020"/>
      <c r="D161" s="41"/>
      <c r="E161" s="52" t="str">
        <f>評価結果!H184</f>
        <v>1a.3</v>
      </c>
      <c r="F161" s="51" t="str">
        <f>評価結果!I184</f>
        <v>部分負荷時の蒸気ボイラー運転の適正化</v>
      </c>
      <c r="G161" s="210" t="str">
        <f ca="1">評価結果!G184</f>
        <v>◎</v>
      </c>
      <c r="H161" s="220" t="str">
        <f ca="1">評価結果!J184</f>
        <v/>
      </c>
      <c r="I161" s="203" t="str">
        <f>評価結果!M184</f>
        <v>-</v>
      </c>
      <c r="J161" s="204" t="str">
        <f>評価結果!Z184</f>
        <v/>
      </c>
    </row>
    <row r="162" spans="2:10" ht="15" customHeight="1" x14ac:dyDescent="0.25">
      <c r="B162" s="1012"/>
      <c r="C162" s="1020"/>
      <c r="D162" s="41"/>
      <c r="E162" s="52" t="str">
        <f>評価結果!H185</f>
        <v>1a.4</v>
      </c>
      <c r="F162" s="51" t="str">
        <f>評価結果!I185</f>
        <v>非使用エリアの蒸気供給バルブの閉止</v>
      </c>
      <c r="G162" s="210" t="str">
        <f ca="1">評価結果!G185</f>
        <v>◎</v>
      </c>
      <c r="H162" s="220" t="str">
        <f ca="1">評価結果!J185</f>
        <v/>
      </c>
      <c r="I162" s="203" t="str">
        <f>評価結果!M185</f>
        <v>-</v>
      </c>
      <c r="J162" s="204" t="str">
        <f>評価結果!Z185</f>
        <v/>
      </c>
    </row>
    <row r="163" spans="2:10" ht="15" customHeight="1" x14ac:dyDescent="0.25">
      <c r="B163" s="1012"/>
      <c r="C163" s="1020"/>
      <c r="D163" s="41"/>
      <c r="E163" s="52" t="str">
        <f>評価結果!H186</f>
        <v>1a.5</v>
      </c>
      <c r="F163" s="51" t="str">
        <f>評価結果!I186</f>
        <v>非使用時間帯の蒸気ボイラーの停止</v>
      </c>
      <c r="G163" s="210" t="str">
        <f ca="1">評価結果!G186</f>
        <v>◎</v>
      </c>
      <c r="H163" s="220" t="str">
        <f ca="1">評価結果!J186</f>
        <v/>
      </c>
      <c r="I163" s="203" t="str">
        <f>評価結果!M186</f>
        <v>-</v>
      </c>
      <c r="J163" s="204" t="str">
        <f>評価結果!Z186</f>
        <v/>
      </c>
    </row>
    <row r="164" spans="2:10" ht="15" customHeight="1" x14ac:dyDescent="0.25">
      <c r="B164" s="1012"/>
      <c r="C164" s="1020"/>
      <c r="D164" s="41"/>
      <c r="E164" s="144" t="str">
        <f>評価結果!H187</f>
        <v>1a.6</v>
      </c>
      <c r="F164" s="141" t="str">
        <f>評価結果!I187</f>
        <v>蒸気ボイラーの給水水質・ブロー量の管理</v>
      </c>
      <c r="G164" s="406" t="str">
        <f ca="1">評価結果!G187</f>
        <v>○</v>
      </c>
      <c r="H164" s="405" t="str">
        <f ca="1">評価結果!J187</f>
        <v/>
      </c>
      <c r="I164" s="212" t="str">
        <f>評価結果!M187</f>
        <v>-</v>
      </c>
      <c r="J164" s="213" t="str">
        <f>評価結果!Z187</f>
        <v/>
      </c>
    </row>
    <row r="165" spans="2:10" ht="15" customHeight="1" x14ac:dyDescent="0.25">
      <c r="B165" s="1012"/>
      <c r="C165" s="1020"/>
      <c r="D165" s="41"/>
      <c r="E165" s="52" t="str">
        <f>評価結果!H188</f>
        <v>1a.7</v>
      </c>
      <c r="F165" s="51" t="str">
        <f>評価結果!I188</f>
        <v>蒸気配管の保温の確認</v>
      </c>
      <c r="G165" s="210" t="str">
        <f ca="1">評価結果!G188</f>
        <v>○</v>
      </c>
      <c r="H165" s="220" t="str">
        <f ca="1">評価結果!J188</f>
        <v/>
      </c>
      <c r="I165" s="203" t="str">
        <f>評価結果!M188</f>
        <v>-</v>
      </c>
      <c r="J165" s="204" t="str">
        <f>評価結果!Z188</f>
        <v/>
      </c>
    </row>
    <row r="166" spans="2:10" ht="15" customHeight="1" x14ac:dyDescent="0.25">
      <c r="B166" s="1012"/>
      <c r="C166" s="1020"/>
      <c r="D166" s="41"/>
      <c r="E166" s="52" t="str">
        <f>評価結果!H189</f>
        <v>1a.8</v>
      </c>
      <c r="F166" s="51" t="str">
        <f>評価結果!I189</f>
        <v>蒸気ボイラーの起動時間の適正化</v>
      </c>
      <c r="G166" s="210" t="str">
        <f ca="1">評価結果!G189</f>
        <v>○</v>
      </c>
      <c r="H166" s="220" t="str">
        <f ca="1">評価結果!J189</f>
        <v/>
      </c>
      <c r="I166" s="203" t="str">
        <f>評価結果!M189</f>
        <v>-</v>
      </c>
      <c r="J166" s="204" t="str">
        <f>評価結果!Z189</f>
        <v/>
      </c>
    </row>
    <row r="167" spans="2:10" ht="15" customHeight="1" x14ac:dyDescent="0.25">
      <c r="B167" s="1012"/>
      <c r="C167" s="1020"/>
      <c r="D167" s="18"/>
      <c r="E167" s="58" t="str">
        <f>評価結果!H190</f>
        <v>1a.9</v>
      </c>
      <c r="F167" s="56" t="str">
        <f>評価結果!I190</f>
        <v>スチームトラップの効果検証の実施</v>
      </c>
      <c r="G167" s="215" t="str">
        <f ca="1">評価結果!G190</f>
        <v>＋</v>
      </c>
      <c r="H167" s="221" t="str">
        <f ca="1">評価結果!J190</f>
        <v/>
      </c>
      <c r="I167" s="206">
        <f ca="1">評価結果!M190</f>
        <v>0</v>
      </c>
      <c r="J167" s="207" t="str">
        <f ca="1">評価結果!Z190</f>
        <v/>
      </c>
    </row>
    <row r="168" spans="2:10" ht="15" customHeight="1" x14ac:dyDescent="0.25">
      <c r="B168" s="1012"/>
      <c r="C168" s="1020"/>
      <c r="D168" s="41" t="s">
        <v>2040</v>
      </c>
      <c r="E168" s="85" t="str">
        <f>評価結果!H191</f>
        <v>1b.1</v>
      </c>
      <c r="F168" s="79" t="str">
        <f>評価結果!I191</f>
        <v>燃焼機器の空気比の管理</v>
      </c>
      <c r="G168" s="214" t="str">
        <f ca="1">評価結果!G191</f>
        <v>◎</v>
      </c>
      <c r="H168" s="219" t="str">
        <f ca="1">評価結果!J191</f>
        <v/>
      </c>
      <c r="I168" s="200" t="str">
        <f>評価結果!M191</f>
        <v>-</v>
      </c>
      <c r="J168" s="216" t="str">
        <f>評価結果!Z191</f>
        <v/>
      </c>
    </row>
    <row r="169" spans="2:10" ht="15" customHeight="1" x14ac:dyDescent="0.25">
      <c r="B169" s="1012"/>
      <c r="C169" s="1020"/>
      <c r="D169" s="41"/>
      <c r="E169" s="52" t="str">
        <f>評価結果!H192</f>
        <v>1b.2</v>
      </c>
      <c r="F169" s="51" t="str">
        <f>評価結果!I192</f>
        <v>冷凍機の冷却水温度設定値の調整</v>
      </c>
      <c r="G169" s="210" t="str">
        <f ca="1">評価結果!G192</f>
        <v>○</v>
      </c>
      <c r="H169" s="220" t="str">
        <f ca="1">評価結果!J192</f>
        <v/>
      </c>
      <c r="I169" s="203" t="str">
        <f>評価結果!M192</f>
        <v>-</v>
      </c>
      <c r="J169" s="204" t="str">
        <f>評価結果!Z192</f>
        <v/>
      </c>
    </row>
    <row r="170" spans="2:10" ht="15" customHeight="1" x14ac:dyDescent="0.25">
      <c r="B170" s="1012"/>
      <c r="C170" s="1020"/>
      <c r="D170" s="41"/>
      <c r="E170" s="52" t="str">
        <f>評価結果!H193</f>
        <v>1b.3</v>
      </c>
      <c r="F170" s="51" t="str">
        <f>評価結果!I193</f>
        <v>冷温水管等の保温の確認</v>
      </c>
      <c r="G170" s="210" t="str">
        <f ca="1">評価結果!G193</f>
        <v>○</v>
      </c>
      <c r="H170" s="220" t="str">
        <f ca="1">評価結果!J193</f>
        <v/>
      </c>
      <c r="I170" s="203" t="str">
        <f>評価結果!M193</f>
        <v>-</v>
      </c>
      <c r="J170" s="204" t="str">
        <f>評価結果!Z193</f>
        <v/>
      </c>
    </row>
    <row r="171" spans="2:10" ht="15" customHeight="1" x14ac:dyDescent="0.25">
      <c r="B171" s="1012"/>
      <c r="C171" s="1020"/>
      <c r="D171" s="41"/>
      <c r="E171" s="52" t="str">
        <f>評価結果!H194</f>
        <v>1b.4</v>
      </c>
      <c r="F171" s="51" t="str">
        <f>評価結果!I194</f>
        <v>インバータ制御系統のバルブの開度調整</v>
      </c>
      <c r="G171" s="210" t="str">
        <f ca="1">評価結果!G194</f>
        <v>○</v>
      </c>
      <c r="H171" s="220" t="str">
        <f ca="1">評価結果!J194</f>
        <v/>
      </c>
      <c r="I171" s="203" t="str">
        <f>評価結果!M194</f>
        <v>-</v>
      </c>
      <c r="J171" s="204" t="str">
        <f>評価結果!Z194</f>
        <v/>
      </c>
    </row>
    <row r="172" spans="2:10" ht="15" customHeight="1" x14ac:dyDescent="0.25">
      <c r="B172" s="1012"/>
      <c r="C172" s="1020"/>
      <c r="D172" s="41"/>
      <c r="E172" s="52" t="str">
        <f>評価結果!H195</f>
        <v>1b.5</v>
      </c>
      <c r="F172" s="51" t="str">
        <f>評価結果!I195</f>
        <v>熱源不要期間の熱源機器等停止</v>
      </c>
      <c r="G172" s="210" t="str">
        <f ca="1">評価結果!G195</f>
        <v>○</v>
      </c>
      <c r="H172" s="220" t="str">
        <f ca="1">評価結果!J195</f>
        <v/>
      </c>
      <c r="I172" s="203" t="str">
        <f>評価結果!M195</f>
        <v>-</v>
      </c>
      <c r="J172" s="204" t="str">
        <f>評価結果!Z195</f>
        <v/>
      </c>
    </row>
    <row r="173" spans="2:10" ht="15" customHeight="1" x14ac:dyDescent="0.25">
      <c r="B173" s="1012"/>
      <c r="C173" s="1020"/>
      <c r="D173" s="41"/>
      <c r="E173" s="52" t="str">
        <f>評価結果!H196</f>
        <v>1b.6</v>
      </c>
      <c r="F173" s="51" t="str">
        <f>評価結果!I196</f>
        <v>空調停止時の熱源運転時間の短縮</v>
      </c>
      <c r="G173" s="210" t="str">
        <f ca="1">評価結果!G196</f>
        <v>○</v>
      </c>
      <c r="H173" s="220" t="str">
        <f ca="1">評価結果!J196</f>
        <v/>
      </c>
      <c r="I173" s="203" t="str">
        <f>評価結果!M196</f>
        <v>-</v>
      </c>
      <c r="J173" s="204" t="str">
        <f>評価結果!Z196</f>
        <v/>
      </c>
    </row>
    <row r="174" spans="2:10" ht="15" customHeight="1" x14ac:dyDescent="0.25">
      <c r="B174" s="1012"/>
      <c r="C174" s="1020"/>
      <c r="D174" s="41"/>
      <c r="E174" s="52" t="str">
        <f>評価結果!H197</f>
        <v>1b.7</v>
      </c>
      <c r="F174" s="51" t="str">
        <f>評価結果!I197</f>
        <v>熱源機器の冷温水出口温度設定値の調整</v>
      </c>
      <c r="G174" s="210" t="str">
        <f ca="1">評価結果!G197</f>
        <v>○</v>
      </c>
      <c r="H174" s="220" t="str">
        <f ca="1">評価結果!J197</f>
        <v/>
      </c>
      <c r="I174" s="203" t="str">
        <f>評価結果!M197</f>
        <v>-</v>
      </c>
      <c r="J174" s="204" t="str">
        <f>評価結果!Z197</f>
        <v/>
      </c>
    </row>
    <row r="175" spans="2:10" ht="15" customHeight="1" x14ac:dyDescent="0.25">
      <c r="B175" s="1012"/>
      <c r="C175" s="1020"/>
      <c r="D175" s="41"/>
      <c r="E175" s="52" t="str">
        <f>評価結果!H198</f>
        <v>1b.8</v>
      </c>
      <c r="F175" s="51" t="str">
        <f>評価結果!I198</f>
        <v>部分負荷時の熱源運転の適正化</v>
      </c>
      <c r="G175" s="210" t="str">
        <f ca="1">評価結果!G198</f>
        <v>＋</v>
      </c>
      <c r="H175" s="220" t="str">
        <f ca="1">評価結果!J198</f>
        <v/>
      </c>
      <c r="I175" s="203">
        <f ca="1">評価結果!M198</f>
        <v>0</v>
      </c>
      <c r="J175" s="204" t="str">
        <f ca="1">評価結果!Z198</f>
        <v/>
      </c>
    </row>
    <row r="176" spans="2:10" ht="15" customHeight="1" x14ac:dyDescent="0.25">
      <c r="B176" s="1012"/>
      <c r="C176" s="1020"/>
      <c r="D176" s="41"/>
      <c r="E176" s="52" t="str">
        <f>評価結果!H199</f>
        <v>1b.9</v>
      </c>
      <c r="F176" s="51" t="str">
        <f>評価結果!I199</f>
        <v>部分負荷時の熱源ポンプ運転の適正化</v>
      </c>
      <c r="G176" s="210" t="str">
        <f ca="1">評価結果!G199</f>
        <v>＋</v>
      </c>
      <c r="H176" s="220" t="str">
        <f ca="1">評価結果!J199</f>
        <v/>
      </c>
      <c r="I176" s="203">
        <f ca="1">評価結果!M199</f>
        <v>0</v>
      </c>
      <c r="J176" s="204" t="str">
        <f ca="1">評価結果!Z199</f>
        <v/>
      </c>
    </row>
    <row r="177" spans="2:10" ht="15" customHeight="1" x14ac:dyDescent="0.25">
      <c r="B177" s="1012"/>
      <c r="C177" s="1020"/>
      <c r="D177" s="41"/>
      <c r="E177" s="52" t="str">
        <f>評価結果!H200</f>
        <v>1b.10</v>
      </c>
      <c r="F177" s="51" t="str">
        <f>評価結果!I200</f>
        <v>蓄熱槽の管理</v>
      </c>
      <c r="G177" s="210" t="str">
        <f ca="1">評価結果!G200</f>
        <v>＋</v>
      </c>
      <c r="H177" s="220" t="str">
        <f ca="1">評価結果!J200</f>
        <v/>
      </c>
      <c r="I177" s="203">
        <f ca="1">評価結果!M200</f>
        <v>0</v>
      </c>
      <c r="J177" s="204" t="str">
        <f ca="1">評価結果!Z200</f>
        <v/>
      </c>
    </row>
    <row r="178" spans="2:10" ht="15" customHeight="1" x14ac:dyDescent="0.25">
      <c r="B178" s="1012"/>
      <c r="C178" s="1020"/>
      <c r="D178" s="41"/>
      <c r="E178" s="52" t="str">
        <f>評価結果!H201</f>
        <v>1b.11</v>
      </c>
      <c r="F178" s="51" t="str">
        <f>評価結果!I201</f>
        <v>ミキシングロス防止のためのバルブ開度の確認</v>
      </c>
      <c r="G178" s="210" t="str">
        <f ca="1">評価結果!G201</f>
        <v>＋</v>
      </c>
      <c r="H178" s="220" t="str">
        <f ca="1">評価結果!J201</f>
        <v/>
      </c>
      <c r="I178" s="203">
        <f ca="1">評価結果!M201</f>
        <v>0</v>
      </c>
      <c r="J178" s="204" t="str">
        <f ca="1">評価結果!Z201</f>
        <v/>
      </c>
    </row>
    <row r="179" spans="2:10" ht="15" customHeight="1" x14ac:dyDescent="0.25">
      <c r="B179" s="1012"/>
      <c r="C179" s="1020"/>
      <c r="D179" s="41"/>
      <c r="E179" s="58" t="str">
        <f>評価結果!H202</f>
        <v>1b.12</v>
      </c>
      <c r="F179" s="56" t="str">
        <f>評価結果!I202</f>
        <v>空調開始時の熱源起動時間の適正化</v>
      </c>
      <c r="G179" s="215" t="str">
        <f ca="1">評価結果!G202</f>
        <v>＋</v>
      </c>
      <c r="H179" s="221" t="str">
        <f ca="1">評価結果!J202</f>
        <v/>
      </c>
      <c r="I179" s="206">
        <f ca="1">評価結果!M202</f>
        <v>0</v>
      </c>
      <c r="J179" s="207" t="str">
        <f ca="1">評価結果!Z202</f>
        <v/>
      </c>
    </row>
    <row r="180" spans="2:10" ht="15" customHeight="1" x14ac:dyDescent="0.25">
      <c r="B180" s="1012"/>
      <c r="C180" s="1020"/>
      <c r="D180" s="284" t="s">
        <v>2037</v>
      </c>
      <c r="E180" s="242" t="str">
        <f>評価結果!H203</f>
        <v>1c.1</v>
      </c>
      <c r="F180" s="33" t="str">
        <f>評価結果!I203</f>
        <v>コージェネレーションの運転の適正化</v>
      </c>
      <c r="G180" s="319" t="str">
        <f ca="1">評価結果!G203</f>
        <v>○</v>
      </c>
      <c r="H180" s="320" t="str">
        <f ca="1">評価結果!J203</f>
        <v/>
      </c>
      <c r="I180" s="321" t="str">
        <f>評価結果!M203</f>
        <v>-</v>
      </c>
      <c r="J180" s="322" t="str">
        <f>評価結果!Z203</f>
        <v/>
      </c>
    </row>
    <row r="181" spans="2:10" ht="15" customHeight="1" x14ac:dyDescent="0.25">
      <c r="B181" s="1012"/>
      <c r="C181" s="1020"/>
      <c r="D181" s="41" t="s">
        <v>2039</v>
      </c>
      <c r="E181" s="85" t="str">
        <f>評価結果!H204</f>
        <v>1d.1</v>
      </c>
      <c r="F181" s="79" t="str">
        <f>評価結果!I204</f>
        <v>不要期間・不要時間帯の変圧器の遮断</v>
      </c>
      <c r="G181" s="214" t="str">
        <f ca="1">評価結果!G204</f>
        <v>◎</v>
      </c>
      <c r="H181" s="219" t="str">
        <f ca="1">評価結果!J204</f>
        <v/>
      </c>
      <c r="I181" s="200" t="str">
        <f>評価結果!M204</f>
        <v>-</v>
      </c>
      <c r="J181" s="216" t="str">
        <f>評価結果!Z204</f>
        <v/>
      </c>
    </row>
    <row r="182" spans="2:10" ht="15" customHeight="1" x14ac:dyDescent="0.25">
      <c r="B182" s="1012"/>
      <c r="C182" s="1020"/>
      <c r="D182" s="41"/>
      <c r="E182" s="52" t="str">
        <f>評価結果!H205</f>
        <v>1d.2</v>
      </c>
      <c r="F182" s="51" t="str">
        <f>評価結果!I205</f>
        <v>変圧器タップ切換による電圧の最適化</v>
      </c>
      <c r="G182" s="210" t="str">
        <f ca="1">評価結果!G205</f>
        <v>○</v>
      </c>
      <c r="H182" s="220" t="str">
        <f ca="1">評価結果!J205</f>
        <v/>
      </c>
      <c r="I182" s="203" t="str">
        <f>評価結果!M205</f>
        <v>-</v>
      </c>
      <c r="J182" s="204" t="str">
        <f>評価結果!Z205</f>
        <v/>
      </c>
    </row>
    <row r="183" spans="2:10" ht="15" customHeight="1" x14ac:dyDescent="0.25">
      <c r="B183" s="1012"/>
      <c r="C183" s="1020"/>
      <c r="D183" s="18"/>
      <c r="E183" s="58" t="str">
        <f>評価結果!H206</f>
        <v>1d.3</v>
      </c>
      <c r="F183" s="56" t="str">
        <f>評価結果!I206</f>
        <v>昼間運転設備の夜間移行</v>
      </c>
      <c r="G183" s="215" t="str">
        <f ca="1">評価結果!G206</f>
        <v>＋</v>
      </c>
      <c r="H183" s="221" t="str">
        <f ca="1">評価結果!J206</f>
        <v/>
      </c>
      <c r="I183" s="206">
        <f ca="1">評価結果!M206</f>
        <v>0</v>
      </c>
      <c r="J183" s="207" t="str">
        <f ca="1">評価結果!Z206</f>
        <v/>
      </c>
    </row>
    <row r="184" spans="2:10" ht="15" customHeight="1" x14ac:dyDescent="0.25">
      <c r="B184" s="1012"/>
      <c r="C184" s="1020"/>
      <c r="D184" s="41" t="s">
        <v>2041</v>
      </c>
      <c r="E184" s="85" t="str">
        <f>評価結果!H207</f>
        <v>1e.1</v>
      </c>
      <c r="F184" s="79" t="str">
        <f>評価結果!I207</f>
        <v>非使用エリアの圧縮空気供給バルブの閉止</v>
      </c>
      <c r="G184" s="214" t="str">
        <f ca="1">評価結果!G207</f>
        <v>◎</v>
      </c>
      <c r="H184" s="219" t="str">
        <f ca="1">評価結果!J207</f>
        <v/>
      </c>
      <c r="I184" s="200" t="str">
        <f>評価結果!M207</f>
        <v>-</v>
      </c>
      <c r="J184" s="216" t="str">
        <f>評価結果!Z207</f>
        <v/>
      </c>
    </row>
    <row r="185" spans="2:10" ht="15" customHeight="1" x14ac:dyDescent="0.25">
      <c r="B185" s="1012"/>
      <c r="C185" s="1020"/>
      <c r="D185" s="41"/>
      <c r="E185" s="52" t="str">
        <f>評価結果!H208</f>
        <v>1e.2</v>
      </c>
      <c r="F185" s="51" t="str">
        <f>評価結果!I208</f>
        <v>非使用時間帯のエアコンプレッサーの停止</v>
      </c>
      <c r="G185" s="210" t="str">
        <f ca="1">評価結果!G208</f>
        <v>◎</v>
      </c>
      <c r="H185" s="220" t="str">
        <f ca="1">評価結果!J208</f>
        <v/>
      </c>
      <c r="I185" s="203" t="str">
        <f>評価結果!M208</f>
        <v>-</v>
      </c>
      <c r="J185" s="204" t="str">
        <f>評価結果!Z208</f>
        <v/>
      </c>
    </row>
    <row r="186" spans="2:10" ht="15" customHeight="1" x14ac:dyDescent="0.25">
      <c r="B186" s="1012"/>
      <c r="C186" s="1020"/>
      <c r="D186" s="41"/>
      <c r="E186" s="52" t="str">
        <f>評価結果!H209</f>
        <v>1e.3</v>
      </c>
      <c r="F186" s="51" t="str">
        <f>評価結果!I209</f>
        <v>部分負荷時のエアコンプレッサー運転の適正化</v>
      </c>
      <c r="G186" s="210" t="str">
        <f ca="1">評価結果!G209</f>
        <v>◎</v>
      </c>
      <c r="H186" s="220" t="str">
        <f ca="1">評価結果!J209</f>
        <v/>
      </c>
      <c r="I186" s="203" t="str">
        <f>評価結果!M209</f>
        <v>-</v>
      </c>
      <c r="J186" s="204" t="str">
        <f>評価結果!Z209</f>
        <v/>
      </c>
    </row>
    <row r="187" spans="2:10" ht="15" customHeight="1" x14ac:dyDescent="0.25">
      <c r="B187" s="1012"/>
      <c r="C187" s="1020"/>
      <c r="D187" s="41"/>
      <c r="E187" s="52" t="str">
        <f>評価結果!H210</f>
        <v>1e.4</v>
      </c>
      <c r="F187" s="51" t="str">
        <f>評価結果!I210</f>
        <v>エアコンプレッサーの設定圧力の適正化</v>
      </c>
      <c r="G187" s="210" t="str">
        <f ca="1">評価結果!G210</f>
        <v>○</v>
      </c>
      <c r="H187" s="220" t="str">
        <f ca="1">評価結果!J210</f>
        <v/>
      </c>
      <c r="I187" s="203" t="str">
        <f>評価結果!M210</f>
        <v>-</v>
      </c>
      <c r="J187" s="204" t="str">
        <f>評価結果!Z210</f>
        <v/>
      </c>
    </row>
    <row r="188" spans="2:10" ht="15" customHeight="1" x14ac:dyDescent="0.25">
      <c r="B188" s="1012"/>
      <c r="C188" s="1020"/>
      <c r="D188" s="41"/>
      <c r="E188" s="52" t="str">
        <f>評価結果!H211</f>
        <v>1e.5</v>
      </c>
      <c r="F188" s="51" t="str">
        <f>評価結果!I211</f>
        <v>エアコンプレッサー吸入空気温度の管理</v>
      </c>
      <c r="G188" s="210" t="str">
        <f ca="1">評価結果!G211</f>
        <v>○</v>
      </c>
      <c r="H188" s="220" t="str">
        <f ca="1">評価結果!J211</f>
        <v/>
      </c>
      <c r="I188" s="203" t="str">
        <f>評価結果!M211</f>
        <v>-</v>
      </c>
      <c r="J188" s="204" t="str">
        <f>評価結果!Z211</f>
        <v/>
      </c>
    </row>
    <row r="189" spans="2:10" ht="15" customHeight="1" x14ac:dyDescent="0.25">
      <c r="B189" s="1012"/>
      <c r="C189" s="1020"/>
      <c r="D189" s="18"/>
      <c r="E189" s="58" t="str">
        <f>評価結果!H212</f>
        <v>1e.6</v>
      </c>
      <c r="F189" s="56" t="str">
        <f>評価結果!I212</f>
        <v>ドライエアの設定露点温度の緩和</v>
      </c>
      <c r="G189" s="215" t="str">
        <f ca="1">評価結果!G212</f>
        <v>＋</v>
      </c>
      <c r="H189" s="221" t="str">
        <f ca="1">評価結果!J212</f>
        <v/>
      </c>
      <c r="I189" s="206">
        <f ca="1">評価結果!M212</f>
        <v>0</v>
      </c>
      <c r="J189" s="207" t="str">
        <f ca="1">評価結果!Z212</f>
        <v/>
      </c>
    </row>
    <row r="190" spans="2:10" ht="15" customHeight="1" x14ac:dyDescent="0.25">
      <c r="B190" s="1012"/>
      <c r="C190" s="1020"/>
      <c r="D190" s="1014" t="s">
        <v>308</v>
      </c>
      <c r="E190" s="85" t="str">
        <f>評価結果!H213</f>
        <v>1ｆ.1</v>
      </c>
      <c r="F190" s="79" t="str">
        <f>評価結果!I213</f>
        <v>給水・給湯バルブの調整</v>
      </c>
      <c r="G190" s="214" t="str">
        <f ca="1">評価結果!G213</f>
        <v>○</v>
      </c>
      <c r="H190" s="219" t="str">
        <f ca="1">評価結果!J213</f>
        <v/>
      </c>
      <c r="I190" s="200">
        <f ca="1">評価結果!M213</f>
        <v>0</v>
      </c>
      <c r="J190" s="216">
        <f ca="1">評価結果!Z213</f>
        <v>0</v>
      </c>
    </row>
    <row r="191" spans="2:10" ht="15" customHeight="1" x14ac:dyDescent="0.25">
      <c r="B191" s="1012"/>
      <c r="C191" s="1020"/>
      <c r="D191" s="1015"/>
      <c r="E191" s="52" t="str">
        <f>評価結果!H214</f>
        <v>1ｆ.2</v>
      </c>
      <c r="F191" s="51" t="str">
        <f>評価結果!I214</f>
        <v>給水圧力の管理</v>
      </c>
      <c r="G191" s="210" t="str">
        <f ca="1">評価結果!G214</f>
        <v>＋</v>
      </c>
      <c r="H191" s="220" t="str">
        <f ca="1">評価結果!J214</f>
        <v/>
      </c>
      <c r="I191" s="203">
        <f ca="1">評価結果!M214</f>
        <v>0</v>
      </c>
      <c r="J191" s="204" t="str">
        <f ca="1">評価結果!Z214</f>
        <v/>
      </c>
    </row>
    <row r="192" spans="2:10" ht="15" customHeight="1" x14ac:dyDescent="0.25">
      <c r="B192" s="1012"/>
      <c r="C192" s="1020"/>
      <c r="D192" s="41"/>
      <c r="E192" s="52" t="str">
        <f>評価結果!H215</f>
        <v>1ｆ.3</v>
      </c>
      <c r="F192" s="51" t="str">
        <f>評価結果!I215</f>
        <v>揚水ポンプのバルブの開度調整</v>
      </c>
      <c r="G192" s="210" t="str">
        <f ca="1">評価結果!G215</f>
        <v>＋</v>
      </c>
      <c r="H192" s="220" t="str">
        <f ca="1">評価結果!J215</f>
        <v/>
      </c>
      <c r="I192" s="203">
        <f ca="1">評価結果!M215</f>
        <v>0</v>
      </c>
      <c r="J192" s="204" t="str">
        <f ca="1">評価結果!Z215</f>
        <v/>
      </c>
    </row>
    <row r="193" spans="2:10" ht="15" customHeight="1" x14ac:dyDescent="0.25">
      <c r="B193" s="1012"/>
      <c r="C193" s="1020"/>
      <c r="D193" s="41"/>
      <c r="E193" s="52" t="str">
        <f>評価結果!H216</f>
        <v>1ｆ.4</v>
      </c>
      <c r="F193" s="51" t="str">
        <f>評価結果!I216</f>
        <v>貯湯温度設定の緩和</v>
      </c>
      <c r="G193" s="210" t="str">
        <f ca="1">評価結果!G216</f>
        <v>＋</v>
      </c>
      <c r="H193" s="220" t="str">
        <f ca="1">評価結果!J216</f>
        <v/>
      </c>
      <c r="I193" s="203">
        <f ca="1">評価結果!M216</f>
        <v>0</v>
      </c>
      <c r="J193" s="204" t="str">
        <f ca="1">評価結果!Z216</f>
        <v/>
      </c>
    </row>
    <row r="194" spans="2:10" ht="15" customHeight="1" x14ac:dyDescent="0.25">
      <c r="B194" s="1012"/>
      <c r="C194" s="1020"/>
      <c r="D194" s="41"/>
      <c r="E194" s="52" t="str">
        <f>評価結果!H217</f>
        <v>1ｆ.5</v>
      </c>
      <c r="F194" s="51" t="str">
        <f>評価結果!I217</f>
        <v>給湯不要時間帯の給湯循環ポンプの停止</v>
      </c>
      <c r="G194" s="210" t="str">
        <f ca="1">評価結果!G217</f>
        <v>＋</v>
      </c>
      <c r="H194" s="220" t="str">
        <f ca="1">評価結果!J217</f>
        <v/>
      </c>
      <c r="I194" s="203">
        <f ca="1">評価結果!M217</f>
        <v>0</v>
      </c>
      <c r="J194" s="204" t="str">
        <f ca="1">評価結果!Z217</f>
        <v/>
      </c>
    </row>
    <row r="195" spans="2:10" ht="15" customHeight="1" x14ac:dyDescent="0.25">
      <c r="B195" s="1013"/>
      <c r="C195" s="1021"/>
      <c r="D195" s="42"/>
      <c r="E195" s="58" t="str">
        <f>評価結果!H218</f>
        <v>1ｆ.6</v>
      </c>
      <c r="F195" s="56" t="str">
        <f>評価結果!I218</f>
        <v>ばっ気設備の必要ばっ気圧力に応じた空気供給圧力の管理</v>
      </c>
      <c r="G195" s="215" t="str">
        <f ca="1">評価結果!G218</f>
        <v>＋</v>
      </c>
      <c r="H195" s="221" t="str">
        <f ca="1">評価結果!J218</f>
        <v/>
      </c>
      <c r="I195" s="206">
        <f ca="1">評価結果!M218</f>
        <v>0</v>
      </c>
      <c r="J195" s="207" t="str">
        <f ca="1">評価結果!Z218</f>
        <v/>
      </c>
    </row>
    <row r="196" spans="2:10" ht="15" customHeight="1" x14ac:dyDescent="0.25">
      <c r="B196" s="1011" t="s">
        <v>2265</v>
      </c>
      <c r="C196" s="1011" t="s">
        <v>1356</v>
      </c>
      <c r="D196" s="41" t="s">
        <v>2372</v>
      </c>
      <c r="E196" s="85" t="str">
        <f>評価結果!H227</f>
        <v>2a.1</v>
      </c>
      <c r="F196" s="79" t="str">
        <f>評価結果!I227</f>
        <v>蒸気ボイラーの点検・清掃</v>
      </c>
      <c r="G196" s="214" t="str">
        <f ca="1">評価結果!G227</f>
        <v>◎</v>
      </c>
      <c r="H196" s="219" t="str">
        <f ca="1">評価結果!J227</f>
        <v/>
      </c>
      <c r="I196" s="200" t="str">
        <f>評価結果!M227</f>
        <v>-</v>
      </c>
      <c r="J196" s="216" t="str">
        <f>評価結果!Z227</f>
        <v/>
      </c>
    </row>
    <row r="197" spans="2:10" ht="15" customHeight="1" x14ac:dyDescent="0.25">
      <c r="B197" s="1012"/>
      <c r="C197" s="1012"/>
      <c r="D197" s="41"/>
      <c r="E197" s="85" t="str">
        <f>評価結果!H228</f>
        <v>2a.2</v>
      </c>
      <c r="F197" s="79" t="str">
        <f>評価結果!I228</f>
        <v>蒸気配管・バルブ・スチームトラップからの漏れ点検</v>
      </c>
      <c r="G197" s="214" t="str">
        <f ca="1">評価結果!G228</f>
        <v>◎</v>
      </c>
      <c r="H197" s="219" t="str">
        <f ca="1">評価結果!J228</f>
        <v/>
      </c>
      <c r="I197" s="200" t="str">
        <f>評価結果!M228</f>
        <v>-</v>
      </c>
      <c r="J197" s="216" t="str">
        <f>評価結果!Z228</f>
        <v/>
      </c>
    </row>
    <row r="198" spans="2:10" ht="15" customHeight="1" x14ac:dyDescent="0.25">
      <c r="B198" s="1012"/>
      <c r="C198" s="1012"/>
      <c r="D198" s="41"/>
      <c r="E198" s="85" t="str">
        <f>評価結果!H229</f>
        <v>2a.3</v>
      </c>
      <c r="F198" s="79" t="str">
        <f>評価結果!I229</f>
        <v>蒸気制御バルブ等の作動チェック</v>
      </c>
      <c r="G198" s="214" t="str">
        <f ca="1">評価結果!G229</f>
        <v>○</v>
      </c>
      <c r="H198" s="219" t="str">
        <f ca="1">評価結果!J229</f>
        <v/>
      </c>
      <c r="I198" s="200" t="str">
        <f>評価結果!M229</f>
        <v>-</v>
      </c>
      <c r="J198" s="216" t="str">
        <f>評価結果!Z229</f>
        <v/>
      </c>
    </row>
    <row r="199" spans="2:10" ht="15" customHeight="1" x14ac:dyDescent="0.25">
      <c r="B199" s="1012"/>
      <c r="C199" s="1012"/>
      <c r="D199" s="42"/>
      <c r="E199" s="58" t="str">
        <f>評価結果!H230</f>
        <v>2a.4</v>
      </c>
      <c r="F199" s="56" t="str">
        <f>評価結果!I230</f>
        <v>蒸気ボイラーのメーカーによる遠隔監視</v>
      </c>
      <c r="G199" s="215" t="str">
        <f ca="1">評価結果!G230</f>
        <v>＋</v>
      </c>
      <c r="H199" s="221" t="str">
        <f ca="1">評価結果!J230</f>
        <v/>
      </c>
      <c r="I199" s="206">
        <f ca="1">評価結果!M230</f>
        <v>0</v>
      </c>
      <c r="J199" s="207" t="str">
        <f ca="1">評価結果!Z230</f>
        <v/>
      </c>
    </row>
    <row r="200" spans="2:10" ht="15" customHeight="1" x14ac:dyDescent="0.25">
      <c r="B200" s="1012"/>
      <c r="C200" s="1012"/>
      <c r="D200" s="41" t="s">
        <v>2040</v>
      </c>
      <c r="E200" s="85" t="str">
        <f>評価結果!H231</f>
        <v>2b.1</v>
      </c>
      <c r="F200" s="79" t="str">
        <f>評価結果!I231</f>
        <v>熱源機器の点検・清掃</v>
      </c>
      <c r="G200" s="214" t="str">
        <f ca="1">評価結果!G231</f>
        <v>◎</v>
      </c>
      <c r="H200" s="219" t="str">
        <f ca="1">評価結果!J231</f>
        <v/>
      </c>
      <c r="I200" s="200" t="str">
        <f>評価結果!M231</f>
        <v>-</v>
      </c>
      <c r="J200" s="216" t="str">
        <f>評価結果!Z231</f>
        <v/>
      </c>
    </row>
    <row r="201" spans="2:10" ht="15" customHeight="1" x14ac:dyDescent="0.25">
      <c r="B201" s="1012"/>
      <c r="C201" s="1012"/>
      <c r="D201" s="41"/>
      <c r="E201" s="52" t="str">
        <f>評価結果!H232</f>
        <v>2b.2</v>
      </c>
      <c r="F201" s="51" t="str">
        <f>評価結果!I232</f>
        <v>熱交換器の清掃</v>
      </c>
      <c r="G201" s="210" t="str">
        <f ca="1">評価結果!G232</f>
        <v>○</v>
      </c>
      <c r="H201" s="220" t="str">
        <f ca="1">評価結果!J232</f>
        <v/>
      </c>
      <c r="I201" s="203" t="str">
        <f>評価結果!M232</f>
        <v>-</v>
      </c>
      <c r="J201" s="204" t="str">
        <f>評価結果!Z232</f>
        <v/>
      </c>
    </row>
    <row r="202" spans="2:10" ht="15" customHeight="1" x14ac:dyDescent="0.25">
      <c r="B202" s="1012"/>
      <c r="C202" s="1012"/>
      <c r="D202" s="41"/>
      <c r="E202" s="52" t="str">
        <f>評価結果!H233</f>
        <v>2b.3</v>
      </c>
      <c r="F202" s="51" t="str">
        <f>評価結果!I233</f>
        <v>熱源用制御機器の点検及び制御バルブ等の作動チェック</v>
      </c>
      <c r="G202" s="210" t="str">
        <f ca="1">評価結果!G233</f>
        <v>○</v>
      </c>
      <c r="H202" s="220" t="str">
        <f ca="1">評価結果!J233</f>
        <v/>
      </c>
      <c r="I202" s="203" t="str">
        <f>評価結果!M233</f>
        <v>-</v>
      </c>
      <c r="J202" s="204" t="str">
        <f>評価結果!Z233</f>
        <v/>
      </c>
    </row>
    <row r="203" spans="2:10" ht="15" customHeight="1" x14ac:dyDescent="0.25">
      <c r="B203" s="1012"/>
      <c r="C203" s="1012"/>
      <c r="D203" s="41"/>
      <c r="E203" s="52" t="str">
        <f>評価結果!H234</f>
        <v>2b.4</v>
      </c>
      <c r="F203" s="51" t="str">
        <f>評価結果!I234</f>
        <v>冷却水の適正な水質管理及び冷却塔の充填材の清掃</v>
      </c>
      <c r="G203" s="210" t="str">
        <f ca="1">評価結果!G234</f>
        <v>○</v>
      </c>
      <c r="H203" s="220" t="str">
        <f ca="1">評価結果!J234</f>
        <v/>
      </c>
      <c r="I203" s="203">
        <f ca="1">評価結果!M234</f>
        <v>0</v>
      </c>
      <c r="J203" s="204">
        <f ca="1">評価結果!Z234</f>
        <v>0</v>
      </c>
    </row>
    <row r="204" spans="2:10" ht="15" customHeight="1" x14ac:dyDescent="0.25">
      <c r="B204" s="1012"/>
      <c r="C204" s="1012"/>
      <c r="D204" s="42"/>
      <c r="E204" s="58" t="str">
        <f>評価結果!H235</f>
        <v>2b.5</v>
      </c>
      <c r="F204" s="56" t="str">
        <f>評価結果!I235</f>
        <v>熱源機器のメーカーによる遠隔監視</v>
      </c>
      <c r="G204" s="215" t="str">
        <f ca="1">評価結果!G235</f>
        <v>＋</v>
      </c>
      <c r="H204" s="221" t="str">
        <f ca="1">評価結果!J235</f>
        <v/>
      </c>
      <c r="I204" s="206">
        <f ca="1">評価結果!M235</f>
        <v>0</v>
      </c>
      <c r="J204" s="207" t="str">
        <f ca="1">評価結果!Z235</f>
        <v/>
      </c>
    </row>
    <row r="205" spans="2:10" ht="15" customHeight="1" x14ac:dyDescent="0.25">
      <c r="B205" s="1012"/>
      <c r="C205" s="1012"/>
      <c r="D205" s="284" t="s">
        <v>2037</v>
      </c>
      <c r="E205" s="242" t="str">
        <f>評価結果!H236</f>
        <v>2c.1</v>
      </c>
      <c r="F205" s="33" t="str">
        <f>評価結果!I236</f>
        <v>コージェネレーション設備の定期的な点検</v>
      </c>
      <c r="G205" s="319" t="str">
        <f ca="1">評価結果!G236</f>
        <v>○</v>
      </c>
      <c r="H205" s="320" t="str">
        <f ca="1">評価結果!J236</f>
        <v/>
      </c>
      <c r="I205" s="321" t="str">
        <f>評価結果!M236</f>
        <v>-</v>
      </c>
      <c r="J205" s="322" t="str">
        <f>評価結果!Z236</f>
        <v/>
      </c>
    </row>
    <row r="206" spans="2:10" ht="15" customHeight="1" x14ac:dyDescent="0.25">
      <c r="B206" s="1012"/>
      <c r="C206" s="1012"/>
      <c r="D206" s="41" t="s">
        <v>2041</v>
      </c>
      <c r="E206" s="85" t="str">
        <f>評価結果!H237</f>
        <v>2e.1</v>
      </c>
      <c r="F206" s="79" t="str">
        <f>評価結果!I237</f>
        <v>圧縮空気配管・バルブからの漏れ点検</v>
      </c>
      <c r="G206" s="214" t="str">
        <f ca="1">評価結果!G237</f>
        <v>◎</v>
      </c>
      <c r="H206" s="219" t="str">
        <f ca="1">評価結果!J237</f>
        <v/>
      </c>
      <c r="I206" s="200" t="str">
        <f>評価結果!M237</f>
        <v>-</v>
      </c>
      <c r="J206" s="216" t="str">
        <f>評価結果!Z237</f>
        <v/>
      </c>
    </row>
    <row r="207" spans="2:10" ht="15" customHeight="1" x14ac:dyDescent="0.25">
      <c r="B207" s="1012"/>
      <c r="C207" s="1012"/>
      <c r="D207" s="41"/>
      <c r="E207" s="52" t="str">
        <f>評価結果!H238</f>
        <v>2e.2</v>
      </c>
      <c r="F207" s="51" t="str">
        <f>評価結果!I238</f>
        <v>エアコンプレッサー吸込みフィルターの清掃</v>
      </c>
      <c r="G207" s="210" t="str">
        <f ca="1">評価結果!G238</f>
        <v>◎</v>
      </c>
      <c r="H207" s="220" t="str">
        <f ca="1">評価結果!J238</f>
        <v/>
      </c>
      <c r="I207" s="203" t="str">
        <f>評価結果!M238</f>
        <v>-</v>
      </c>
      <c r="J207" s="204" t="str">
        <f>評価結果!Z238</f>
        <v/>
      </c>
    </row>
    <row r="208" spans="2:10" ht="15" customHeight="1" x14ac:dyDescent="0.25">
      <c r="B208" s="1012"/>
      <c r="C208" s="1013"/>
      <c r="D208" s="42"/>
      <c r="E208" s="58" t="str">
        <f>評価結果!H239</f>
        <v>2e.3</v>
      </c>
      <c r="F208" s="56" t="str">
        <f>評価結果!I239</f>
        <v>インタークーラーの清掃</v>
      </c>
      <c r="G208" s="215" t="str">
        <f ca="1">評価結果!G239</f>
        <v>○</v>
      </c>
      <c r="H208" s="221" t="str">
        <f ca="1">評価結果!J239</f>
        <v/>
      </c>
      <c r="I208" s="206" t="str">
        <f>評価結果!M239</f>
        <v>-</v>
      </c>
      <c r="J208" s="207" t="str">
        <f>評価結果!Z239</f>
        <v/>
      </c>
    </row>
    <row r="209" spans="2:10" ht="15" customHeight="1" x14ac:dyDescent="0.25">
      <c r="B209" s="1012"/>
      <c r="C209" s="1011" t="s">
        <v>1018</v>
      </c>
      <c r="D209" s="86" t="s">
        <v>1040</v>
      </c>
      <c r="E209" s="85" t="str">
        <f>評価結果!H240</f>
        <v>3a.1</v>
      </c>
      <c r="F209" s="79" t="str">
        <f>評価結果!I240</f>
        <v>居室の室内温度の適正化</v>
      </c>
      <c r="G209" s="214" t="str">
        <f ca="1">評価結果!G240</f>
        <v>◎</v>
      </c>
      <c r="H209" s="219" t="str">
        <f ca="1">評価結果!J240</f>
        <v/>
      </c>
      <c r="I209" s="200" t="str">
        <f>評価結果!M240</f>
        <v>-</v>
      </c>
      <c r="J209" s="216" t="str">
        <f>評価結果!Z240</f>
        <v/>
      </c>
    </row>
    <row r="210" spans="2:10" ht="15" customHeight="1" x14ac:dyDescent="0.25">
      <c r="B210" s="1012"/>
      <c r="C210" s="1012"/>
      <c r="D210" s="41"/>
      <c r="E210" s="52" t="str">
        <f>評価結果!H241</f>
        <v>3a.2</v>
      </c>
      <c r="F210" s="51" t="str">
        <f>評価結果!I241</f>
        <v>室使用開始時の空調起動時間の適正化</v>
      </c>
      <c r="G210" s="210" t="str">
        <f ca="1">評価結果!G241</f>
        <v>○</v>
      </c>
      <c r="H210" s="220" t="str">
        <f ca="1">評価結果!J241</f>
        <v/>
      </c>
      <c r="I210" s="203" t="str">
        <f>評価結果!M241</f>
        <v>-</v>
      </c>
      <c r="J210" s="204" t="str">
        <f>評価結果!Z241</f>
        <v/>
      </c>
    </row>
    <row r="211" spans="2:10" ht="15" customHeight="1" x14ac:dyDescent="0.25">
      <c r="B211" s="1012"/>
      <c r="C211" s="1012"/>
      <c r="D211" s="41"/>
      <c r="E211" s="52" t="str">
        <f>評価結果!H242</f>
        <v>3a.3</v>
      </c>
      <c r="F211" s="51" t="str">
        <f>評価結果!I242</f>
        <v>換気ファンの間欠運転の実施</v>
      </c>
      <c r="G211" s="210" t="str">
        <f ca="1">評価結果!G242</f>
        <v>○</v>
      </c>
      <c r="H211" s="220" t="str">
        <f ca="1">評価結果!J242</f>
        <v/>
      </c>
      <c r="I211" s="203" t="str">
        <f>評価結果!M242</f>
        <v>-</v>
      </c>
      <c r="J211" s="204" t="str">
        <f>評価結果!Z242</f>
        <v/>
      </c>
    </row>
    <row r="212" spans="2:10" ht="15" customHeight="1" x14ac:dyDescent="0.25">
      <c r="B212" s="1012"/>
      <c r="C212" s="1012"/>
      <c r="D212" s="41"/>
      <c r="E212" s="52" t="str">
        <f>評価結果!H243</f>
        <v>3a.4</v>
      </c>
      <c r="F212" s="51" t="str">
        <f>評価結果!I243</f>
        <v>クールビズ・ウォームビズによる空調設定温度の緩和</v>
      </c>
      <c r="G212" s="210" t="str">
        <f ca="1">評価結果!G243</f>
        <v>○</v>
      </c>
      <c r="H212" s="220" t="str">
        <f ca="1">評価結果!J243</f>
        <v/>
      </c>
      <c r="I212" s="203" t="str">
        <f>評価結果!M243</f>
        <v>-</v>
      </c>
      <c r="J212" s="204" t="str">
        <f>評価結果!Z243</f>
        <v/>
      </c>
    </row>
    <row r="213" spans="2:10" ht="15" customHeight="1" x14ac:dyDescent="0.25">
      <c r="B213" s="1012"/>
      <c r="C213" s="1012"/>
      <c r="D213" s="41"/>
      <c r="E213" s="52" t="str">
        <f>評価結果!H244</f>
        <v>3a.5</v>
      </c>
      <c r="F213" s="51" t="str">
        <f>評価結果!I244</f>
        <v>エレベーター機械室・電気室の室内設定温度の適正化</v>
      </c>
      <c r="G213" s="210" t="str">
        <f ca="1">評価結果!G244</f>
        <v>○</v>
      </c>
      <c r="H213" s="220" t="str">
        <f ca="1">評価結果!J244</f>
        <v/>
      </c>
      <c r="I213" s="203" t="str">
        <f>評価結果!M244</f>
        <v>-</v>
      </c>
      <c r="J213" s="204" t="str">
        <f>評価結果!Z244</f>
        <v/>
      </c>
    </row>
    <row r="214" spans="2:10" ht="15" customHeight="1" x14ac:dyDescent="0.25">
      <c r="B214" s="1012"/>
      <c r="C214" s="1012"/>
      <c r="D214" s="41"/>
      <c r="E214" s="52" t="str">
        <f>評価結果!H245</f>
        <v>3a.6</v>
      </c>
      <c r="F214" s="51" t="str">
        <f>評価結果!I245</f>
        <v>CO₂濃度・外気温湿度による外気取入量の調整</v>
      </c>
      <c r="G214" s="210" t="str">
        <f ca="1">評価結果!G245</f>
        <v>＋</v>
      </c>
      <c r="H214" s="220" t="str">
        <f ca="1">評価結果!J245</f>
        <v/>
      </c>
      <c r="I214" s="203">
        <f ca="1">評価結果!M245</f>
        <v>0</v>
      </c>
      <c r="J214" s="204" t="str">
        <f ca="1">評価結果!Z245</f>
        <v/>
      </c>
    </row>
    <row r="215" spans="2:10" ht="15" customHeight="1" x14ac:dyDescent="0.25">
      <c r="B215" s="1012"/>
      <c r="C215" s="1012"/>
      <c r="D215" s="41"/>
      <c r="E215" s="52" t="str">
        <f>評価結果!H246</f>
        <v>3a.7</v>
      </c>
      <c r="F215" s="51" t="str">
        <f>評価結果!I246</f>
        <v>居室以外の室内温度の緩和</v>
      </c>
      <c r="G215" s="210" t="str">
        <f ca="1">評価結果!G246</f>
        <v>＋</v>
      </c>
      <c r="H215" s="220" t="str">
        <f ca="1">評価結果!J246</f>
        <v/>
      </c>
      <c r="I215" s="203">
        <f ca="1">評価結果!M246</f>
        <v>0</v>
      </c>
      <c r="J215" s="204" t="str">
        <f ca="1">評価結果!Z246</f>
        <v/>
      </c>
    </row>
    <row r="216" spans="2:10" ht="15" customHeight="1" x14ac:dyDescent="0.25">
      <c r="B216" s="1012"/>
      <c r="C216" s="1012"/>
      <c r="D216" s="41"/>
      <c r="E216" s="52" t="str">
        <f>評価結果!H247</f>
        <v>3a.8</v>
      </c>
      <c r="F216" s="51" t="str">
        <f>評価結果!I247</f>
        <v>エレベーター機械室・電気室の換気ファンの夏季停止</v>
      </c>
      <c r="G216" s="210" t="str">
        <f ca="1">評価結果!G247</f>
        <v>＋</v>
      </c>
      <c r="H216" s="220" t="str">
        <f ca="1">評価結果!J247</f>
        <v/>
      </c>
      <c r="I216" s="203">
        <f ca="1">評価結果!M247</f>
        <v>0</v>
      </c>
      <c r="J216" s="204" t="str">
        <f ca="1">評価結果!Z247</f>
        <v/>
      </c>
    </row>
    <row r="217" spans="2:10" ht="15" customHeight="1" x14ac:dyDescent="0.25">
      <c r="B217" s="1012"/>
      <c r="C217" s="1012"/>
      <c r="D217" s="41"/>
      <c r="E217" s="52" t="str">
        <f>評価結果!H248</f>
        <v>3a.9</v>
      </c>
      <c r="F217" s="51" t="str">
        <f>評価結果!I248</f>
        <v>エレベーター機械室・電気室の空調機の給気・還気設定温度の適正化</v>
      </c>
      <c r="G217" s="210" t="str">
        <f ca="1">評価結果!G248</f>
        <v>＋</v>
      </c>
      <c r="H217" s="220" t="str">
        <f ca="1">評価結果!J248</f>
        <v/>
      </c>
      <c r="I217" s="203">
        <f ca="1">評価結果!M248</f>
        <v>0</v>
      </c>
      <c r="J217" s="204" t="str">
        <f ca="1">評価結果!Z248</f>
        <v/>
      </c>
    </row>
    <row r="218" spans="2:10" ht="15" customHeight="1" x14ac:dyDescent="0.25">
      <c r="B218" s="1012"/>
      <c r="C218" s="1012"/>
      <c r="D218" s="41"/>
      <c r="E218" s="52" t="str">
        <f>評価結果!H249</f>
        <v>3a.10</v>
      </c>
      <c r="F218" s="51" t="str">
        <f>評価結果!I249</f>
        <v>ファンのプーリーダウンの実施</v>
      </c>
      <c r="G218" s="210" t="str">
        <f ca="1">評価結果!G249</f>
        <v>＋</v>
      </c>
      <c r="H218" s="220" t="str">
        <f ca="1">評価結果!J249</f>
        <v/>
      </c>
      <c r="I218" s="203">
        <f ca="1">評価結果!M249</f>
        <v>0</v>
      </c>
      <c r="J218" s="204" t="str">
        <f ca="1">評価結果!Z249</f>
        <v/>
      </c>
    </row>
    <row r="219" spans="2:10" ht="15" customHeight="1" x14ac:dyDescent="0.25">
      <c r="B219" s="1012"/>
      <c r="C219" s="1012"/>
      <c r="D219" s="18"/>
      <c r="E219" s="58" t="str">
        <f>評価結果!H250</f>
        <v>3a.11</v>
      </c>
      <c r="F219" s="56" t="str">
        <f>評価結果!I250</f>
        <v>パッケージ形空調機の省エネチューニングの実施</v>
      </c>
      <c r="G219" s="215" t="str">
        <f ca="1">評価結果!G250</f>
        <v>＋</v>
      </c>
      <c r="H219" s="221" t="str">
        <f ca="1">評価結果!J250</f>
        <v/>
      </c>
      <c r="I219" s="206">
        <f ca="1">評価結果!M250</f>
        <v>0</v>
      </c>
      <c r="J219" s="207" t="str">
        <f ca="1">評価結果!Z250</f>
        <v/>
      </c>
    </row>
    <row r="220" spans="2:10" ht="15" customHeight="1" x14ac:dyDescent="0.25">
      <c r="B220" s="1012"/>
      <c r="C220" s="1012"/>
      <c r="D220" s="41" t="s">
        <v>733</v>
      </c>
      <c r="E220" s="85" t="str">
        <f>評価結果!H251</f>
        <v>3b.1</v>
      </c>
      <c r="F220" s="79" t="str">
        <f>評価結果!I251</f>
        <v>事務室以外の照度条件の緩和</v>
      </c>
      <c r="G220" s="214" t="str">
        <f ca="1">評価結果!G251</f>
        <v>◎</v>
      </c>
      <c r="H220" s="219" t="str">
        <f ca="1">評価結果!J251</f>
        <v>×</v>
      </c>
      <c r="I220" s="200">
        <f ca="1">評価結果!M251</f>
        <v>0</v>
      </c>
      <c r="J220" s="216">
        <f ca="1">評価結果!Z251</f>
        <v>0</v>
      </c>
    </row>
    <row r="221" spans="2:10" ht="15" customHeight="1" x14ac:dyDescent="0.25">
      <c r="B221" s="1012"/>
      <c r="C221" s="1012"/>
      <c r="D221" s="41"/>
      <c r="E221" s="52" t="str">
        <f>評価結果!H252</f>
        <v>3b.2</v>
      </c>
      <c r="F221" s="51" t="str">
        <f>評価結果!I252</f>
        <v>照明のタイムスケジュールによる消灯</v>
      </c>
      <c r="G221" s="210" t="str">
        <f ca="1">評価結果!G252</f>
        <v>○</v>
      </c>
      <c r="H221" s="220" t="str">
        <f ca="1">評価結果!J252</f>
        <v/>
      </c>
      <c r="I221" s="203">
        <f ca="1">評価結果!M252</f>
        <v>0</v>
      </c>
      <c r="J221" s="204">
        <f ca="1">評価結果!Z252</f>
        <v>0</v>
      </c>
    </row>
    <row r="222" spans="2:10" ht="15" customHeight="1" x14ac:dyDescent="0.25">
      <c r="B222" s="1012"/>
      <c r="C222" s="1012"/>
      <c r="D222" s="41"/>
      <c r="E222" s="52" t="str">
        <f>評価結果!H253</f>
        <v>3b.3</v>
      </c>
      <c r="F222" s="51" t="str">
        <f>評価結果!I253</f>
        <v>事務室の室内照度の適正化</v>
      </c>
      <c r="G222" s="210" t="str">
        <f ca="1">評価結果!G253</f>
        <v>○</v>
      </c>
      <c r="H222" s="220" t="str">
        <f ca="1">評価結果!J253</f>
        <v/>
      </c>
      <c r="I222" s="203" t="str">
        <f>評価結果!M253</f>
        <v>-</v>
      </c>
      <c r="J222" s="204" t="str">
        <f>評価結果!Z253</f>
        <v/>
      </c>
    </row>
    <row r="223" spans="2:10" ht="15" customHeight="1" x14ac:dyDescent="0.25">
      <c r="B223" s="1012"/>
      <c r="C223" s="1012"/>
      <c r="D223" s="41"/>
      <c r="E223" s="52" t="str">
        <f>評価結果!H254</f>
        <v>3b.4</v>
      </c>
      <c r="F223" s="51" t="str">
        <f>評価結果!I254</f>
        <v>事務室の照度条件の緩和</v>
      </c>
      <c r="G223" s="210" t="str">
        <f ca="1">評価結果!G254</f>
        <v>＋</v>
      </c>
      <c r="H223" s="220" t="str">
        <f ca="1">評価結果!J254</f>
        <v/>
      </c>
      <c r="I223" s="203">
        <f ca="1">評価結果!M254</f>
        <v>0</v>
      </c>
      <c r="J223" s="204" t="str">
        <f ca="1">評価結果!Z254</f>
        <v/>
      </c>
    </row>
    <row r="224" spans="2:10" ht="15" customHeight="1" x14ac:dyDescent="0.25">
      <c r="B224" s="1012"/>
      <c r="C224" s="1012"/>
      <c r="D224" s="42"/>
      <c r="E224" s="58" t="str">
        <f>評価結果!H255</f>
        <v>3b.5</v>
      </c>
      <c r="F224" s="56" t="str">
        <f>評価結果!I255</f>
        <v>時間外等の照明点灯エリアの集約化</v>
      </c>
      <c r="G224" s="215" t="str">
        <f ca="1">評価結果!G255</f>
        <v>＋</v>
      </c>
      <c r="H224" s="221" t="str">
        <f ca="1">評価結果!J255</f>
        <v/>
      </c>
      <c r="I224" s="206">
        <f ca="1">評価結果!M255</f>
        <v>0</v>
      </c>
      <c r="J224" s="207" t="str">
        <f ca="1">評価結果!Z255</f>
        <v/>
      </c>
    </row>
    <row r="225" spans="2:10" ht="15" customHeight="1" x14ac:dyDescent="0.25">
      <c r="B225" s="1012"/>
      <c r="C225" s="1012"/>
      <c r="D225" s="41" t="s">
        <v>1641</v>
      </c>
      <c r="E225" s="85" t="str">
        <f>評価結果!H256</f>
        <v>3c.1</v>
      </c>
      <c r="F225" s="79" t="str">
        <f>評価結果!I256</f>
        <v>洗浄便座暖房の夏季停止</v>
      </c>
      <c r="G225" s="214" t="str">
        <f ca="1">評価結果!G256</f>
        <v>＋</v>
      </c>
      <c r="H225" s="219" t="str">
        <f ca="1">評価結果!J256</f>
        <v/>
      </c>
      <c r="I225" s="200">
        <f ca="1">評価結果!M256</f>
        <v>0</v>
      </c>
      <c r="J225" s="216" t="str">
        <f ca="1">評価結果!Z256</f>
        <v/>
      </c>
    </row>
    <row r="226" spans="2:10" ht="15" customHeight="1" x14ac:dyDescent="0.25">
      <c r="B226" s="1012"/>
      <c r="C226" s="1012"/>
      <c r="D226" s="41"/>
      <c r="E226" s="52" t="str">
        <f>評価結果!H257</f>
        <v>3c.2</v>
      </c>
      <c r="F226" s="51" t="str">
        <f>評価結果!I257</f>
        <v>給湯温度設定の緩和</v>
      </c>
      <c r="G226" s="210" t="str">
        <f ca="1">評価結果!G257</f>
        <v>＋</v>
      </c>
      <c r="H226" s="220" t="str">
        <f ca="1">評価結果!J257</f>
        <v/>
      </c>
      <c r="I226" s="203">
        <f ca="1">評価結果!M257</f>
        <v>0</v>
      </c>
      <c r="J226" s="204" t="str">
        <f ca="1">評価結果!Z257</f>
        <v/>
      </c>
    </row>
    <row r="227" spans="2:10" ht="15" customHeight="1" x14ac:dyDescent="0.25">
      <c r="B227" s="1012"/>
      <c r="C227" s="1012"/>
      <c r="D227" s="41"/>
      <c r="E227" s="52" t="str">
        <f>評価結果!H258</f>
        <v>3c.3</v>
      </c>
      <c r="F227" s="51" t="str">
        <f>評価結果!I258</f>
        <v>貯湯式電気温水器の夜間・休日の電源停止</v>
      </c>
      <c r="G227" s="210" t="str">
        <f ca="1">評価結果!G258</f>
        <v>＋</v>
      </c>
      <c r="H227" s="220" t="str">
        <f ca="1">評価結果!J258</f>
        <v/>
      </c>
      <c r="I227" s="203">
        <f ca="1">評価結果!M258</f>
        <v>0</v>
      </c>
      <c r="J227" s="204" t="str">
        <f ca="1">評価結果!Z258</f>
        <v/>
      </c>
    </row>
    <row r="228" spans="2:10" ht="15" customHeight="1" x14ac:dyDescent="0.25">
      <c r="B228" s="1012"/>
      <c r="C228" s="1012"/>
      <c r="D228" s="18"/>
      <c r="E228" s="58" t="str">
        <f>評価結果!H259</f>
        <v>3c.4</v>
      </c>
      <c r="F228" s="56" t="str">
        <f>評価結果!I259</f>
        <v>便所洗面給湯の給湯中止又は給湯期間の短縮</v>
      </c>
      <c r="G228" s="215" t="str">
        <f ca="1">評価結果!G259</f>
        <v>＋</v>
      </c>
      <c r="H228" s="221" t="str">
        <f ca="1">評価結果!J259</f>
        <v/>
      </c>
      <c r="I228" s="206">
        <f ca="1">評価結果!M259</f>
        <v>0</v>
      </c>
      <c r="J228" s="207" t="str">
        <f ca="1">評価結果!Z259</f>
        <v/>
      </c>
    </row>
    <row r="229" spans="2:10" ht="15" customHeight="1" x14ac:dyDescent="0.25">
      <c r="B229" s="1012"/>
      <c r="C229" s="1012"/>
      <c r="D229" s="284" t="s">
        <v>2461</v>
      </c>
      <c r="E229" s="242" t="str">
        <f>評価結果!H260</f>
        <v>3d.1</v>
      </c>
      <c r="F229" s="33" t="str">
        <f>評価結果!I260</f>
        <v>夜間・休日等のエレベーターの運転台数の削減</v>
      </c>
      <c r="G229" s="319" t="str">
        <f ca="1">評価結果!G260</f>
        <v>＋</v>
      </c>
      <c r="H229" s="320" t="str">
        <f ca="1">評価結果!J260</f>
        <v/>
      </c>
      <c r="I229" s="321">
        <f ca="1">評価結果!M260</f>
        <v>0</v>
      </c>
      <c r="J229" s="322" t="str">
        <f ca="1">評価結果!Z260</f>
        <v/>
      </c>
    </row>
    <row r="230" spans="2:10" ht="15" customHeight="1" x14ac:dyDescent="0.25">
      <c r="B230" s="1012"/>
      <c r="C230" s="1012"/>
      <c r="D230" s="41" t="s">
        <v>319</v>
      </c>
      <c r="E230" s="85" t="str">
        <f>評価結果!H261</f>
        <v>3e.1</v>
      </c>
      <c r="F230" s="79" t="str">
        <f>評価結果!I261</f>
        <v>空調空間と非空調空間の境にある出入口の開閉の管理</v>
      </c>
      <c r="G230" s="214" t="str">
        <f ca="1">評価結果!G261</f>
        <v>○</v>
      </c>
      <c r="H230" s="219" t="str">
        <f ca="1">評価結果!J261</f>
        <v/>
      </c>
      <c r="I230" s="200" t="str">
        <f>評価結果!M261</f>
        <v>-</v>
      </c>
      <c r="J230" s="216" t="str">
        <f>評価結果!Z261</f>
        <v/>
      </c>
    </row>
    <row r="231" spans="2:10" ht="15" customHeight="1" x14ac:dyDescent="0.25">
      <c r="B231" s="1012"/>
      <c r="C231" s="1013"/>
      <c r="D231" s="18"/>
      <c r="E231" s="58" t="str">
        <f>評価結果!H262</f>
        <v>3e.2</v>
      </c>
      <c r="F231" s="56" t="str">
        <f>評価結果!I262</f>
        <v>自動販売機の照明の消灯</v>
      </c>
      <c r="G231" s="215" t="str">
        <f ca="1">評価結果!G262</f>
        <v>＋</v>
      </c>
      <c r="H231" s="221" t="str">
        <f ca="1">評価結果!J262</f>
        <v/>
      </c>
      <c r="I231" s="206">
        <f ca="1">評価結果!M262</f>
        <v>0</v>
      </c>
      <c r="J231" s="207" t="str">
        <f ca="1">評価結果!Z262</f>
        <v/>
      </c>
    </row>
    <row r="232" spans="2:10" ht="15" customHeight="1" x14ac:dyDescent="0.25">
      <c r="B232" s="1012"/>
      <c r="C232" s="1024" t="s">
        <v>1021</v>
      </c>
      <c r="D232" s="86" t="s">
        <v>1040</v>
      </c>
      <c r="E232" s="85" t="str">
        <f>評価結果!H263</f>
        <v>4a.1</v>
      </c>
      <c r="F232" s="79" t="str">
        <f>評価結果!I263</f>
        <v>空調機・ファンコイルユニット等のフィルターの清浄</v>
      </c>
      <c r="G232" s="214" t="str">
        <f ca="1">評価結果!G263</f>
        <v>◎</v>
      </c>
      <c r="H232" s="219" t="str">
        <f ca="1">評価結果!J263</f>
        <v>×</v>
      </c>
      <c r="I232" s="200">
        <f ca="1">評価結果!M263</f>
        <v>0</v>
      </c>
      <c r="J232" s="216">
        <f ca="1">評価結果!Z263</f>
        <v>0</v>
      </c>
    </row>
    <row r="233" spans="2:10" ht="15" customHeight="1" x14ac:dyDescent="0.25">
      <c r="B233" s="1012"/>
      <c r="C233" s="1025"/>
      <c r="D233" s="41"/>
      <c r="E233" s="52" t="str">
        <f>評価結果!H264</f>
        <v>4a.2</v>
      </c>
      <c r="F233" s="51" t="str">
        <f>評価結果!I264</f>
        <v>センサー類の精度チェック及び制御ダンパ等の作動チェック</v>
      </c>
      <c r="G233" s="210" t="str">
        <f ca="1">評価結果!G264</f>
        <v>○</v>
      </c>
      <c r="H233" s="220" t="str">
        <f ca="1">評価結果!J264</f>
        <v/>
      </c>
      <c r="I233" s="203" t="str">
        <f>評価結果!M264</f>
        <v>-</v>
      </c>
      <c r="J233" s="204" t="str">
        <f>評価結果!Z264</f>
        <v/>
      </c>
    </row>
    <row r="234" spans="2:10" ht="15" customHeight="1" x14ac:dyDescent="0.25">
      <c r="B234" s="1012"/>
      <c r="C234" s="1025"/>
      <c r="D234" s="41"/>
      <c r="E234" s="52" t="str">
        <f>評価結果!H265</f>
        <v>4a.3</v>
      </c>
      <c r="F234" s="51" t="str">
        <f>評価結果!I265</f>
        <v>空調機・ファンコイルユニット等のコイルフィンの清浄</v>
      </c>
      <c r="G234" s="210" t="str">
        <f ca="1">評価結果!G265</f>
        <v>○</v>
      </c>
      <c r="H234" s="220" t="str">
        <f ca="1">評価結果!J265</f>
        <v/>
      </c>
      <c r="I234" s="203">
        <f ca="1">評価結果!M265</f>
        <v>0</v>
      </c>
      <c r="J234" s="204">
        <f ca="1">評価結果!Z265</f>
        <v>0</v>
      </c>
    </row>
    <row r="235" spans="2:10" ht="15" customHeight="1" x14ac:dyDescent="0.25">
      <c r="B235" s="1012"/>
      <c r="C235" s="1025"/>
      <c r="D235" s="41"/>
      <c r="E235" s="52" t="str">
        <f>評価結果!H266</f>
        <v>4a.4</v>
      </c>
      <c r="F235" s="51" t="str">
        <f>評価結果!I266</f>
        <v>パッケージ屋外機のフィンコイル洗浄</v>
      </c>
      <c r="G235" s="210" t="str">
        <f ca="1">評価結果!G266</f>
        <v>○</v>
      </c>
      <c r="H235" s="220" t="str">
        <f ca="1">評価結果!J266</f>
        <v/>
      </c>
      <c r="I235" s="203" t="str">
        <f>評価結果!M266</f>
        <v>-</v>
      </c>
      <c r="J235" s="204" t="str">
        <f>評価結果!Z266</f>
        <v/>
      </c>
    </row>
    <row r="236" spans="2:10" ht="15" customHeight="1" x14ac:dyDescent="0.25">
      <c r="B236" s="1012"/>
      <c r="C236" s="1025"/>
      <c r="D236" s="41"/>
      <c r="E236" s="52" t="str">
        <f>評価結果!H267</f>
        <v>4a.5</v>
      </c>
      <c r="F236" s="51" t="str">
        <f>評価結果!I267</f>
        <v>ファンベルトの張力調整</v>
      </c>
      <c r="G236" s="210" t="str">
        <f ca="1">評価結果!G267</f>
        <v>○</v>
      </c>
      <c r="H236" s="220" t="str">
        <f ca="1">評価結果!J267</f>
        <v/>
      </c>
      <c r="I236" s="203" t="str">
        <f>評価結果!M267</f>
        <v>-</v>
      </c>
      <c r="J236" s="204" t="str">
        <f>評価結果!Z267</f>
        <v/>
      </c>
    </row>
    <row r="237" spans="2:10" ht="15" customHeight="1" x14ac:dyDescent="0.25">
      <c r="B237" s="1012"/>
      <c r="C237" s="1025"/>
      <c r="D237" s="42"/>
      <c r="E237" s="58" t="str">
        <f>評価結果!H268</f>
        <v>4a.6</v>
      </c>
      <c r="F237" s="56" t="str">
        <f>評価結果!I268</f>
        <v>省エネファンベルトへの交換</v>
      </c>
      <c r="G237" s="215" t="str">
        <f ca="1">評価結果!G268</f>
        <v>＋</v>
      </c>
      <c r="H237" s="221" t="str">
        <f ca="1">評価結果!J268</f>
        <v/>
      </c>
      <c r="I237" s="206">
        <f ca="1">評価結果!M268</f>
        <v>0</v>
      </c>
      <c r="J237" s="207" t="str">
        <f ca="1">評価結果!Z268</f>
        <v/>
      </c>
    </row>
    <row r="238" spans="2:10" ht="15" customHeight="1" x14ac:dyDescent="0.25">
      <c r="B238" s="1012"/>
      <c r="C238" s="1025"/>
      <c r="D238" s="41" t="s">
        <v>733</v>
      </c>
      <c r="E238" s="85" t="str">
        <f>評価結果!H269</f>
        <v>4b.1</v>
      </c>
      <c r="F238" s="79" t="str">
        <f>評価結果!I269</f>
        <v>照明器具の清掃</v>
      </c>
      <c r="G238" s="214" t="str">
        <f ca="1">評価結果!G269</f>
        <v>○</v>
      </c>
      <c r="H238" s="219" t="str">
        <f ca="1">評価結果!J269</f>
        <v/>
      </c>
      <c r="I238" s="200">
        <f ca="1">評価結果!M269</f>
        <v>0</v>
      </c>
      <c r="J238" s="216">
        <f ca="1">評価結果!Z269</f>
        <v>0</v>
      </c>
    </row>
    <row r="239" spans="2:10" ht="15" customHeight="1" x14ac:dyDescent="0.25">
      <c r="B239" s="1012"/>
      <c r="C239" s="1025"/>
      <c r="D239" s="134"/>
      <c r="E239" s="52" t="str">
        <f>評価結果!H270</f>
        <v>4b.2</v>
      </c>
      <c r="F239" s="51" t="str">
        <f>評価結果!I270</f>
        <v>照明用制御設備の作動チェック</v>
      </c>
      <c r="G239" s="210" t="str">
        <f ca="1">評価結果!G270</f>
        <v>＋</v>
      </c>
      <c r="H239" s="220" t="str">
        <f ca="1">評価結果!J270</f>
        <v/>
      </c>
      <c r="I239" s="203">
        <f ca="1">評価結果!M270</f>
        <v>0</v>
      </c>
      <c r="J239" s="204" t="str">
        <f ca="1">評価結果!Z270</f>
        <v/>
      </c>
    </row>
    <row r="240" spans="2:10" ht="15" customHeight="1" x14ac:dyDescent="0.25">
      <c r="B240" s="1013"/>
      <c r="C240" s="1026"/>
      <c r="D240" s="18"/>
      <c r="E240" s="58" t="str">
        <f>評価結果!H271</f>
        <v>4b.3</v>
      </c>
      <c r="F240" s="56" t="str">
        <f>評価結果!I271</f>
        <v>ランプ交換時の初期照度補正リセットの実施</v>
      </c>
      <c r="G240" s="215" t="str">
        <f ca="1">評価結果!G271</f>
        <v>＋</v>
      </c>
      <c r="H240" s="221" t="str">
        <f ca="1">評価結果!J271</f>
        <v/>
      </c>
      <c r="I240" s="206">
        <f ca="1">評価結果!M271</f>
        <v>0</v>
      </c>
      <c r="J240" s="207" t="str">
        <f ca="1">評価結果!Z271</f>
        <v/>
      </c>
    </row>
    <row r="241" spans="2:11" ht="15" customHeight="1" x14ac:dyDescent="0.25">
      <c r="B241" s="1011" t="s">
        <v>1499</v>
      </c>
      <c r="C241" s="1011" t="s">
        <v>1254</v>
      </c>
      <c r="D241" s="39" t="s">
        <v>2019</v>
      </c>
      <c r="E241" s="300" t="s">
        <v>53</v>
      </c>
      <c r="F241" s="79" t="str">
        <f>評価結果!I280</f>
        <v>燃料の供給量・空気比を調整できるバーナー等の導入</v>
      </c>
      <c r="G241" s="214" t="str">
        <f ca="1">評価結果!G280</f>
        <v>◎</v>
      </c>
      <c r="H241" s="219" t="str">
        <f ca="1">評価結果!J280</f>
        <v/>
      </c>
      <c r="I241" s="200" t="str">
        <f>評価結果!M280</f>
        <v>-</v>
      </c>
      <c r="J241" s="216" t="str">
        <f>評価結果!Z280</f>
        <v/>
      </c>
      <c r="K241" s="20"/>
    </row>
    <row r="242" spans="2:11" ht="15" customHeight="1" x14ac:dyDescent="0.25">
      <c r="B242" s="1012"/>
      <c r="C242" s="1012"/>
      <c r="D242" s="41"/>
      <c r="E242" s="295" t="s">
        <v>1547</v>
      </c>
      <c r="F242" s="51" t="str">
        <f>評価結果!I281</f>
        <v>通風量・燃焼室内の圧力を調整できる通風装置の導入</v>
      </c>
      <c r="G242" s="210" t="str">
        <f ca="1">評価結果!G281</f>
        <v>○</v>
      </c>
      <c r="H242" s="220" t="str">
        <f ca="1">評価結果!J281</f>
        <v/>
      </c>
      <c r="I242" s="203" t="str">
        <f>評価結果!M281</f>
        <v>-</v>
      </c>
      <c r="J242" s="204" t="str">
        <f>評価結果!Z281</f>
        <v/>
      </c>
      <c r="K242" s="20"/>
    </row>
    <row r="243" spans="2:11" ht="15" customHeight="1" x14ac:dyDescent="0.25">
      <c r="B243" s="1012"/>
      <c r="C243" s="1012"/>
      <c r="D243" s="41"/>
      <c r="E243" s="295" t="s">
        <v>2293</v>
      </c>
      <c r="F243" s="51" t="str">
        <f>評価結果!I282</f>
        <v>通風装置のインバータ制御の導入</v>
      </c>
      <c r="G243" s="210" t="str">
        <f ca="1">評価結果!G282</f>
        <v>○</v>
      </c>
      <c r="H243" s="220" t="str">
        <f ca="1">評価結果!J282</f>
        <v/>
      </c>
      <c r="I243" s="203" t="str">
        <f>評価結果!M282</f>
        <v>-</v>
      </c>
      <c r="J243" s="204" t="str">
        <f>評価結果!Z282</f>
        <v/>
      </c>
      <c r="K243" s="20"/>
    </row>
    <row r="244" spans="2:11" ht="15" customHeight="1" x14ac:dyDescent="0.25">
      <c r="B244" s="1012"/>
      <c r="C244" s="1012"/>
      <c r="D244" s="41"/>
      <c r="E244" s="295" t="s">
        <v>2294</v>
      </c>
      <c r="F244" s="51" t="str">
        <f>評価結果!I283</f>
        <v>工業炉のリジェネレイティブバーナーの導入</v>
      </c>
      <c r="G244" s="210" t="str">
        <f ca="1">評価結果!G283</f>
        <v>＋</v>
      </c>
      <c r="H244" s="220" t="str">
        <f ca="1">評価結果!J283</f>
        <v/>
      </c>
      <c r="I244" s="203">
        <f ca="1">評価結果!M283</f>
        <v>0</v>
      </c>
      <c r="J244" s="204" t="str">
        <f ca="1">評価結果!Z283</f>
        <v/>
      </c>
      <c r="K244" s="20"/>
    </row>
    <row r="245" spans="2:11" ht="15" customHeight="1" x14ac:dyDescent="0.25">
      <c r="B245" s="1012"/>
      <c r="C245" s="1012"/>
      <c r="D245" s="18"/>
      <c r="E245" s="298" t="s">
        <v>2454</v>
      </c>
      <c r="F245" s="56" t="str">
        <f>評価結果!I284</f>
        <v>工業炉のリジェネレーターの導入</v>
      </c>
      <c r="G245" s="215" t="str">
        <f ca="1">評価結果!G284</f>
        <v>＋</v>
      </c>
      <c r="H245" s="221" t="str">
        <f ca="1">評価結果!J284</f>
        <v/>
      </c>
      <c r="I245" s="206">
        <f ca="1">評価結果!M284</f>
        <v>0</v>
      </c>
      <c r="J245" s="207" t="str">
        <f ca="1">評価結果!Z284</f>
        <v/>
      </c>
      <c r="K245" s="20"/>
    </row>
    <row r="246" spans="2:11" ht="15" customHeight="1" x14ac:dyDescent="0.25">
      <c r="B246" s="1012"/>
      <c r="C246" s="1012"/>
      <c r="D246" s="41" t="s">
        <v>2280</v>
      </c>
      <c r="E246" s="294" t="s">
        <v>953</v>
      </c>
      <c r="F246" s="79" t="str">
        <f>評価結果!I285</f>
        <v>加熱・冷却制御システムの導入</v>
      </c>
      <c r="G246" s="214" t="str">
        <f ca="1">評価結果!G285</f>
        <v>○</v>
      </c>
      <c r="H246" s="219" t="str">
        <f ca="1">評価結果!J285</f>
        <v/>
      </c>
      <c r="I246" s="200" t="str">
        <f>評価結果!M285</f>
        <v>-</v>
      </c>
      <c r="J246" s="216" t="str">
        <f>評価結果!Z285</f>
        <v/>
      </c>
      <c r="K246" s="20"/>
    </row>
    <row r="247" spans="2:11" ht="15" customHeight="1" x14ac:dyDescent="0.25">
      <c r="B247" s="1012"/>
      <c r="C247" s="1012"/>
      <c r="D247" s="18"/>
      <c r="E247" s="294" t="s">
        <v>2298</v>
      </c>
      <c r="F247" s="56" t="str">
        <f>評価結果!I286</f>
        <v>塗装ブースの３ＷＥＴ塗装システムの導入</v>
      </c>
      <c r="G247" s="215" t="str">
        <f ca="1">評価結果!G286</f>
        <v>＋</v>
      </c>
      <c r="H247" s="221" t="str">
        <f ca="1">評価結果!J286</f>
        <v/>
      </c>
      <c r="I247" s="206">
        <f ca="1">評価結果!M286</f>
        <v>0</v>
      </c>
      <c r="J247" s="207" t="str">
        <f ca="1">評価結果!Z286</f>
        <v/>
      </c>
      <c r="K247" s="20"/>
    </row>
    <row r="248" spans="2:11" ht="15" customHeight="1" x14ac:dyDescent="0.25">
      <c r="B248" s="1012"/>
      <c r="C248" s="1012"/>
      <c r="D248" s="301" t="s">
        <v>3155</v>
      </c>
      <c r="E248" s="22" t="s">
        <v>183</v>
      </c>
      <c r="F248" s="56" t="str">
        <f>評価結果!I287</f>
        <v>排ガスの排熱回収設備の導入</v>
      </c>
      <c r="G248" s="215" t="str">
        <f ca="1">評価結果!G287</f>
        <v>○</v>
      </c>
      <c r="H248" s="221" t="str">
        <f ca="1">評価結果!J287</f>
        <v/>
      </c>
      <c r="I248" s="206" t="str">
        <f>評価結果!M287</f>
        <v>-</v>
      </c>
      <c r="J248" s="207" t="str">
        <f>評価結果!Z287</f>
        <v/>
      </c>
      <c r="K248" s="20"/>
    </row>
    <row r="249" spans="2:11" ht="15" customHeight="1" x14ac:dyDescent="0.25">
      <c r="B249" s="1012"/>
      <c r="C249" s="1012"/>
      <c r="D249" s="41" t="s">
        <v>2268</v>
      </c>
      <c r="E249" s="294" t="s">
        <v>291</v>
      </c>
      <c r="F249" s="79" t="str">
        <f>評価結果!I288</f>
        <v>燃焼設備・熱利用設備への二重扉の導入</v>
      </c>
      <c r="G249" s="214" t="str">
        <f ca="1">評価結果!G288</f>
        <v>○</v>
      </c>
      <c r="H249" s="219" t="str">
        <f ca="1">評価結果!J288</f>
        <v/>
      </c>
      <c r="I249" s="200" t="str">
        <f>評価結果!M288</f>
        <v>-</v>
      </c>
      <c r="J249" s="216" t="str">
        <f>評価結果!Z288</f>
        <v/>
      </c>
      <c r="K249" s="20"/>
    </row>
    <row r="250" spans="2:11" ht="15" customHeight="1" x14ac:dyDescent="0.25">
      <c r="B250" s="1012"/>
      <c r="C250" s="1012"/>
      <c r="D250" s="41"/>
      <c r="E250" s="295" t="s">
        <v>2140</v>
      </c>
      <c r="F250" s="51" t="str">
        <f>評価結果!I289</f>
        <v>燃焼設備・熱利用設備への空気流等による遮断設備の導入</v>
      </c>
      <c r="G250" s="210" t="str">
        <f ca="1">評価結果!G289</f>
        <v>○</v>
      </c>
      <c r="H250" s="220" t="str">
        <f ca="1">評価結果!J289</f>
        <v/>
      </c>
      <c r="I250" s="203" t="str">
        <f>評価結果!M289</f>
        <v>-</v>
      </c>
      <c r="J250" s="204" t="str">
        <f>評価結果!Z289</f>
        <v/>
      </c>
      <c r="K250" s="20"/>
    </row>
    <row r="251" spans="2:11" ht="15" customHeight="1" x14ac:dyDescent="0.25">
      <c r="B251" s="1012"/>
      <c r="C251" s="1012"/>
      <c r="D251" s="41"/>
      <c r="E251" s="295" t="s">
        <v>2141</v>
      </c>
      <c r="F251" s="51" t="str">
        <f>評価結果!I290</f>
        <v>工業炉の炉壁外面温度による断熱強化</v>
      </c>
      <c r="G251" s="210" t="str">
        <f ca="1">評価結果!G290</f>
        <v>○</v>
      </c>
      <c r="H251" s="220" t="str">
        <f ca="1">評価結果!J290</f>
        <v/>
      </c>
      <c r="I251" s="203" t="str">
        <f>評価結果!M290</f>
        <v>-</v>
      </c>
      <c r="J251" s="204" t="str">
        <f>評価結果!Z290</f>
        <v/>
      </c>
      <c r="K251" s="20"/>
    </row>
    <row r="252" spans="2:11" ht="15" customHeight="1" x14ac:dyDescent="0.25">
      <c r="B252" s="1012"/>
      <c r="C252" s="1012"/>
      <c r="D252" s="41"/>
      <c r="E252" s="295" t="s">
        <v>2142</v>
      </c>
      <c r="F252" s="51" t="str">
        <f>評価結果!I291</f>
        <v>燃焼設備・熱利用設備炉体開口部の縮小・密閉</v>
      </c>
      <c r="G252" s="210" t="str">
        <f ca="1">評価結果!G291</f>
        <v>＋</v>
      </c>
      <c r="H252" s="220" t="str">
        <f ca="1">評価結果!J291</f>
        <v/>
      </c>
      <c r="I252" s="203">
        <f ca="1">評価結果!M291</f>
        <v>0</v>
      </c>
      <c r="J252" s="204" t="str">
        <f ca="1">評価結果!Z291</f>
        <v/>
      </c>
      <c r="K252" s="20"/>
    </row>
    <row r="253" spans="2:11" ht="15" customHeight="1" x14ac:dyDescent="0.25">
      <c r="B253" s="1012"/>
      <c r="C253" s="1012"/>
      <c r="D253" s="18"/>
      <c r="E253" s="327" t="s">
        <v>1076</v>
      </c>
      <c r="F253" s="56" t="str">
        <f>評価結果!I292</f>
        <v>既存の燃焼設備・熱利用設備の断熱強化</v>
      </c>
      <c r="G253" s="215" t="str">
        <f ca="1">評価結果!G292</f>
        <v>＋</v>
      </c>
      <c r="H253" s="221" t="str">
        <f ca="1">評価結果!J292</f>
        <v/>
      </c>
      <c r="I253" s="206">
        <f ca="1">評価結果!M292</f>
        <v>0</v>
      </c>
      <c r="J253" s="207" t="str">
        <f ca="1">評価結果!Z292</f>
        <v/>
      </c>
      <c r="K253" s="20"/>
    </row>
    <row r="254" spans="2:11" ht="15" customHeight="1" x14ac:dyDescent="0.25">
      <c r="B254" s="1012"/>
      <c r="C254" s="1012"/>
      <c r="D254" s="41" t="s">
        <v>2269</v>
      </c>
      <c r="E254" s="294" t="s">
        <v>634</v>
      </c>
      <c r="F254" s="79" t="str">
        <f>評価結果!I293</f>
        <v>生産プロセスにおける電動機の台数制御の導入</v>
      </c>
      <c r="G254" s="214" t="str">
        <f ca="1">評価結果!G293</f>
        <v>◎</v>
      </c>
      <c r="H254" s="219" t="str">
        <f ca="1">評価結果!J293</f>
        <v/>
      </c>
      <c r="I254" s="200" t="str">
        <f>評価結果!M293</f>
        <v>-</v>
      </c>
      <c r="J254" s="216" t="str">
        <f>評価結果!Z293</f>
        <v/>
      </c>
      <c r="K254" s="20"/>
    </row>
    <row r="255" spans="2:11" ht="15" customHeight="1" x14ac:dyDescent="0.25">
      <c r="B255" s="1012"/>
      <c r="C255" s="1012"/>
      <c r="D255" s="41"/>
      <c r="E255" s="295" t="s">
        <v>2144</v>
      </c>
      <c r="F255" s="51" t="str">
        <f>評価結果!I294</f>
        <v>中・大容量モータ冷却ファンのモータ連動制御の導入</v>
      </c>
      <c r="G255" s="210" t="str">
        <f ca="1">評価結果!G294</f>
        <v>◎</v>
      </c>
      <c r="H255" s="220" t="str">
        <f ca="1">評価結果!J294</f>
        <v/>
      </c>
      <c r="I255" s="203" t="str">
        <f>評価結果!M294</f>
        <v>-</v>
      </c>
      <c r="J255" s="204" t="str">
        <f>評価結果!Z294</f>
        <v/>
      </c>
      <c r="K255" s="20"/>
    </row>
    <row r="256" spans="2:11" ht="15" customHeight="1" x14ac:dyDescent="0.25">
      <c r="B256" s="1012"/>
      <c r="C256" s="1012"/>
      <c r="D256" s="41"/>
      <c r="E256" s="295" t="s">
        <v>2145</v>
      </c>
      <c r="F256" s="51" t="str">
        <f>評価結果!I295</f>
        <v>エアブロー機器への省エネ型エアノズルの導入</v>
      </c>
      <c r="G256" s="210" t="str">
        <f ca="1">評価結果!G295</f>
        <v>○</v>
      </c>
      <c r="H256" s="220" t="str">
        <f ca="1">評価結果!J295</f>
        <v/>
      </c>
      <c r="I256" s="203" t="str">
        <f>評価結果!M295</f>
        <v>-</v>
      </c>
      <c r="J256" s="204" t="str">
        <f>評価結果!Z295</f>
        <v/>
      </c>
      <c r="K256" s="20"/>
    </row>
    <row r="257" spans="2:11" ht="15" customHeight="1" x14ac:dyDescent="0.25">
      <c r="B257" s="1012"/>
      <c r="C257" s="1012"/>
      <c r="D257" s="41"/>
      <c r="E257" s="295" t="s">
        <v>2146</v>
      </c>
      <c r="F257" s="51" t="str">
        <f>評価結果!I296</f>
        <v>生産プロセスにおける電動機の回転数制御の導入</v>
      </c>
      <c r="G257" s="210" t="str">
        <f ca="1">評価結果!G296</f>
        <v>○</v>
      </c>
      <c r="H257" s="220" t="str">
        <f ca="1">評価結果!J296</f>
        <v/>
      </c>
      <c r="I257" s="203" t="str">
        <f>評価結果!M296</f>
        <v>-</v>
      </c>
      <c r="J257" s="204" t="str">
        <f>評価結果!Z296</f>
        <v/>
      </c>
      <c r="K257" s="20"/>
    </row>
    <row r="258" spans="2:11" ht="15" customHeight="1" x14ac:dyDescent="0.25">
      <c r="B258" s="1012"/>
      <c r="C258" s="1012"/>
      <c r="D258" s="41"/>
      <c r="E258" s="295" t="s">
        <v>2147</v>
      </c>
      <c r="F258" s="51" t="str">
        <f>評価結果!I297</f>
        <v>電気溶接機のインバータ制御の導入</v>
      </c>
      <c r="G258" s="210" t="str">
        <f ca="1">評価結果!G297</f>
        <v>○</v>
      </c>
      <c r="H258" s="220" t="str">
        <f ca="1">評価結果!J297</f>
        <v/>
      </c>
      <c r="I258" s="203" t="str">
        <f>評価結果!M297</f>
        <v>-</v>
      </c>
      <c r="J258" s="204" t="str">
        <f>評価結果!Z297</f>
        <v/>
      </c>
      <c r="K258" s="20"/>
    </row>
    <row r="259" spans="2:11" ht="15" customHeight="1" x14ac:dyDescent="0.25">
      <c r="B259" s="1012"/>
      <c r="C259" s="1012"/>
      <c r="D259" s="41"/>
      <c r="E259" s="295" t="s">
        <v>2148</v>
      </c>
      <c r="F259" s="51" t="str">
        <f>評価結果!I298</f>
        <v>油圧・空圧駆動成型機の電動化</v>
      </c>
      <c r="G259" s="210" t="str">
        <f ca="1">評価結果!G298</f>
        <v>○</v>
      </c>
      <c r="H259" s="220" t="str">
        <f ca="1">評価結果!J298</f>
        <v/>
      </c>
      <c r="I259" s="203" t="str">
        <f>評価結果!M298</f>
        <v>-</v>
      </c>
      <c r="J259" s="204" t="str">
        <f>評価結果!Z298</f>
        <v/>
      </c>
      <c r="K259" s="20"/>
    </row>
    <row r="260" spans="2:11" ht="15" customHeight="1" x14ac:dyDescent="0.25">
      <c r="B260" s="1012"/>
      <c r="C260" s="1012"/>
      <c r="D260" s="41"/>
      <c r="E260" s="295" t="s">
        <v>2149</v>
      </c>
      <c r="F260" s="51" t="str">
        <f>評価結果!I299</f>
        <v>高効率クレーンの導入</v>
      </c>
      <c r="G260" s="210" t="str">
        <f ca="1">評価結果!G299</f>
        <v>○</v>
      </c>
      <c r="H260" s="220" t="str">
        <f ca="1">評価結果!J299</f>
        <v/>
      </c>
      <c r="I260" s="203" t="str">
        <f>評価結果!M299</f>
        <v>-</v>
      </c>
      <c r="J260" s="204" t="str">
        <f>評価結果!Z299</f>
        <v/>
      </c>
      <c r="K260" s="20"/>
    </row>
    <row r="261" spans="2:11" ht="15" customHeight="1" x14ac:dyDescent="0.25">
      <c r="B261" s="1012"/>
      <c r="C261" s="1012"/>
      <c r="D261" s="41"/>
      <c r="E261" s="295" t="s">
        <v>2150</v>
      </c>
      <c r="F261" s="51" t="str">
        <f>評価結果!I300</f>
        <v>生産プロセスにおける高効率ポンプの導入</v>
      </c>
      <c r="G261" s="210" t="str">
        <f ca="1">評価結果!G300</f>
        <v>＋</v>
      </c>
      <c r="H261" s="220" t="str">
        <f ca="1">評価結果!J300</f>
        <v/>
      </c>
      <c r="I261" s="203">
        <f ca="1">評価結果!M300</f>
        <v>0</v>
      </c>
      <c r="J261" s="204" t="str">
        <f ca="1">評価結果!Z300</f>
        <v/>
      </c>
      <c r="K261" s="20"/>
    </row>
    <row r="262" spans="2:11" ht="15" customHeight="1" x14ac:dyDescent="0.25">
      <c r="B262" s="1012"/>
      <c r="C262" s="1012"/>
      <c r="D262" s="41"/>
      <c r="E262" s="295" t="s">
        <v>2151</v>
      </c>
      <c r="F262" s="51" t="str">
        <f>評価結果!I301</f>
        <v>生産プロセスにおける高効率ブロワ・ファンの導入</v>
      </c>
      <c r="G262" s="210" t="str">
        <f ca="1">評価結果!G301</f>
        <v>＋</v>
      </c>
      <c r="H262" s="220" t="str">
        <f ca="1">評価結果!J301</f>
        <v/>
      </c>
      <c r="I262" s="203">
        <f ca="1">評価結果!M301</f>
        <v>0</v>
      </c>
      <c r="J262" s="204" t="str">
        <f ca="1">評価結果!Z301</f>
        <v/>
      </c>
      <c r="K262" s="20"/>
    </row>
    <row r="263" spans="2:11" ht="15" customHeight="1" x14ac:dyDescent="0.25">
      <c r="B263" s="1012"/>
      <c r="C263" s="1012"/>
      <c r="D263" s="41"/>
      <c r="E263" s="295" t="s">
        <v>1821</v>
      </c>
      <c r="F263" s="51" t="str">
        <f>評価結果!I302</f>
        <v>油圧・空圧駆動アクチュエータの電動化</v>
      </c>
      <c r="G263" s="210" t="str">
        <f ca="1">評価結果!G302</f>
        <v>＋</v>
      </c>
      <c r="H263" s="220" t="str">
        <f ca="1">評価結果!J302</f>
        <v/>
      </c>
      <c r="I263" s="203">
        <f ca="1">評価結果!M302</f>
        <v>0</v>
      </c>
      <c r="J263" s="204" t="str">
        <f ca="1">評価結果!Z302</f>
        <v/>
      </c>
      <c r="K263" s="20"/>
    </row>
    <row r="264" spans="2:11" ht="15" customHeight="1" x14ac:dyDescent="0.25">
      <c r="B264" s="1012"/>
      <c r="C264" s="1012"/>
      <c r="D264" s="41"/>
      <c r="E264" s="295" t="s">
        <v>2457</v>
      </c>
      <c r="F264" s="51" t="str">
        <f>評価結果!I303</f>
        <v>空圧駆動アクチュエータの低圧化</v>
      </c>
      <c r="G264" s="210" t="str">
        <f ca="1">評価結果!G303</f>
        <v>＋</v>
      </c>
      <c r="H264" s="220" t="str">
        <f ca="1">評価結果!J303</f>
        <v/>
      </c>
      <c r="I264" s="203">
        <f ca="1">評価結果!M303</f>
        <v>0</v>
      </c>
      <c r="J264" s="204" t="str">
        <f ca="1">評価結果!Z303</f>
        <v/>
      </c>
      <c r="K264" s="20"/>
    </row>
    <row r="265" spans="2:11" ht="15" customHeight="1" x14ac:dyDescent="0.25">
      <c r="B265" s="1012"/>
      <c r="C265" s="1012"/>
      <c r="D265" s="41"/>
      <c r="E265" s="295" t="s">
        <v>515</v>
      </c>
      <c r="F265" s="51" t="str">
        <f>評価結果!I304</f>
        <v>ブロー工程におけるエアコンプレッサーのブロワ化</v>
      </c>
      <c r="G265" s="210" t="str">
        <f ca="1">評価結果!G304</f>
        <v>＋</v>
      </c>
      <c r="H265" s="220" t="str">
        <f ca="1">評価結果!J304</f>
        <v/>
      </c>
      <c r="I265" s="203">
        <f ca="1">評価結果!M304</f>
        <v>0</v>
      </c>
      <c r="J265" s="204" t="str">
        <f ca="1">評価結果!Z304</f>
        <v/>
      </c>
      <c r="K265" s="20"/>
    </row>
    <row r="266" spans="2:11" ht="15" customHeight="1" x14ac:dyDescent="0.25">
      <c r="B266" s="1012"/>
      <c r="C266" s="1012"/>
      <c r="D266" s="41"/>
      <c r="E266" s="295" t="s">
        <v>516</v>
      </c>
      <c r="F266" s="51" t="str">
        <f>評価結果!I305</f>
        <v>高効率コンベアの導入</v>
      </c>
      <c r="G266" s="210" t="str">
        <f ca="1">評価結果!G305</f>
        <v>＋</v>
      </c>
      <c r="H266" s="220" t="str">
        <f ca="1">評価結果!J305</f>
        <v/>
      </c>
      <c r="I266" s="203">
        <f ca="1">評価結果!M305</f>
        <v>0</v>
      </c>
      <c r="J266" s="204" t="str">
        <f ca="1">評価結果!Z305</f>
        <v/>
      </c>
      <c r="K266" s="20"/>
    </row>
    <row r="267" spans="2:11" ht="15" customHeight="1" x14ac:dyDescent="0.25">
      <c r="B267" s="1012"/>
      <c r="C267" s="1012"/>
      <c r="D267" s="41"/>
      <c r="E267" s="295" t="s">
        <v>517</v>
      </c>
      <c r="F267" s="51" t="str">
        <f>評価結果!I306</f>
        <v>ブロー工程の縮小</v>
      </c>
      <c r="G267" s="210" t="str">
        <f ca="1">評価結果!G306</f>
        <v>＋</v>
      </c>
      <c r="H267" s="220" t="str">
        <f ca="1">評価結果!J306</f>
        <v/>
      </c>
      <c r="I267" s="203">
        <f ca="1">評価結果!M306</f>
        <v>0</v>
      </c>
      <c r="J267" s="204" t="str">
        <f ca="1">評価結果!Z306</f>
        <v/>
      </c>
      <c r="K267" s="20"/>
    </row>
    <row r="268" spans="2:11" ht="15" customHeight="1" x14ac:dyDescent="0.25">
      <c r="B268" s="1012"/>
      <c r="C268" s="1012"/>
      <c r="D268" s="41"/>
      <c r="E268" s="295" t="s">
        <v>518</v>
      </c>
      <c r="F268" s="51" t="str">
        <f>評価結果!I307</f>
        <v>ブロワのインレットベーン制御の導入</v>
      </c>
      <c r="G268" s="210" t="str">
        <f ca="1">評価結果!G307</f>
        <v>＋</v>
      </c>
      <c r="H268" s="220" t="str">
        <f ca="1">評価結果!J307</f>
        <v/>
      </c>
      <c r="I268" s="203">
        <f ca="1">評価結果!M307</f>
        <v>0</v>
      </c>
      <c r="J268" s="204" t="str">
        <f ca="1">評価結果!Z307</f>
        <v/>
      </c>
      <c r="K268" s="20"/>
    </row>
    <row r="269" spans="2:11" ht="15" customHeight="1" x14ac:dyDescent="0.25">
      <c r="B269" s="1012"/>
      <c r="C269" s="1012"/>
      <c r="D269" s="41"/>
      <c r="E269" s="295" t="s">
        <v>519</v>
      </c>
      <c r="F269" s="51" t="str">
        <f>評価結果!I308</f>
        <v>ブロワの動力伝達装置による減速の導入</v>
      </c>
      <c r="G269" s="210" t="str">
        <f ca="1">評価結果!G308</f>
        <v>＋</v>
      </c>
      <c r="H269" s="220" t="str">
        <f ca="1">評価結果!J308</f>
        <v/>
      </c>
      <c r="I269" s="203">
        <f ca="1">評価結果!M308</f>
        <v>0</v>
      </c>
      <c r="J269" s="204" t="str">
        <f ca="1">評価結果!Z308</f>
        <v/>
      </c>
      <c r="K269" s="20"/>
    </row>
    <row r="270" spans="2:11" ht="15" customHeight="1" x14ac:dyDescent="0.25">
      <c r="B270" s="1012"/>
      <c r="C270" s="1012"/>
      <c r="D270" s="41"/>
      <c r="E270" s="295" t="s">
        <v>520</v>
      </c>
      <c r="F270" s="51" t="str">
        <f>評価結果!I309</f>
        <v>塗料循環システムにおける油圧・空圧ポンプの電動ポンプ化</v>
      </c>
      <c r="G270" s="210" t="str">
        <f ca="1">評価結果!G309</f>
        <v>＋</v>
      </c>
      <c r="H270" s="220" t="str">
        <f ca="1">評価結果!J309</f>
        <v/>
      </c>
      <c r="I270" s="203">
        <f ca="1">評価結果!M309</f>
        <v>0</v>
      </c>
      <c r="J270" s="204" t="str">
        <f ca="1">評価結果!Z309</f>
        <v/>
      </c>
      <c r="K270" s="20"/>
    </row>
    <row r="271" spans="2:11" ht="15" customHeight="1" x14ac:dyDescent="0.25">
      <c r="B271" s="1012"/>
      <c r="C271" s="1012"/>
      <c r="D271" s="18"/>
      <c r="E271" s="327" t="s">
        <v>521</v>
      </c>
      <c r="F271" s="56" t="str">
        <f>評価結果!I310</f>
        <v>塗料循環システムのフローコントロールシステムの導入</v>
      </c>
      <c r="G271" s="215" t="str">
        <f ca="1">評価結果!G310</f>
        <v>＋</v>
      </c>
      <c r="H271" s="221" t="str">
        <f ca="1">評価結果!J310</f>
        <v/>
      </c>
      <c r="I271" s="206">
        <f ca="1">評価結果!M310</f>
        <v>0</v>
      </c>
      <c r="J271" s="207" t="str">
        <f ca="1">評価結果!Z310</f>
        <v/>
      </c>
      <c r="K271" s="20"/>
    </row>
    <row r="272" spans="2:11" ht="15" customHeight="1" x14ac:dyDescent="0.25">
      <c r="B272" s="1012"/>
      <c r="C272" s="1012"/>
      <c r="D272" s="41" t="s">
        <v>2270</v>
      </c>
      <c r="E272" s="100" t="s">
        <v>1748</v>
      </c>
      <c r="F272" s="79" t="str">
        <f>評価結果!I311</f>
        <v>クリーンルームのローカルリターン方式の導入</v>
      </c>
      <c r="G272" s="214" t="str">
        <f ca="1">評価結果!G311</f>
        <v>○</v>
      </c>
      <c r="H272" s="219" t="str">
        <f ca="1">評価結果!J311</f>
        <v/>
      </c>
      <c r="I272" s="200" t="str">
        <f>評価結果!M311</f>
        <v>-</v>
      </c>
      <c r="J272" s="216" t="str">
        <f>評価結果!Z311</f>
        <v/>
      </c>
      <c r="K272" s="20"/>
    </row>
    <row r="273" spans="2:11" ht="15" customHeight="1" x14ac:dyDescent="0.25">
      <c r="B273" s="1012"/>
      <c r="C273" s="1012"/>
      <c r="D273" s="41"/>
      <c r="E273" s="64" t="s">
        <v>1749</v>
      </c>
      <c r="F273" s="51" t="str">
        <f>評価結果!I312</f>
        <v>省エネ型ファンフィルタユニットの導入</v>
      </c>
      <c r="G273" s="210" t="str">
        <f ca="1">評価結果!G312</f>
        <v>○</v>
      </c>
      <c r="H273" s="220" t="str">
        <f ca="1">評価結果!J312</f>
        <v/>
      </c>
      <c r="I273" s="203" t="str">
        <f>評価結果!M312</f>
        <v>-</v>
      </c>
      <c r="J273" s="204" t="str">
        <f>評価結果!Z312</f>
        <v/>
      </c>
      <c r="K273" s="20"/>
    </row>
    <row r="274" spans="2:11" ht="15" customHeight="1" x14ac:dyDescent="0.25">
      <c r="B274" s="1012"/>
      <c r="C274" s="1012"/>
      <c r="D274" s="41"/>
      <c r="E274" s="64" t="s">
        <v>2153</v>
      </c>
      <c r="F274" s="51" t="str">
        <f>評価結果!I313</f>
        <v>ファンフィルタユニットの台数制御の導入</v>
      </c>
      <c r="G274" s="210" t="str">
        <f ca="1">評価結果!G313</f>
        <v>○</v>
      </c>
      <c r="H274" s="220" t="str">
        <f ca="1">評価結果!J313</f>
        <v/>
      </c>
      <c r="I274" s="203" t="str">
        <f>評価結果!M313</f>
        <v>-</v>
      </c>
      <c r="J274" s="204" t="str">
        <f>評価結果!Z313</f>
        <v/>
      </c>
      <c r="K274" s="20"/>
    </row>
    <row r="275" spans="2:11" ht="15" customHeight="1" x14ac:dyDescent="0.25">
      <c r="B275" s="1012"/>
      <c r="C275" s="1012"/>
      <c r="D275" s="41"/>
      <c r="E275" s="64" t="s">
        <v>2154</v>
      </c>
      <c r="F275" s="51" t="str">
        <f>評価結果!I314</f>
        <v>半導体プロセス等における局所クリーン化の導入</v>
      </c>
      <c r="G275" s="210" t="str">
        <f ca="1">評価結果!G314</f>
        <v>○</v>
      </c>
      <c r="H275" s="220" t="str">
        <f ca="1">評価結果!J314</f>
        <v/>
      </c>
      <c r="I275" s="203" t="str">
        <f>評価結果!M314</f>
        <v>-</v>
      </c>
      <c r="J275" s="204" t="str">
        <f>評価結果!Z314</f>
        <v/>
      </c>
      <c r="K275" s="20"/>
    </row>
    <row r="276" spans="2:11" ht="15" customHeight="1" x14ac:dyDescent="0.25">
      <c r="B276" s="1012"/>
      <c r="C276" s="1012"/>
      <c r="D276" s="41"/>
      <c r="E276" s="64" t="s">
        <v>2155</v>
      </c>
      <c r="F276" s="51" t="str">
        <f>評価結果!I315</f>
        <v>クリーンルーム空調機のインバータ制御の導入</v>
      </c>
      <c r="G276" s="210" t="str">
        <f ca="1">評価結果!G315</f>
        <v>○</v>
      </c>
      <c r="H276" s="220" t="str">
        <f ca="1">評価結果!J315</f>
        <v/>
      </c>
      <c r="I276" s="203" t="str">
        <f>評価結果!M315</f>
        <v>-</v>
      </c>
      <c r="J276" s="204" t="str">
        <f>評価結果!Z315</f>
        <v/>
      </c>
      <c r="K276" s="20"/>
    </row>
    <row r="277" spans="2:11" ht="15" customHeight="1" x14ac:dyDescent="0.25">
      <c r="B277" s="1012"/>
      <c r="C277" s="1012"/>
      <c r="D277" s="41"/>
      <c r="E277" s="64" t="s">
        <v>469</v>
      </c>
      <c r="F277" s="51" t="str">
        <f>評価結果!I316</f>
        <v>恒温恒湿室の部分層流方式の導入</v>
      </c>
      <c r="G277" s="210" t="str">
        <f ca="1">評価結果!G316</f>
        <v>○</v>
      </c>
      <c r="H277" s="220" t="str">
        <f ca="1">評価結果!J316</f>
        <v/>
      </c>
      <c r="I277" s="203" t="str">
        <f>評価結果!M316</f>
        <v>-</v>
      </c>
      <c r="J277" s="204" t="str">
        <f>評価結果!Z316</f>
        <v/>
      </c>
      <c r="K277" s="20"/>
    </row>
    <row r="278" spans="2:11" ht="15" customHeight="1" x14ac:dyDescent="0.25">
      <c r="B278" s="1012"/>
      <c r="C278" s="1012"/>
      <c r="D278" s="41"/>
      <c r="E278" s="64" t="s">
        <v>757</v>
      </c>
      <c r="F278" s="51" t="str">
        <f>評価結果!I317</f>
        <v>恒温恒湿室の再熱負荷の軽減手法の導入</v>
      </c>
      <c r="G278" s="210" t="str">
        <f ca="1">評価結果!G317</f>
        <v>○</v>
      </c>
      <c r="H278" s="220" t="str">
        <f ca="1">評価結果!J317</f>
        <v/>
      </c>
      <c r="I278" s="203" t="str">
        <f>評価結果!M317</f>
        <v>-</v>
      </c>
      <c r="J278" s="204" t="str">
        <f>評価結果!Z317</f>
        <v/>
      </c>
      <c r="K278" s="20"/>
    </row>
    <row r="279" spans="2:11" ht="15" customHeight="1" x14ac:dyDescent="0.25">
      <c r="B279" s="1012"/>
      <c r="C279" s="1012"/>
      <c r="D279" s="41"/>
      <c r="E279" s="64" t="s">
        <v>758</v>
      </c>
      <c r="F279" s="51" t="str">
        <f>評価結果!I318</f>
        <v>冷媒ホットガスレヒート除湿システムの導入</v>
      </c>
      <c r="G279" s="210" t="str">
        <f ca="1">評価結果!G318</f>
        <v>○</v>
      </c>
      <c r="H279" s="220" t="str">
        <f ca="1">評価結果!J318</f>
        <v/>
      </c>
      <c r="I279" s="203" t="str">
        <f>評価結果!M318</f>
        <v>-</v>
      </c>
      <c r="J279" s="204" t="str">
        <f>評価結果!Z318</f>
        <v/>
      </c>
      <c r="K279" s="20"/>
    </row>
    <row r="280" spans="2:11" ht="15" customHeight="1" x14ac:dyDescent="0.25">
      <c r="B280" s="1012"/>
      <c r="C280" s="1012"/>
      <c r="D280" s="41"/>
      <c r="E280" s="64" t="s">
        <v>759</v>
      </c>
      <c r="F280" s="51" t="str">
        <f>評価結果!I319</f>
        <v>高効率冷凍・冷蔵設備の導入</v>
      </c>
      <c r="G280" s="210" t="str">
        <f ca="1">評価結果!G319</f>
        <v>○</v>
      </c>
      <c r="H280" s="220" t="str">
        <f ca="1">評価結果!J319</f>
        <v/>
      </c>
      <c r="I280" s="203" t="str">
        <f>評価結果!M319</f>
        <v>-</v>
      </c>
      <c r="J280" s="204" t="str">
        <f>評価結果!Z319</f>
        <v/>
      </c>
      <c r="K280" s="20"/>
    </row>
    <row r="281" spans="2:11" ht="15" customHeight="1" x14ac:dyDescent="0.25">
      <c r="B281" s="1012"/>
      <c r="C281" s="1012"/>
      <c r="D281" s="41"/>
      <c r="E281" s="64" t="s">
        <v>760</v>
      </c>
      <c r="F281" s="51" t="str">
        <f>評価結果!I320</f>
        <v>クリーンルームの顕熱処理用ドライコイルの導入</v>
      </c>
      <c r="G281" s="210" t="str">
        <f ca="1">評価結果!G320</f>
        <v>＋</v>
      </c>
      <c r="H281" s="220" t="str">
        <f ca="1">評価結果!J320</f>
        <v/>
      </c>
      <c r="I281" s="203">
        <f ca="1">評価結果!M320</f>
        <v>0</v>
      </c>
      <c r="J281" s="204" t="str">
        <f ca="1">評価結果!Z320</f>
        <v/>
      </c>
      <c r="K281" s="20"/>
    </row>
    <row r="282" spans="2:11" ht="15" customHeight="1" x14ac:dyDescent="0.25">
      <c r="B282" s="1012"/>
      <c r="C282" s="1012"/>
      <c r="D282" s="41"/>
      <c r="E282" s="64" t="s">
        <v>761</v>
      </c>
      <c r="F282" s="51" t="str">
        <f>評価結果!I321</f>
        <v>クリーンルームの局所冷却システムの導入</v>
      </c>
      <c r="G282" s="210" t="str">
        <f ca="1">評価結果!G321</f>
        <v>＋</v>
      </c>
      <c r="H282" s="220" t="str">
        <f ca="1">評価結果!J321</f>
        <v/>
      </c>
      <c r="I282" s="203">
        <f ca="1">評価結果!M321</f>
        <v>0</v>
      </c>
      <c r="J282" s="204" t="str">
        <f ca="1">評価結果!Z321</f>
        <v/>
      </c>
      <c r="K282" s="20"/>
    </row>
    <row r="283" spans="2:11" ht="15" customHeight="1" x14ac:dyDescent="0.25">
      <c r="B283" s="1012"/>
      <c r="C283" s="1012"/>
      <c r="D283" s="41"/>
      <c r="E283" s="64" t="s">
        <v>762</v>
      </c>
      <c r="F283" s="51" t="str">
        <f>評価結果!I322</f>
        <v>クリーンルームの陽圧排気の一般室利用</v>
      </c>
      <c r="G283" s="210" t="str">
        <f ca="1">評価結果!G322</f>
        <v>＋</v>
      </c>
      <c r="H283" s="220" t="str">
        <f ca="1">評価結果!J322</f>
        <v/>
      </c>
      <c r="I283" s="203">
        <f ca="1">評価結果!M322</f>
        <v>0</v>
      </c>
      <c r="J283" s="204" t="str">
        <f ca="1">評価結果!Z322</f>
        <v/>
      </c>
      <c r="K283" s="20"/>
    </row>
    <row r="284" spans="2:11" ht="15" customHeight="1" x14ac:dyDescent="0.25">
      <c r="B284" s="1012"/>
      <c r="C284" s="1012"/>
      <c r="D284" s="41"/>
      <c r="E284" s="64" t="s">
        <v>763</v>
      </c>
      <c r="F284" s="51" t="str">
        <f>評価結果!I323</f>
        <v>省エネ型クリーンルーム空調コントローラの導入</v>
      </c>
      <c r="G284" s="210" t="str">
        <f ca="1">評価結果!G323</f>
        <v>＋</v>
      </c>
      <c r="H284" s="220" t="str">
        <f ca="1">評価結果!J323</f>
        <v/>
      </c>
      <c r="I284" s="203">
        <f ca="1">評価結果!M323</f>
        <v>0</v>
      </c>
      <c r="J284" s="204" t="str">
        <f ca="1">評価結果!Z323</f>
        <v/>
      </c>
      <c r="K284" s="20"/>
    </row>
    <row r="285" spans="2:11" ht="15" customHeight="1" x14ac:dyDescent="0.25">
      <c r="B285" s="1012"/>
      <c r="C285" s="1012"/>
      <c r="D285" s="41"/>
      <c r="E285" s="64" t="s">
        <v>764</v>
      </c>
      <c r="F285" s="51" t="str">
        <f>評価結果!I324</f>
        <v>クリーンルームの外調機省エネ制御システムの導入</v>
      </c>
      <c r="G285" s="210" t="str">
        <f ca="1">評価結果!G324</f>
        <v>＋</v>
      </c>
      <c r="H285" s="220" t="str">
        <f ca="1">評価結果!J324</f>
        <v/>
      </c>
      <c r="I285" s="203">
        <f ca="1">評価結果!M324</f>
        <v>0</v>
      </c>
      <c r="J285" s="204" t="str">
        <f ca="1">評価結果!Z324</f>
        <v/>
      </c>
      <c r="K285" s="20"/>
    </row>
    <row r="286" spans="2:11" ht="15" customHeight="1" x14ac:dyDescent="0.25">
      <c r="B286" s="1012"/>
      <c r="C286" s="1012"/>
      <c r="D286" s="41"/>
      <c r="E286" s="64" t="s">
        <v>765</v>
      </c>
      <c r="F286" s="51" t="str">
        <f>評価結果!I325</f>
        <v>恒温恒湿室の露点飽和散水システムの導入</v>
      </c>
      <c r="G286" s="210" t="str">
        <f ca="1">評価結果!G325</f>
        <v>＋</v>
      </c>
      <c r="H286" s="220" t="str">
        <f ca="1">評価結果!J325</f>
        <v/>
      </c>
      <c r="I286" s="203">
        <f ca="1">評価結果!M325</f>
        <v>0</v>
      </c>
      <c r="J286" s="204" t="str">
        <f ca="1">評価結果!Z325</f>
        <v/>
      </c>
      <c r="K286" s="20"/>
    </row>
    <row r="287" spans="2:11" ht="15" customHeight="1" x14ac:dyDescent="0.25">
      <c r="B287" s="1012"/>
      <c r="C287" s="1012"/>
      <c r="D287" s="41"/>
      <c r="E287" s="64" t="s">
        <v>766</v>
      </c>
      <c r="F287" s="51" t="str">
        <f>評価結果!I326</f>
        <v>動物実験施設への空気熱交換器の導入</v>
      </c>
      <c r="G287" s="210" t="str">
        <f ca="1">評価結果!G326</f>
        <v>＋</v>
      </c>
      <c r="H287" s="220" t="str">
        <f ca="1">評価結果!J326</f>
        <v/>
      </c>
      <c r="I287" s="203">
        <f ca="1">評価結果!M326</f>
        <v>0</v>
      </c>
      <c r="J287" s="204" t="str">
        <f ca="1">評価結果!Z326</f>
        <v/>
      </c>
      <c r="K287" s="20"/>
    </row>
    <row r="288" spans="2:11" ht="15" customHeight="1" x14ac:dyDescent="0.25">
      <c r="B288" s="1012"/>
      <c r="C288" s="1012"/>
      <c r="D288" s="41"/>
      <c r="E288" s="64" t="s">
        <v>767</v>
      </c>
      <c r="F288" s="51" t="str">
        <f>評価結果!I327</f>
        <v>換気式飼育ラックによる部分換気方式の導入</v>
      </c>
      <c r="G288" s="210" t="str">
        <f ca="1">評価結果!G327</f>
        <v>＋</v>
      </c>
      <c r="H288" s="220" t="str">
        <f ca="1">評価結果!J327</f>
        <v/>
      </c>
      <c r="I288" s="203">
        <f ca="1">評価結果!M327</f>
        <v>0</v>
      </c>
      <c r="J288" s="204" t="str">
        <f ca="1">評価結果!Z327</f>
        <v/>
      </c>
      <c r="K288" s="20"/>
    </row>
    <row r="289" spans="2:11" ht="15" customHeight="1" x14ac:dyDescent="0.25">
      <c r="B289" s="1012"/>
      <c r="C289" s="1012"/>
      <c r="D289" s="41"/>
      <c r="E289" s="64" t="s">
        <v>768</v>
      </c>
      <c r="F289" s="51" t="str">
        <f>評価結果!I328</f>
        <v>少排気量ドラフトチャンバーの導入</v>
      </c>
      <c r="G289" s="210" t="str">
        <f ca="1">評価結果!G328</f>
        <v>＋</v>
      </c>
      <c r="H289" s="220" t="str">
        <f ca="1">評価結果!J328</f>
        <v/>
      </c>
      <c r="I289" s="203">
        <f ca="1">評価結果!M328</f>
        <v>0</v>
      </c>
      <c r="J289" s="204" t="str">
        <f ca="1">評価結果!Z328</f>
        <v/>
      </c>
      <c r="K289" s="20"/>
    </row>
    <row r="290" spans="2:11" ht="15" customHeight="1" x14ac:dyDescent="0.25">
      <c r="B290" s="1012"/>
      <c r="C290" s="1012"/>
      <c r="D290" s="41"/>
      <c r="E290" s="64" t="s">
        <v>792</v>
      </c>
      <c r="F290" s="51" t="str">
        <f>評価結果!I329</f>
        <v>ドラフトチャンバーの換気量可変制御システムの導入</v>
      </c>
      <c r="G290" s="210" t="str">
        <f ca="1">評価結果!G329</f>
        <v>＋</v>
      </c>
      <c r="H290" s="220" t="str">
        <f ca="1">評価結果!J329</f>
        <v/>
      </c>
      <c r="I290" s="203">
        <f ca="1">評価結果!M329</f>
        <v>0</v>
      </c>
      <c r="J290" s="204" t="str">
        <f ca="1">評価結果!Z329</f>
        <v/>
      </c>
      <c r="K290" s="20"/>
    </row>
    <row r="291" spans="2:11" ht="15" customHeight="1" x14ac:dyDescent="0.25">
      <c r="B291" s="1012"/>
      <c r="C291" s="1012"/>
      <c r="D291" s="41"/>
      <c r="E291" s="64" t="s">
        <v>793</v>
      </c>
      <c r="F291" s="51" t="str">
        <f>評価結果!I330</f>
        <v>空調予熱コイルへの冷凍機冷却水利用システムの導入</v>
      </c>
      <c r="G291" s="210" t="str">
        <f ca="1">評価結果!G330</f>
        <v>＋</v>
      </c>
      <c r="H291" s="220" t="str">
        <f ca="1">評価結果!J330</f>
        <v/>
      </c>
      <c r="I291" s="203">
        <f ca="1">評価結果!M330</f>
        <v>0</v>
      </c>
      <c r="J291" s="204" t="str">
        <f ca="1">評価結果!Z330</f>
        <v/>
      </c>
      <c r="K291" s="20"/>
    </row>
    <row r="292" spans="2:11" ht="15" customHeight="1" x14ac:dyDescent="0.25">
      <c r="B292" s="1012"/>
      <c r="C292" s="1012"/>
      <c r="D292" s="41"/>
      <c r="E292" s="64" t="s">
        <v>137</v>
      </c>
      <c r="F292" s="51" t="str">
        <f>評価結果!I331</f>
        <v>塗装ブース空調のウィンドウ制御の導入</v>
      </c>
      <c r="G292" s="210" t="str">
        <f ca="1">評価結果!G331</f>
        <v>＋</v>
      </c>
      <c r="H292" s="220" t="str">
        <f ca="1">評価結果!J331</f>
        <v/>
      </c>
      <c r="I292" s="203">
        <f ca="1">評価結果!M331</f>
        <v>0</v>
      </c>
      <c r="J292" s="204" t="str">
        <f ca="1">評価結果!Z331</f>
        <v/>
      </c>
      <c r="K292" s="20"/>
    </row>
    <row r="293" spans="2:11" ht="15" customHeight="1" x14ac:dyDescent="0.25">
      <c r="B293" s="1012"/>
      <c r="C293" s="1012"/>
      <c r="D293" s="41"/>
      <c r="E293" s="64" t="s">
        <v>138</v>
      </c>
      <c r="F293" s="51" t="str">
        <f>評価結果!I332</f>
        <v>塗装ブース排気リサイクルシステムの導入</v>
      </c>
      <c r="G293" s="210" t="str">
        <f ca="1">評価結果!G332</f>
        <v>＋</v>
      </c>
      <c r="H293" s="220" t="str">
        <f ca="1">評価結果!J332</f>
        <v/>
      </c>
      <c r="I293" s="203">
        <f ca="1">評価結果!M332</f>
        <v>0</v>
      </c>
      <c r="J293" s="204" t="str">
        <f ca="1">評価結果!Z332</f>
        <v/>
      </c>
      <c r="K293" s="20"/>
    </row>
    <row r="294" spans="2:11" ht="15" customHeight="1" x14ac:dyDescent="0.25">
      <c r="B294" s="1012"/>
      <c r="C294" s="1012"/>
      <c r="D294" s="18"/>
      <c r="E294" s="54" t="s">
        <v>139</v>
      </c>
      <c r="F294" s="56" t="str">
        <f>評価結果!I333</f>
        <v>冷凍車プラットホームへの冷房設備の導入</v>
      </c>
      <c r="G294" s="215" t="str">
        <f ca="1">評価結果!G333</f>
        <v>＋</v>
      </c>
      <c r="H294" s="221" t="str">
        <f ca="1">評価結果!J333</f>
        <v/>
      </c>
      <c r="I294" s="206">
        <f ca="1">評価結果!M333</f>
        <v>0</v>
      </c>
      <c r="J294" s="207" t="str">
        <f ca="1">評価結果!Z333</f>
        <v/>
      </c>
      <c r="K294" s="20"/>
    </row>
    <row r="295" spans="2:11" ht="15" customHeight="1" x14ac:dyDescent="0.25">
      <c r="B295" s="1012"/>
      <c r="C295" s="1012"/>
      <c r="D295" s="135" t="s">
        <v>1684</v>
      </c>
      <c r="E295" s="100" t="s">
        <v>108</v>
      </c>
      <c r="F295" s="79" t="str">
        <f>評価結果!I334</f>
        <v>高効率脱臭装置の導入</v>
      </c>
      <c r="G295" s="214" t="str">
        <f ca="1">評価結果!G334</f>
        <v>○</v>
      </c>
      <c r="H295" s="219" t="str">
        <f ca="1">評価結果!J334</f>
        <v/>
      </c>
      <c r="I295" s="200" t="str">
        <f>評価結果!M334</f>
        <v>-</v>
      </c>
      <c r="J295" s="216" t="str">
        <f>評価結果!Z334</f>
        <v/>
      </c>
      <c r="K295" s="20"/>
    </row>
    <row r="296" spans="2:11" ht="15" customHeight="1" x14ac:dyDescent="0.25">
      <c r="B296" s="1012"/>
      <c r="C296" s="1012"/>
      <c r="D296" s="41"/>
      <c r="E296" s="100" t="s">
        <v>2156</v>
      </c>
      <c r="F296" s="51" t="str">
        <f>評価結果!I335</f>
        <v>生産設備と脱臭装置の連動制御の導入</v>
      </c>
      <c r="G296" s="210" t="str">
        <f ca="1">評価結果!G335</f>
        <v>○</v>
      </c>
      <c r="H296" s="220" t="str">
        <f ca="1">評価結果!J335</f>
        <v/>
      </c>
      <c r="I296" s="203" t="str">
        <f>評価結果!M335</f>
        <v>-</v>
      </c>
      <c r="J296" s="204" t="str">
        <f>評価結果!Z335</f>
        <v/>
      </c>
      <c r="K296" s="20"/>
    </row>
    <row r="297" spans="2:11" ht="15" customHeight="1" x14ac:dyDescent="0.25">
      <c r="B297" s="1012"/>
      <c r="C297" s="1012"/>
      <c r="D297" s="41"/>
      <c r="E297" s="100" t="s">
        <v>734</v>
      </c>
      <c r="F297" s="51" t="str">
        <f>評価結果!I336</f>
        <v>直燃式脱臭装置の排熱回収ボイラー・エコノマイザーの導入</v>
      </c>
      <c r="G297" s="210" t="str">
        <f ca="1">評価結果!G336</f>
        <v>＋</v>
      </c>
      <c r="H297" s="220" t="str">
        <f ca="1">評価結果!J336</f>
        <v/>
      </c>
      <c r="I297" s="203">
        <f ca="1">評価結果!M336</f>
        <v>0</v>
      </c>
      <c r="J297" s="204" t="str">
        <f ca="1">評価結果!Z336</f>
        <v/>
      </c>
      <c r="K297" s="20"/>
    </row>
    <row r="298" spans="2:11" ht="15" customHeight="1" x14ac:dyDescent="0.25">
      <c r="B298" s="1012"/>
      <c r="C298" s="1012"/>
      <c r="D298" s="41"/>
      <c r="E298" s="100" t="s">
        <v>735</v>
      </c>
      <c r="F298" s="51" t="str">
        <f>評価結果!I337</f>
        <v>直燃式脱臭装置の精留副生液の混合燃焼システムの導入</v>
      </c>
      <c r="G298" s="210" t="str">
        <f ca="1">評価結果!G337</f>
        <v>＋</v>
      </c>
      <c r="H298" s="220" t="str">
        <f ca="1">評価結果!J337</f>
        <v/>
      </c>
      <c r="I298" s="203">
        <f ca="1">評価結果!M337</f>
        <v>0</v>
      </c>
      <c r="J298" s="204" t="str">
        <f ca="1">評価結果!Z337</f>
        <v/>
      </c>
      <c r="K298" s="20"/>
    </row>
    <row r="299" spans="2:11" ht="15" customHeight="1" x14ac:dyDescent="0.25">
      <c r="B299" s="1012"/>
      <c r="C299" s="1012"/>
      <c r="D299" s="41"/>
      <c r="E299" s="100" t="s">
        <v>736</v>
      </c>
      <c r="F299" s="51" t="str">
        <f>評価結果!I338</f>
        <v>直燃式脱臭装置の待機時温度低下制御の導入</v>
      </c>
      <c r="G299" s="210" t="str">
        <f ca="1">評価結果!G338</f>
        <v>＋</v>
      </c>
      <c r="H299" s="220" t="str">
        <f ca="1">評価結果!J338</f>
        <v/>
      </c>
      <c r="I299" s="203">
        <f ca="1">評価結果!M338</f>
        <v>0</v>
      </c>
      <c r="J299" s="204" t="str">
        <f ca="1">評価結果!Z338</f>
        <v/>
      </c>
      <c r="K299" s="20"/>
    </row>
    <row r="300" spans="2:11" ht="15" customHeight="1" x14ac:dyDescent="0.25">
      <c r="B300" s="1013"/>
      <c r="C300" s="1013"/>
      <c r="D300" s="18"/>
      <c r="E300" s="54" t="s">
        <v>737</v>
      </c>
      <c r="F300" s="56" t="str">
        <f>評価結果!I339</f>
        <v>スクラバーの排熱回収システムの導入</v>
      </c>
      <c r="G300" s="215" t="str">
        <f ca="1">評価結果!G339</f>
        <v>＋</v>
      </c>
      <c r="H300" s="221" t="str">
        <f ca="1">評価結果!J339</f>
        <v/>
      </c>
      <c r="I300" s="206">
        <f ca="1">評価結果!M339</f>
        <v>0</v>
      </c>
      <c r="J300" s="207" t="str">
        <f ca="1">評価結果!Z339</f>
        <v/>
      </c>
      <c r="K300" s="20"/>
    </row>
    <row r="301" spans="2:11" ht="15" customHeight="1" x14ac:dyDescent="0.25">
      <c r="B301" s="1031" t="s">
        <v>1499</v>
      </c>
      <c r="C301" s="1037" t="s">
        <v>1254</v>
      </c>
      <c r="D301" s="39" t="s">
        <v>824</v>
      </c>
      <c r="E301" s="52" t="str">
        <f>評価結果!H348</f>
        <v>5h.1</v>
      </c>
      <c r="F301" s="51" t="str">
        <f>評価結果!I348</f>
        <v>純水ポンプのインバータ制御の導入</v>
      </c>
      <c r="G301" s="210" t="str">
        <f ca="1">評価結果!G348</f>
        <v>○</v>
      </c>
      <c r="H301" s="220" t="str">
        <f ca="1">評価結果!J348</f>
        <v/>
      </c>
      <c r="I301" s="203" t="str">
        <f>評価結果!M348</f>
        <v>-</v>
      </c>
      <c r="J301" s="204" t="str">
        <f>評価結果!Z348</f>
        <v/>
      </c>
      <c r="K301" s="20"/>
    </row>
    <row r="302" spans="2:11" ht="15" customHeight="1" x14ac:dyDescent="0.25">
      <c r="B302" s="1032"/>
      <c r="C302" s="1038"/>
      <c r="D302" s="41"/>
      <c r="E302" s="52" t="str">
        <f>評価結果!H349</f>
        <v>5h.2</v>
      </c>
      <c r="F302" s="51" t="str">
        <f>評価結果!I349</f>
        <v>超低圧ＲＯ膜の導入</v>
      </c>
      <c r="G302" s="210" t="str">
        <f ca="1">評価結果!G349</f>
        <v>○</v>
      </c>
      <c r="H302" s="220" t="str">
        <f ca="1">評価結果!J349</f>
        <v/>
      </c>
      <c r="I302" s="203" t="str">
        <f>評価結果!M349</f>
        <v>-</v>
      </c>
      <c r="J302" s="204" t="str">
        <f>評価結果!Z349</f>
        <v/>
      </c>
      <c r="K302" s="20"/>
    </row>
    <row r="303" spans="2:11" ht="15" customHeight="1" x14ac:dyDescent="0.25">
      <c r="B303" s="1032"/>
      <c r="C303" s="1038"/>
      <c r="D303" s="41"/>
      <c r="E303" s="52" t="str">
        <f>評価結果!H350</f>
        <v>5h.3</v>
      </c>
      <c r="F303" s="51" t="str">
        <f>評価結果!I350</f>
        <v>高効率ＵＶ酸化装置の導入</v>
      </c>
      <c r="G303" s="210" t="str">
        <f ca="1">評価結果!G350</f>
        <v>○</v>
      </c>
      <c r="H303" s="220" t="str">
        <f ca="1">評価結果!J350</f>
        <v/>
      </c>
      <c r="I303" s="203" t="str">
        <f>評価結果!M350</f>
        <v>-</v>
      </c>
      <c r="J303" s="204" t="str">
        <f>評価結果!Z350</f>
        <v/>
      </c>
      <c r="K303" s="20"/>
    </row>
    <row r="304" spans="2:11" ht="15" customHeight="1" x14ac:dyDescent="0.25">
      <c r="B304" s="1032"/>
      <c r="C304" s="1038"/>
      <c r="D304" s="41"/>
      <c r="E304" s="52" t="str">
        <f>評価結果!H351</f>
        <v>5h.4</v>
      </c>
      <c r="F304" s="51" t="str">
        <f>評価結果!I351</f>
        <v>純水ＲＯブライン回収装置の導入</v>
      </c>
      <c r="G304" s="210" t="str">
        <f ca="1">評価結果!G351</f>
        <v>＋</v>
      </c>
      <c r="H304" s="220" t="str">
        <f ca="1">評価結果!J351</f>
        <v/>
      </c>
      <c r="I304" s="203">
        <f ca="1">評価結果!M351</f>
        <v>0</v>
      </c>
      <c r="J304" s="204" t="str">
        <f ca="1">評価結果!Z351</f>
        <v/>
      </c>
      <c r="K304" s="20"/>
    </row>
    <row r="305" spans="2:11" ht="15" customHeight="1" x14ac:dyDescent="0.25">
      <c r="B305" s="1032"/>
      <c r="C305" s="1038"/>
      <c r="D305" s="41"/>
      <c r="E305" s="52" t="str">
        <f>評価結果!H352</f>
        <v>5h.5</v>
      </c>
      <c r="F305" s="51" t="str">
        <f>評価結果!I352</f>
        <v>純水冷却循環システムの導入</v>
      </c>
      <c r="G305" s="210" t="str">
        <f ca="1">評価結果!G352</f>
        <v>＋</v>
      </c>
      <c r="H305" s="220" t="str">
        <f ca="1">評価結果!J352</f>
        <v/>
      </c>
      <c r="I305" s="203">
        <f ca="1">評価結果!M352</f>
        <v>0</v>
      </c>
      <c r="J305" s="204" t="str">
        <f ca="1">評価結果!Z352</f>
        <v/>
      </c>
      <c r="K305" s="20"/>
    </row>
    <row r="306" spans="2:11" ht="15" customHeight="1" x14ac:dyDescent="0.25">
      <c r="B306" s="1032"/>
      <c r="C306" s="1038"/>
      <c r="D306" s="42"/>
      <c r="E306" s="58" t="str">
        <f>評価結果!H353</f>
        <v>5h.6</v>
      </c>
      <c r="F306" s="56" t="str">
        <f>評価結果!I353</f>
        <v>排熱利用による蒸留式純水製造装置の導入</v>
      </c>
      <c r="G306" s="215" t="str">
        <f ca="1">評価結果!G353</f>
        <v>＋</v>
      </c>
      <c r="H306" s="221" t="str">
        <f ca="1">評価結果!J353</f>
        <v/>
      </c>
      <c r="I306" s="206">
        <f ca="1">評価結果!M353</f>
        <v>0</v>
      </c>
      <c r="J306" s="207" t="str">
        <f ca="1">評価結果!Z353</f>
        <v/>
      </c>
      <c r="K306" s="20"/>
    </row>
    <row r="307" spans="2:11" ht="15" customHeight="1" x14ac:dyDescent="0.25">
      <c r="B307" s="1032"/>
      <c r="C307" s="1038"/>
      <c r="D307" s="41" t="s">
        <v>1686</v>
      </c>
      <c r="E307" s="85" t="str">
        <f>評価結果!H354</f>
        <v>5i.1</v>
      </c>
      <c r="F307" s="79" t="str">
        <f>評価結果!I354</f>
        <v>高効率フォークリフトの導入</v>
      </c>
      <c r="G307" s="214" t="str">
        <f ca="1">評価結果!G354</f>
        <v>○</v>
      </c>
      <c r="H307" s="219" t="str">
        <f ca="1">評価結果!J354</f>
        <v/>
      </c>
      <c r="I307" s="200" t="str">
        <f>評価結果!M354</f>
        <v>-</v>
      </c>
      <c r="J307" s="216" t="str">
        <f>評価結果!Z354</f>
        <v/>
      </c>
      <c r="K307" s="20"/>
    </row>
    <row r="308" spans="2:11" ht="15" customHeight="1" x14ac:dyDescent="0.25">
      <c r="B308" s="1032"/>
      <c r="C308" s="1038"/>
      <c r="D308" s="41"/>
      <c r="E308" s="144" t="str">
        <f>評価結果!H355</f>
        <v>5i.2</v>
      </c>
      <c r="F308" s="141" t="str">
        <f>評価結果!I355</f>
        <v>低燃費車の導入</v>
      </c>
      <c r="G308" s="406" t="str">
        <f ca="1">評価結果!G355</f>
        <v>○</v>
      </c>
      <c r="H308" s="405" t="str">
        <f ca="1">評価結果!J355</f>
        <v/>
      </c>
      <c r="I308" s="212" t="str">
        <f>評価結果!M355</f>
        <v>-</v>
      </c>
      <c r="J308" s="213" t="str">
        <f>評価結果!Z355</f>
        <v/>
      </c>
      <c r="K308" s="20"/>
    </row>
    <row r="309" spans="2:11" ht="15" customHeight="1" x14ac:dyDescent="0.25">
      <c r="B309" s="1032"/>
      <c r="C309" s="1038"/>
      <c r="D309" s="18"/>
      <c r="E309" s="58" t="str">
        <f>評価結果!H356</f>
        <v>5i.3</v>
      </c>
      <c r="F309" s="56" t="str">
        <f>評価結果!I356</f>
        <v>高効率トランスファークレーンの導入</v>
      </c>
      <c r="G309" s="215" t="str">
        <f ca="1">評価結果!G356</f>
        <v>○</v>
      </c>
      <c r="H309" s="221" t="str">
        <f ca="1">評価結果!J356</f>
        <v/>
      </c>
      <c r="I309" s="206" t="str">
        <f>評価結果!M356</f>
        <v>-</v>
      </c>
      <c r="J309" s="207" t="str">
        <f>評価結果!Z356</f>
        <v/>
      </c>
      <c r="K309" s="20"/>
    </row>
    <row r="310" spans="2:11" ht="15" customHeight="1" x14ac:dyDescent="0.25">
      <c r="B310" s="1033"/>
      <c r="C310" s="1039"/>
      <c r="D310" s="83" t="s">
        <v>233</v>
      </c>
      <c r="E310" s="58" t="str">
        <f>評価結果!H357</f>
        <v>5ｊ.1</v>
      </c>
      <c r="F310" s="83"/>
      <c r="G310" s="392" t="str">
        <f>評価結果!G357</f>
        <v>＋</v>
      </c>
      <c r="H310" s="393">
        <f>評価結果!J357</f>
        <v>0</v>
      </c>
      <c r="I310" s="394">
        <f>評価結果!M357</f>
        <v>0</v>
      </c>
      <c r="J310" s="395" t="str">
        <f>評価結果!Z357</f>
        <v/>
      </c>
      <c r="K310" s="20"/>
    </row>
    <row r="311" spans="2:11" ht="15" customHeight="1" x14ac:dyDescent="0.25">
      <c r="B311" s="1011" t="s">
        <v>2265</v>
      </c>
      <c r="C311" s="1024" t="s">
        <v>1255</v>
      </c>
      <c r="D311" s="39" t="s">
        <v>2020</v>
      </c>
      <c r="E311" s="47" t="str">
        <f>評価結果!H358</f>
        <v>5a.1</v>
      </c>
      <c r="F311" s="46" t="str">
        <f>評価結果!I358</f>
        <v>燃焼設備の空気比の管理</v>
      </c>
      <c r="G311" s="217" t="str">
        <f ca="1">評価結果!G358</f>
        <v>◎</v>
      </c>
      <c r="H311" s="222" t="str">
        <f ca="1">評価結果!J358</f>
        <v/>
      </c>
      <c r="I311" s="209" t="str">
        <f>評価結果!M358</f>
        <v>-</v>
      </c>
      <c r="J311" s="201" t="str">
        <f>評価結果!Z358</f>
        <v/>
      </c>
      <c r="K311" s="20"/>
    </row>
    <row r="312" spans="2:11" ht="15" customHeight="1" x14ac:dyDescent="0.25">
      <c r="B312" s="1012"/>
      <c r="C312" s="1025"/>
      <c r="D312" s="41"/>
      <c r="E312" s="52" t="str">
        <f>評価結果!H359</f>
        <v>5a.2</v>
      </c>
      <c r="F312" s="51" t="str">
        <f>評価結果!I359</f>
        <v>燃焼設備の運転台数の調整</v>
      </c>
      <c r="G312" s="210" t="str">
        <f ca="1">評価結果!G359</f>
        <v>◎</v>
      </c>
      <c r="H312" s="220" t="str">
        <f ca="1">評価結果!J359</f>
        <v/>
      </c>
      <c r="I312" s="203" t="str">
        <f>評価結果!M359</f>
        <v>-</v>
      </c>
      <c r="J312" s="204" t="str">
        <f>評価結果!Z359</f>
        <v/>
      </c>
      <c r="K312" s="20"/>
    </row>
    <row r="313" spans="2:11" ht="15" customHeight="1" x14ac:dyDescent="0.25">
      <c r="B313" s="1012"/>
      <c r="C313" s="1025"/>
      <c r="D313" s="41"/>
      <c r="E313" s="52" t="str">
        <f>評価結果!H360</f>
        <v>5a.3</v>
      </c>
      <c r="F313" s="51" t="str">
        <f>評価結果!I360</f>
        <v>燃料の管理</v>
      </c>
      <c r="G313" s="210" t="str">
        <f ca="1">評価結果!G360</f>
        <v>○</v>
      </c>
      <c r="H313" s="220" t="str">
        <f ca="1">評価結果!J360</f>
        <v/>
      </c>
      <c r="I313" s="203" t="str">
        <f>評価結果!M360</f>
        <v>-</v>
      </c>
      <c r="J313" s="204" t="str">
        <f>評価結果!Z360</f>
        <v/>
      </c>
      <c r="K313" s="20"/>
    </row>
    <row r="314" spans="2:11" ht="15" customHeight="1" x14ac:dyDescent="0.25">
      <c r="B314" s="1012"/>
      <c r="C314" s="1025"/>
      <c r="D314" s="18"/>
      <c r="E314" s="58" t="str">
        <f>評価結果!H361</f>
        <v>5a.4</v>
      </c>
      <c r="F314" s="56" t="str">
        <f>評価結果!I361</f>
        <v>燃焼設備の空運転時間の短縮</v>
      </c>
      <c r="G314" s="215" t="str">
        <f ca="1">評価結果!G361</f>
        <v>○</v>
      </c>
      <c r="H314" s="221" t="str">
        <f ca="1">評価結果!J361</f>
        <v/>
      </c>
      <c r="I314" s="206" t="str">
        <f>評価結果!M361</f>
        <v>-</v>
      </c>
      <c r="J314" s="207" t="str">
        <f>評価結果!Z361</f>
        <v/>
      </c>
      <c r="K314" s="20"/>
    </row>
    <row r="315" spans="2:11" ht="15" customHeight="1" x14ac:dyDescent="0.25">
      <c r="B315" s="1012"/>
      <c r="C315" s="1025"/>
      <c r="D315" s="134" t="s">
        <v>2280</v>
      </c>
      <c r="E315" s="85" t="str">
        <f>評価結果!H362</f>
        <v>5b.1</v>
      </c>
      <c r="F315" s="79" t="str">
        <f>評価結果!I362</f>
        <v>熱媒体の温度・圧力・量の管理</v>
      </c>
      <c r="G315" s="214" t="str">
        <f ca="1">評価結果!G362</f>
        <v>◎</v>
      </c>
      <c r="H315" s="219" t="str">
        <f ca="1">評価結果!J362</f>
        <v/>
      </c>
      <c r="I315" s="200" t="str">
        <f>評価結果!M362</f>
        <v>-</v>
      </c>
      <c r="J315" s="216" t="str">
        <f>評価結果!Z362</f>
        <v/>
      </c>
      <c r="K315" s="20"/>
    </row>
    <row r="316" spans="2:11" ht="15" customHeight="1" x14ac:dyDescent="0.25">
      <c r="B316" s="1012"/>
      <c r="C316" s="1025"/>
      <c r="D316" s="41"/>
      <c r="E316" s="52" t="str">
        <f>評価結果!H363</f>
        <v>5b.2</v>
      </c>
      <c r="F316" s="51" t="str">
        <f>評価結果!I363</f>
        <v>非使用時の蒸気供給バルブの閉止</v>
      </c>
      <c r="G316" s="210" t="str">
        <f ca="1">評価結果!G363</f>
        <v>◎</v>
      </c>
      <c r="H316" s="220" t="str">
        <f ca="1">評価結果!J363</f>
        <v/>
      </c>
      <c r="I316" s="203" t="str">
        <f>評価結果!M363</f>
        <v>-</v>
      </c>
      <c r="J316" s="204" t="str">
        <f>評価結果!Z363</f>
        <v/>
      </c>
      <c r="K316" s="20"/>
    </row>
    <row r="317" spans="2:11" ht="15" customHeight="1" x14ac:dyDescent="0.25">
      <c r="B317" s="1012"/>
      <c r="C317" s="1025"/>
      <c r="D317" s="41"/>
      <c r="E317" s="52" t="str">
        <f>評価結果!H364</f>
        <v>5b.3</v>
      </c>
      <c r="F317" s="51" t="str">
        <f>評価結果!I364</f>
        <v>被加熱物・被冷却物の装てん方法の調整</v>
      </c>
      <c r="G317" s="210" t="str">
        <f ca="1">評価結果!G364</f>
        <v>○</v>
      </c>
      <c r="H317" s="220" t="str">
        <f ca="1">評価結果!J364</f>
        <v/>
      </c>
      <c r="I317" s="203" t="str">
        <f>評価結果!M364</f>
        <v>-</v>
      </c>
      <c r="J317" s="204" t="str">
        <f>評価結果!Z364</f>
        <v/>
      </c>
      <c r="K317" s="20"/>
    </row>
    <row r="318" spans="2:11" ht="15" customHeight="1" x14ac:dyDescent="0.25">
      <c r="B318" s="1012"/>
      <c r="C318" s="1025"/>
      <c r="D318" s="41"/>
      <c r="E318" s="52" t="str">
        <f>評価結果!H365</f>
        <v>5b.4</v>
      </c>
      <c r="F318" s="51" t="str">
        <f>評価結果!I365</f>
        <v>炉内被加熱物の温度管理</v>
      </c>
      <c r="G318" s="210" t="str">
        <f ca="1">評価結果!G365</f>
        <v>○</v>
      </c>
      <c r="H318" s="220" t="str">
        <f ca="1">評価結果!J365</f>
        <v/>
      </c>
      <c r="I318" s="203" t="str">
        <f>評価結果!M365</f>
        <v>-</v>
      </c>
      <c r="J318" s="204" t="str">
        <f>評価結果!Z365</f>
        <v/>
      </c>
      <c r="K318" s="20"/>
    </row>
    <row r="319" spans="2:11" ht="15" customHeight="1" x14ac:dyDescent="0.25">
      <c r="B319" s="1012"/>
      <c r="C319" s="1025"/>
      <c r="D319" s="41"/>
      <c r="E319" s="52" t="str">
        <f>評価結果!H366</f>
        <v>5b.5</v>
      </c>
      <c r="F319" s="51" t="str">
        <f>評価結果!I366</f>
        <v>ヒートパターンの改善</v>
      </c>
      <c r="G319" s="210" t="str">
        <f ca="1">評価結果!G366</f>
        <v>＋</v>
      </c>
      <c r="H319" s="220" t="str">
        <f ca="1">評価結果!J366</f>
        <v/>
      </c>
      <c r="I319" s="203">
        <f ca="1">評価結果!M366</f>
        <v>0</v>
      </c>
      <c r="J319" s="204" t="str">
        <f ca="1">評価結果!Z366</f>
        <v/>
      </c>
      <c r="K319" s="20"/>
    </row>
    <row r="320" spans="2:11" ht="15" customHeight="1" x14ac:dyDescent="0.25">
      <c r="B320" s="1012"/>
      <c r="C320" s="1025"/>
      <c r="D320" s="41"/>
      <c r="E320" s="52" t="str">
        <f>評価結果!H367</f>
        <v>5b.6</v>
      </c>
      <c r="F320" s="51" t="str">
        <f>評価結果!I367</f>
        <v>工程間の待ち時間の短縮</v>
      </c>
      <c r="G320" s="210" t="str">
        <f ca="1">評価結果!G367</f>
        <v>＋</v>
      </c>
      <c r="H320" s="220" t="str">
        <f ca="1">評価結果!J367</f>
        <v/>
      </c>
      <c r="I320" s="203">
        <f ca="1">評価結果!M367</f>
        <v>0</v>
      </c>
      <c r="J320" s="204" t="str">
        <f ca="1">評価結果!Z367</f>
        <v/>
      </c>
      <c r="K320" s="20"/>
    </row>
    <row r="321" spans="2:11" ht="15" customHeight="1" x14ac:dyDescent="0.25">
      <c r="B321" s="1012"/>
      <c r="C321" s="1025"/>
      <c r="D321" s="41"/>
      <c r="E321" s="52" t="str">
        <f>評価結果!H368</f>
        <v>5b.7</v>
      </c>
      <c r="F321" s="51" t="str">
        <f>評価結果!I368</f>
        <v>複数の加熱等を行う設備の負荷の集約化</v>
      </c>
      <c r="G321" s="210" t="str">
        <f ca="1">評価結果!G368</f>
        <v>＋</v>
      </c>
      <c r="H321" s="220" t="str">
        <f ca="1">評価結果!J368</f>
        <v/>
      </c>
      <c r="I321" s="203">
        <f ca="1">評価結果!M368</f>
        <v>0</v>
      </c>
      <c r="J321" s="204" t="str">
        <f ca="1">評価結果!Z368</f>
        <v/>
      </c>
      <c r="K321" s="20"/>
    </row>
    <row r="322" spans="2:11" ht="15" customHeight="1" x14ac:dyDescent="0.25">
      <c r="B322" s="1012"/>
      <c r="C322" s="1025"/>
      <c r="D322" s="41"/>
      <c r="E322" s="52" t="str">
        <f>評価結果!H369</f>
        <v>5b.8</v>
      </c>
      <c r="F322" s="51" t="str">
        <f>評価結果!I369</f>
        <v>断続的な運転を行う設備の運転の集約化</v>
      </c>
      <c r="G322" s="210" t="str">
        <f ca="1">評価結果!G369</f>
        <v>＋</v>
      </c>
      <c r="H322" s="220" t="str">
        <f ca="1">評価結果!J369</f>
        <v/>
      </c>
      <c r="I322" s="203">
        <f ca="1">評価結果!M369</f>
        <v>0</v>
      </c>
      <c r="J322" s="204" t="str">
        <f ca="1">評価結果!Z369</f>
        <v/>
      </c>
      <c r="K322" s="20"/>
    </row>
    <row r="323" spans="2:11" ht="15" customHeight="1" x14ac:dyDescent="0.25">
      <c r="B323" s="1012"/>
      <c r="C323" s="1025"/>
      <c r="D323" s="18"/>
      <c r="E323" s="58" t="str">
        <f>評価結果!H370</f>
        <v>5b.9</v>
      </c>
      <c r="F323" s="56" t="str">
        <f>評価結果!I370</f>
        <v>炉内ガス循環の改善</v>
      </c>
      <c r="G323" s="215" t="str">
        <f ca="1">評価結果!G370</f>
        <v>＋</v>
      </c>
      <c r="H323" s="221" t="str">
        <f ca="1">評価結果!J370</f>
        <v/>
      </c>
      <c r="I323" s="206">
        <f ca="1">評価結果!M370</f>
        <v>0</v>
      </c>
      <c r="J323" s="207" t="str">
        <f ca="1">評価結果!Z370</f>
        <v/>
      </c>
      <c r="K323" s="20"/>
    </row>
    <row r="324" spans="2:11" ht="15" customHeight="1" x14ac:dyDescent="0.25">
      <c r="B324" s="1012"/>
      <c r="C324" s="1025"/>
      <c r="D324" s="299" t="s">
        <v>3155</v>
      </c>
      <c r="E324" s="58" t="str">
        <f>評価結果!H371</f>
        <v>5c.1</v>
      </c>
      <c r="F324" s="56" t="str">
        <f>評価結果!I371</f>
        <v>排ガスの排熱回収率の管理</v>
      </c>
      <c r="G324" s="215" t="str">
        <f ca="1">評価結果!G371</f>
        <v>○</v>
      </c>
      <c r="H324" s="221" t="str">
        <f ca="1">評価結果!J371</f>
        <v/>
      </c>
      <c r="I324" s="206" t="str">
        <f>評価結果!M371</f>
        <v>-</v>
      </c>
      <c r="J324" s="207" t="str">
        <f>評価結果!Z371</f>
        <v/>
      </c>
      <c r="K324" s="20"/>
    </row>
    <row r="325" spans="2:11" ht="15" customHeight="1" x14ac:dyDescent="0.25">
      <c r="B325" s="1012"/>
      <c r="C325" s="1025"/>
      <c r="D325" s="284" t="s">
        <v>2268</v>
      </c>
      <c r="E325" s="58" t="str">
        <f>評価結果!H372</f>
        <v>5d.1</v>
      </c>
      <c r="F325" s="56" t="str">
        <f>評価結果!I372</f>
        <v>燃焼設備・熱利用設備の開閉回数・開閉時間・開口面積の管理</v>
      </c>
      <c r="G325" s="215" t="str">
        <f ca="1">評価結果!G372</f>
        <v>◎</v>
      </c>
      <c r="H325" s="221" t="str">
        <f ca="1">評価結果!J372</f>
        <v/>
      </c>
      <c r="I325" s="206" t="str">
        <f>評価結果!M372</f>
        <v>-</v>
      </c>
      <c r="J325" s="207" t="str">
        <f>評価結果!Z372</f>
        <v/>
      </c>
      <c r="K325" s="20"/>
    </row>
    <row r="326" spans="2:11" ht="15" customHeight="1" x14ac:dyDescent="0.25">
      <c r="B326" s="1012"/>
      <c r="C326" s="1025"/>
      <c r="D326" s="41" t="s">
        <v>2269</v>
      </c>
      <c r="E326" s="85" t="str">
        <f>評価結果!H373</f>
        <v>5e.1</v>
      </c>
      <c r="F326" s="79" t="str">
        <f>評価結果!I373</f>
        <v>非使用時の電気使用設備の停止</v>
      </c>
      <c r="G326" s="214" t="str">
        <f ca="1">評価結果!G373</f>
        <v>◎</v>
      </c>
      <c r="H326" s="219" t="str">
        <f ca="1">評価結果!J373</f>
        <v/>
      </c>
      <c r="I326" s="200" t="str">
        <f>評価結果!M373</f>
        <v>-</v>
      </c>
      <c r="J326" s="216" t="str">
        <f>評価結果!Z373</f>
        <v/>
      </c>
      <c r="K326" s="20"/>
    </row>
    <row r="327" spans="2:11" ht="15" customHeight="1" x14ac:dyDescent="0.25">
      <c r="B327" s="1012"/>
      <c r="C327" s="1025"/>
      <c r="D327" s="41"/>
      <c r="E327" s="52" t="str">
        <f>評価結果!H374</f>
        <v>5e.2</v>
      </c>
      <c r="F327" s="51" t="str">
        <f>評価結果!I374</f>
        <v>電気炉における被加熱物の装てん方法の調整</v>
      </c>
      <c r="G327" s="210" t="str">
        <f ca="1">評価結果!G374</f>
        <v>○</v>
      </c>
      <c r="H327" s="220" t="str">
        <f ca="1">評価結果!J374</f>
        <v/>
      </c>
      <c r="I327" s="203" t="str">
        <f>評価結果!M374</f>
        <v>-</v>
      </c>
      <c r="J327" s="204" t="str">
        <f>評価結果!Z374</f>
        <v/>
      </c>
      <c r="K327" s="20"/>
    </row>
    <row r="328" spans="2:11" ht="15" customHeight="1" x14ac:dyDescent="0.25">
      <c r="B328" s="1012"/>
      <c r="C328" s="1025"/>
      <c r="D328" s="41"/>
      <c r="E328" s="52" t="str">
        <f>評価結果!H375</f>
        <v>5e.3</v>
      </c>
      <c r="F328" s="51" t="str">
        <f>評価結果!I375</f>
        <v>電気炉における炉内被加熱物の温度管理</v>
      </c>
      <c r="G328" s="210" t="str">
        <f ca="1">評価結果!G375</f>
        <v>○</v>
      </c>
      <c r="H328" s="220" t="str">
        <f ca="1">評価結果!J375</f>
        <v/>
      </c>
      <c r="I328" s="203" t="str">
        <f>評価結果!M375</f>
        <v>-</v>
      </c>
      <c r="J328" s="204" t="str">
        <f>評価結果!Z375</f>
        <v/>
      </c>
      <c r="K328" s="20"/>
    </row>
    <row r="329" spans="2:11" ht="15" customHeight="1" x14ac:dyDescent="0.25">
      <c r="B329" s="1012"/>
      <c r="C329" s="1025"/>
      <c r="D329" s="41"/>
      <c r="E329" s="52" t="str">
        <f>評価結果!H376</f>
        <v>5e.4</v>
      </c>
      <c r="F329" s="51" t="str">
        <f>評価結果!I376</f>
        <v>エアブローの適正化</v>
      </c>
      <c r="G329" s="210" t="str">
        <f ca="1">評価結果!G376</f>
        <v>○</v>
      </c>
      <c r="H329" s="220" t="str">
        <f ca="1">評価結果!J376</f>
        <v/>
      </c>
      <c r="I329" s="203" t="str">
        <f>評価結果!M376</f>
        <v>-</v>
      </c>
      <c r="J329" s="204" t="str">
        <f>評価結果!Z376</f>
        <v/>
      </c>
      <c r="K329" s="20"/>
    </row>
    <row r="330" spans="2:11" ht="15" customHeight="1" x14ac:dyDescent="0.25">
      <c r="B330" s="1012"/>
      <c r="C330" s="1025"/>
      <c r="D330" s="41"/>
      <c r="E330" s="52" t="str">
        <f>評価結果!H377</f>
        <v>5e.5</v>
      </c>
      <c r="F330" s="51" t="str">
        <f>評価結果!I377</f>
        <v>生産プロセスにおけるポンプ・ブロワ・ファンの間欠運転の実施</v>
      </c>
      <c r="G330" s="210" t="str">
        <f ca="1">評価結果!G377</f>
        <v>＋</v>
      </c>
      <c r="H330" s="220" t="str">
        <f ca="1">評価結果!J377</f>
        <v/>
      </c>
      <c r="I330" s="203">
        <f ca="1">評価結果!M377</f>
        <v>0</v>
      </c>
      <c r="J330" s="204" t="str">
        <f ca="1">評価結果!Z377</f>
        <v/>
      </c>
      <c r="K330" s="20"/>
    </row>
    <row r="331" spans="2:11" ht="15" customHeight="1" x14ac:dyDescent="0.25">
      <c r="B331" s="1012"/>
      <c r="C331" s="1025"/>
      <c r="D331" s="41"/>
      <c r="E331" s="52" t="str">
        <f>評価結果!H378</f>
        <v>5e.6</v>
      </c>
      <c r="F331" s="51" t="str">
        <f>評価結果!I378</f>
        <v>電気炉におけるヒートパターンの改善</v>
      </c>
      <c r="G331" s="210" t="str">
        <f ca="1">評価結果!G378</f>
        <v>＋</v>
      </c>
      <c r="H331" s="220" t="str">
        <f ca="1">評価結果!J378</f>
        <v/>
      </c>
      <c r="I331" s="203">
        <f ca="1">評価結果!M378</f>
        <v>0</v>
      </c>
      <c r="J331" s="204" t="str">
        <f ca="1">評価結果!Z378</f>
        <v/>
      </c>
      <c r="K331" s="20"/>
    </row>
    <row r="332" spans="2:11" ht="15" customHeight="1" x14ac:dyDescent="0.25">
      <c r="B332" s="1012"/>
      <c r="C332" s="1025"/>
      <c r="D332" s="41"/>
      <c r="E332" s="52" t="str">
        <f>評価結果!H379</f>
        <v>5e.7</v>
      </c>
      <c r="F332" s="51" t="str">
        <f>評価結果!I379</f>
        <v>電気炉における工程間の待ち時間の短縮</v>
      </c>
      <c r="G332" s="210" t="str">
        <f ca="1">評価結果!G379</f>
        <v>＋</v>
      </c>
      <c r="H332" s="220" t="str">
        <f ca="1">評価結果!J379</f>
        <v/>
      </c>
      <c r="I332" s="203">
        <f ca="1">評価結果!M379</f>
        <v>0</v>
      </c>
      <c r="J332" s="204" t="str">
        <f ca="1">評価結果!Z379</f>
        <v/>
      </c>
      <c r="K332" s="20"/>
    </row>
    <row r="333" spans="2:11" ht="15" customHeight="1" x14ac:dyDescent="0.25">
      <c r="B333" s="1012"/>
      <c r="C333" s="1025"/>
      <c r="D333" s="41"/>
      <c r="E333" s="52" t="str">
        <f>評価結果!H380</f>
        <v>5e.8</v>
      </c>
      <c r="F333" s="51" t="str">
        <f>評価結果!I380</f>
        <v>電解設備の電解効率の改善</v>
      </c>
      <c r="G333" s="210" t="str">
        <f ca="1">評価結果!G380</f>
        <v>＋</v>
      </c>
      <c r="H333" s="220" t="str">
        <f ca="1">評価結果!J380</f>
        <v/>
      </c>
      <c r="I333" s="203">
        <f ca="1">評価結果!M380</f>
        <v>0</v>
      </c>
      <c r="J333" s="204" t="str">
        <f ca="1">評価結果!Z380</f>
        <v/>
      </c>
      <c r="K333" s="20"/>
    </row>
    <row r="334" spans="2:11" ht="15" customHeight="1" x14ac:dyDescent="0.25">
      <c r="B334" s="1012"/>
      <c r="C334" s="1025"/>
      <c r="D334" s="18"/>
      <c r="E334" s="58" t="str">
        <f>評価結果!H381</f>
        <v>5e.9</v>
      </c>
      <c r="F334" s="56" t="str">
        <f>評価結果!I381</f>
        <v>電気加熱設備のタップ切替・ON/OFFの実施</v>
      </c>
      <c r="G334" s="215" t="str">
        <f ca="1">評価結果!G381</f>
        <v>＋</v>
      </c>
      <c r="H334" s="221" t="str">
        <f ca="1">評価結果!J381</f>
        <v/>
      </c>
      <c r="I334" s="206">
        <f ca="1">評価結果!M381</f>
        <v>0</v>
      </c>
      <c r="J334" s="207" t="str">
        <f ca="1">評価結果!Z381</f>
        <v/>
      </c>
      <c r="K334" s="20"/>
    </row>
    <row r="335" spans="2:11" ht="15" customHeight="1" x14ac:dyDescent="0.25">
      <c r="B335" s="1012"/>
      <c r="C335" s="1025"/>
      <c r="D335" s="41" t="s">
        <v>2270</v>
      </c>
      <c r="E335" s="85" t="str">
        <f>評価結果!H382</f>
        <v>5f.1</v>
      </c>
      <c r="F335" s="79" t="str">
        <f>評価結果!I382</f>
        <v>クリーンルームの清浄度の適正化</v>
      </c>
      <c r="G335" s="214" t="str">
        <f ca="1">評価結果!G382</f>
        <v>◎</v>
      </c>
      <c r="H335" s="219" t="str">
        <f ca="1">評価結果!J382</f>
        <v/>
      </c>
      <c r="I335" s="200" t="str">
        <f>評価結果!M382</f>
        <v>-</v>
      </c>
      <c r="J335" s="216" t="str">
        <f>評価結果!Z382</f>
        <v/>
      </c>
      <c r="K335" s="20"/>
    </row>
    <row r="336" spans="2:11" ht="15" customHeight="1" x14ac:dyDescent="0.25">
      <c r="B336" s="1012"/>
      <c r="C336" s="1025"/>
      <c r="D336" s="41"/>
      <c r="E336" s="52" t="str">
        <f>評価結果!H383</f>
        <v>5f.2</v>
      </c>
      <c r="F336" s="51" t="str">
        <f>評価結果!I383</f>
        <v>非使用時の特殊空調室の低風量運転の実施</v>
      </c>
      <c r="G336" s="210" t="str">
        <f ca="1">評価結果!G383</f>
        <v>○</v>
      </c>
      <c r="H336" s="220" t="str">
        <f ca="1">評価結果!J383</f>
        <v/>
      </c>
      <c r="I336" s="203" t="str">
        <f>評価結果!M383</f>
        <v>-</v>
      </c>
      <c r="J336" s="204" t="str">
        <f>評価結果!Z383</f>
        <v/>
      </c>
      <c r="K336" s="20"/>
    </row>
    <row r="337" spans="2:11" ht="15" customHeight="1" x14ac:dyDescent="0.25">
      <c r="B337" s="1012"/>
      <c r="C337" s="1025"/>
      <c r="D337" s="41"/>
      <c r="E337" s="52" t="str">
        <f>評価結果!H384</f>
        <v>5f.3</v>
      </c>
      <c r="F337" s="51" t="str">
        <f>評価結果!I384</f>
        <v>冷凍・冷蔵設備冷却器の除霜（デフロスト）の実施</v>
      </c>
      <c r="G337" s="210" t="str">
        <f ca="1">評価結果!G384</f>
        <v>○</v>
      </c>
      <c r="H337" s="220" t="str">
        <f ca="1">評価結果!J384</f>
        <v/>
      </c>
      <c r="I337" s="203" t="str">
        <f>評価結果!M384</f>
        <v>-</v>
      </c>
      <c r="J337" s="204" t="str">
        <f>評価結果!Z384</f>
        <v/>
      </c>
      <c r="K337" s="20"/>
    </row>
    <row r="338" spans="2:11" ht="15" customHeight="1" x14ac:dyDescent="0.25">
      <c r="B338" s="1012"/>
      <c r="C338" s="1025"/>
      <c r="D338" s="41"/>
      <c r="E338" s="52" t="str">
        <f>評価結果!H385</f>
        <v>5f.4</v>
      </c>
      <c r="F338" s="51" t="str">
        <f>評価結果!I385</f>
        <v>特殊空調室の温度・湿度設定の緩和</v>
      </c>
      <c r="G338" s="210" t="str">
        <f ca="1">評価結果!G385</f>
        <v>＋</v>
      </c>
      <c r="H338" s="220" t="str">
        <f ca="1">評価結果!J385</f>
        <v/>
      </c>
      <c r="I338" s="203">
        <f ca="1">評価結果!M385</f>
        <v>0</v>
      </c>
      <c r="J338" s="204" t="str">
        <f ca="1">評価結果!Z385</f>
        <v/>
      </c>
      <c r="K338" s="20"/>
    </row>
    <row r="339" spans="2:11" ht="15" customHeight="1" x14ac:dyDescent="0.25">
      <c r="B339" s="1012"/>
      <c r="C339" s="1025"/>
      <c r="D339" s="41"/>
      <c r="E339" s="52" t="str">
        <f>評価結果!H386</f>
        <v>5f.5</v>
      </c>
      <c r="F339" s="51" t="str">
        <f>評価結果!I386</f>
        <v>特殊空調室の運転時間の短縮</v>
      </c>
      <c r="G339" s="210" t="str">
        <f ca="1">評価結果!G386</f>
        <v>＋</v>
      </c>
      <c r="H339" s="220" t="str">
        <f ca="1">評価結果!J386</f>
        <v/>
      </c>
      <c r="I339" s="203">
        <f ca="1">評価結果!M386</f>
        <v>0</v>
      </c>
      <c r="J339" s="204" t="str">
        <f ca="1">評価結果!Z386</f>
        <v/>
      </c>
      <c r="K339" s="20"/>
    </row>
    <row r="340" spans="2:11" ht="15" customHeight="1" x14ac:dyDescent="0.25">
      <c r="B340" s="1012"/>
      <c r="C340" s="1025"/>
      <c r="D340" s="41"/>
      <c r="E340" s="52" t="str">
        <f>評価結果!H387</f>
        <v>5f.6</v>
      </c>
      <c r="F340" s="51" t="str">
        <f>評価結果!I387</f>
        <v>特殊空調室の温度・湿度ＰＩＤ制御の調整</v>
      </c>
      <c r="G340" s="210" t="str">
        <f ca="1">評価結果!G387</f>
        <v>＋</v>
      </c>
      <c r="H340" s="220" t="str">
        <f ca="1">評価結果!J387</f>
        <v/>
      </c>
      <c r="I340" s="203">
        <f ca="1">評価結果!M387</f>
        <v>0</v>
      </c>
      <c r="J340" s="204" t="str">
        <f ca="1">評価結果!Z387</f>
        <v/>
      </c>
      <c r="K340" s="20"/>
    </row>
    <row r="341" spans="2:11" ht="15" customHeight="1" x14ac:dyDescent="0.25">
      <c r="B341" s="1012"/>
      <c r="C341" s="1025"/>
      <c r="D341" s="18"/>
      <c r="E341" s="58" t="str">
        <f>評価結果!H388</f>
        <v>5f.7</v>
      </c>
      <c r="F341" s="56" t="str">
        <f>評価結果!I388</f>
        <v>気流シミュレーションによるクリーンルームの気流改善</v>
      </c>
      <c r="G341" s="215" t="str">
        <f ca="1">評価結果!G388</f>
        <v>＋</v>
      </c>
      <c r="H341" s="221" t="str">
        <f ca="1">評価結果!J388</f>
        <v/>
      </c>
      <c r="I341" s="206">
        <f ca="1">評価結果!M388</f>
        <v>0</v>
      </c>
      <c r="J341" s="207" t="str">
        <f ca="1">評価結果!Z388</f>
        <v/>
      </c>
      <c r="K341" s="20"/>
    </row>
    <row r="342" spans="2:11" ht="15" customHeight="1" x14ac:dyDescent="0.25">
      <c r="B342" s="1012"/>
      <c r="C342" s="1025"/>
      <c r="D342" s="39" t="s">
        <v>1178</v>
      </c>
      <c r="E342" s="85" t="str">
        <f>評価結果!H389</f>
        <v>5g.1</v>
      </c>
      <c r="F342" s="79" t="str">
        <f>評価結果!I389</f>
        <v>特殊排気設備の排気量の適正化</v>
      </c>
      <c r="G342" s="214" t="str">
        <f ca="1">評価結果!G389</f>
        <v>○</v>
      </c>
      <c r="H342" s="219" t="str">
        <f ca="1">評価結果!J389</f>
        <v/>
      </c>
      <c r="I342" s="200" t="str">
        <f>評価結果!M389</f>
        <v>-</v>
      </c>
      <c r="J342" s="216" t="str">
        <f>評価結果!Z389</f>
        <v/>
      </c>
      <c r="K342" s="20"/>
    </row>
    <row r="343" spans="2:11" ht="15" customHeight="1" x14ac:dyDescent="0.25">
      <c r="B343" s="1012"/>
      <c r="C343" s="1025"/>
      <c r="D343" s="18"/>
      <c r="E343" s="58" t="str">
        <f>評価結果!H390</f>
        <v>5g.2</v>
      </c>
      <c r="F343" s="56" t="str">
        <f>評価結果!I390</f>
        <v>非使用時の特殊排気設備の低風量運転の実施</v>
      </c>
      <c r="G343" s="215" t="str">
        <f ca="1">評価結果!G390</f>
        <v>○</v>
      </c>
      <c r="H343" s="221" t="str">
        <f ca="1">評価結果!J390</f>
        <v/>
      </c>
      <c r="I343" s="206" t="str">
        <f>評価結果!M390</f>
        <v>-</v>
      </c>
      <c r="J343" s="207" t="str">
        <f>評価結果!Z390</f>
        <v/>
      </c>
      <c r="K343" s="20"/>
    </row>
    <row r="344" spans="2:11" ht="15" customHeight="1" x14ac:dyDescent="0.25">
      <c r="B344" s="1012"/>
      <c r="C344" s="1025"/>
      <c r="D344" s="135" t="s">
        <v>824</v>
      </c>
      <c r="E344" s="85" t="str">
        <f>評価結果!H391</f>
        <v>5h.1</v>
      </c>
      <c r="F344" s="79" t="str">
        <f>評価結果!I391</f>
        <v>純水原水加温設定温度の適正化</v>
      </c>
      <c r="G344" s="214" t="str">
        <f ca="1">評価結果!G391</f>
        <v>○</v>
      </c>
      <c r="H344" s="219" t="str">
        <f ca="1">評価結果!J391</f>
        <v/>
      </c>
      <c r="I344" s="200" t="str">
        <f>評価結果!M391</f>
        <v>-</v>
      </c>
      <c r="J344" s="216" t="str">
        <f>評価結果!Z391</f>
        <v/>
      </c>
      <c r="K344" s="20"/>
    </row>
    <row r="345" spans="2:11" ht="15" customHeight="1" x14ac:dyDescent="0.25">
      <c r="B345" s="1012"/>
      <c r="C345" s="1025"/>
      <c r="D345" s="41"/>
      <c r="E345" s="52" t="str">
        <f>評価結果!H392</f>
        <v>5h.2</v>
      </c>
      <c r="F345" s="51" t="str">
        <f>評価結果!I392</f>
        <v>ＲＯ装置等の運転台数の適正化</v>
      </c>
      <c r="G345" s="210" t="str">
        <f ca="1">評価結果!G392</f>
        <v>○</v>
      </c>
      <c r="H345" s="220" t="str">
        <f ca="1">評価結果!J392</f>
        <v/>
      </c>
      <c r="I345" s="203" t="str">
        <f>評価結果!M392</f>
        <v>-</v>
      </c>
      <c r="J345" s="204" t="str">
        <f>評価結果!Z392</f>
        <v/>
      </c>
      <c r="K345" s="20"/>
    </row>
    <row r="346" spans="2:11" ht="15" customHeight="1" x14ac:dyDescent="0.25">
      <c r="B346" s="1012"/>
      <c r="C346" s="1025"/>
      <c r="D346" s="41"/>
      <c r="E346" s="52" t="str">
        <f>評価結果!H393</f>
        <v>5h.3</v>
      </c>
      <c r="F346" s="51" t="str">
        <f>評価結果!I393</f>
        <v>ＵＶランプ・ＵＶ酸化器の間引き・停止</v>
      </c>
      <c r="G346" s="210" t="str">
        <f ca="1">評価結果!G393</f>
        <v>＋</v>
      </c>
      <c r="H346" s="220" t="str">
        <f ca="1">評価結果!J393</f>
        <v/>
      </c>
      <c r="I346" s="203">
        <f ca="1">評価結果!M393</f>
        <v>0</v>
      </c>
      <c r="J346" s="204" t="str">
        <f ca="1">評価結果!Z393</f>
        <v/>
      </c>
      <c r="K346" s="20"/>
    </row>
    <row r="347" spans="2:11" ht="15" customHeight="1" x14ac:dyDescent="0.25">
      <c r="B347" s="1012"/>
      <c r="C347" s="1025"/>
      <c r="D347" s="41"/>
      <c r="E347" s="52" t="str">
        <f>評価結果!H394</f>
        <v>5h.4</v>
      </c>
      <c r="F347" s="51" t="str">
        <f>評価結果!I394</f>
        <v>製品洗浄待ち時間中のスタンバイブロー低減の実施</v>
      </c>
      <c r="G347" s="210" t="str">
        <f ca="1">評価結果!G394</f>
        <v>＋</v>
      </c>
      <c r="H347" s="220" t="str">
        <f ca="1">評価結果!J394</f>
        <v/>
      </c>
      <c r="I347" s="203">
        <f ca="1">評価結果!M394</f>
        <v>0</v>
      </c>
      <c r="J347" s="204" t="str">
        <f ca="1">評価結果!Z394</f>
        <v/>
      </c>
      <c r="K347" s="20"/>
    </row>
    <row r="348" spans="2:11" ht="15" customHeight="1" x14ac:dyDescent="0.25">
      <c r="B348" s="1012"/>
      <c r="C348" s="1025"/>
      <c r="D348" s="41"/>
      <c r="E348" s="58" t="str">
        <f>評価結果!H395</f>
        <v>5h.5</v>
      </c>
      <c r="F348" s="56" t="str">
        <f>評価結果!I395</f>
        <v>ＲＯ装置回収率の適正化</v>
      </c>
      <c r="G348" s="215" t="str">
        <f ca="1">評価結果!G395</f>
        <v>＋</v>
      </c>
      <c r="H348" s="221" t="str">
        <f ca="1">評価結果!J395</f>
        <v/>
      </c>
      <c r="I348" s="206">
        <f ca="1">評価結果!M395</f>
        <v>0</v>
      </c>
      <c r="J348" s="207" t="str">
        <f ca="1">評価結果!Z395</f>
        <v/>
      </c>
      <c r="K348" s="20"/>
    </row>
    <row r="349" spans="2:11" ht="15" customHeight="1" x14ac:dyDescent="0.25">
      <c r="B349" s="1012"/>
      <c r="C349" s="1026"/>
      <c r="D349" s="39" t="s">
        <v>1912</v>
      </c>
      <c r="E349" s="58" t="str">
        <f>評価結果!H396</f>
        <v>5i.1</v>
      </c>
      <c r="F349" s="56" t="str">
        <f>評価結果!I396</f>
        <v>燃費の管理</v>
      </c>
      <c r="G349" s="215" t="str">
        <f ca="1">評価結果!G396</f>
        <v>＋</v>
      </c>
      <c r="H349" s="221" t="str">
        <f ca="1">評価結果!J396</f>
        <v/>
      </c>
      <c r="I349" s="206">
        <f ca="1">評価結果!M396</f>
        <v>0</v>
      </c>
      <c r="J349" s="207" t="str">
        <f ca="1">評価結果!Z396</f>
        <v/>
      </c>
      <c r="K349" s="20"/>
    </row>
    <row r="350" spans="2:11" ht="15" customHeight="1" x14ac:dyDescent="0.25">
      <c r="B350" s="1012"/>
      <c r="C350" s="1031" t="s">
        <v>2319</v>
      </c>
      <c r="D350" s="284" t="s">
        <v>2020</v>
      </c>
      <c r="E350" s="242" t="str">
        <f>評価結果!H397</f>
        <v>6a.1</v>
      </c>
      <c r="F350" s="33" t="str">
        <f>評価結果!I397</f>
        <v>燃焼設備の定期的な保守・点検</v>
      </c>
      <c r="G350" s="319" t="str">
        <f ca="1">評価結果!G397</f>
        <v>◎</v>
      </c>
      <c r="H350" s="320" t="str">
        <f ca="1">評価結果!J397</f>
        <v/>
      </c>
      <c r="I350" s="321" t="str">
        <f>評価結果!M397</f>
        <v>-</v>
      </c>
      <c r="J350" s="322" t="str">
        <f>評価結果!Z397</f>
        <v/>
      </c>
      <c r="K350" s="20"/>
    </row>
    <row r="351" spans="2:11" ht="15" customHeight="1" x14ac:dyDescent="0.25">
      <c r="B351" s="1012"/>
      <c r="C351" s="1032"/>
      <c r="D351" s="284" t="s">
        <v>2280</v>
      </c>
      <c r="E351" s="242" t="str">
        <f>評価結果!H398</f>
        <v>6b.1</v>
      </c>
      <c r="F351" s="33" t="str">
        <f>評価結果!I398</f>
        <v>熱交換器等の定期的な付着物の除去</v>
      </c>
      <c r="G351" s="319" t="str">
        <f ca="1">評価結果!G398</f>
        <v>◎</v>
      </c>
      <c r="H351" s="320" t="str">
        <f ca="1">評価結果!J398</f>
        <v/>
      </c>
      <c r="I351" s="321" t="str">
        <f>評価結果!M398</f>
        <v>-</v>
      </c>
      <c r="J351" s="322" t="str">
        <f>評価結果!Z398</f>
        <v/>
      </c>
      <c r="K351" s="20"/>
    </row>
    <row r="352" spans="2:11" ht="15" customHeight="1" x14ac:dyDescent="0.25">
      <c r="B352" s="1012"/>
      <c r="C352" s="1032"/>
      <c r="D352" s="301" t="s">
        <v>3155</v>
      </c>
      <c r="E352" s="242" t="str">
        <f>評価結果!H399</f>
        <v>6c.1</v>
      </c>
      <c r="F352" s="33" t="str">
        <f>評価結果!I399</f>
        <v>排熱回収設備の定期的な保守・点検</v>
      </c>
      <c r="G352" s="319" t="str">
        <f ca="1">評価結果!G399</f>
        <v>◎</v>
      </c>
      <c r="H352" s="320" t="str">
        <f ca="1">評価結果!J399</f>
        <v/>
      </c>
      <c r="I352" s="321" t="str">
        <f>評価結果!M399</f>
        <v>-</v>
      </c>
      <c r="J352" s="322" t="str">
        <f>評価結果!Z399</f>
        <v/>
      </c>
      <c r="K352" s="20"/>
    </row>
    <row r="353" spans="2:11" ht="15" customHeight="1" x14ac:dyDescent="0.25">
      <c r="B353" s="1012"/>
      <c r="C353" s="1032"/>
      <c r="D353" s="135" t="s">
        <v>2268</v>
      </c>
      <c r="E353" s="85" t="str">
        <f>評価結果!H400</f>
        <v>6d.1</v>
      </c>
      <c r="F353" s="79" t="str">
        <f>評価結果!I400</f>
        <v>燃焼設備・熱利用設備の定期的な保守・点検</v>
      </c>
      <c r="G353" s="214" t="str">
        <f ca="1">評価結果!G400</f>
        <v>◎</v>
      </c>
      <c r="H353" s="219" t="str">
        <f ca="1">評価結果!J400</f>
        <v/>
      </c>
      <c r="I353" s="200" t="str">
        <f>評価結果!M400</f>
        <v>-</v>
      </c>
      <c r="J353" s="216" t="str">
        <f>評価結果!Z400</f>
        <v/>
      </c>
      <c r="K353" s="20"/>
    </row>
    <row r="354" spans="2:11" ht="15" customHeight="1" x14ac:dyDescent="0.25">
      <c r="B354" s="1012"/>
      <c r="C354" s="1032"/>
      <c r="D354" s="41"/>
      <c r="E354" s="52" t="str">
        <f>評価結果!H401</f>
        <v>6d.2</v>
      </c>
      <c r="F354" s="51" t="str">
        <f>評価結果!I401</f>
        <v>配管の定期的な保守・点検</v>
      </c>
      <c r="G354" s="210" t="str">
        <f ca="1">評価結果!G401</f>
        <v>○</v>
      </c>
      <c r="H354" s="220" t="str">
        <f ca="1">評価結果!J401</f>
        <v/>
      </c>
      <c r="I354" s="203" t="str">
        <f>評価結果!M401</f>
        <v>-</v>
      </c>
      <c r="J354" s="204" t="str">
        <f>評価結果!Z401</f>
        <v/>
      </c>
      <c r="K354" s="20"/>
    </row>
    <row r="355" spans="2:11" ht="15" customHeight="1" x14ac:dyDescent="0.25">
      <c r="B355" s="1012"/>
      <c r="C355" s="1032"/>
      <c r="D355" s="18"/>
      <c r="E355" s="58" t="str">
        <f>評価結果!H402</f>
        <v>6d.3</v>
      </c>
      <c r="F355" s="56" t="str">
        <f>評価結果!I402</f>
        <v>燃料・製品貯蔵設備の定期的な保守・点検</v>
      </c>
      <c r="G355" s="215" t="str">
        <f ca="1">評価結果!G402</f>
        <v>○</v>
      </c>
      <c r="H355" s="221" t="str">
        <f ca="1">評価結果!J402</f>
        <v/>
      </c>
      <c r="I355" s="206" t="str">
        <f>評価結果!M402</f>
        <v>-</v>
      </c>
      <c r="J355" s="207" t="str">
        <f>評価結果!Z402</f>
        <v/>
      </c>
      <c r="K355" s="20"/>
    </row>
    <row r="356" spans="2:11" ht="15" customHeight="1" x14ac:dyDescent="0.25">
      <c r="B356" s="1012"/>
      <c r="C356" s="1032"/>
      <c r="D356" s="41" t="s">
        <v>2269</v>
      </c>
      <c r="E356" s="85" t="str">
        <f>評価結果!H403</f>
        <v>6e.1</v>
      </c>
      <c r="F356" s="79" t="str">
        <f>評価結果!I403</f>
        <v>電動力応用設備・電気加熱設備の定期的な保守・点検</v>
      </c>
      <c r="G356" s="214" t="str">
        <f ca="1">評価結果!G403</f>
        <v>◎</v>
      </c>
      <c r="H356" s="219" t="str">
        <f ca="1">評価結果!J403</f>
        <v/>
      </c>
      <c r="I356" s="200" t="str">
        <f>評価結果!M403</f>
        <v>-</v>
      </c>
      <c r="J356" s="216" t="str">
        <f>評価結果!Z403</f>
        <v/>
      </c>
      <c r="K356" s="20"/>
    </row>
    <row r="357" spans="2:11" ht="15" customHeight="1" x14ac:dyDescent="0.25">
      <c r="B357" s="1012"/>
      <c r="C357" s="1032"/>
      <c r="D357" s="18"/>
      <c r="E357" s="58" t="str">
        <f>評価結果!H404</f>
        <v>6e.2</v>
      </c>
      <c r="F357" s="56" t="str">
        <f>評価結果!I404</f>
        <v>生産プロセスにおけるブロワ・ファンのフィルターの清掃</v>
      </c>
      <c r="G357" s="215" t="str">
        <f ca="1">評価結果!G404</f>
        <v>◎</v>
      </c>
      <c r="H357" s="221" t="str">
        <f ca="1">評価結果!J404</f>
        <v/>
      </c>
      <c r="I357" s="206" t="str">
        <f>評価結果!M404</f>
        <v>-</v>
      </c>
      <c r="J357" s="207" t="str">
        <f>評価結果!Z404</f>
        <v/>
      </c>
      <c r="K357" s="20"/>
    </row>
    <row r="358" spans="2:11" ht="15" customHeight="1" x14ac:dyDescent="0.25">
      <c r="B358" s="1012"/>
      <c r="C358" s="1032"/>
      <c r="D358" s="41" t="s">
        <v>2270</v>
      </c>
      <c r="E358" s="85" t="str">
        <f>評価結果!H405</f>
        <v>6f.1</v>
      </c>
      <c r="F358" s="79" t="str">
        <f>評価結果!I405</f>
        <v>特殊空調設備の定期的な保守・点検</v>
      </c>
      <c r="G358" s="214" t="str">
        <f ca="1">評価結果!G405</f>
        <v>◎</v>
      </c>
      <c r="H358" s="219" t="str">
        <f ca="1">評価結果!J405</f>
        <v/>
      </c>
      <c r="I358" s="200" t="str">
        <f>評価結果!M405</f>
        <v>-</v>
      </c>
      <c r="J358" s="216" t="str">
        <f>評価結果!Z405</f>
        <v/>
      </c>
      <c r="K358" s="20"/>
    </row>
    <row r="359" spans="2:11" ht="15" customHeight="1" x14ac:dyDescent="0.25">
      <c r="B359" s="1013"/>
      <c r="C359" s="1033"/>
      <c r="D359" s="42"/>
      <c r="E359" s="58" t="str">
        <f>評価結果!H406</f>
        <v>6f.2</v>
      </c>
      <c r="F359" s="56" t="str">
        <f>評価結果!I406</f>
        <v>冷凍・冷蔵庫の保温管理</v>
      </c>
      <c r="G359" s="215" t="str">
        <f ca="1">評価結果!G406</f>
        <v>○</v>
      </c>
      <c r="H359" s="221" t="str">
        <f ca="1">評価結果!J406</f>
        <v/>
      </c>
      <c r="I359" s="206" t="str">
        <f>評価結果!M406</f>
        <v>-</v>
      </c>
      <c r="J359" s="207" t="str">
        <f>評価結果!Z406</f>
        <v/>
      </c>
      <c r="K359" s="20"/>
    </row>
    <row r="360" spans="2:11" x14ac:dyDescent="0.25"/>
  </sheetData>
  <sheetProtection algorithmName="SHA-512" hashValue="pqcAki/TrC4vb+Ga3p67XUzGPLSGl9+sBovIzwPea8k2fVSTYtiQUos0+rpuRl0n8j/5uCjPXxOFOzqZAsPzWA==" saltValue="pEMbE5ItofjzQjAP2maEag==" spinCount="100000" sheet="1" objects="1" scenarios="1" selectLockedCells="1"/>
  <mergeCells count="31">
    <mergeCell ref="B134:B158"/>
    <mergeCell ref="C157:D158"/>
    <mergeCell ref="F5:J5"/>
    <mergeCell ref="D22:D23"/>
    <mergeCell ref="B8:B30"/>
    <mergeCell ref="D16:D17"/>
    <mergeCell ref="B6:D6"/>
    <mergeCell ref="B69:B133"/>
    <mergeCell ref="C31:C46"/>
    <mergeCell ref="B47:B68"/>
    <mergeCell ref="C47:C68"/>
    <mergeCell ref="B31:B46"/>
    <mergeCell ref="C350:C359"/>
    <mergeCell ref="B241:B300"/>
    <mergeCell ref="C159:C195"/>
    <mergeCell ref="B311:B359"/>
    <mergeCell ref="C311:C349"/>
    <mergeCell ref="B196:B240"/>
    <mergeCell ref="C241:C300"/>
    <mergeCell ref="B301:B310"/>
    <mergeCell ref="C301:C310"/>
    <mergeCell ref="C232:C240"/>
    <mergeCell ref="C209:C231"/>
    <mergeCell ref="B159:B195"/>
    <mergeCell ref="D190:D191"/>
    <mergeCell ref="C196:C208"/>
    <mergeCell ref="D92:D93"/>
    <mergeCell ref="C147:C156"/>
    <mergeCell ref="C134:C146"/>
    <mergeCell ref="C69:C98"/>
    <mergeCell ref="C99:C133"/>
  </mergeCells>
  <phoneticPr fontId="2"/>
  <printOptions horizontalCentered="1"/>
  <pageMargins left="0.39370078740157483" right="0.19685039370078741" top="0.78740157480314965" bottom="0.19685039370078741" header="0.51181102362204722" footer="0.19685039370078741"/>
  <pageSetup paperSize="9" scale="80" orientation="portrait" r:id="rId1"/>
  <headerFooter alignWithMargins="0"/>
  <rowBreaks count="5" manualBreakCount="5">
    <brk id="68" max="10" man="1"/>
    <brk id="133" max="10" man="1"/>
    <brk id="195" max="10" man="1"/>
    <brk id="240" max="10" man="1"/>
    <brk id="300" max="10" man="1"/>
  </rowBreaks>
  <ignoredErrors>
    <ignoredError sqref="J91 G90:I91 G158:J359 G8:J89 G92:J155 G156:J156 G157:J157" unlockedFormula="1"/>
    <ignoredError sqref="C8 C13 C16 C22 C3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B1:AM44"/>
  <sheetViews>
    <sheetView showGridLines="0" zoomScaleNormal="100" zoomScaleSheetLayoutView="100" workbookViewId="0">
      <pane ySplit="11" topLeftCell="A12" activePane="bottomLeft" state="frozen"/>
      <selection activeCell="C3" sqref="C3:F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9.59765625" customWidth="1"/>
    <col min="6" max="6" width="5.59765625" customWidth="1"/>
    <col min="7" max="7" width="6.59765625" customWidth="1"/>
    <col min="8" max="8" width="9.59765625" customWidth="1"/>
    <col min="9" max="9" width="7.59765625" customWidth="1"/>
    <col min="10" max="10" width="5.59765625" customWidth="1"/>
    <col min="11" max="11" width="0.265625" customWidth="1"/>
    <col min="12" max="16" width="7.59765625" customWidth="1"/>
    <col min="17" max="17" width="0.265625" customWidth="1"/>
    <col min="18" max="19" width="6.59765625" customWidth="1"/>
    <col min="20" max="22" width="7.59765625" customWidth="1"/>
    <col min="23" max="23" width="2.59765625" customWidth="1"/>
    <col min="24" max="24" width="0.46484375" customWidth="1"/>
    <col min="25" max="25" width="2.59765625" customWidth="1"/>
    <col min="26" max="27" width="5.59765625" hidden="1" customWidth="1"/>
  </cols>
  <sheetData>
    <row r="1" spans="2:39" ht="13.5" customHeight="1" x14ac:dyDescent="0.25">
      <c r="C1" s="183" t="s">
        <v>2500</v>
      </c>
      <c r="I1" s="178"/>
      <c r="K1" s="1"/>
      <c r="L1" s="178"/>
      <c r="M1" s="178"/>
      <c r="N1" s="178"/>
      <c r="R1" s="1"/>
      <c r="S1" s="1"/>
      <c r="T1" s="1"/>
      <c r="U1" s="1"/>
      <c r="V1" s="531"/>
      <c r="W1" s="531"/>
      <c r="AB1" t="s">
        <v>7</v>
      </c>
      <c r="AC1" t="s">
        <v>146</v>
      </c>
      <c r="AE1" s="14" t="s">
        <v>2080</v>
      </c>
      <c r="AF1" s="14" t="s">
        <v>1431</v>
      </c>
    </row>
    <row r="2" spans="2:39" ht="3" customHeight="1" x14ac:dyDescent="0.25">
      <c r="B2" s="532"/>
      <c r="C2" s="333"/>
      <c r="D2" s="181"/>
      <c r="E2" s="333"/>
      <c r="F2" s="333"/>
      <c r="G2" s="333"/>
      <c r="H2" s="333"/>
      <c r="J2" s="333"/>
      <c r="K2" s="181"/>
      <c r="O2" s="333"/>
      <c r="P2" s="333"/>
      <c r="Q2" s="333"/>
      <c r="R2" s="181"/>
      <c r="S2" s="181"/>
      <c r="T2" s="181"/>
      <c r="U2" s="181"/>
      <c r="V2" s="181"/>
      <c r="W2" s="181"/>
      <c r="X2" s="400"/>
      <c r="AD2" s="537"/>
      <c r="AJ2" s="1"/>
    </row>
    <row r="3" spans="2:39" ht="13.5" customHeight="1" thickBot="1" x14ac:dyDescent="0.3">
      <c r="B3" s="401"/>
      <c r="D3" s="1" t="s">
        <v>2638</v>
      </c>
      <c r="K3" s="1"/>
      <c r="R3" s="1"/>
      <c r="S3" s="1"/>
      <c r="T3" s="1"/>
      <c r="U3" s="1"/>
      <c r="V3" s="1"/>
      <c r="W3" s="1"/>
      <c r="X3" s="402"/>
      <c r="AD3" s="537"/>
      <c r="AE3" s="11" t="s">
        <v>2231</v>
      </c>
      <c r="AF3" s="11" t="s">
        <v>2635</v>
      </c>
      <c r="AG3" s="11" t="s">
        <v>2636</v>
      </c>
      <c r="AH3" s="11" t="s">
        <v>2637</v>
      </c>
      <c r="AI3" s="11" t="s">
        <v>2232</v>
      </c>
      <c r="AJ3" s="1"/>
    </row>
    <row r="4" spans="2:39" ht="13.5" customHeight="1" thickBot="1" x14ac:dyDescent="0.3">
      <c r="B4" s="401"/>
      <c r="H4" s="2" t="s">
        <v>2632</v>
      </c>
      <c r="I4" s="538" t="str">
        <f>IF(COUNT(F12:F41)=0,"",MIN(F12:F41))</f>
        <v/>
      </c>
      <c r="K4" s="1"/>
      <c r="M4" s="2" t="s">
        <v>2633</v>
      </c>
      <c r="N4" s="538" t="str">
        <f>IF(COUNT(F12:F41)=0,"",MAX(F12:F41))</f>
        <v/>
      </c>
      <c r="T4" s="1"/>
      <c r="V4" s="1"/>
      <c r="W4" s="1"/>
      <c r="X4" s="402"/>
      <c r="AC4" s="26"/>
      <c r="AD4" s="26"/>
      <c r="AE4" s="131">
        <v>1</v>
      </c>
      <c r="AF4" s="266">
        <v>50.8</v>
      </c>
      <c r="AG4" s="266">
        <v>39.1</v>
      </c>
      <c r="AH4" s="266">
        <v>36.700000000000003</v>
      </c>
      <c r="AI4" s="131">
        <v>1</v>
      </c>
      <c r="AJ4" s="1"/>
    </row>
    <row r="5" spans="2:39" ht="4.5" customHeight="1" x14ac:dyDescent="0.25">
      <c r="B5" s="401"/>
      <c r="D5" s="1"/>
      <c r="X5" s="402"/>
    </row>
    <row r="6" spans="2:39" s="1" customFormat="1" ht="15" customHeight="1" x14ac:dyDescent="0.25">
      <c r="B6" s="401"/>
      <c r="C6"/>
      <c r="D6" s="1206" t="s">
        <v>2502</v>
      </c>
      <c r="E6" s="1123" t="s">
        <v>193</v>
      </c>
      <c r="F6" s="1123" t="s">
        <v>2503</v>
      </c>
      <c r="G6" s="1123" t="s">
        <v>2504</v>
      </c>
      <c r="H6" s="1123" t="s">
        <v>2965</v>
      </c>
      <c r="I6" s="1123" t="s">
        <v>2640</v>
      </c>
      <c r="J6" s="1206" t="s">
        <v>641</v>
      </c>
      <c r="K6" s="451"/>
      <c r="L6" s="1008" t="s">
        <v>2505</v>
      </c>
      <c r="M6" s="1009"/>
      <c r="N6" s="1009"/>
      <c r="O6" s="1009"/>
      <c r="P6" s="1010"/>
      <c r="Q6" s="156"/>
      <c r="R6" s="1067" t="s">
        <v>194</v>
      </c>
      <c r="S6" s="1068"/>
      <c r="T6" s="1068"/>
      <c r="U6" s="1068"/>
      <c r="V6" s="1069"/>
      <c r="W6" s="5"/>
      <c r="X6" s="539"/>
      <c r="Y6" s="540"/>
      <c r="Z6"/>
      <c r="AA6" s="540"/>
      <c r="AB6" s="167"/>
    </row>
    <row r="7" spans="2:39" s="1" customFormat="1" ht="15" customHeight="1" x14ac:dyDescent="0.25">
      <c r="B7" s="401"/>
      <c r="C7"/>
      <c r="D7" s="986"/>
      <c r="E7" s="986"/>
      <c r="F7" s="992"/>
      <c r="G7" s="986"/>
      <c r="H7" s="992"/>
      <c r="I7" s="1123"/>
      <c r="J7" s="1206"/>
      <c r="K7" s="517"/>
      <c r="L7" s="992" t="s">
        <v>2506</v>
      </c>
      <c r="M7" s="992" t="s">
        <v>455</v>
      </c>
      <c r="N7" s="992" t="s">
        <v>3324</v>
      </c>
      <c r="O7" s="1204" t="s">
        <v>2641</v>
      </c>
      <c r="P7" s="1204" t="s">
        <v>2646</v>
      </c>
      <c r="Q7" s="517"/>
      <c r="R7" s="992" t="s">
        <v>2642</v>
      </c>
      <c r="S7" s="992" t="s">
        <v>2507</v>
      </c>
      <c r="T7" s="992" t="s">
        <v>2643</v>
      </c>
      <c r="U7" s="992" t="s">
        <v>2644</v>
      </c>
      <c r="V7" s="992" t="s">
        <v>2645</v>
      </c>
      <c r="W7" s="795"/>
      <c r="X7" s="539"/>
      <c r="Y7" s="540"/>
      <c r="Z7"/>
      <c r="AA7" s="540"/>
      <c r="AB7" s="167"/>
      <c r="AK7" s="26"/>
      <c r="AL7" s="26"/>
      <c r="AM7"/>
    </row>
    <row r="8" spans="2:39" s="1" customFormat="1" ht="36" customHeight="1" x14ac:dyDescent="0.25">
      <c r="B8" s="401"/>
      <c r="C8"/>
      <c r="D8" s="986"/>
      <c r="E8" s="986"/>
      <c r="F8" s="992"/>
      <c r="G8" s="986"/>
      <c r="H8" s="992"/>
      <c r="I8" s="1123"/>
      <c r="J8" s="1206"/>
      <c r="K8" s="517"/>
      <c r="L8" s="1203"/>
      <c r="M8" s="1203"/>
      <c r="N8" s="1203"/>
      <c r="O8" s="1205"/>
      <c r="P8" s="1205"/>
      <c r="Q8" s="517"/>
      <c r="R8" s="1203"/>
      <c r="S8" s="1203"/>
      <c r="T8" s="1203"/>
      <c r="U8" s="993"/>
      <c r="V8" s="1203"/>
      <c r="W8" s="795"/>
      <c r="X8" s="539"/>
      <c r="Y8" s="540"/>
      <c r="Z8"/>
      <c r="AA8" s="540"/>
      <c r="AB8" s="167"/>
    </row>
    <row r="9" spans="2:39" s="1" customFormat="1" ht="2.1" customHeight="1" x14ac:dyDescent="0.25">
      <c r="B9" s="401"/>
      <c r="C9"/>
      <c r="D9" s="175"/>
      <c r="E9" s="450"/>
      <c r="F9" s="448"/>
      <c r="G9" s="450"/>
      <c r="H9" s="448"/>
      <c r="I9" s="133"/>
      <c r="J9" s="25"/>
      <c r="K9" s="541"/>
      <c r="L9" s="133"/>
      <c r="M9" s="519"/>
      <c r="N9" s="519"/>
      <c r="O9" s="542"/>
      <c r="P9" s="519"/>
      <c r="Q9" s="133"/>
      <c r="R9" s="543"/>
      <c r="S9" s="543"/>
      <c r="T9" s="543"/>
      <c r="U9" s="543"/>
      <c r="V9" s="543"/>
      <c r="W9" s="796"/>
      <c r="X9" s="539"/>
      <c r="Y9" s="540"/>
      <c r="Z9"/>
      <c r="AA9" s="540"/>
      <c r="AB9" s="167"/>
    </row>
    <row r="10" spans="2:39" s="1" customFormat="1" ht="15" customHeight="1" x14ac:dyDescent="0.25">
      <c r="B10" s="401"/>
      <c r="C10"/>
      <c r="D10" s="960" t="s">
        <v>2248</v>
      </c>
      <c r="E10" s="961"/>
      <c r="F10" s="961"/>
      <c r="G10" s="961"/>
      <c r="H10" s="961"/>
      <c r="I10" s="508" t="s">
        <v>1859</v>
      </c>
      <c r="J10" s="512" t="s">
        <v>1859</v>
      </c>
      <c r="K10" s="544"/>
      <c r="L10" s="508" t="s">
        <v>1859</v>
      </c>
      <c r="M10" s="508" t="s">
        <v>1859</v>
      </c>
      <c r="N10" s="508" t="s">
        <v>1859</v>
      </c>
      <c r="O10" s="508" t="s">
        <v>1859</v>
      </c>
      <c r="P10" s="512" t="s">
        <v>1859</v>
      </c>
      <c r="Q10" s="502"/>
      <c r="R10" s="547" t="s">
        <v>1859</v>
      </c>
      <c r="S10" s="548" t="s">
        <v>1859</v>
      </c>
      <c r="T10" s="549" t="s">
        <v>1859</v>
      </c>
      <c r="U10" s="550" t="s">
        <v>1859</v>
      </c>
      <c r="V10" s="551" t="s">
        <v>1859</v>
      </c>
      <c r="W10" s="742"/>
      <c r="X10" s="552"/>
      <c r="Y10" s="613"/>
      <c r="Z10"/>
    </row>
    <row r="11" spans="2:39" s="1" customFormat="1" ht="15" customHeight="1" thickBot="1" x14ac:dyDescent="0.3">
      <c r="B11" s="401"/>
      <c r="C11"/>
      <c r="D11" s="960" t="s">
        <v>1559</v>
      </c>
      <c r="E11" s="1207"/>
      <c r="F11" s="1207"/>
      <c r="G11" s="1207"/>
      <c r="H11" s="1208"/>
      <c r="I11" s="553">
        <f>SUMPRODUCT(I12:I41,J12:J41)</f>
        <v>0</v>
      </c>
      <c r="J11" s="600">
        <f>SUM(J12:J41)</f>
        <v>0</v>
      </c>
      <c r="K11" s="624"/>
      <c r="L11" s="625">
        <f>SUMPRODUCT(J12:J41,L12:L41)</f>
        <v>0</v>
      </c>
      <c r="M11" s="508" t="s">
        <v>1859</v>
      </c>
      <c r="N11" s="508" t="s">
        <v>1859</v>
      </c>
      <c r="O11" s="556">
        <f>SUM(O12:O41)</f>
        <v>0</v>
      </c>
      <c r="P11" s="508" t="s">
        <v>1859</v>
      </c>
      <c r="Q11" s="557"/>
      <c r="R11" s="547" t="s">
        <v>1859</v>
      </c>
      <c r="S11" s="548" t="s">
        <v>1859</v>
      </c>
      <c r="T11" s="558">
        <f>SUM(T12:T41)</f>
        <v>0</v>
      </c>
      <c r="U11" s="559">
        <f>SUM(U12:U41)</f>
        <v>0</v>
      </c>
      <c r="V11" s="558">
        <f>SUM(V12:V41)</f>
        <v>0</v>
      </c>
      <c r="W11" s="797"/>
      <c r="X11" s="560"/>
      <c r="Y11" s="614"/>
      <c r="Z11"/>
      <c r="AA11" s="561"/>
      <c r="AF11" s="562"/>
    </row>
    <row r="12" spans="2:39" s="1" customFormat="1" ht="12.75" customHeight="1" x14ac:dyDescent="0.25">
      <c r="B12" s="401"/>
      <c r="C12"/>
      <c r="D12" s="563">
        <v>1</v>
      </c>
      <c r="E12" s="564"/>
      <c r="F12" s="565"/>
      <c r="G12" s="566"/>
      <c r="H12" s="567"/>
      <c r="I12" s="568"/>
      <c r="J12" s="568"/>
      <c r="K12" s="898"/>
      <c r="L12" s="608"/>
      <c r="M12" s="570"/>
      <c r="N12" s="904"/>
      <c r="O12" s="835"/>
      <c r="P12" s="616" t="str">
        <f t="shared" ref="P12:P40" si="0">IF(OR(L12="",L12=0),"",(I12*3.6)/(L12*HLOOKUP(M12,$AE$3:$AI$4,2,0)))</f>
        <v/>
      </c>
      <c r="Q12" s="802"/>
      <c r="R12" s="572"/>
      <c r="S12" s="573"/>
      <c r="T12" s="574" t="str">
        <f t="shared" ref="T12:T40" si="1">IF(OR(H12="",L12="",),"",L12*HLOOKUP(M12,$AE$3:$AI$4,2,0)/1000*J12*R12*S12)</f>
        <v/>
      </c>
      <c r="U12" s="575"/>
      <c r="V12" s="576" t="str">
        <f t="shared" ref="V12:V40" si="2">IF(U12="",T12,U12)</f>
        <v/>
      </c>
      <c r="W12" s="648"/>
      <c r="X12" s="577"/>
      <c r="Y12" s="24"/>
      <c r="Z12"/>
      <c r="AA12" s="101"/>
    </row>
    <row r="13" spans="2:39" s="1" customFormat="1" ht="12.75" customHeight="1" x14ac:dyDescent="0.25">
      <c r="B13" s="401"/>
      <c r="C13"/>
      <c r="D13" s="578">
        <f t="shared" ref="D13:D41" si="3">D12+1</f>
        <v>2</v>
      </c>
      <c r="E13" s="564"/>
      <c r="F13" s="579"/>
      <c r="G13" s="566"/>
      <c r="H13" s="580"/>
      <c r="I13" s="479"/>
      <c r="J13" s="479"/>
      <c r="K13" s="899"/>
      <c r="L13" s="484"/>
      <c r="M13" s="582"/>
      <c r="N13" s="905"/>
      <c r="O13" s="586"/>
      <c r="P13" s="610" t="str">
        <f t="shared" si="0"/>
        <v/>
      </c>
      <c r="Q13" s="803"/>
      <c r="R13" s="479"/>
      <c r="S13" s="584"/>
      <c r="T13" s="585" t="str">
        <f t="shared" si="1"/>
        <v/>
      </c>
      <c r="U13" s="586"/>
      <c r="V13" s="587" t="str">
        <f t="shared" si="2"/>
        <v/>
      </c>
      <c r="W13" s="648"/>
      <c r="X13" s="577"/>
      <c r="Y13" s="24"/>
      <c r="Z13"/>
      <c r="AA13" s="101"/>
    </row>
    <row r="14" spans="2:39" s="1" customFormat="1" ht="12.75" customHeight="1" x14ac:dyDescent="0.25">
      <c r="B14" s="401"/>
      <c r="C14"/>
      <c r="D14" s="578">
        <f t="shared" si="3"/>
        <v>3</v>
      </c>
      <c r="E14" s="564"/>
      <c r="F14" s="579"/>
      <c r="G14" s="566"/>
      <c r="H14" s="580"/>
      <c r="I14" s="479"/>
      <c r="J14" s="479"/>
      <c r="K14" s="899"/>
      <c r="L14" s="484"/>
      <c r="M14" s="582"/>
      <c r="N14" s="905"/>
      <c r="O14" s="586"/>
      <c r="P14" s="610" t="str">
        <f t="shared" si="0"/>
        <v/>
      </c>
      <c r="Q14" s="803"/>
      <c r="R14" s="479"/>
      <c r="S14" s="584"/>
      <c r="T14" s="585" t="str">
        <f t="shared" si="1"/>
        <v/>
      </c>
      <c r="U14" s="586"/>
      <c r="V14" s="587" t="str">
        <f t="shared" si="2"/>
        <v/>
      </c>
      <c r="W14" s="648"/>
      <c r="X14" s="588"/>
      <c r="Y14" s="589"/>
      <c r="Z14"/>
      <c r="AA14" s="101"/>
    </row>
    <row r="15" spans="2:39" s="1" customFormat="1" ht="12.75" customHeight="1" x14ac:dyDescent="0.25">
      <c r="B15" s="401"/>
      <c r="C15"/>
      <c r="D15" s="578">
        <f t="shared" si="3"/>
        <v>4</v>
      </c>
      <c r="E15" s="564"/>
      <c r="F15" s="579"/>
      <c r="G15" s="566"/>
      <c r="H15" s="580"/>
      <c r="I15" s="479"/>
      <c r="J15" s="479"/>
      <c r="K15" s="899"/>
      <c r="L15" s="484"/>
      <c r="M15" s="582"/>
      <c r="N15" s="905"/>
      <c r="O15" s="586"/>
      <c r="P15" s="610" t="str">
        <f t="shared" si="0"/>
        <v/>
      </c>
      <c r="Q15" s="803"/>
      <c r="R15" s="479"/>
      <c r="S15" s="584"/>
      <c r="T15" s="585" t="str">
        <f t="shared" si="1"/>
        <v/>
      </c>
      <c r="U15" s="586"/>
      <c r="V15" s="587" t="str">
        <f t="shared" si="2"/>
        <v/>
      </c>
      <c r="W15" s="648"/>
      <c r="X15" s="577"/>
      <c r="Y15" s="24"/>
      <c r="Z15"/>
      <c r="AA15" s="101"/>
    </row>
    <row r="16" spans="2:39" s="1" customFormat="1" ht="12.75" customHeight="1" x14ac:dyDescent="0.25">
      <c r="B16" s="401"/>
      <c r="C16"/>
      <c r="D16" s="578">
        <f t="shared" si="3"/>
        <v>5</v>
      </c>
      <c r="E16" s="564"/>
      <c r="F16" s="579"/>
      <c r="G16" s="566"/>
      <c r="H16" s="580"/>
      <c r="I16" s="479"/>
      <c r="J16" s="479"/>
      <c r="K16" s="899"/>
      <c r="L16" s="484"/>
      <c r="M16" s="582"/>
      <c r="N16" s="905"/>
      <c r="O16" s="586"/>
      <c r="P16" s="610" t="str">
        <f t="shared" si="0"/>
        <v/>
      </c>
      <c r="Q16" s="803"/>
      <c r="R16" s="479"/>
      <c r="S16" s="584"/>
      <c r="T16" s="585" t="str">
        <f t="shared" si="1"/>
        <v/>
      </c>
      <c r="U16" s="586"/>
      <c r="V16" s="587" t="str">
        <f t="shared" si="2"/>
        <v/>
      </c>
      <c r="W16" s="648"/>
      <c r="X16" s="577"/>
      <c r="Y16" s="24"/>
      <c r="Z16"/>
      <c r="AA16" s="101"/>
    </row>
    <row r="17" spans="2:27" s="1" customFormat="1" ht="12.75" customHeight="1" x14ac:dyDescent="0.25">
      <c r="B17" s="401"/>
      <c r="C17"/>
      <c r="D17" s="578">
        <f t="shared" si="3"/>
        <v>6</v>
      </c>
      <c r="E17" s="564"/>
      <c r="F17" s="579"/>
      <c r="G17" s="566"/>
      <c r="H17" s="580"/>
      <c r="I17" s="479"/>
      <c r="J17" s="479"/>
      <c r="K17" s="899"/>
      <c r="L17" s="484"/>
      <c r="M17" s="582"/>
      <c r="N17" s="905"/>
      <c r="O17" s="586"/>
      <c r="P17" s="610" t="str">
        <f t="shared" si="0"/>
        <v/>
      </c>
      <c r="Q17" s="803"/>
      <c r="R17" s="479"/>
      <c r="S17" s="584"/>
      <c r="T17" s="585" t="str">
        <f t="shared" si="1"/>
        <v/>
      </c>
      <c r="U17" s="586"/>
      <c r="V17" s="587" t="str">
        <f t="shared" si="2"/>
        <v/>
      </c>
      <c r="W17" s="648"/>
      <c r="X17" s="577"/>
      <c r="Y17" s="24"/>
      <c r="Z17"/>
      <c r="AA17" s="101"/>
    </row>
    <row r="18" spans="2:27" s="1" customFormat="1" ht="12.75" customHeight="1" x14ac:dyDescent="0.25">
      <c r="B18" s="401"/>
      <c r="C18"/>
      <c r="D18" s="578">
        <f t="shared" si="3"/>
        <v>7</v>
      </c>
      <c r="E18" s="564"/>
      <c r="F18" s="579"/>
      <c r="G18" s="566"/>
      <c r="H18" s="580"/>
      <c r="I18" s="479"/>
      <c r="J18" s="479"/>
      <c r="K18" s="899"/>
      <c r="L18" s="484"/>
      <c r="M18" s="582"/>
      <c r="N18" s="905"/>
      <c r="O18" s="586"/>
      <c r="P18" s="610" t="str">
        <f t="shared" si="0"/>
        <v/>
      </c>
      <c r="Q18" s="803"/>
      <c r="R18" s="479"/>
      <c r="S18" s="584"/>
      <c r="T18" s="585" t="str">
        <f t="shared" si="1"/>
        <v/>
      </c>
      <c r="U18" s="586"/>
      <c r="V18" s="587" t="str">
        <f t="shared" si="2"/>
        <v/>
      </c>
      <c r="W18" s="648"/>
      <c r="X18" s="577"/>
      <c r="Y18" s="24"/>
      <c r="Z18"/>
      <c r="AA18" s="101"/>
    </row>
    <row r="19" spans="2:27" s="1" customFormat="1" ht="12.75" customHeight="1" x14ac:dyDescent="0.25">
      <c r="B19" s="401"/>
      <c r="C19"/>
      <c r="D19" s="578">
        <f t="shared" si="3"/>
        <v>8</v>
      </c>
      <c r="E19" s="564"/>
      <c r="F19" s="579"/>
      <c r="G19" s="566"/>
      <c r="H19" s="580"/>
      <c r="I19" s="479"/>
      <c r="J19" s="479"/>
      <c r="K19" s="899"/>
      <c r="L19" s="484"/>
      <c r="M19" s="582"/>
      <c r="N19" s="905"/>
      <c r="O19" s="586"/>
      <c r="P19" s="610" t="str">
        <f t="shared" si="0"/>
        <v/>
      </c>
      <c r="Q19" s="803"/>
      <c r="R19" s="479"/>
      <c r="S19" s="584"/>
      <c r="T19" s="585" t="str">
        <f t="shared" si="1"/>
        <v/>
      </c>
      <c r="U19" s="586"/>
      <c r="V19" s="587" t="str">
        <f t="shared" si="2"/>
        <v/>
      </c>
      <c r="W19" s="648"/>
      <c r="X19" s="577"/>
      <c r="Y19" s="24"/>
      <c r="Z19"/>
      <c r="AA19" s="101"/>
    </row>
    <row r="20" spans="2:27" s="1" customFormat="1" ht="12.75" customHeight="1" x14ac:dyDescent="0.25">
      <c r="B20" s="401"/>
      <c r="C20"/>
      <c r="D20" s="578">
        <f t="shared" si="3"/>
        <v>9</v>
      </c>
      <c r="E20" s="564"/>
      <c r="F20" s="579"/>
      <c r="G20" s="566"/>
      <c r="H20" s="580"/>
      <c r="I20" s="479"/>
      <c r="J20" s="479"/>
      <c r="K20" s="899"/>
      <c r="L20" s="484"/>
      <c r="M20" s="582"/>
      <c r="N20" s="905"/>
      <c r="O20" s="586"/>
      <c r="P20" s="610" t="str">
        <f t="shared" si="0"/>
        <v/>
      </c>
      <c r="Q20" s="803"/>
      <c r="R20" s="479"/>
      <c r="S20" s="584"/>
      <c r="T20" s="585" t="str">
        <f t="shared" si="1"/>
        <v/>
      </c>
      <c r="U20" s="586"/>
      <c r="V20" s="587" t="str">
        <f t="shared" si="2"/>
        <v/>
      </c>
      <c r="W20" s="648"/>
      <c r="X20" s="577"/>
      <c r="Y20" s="24"/>
      <c r="Z20"/>
      <c r="AA20" s="101"/>
    </row>
    <row r="21" spans="2:27" s="1" customFormat="1" ht="12.75" customHeight="1" x14ac:dyDescent="0.25">
      <c r="B21" s="401"/>
      <c r="C21"/>
      <c r="D21" s="578">
        <f t="shared" si="3"/>
        <v>10</v>
      </c>
      <c r="E21" s="564"/>
      <c r="F21" s="579"/>
      <c r="G21" s="566"/>
      <c r="H21" s="580"/>
      <c r="I21" s="479"/>
      <c r="J21" s="479"/>
      <c r="K21" s="899"/>
      <c r="L21" s="484"/>
      <c r="M21" s="582"/>
      <c r="N21" s="905"/>
      <c r="O21" s="586"/>
      <c r="P21" s="610" t="str">
        <f t="shared" si="0"/>
        <v/>
      </c>
      <c r="Q21" s="803"/>
      <c r="R21" s="479"/>
      <c r="S21" s="584"/>
      <c r="T21" s="585" t="str">
        <f t="shared" si="1"/>
        <v/>
      </c>
      <c r="U21" s="586"/>
      <c r="V21" s="587" t="str">
        <f t="shared" si="2"/>
        <v/>
      </c>
      <c r="W21" s="648"/>
      <c r="X21" s="577"/>
      <c r="Y21" s="24"/>
      <c r="Z21"/>
      <c r="AA21" s="101"/>
    </row>
    <row r="22" spans="2:27" s="1" customFormat="1" ht="12.75" customHeight="1" x14ac:dyDescent="0.25">
      <c r="B22" s="401"/>
      <c r="C22"/>
      <c r="D22" s="578">
        <f t="shared" si="3"/>
        <v>11</v>
      </c>
      <c r="E22" s="564"/>
      <c r="F22" s="579"/>
      <c r="G22" s="566"/>
      <c r="H22" s="580"/>
      <c r="I22" s="479"/>
      <c r="J22" s="479"/>
      <c r="K22" s="899"/>
      <c r="L22" s="484"/>
      <c r="M22" s="582"/>
      <c r="N22" s="905"/>
      <c r="O22" s="586"/>
      <c r="P22" s="610" t="str">
        <f t="shared" si="0"/>
        <v/>
      </c>
      <c r="Q22" s="803"/>
      <c r="R22" s="479"/>
      <c r="S22" s="584"/>
      <c r="T22" s="585" t="str">
        <f t="shared" si="1"/>
        <v/>
      </c>
      <c r="U22" s="586"/>
      <c r="V22" s="587" t="str">
        <f t="shared" si="2"/>
        <v/>
      </c>
      <c r="W22" s="648"/>
      <c r="X22" s="577"/>
      <c r="Y22" s="24"/>
      <c r="Z22"/>
      <c r="AA22" s="101"/>
    </row>
    <row r="23" spans="2:27" s="1" customFormat="1" ht="12.75" customHeight="1" x14ac:dyDescent="0.25">
      <c r="B23" s="401"/>
      <c r="C23"/>
      <c r="D23" s="578">
        <f t="shared" si="3"/>
        <v>12</v>
      </c>
      <c r="E23" s="564"/>
      <c r="F23" s="579"/>
      <c r="G23" s="566"/>
      <c r="H23" s="580"/>
      <c r="I23" s="479"/>
      <c r="J23" s="479"/>
      <c r="K23" s="899"/>
      <c r="L23" s="484"/>
      <c r="M23" s="582"/>
      <c r="N23" s="905"/>
      <c r="O23" s="586"/>
      <c r="P23" s="610" t="str">
        <f t="shared" si="0"/>
        <v/>
      </c>
      <c r="Q23" s="803"/>
      <c r="R23" s="479"/>
      <c r="S23" s="584"/>
      <c r="T23" s="585" t="str">
        <f t="shared" si="1"/>
        <v/>
      </c>
      <c r="U23" s="586"/>
      <c r="V23" s="587" t="str">
        <f t="shared" si="2"/>
        <v/>
      </c>
      <c r="W23" s="648"/>
      <c r="X23" s="577"/>
      <c r="Y23" s="24"/>
      <c r="Z23"/>
      <c r="AA23" s="101"/>
    </row>
    <row r="24" spans="2:27" s="1" customFormat="1" ht="12.75" customHeight="1" x14ac:dyDescent="0.25">
      <c r="B24" s="401"/>
      <c r="C24"/>
      <c r="D24" s="578">
        <f t="shared" si="3"/>
        <v>13</v>
      </c>
      <c r="E24" s="564"/>
      <c r="F24" s="579"/>
      <c r="G24" s="566"/>
      <c r="H24" s="580"/>
      <c r="I24" s="479"/>
      <c r="J24" s="479"/>
      <c r="K24" s="899"/>
      <c r="L24" s="484"/>
      <c r="M24" s="582"/>
      <c r="N24" s="905"/>
      <c r="O24" s="586"/>
      <c r="P24" s="610" t="str">
        <f t="shared" si="0"/>
        <v/>
      </c>
      <c r="Q24" s="803"/>
      <c r="R24" s="479"/>
      <c r="S24" s="584"/>
      <c r="T24" s="585" t="str">
        <f t="shared" si="1"/>
        <v/>
      </c>
      <c r="U24" s="586"/>
      <c r="V24" s="587" t="str">
        <f t="shared" si="2"/>
        <v/>
      </c>
      <c r="W24" s="648"/>
      <c r="X24" s="577"/>
      <c r="Y24" s="24"/>
      <c r="Z24"/>
      <c r="AA24" s="101"/>
    </row>
    <row r="25" spans="2:27" s="1" customFormat="1" ht="12.75" customHeight="1" x14ac:dyDescent="0.25">
      <c r="B25" s="401"/>
      <c r="C25"/>
      <c r="D25" s="578">
        <f t="shared" si="3"/>
        <v>14</v>
      </c>
      <c r="E25" s="564"/>
      <c r="F25" s="579"/>
      <c r="G25" s="566"/>
      <c r="H25" s="580"/>
      <c r="I25" s="479"/>
      <c r="J25" s="479"/>
      <c r="K25" s="899"/>
      <c r="L25" s="484"/>
      <c r="M25" s="582"/>
      <c r="N25" s="905"/>
      <c r="O25" s="586"/>
      <c r="P25" s="610" t="str">
        <f t="shared" si="0"/>
        <v/>
      </c>
      <c r="Q25" s="803"/>
      <c r="R25" s="479"/>
      <c r="S25" s="584"/>
      <c r="T25" s="585" t="str">
        <f t="shared" si="1"/>
        <v/>
      </c>
      <c r="U25" s="586"/>
      <c r="V25" s="587" t="str">
        <f t="shared" si="2"/>
        <v/>
      </c>
      <c r="W25" s="648"/>
      <c r="X25" s="577"/>
      <c r="Y25" s="24"/>
      <c r="Z25"/>
      <c r="AA25" s="101"/>
    </row>
    <row r="26" spans="2:27" s="1" customFormat="1" ht="12.75" customHeight="1" x14ac:dyDescent="0.25">
      <c r="B26" s="401"/>
      <c r="C26"/>
      <c r="D26" s="578">
        <f t="shared" si="3"/>
        <v>15</v>
      </c>
      <c r="E26" s="564"/>
      <c r="F26" s="579"/>
      <c r="G26" s="566"/>
      <c r="H26" s="580"/>
      <c r="I26" s="479"/>
      <c r="J26" s="479"/>
      <c r="K26" s="899"/>
      <c r="L26" s="484"/>
      <c r="M26" s="582"/>
      <c r="N26" s="905"/>
      <c r="O26" s="586"/>
      <c r="P26" s="610" t="str">
        <f t="shared" si="0"/>
        <v/>
      </c>
      <c r="Q26" s="803"/>
      <c r="R26" s="479"/>
      <c r="S26" s="584"/>
      <c r="T26" s="585" t="str">
        <f t="shared" si="1"/>
        <v/>
      </c>
      <c r="U26" s="586"/>
      <c r="V26" s="587" t="str">
        <f t="shared" si="2"/>
        <v/>
      </c>
      <c r="W26" s="648"/>
      <c r="X26" s="577"/>
      <c r="Y26" s="24"/>
      <c r="Z26"/>
      <c r="AA26" s="101"/>
    </row>
    <row r="27" spans="2:27" s="1" customFormat="1" ht="12.75" customHeight="1" x14ac:dyDescent="0.25">
      <c r="B27" s="401"/>
      <c r="C27"/>
      <c r="D27" s="578">
        <f t="shared" si="3"/>
        <v>16</v>
      </c>
      <c r="E27" s="564"/>
      <c r="F27" s="579"/>
      <c r="G27" s="566"/>
      <c r="H27" s="580"/>
      <c r="I27" s="479"/>
      <c r="J27" s="479"/>
      <c r="K27" s="899"/>
      <c r="L27" s="484"/>
      <c r="M27" s="582"/>
      <c r="N27" s="905"/>
      <c r="O27" s="586"/>
      <c r="P27" s="610" t="str">
        <f t="shared" si="0"/>
        <v/>
      </c>
      <c r="Q27" s="803"/>
      <c r="R27" s="479"/>
      <c r="S27" s="584"/>
      <c r="T27" s="585" t="str">
        <f t="shared" si="1"/>
        <v/>
      </c>
      <c r="U27" s="586"/>
      <c r="V27" s="587" t="str">
        <f t="shared" si="2"/>
        <v/>
      </c>
      <c r="W27" s="648"/>
      <c r="X27" s="577"/>
      <c r="Y27" s="24"/>
      <c r="Z27"/>
      <c r="AA27" s="101"/>
    </row>
    <row r="28" spans="2:27" s="1" customFormat="1" ht="12.75" customHeight="1" x14ac:dyDescent="0.25">
      <c r="B28" s="401"/>
      <c r="C28"/>
      <c r="D28" s="578">
        <f t="shared" si="3"/>
        <v>17</v>
      </c>
      <c r="E28" s="564"/>
      <c r="F28" s="579"/>
      <c r="G28" s="566"/>
      <c r="H28" s="580"/>
      <c r="I28" s="479"/>
      <c r="J28" s="479"/>
      <c r="K28" s="899"/>
      <c r="L28" s="484"/>
      <c r="M28" s="582"/>
      <c r="N28" s="905"/>
      <c r="O28" s="586"/>
      <c r="P28" s="610" t="str">
        <f t="shared" si="0"/>
        <v/>
      </c>
      <c r="Q28" s="803"/>
      <c r="R28" s="479"/>
      <c r="S28" s="584"/>
      <c r="T28" s="585" t="str">
        <f t="shared" si="1"/>
        <v/>
      </c>
      <c r="U28" s="586"/>
      <c r="V28" s="587" t="str">
        <f t="shared" si="2"/>
        <v/>
      </c>
      <c r="W28" s="648"/>
      <c r="X28" s="577"/>
      <c r="Y28" s="24"/>
      <c r="Z28"/>
      <c r="AA28" s="101"/>
    </row>
    <row r="29" spans="2:27" s="1" customFormat="1" ht="12.75" customHeight="1" x14ac:dyDescent="0.25">
      <c r="B29" s="401"/>
      <c r="C29"/>
      <c r="D29" s="578">
        <f t="shared" si="3"/>
        <v>18</v>
      </c>
      <c r="E29" s="564"/>
      <c r="F29" s="579"/>
      <c r="G29" s="566"/>
      <c r="H29" s="580"/>
      <c r="I29" s="479"/>
      <c r="J29" s="479"/>
      <c r="K29" s="899"/>
      <c r="L29" s="484"/>
      <c r="M29" s="582"/>
      <c r="N29" s="905"/>
      <c r="O29" s="586"/>
      <c r="P29" s="610" t="str">
        <f t="shared" si="0"/>
        <v/>
      </c>
      <c r="Q29" s="803"/>
      <c r="R29" s="479"/>
      <c r="S29" s="584"/>
      <c r="T29" s="585" t="str">
        <f t="shared" si="1"/>
        <v/>
      </c>
      <c r="U29" s="586"/>
      <c r="V29" s="587" t="str">
        <f t="shared" si="2"/>
        <v/>
      </c>
      <c r="W29" s="648"/>
      <c r="X29" s="577"/>
      <c r="Y29" s="24"/>
      <c r="Z29"/>
      <c r="AA29" s="101"/>
    </row>
    <row r="30" spans="2:27" s="1" customFormat="1" ht="12.75" customHeight="1" x14ac:dyDescent="0.25">
      <c r="B30" s="401"/>
      <c r="C30"/>
      <c r="D30" s="578">
        <f t="shared" si="3"/>
        <v>19</v>
      </c>
      <c r="E30" s="564"/>
      <c r="F30" s="579"/>
      <c r="G30" s="566"/>
      <c r="H30" s="580"/>
      <c r="I30" s="479"/>
      <c r="J30" s="479"/>
      <c r="K30" s="899"/>
      <c r="L30" s="484"/>
      <c r="M30" s="582"/>
      <c r="N30" s="905"/>
      <c r="O30" s="586"/>
      <c r="P30" s="610" t="str">
        <f t="shared" si="0"/>
        <v/>
      </c>
      <c r="Q30" s="803"/>
      <c r="R30" s="479"/>
      <c r="S30" s="584"/>
      <c r="T30" s="585" t="str">
        <f t="shared" si="1"/>
        <v/>
      </c>
      <c r="U30" s="586"/>
      <c r="V30" s="587" t="str">
        <f t="shared" si="2"/>
        <v/>
      </c>
      <c r="W30" s="648"/>
      <c r="X30" s="577"/>
      <c r="Y30" s="24"/>
      <c r="Z30"/>
      <c r="AA30" s="101"/>
    </row>
    <row r="31" spans="2:27" s="1" customFormat="1" ht="12.75" customHeight="1" x14ac:dyDescent="0.25">
      <c r="B31" s="401"/>
      <c r="C31"/>
      <c r="D31" s="578">
        <f t="shared" si="3"/>
        <v>20</v>
      </c>
      <c r="E31" s="564"/>
      <c r="F31" s="579"/>
      <c r="G31" s="566"/>
      <c r="H31" s="580"/>
      <c r="I31" s="479"/>
      <c r="J31" s="479"/>
      <c r="K31" s="899"/>
      <c r="L31" s="484"/>
      <c r="M31" s="582"/>
      <c r="N31" s="905"/>
      <c r="O31" s="586"/>
      <c r="P31" s="610" t="str">
        <f t="shared" si="0"/>
        <v/>
      </c>
      <c r="Q31" s="803"/>
      <c r="R31" s="479"/>
      <c r="S31" s="584"/>
      <c r="T31" s="585" t="str">
        <f t="shared" si="1"/>
        <v/>
      </c>
      <c r="U31" s="586"/>
      <c r="V31" s="587" t="str">
        <f t="shared" si="2"/>
        <v/>
      </c>
      <c r="W31" s="648"/>
      <c r="X31" s="577"/>
      <c r="Y31" s="24"/>
      <c r="Z31"/>
      <c r="AA31" s="101"/>
    </row>
    <row r="32" spans="2:27" s="1" customFormat="1" ht="12.75" customHeight="1" x14ac:dyDescent="0.25">
      <c r="B32" s="401"/>
      <c r="C32"/>
      <c r="D32" s="578">
        <f t="shared" si="3"/>
        <v>21</v>
      </c>
      <c r="E32" s="564"/>
      <c r="F32" s="579"/>
      <c r="G32" s="566"/>
      <c r="H32" s="580"/>
      <c r="I32" s="479"/>
      <c r="J32" s="479"/>
      <c r="K32" s="899"/>
      <c r="L32" s="484"/>
      <c r="M32" s="582"/>
      <c r="N32" s="905"/>
      <c r="O32" s="586"/>
      <c r="P32" s="610" t="str">
        <f t="shared" si="0"/>
        <v/>
      </c>
      <c r="Q32" s="803"/>
      <c r="R32" s="479"/>
      <c r="S32" s="584"/>
      <c r="T32" s="585" t="str">
        <f t="shared" si="1"/>
        <v/>
      </c>
      <c r="U32" s="586"/>
      <c r="V32" s="587" t="str">
        <f t="shared" si="2"/>
        <v/>
      </c>
      <c r="W32" s="648"/>
      <c r="X32" s="577"/>
      <c r="Y32" s="24"/>
      <c r="Z32"/>
      <c r="AA32" s="101"/>
    </row>
    <row r="33" spans="2:27" s="1" customFormat="1" ht="12.75" customHeight="1" x14ac:dyDescent="0.25">
      <c r="B33" s="401"/>
      <c r="C33"/>
      <c r="D33" s="578">
        <f t="shared" si="3"/>
        <v>22</v>
      </c>
      <c r="E33" s="564"/>
      <c r="F33" s="579"/>
      <c r="G33" s="566"/>
      <c r="H33" s="580"/>
      <c r="I33" s="479"/>
      <c r="J33" s="479"/>
      <c r="K33" s="899"/>
      <c r="L33" s="484"/>
      <c r="M33" s="582"/>
      <c r="N33" s="905"/>
      <c r="O33" s="586"/>
      <c r="P33" s="610" t="str">
        <f t="shared" si="0"/>
        <v/>
      </c>
      <c r="Q33" s="803"/>
      <c r="R33" s="479"/>
      <c r="S33" s="584"/>
      <c r="T33" s="585" t="str">
        <f t="shared" si="1"/>
        <v/>
      </c>
      <c r="U33" s="586"/>
      <c r="V33" s="587" t="str">
        <f t="shared" si="2"/>
        <v/>
      </c>
      <c r="W33" s="648"/>
      <c r="X33" s="577"/>
      <c r="Y33" s="24"/>
      <c r="Z33"/>
      <c r="AA33" s="101"/>
    </row>
    <row r="34" spans="2:27" s="1" customFormat="1" ht="12.75" customHeight="1" x14ac:dyDescent="0.25">
      <c r="B34" s="401"/>
      <c r="C34"/>
      <c r="D34" s="578">
        <f t="shared" si="3"/>
        <v>23</v>
      </c>
      <c r="E34" s="564"/>
      <c r="F34" s="579"/>
      <c r="G34" s="566"/>
      <c r="H34" s="580"/>
      <c r="I34" s="479"/>
      <c r="J34" s="479"/>
      <c r="K34" s="899"/>
      <c r="L34" s="484"/>
      <c r="M34" s="582"/>
      <c r="N34" s="905"/>
      <c r="O34" s="586"/>
      <c r="P34" s="610" t="str">
        <f t="shared" si="0"/>
        <v/>
      </c>
      <c r="Q34" s="803"/>
      <c r="R34" s="479"/>
      <c r="S34" s="584"/>
      <c r="T34" s="585" t="str">
        <f t="shared" si="1"/>
        <v/>
      </c>
      <c r="U34" s="586"/>
      <c r="V34" s="587" t="str">
        <f t="shared" si="2"/>
        <v/>
      </c>
      <c r="W34" s="648"/>
      <c r="X34" s="577"/>
      <c r="Y34" s="24"/>
      <c r="Z34"/>
      <c r="AA34" s="101"/>
    </row>
    <row r="35" spans="2:27" s="1" customFormat="1" ht="12.75" customHeight="1" x14ac:dyDescent="0.25">
      <c r="B35" s="401"/>
      <c r="C35"/>
      <c r="D35" s="578">
        <f t="shared" si="3"/>
        <v>24</v>
      </c>
      <c r="E35" s="564"/>
      <c r="F35" s="579"/>
      <c r="G35" s="566"/>
      <c r="H35" s="580"/>
      <c r="I35" s="479"/>
      <c r="J35" s="479"/>
      <c r="K35" s="899"/>
      <c r="L35" s="484"/>
      <c r="M35" s="582"/>
      <c r="N35" s="905"/>
      <c r="O35" s="586"/>
      <c r="P35" s="610" t="str">
        <f t="shared" si="0"/>
        <v/>
      </c>
      <c r="Q35" s="803"/>
      <c r="R35" s="479"/>
      <c r="S35" s="584"/>
      <c r="T35" s="585" t="str">
        <f t="shared" si="1"/>
        <v/>
      </c>
      <c r="U35" s="586"/>
      <c r="V35" s="587" t="str">
        <f t="shared" si="2"/>
        <v/>
      </c>
      <c r="W35" s="648"/>
      <c r="X35" s="577"/>
      <c r="Y35" s="24"/>
      <c r="Z35"/>
      <c r="AA35" s="101"/>
    </row>
    <row r="36" spans="2:27" s="1" customFormat="1" ht="12.75" customHeight="1" x14ac:dyDescent="0.25">
      <c r="B36" s="401"/>
      <c r="C36"/>
      <c r="D36" s="578">
        <f t="shared" si="3"/>
        <v>25</v>
      </c>
      <c r="E36" s="564"/>
      <c r="F36" s="579"/>
      <c r="G36" s="566"/>
      <c r="H36" s="580"/>
      <c r="I36" s="479"/>
      <c r="J36" s="479"/>
      <c r="K36" s="899"/>
      <c r="L36" s="484"/>
      <c r="M36" s="582"/>
      <c r="N36" s="905"/>
      <c r="O36" s="586"/>
      <c r="P36" s="610" t="str">
        <f t="shared" si="0"/>
        <v/>
      </c>
      <c r="Q36" s="803"/>
      <c r="R36" s="479"/>
      <c r="S36" s="584"/>
      <c r="T36" s="585" t="str">
        <f t="shared" si="1"/>
        <v/>
      </c>
      <c r="U36" s="586"/>
      <c r="V36" s="587" t="str">
        <f t="shared" si="2"/>
        <v/>
      </c>
      <c r="W36" s="648"/>
      <c r="X36" s="577"/>
      <c r="Y36" s="24"/>
      <c r="Z36"/>
      <c r="AA36" s="101"/>
    </row>
    <row r="37" spans="2:27" s="1" customFormat="1" ht="12.75" customHeight="1" x14ac:dyDescent="0.25">
      <c r="B37" s="401"/>
      <c r="C37"/>
      <c r="D37" s="578">
        <f t="shared" si="3"/>
        <v>26</v>
      </c>
      <c r="E37" s="564"/>
      <c r="F37" s="579"/>
      <c r="G37" s="566"/>
      <c r="H37" s="580"/>
      <c r="I37" s="479"/>
      <c r="J37" s="479"/>
      <c r="K37" s="899"/>
      <c r="L37" s="484"/>
      <c r="M37" s="582"/>
      <c r="N37" s="905"/>
      <c r="O37" s="586"/>
      <c r="P37" s="610" t="str">
        <f t="shared" si="0"/>
        <v/>
      </c>
      <c r="Q37" s="803"/>
      <c r="R37" s="479"/>
      <c r="S37" s="584"/>
      <c r="T37" s="585" t="str">
        <f t="shared" si="1"/>
        <v/>
      </c>
      <c r="U37" s="586"/>
      <c r="V37" s="587" t="str">
        <f t="shared" si="2"/>
        <v/>
      </c>
      <c r="W37" s="648"/>
      <c r="X37" s="577"/>
      <c r="Y37" s="24"/>
      <c r="Z37"/>
      <c r="AA37" s="101"/>
    </row>
    <row r="38" spans="2:27" s="1" customFormat="1" ht="12.75" customHeight="1" x14ac:dyDescent="0.25">
      <c r="B38" s="401"/>
      <c r="C38"/>
      <c r="D38" s="578">
        <f t="shared" si="3"/>
        <v>27</v>
      </c>
      <c r="E38" s="564"/>
      <c r="F38" s="579"/>
      <c r="G38" s="566"/>
      <c r="H38" s="580"/>
      <c r="I38" s="479"/>
      <c r="J38" s="479"/>
      <c r="K38" s="899"/>
      <c r="L38" s="484"/>
      <c r="M38" s="582"/>
      <c r="N38" s="905"/>
      <c r="O38" s="586"/>
      <c r="P38" s="610" t="str">
        <f t="shared" si="0"/>
        <v/>
      </c>
      <c r="Q38" s="803"/>
      <c r="R38" s="479"/>
      <c r="S38" s="584"/>
      <c r="T38" s="585" t="str">
        <f t="shared" si="1"/>
        <v/>
      </c>
      <c r="U38" s="586"/>
      <c r="V38" s="587" t="str">
        <f t="shared" si="2"/>
        <v/>
      </c>
      <c r="W38" s="648"/>
      <c r="X38" s="577"/>
      <c r="Y38" s="24"/>
      <c r="Z38"/>
      <c r="AA38" s="101"/>
    </row>
    <row r="39" spans="2:27" s="1" customFormat="1" ht="12.75" customHeight="1" x14ac:dyDescent="0.25">
      <c r="B39" s="401"/>
      <c r="C39"/>
      <c r="D39" s="578">
        <f t="shared" si="3"/>
        <v>28</v>
      </c>
      <c r="E39" s="564"/>
      <c r="F39" s="579"/>
      <c r="G39" s="566"/>
      <c r="H39" s="580"/>
      <c r="I39" s="479"/>
      <c r="J39" s="479"/>
      <c r="K39" s="899"/>
      <c r="L39" s="484"/>
      <c r="M39" s="582"/>
      <c r="N39" s="905"/>
      <c r="O39" s="586"/>
      <c r="P39" s="610" t="str">
        <f t="shared" si="0"/>
        <v/>
      </c>
      <c r="Q39" s="803"/>
      <c r="R39" s="479"/>
      <c r="S39" s="584"/>
      <c r="T39" s="585" t="str">
        <f t="shared" si="1"/>
        <v/>
      </c>
      <c r="U39" s="586"/>
      <c r="V39" s="587" t="str">
        <f t="shared" si="2"/>
        <v/>
      </c>
      <c r="W39" s="648"/>
      <c r="X39" s="577"/>
      <c r="Y39" s="24"/>
      <c r="Z39"/>
      <c r="AA39" s="101"/>
    </row>
    <row r="40" spans="2:27" s="1" customFormat="1" ht="12.75" customHeight="1" x14ac:dyDescent="0.25">
      <c r="B40" s="401"/>
      <c r="C40"/>
      <c r="D40" s="578">
        <f t="shared" si="3"/>
        <v>29</v>
      </c>
      <c r="E40" s="564"/>
      <c r="F40" s="579"/>
      <c r="G40" s="566"/>
      <c r="H40" s="580"/>
      <c r="I40" s="479"/>
      <c r="J40" s="479"/>
      <c r="K40" s="899"/>
      <c r="L40" s="484"/>
      <c r="M40" s="582"/>
      <c r="N40" s="905"/>
      <c r="O40" s="586"/>
      <c r="P40" s="610" t="str">
        <f t="shared" si="0"/>
        <v/>
      </c>
      <c r="Q40" s="803"/>
      <c r="R40" s="479"/>
      <c r="S40" s="584"/>
      <c r="T40" s="585" t="str">
        <f t="shared" si="1"/>
        <v/>
      </c>
      <c r="U40" s="586"/>
      <c r="V40" s="587" t="str">
        <f t="shared" si="2"/>
        <v/>
      </c>
      <c r="W40" s="648"/>
      <c r="X40" s="577"/>
      <c r="Y40" s="24"/>
      <c r="Z40"/>
      <c r="AA40" s="101"/>
    </row>
    <row r="41" spans="2:27" s="1" customFormat="1" ht="12.75" customHeight="1" thickBot="1" x14ac:dyDescent="0.3">
      <c r="B41" s="401"/>
      <c r="C41"/>
      <c r="D41" s="578">
        <f t="shared" si="3"/>
        <v>30</v>
      </c>
      <c r="E41" s="564"/>
      <c r="F41" s="590"/>
      <c r="G41" s="566"/>
      <c r="H41" s="591"/>
      <c r="I41" s="592"/>
      <c r="J41" s="592"/>
      <c r="K41" s="899"/>
      <c r="L41" s="626"/>
      <c r="M41" s="593"/>
      <c r="N41" s="906"/>
      <c r="O41" s="611"/>
      <c r="P41" s="612" t="str">
        <f>IF(OR(L41="",L41=0),"",(I41*3.6)/(L41*HLOOKUP(M41,$AE$3:$AI$4,2,0)))</f>
        <v/>
      </c>
      <c r="Q41" s="804"/>
      <c r="R41" s="479"/>
      <c r="S41" s="584"/>
      <c r="T41" s="585" t="str">
        <f>IF(OR(H41="",L41="",),"",L41*HLOOKUP(M41,$AE$3:$AI$4,2,0)/1000*J41*R41*S41)</f>
        <v/>
      </c>
      <c r="U41" s="586"/>
      <c r="V41" s="587" t="str">
        <f>IF(U41="",T41,U41)</f>
        <v/>
      </c>
      <c r="W41" s="648"/>
      <c r="X41" s="577"/>
      <c r="Y41" s="24"/>
      <c r="Z41"/>
      <c r="AA41" s="101"/>
    </row>
    <row r="42" spans="2:27" s="1" customFormat="1" ht="13.5" customHeight="1" x14ac:dyDescent="0.25">
      <c r="B42" s="401"/>
      <c r="C42"/>
      <c r="D42" s="3"/>
      <c r="E42" s="3"/>
      <c r="G42" s="3"/>
      <c r="H42" s="3"/>
      <c r="I42" s="733"/>
      <c r="J42" s="733"/>
      <c r="K42" s="798"/>
      <c r="L42" s="799"/>
      <c r="M42" s="240"/>
      <c r="N42" s="240"/>
      <c r="O42" s="733"/>
      <c r="P42" s="522"/>
      <c r="Q42" s="5"/>
      <c r="R42" s="733"/>
      <c r="S42" s="800"/>
      <c r="T42" s="648"/>
      <c r="U42" s="733"/>
      <c r="V42" s="648"/>
      <c r="W42" s="648"/>
      <c r="X42" s="577"/>
      <c r="Y42" s="24"/>
      <c r="Z42"/>
      <c r="AA42" s="101"/>
    </row>
    <row r="43" spans="2:27" ht="3" customHeight="1" x14ac:dyDescent="0.25">
      <c r="B43" s="403"/>
      <c r="C43" s="339"/>
      <c r="D43" s="594"/>
      <c r="E43" s="339"/>
      <c r="F43" s="339"/>
      <c r="G43" s="339"/>
      <c r="H43" s="339"/>
      <c r="I43" s="339"/>
      <c r="J43" s="339"/>
      <c r="K43" s="339"/>
      <c r="L43" s="339"/>
      <c r="M43" s="339"/>
      <c r="N43" s="339"/>
      <c r="O43" s="339"/>
      <c r="P43" s="339"/>
      <c r="Q43" s="339"/>
      <c r="R43" s="339"/>
      <c r="S43" s="339"/>
      <c r="T43" s="339"/>
      <c r="U43" s="339"/>
      <c r="V43" s="339"/>
      <c r="W43" s="339"/>
      <c r="X43" s="404"/>
      <c r="Z43" s="595"/>
      <c r="AA43" s="595"/>
    </row>
    <row r="44" spans="2:27" ht="13.5" customHeight="1" x14ac:dyDescent="0.25">
      <c r="D44" s="537"/>
      <c r="X44" s="922" t="s">
        <v>3371</v>
      </c>
      <c r="Z44" s="595"/>
      <c r="AA44" s="595"/>
    </row>
  </sheetData>
  <sheetProtection algorithmName="SHA-512" hashValue="P9qmReobW/FRX9dB2tYwW1DKICB7aZue8SuwIN7sogAVyckp1lAYgPwaEwVY38CD8tlz2XVUUZwdFcPyy53nTw==" saltValue="5C/KTg+w/PKjRaH+e6xV/Q==" spinCount="100000" sheet="1" objects="1" scenarios="1" selectLockedCells="1"/>
  <mergeCells count="21">
    <mergeCell ref="F6:F8"/>
    <mergeCell ref="D11:H11"/>
    <mergeCell ref="L7:L8"/>
    <mergeCell ref="M7:M8"/>
    <mergeCell ref="N7:N8"/>
    <mergeCell ref="D10:H10"/>
    <mergeCell ref="E6:E8"/>
    <mergeCell ref="D6:D8"/>
    <mergeCell ref="I6:I8"/>
    <mergeCell ref="G6:G8"/>
    <mergeCell ref="L6:P6"/>
    <mergeCell ref="S7:S8"/>
    <mergeCell ref="H6:H8"/>
    <mergeCell ref="P7:P8"/>
    <mergeCell ref="J6:J8"/>
    <mergeCell ref="R6:V6"/>
    <mergeCell ref="V7:V8"/>
    <mergeCell ref="R7:R8"/>
    <mergeCell ref="U7:U8"/>
    <mergeCell ref="T7:T8"/>
    <mergeCell ref="O7:O8"/>
  </mergeCells>
  <phoneticPr fontId="2"/>
  <conditionalFormatting sqref="O12:O41">
    <cfRule type="expression" dxfId="104" priority="1" stopIfTrue="1">
      <formula>OR(AND($I12&lt;&gt;"",$O12="",$O$11&gt;0),AND($I12="",$O12&lt;&gt;""))</formula>
    </cfRule>
  </conditionalFormatting>
  <dataValidations count="3">
    <dataValidation type="list" allowBlank="1" showInputMessage="1" showErrorMessage="1" sqref="M12:M42 N42" xr:uid="{00000000-0002-0000-0C00-000000000000}">
      <formula1>$AE$3:$AJ$3</formula1>
    </dataValidation>
    <dataValidation type="list" allowBlank="1" showInputMessage="1" showErrorMessage="1" sqref="H12:H42" xr:uid="{00000000-0002-0000-0C00-000001000000}">
      <formula1>$AE$1:$AG$1</formula1>
    </dataValidation>
    <dataValidation type="list" allowBlank="1" showInputMessage="1" showErrorMessage="1" sqref="N12:N41" xr:uid="{00000000-0002-0000-0C00-000002000000}">
      <formula1>$AB$1:$AB$2</formula1>
    </dataValidation>
  </dataValidations>
  <printOptions horizontalCentered="1"/>
  <pageMargins left="0.19685039370078741" right="0.19685039370078741" top="0.59055118110236227" bottom="0.39370078740157483" header="0.39370078740157483" footer="0.19685039370078741"/>
  <pageSetup paperSize="9" firstPageNumber="13" orientation="landscape" blackAndWhite="1" horizontalDpi="300" verticalDpi="300" r:id="rId1"/>
  <headerFooter alignWithMargins="0">
    <oddFooter>&amp;C&amp;P</oddFooter>
  </headerFooter>
  <ignoredErrors>
    <ignoredError sqref="V12:V40 V41" unlockedFormula="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B1:BC74"/>
  <sheetViews>
    <sheetView showGridLines="0" view="pageBreakPreview" zoomScaleNormal="100" zoomScaleSheetLayoutView="100" workbookViewId="0">
      <pane ySplit="11" topLeftCell="A12" activePane="bottomLeft" state="frozen"/>
      <selection activeCell="C3" sqref="C3:F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8.59765625" customWidth="1"/>
    <col min="6" max="6" width="4.59765625" customWidth="1"/>
    <col min="7" max="7" width="5.59765625" customWidth="1"/>
    <col min="8" max="8" width="14.59765625" customWidth="1"/>
    <col min="9" max="10" width="6.1328125" customWidth="1"/>
    <col min="11" max="11" width="4.59765625" customWidth="1"/>
    <col min="12" max="12" width="0.265625" customWidth="1"/>
    <col min="13" max="14" width="6.1328125" customWidth="1"/>
    <col min="15" max="15" width="7.59765625" customWidth="1"/>
    <col min="16" max="17" width="5.59765625" customWidth="1"/>
    <col min="18" max="19" width="6.59765625" customWidth="1"/>
    <col min="20" max="21" width="5.59765625" customWidth="1"/>
    <col min="22" max="22" width="0.265625" customWidth="1"/>
    <col min="23" max="26" width="5.59765625" customWidth="1"/>
    <col min="27" max="32" width="6.59765625" customWidth="1"/>
    <col min="33" max="33" width="2.59765625" customWidth="1"/>
    <col min="34" max="34" width="0.46484375" customWidth="1"/>
    <col min="35" max="35" width="2.59765625" customWidth="1"/>
    <col min="36" max="37" width="5.59765625" hidden="1" customWidth="1"/>
  </cols>
  <sheetData>
    <row r="1" spans="2:55" ht="13.5" customHeight="1" x14ac:dyDescent="0.25">
      <c r="C1" s="183" t="s">
        <v>2501</v>
      </c>
      <c r="L1" s="1"/>
      <c r="S1" s="531"/>
      <c r="T1" s="531"/>
      <c r="U1" s="531"/>
      <c r="W1" s="1"/>
      <c r="X1" s="1"/>
      <c r="Y1" s="1"/>
      <c r="Z1" s="1"/>
      <c r="AA1" s="1"/>
      <c r="AB1" s="1"/>
      <c r="AC1" s="1"/>
      <c r="AD1" s="1"/>
      <c r="AE1" s="1"/>
      <c r="AF1" s="531"/>
      <c r="AG1" s="531"/>
      <c r="AL1" t="s">
        <v>7</v>
      </c>
      <c r="AM1" t="s">
        <v>146</v>
      </c>
      <c r="AO1" s="14" t="s">
        <v>2509</v>
      </c>
      <c r="AP1" s="14" t="s">
        <v>2272</v>
      </c>
      <c r="AQ1" s="14" t="s">
        <v>2081</v>
      </c>
      <c r="AR1" s="14" t="s">
        <v>45</v>
      </c>
      <c r="AS1" s="14" t="s">
        <v>825</v>
      </c>
      <c r="AT1" s="14" t="s">
        <v>250</v>
      </c>
      <c r="AU1" s="14" t="s">
        <v>249</v>
      </c>
      <c r="AV1" s="14" t="s">
        <v>1447</v>
      </c>
      <c r="AW1" s="14" t="s">
        <v>1448</v>
      </c>
      <c r="AX1" s="14" t="s">
        <v>2066</v>
      </c>
      <c r="AY1" s="14" t="s">
        <v>1449</v>
      </c>
      <c r="AZ1" s="14" t="s">
        <v>2067</v>
      </c>
      <c r="BA1" s="14" t="s">
        <v>2079</v>
      </c>
      <c r="BB1" s="14" t="s">
        <v>1431</v>
      </c>
      <c r="BC1" s="401" t="s">
        <v>2510</v>
      </c>
    </row>
    <row r="2" spans="2:55" ht="3" customHeight="1" x14ac:dyDescent="0.25">
      <c r="B2" s="532"/>
      <c r="C2" s="333"/>
      <c r="D2" s="181"/>
      <c r="E2" s="333"/>
      <c r="F2" s="333"/>
      <c r="G2" s="333"/>
      <c r="H2" s="333"/>
      <c r="I2" s="333"/>
      <c r="J2" s="333"/>
      <c r="K2" s="333"/>
      <c r="L2" s="181"/>
      <c r="M2" s="333"/>
      <c r="N2" s="333"/>
      <c r="O2" s="333"/>
      <c r="P2" s="333"/>
      <c r="Q2" s="333"/>
      <c r="R2" s="333"/>
      <c r="S2" s="333"/>
      <c r="T2" s="333"/>
      <c r="U2" s="333"/>
      <c r="V2" s="333"/>
      <c r="W2" s="181"/>
      <c r="X2" s="181"/>
      <c r="Y2" s="181"/>
      <c r="Z2" s="181"/>
      <c r="AA2" s="181"/>
      <c r="AB2" s="181"/>
      <c r="AC2" s="181"/>
      <c r="AD2" s="181"/>
      <c r="AE2" s="181"/>
      <c r="AF2" s="181"/>
      <c r="AG2" s="181"/>
      <c r="AH2" s="400"/>
    </row>
    <row r="3" spans="2:55" ht="13.5" customHeight="1" thickBot="1" x14ac:dyDescent="0.3">
      <c r="B3" s="401"/>
      <c r="D3" s="1" t="s">
        <v>2639</v>
      </c>
      <c r="L3" s="1"/>
      <c r="W3" s="1"/>
      <c r="X3" s="1"/>
      <c r="Y3" s="1"/>
      <c r="Z3" s="1"/>
      <c r="AA3" s="1"/>
      <c r="AB3" s="1"/>
      <c r="AC3" s="1"/>
      <c r="AD3" s="1"/>
      <c r="AE3" s="1"/>
      <c r="AF3" s="1"/>
      <c r="AG3" s="1"/>
      <c r="AH3" s="402"/>
    </row>
    <row r="4" spans="2:55" ht="13.5" customHeight="1" thickBot="1" x14ac:dyDescent="0.3">
      <c r="B4" s="401"/>
      <c r="D4" s="1"/>
      <c r="E4" s="2"/>
      <c r="G4" s="2"/>
      <c r="H4" s="2" t="s">
        <v>2632</v>
      </c>
      <c r="I4" s="538" t="str">
        <f>IF(COUNT(F12:F41)=0,"",MIN(F12:F41))</f>
        <v/>
      </c>
      <c r="L4" s="1"/>
      <c r="N4" s="2" t="s">
        <v>2633</v>
      </c>
      <c r="O4" s="538" t="str">
        <f>IF(COUNT(F12:F41)=0,"",MAX(F12:F41))</f>
        <v/>
      </c>
      <c r="AA4" s="1"/>
      <c r="AB4" s="1"/>
      <c r="AE4" s="1"/>
      <c r="AF4" s="1"/>
      <c r="AG4" s="1"/>
      <c r="AH4" s="402"/>
      <c r="AM4" s="26"/>
      <c r="AN4" s="26"/>
      <c r="AO4" s="26"/>
      <c r="AP4" s="26"/>
      <c r="AQ4" s="26"/>
      <c r="AR4" s="26"/>
      <c r="AS4" s="26"/>
      <c r="AT4" s="26"/>
      <c r="AU4" s="26"/>
      <c r="AV4" s="26"/>
      <c r="AW4" s="26"/>
      <c r="AX4" s="26"/>
      <c r="AY4" s="26"/>
      <c r="AZ4" s="26"/>
      <c r="BA4" s="26"/>
      <c r="BB4" s="26"/>
    </row>
    <row r="5" spans="2:55" ht="4.5" customHeight="1" x14ac:dyDescent="0.25">
      <c r="B5" s="401"/>
      <c r="D5" s="1"/>
      <c r="AH5" s="402"/>
    </row>
    <row r="6" spans="2:55" s="1" customFormat="1" ht="15" customHeight="1" x14ac:dyDescent="0.25">
      <c r="B6" s="401"/>
      <c r="C6"/>
      <c r="D6" s="986" t="s">
        <v>2502</v>
      </c>
      <c r="E6" s="992" t="s">
        <v>193</v>
      </c>
      <c r="F6" s="992" t="s">
        <v>2503</v>
      </c>
      <c r="G6" s="992" t="s">
        <v>2504</v>
      </c>
      <c r="H6" s="992" t="s">
        <v>2972</v>
      </c>
      <c r="I6" s="1204" t="s">
        <v>2661</v>
      </c>
      <c r="J6" s="1213"/>
      <c r="K6" s="1206" t="s">
        <v>641</v>
      </c>
      <c r="L6" s="511"/>
      <c r="M6" s="1008" t="s">
        <v>2511</v>
      </c>
      <c r="N6" s="1009"/>
      <c r="O6" s="1009"/>
      <c r="P6" s="1009"/>
      <c r="Q6" s="1009"/>
      <c r="R6" s="1009"/>
      <c r="S6" s="1009"/>
      <c r="T6" s="1009"/>
      <c r="U6" s="1010"/>
      <c r="V6" s="156"/>
      <c r="W6" s="1067" t="s">
        <v>194</v>
      </c>
      <c r="X6" s="1068"/>
      <c r="Y6" s="1068"/>
      <c r="Z6" s="1068"/>
      <c r="AA6" s="1068"/>
      <c r="AB6" s="1068"/>
      <c r="AC6" s="1068"/>
      <c r="AD6" s="1068"/>
      <c r="AE6" s="1068"/>
      <c r="AF6" s="1069"/>
      <c r="AG6" s="5"/>
      <c r="AH6" s="539"/>
      <c r="AI6" s="540"/>
      <c r="AJ6"/>
      <c r="AK6"/>
      <c r="AL6" s="167"/>
    </row>
    <row r="7" spans="2:55" s="1" customFormat="1" ht="24" customHeight="1" x14ac:dyDescent="0.25">
      <c r="B7" s="401"/>
      <c r="C7"/>
      <c r="D7" s="999"/>
      <c r="E7" s="993"/>
      <c r="F7" s="993"/>
      <c r="G7" s="993"/>
      <c r="H7" s="993"/>
      <c r="I7" s="1205"/>
      <c r="J7" s="1210"/>
      <c r="K7" s="1206"/>
      <c r="L7" s="596"/>
      <c r="M7" s="1205" t="s">
        <v>2512</v>
      </c>
      <c r="N7" s="1209"/>
      <c r="O7" s="1210"/>
      <c r="P7" s="992" t="s">
        <v>3325</v>
      </c>
      <c r="Q7" s="992" t="s">
        <v>3326</v>
      </c>
      <c r="R7" s="1211" t="s">
        <v>2662</v>
      </c>
      <c r="S7" s="1212"/>
      <c r="T7" s="1008" t="s">
        <v>2634</v>
      </c>
      <c r="U7" s="1010"/>
      <c r="V7" s="517"/>
      <c r="W7" s="1008" t="s">
        <v>2663</v>
      </c>
      <c r="X7" s="1010"/>
      <c r="Y7" s="1008" t="s">
        <v>2507</v>
      </c>
      <c r="Z7" s="1010"/>
      <c r="AA7" s="1008" t="s">
        <v>2513</v>
      </c>
      <c r="AB7" s="1010"/>
      <c r="AC7" s="1008" t="s">
        <v>2514</v>
      </c>
      <c r="AD7" s="1010"/>
      <c r="AE7" s="1008" t="s">
        <v>77</v>
      </c>
      <c r="AF7" s="1010"/>
      <c r="AG7" s="167"/>
      <c r="AH7" s="539"/>
      <c r="AI7" s="540"/>
      <c r="AJ7"/>
      <c r="AK7"/>
      <c r="AL7" s="167"/>
      <c r="AO7" s="11" t="s">
        <v>2230</v>
      </c>
      <c r="AP7" s="11" t="s">
        <v>2231</v>
      </c>
      <c r="AQ7" s="11" t="s">
        <v>2635</v>
      </c>
      <c r="AR7" s="11" t="s">
        <v>2636</v>
      </c>
      <c r="AS7" s="11" t="s">
        <v>2637</v>
      </c>
      <c r="AT7" s="11" t="s">
        <v>2232</v>
      </c>
      <c r="AU7" s="11" t="s">
        <v>2233</v>
      </c>
      <c r="AV7" s="11" t="s">
        <v>2234</v>
      </c>
      <c r="AW7"/>
    </row>
    <row r="8" spans="2:55" s="1" customFormat="1" ht="48" customHeight="1" x14ac:dyDescent="0.25">
      <c r="B8" s="401"/>
      <c r="C8"/>
      <c r="D8" s="999"/>
      <c r="E8" s="993"/>
      <c r="F8" s="993"/>
      <c r="G8" s="993"/>
      <c r="H8" s="993"/>
      <c r="I8" s="156" t="s">
        <v>2515</v>
      </c>
      <c r="J8" s="513" t="s">
        <v>2516</v>
      </c>
      <c r="K8" s="1206"/>
      <c r="L8" s="596"/>
      <c r="M8" s="156" t="s">
        <v>2517</v>
      </c>
      <c r="N8" s="156" t="s">
        <v>2481</v>
      </c>
      <c r="O8" s="156" t="s">
        <v>455</v>
      </c>
      <c r="P8" s="1203"/>
      <c r="Q8" s="1203"/>
      <c r="R8" s="156" t="s">
        <v>2517</v>
      </c>
      <c r="S8" s="156" t="s">
        <v>2481</v>
      </c>
      <c r="T8" s="156" t="s">
        <v>2517</v>
      </c>
      <c r="U8" s="156" t="s">
        <v>2481</v>
      </c>
      <c r="V8" s="517"/>
      <c r="W8" s="156" t="s">
        <v>2517</v>
      </c>
      <c r="X8" s="156" t="s">
        <v>2481</v>
      </c>
      <c r="Y8" s="156" t="s">
        <v>2517</v>
      </c>
      <c r="Z8" s="156" t="s">
        <v>2481</v>
      </c>
      <c r="AA8" s="432" t="s">
        <v>2664</v>
      </c>
      <c r="AB8" s="133" t="s">
        <v>2986</v>
      </c>
      <c r="AC8" s="138" t="s">
        <v>2664</v>
      </c>
      <c r="AD8" s="133" t="s">
        <v>2986</v>
      </c>
      <c r="AE8" s="138" t="s">
        <v>2664</v>
      </c>
      <c r="AF8" s="133" t="s">
        <v>2986</v>
      </c>
      <c r="AG8" s="795"/>
      <c r="AH8" s="539"/>
      <c r="AI8" s="540"/>
      <c r="AJ8"/>
      <c r="AK8"/>
      <c r="AL8" s="167"/>
      <c r="AO8" s="528">
        <v>3.6</v>
      </c>
      <c r="AP8" s="529">
        <v>1</v>
      </c>
      <c r="AQ8" s="530">
        <v>50.8</v>
      </c>
      <c r="AR8" s="530">
        <v>39.1</v>
      </c>
      <c r="AS8" s="530">
        <v>36.700000000000003</v>
      </c>
      <c r="AT8" s="529">
        <v>1</v>
      </c>
      <c r="AU8" s="529">
        <v>1</v>
      </c>
      <c r="AV8" s="529">
        <v>1</v>
      </c>
    </row>
    <row r="9" spans="2:55" s="1" customFormat="1" ht="2.1" customHeight="1" x14ac:dyDescent="0.25">
      <c r="B9" s="401"/>
      <c r="C9"/>
      <c r="D9" s="175"/>
      <c r="E9" s="450"/>
      <c r="F9" s="448"/>
      <c r="G9" s="450"/>
      <c r="H9" s="448"/>
      <c r="I9" s="133"/>
      <c r="J9" s="133"/>
      <c r="K9" s="25"/>
      <c r="L9" s="596"/>
      <c r="M9" s="133"/>
      <c r="N9" s="133"/>
      <c r="O9" s="133"/>
      <c r="P9" s="133"/>
      <c r="Q9" s="133"/>
      <c r="R9" s="542"/>
      <c r="S9" s="542"/>
      <c r="T9" s="156"/>
      <c r="U9" s="156"/>
      <c r="V9" s="517"/>
      <c r="W9" s="543"/>
      <c r="X9" s="543"/>
      <c r="Y9" s="543"/>
      <c r="Z9" s="543"/>
      <c r="AA9" s="543"/>
      <c r="AB9" s="543"/>
      <c r="AC9" s="543"/>
      <c r="AD9" s="543"/>
      <c r="AE9" s="543"/>
      <c r="AF9" s="543"/>
      <c r="AG9" s="796"/>
      <c r="AH9" s="539"/>
      <c r="AI9" s="540"/>
      <c r="AJ9"/>
      <c r="AK9"/>
      <c r="AL9" s="167"/>
    </row>
    <row r="10" spans="2:55" s="1" customFormat="1" ht="15" customHeight="1" x14ac:dyDescent="0.25">
      <c r="B10" s="401"/>
      <c r="C10"/>
      <c r="D10" s="960" t="s">
        <v>2248</v>
      </c>
      <c r="E10" s="961"/>
      <c r="F10" s="961"/>
      <c r="G10" s="961"/>
      <c r="H10" s="961"/>
      <c r="I10" s="518" t="s">
        <v>1859</v>
      </c>
      <c r="J10" s="518" t="s">
        <v>1859</v>
      </c>
      <c r="K10" s="508" t="s">
        <v>1859</v>
      </c>
      <c r="L10" s="597"/>
      <c r="M10" s="508" t="s">
        <v>1859</v>
      </c>
      <c r="N10" s="508" t="s">
        <v>1859</v>
      </c>
      <c r="O10" s="508" t="s">
        <v>1859</v>
      </c>
      <c r="P10" s="508" t="s">
        <v>1859</v>
      </c>
      <c r="Q10" s="508" t="s">
        <v>1859</v>
      </c>
      <c r="R10" s="508" t="s">
        <v>1859</v>
      </c>
      <c r="S10" s="508" t="s">
        <v>1859</v>
      </c>
      <c r="T10" s="598" t="s">
        <v>1859</v>
      </c>
      <c r="U10" s="598" t="s">
        <v>1859</v>
      </c>
      <c r="V10" s="518"/>
      <c r="W10" s="547" t="s">
        <v>1859</v>
      </c>
      <c r="X10" s="547" t="s">
        <v>1859</v>
      </c>
      <c r="Y10" s="548" t="s">
        <v>1859</v>
      </c>
      <c r="Z10" s="548" t="s">
        <v>1859</v>
      </c>
      <c r="AA10" s="549" t="s">
        <v>1859</v>
      </c>
      <c r="AB10" s="549" t="s">
        <v>1859</v>
      </c>
      <c r="AC10" s="548" t="s">
        <v>1859</v>
      </c>
      <c r="AD10" s="548" t="s">
        <v>1859</v>
      </c>
      <c r="AE10" s="544" t="s">
        <v>1859</v>
      </c>
      <c r="AF10" s="544" t="s">
        <v>1859</v>
      </c>
      <c r="AG10" s="742"/>
      <c r="AH10" s="552"/>
      <c r="AI10" s="613"/>
      <c r="AJ10"/>
      <c r="AK10"/>
    </row>
    <row r="11" spans="2:55" s="1" customFormat="1" ht="15" customHeight="1" thickBot="1" x14ac:dyDescent="0.3">
      <c r="B11" s="401"/>
      <c r="C11"/>
      <c r="D11" s="960" t="s">
        <v>1559</v>
      </c>
      <c r="E11" s="1207"/>
      <c r="F11" s="1207"/>
      <c r="G11" s="1207"/>
      <c r="H11" s="1207"/>
      <c r="I11" s="599">
        <f>SUMPRODUCT(I12:I71,K12:K71)</f>
        <v>0</v>
      </c>
      <c r="J11" s="599">
        <f>SUMPRODUCT(J12:J71,K12:K71)</f>
        <v>0</v>
      </c>
      <c r="K11" s="600">
        <f>SUM(K12:K71)</f>
        <v>0</v>
      </c>
      <c r="L11" s="601"/>
      <c r="M11" s="602" t="s">
        <v>1859</v>
      </c>
      <c r="N11" s="603" t="s">
        <v>1859</v>
      </c>
      <c r="O11" s="518" t="s">
        <v>1859</v>
      </c>
      <c r="P11" s="518" t="s">
        <v>1859</v>
      </c>
      <c r="Q11" s="518" t="s">
        <v>1859</v>
      </c>
      <c r="R11" s="604">
        <f>SUM(R12:R71)</f>
        <v>0</v>
      </c>
      <c r="S11" s="605">
        <f>SUM(S12:S71)</f>
        <v>0</v>
      </c>
      <c r="T11" s="602" t="s">
        <v>1859</v>
      </c>
      <c r="U11" s="603" t="s">
        <v>1859</v>
      </c>
      <c r="V11" s="557"/>
      <c r="W11" s="547" t="s">
        <v>1859</v>
      </c>
      <c r="X11" s="547" t="s">
        <v>1859</v>
      </c>
      <c r="Y11" s="548" t="s">
        <v>1859</v>
      </c>
      <c r="Z11" s="548" t="s">
        <v>1859</v>
      </c>
      <c r="AA11" s="558">
        <f t="shared" ref="AA11:AF11" si="0">SUM(AA12:AA71)</f>
        <v>0</v>
      </c>
      <c r="AB11" s="606">
        <f t="shared" si="0"/>
        <v>0</v>
      </c>
      <c r="AC11" s="558">
        <f t="shared" si="0"/>
        <v>0</v>
      </c>
      <c r="AD11" s="606">
        <f t="shared" si="0"/>
        <v>0</v>
      </c>
      <c r="AE11" s="558">
        <f t="shared" si="0"/>
        <v>0</v>
      </c>
      <c r="AF11" s="606">
        <f t="shared" si="0"/>
        <v>0</v>
      </c>
      <c r="AG11" s="801"/>
      <c r="AH11" s="560"/>
      <c r="AI11" s="614"/>
      <c r="AJ11"/>
      <c r="AK11"/>
      <c r="AP11" s="562"/>
    </row>
    <row r="12" spans="2:55" s="1" customFormat="1" ht="13.5" customHeight="1" x14ac:dyDescent="0.25">
      <c r="B12" s="401"/>
      <c r="C12"/>
      <c r="D12" s="563">
        <v>1</v>
      </c>
      <c r="E12" s="564"/>
      <c r="F12" s="607"/>
      <c r="G12" s="566"/>
      <c r="H12" s="567"/>
      <c r="I12" s="572"/>
      <c r="J12" s="572"/>
      <c r="K12" s="568"/>
      <c r="L12" s="900"/>
      <c r="M12" s="833"/>
      <c r="N12" s="833"/>
      <c r="O12" s="834"/>
      <c r="P12" s="895"/>
      <c r="Q12" s="895"/>
      <c r="R12" s="835"/>
      <c r="S12" s="835"/>
      <c r="T12" s="620" t="str">
        <f>IF(OR(M12="",M12=0),"",(I12*3.6)/(M12*HLOOKUP(O12,$AO$7:$AV$8,2,0)))</f>
        <v/>
      </c>
      <c r="U12" s="621" t="str">
        <f>IF(OR(N12="",N12=0),"",(J12*3.6)/(N12*HLOOKUP(O12,$AO$7:$AV$8,2,0)))</f>
        <v/>
      </c>
      <c r="V12" s="805"/>
      <c r="W12" s="572"/>
      <c r="X12" s="572"/>
      <c r="Y12" s="573"/>
      <c r="Z12" s="573"/>
      <c r="AA12" s="574" t="str">
        <f>IF(OR(H12="",O12="",O12="[kW]電気"),"",(M12*HLOOKUP(O12,$AO$7:$AV$8,2,0)/1000*K12*W12*Y12)+N12*HLOOKUP(O12,$AO$7:$AV$8,2,0)/1000*K12*X12*Z12)</f>
        <v/>
      </c>
      <c r="AB12" s="574" t="str">
        <f>IF(OR(H12="",O12="",O12&lt;&gt;"[kW]電気"),"",(M12/1000*K12*W12*Y12)+N12*HLOOKUP(O12,$AO$7:$AV$8,2,0)/1000*K12*X12*Z12)</f>
        <v/>
      </c>
      <c r="AC12" s="572"/>
      <c r="AD12" s="572"/>
      <c r="AE12" s="576" t="str">
        <f>IF(AC12="",AA12,AC12)</f>
        <v/>
      </c>
      <c r="AF12" s="576" t="str">
        <f>IF(AD12="",AB12,AD12)</f>
        <v/>
      </c>
      <c r="AG12" s="648"/>
      <c r="AH12" s="577"/>
      <c r="AI12" s="24"/>
      <c r="AJ12"/>
      <c r="AK12"/>
    </row>
    <row r="13" spans="2:55" s="1" customFormat="1" ht="13.5" customHeight="1" x14ac:dyDescent="0.25">
      <c r="B13" s="401"/>
      <c r="C13"/>
      <c r="D13" s="578">
        <f>D12+1</f>
        <v>2</v>
      </c>
      <c r="E13" s="564"/>
      <c r="F13" s="609"/>
      <c r="G13" s="566"/>
      <c r="H13" s="580"/>
      <c r="I13" s="479"/>
      <c r="J13" s="479"/>
      <c r="K13" s="479"/>
      <c r="L13" s="899"/>
      <c r="M13" s="484"/>
      <c r="N13" s="484"/>
      <c r="O13" s="272"/>
      <c r="P13" s="458"/>
      <c r="Q13" s="458"/>
      <c r="R13" s="479"/>
      <c r="S13" s="586"/>
      <c r="T13" s="622" t="str">
        <f>IF(OR(M13="",M13=0),"",(I13*3.6)/(M13*HLOOKUP(O13,$AO$7:$AV$8,2,0)))</f>
        <v/>
      </c>
      <c r="U13" s="623" t="str">
        <f>IF(OR(N13="",N13=0),"",(J13*3.6)/(N13*HLOOKUP(O13,$AO$7:$AV$8,2,0)))</f>
        <v/>
      </c>
      <c r="V13" s="806"/>
      <c r="W13" s="572"/>
      <c r="X13" s="572"/>
      <c r="Y13" s="573"/>
      <c r="Z13" s="573"/>
      <c r="AA13" s="574" t="str">
        <f t="shared" ref="AA13:AA41" si="1">IF(OR(H13="",O13="",O13="[kW]電気"),"",(M13*HLOOKUP(O13,$AO$7:$AV$8,2,0)/1000*K13*W13*Y13)+N13*HLOOKUP(O13,$AO$7:$AV$8,2,0)/1000*K13*X13*Z13)</f>
        <v/>
      </c>
      <c r="AB13" s="574" t="str">
        <f t="shared" ref="AB13:AB41" si="2">IF(OR(H13="",O13="",O13&lt;&gt;"[kW]電気"),"",(M13/1000*K13*W13*Y13)+N13*HLOOKUP(O13,$AO$7:$AV$8,2,0)/1000*K13*X13*Z13)</f>
        <v/>
      </c>
      <c r="AC13" s="479"/>
      <c r="AD13" s="479"/>
      <c r="AE13" s="576" t="str">
        <f t="shared" ref="AE13:AE41" si="3">IF(AC13="",AA13,AC13)</f>
        <v/>
      </c>
      <c r="AF13" s="576" t="str">
        <f t="shared" ref="AF13:AF41" si="4">IF(AD13="",AB13,AD13)</f>
        <v/>
      </c>
      <c r="AG13" s="648"/>
      <c r="AH13" s="577"/>
      <c r="AI13" s="24"/>
      <c r="AJ13"/>
      <c r="AK13"/>
    </row>
    <row r="14" spans="2:55" s="1" customFormat="1" ht="13.5" customHeight="1" x14ac:dyDescent="0.25">
      <c r="B14" s="401"/>
      <c r="C14"/>
      <c r="D14" s="578">
        <f>D13+1</f>
        <v>3</v>
      </c>
      <c r="E14" s="564"/>
      <c r="F14" s="609"/>
      <c r="G14" s="566"/>
      <c r="H14" s="580"/>
      <c r="I14" s="479"/>
      <c r="J14" s="479"/>
      <c r="K14" s="479"/>
      <c r="L14" s="899"/>
      <c r="M14" s="484"/>
      <c r="N14" s="484"/>
      <c r="O14" s="272"/>
      <c r="P14" s="458"/>
      <c r="Q14" s="458"/>
      <c r="R14" s="479"/>
      <c r="S14" s="586"/>
      <c r="T14" s="622" t="str">
        <f t="shared" ref="T14:T41" si="5">IF(OR(M14="",M14=0),"",(I14*3.6)/(M14*HLOOKUP(O14,$AO$7:$AV$8,2,0)))</f>
        <v/>
      </c>
      <c r="U14" s="623" t="str">
        <f t="shared" ref="U14:U41" si="6">IF(OR(N14="",N14=0),"",(J14*3.6)/(N14*HLOOKUP(O14,$AO$7:$AV$8,2,0)))</f>
        <v/>
      </c>
      <c r="V14" s="806"/>
      <c r="W14" s="479"/>
      <c r="X14" s="479"/>
      <c r="Y14" s="584"/>
      <c r="Z14" s="584"/>
      <c r="AA14" s="574" t="str">
        <f t="shared" si="1"/>
        <v/>
      </c>
      <c r="AB14" s="574" t="str">
        <f t="shared" si="2"/>
        <v/>
      </c>
      <c r="AC14" s="479"/>
      <c r="AD14" s="479"/>
      <c r="AE14" s="576" t="str">
        <f t="shared" si="3"/>
        <v/>
      </c>
      <c r="AF14" s="576" t="str">
        <f t="shared" si="4"/>
        <v/>
      </c>
      <c r="AG14" s="648"/>
      <c r="AH14" s="588"/>
      <c r="AI14" s="589"/>
      <c r="AJ14"/>
      <c r="AK14"/>
    </row>
    <row r="15" spans="2:55" s="1" customFormat="1" ht="13.5" customHeight="1" x14ac:dyDescent="0.25">
      <c r="B15" s="401"/>
      <c r="C15"/>
      <c r="D15" s="578">
        <f t="shared" ref="D15:D41" si="7">D14+1</f>
        <v>4</v>
      </c>
      <c r="E15" s="564"/>
      <c r="F15" s="609"/>
      <c r="G15" s="566"/>
      <c r="H15" s="580"/>
      <c r="I15" s="479"/>
      <c r="J15" s="479"/>
      <c r="K15" s="479"/>
      <c r="L15" s="899"/>
      <c r="M15" s="484"/>
      <c r="N15" s="484"/>
      <c r="O15" s="272"/>
      <c r="P15" s="458"/>
      <c r="Q15" s="458"/>
      <c r="R15" s="479"/>
      <c r="S15" s="586"/>
      <c r="T15" s="622" t="str">
        <f t="shared" si="5"/>
        <v/>
      </c>
      <c r="U15" s="623" t="str">
        <f t="shared" si="6"/>
        <v/>
      </c>
      <c r="V15" s="806"/>
      <c r="W15" s="479"/>
      <c r="X15" s="479"/>
      <c r="Y15" s="584"/>
      <c r="Z15" s="584"/>
      <c r="AA15" s="574" t="str">
        <f t="shared" si="1"/>
        <v/>
      </c>
      <c r="AB15" s="574" t="str">
        <f t="shared" si="2"/>
        <v/>
      </c>
      <c r="AC15" s="479"/>
      <c r="AD15" s="479"/>
      <c r="AE15" s="576" t="str">
        <f t="shared" si="3"/>
        <v/>
      </c>
      <c r="AF15" s="576" t="str">
        <f t="shared" si="4"/>
        <v/>
      </c>
      <c r="AG15" s="648"/>
      <c r="AH15" s="577"/>
      <c r="AI15" s="24"/>
      <c r="AJ15"/>
      <c r="AK15"/>
    </row>
    <row r="16" spans="2:55" s="1" customFormat="1" ht="13.5" customHeight="1" x14ac:dyDescent="0.25">
      <c r="B16" s="401"/>
      <c r="C16"/>
      <c r="D16" s="578">
        <f t="shared" si="7"/>
        <v>5</v>
      </c>
      <c r="E16" s="564"/>
      <c r="F16" s="609"/>
      <c r="G16" s="566"/>
      <c r="H16" s="580"/>
      <c r="I16" s="479"/>
      <c r="J16" s="479"/>
      <c r="K16" s="479"/>
      <c r="L16" s="899"/>
      <c r="M16" s="484"/>
      <c r="N16" s="484"/>
      <c r="O16" s="272"/>
      <c r="P16" s="458"/>
      <c r="Q16" s="458"/>
      <c r="R16" s="479"/>
      <c r="S16" s="586"/>
      <c r="T16" s="622" t="str">
        <f t="shared" si="5"/>
        <v/>
      </c>
      <c r="U16" s="623" t="str">
        <f t="shared" si="6"/>
        <v/>
      </c>
      <c r="V16" s="806"/>
      <c r="W16" s="479"/>
      <c r="X16" s="479"/>
      <c r="Y16" s="584"/>
      <c r="Z16" s="584"/>
      <c r="AA16" s="574" t="str">
        <f t="shared" si="1"/>
        <v/>
      </c>
      <c r="AB16" s="574" t="str">
        <f t="shared" si="2"/>
        <v/>
      </c>
      <c r="AC16" s="479"/>
      <c r="AD16" s="479"/>
      <c r="AE16" s="576" t="str">
        <f t="shared" si="3"/>
        <v/>
      </c>
      <c r="AF16" s="576" t="str">
        <f t="shared" si="4"/>
        <v/>
      </c>
      <c r="AG16" s="648"/>
      <c r="AH16" s="577"/>
      <c r="AI16" s="24"/>
      <c r="AJ16"/>
      <c r="AK16"/>
    </row>
    <row r="17" spans="2:37" s="1" customFormat="1" ht="13.5" customHeight="1" x14ac:dyDescent="0.25">
      <c r="B17" s="401"/>
      <c r="C17"/>
      <c r="D17" s="578">
        <f t="shared" si="7"/>
        <v>6</v>
      </c>
      <c r="E17" s="564"/>
      <c r="F17" s="609"/>
      <c r="G17" s="566"/>
      <c r="H17" s="580"/>
      <c r="I17" s="479"/>
      <c r="J17" s="479"/>
      <c r="K17" s="479"/>
      <c r="L17" s="899"/>
      <c r="M17" s="484"/>
      <c r="N17" s="484"/>
      <c r="O17" s="272"/>
      <c r="P17" s="458"/>
      <c r="Q17" s="458"/>
      <c r="R17" s="479"/>
      <c r="S17" s="586"/>
      <c r="T17" s="622" t="str">
        <f t="shared" si="5"/>
        <v/>
      </c>
      <c r="U17" s="623" t="str">
        <f t="shared" si="6"/>
        <v/>
      </c>
      <c r="V17" s="806"/>
      <c r="W17" s="479"/>
      <c r="X17" s="479"/>
      <c r="Y17" s="584"/>
      <c r="Z17" s="584"/>
      <c r="AA17" s="574" t="str">
        <f t="shared" si="1"/>
        <v/>
      </c>
      <c r="AB17" s="574" t="str">
        <f t="shared" si="2"/>
        <v/>
      </c>
      <c r="AC17" s="479"/>
      <c r="AD17" s="479"/>
      <c r="AE17" s="576" t="str">
        <f t="shared" si="3"/>
        <v/>
      </c>
      <c r="AF17" s="576" t="str">
        <f t="shared" si="4"/>
        <v/>
      </c>
      <c r="AG17" s="648"/>
      <c r="AH17" s="577"/>
      <c r="AI17" s="24"/>
      <c r="AJ17"/>
      <c r="AK17"/>
    </row>
    <row r="18" spans="2:37" s="1" customFormat="1" ht="13.5" customHeight="1" x14ac:dyDescent="0.25">
      <c r="B18" s="401"/>
      <c r="C18"/>
      <c r="D18" s="578">
        <f t="shared" si="7"/>
        <v>7</v>
      </c>
      <c r="E18" s="564"/>
      <c r="F18" s="609"/>
      <c r="G18" s="566"/>
      <c r="H18" s="580"/>
      <c r="I18" s="479"/>
      <c r="J18" s="479"/>
      <c r="K18" s="479"/>
      <c r="L18" s="899"/>
      <c r="M18" s="484"/>
      <c r="N18" s="484"/>
      <c r="O18" s="272"/>
      <c r="P18" s="458"/>
      <c r="Q18" s="458"/>
      <c r="R18" s="479"/>
      <c r="S18" s="586"/>
      <c r="T18" s="622" t="str">
        <f t="shared" si="5"/>
        <v/>
      </c>
      <c r="U18" s="623" t="str">
        <f t="shared" si="6"/>
        <v/>
      </c>
      <c r="V18" s="806"/>
      <c r="W18" s="479"/>
      <c r="X18" s="479"/>
      <c r="Y18" s="584"/>
      <c r="Z18" s="584"/>
      <c r="AA18" s="574" t="str">
        <f t="shared" si="1"/>
        <v/>
      </c>
      <c r="AB18" s="574" t="str">
        <f t="shared" si="2"/>
        <v/>
      </c>
      <c r="AC18" s="479"/>
      <c r="AD18" s="479"/>
      <c r="AE18" s="576" t="str">
        <f t="shared" si="3"/>
        <v/>
      </c>
      <c r="AF18" s="576" t="str">
        <f t="shared" si="4"/>
        <v/>
      </c>
      <c r="AG18" s="648"/>
      <c r="AH18" s="577"/>
      <c r="AI18" s="24"/>
      <c r="AJ18"/>
      <c r="AK18"/>
    </row>
    <row r="19" spans="2:37" s="1" customFormat="1" ht="13.5" customHeight="1" x14ac:dyDescent="0.25">
      <c r="B19" s="401"/>
      <c r="C19"/>
      <c r="D19" s="578">
        <f t="shared" si="7"/>
        <v>8</v>
      </c>
      <c r="E19" s="564"/>
      <c r="F19" s="609"/>
      <c r="G19" s="566"/>
      <c r="H19" s="580"/>
      <c r="I19" s="479"/>
      <c r="J19" s="479"/>
      <c r="K19" s="479"/>
      <c r="L19" s="899"/>
      <c r="M19" s="484"/>
      <c r="N19" s="484"/>
      <c r="O19" s="272"/>
      <c r="P19" s="458"/>
      <c r="Q19" s="458"/>
      <c r="R19" s="479"/>
      <c r="S19" s="586"/>
      <c r="T19" s="622" t="str">
        <f t="shared" si="5"/>
        <v/>
      </c>
      <c r="U19" s="623" t="str">
        <f t="shared" si="6"/>
        <v/>
      </c>
      <c r="V19" s="806"/>
      <c r="W19" s="479"/>
      <c r="X19" s="479"/>
      <c r="Y19" s="584"/>
      <c r="Z19" s="584"/>
      <c r="AA19" s="574" t="str">
        <f t="shared" si="1"/>
        <v/>
      </c>
      <c r="AB19" s="574" t="str">
        <f t="shared" si="2"/>
        <v/>
      </c>
      <c r="AC19" s="479"/>
      <c r="AD19" s="479"/>
      <c r="AE19" s="576" t="str">
        <f t="shared" si="3"/>
        <v/>
      </c>
      <c r="AF19" s="576" t="str">
        <f t="shared" si="4"/>
        <v/>
      </c>
      <c r="AG19" s="648"/>
      <c r="AH19" s="577"/>
      <c r="AI19" s="24"/>
      <c r="AJ19"/>
      <c r="AK19"/>
    </row>
    <row r="20" spans="2:37" s="1" customFormat="1" ht="13.5" customHeight="1" x14ac:dyDescent="0.25">
      <c r="B20" s="401"/>
      <c r="C20"/>
      <c r="D20" s="578">
        <f t="shared" si="7"/>
        <v>9</v>
      </c>
      <c r="E20" s="564"/>
      <c r="F20" s="609"/>
      <c r="G20" s="566"/>
      <c r="H20" s="580"/>
      <c r="I20" s="479"/>
      <c r="J20" s="479"/>
      <c r="K20" s="479"/>
      <c r="L20" s="899"/>
      <c r="M20" s="484"/>
      <c r="N20" s="484"/>
      <c r="O20" s="272"/>
      <c r="P20" s="458"/>
      <c r="Q20" s="458"/>
      <c r="R20" s="479"/>
      <c r="S20" s="586"/>
      <c r="T20" s="622" t="str">
        <f t="shared" si="5"/>
        <v/>
      </c>
      <c r="U20" s="623" t="str">
        <f t="shared" si="6"/>
        <v/>
      </c>
      <c r="V20" s="806"/>
      <c r="W20" s="479"/>
      <c r="X20" s="479"/>
      <c r="Y20" s="584"/>
      <c r="Z20" s="584"/>
      <c r="AA20" s="574" t="str">
        <f t="shared" si="1"/>
        <v/>
      </c>
      <c r="AB20" s="574" t="str">
        <f t="shared" si="2"/>
        <v/>
      </c>
      <c r="AC20" s="479"/>
      <c r="AD20" s="479"/>
      <c r="AE20" s="576" t="str">
        <f t="shared" si="3"/>
        <v/>
      </c>
      <c r="AF20" s="576" t="str">
        <f t="shared" si="4"/>
        <v/>
      </c>
      <c r="AG20" s="648"/>
      <c r="AH20" s="577"/>
      <c r="AI20" s="24"/>
      <c r="AJ20"/>
      <c r="AK20"/>
    </row>
    <row r="21" spans="2:37" s="1" customFormat="1" ht="13.5" customHeight="1" x14ac:dyDescent="0.25">
      <c r="B21" s="401"/>
      <c r="C21"/>
      <c r="D21" s="578">
        <f t="shared" si="7"/>
        <v>10</v>
      </c>
      <c r="E21" s="564"/>
      <c r="F21" s="609"/>
      <c r="G21" s="566"/>
      <c r="H21" s="580"/>
      <c r="I21" s="479"/>
      <c r="J21" s="479"/>
      <c r="K21" s="479"/>
      <c r="L21" s="899"/>
      <c r="M21" s="484"/>
      <c r="N21" s="484"/>
      <c r="O21" s="272"/>
      <c r="P21" s="458"/>
      <c r="Q21" s="458"/>
      <c r="R21" s="479"/>
      <c r="S21" s="586"/>
      <c r="T21" s="622" t="str">
        <f t="shared" si="5"/>
        <v/>
      </c>
      <c r="U21" s="623" t="str">
        <f t="shared" si="6"/>
        <v/>
      </c>
      <c r="V21" s="806"/>
      <c r="W21" s="479"/>
      <c r="X21" s="479"/>
      <c r="Y21" s="584"/>
      <c r="Z21" s="584"/>
      <c r="AA21" s="574" t="str">
        <f t="shared" si="1"/>
        <v/>
      </c>
      <c r="AB21" s="574" t="str">
        <f t="shared" si="2"/>
        <v/>
      </c>
      <c r="AC21" s="479"/>
      <c r="AD21" s="479"/>
      <c r="AE21" s="576" t="str">
        <f t="shared" si="3"/>
        <v/>
      </c>
      <c r="AF21" s="576" t="str">
        <f t="shared" si="4"/>
        <v/>
      </c>
      <c r="AG21" s="648"/>
      <c r="AH21" s="577"/>
      <c r="AI21" s="24"/>
      <c r="AJ21"/>
      <c r="AK21"/>
    </row>
    <row r="22" spans="2:37" s="1" customFormat="1" ht="13.5" customHeight="1" x14ac:dyDescent="0.25">
      <c r="B22" s="401"/>
      <c r="C22"/>
      <c r="D22" s="578">
        <f t="shared" si="7"/>
        <v>11</v>
      </c>
      <c r="E22" s="564"/>
      <c r="F22" s="609"/>
      <c r="G22" s="566"/>
      <c r="H22" s="580"/>
      <c r="I22" s="479"/>
      <c r="J22" s="479"/>
      <c r="K22" s="479"/>
      <c r="L22" s="899"/>
      <c r="M22" s="484"/>
      <c r="N22" s="484"/>
      <c r="O22" s="272"/>
      <c r="P22" s="458"/>
      <c r="Q22" s="458"/>
      <c r="R22" s="479"/>
      <c r="S22" s="586"/>
      <c r="T22" s="622" t="str">
        <f t="shared" si="5"/>
        <v/>
      </c>
      <c r="U22" s="623" t="str">
        <f t="shared" si="6"/>
        <v/>
      </c>
      <c r="V22" s="806"/>
      <c r="W22" s="479"/>
      <c r="X22" s="479"/>
      <c r="Y22" s="584"/>
      <c r="Z22" s="584"/>
      <c r="AA22" s="574" t="str">
        <f t="shared" si="1"/>
        <v/>
      </c>
      <c r="AB22" s="574" t="str">
        <f t="shared" si="2"/>
        <v/>
      </c>
      <c r="AC22" s="479"/>
      <c r="AD22" s="479"/>
      <c r="AE22" s="576" t="str">
        <f t="shared" si="3"/>
        <v/>
      </c>
      <c r="AF22" s="576" t="str">
        <f t="shared" si="4"/>
        <v/>
      </c>
      <c r="AG22" s="648"/>
      <c r="AH22" s="577"/>
      <c r="AI22" s="24"/>
      <c r="AJ22"/>
      <c r="AK22"/>
    </row>
    <row r="23" spans="2:37" s="1" customFormat="1" ht="13.5" customHeight="1" x14ac:dyDescent="0.25">
      <c r="B23" s="401"/>
      <c r="C23"/>
      <c r="D23" s="578">
        <f t="shared" si="7"/>
        <v>12</v>
      </c>
      <c r="E23" s="564"/>
      <c r="F23" s="609"/>
      <c r="G23" s="566"/>
      <c r="H23" s="580"/>
      <c r="I23" s="479"/>
      <c r="J23" s="479"/>
      <c r="K23" s="479"/>
      <c r="L23" s="899"/>
      <c r="M23" s="484"/>
      <c r="N23" s="484"/>
      <c r="O23" s="272"/>
      <c r="P23" s="458"/>
      <c r="Q23" s="458"/>
      <c r="R23" s="479"/>
      <c r="S23" s="586"/>
      <c r="T23" s="622" t="str">
        <f t="shared" si="5"/>
        <v/>
      </c>
      <c r="U23" s="623" t="str">
        <f t="shared" si="6"/>
        <v/>
      </c>
      <c r="V23" s="806"/>
      <c r="W23" s="479"/>
      <c r="X23" s="479"/>
      <c r="Y23" s="584"/>
      <c r="Z23" s="584"/>
      <c r="AA23" s="574" t="str">
        <f t="shared" si="1"/>
        <v/>
      </c>
      <c r="AB23" s="574" t="str">
        <f t="shared" si="2"/>
        <v/>
      </c>
      <c r="AC23" s="479"/>
      <c r="AD23" s="479"/>
      <c r="AE23" s="576" t="str">
        <f t="shared" si="3"/>
        <v/>
      </c>
      <c r="AF23" s="576" t="str">
        <f t="shared" si="4"/>
        <v/>
      </c>
      <c r="AG23" s="648"/>
      <c r="AH23" s="577"/>
      <c r="AI23" s="24"/>
      <c r="AJ23"/>
      <c r="AK23"/>
    </row>
    <row r="24" spans="2:37" s="1" customFormat="1" ht="13.5" customHeight="1" x14ac:dyDescent="0.25">
      <c r="B24" s="401"/>
      <c r="C24"/>
      <c r="D24" s="578">
        <f t="shared" si="7"/>
        <v>13</v>
      </c>
      <c r="E24" s="564"/>
      <c r="F24" s="609"/>
      <c r="G24" s="566"/>
      <c r="H24" s="580"/>
      <c r="I24" s="479"/>
      <c r="J24" s="479"/>
      <c r="K24" s="479"/>
      <c r="L24" s="899"/>
      <c r="M24" s="484"/>
      <c r="N24" s="484"/>
      <c r="O24" s="272"/>
      <c r="P24" s="458"/>
      <c r="Q24" s="458"/>
      <c r="R24" s="479"/>
      <c r="S24" s="586"/>
      <c r="T24" s="622" t="str">
        <f t="shared" si="5"/>
        <v/>
      </c>
      <c r="U24" s="623" t="str">
        <f t="shared" si="6"/>
        <v/>
      </c>
      <c r="V24" s="806"/>
      <c r="W24" s="479"/>
      <c r="X24" s="479"/>
      <c r="Y24" s="584"/>
      <c r="Z24" s="584"/>
      <c r="AA24" s="574" t="str">
        <f t="shared" si="1"/>
        <v/>
      </c>
      <c r="AB24" s="574" t="str">
        <f t="shared" si="2"/>
        <v/>
      </c>
      <c r="AC24" s="479"/>
      <c r="AD24" s="479"/>
      <c r="AE24" s="576" t="str">
        <f t="shared" si="3"/>
        <v/>
      </c>
      <c r="AF24" s="576" t="str">
        <f t="shared" si="4"/>
        <v/>
      </c>
      <c r="AG24" s="648"/>
      <c r="AH24" s="577"/>
      <c r="AI24" s="24"/>
      <c r="AJ24"/>
      <c r="AK24"/>
    </row>
    <row r="25" spans="2:37" s="1" customFormat="1" ht="13.5" customHeight="1" x14ac:dyDescent="0.25">
      <c r="B25" s="401"/>
      <c r="C25"/>
      <c r="D25" s="578">
        <f t="shared" si="7"/>
        <v>14</v>
      </c>
      <c r="E25" s="564"/>
      <c r="F25" s="609"/>
      <c r="G25" s="566"/>
      <c r="H25" s="580"/>
      <c r="I25" s="479"/>
      <c r="J25" s="479"/>
      <c r="K25" s="479"/>
      <c r="L25" s="899"/>
      <c r="M25" s="484"/>
      <c r="N25" s="484"/>
      <c r="O25" s="272"/>
      <c r="P25" s="458"/>
      <c r="Q25" s="458"/>
      <c r="R25" s="479"/>
      <c r="S25" s="586"/>
      <c r="T25" s="622" t="str">
        <f t="shared" si="5"/>
        <v/>
      </c>
      <c r="U25" s="623" t="str">
        <f t="shared" si="6"/>
        <v/>
      </c>
      <c r="V25" s="806"/>
      <c r="W25" s="479"/>
      <c r="X25" s="479"/>
      <c r="Y25" s="584"/>
      <c r="Z25" s="584"/>
      <c r="AA25" s="574" t="str">
        <f t="shared" si="1"/>
        <v/>
      </c>
      <c r="AB25" s="574" t="str">
        <f t="shared" si="2"/>
        <v/>
      </c>
      <c r="AC25" s="479"/>
      <c r="AD25" s="479"/>
      <c r="AE25" s="576" t="str">
        <f t="shared" si="3"/>
        <v/>
      </c>
      <c r="AF25" s="576" t="str">
        <f t="shared" si="4"/>
        <v/>
      </c>
      <c r="AG25" s="648"/>
      <c r="AH25" s="577"/>
      <c r="AI25" s="24"/>
      <c r="AJ25"/>
      <c r="AK25"/>
    </row>
    <row r="26" spans="2:37" s="1" customFormat="1" ht="13.5" customHeight="1" x14ac:dyDescent="0.25">
      <c r="B26" s="401"/>
      <c r="C26"/>
      <c r="D26" s="578">
        <f t="shared" si="7"/>
        <v>15</v>
      </c>
      <c r="E26" s="564"/>
      <c r="F26" s="609"/>
      <c r="G26" s="566"/>
      <c r="H26" s="580"/>
      <c r="I26" s="479"/>
      <c r="J26" s="479"/>
      <c r="K26" s="479"/>
      <c r="L26" s="899"/>
      <c r="M26" s="484"/>
      <c r="N26" s="484"/>
      <c r="O26" s="272"/>
      <c r="P26" s="458"/>
      <c r="Q26" s="458"/>
      <c r="R26" s="479"/>
      <c r="S26" s="586"/>
      <c r="T26" s="622" t="str">
        <f t="shared" si="5"/>
        <v/>
      </c>
      <c r="U26" s="623" t="str">
        <f t="shared" si="6"/>
        <v/>
      </c>
      <c r="V26" s="806"/>
      <c r="W26" s="479"/>
      <c r="X26" s="479"/>
      <c r="Y26" s="584"/>
      <c r="Z26" s="584"/>
      <c r="AA26" s="574" t="str">
        <f t="shared" si="1"/>
        <v/>
      </c>
      <c r="AB26" s="574" t="str">
        <f t="shared" si="2"/>
        <v/>
      </c>
      <c r="AC26" s="479"/>
      <c r="AD26" s="479"/>
      <c r="AE26" s="576" t="str">
        <f t="shared" si="3"/>
        <v/>
      </c>
      <c r="AF26" s="576" t="str">
        <f t="shared" si="4"/>
        <v/>
      </c>
      <c r="AG26" s="648"/>
      <c r="AH26" s="577"/>
      <c r="AI26" s="24"/>
      <c r="AJ26"/>
      <c r="AK26"/>
    </row>
    <row r="27" spans="2:37" s="1" customFormat="1" ht="13.5" customHeight="1" x14ac:dyDescent="0.25">
      <c r="B27" s="401"/>
      <c r="C27"/>
      <c r="D27" s="578">
        <f t="shared" si="7"/>
        <v>16</v>
      </c>
      <c r="E27" s="564"/>
      <c r="F27" s="609"/>
      <c r="G27" s="566"/>
      <c r="H27" s="580"/>
      <c r="I27" s="479"/>
      <c r="J27" s="479"/>
      <c r="K27" s="479"/>
      <c r="L27" s="899"/>
      <c r="M27" s="484"/>
      <c r="N27" s="484"/>
      <c r="O27" s="272"/>
      <c r="P27" s="458"/>
      <c r="Q27" s="458"/>
      <c r="R27" s="479"/>
      <c r="S27" s="586"/>
      <c r="T27" s="622" t="str">
        <f t="shared" si="5"/>
        <v/>
      </c>
      <c r="U27" s="623" t="str">
        <f t="shared" si="6"/>
        <v/>
      </c>
      <c r="V27" s="806"/>
      <c r="W27" s="479"/>
      <c r="X27" s="479"/>
      <c r="Y27" s="584"/>
      <c r="Z27" s="584"/>
      <c r="AA27" s="574" t="str">
        <f t="shared" si="1"/>
        <v/>
      </c>
      <c r="AB27" s="574" t="str">
        <f t="shared" si="2"/>
        <v/>
      </c>
      <c r="AC27" s="479"/>
      <c r="AD27" s="479"/>
      <c r="AE27" s="576" t="str">
        <f t="shared" si="3"/>
        <v/>
      </c>
      <c r="AF27" s="576" t="str">
        <f t="shared" si="4"/>
        <v/>
      </c>
      <c r="AG27" s="648"/>
      <c r="AH27" s="577"/>
      <c r="AI27" s="24"/>
      <c r="AJ27"/>
      <c r="AK27"/>
    </row>
    <row r="28" spans="2:37" s="1" customFormat="1" ht="13.5" customHeight="1" x14ac:dyDescent="0.25">
      <c r="B28" s="401"/>
      <c r="C28"/>
      <c r="D28" s="578">
        <f t="shared" si="7"/>
        <v>17</v>
      </c>
      <c r="E28" s="564"/>
      <c r="F28" s="609"/>
      <c r="G28" s="566"/>
      <c r="H28" s="580"/>
      <c r="I28" s="479"/>
      <c r="J28" s="479"/>
      <c r="K28" s="479"/>
      <c r="L28" s="899"/>
      <c r="M28" s="484"/>
      <c r="N28" s="484"/>
      <c r="O28" s="272"/>
      <c r="P28" s="458"/>
      <c r="Q28" s="458"/>
      <c r="R28" s="479"/>
      <c r="S28" s="586"/>
      <c r="T28" s="622" t="str">
        <f t="shared" si="5"/>
        <v/>
      </c>
      <c r="U28" s="623" t="str">
        <f t="shared" si="6"/>
        <v/>
      </c>
      <c r="V28" s="806"/>
      <c r="W28" s="479"/>
      <c r="X28" s="479"/>
      <c r="Y28" s="584"/>
      <c r="Z28" s="584"/>
      <c r="AA28" s="574" t="str">
        <f t="shared" si="1"/>
        <v/>
      </c>
      <c r="AB28" s="574" t="str">
        <f t="shared" si="2"/>
        <v/>
      </c>
      <c r="AC28" s="479"/>
      <c r="AD28" s="479"/>
      <c r="AE28" s="576" t="str">
        <f t="shared" si="3"/>
        <v/>
      </c>
      <c r="AF28" s="576" t="str">
        <f t="shared" si="4"/>
        <v/>
      </c>
      <c r="AG28" s="648"/>
      <c r="AH28" s="577"/>
      <c r="AI28" s="24"/>
      <c r="AJ28"/>
      <c r="AK28"/>
    </row>
    <row r="29" spans="2:37" s="1" customFormat="1" ht="13.5" customHeight="1" x14ac:dyDescent="0.25">
      <c r="B29" s="401"/>
      <c r="C29"/>
      <c r="D29" s="578">
        <f t="shared" si="7"/>
        <v>18</v>
      </c>
      <c r="E29" s="564"/>
      <c r="F29" s="609"/>
      <c r="G29" s="566"/>
      <c r="H29" s="580"/>
      <c r="I29" s="479"/>
      <c r="J29" s="479"/>
      <c r="K29" s="479"/>
      <c r="L29" s="899"/>
      <c r="M29" s="484"/>
      <c r="N29" s="484"/>
      <c r="O29" s="272"/>
      <c r="P29" s="458"/>
      <c r="Q29" s="458"/>
      <c r="R29" s="479"/>
      <c r="S29" s="586"/>
      <c r="T29" s="622" t="str">
        <f t="shared" si="5"/>
        <v/>
      </c>
      <c r="U29" s="623" t="str">
        <f t="shared" si="6"/>
        <v/>
      </c>
      <c r="V29" s="806"/>
      <c r="W29" s="479"/>
      <c r="X29" s="479"/>
      <c r="Y29" s="584"/>
      <c r="Z29" s="584"/>
      <c r="AA29" s="574" t="str">
        <f t="shared" si="1"/>
        <v/>
      </c>
      <c r="AB29" s="574" t="str">
        <f t="shared" si="2"/>
        <v/>
      </c>
      <c r="AC29" s="479"/>
      <c r="AD29" s="479"/>
      <c r="AE29" s="576" t="str">
        <f t="shared" si="3"/>
        <v/>
      </c>
      <c r="AF29" s="576" t="str">
        <f t="shared" si="4"/>
        <v/>
      </c>
      <c r="AG29" s="648"/>
      <c r="AH29" s="577"/>
      <c r="AI29" s="24"/>
      <c r="AJ29"/>
      <c r="AK29"/>
    </row>
    <row r="30" spans="2:37" s="1" customFormat="1" ht="13.5" customHeight="1" x14ac:dyDescent="0.25">
      <c r="B30" s="401"/>
      <c r="C30"/>
      <c r="D30" s="578">
        <f t="shared" si="7"/>
        <v>19</v>
      </c>
      <c r="E30" s="564"/>
      <c r="F30" s="609"/>
      <c r="G30" s="566"/>
      <c r="H30" s="580"/>
      <c r="I30" s="479"/>
      <c r="J30" s="479"/>
      <c r="K30" s="479"/>
      <c r="L30" s="899"/>
      <c r="M30" s="484"/>
      <c r="N30" s="484"/>
      <c r="O30" s="272"/>
      <c r="P30" s="458"/>
      <c r="Q30" s="458"/>
      <c r="R30" s="479"/>
      <c r="S30" s="586"/>
      <c r="T30" s="622" t="str">
        <f t="shared" si="5"/>
        <v/>
      </c>
      <c r="U30" s="623" t="str">
        <f t="shared" si="6"/>
        <v/>
      </c>
      <c r="V30" s="806"/>
      <c r="W30" s="479"/>
      <c r="X30" s="479"/>
      <c r="Y30" s="584"/>
      <c r="Z30" s="584"/>
      <c r="AA30" s="574" t="str">
        <f t="shared" si="1"/>
        <v/>
      </c>
      <c r="AB30" s="574" t="str">
        <f t="shared" si="2"/>
        <v/>
      </c>
      <c r="AC30" s="479"/>
      <c r="AD30" s="479"/>
      <c r="AE30" s="576" t="str">
        <f t="shared" si="3"/>
        <v/>
      </c>
      <c r="AF30" s="576" t="str">
        <f t="shared" si="4"/>
        <v/>
      </c>
      <c r="AG30" s="648"/>
      <c r="AH30" s="577"/>
      <c r="AI30" s="24"/>
      <c r="AJ30"/>
      <c r="AK30"/>
    </row>
    <row r="31" spans="2:37" s="1" customFormat="1" ht="13.5" customHeight="1" x14ac:dyDescent="0.25">
      <c r="B31" s="401"/>
      <c r="C31"/>
      <c r="D31" s="578">
        <f t="shared" si="7"/>
        <v>20</v>
      </c>
      <c r="E31" s="564"/>
      <c r="F31" s="609"/>
      <c r="G31" s="566"/>
      <c r="H31" s="580"/>
      <c r="I31" s="479"/>
      <c r="J31" s="479"/>
      <c r="K31" s="479"/>
      <c r="L31" s="899"/>
      <c r="M31" s="484"/>
      <c r="N31" s="484"/>
      <c r="O31" s="272"/>
      <c r="P31" s="458"/>
      <c r="Q31" s="458"/>
      <c r="R31" s="479"/>
      <c r="S31" s="586"/>
      <c r="T31" s="622" t="str">
        <f t="shared" si="5"/>
        <v/>
      </c>
      <c r="U31" s="623" t="str">
        <f t="shared" si="6"/>
        <v/>
      </c>
      <c r="V31" s="806"/>
      <c r="W31" s="479"/>
      <c r="X31" s="479"/>
      <c r="Y31" s="584"/>
      <c r="Z31" s="584"/>
      <c r="AA31" s="574" t="str">
        <f t="shared" si="1"/>
        <v/>
      </c>
      <c r="AB31" s="574" t="str">
        <f t="shared" si="2"/>
        <v/>
      </c>
      <c r="AC31" s="479"/>
      <c r="AD31" s="479"/>
      <c r="AE31" s="576" t="str">
        <f t="shared" si="3"/>
        <v/>
      </c>
      <c r="AF31" s="576" t="str">
        <f t="shared" si="4"/>
        <v/>
      </c>
      <c r="AG31" s="648"/>
      <c r="AH31" s="577"/>
      <c r="AI31" s="24"/>
      <c r="AJ31"/>
      <c r="AK31"/>
    </row>
    <row r="32" spans="2:37" s="1" customFormat="1" ht="13.5" customHeight="1" x14ac:dyDescent="0.25">
      <c r="B32" s="401"/>
      <c r="C32"/>
      <c r="D32" s="578">
        <f t="shared" si="7"/>
        <v>21</v>
      </c>
      <c r="E32" s="564"/>
      <c r="F32" s="609"/>
      <c r="G32" s="566"/>
      <c r="H32" s="580"/>
      <c r="I32" s="479"/>
      <c r="J32" s="479"/>
      <c r="K32" s="479"/>
      <c r="L32" s="899"/>
      <c r="M32" s="484"/>
      <c r="N32" s="484"/>
      <c r="O32" s="272"/>
      <c r="P32" s="458"/>
      <c r="Q32" s="458"/>
      <c r="R32" s="479"/>
      <c r="S32" s="586"/>
      <c r="T32" s="622" t="str">
        <f t="shared" si="5"/>
        <v/>
      </c>
      <c r="U32" s="623" t="str">
        <f t="shared" si="6"/>
        <v/>
      </c>
      <c r="V32" s="806"/>
      <c r="W32" s="479"/>
      <c r="X32" s="479"/>
      <c r="Y32" s="584"/>
      <c r="Z32" s="584"/>
      <c r="AA32" s="574" t="str">
        <f t="shared" si="1"/>
        <v/>
      </c>
      <c r="AB32" s="574" t="str">
        <f t="shared" si="2"/>
        <v/>
      </c>
      <c r="AC32" s="479"/>
      <c r="AD32" s="479"/>
      <c r="AE32" s="576" t="str">
        <f t="shared" si="3"/>
        <v/>
      </c>
      <c r="AF32" s="576" t="str">
        <f t="shared" si="4"/>
        <v/>
      </c>
      <c r="AG32" s="648"/>
      <c r="AH32" s="577"/>
      <c r="AI32" s="24"/>
      <c r="AJ32"/>
      <c r="AK32"/>
    </row>
    <row r="33" spans="2:37" s="1" customFormat="1" ht="13.5" customHeight="1" x14ac:dyDescent="0.25">
      <c r="B33" s="401"/>
      <c r="C33"/>
      <c r="D33" s="578">
        <f t="shared" si="7"/>
        <v>22</v>
      </c>
      <c r="E33" s="564"/>
      <c r="F33" s="609"/>
      <c r="G33" s="566"/>
      <c r="H33" s="580"/>
      <c r="I33" s="479"/>
      <c r="J33" s="479"/>
      <c r="K33" s="479"/>
      <c r="L33" s="899"/>
      <c r="M33" s="484"/>
      <c r="N33" s="484"/>
      <c r="O33" s="272"/>
      <c r="P33" s="458"/>
      <c r="Q33" s="458"/>
      <c r="R33" s="479"/>
      <c r="S33" s="586"/>
      <c r="T33" s="622" t="str">
        <f t="shared" si="5"/>
        <v/>
      </c>
      <c r="U33" s="623" t="str">
        <f t="shared" si="6"/>
        <v/>
      </c>
      <c r="V33" s="806"/>
      <c r="W33" s="479"/>
      <c r="X33" s="479"/>
      <c r="Y33" s="584"/>
      <c r="Z33" s="584"/>
      <c r="AA33" s="574" t="str">
        <f t="shared" si="1"/>
        <v/>
      </c>
      <c r="AB33" s="574" t="str">
        <f t="shared" si="2"/>
        <v/>
      </c>
      <c r="AC33" s="479"/>
      <c r="AD33" s="479"/>
      <c r="AE33" s="576" t="str">
        <f t="shared" si="3"/>
        <v/>
      </c>
      <c r="AF33" s="576" t="str">
        <f t="shared" si="4"/>
        <v/>
      </c>
      <c r="AG33" s="648"/>
      <c r="AH33" s="577"/>
      <c r="AI33" s="24"/>
      <c r="AJ33"/>
      <c r="AK33"/>
    </row>
    <row r="34" spans="2:37" s="1" customFormat="1" ht="13.5" customHeight="1" x14ac:dyDescent="0.25">
      <c r="B34" s="401"/>
      <c r="C34"/>
      <c r="D34" s="578">
        <f t="shared" si="7"/>
        <v>23</v>
      </c>
      <c r="E34" s="564"/>
      <c r="F34" s="609"/>
      <c r="G34" s="566"/>
      <c r="H34" s="580"/>
      <c r="I34" s="479"/>
      <c r="J34" s="479"/>
      <c r="K34" s="479"/>
      <c r="L34" s="899"/>
      <c r="M34" s="484"/>
      <c r="N34" s="484"/>
      <c r="O34" s="272"/>
      <c r="P34" s="458"/>
      <c r="Q34" s="458"/>
      <c r="R34" s="479"/>
      <c r="S34" s="586"/>
      <c r="T34" s="622" t="str">
        <f t="shared" si="5"/>
        <v/>
      </c>
      <c r="U34" s="623" t="str">
        <f t="shared" si="6"/>
        <v/>
      </c>
      <c r="V34" s="806"/>
      <c r="W34" s="479"/>
      <c r="X34" s="479"/>
      <c r="Y34" s="584"/>
      <c r="Z34" s="584"/>
      <c r="AA34" s="574" t="str">
        <f t="shared" si="1"/>
        <v/>
      </c>
      <c r="AB34" s="574" t="str">
        <f t="shared" si="2"/>
        <v/>
      </c>
      <c r="AC34" s="479"/>
      <c r="AD34" s="479"/>
      <c r="AE34" s="576" t="str">
        <f t="shared" si="3"/>
        <v/>
      </c>
      <c r="AF34" s="576" t="str">
        <f t="shared" si="4"/>
        <v/>
      </c>
      <c r="AG34" s="648"/>
      <c r="AH34" s="577"/>
      <c r="AI34" s="24"/>
      <c r="AJ34"/>
      <c r="AK34"/>
    </row>
    <row r="35" spans="2:37" s="1" customFormat="1" ht="13.5" customHeight="1" x14ac:dyDescent="0.25">
      <c r="B35" s="401"/>
      <c r="C35"/>
      <c r="D35" s="578">
        <f t="shared" si="7"/>
        <v>24</v>
      </c>
      <c r="E35" s="564"/>
      <c r="F35" s="609"/>
      <c r="G35" s="566"/>
      <c r="H35" s="580"/>
      <c r="I35" s="479"/>
      <c r="J35" s="479"/>
      <c r="K35" s="479"/>
      <c r="L35" s="899"/>
      <c r="M35" s="484"/>
      <c r="N35" s="484"/>
      <c r="O35" s="272"/>
      <c r="P35" s="458"/>
      <c r="Q35" s="458"/>
      <c r="R35" s="479"/>
      <c r="S35" s="586"/>
      <c r="T35" s="622" t="str">
        <f t="shared" si="5"/>
        <v/>
      </c>
      <c r="U35" s="623" t="str">
        <f t="shared" si="6"/>
        <v/>
      </c>
      <c r="V35" s="806"/>
      <c r="W35" s="479"/>
      <c r="X35" s="479"/>
      <c r="Y35" s="584"/>
      <c r="Z35" s="584"/>
      <c r="AA35" s="574" t="str">
        <f t="shared" si="1"/>
        <v/>
      </c>
      <c r="AB35" s="574" t="str">
        <f t="shared" si="2"/>
        <v/>
      </c>
      <c r="AC35" s="479"/>
      <c r="AD35" s="479"/>
      <c r="AE35" s="576" t="str">
        <f t="shared" si="3"/>
        <v/>
      </c>
      <c r="AF35" s="576" t="str">
        <f t="shared" si="4"/>
        <v/>
      </c>
      <c r="AG35" s="648"/>
      <c r="AH35" s="577"/>
      <c r="AI35" s="24"/>
      <c r="AJ35"/>
      <c r="AK35"/>
    </row>
    <row r="36" spans="2:37" s="1" customFormat="1" ht="13.5" customHeight="1" x14ac:dyDescent="0.25">
      <c r="B36" s="401"/>
      <c r="C36"/>
      <c r="D36" s="578">
        <f t="shared" si="7"/>
        <v>25</v>
      </c>
      <c r="E36" s="564"/>
      <c r="F36" s="609"/>
      <c r="G36" s="566"/>
      <c r="H36" s="580"/>
      <c r="I36" s="479"/>
      <c r="J36" s="479"/>
      <c r="K36" s="479"/>
      <c r="L36" s="899"/>
      <c r="M36" s="484"/>
      <c r="N36" s="484"/>
      <c r="O36" s="272"/>
      <c r="P36" s="458"/>
      <c r="Q36" s="458"/>
      <c r="R36" s="479"/>
      <c r="S36" s="586"/>
      <c r="T36" s="622" t="str">
        <f t="shared" si="5"/>
        <v/>
      </c>
      <c r="U36" s="623" t="str">
        <f t="shared" si="6"/>
        <v/>
      </c>
      <c r="V36" s="806"/>
      <c r="W36" s="479"/>
      <c r="X36" s="479"/>
      <c r="Y36" s="584"/>
      <c r="Z36" s="584"/>
      <c r="AA36" s="574" t="str">
        <f t="shared" si="1"/>
        <v/>
      </c>
      <c r="AB36" s="574" t="str">
        <f t="shared" si="2"/>
        <v/>
      </c>
      <c r="AC36" s="479"/>
      <c r="AD36" s="479"/>
      <c r="AE36" s="576" t="str">
        <f t="shared" si="3"/>
        <v/>
      </c>
      <c r="AF36" s="576" t="str">
        <f t="shared" si="4"/>
        <v/>
      </c>
      <c r="AG36" s="648"/>
      <c r="AH36" s="577"/>
      <c r="AI36" s="24"/>
      <c r="AJ36"/>
      <c r="AK36"/>
    </row>
    <row r="37" spans="2:37" s="1" customFormat="1" ht="13.5" customHeight="1" x14ac:dyDescent="0.25">
      <c r="B37" s="401"/>
      <c r="C37"/>
      <c r="D37" s="578">
        <f t="shared" si="7"/>
        <v>26</v>
      </c>
      <c r="E37" s="564"/>
      <c r="F37" s="609"/>
      <c r="G37" s="566"/>
      <c r="H37" s="580"/>
      <c r="I37" s="479"/>
      <c r="J37" s="479"/>
      <c r="K37" s="479"/>
      <c r="L37" s="899"/>
      <c r="M37" s="484"/>
      <c r="N37" s="484"/>
      <c r="O37" s="272"/>
      <c r="P37" s="458"/>
      <c r="Q37" s="458"/>
      <c r="R37" s="479"/>
      <c r="S37" s="586"/>
      <c r="T37" s="622" t="str">
        <f t="shared" si="5"/>
        <v/>
      </c>
      <c r="U37" s="623" t="str">
        <f t="shared" si="6"/>
        <v/>
      </c>
      <c r="V37" s="806"/>
      <c r="W37" s="479"/>
      <c r="X37" s="479"/>
      <c r="Y37" s="584"/>
      <c r="Z37" s="584"/>
      <c r="AA37" s="574" t="str">
        <f t="shared" si="1"/>
        <v/>
      </c>
      <c r="AB37" s="574" t="str">
        <f t="shared" si="2"/>
        <v/>
      </c>
      <c r="AC37" s="479"/>
      <c r="AD37" s="479"/>
      <c r="AE37" s="576" t="str">
        <f t="shared" si="3"/>
        <v/>
      </c>
      <c r="AF37" s="576" t="str">
        <f t="shared" si="4"/>
        <v/>
      </c>
      <c r="AG37" s="648"/>
      <c r="AH37" s="577"/>
      <c r="AI37" s="24"/>
      <c r="AJ37"/>
      <c r="AK37"/>
    </row>
    <row r="38" spans="2:37" s="1" customFormat="1" ht="13.5" customHeight="1" x14ac:dyDescent="0.25">
      <c r="B38" s="401"/>
      <c r="C38"/>
      <c r="D38" s="578">
        <f t="shared" si="7"/>
        <v>27</v>
      </c>
      <c r="E38" s="564"/>
      <c r="F38" s="609"/>
      <c r="G38" s="566"/>
      <c r="H38" s="580"/>
      <c r="I38" s="479"/>
      <c r="J38" s="479"/>
      <c r="K38" s="479"/>
      <c r="L38" s="899"/>
      <c r="M38" s="484"/>
      <c r="N38" s="484"/>
      <c r="O38" s="272"/>
      <c r="P38" s="458"/>
      <c r="Q38" s="458"/>
      <c r="R38" s="479"/>
      <c r="S38" s="586"/>
      <c r="T38" s="622" t="str">
        <f t="shared" si="5"/>
        <v/>
      </c>
      <c r="U38" s="623" t="str">
        <f t="shared" si="6"/>
        <v/>
      </c>
      <c r="V38" s="806"/>
      <c r="W38" s="479"/>
      <c r="X38" s="479"/>
      <c r="Y38" s="584"/>
      <c r="Z38" s="584"/>
      <c r="AA38" s="574" t="str">
        <f t="shared" si="1"/>
        <v/>
      </c>
      <c r="AB38" s="574" t="str">
        <f t="shared" si="2"/>
        <v/>
      </c>
      <c r="AC38" s="479"/>
      <c r="AD38" s="479"/>
      <c r="AE38" s="576" t="str">
        <f t="shared" si="3"/>
        <v/>
      </c>
      <c r="AF38" s="576" t="str">
        <f t="shared" si="4"/>
        <v/>
      </c>
      <c r="AG38" s="648"/>
      <c r="AH38" s="577"/>
      <c r="AI38" s="24"/>
      <c r="AJ38"/>
      <c r="AK38"/>
    </row>
    <row r="39" spans="2:37" s="1" customFormat="1" ht="13.5" customHeight="1" x14ac:dyDescent="0.25">
      <c r="B39" s="401"/>
      <c r="C39"/>
      <c r="D39" s="578">
        <f t="shared" si="7"/>
        <v>28</v>
      </c>
      <c r="E39" s="564"/>
      <c r="F39" s="609"/>
      <c r="G39" s="566"/>
      <c r="H39" s="580"/>
      <c r="I39" s="479"/>
      <c r="J39" s="479"/>
      <c r="K39" s="479"/>
      <c r="L39" s="899"/>
      <c r="M39" s="484"/>
      <c r="N39" s="484"/>
      <c r="O39" s="272"/>
      <c r="P39" s="458"/>
      <c r="Q39" s="458"/>
      <c r="R39" s="479"/>
      <c r="S39" s="586"/>
      <c r="T39" s="622" t="str">
        <f t="shared" si="5"/>
        <v/>
      </c>
      <c r="U39" s="623" t="str">
        <f t="shared" si="6"/>
        <v/>
      </c>
      <c r="V39" s="806"/>
      <c r="W39" s="479"/>
      <c r="X39" s="479"/>
      <c r="Y39" s="584"/>
      <c r="Z39" s="584"/>
      <c r="AA39" s="574" t="str">
        <f t="shared" si="1"/>
        <v/>
      </c>
      <c r="AB39" s="574" t="str">
        <f t="shared" si="2"/>
        <v/>
      </c>
      <c r="AC39" s="479"/>
      <c r="AD39" s="479"/>
      <c r="AE39" s="576" t="str">
        <f t="shared" si="3"/>
        <v/>
      </c>
      <c r="AF39" s="576" t="str">
        <f t="shared" si="4"/>
        <v/>
      </c>
      <c r="AG39" s="648"/>
      <c r="AH39" s="577"/>
      <c r="AI39" s="24"/>
      <c r="AJ39"/>
      <c r="AK39"/>
    </row>
    <row r="40" spans="2:37" s="1" customFormat="1" ht="13.5" customHeight="1" x14ac:dyDescent="0.25">
      <c r="B40" s="401"/>
      <c r="C40"/>
      <c r="D40" s="578">
        <f t="shared" si="7"/>
        <v>29</v>
      </c>
      <c r="E40" s="564"/>
      <c r="F40" s="609"/>
      <c r="G40" s="566"/>
      <c r="H40" s="580"/>
      <c r="I40" s="479"/>
      <c r="J40" s="479"/>
      <c r="K40" s="479"/>
      <c r="L40" s="899"/>
      <c r="M40" s="484"/>
      <c r="N40" s="484"/>
      <c r="O40" s="272"/>
      <c r="P40" s="458"/>
      <c r="Q40" s="458"/>
      <c r="R40" s="479"/>
      <c r="S40" s="586"/>
      <c r="T40" s="622" t="str">
        <f t="shared" si="5"/>
        <v/>
      </c>
      <c r="U40" s="623" t="str">
        <f t="shared" si="6"/>
        <v/>
      </c>
      <c r="V40" s="806"/>
      <c r="W40" s="479"/>
      <c r="X40" s="479"/>
      <c r="Y40" s="584"/>
      <c r="Z40" s="584"/>
      <c r="AA40" s="574" t="str">
        <f t="shared" si="1"/>
        <v/>
      </c>
      <c r="AB40" s="574" t="str">
        <f t="shared" si="2"/>
        <v/>
      </c>
      <c r="AC40" s="479"/>
      <c r="AD40" s="479"/>
      <c r="AE40" s="576" t="str">
        <f t="shared" si="3"/>
        <v/>
      </c>
      <c r="AF40" s="576" t="str">
        <f t="shared" si="4"/>
        <v/>
      </c>
      <c r="AG40" s="648"/>
      <c r="AH40" s="577"/>
      <c r="AI40" s="24"/>
      <c r="AJ40"/>
      <c r="AK40"/>
    </row>
    <row r="41" spans="2:37" s="1" customFormat="1" ht="13.5" customHeight="1" thickBot="1" x14ac:dyDescent="0.3">
      <c r="B41" s="401"/>
      <c r="C41"/>
      <c r="D41" s="578">
        <f t="shared" si="7"/>
        <v>30</v>
      </c>
      <c r="E41" s="564"/>
      <c r="F41" s="609"/>
      <c r="G41" s="566"/>
      <c r="H41" s="580"/>
      <c r="I41" s="479"/>
      <c r="J41" s="479"/>
      <c r="K41" s="479"/>
      <c r="L41" s="899"/>
      <c r="M41" s="479"/>
      <c r="N41" s="479"/>
      <c r="O41" s="272"/>
      <c r="P41" s="458"/>
      <c r="Q41" s="458"/>
      <c r="R41" s="479"/>
      <c r="S41" s="586"/>
      <c r="T41" s="622" t="str">
        <f t="shared" si="5"/>
        <v/>
      </c>
      <c r="U41" s="623" t="str">
        <f t="shared" si="6"/>
        <v/>
      </c>
      <c r="V41" s="807"/>
      <c r="W41" s="479"/>
      <c r="X41" s="479"/>
      <c r="Y41" s="584"/>
      <c r="Z41" s="584"/>
      <c r="AA41" s="574" t="str">
        <f t="shared" si="1"/>
        <v/>
      </c>
      <c r="AB41" s="574" t="str">
        <f t="shared" si="2"/>
        <v/>
      </c>
      <c r="AC41" s="479"/>
      <c r="AD41" s="479"/>
      <c r="AE41" s="576" t="str">
        <f t="shared" si="3"/>
        <v/>
      </c>
      <c r="AF41" s="576" t="str">
        <f t="shared" si="4"/>
        <v/>
      </c>
      <c r="AG41" s="648"/>
      <c r="AH41" s="577"/>
      <c r="AI41" s="24"/>
      <c r="AJ41"/>
      <c r="AK41"/>
    </row>
    <row r="42" spans="2:37" s="1" customFormat="1" ht="13.5" customHeight="1" x14ac:dyDescent="0.25">
      <c r="B42" s="401"/>
      <c r="C42"/>
      <c r="D42" s="578">
        <f>D41+1</f>
        <v>31</v>
      </c>
      <c r="E42" s="564"/>
      <c r="F42" s="936"/>
      <c r="G42" s="928"/>
      <c r="H42" s="937"/>
      <c r="I42" s="572"/>
      <c r="J42" s="572"/>
      <c r="K42" s="572"/>
      <c r="L42" s="898"/>
      <c r="M42" s="700"/>
      <c r="N42" s="700"/>
      <c r="O42" s="460"/>
      <c r="P42" s="461"/>
      <c r="Q42" s="461"/>
      <c r="R42" s="572"/>
      <c r="S42" s="575"/>
      <c r="T42" s="938" t="str">
        <f>IF(OR(M42="",M42=0),"",(I42*3.6)/(M42*HLOOKUP(O42,$AO$7:$AV$8,2,0)))</f>
        <v/>
      </c>
      <c r="U42" s="939" t="str">
        <f>IF(OR(N42="",N42=0),"",(J42*3.6)/(N42*HLOOKUP(O42,$AO$7:$AV$8,2,0)))</f>
        <v/>
      </c>
      <c r="V42" s="806"/>
      <c r="W42" s="572"/>
      <c r="X42" s="572"/>
      <c r="Y42" s="573"/>
      <c r="Z42" s="573"/>
      <c r="AA42" s="574" t="str">
        <f t="shared" ref="AA42:AA71" si="8">IF(OR(H42="",O42="",O42="[kW]電気"),"",(M42*HLOOKUP(O42,$AO$7:$AV$8,2,0)/1000*K42*W42*Y42)+N42*HLOOKUP(O42,$AO$7:$AV$8,2,0)/1000*K42*X42*Z42)</f>
        <v/>
      </c>
      <c r="AB42" s="574" t="str">
        <f t="shared" ref="AB42:AB71" si="9">IF(OR(H42="",O42="",O42&lt;&gt;"[kW]電気"),"",(M42/1000*K42*W42*Y42)+N42*HLOOKUP(O42,$AO$7:$AV$8,2,0)/1000*K42*X42*Z42)</f>
        <v/>
      </c>
      <c r="AC42" s="479"/>
      <c r="AD42" s="479"/>
      <c r="AE42" s="576" t="str">
        <f t="shared" ref="AE42:AE71" si="10">IF(AC42="",AA42,AC42)</f>
        <v/>
      </c>
      <c r="AF42" s="576" t="str">
        <f t="shared" ref="AF42:AF71" si="11">IF(AD42="",AB42,AD42)</f>
        <v/>
      </c>
      <c r="AG42" s="648"/>
      <c r="AH42" s="577"/>
      <c r="AI42" s="24"/>
      <c r="AJ42"/>
      <c r="AK42"/>
    </row>
    <row r="43" spans="2:37" s="1" customFormat="1" ht="13.5" customHeight="1" x14ac:dyDescent="0.25">
      <c r="B43" s="401"/>
      <c r="C43"/>
      <c r="D43" s="578">
        <f>D42+1</f>
        <v>32</v>
      </c>
      <c r="E43" s="564"/>
      <c r="F43" s="609"/>
      <c r="G43" s="566"/>
      <c r="H43" s="580"/>
      <c r="I43" s="479"/>
      <c r="J43" s="479"/>
      <c r="K43" s="479"/>
      <c r="L43" s="899"/>
      <c r="M43" s="484"/>
      <c r="N43" s="484"/>
      <c r="O43" s="272"/>
      <c r="P43" s="458"/>
      <c r="Q43" s="458"/>
      <c r="R43" s="479"/>
      <c r="S43" s="586"/>
      <c r="T43" s="622" t="str">
        <f t="shared" ref="T43:T71" si="12">IF(OR(M43="",M43=0),"",(I43*3.6)/(M43*HLOOKUP(O43,$AO$7:$AV$8,2,0)))</f>
        <v/>
      </c>
      <c r="U43" s="623" t="str">
        <f t="shared" ref="U43:U71" si="13">IF(OR(N43="",N43=0),"",(J43*3.6)/(N43*HLOOKUP(O43,$AO$7:$AV$8,2,0)))</f>
        <v/>
      </c>
      <c r="V43" s="806"/>
      <c r="W43" s="479"/>
      <c r="X43" s="479"/>
      <c r="Y43" s="584"/>
      <c r="Z43" s="584"/>
      <c r="AA43" s="574" t="str">
        <f t="shared" si="8"/>
        <v/>
      </c>
      <c r="AB43" s="574" t="str">
        <f t="shared" si="9"/>
        <v/>
      </c>
      <c r="AC43" s="479"/>
      <c r="AD43" s="479"/>
      <c r="AE43" s="576" t="str">
        <f t="shared" si="10"/>
        <v/>
      </c>
      <c r="AF43" s="576" t="str">
        <f t="shared" si="11"/>
        <v/>
      </c>
      <c r="AG43" s="648"/>
      <c r="AH43" s="588"/>
      <c r="AI43" s="589"/>
      <c r="AJ43"/>
      <c r="AK43"/>
    </row>
    <row r="44" spans="2:37" s="1" customFormat="1" ht="13.5" customHeight="1" x14ac:dyDescent="0.25">
      <c r="B44" s="401"/>
      <c r="C44"/>
      <c r="D44" s="578">
        <f t="shared" ref="D44:D69" si="14">D43+1</f>
        <v>33</v>
      </c>
      <c r="E44" s="564"/>
      <c r="F44" s="609"/>
      <c r="G44" s="566"/>
      <c r="H44" s="580"/>
      <c r="I44" s="479"/>
      <c r="J44" s="479"/>
      <c r="K44" s="479"/>
      <c r="L44" s="899"/>
      <c r="M44" s="484"/>
      <c r="N44" s="484"/>
      <c r="O44" s="272"/>
      <c r="P44" s="458"/>
      <c r="Q44" s="458"/>
      <c r="R44" s="479"/>
      <c r="S44" s="586"/>
      <c r="T44" s="622" t="str">
        <f t="shared" si="12"/>
        <v/>
      </c>
      <c r="U44" s="623" t="str">
        <f t="shared" si="13"/>
        <v/>
      </c>
      <c r="V44" s="806"/>
      <c r="W44" s="479"/>
      <c r="X44" s="479"/>
      <c r="Y44" s="584"/>
      <c r="Z44" s="584"/>
      <c r="AA44" s="574" t="str">
        <f t="shared" si="8"/>
        <v/>
      </c>
      <c r="AB44" s="574" t="str">
        <f t="shared" si="9"/>
        <v/>
      </c>
      <c r="AC44" s="479"/>
      <c r="AD44" s="479"/>
      <c r="AE44" s="576" t="str">
        <f t="shared" si="10"/>
        <v/>
      </c>
      <c r="AF44" s="576" t="str">
        <f t="shared" si="11"/>
        <v/>
      </c>
      <c r="AG44" s="648"/>
      <c r="AH44" s="577"/>
      <c r="AI44" s="24"/>
      <c r="AJ44"/>
      <c r="AK44"/>
    </row>
    <row r="45" spans="2:37" s="1" customFormat="1" ht="13.5" customHeight="1" x14ac:dyDescent="0.25">
      <c r="B45" s="401"/>
      <c r="C45"/>
      <c r="D45" s="578">
        <f t="shared" si="14"/>
        <v>34</v>
      </c>
      <c r="E45" s="564"/>
      <c r="F45" s="609"/>
      <c r="G45" s="566"/>
      <c r="H45" s="580"/>
      <c r="I45" s="479"/>
      <c r="J45" s="479"/>
      <c r="K45" s="479"/>
      <c r="L45" s="899"/>
      <c r="M45" s="484"/>
      <c r="N45" s="484"/>
      <c r="O45" s="272"/>
      <c r="P45" s="458"/>
      <c r="Q45" s="458"/>
      <c r="R45" s="479"/>
      <c r="S45" s="586"/>
      <c r="T45" s="622" t="str">
        <f t="shared" si="12"/>
        <v/>
      </c>
      <c r="U45" s="623" t="str">
        <f t="shared" si="13"/>
        <v/>
      </c>
      <c r="V45" s="806"/>
      <c r="W45" s="479"/>
      <c r="X45" s="479"/>
      <c r="Y45" s="584"/>
      <c r="Z45" s="584"/>
      <c r="AA45" s="574" t="str">
        <f t="shared" si="8"/>
        <v/>
      </c>
      <c r="AB45" s="574" t="str">
        <f t="shared" si="9"/>
        <v/>
      </c>
      <c r="AC45" s="479"/>
      <c r="AD45" s="479"/>
      <c r="AE45" s="576" t="str">
        <f t="shared" si="10"/>
        <v/>
      </c>
      <c r="AF45" s="576" t="str">
        <f t="shared" si="11"/>
        <v/>
      </c>
      <c r="AG45" s="648"/>
      <c r="AH45" s="577"/>
      <c r="AI45" s="24"/>
      <c r="AJ45"/>
      <c r="AK45"/>
    </row>
    <row r="46" spans="2:37" s="1" customFormat="1" ht="13.5" customHeight="1" x14ac:dyDescent="0.25">
      <c r="B46" s="401"/>
      <c r="C46"/>
      <c r="D46" s="578">
        <f t="shared" si="14"/>
        <v>35</v>
      </c>
      <c r="E46" s="564"/>
      <c r="F46" s="609"/>
      <c r="G46" s="566"/>
      <c r="H46" s="580"/>
      <c r="I46" s="479"/>
      <c r="J46" s="479"/>
      <c r="K46" s="479"/>
      <c r="L46" s="899"/>
      <c r="M46" s="484"/>
      <c r="N46" s="484"/>
      <c r="O46" s="272"/>
      <c r="P46" s="458"/>
      <c r="Q46" s="458"/>
      <c r="R46" s="479"/>
      <c r="S46" s="586"/>
      <c r="T46" s="622" t="str">
        <f t="shared" si="12"/>
        <v/>
      </c>
      <c r="U46" s="623" t="str">
        <f t="shared" si="13"/>
        <v/>
      </c>
      <c r="V46" s="806"/>
      <c r="W46" s="479"/>
      <c r="X46" s="479"/>
      <c r="Y46" s="584"/>
      <c r="Z46" s="584"/>
      <c r="AA46" s="574" t="str">
        <f t="shared" si="8"/>
        <v/>
      </c>
      <c r="AB46" s="574" t="str">
        <f t="shared" si="9"/>
        <v/>
      </c>
      <c r="AC46" s="479"/>
      <c r="AD46" s="479"/>
      <c r="AE46" s="576" t="str">
        <f t="shared" si="10"/>
        <v/>
      </c>
      <c r="AF46" s="576" t="str">
        <f t="shared" si="11"/>
        <v/>
      </c>
      <c r="AG46" s="648"/>
      <c r="AH46" s="577"/>
      <c r="AI46" s="24"/>
      <c r="AJ46"/>
      <c r="AK46"/>
    </row>
    <row r="47" spans="2:37" s="1" customFormat="1" ht="13.5" customHeight="1" x14ac:dyDescent="0.25">
      <c r="B47" s="401"/>
      <c r="C47"/>
      <c r="D47" s="578">
        <f t="shared" si="14"/>
        <v>36</v>
      </c>
      <c r="E47" s="564"/>
      <c r="F47" s="609"/>
      <c r="G47" s="566"/>
      <c r="H47" s="580"/>
      <c r="I47" s="479"/>
      <c r="J47" s="479"/>
      <c r="K47" s="479"/>
      <c r="L47" s="899"/>
      <c r="M47" s="484"/>
      <c r="N47" s="484"/>
      <c r="O47" s="272"/>
      <c r="P47" s="458"/>
      <c r="Q47" s="458"/>
      <c r="R47" s="479"/>
      <c r="S47" s="586"/>
      <c r="T47" s="622" t="str">
        <f t="shared" si="12"/>
        <v/>
      </c>
      <c r="U47" s="623" t="str">
        <f t="shared" si="13"/>
        <v/>
      </c>
      <c r="V47" s="806"/>
      <c r="W47" s="479"/>
      <c r="X47" s="479"/>
      <c r="Y47" s="584"/>
      <c r="Z47" s="584"/>
      <c r="AA47" s="574" t="str">
        <f t="shared" si="8"/>
        <v/>
      </c>
      <c r="AB47" s="574" t="str">
        <f t="shared" si="9"/>
        <v/>
      </c>
      <c r="AC47" s="479"/>
      <c r="AD47" s="479"/>
      <c r="AE47" s="576" t="str">
        <f t="shared" si="10"/>
        <v/>
      </c>
      <c r="AF47" s="576" t="str">
        <f t="shared" si="11"/>
        <v/>
      </c>
      <c r="AG47" s="648"/>
      <c r="AH47" s="577"/>
      <c r="AI47" s="24"/>
      <c r="AJ47"/>
      <c r="AK47"/>
    </row>
    <row r="48" spans="2:37" s="1" customFormat="1" ht="13.5" customHeight="1" x14ac:dyDescent="0.25">
      <c r="B48" s="401"/>
      <c r="C48"/>
      <c r="D48" s="578">
        <f t="shared" si="14"/>
        <v>37</v>
      </c>
      <c r="E48" s="564"/>
      <c r="F48" s="609"/>
      <c r="G48" s="566"/>
      <c r="H48" s="580"/>
      <c r="I48" s="479"/>
      <c r="J48" s="479"/>
      <c r="K48" s="479"/>
      <c r="L48" s="899"/>
      <c r="M48" s="484"/>
      <c r="N48" s="484"/>
      <c r="O48" s="272"/>
      <c r="P48" s="458"/>
      <c r="Q48" s="458"/>
      <c r="R48" s="479"/>
      <c r="S48" s="586"/>
      <c r="T48" s="622" t="str">
        <f t="shared" si="12"/>
        <v/>
      </c>
      <c r="U48" s="623" t="str">
        <f t="shared" si="13"/>
        <v/>
      </c>
      <c r="V48" s="806"/>
      <c r="W48" s="479"/>
      <c r="X48" s="479"/>
      <c r="Y48" s="584"/>
      <c r="Z48" s="584"/>
      <c r="AA48" s="574" t="str">
        <f t="shared" si="8"/>
        <v/>
      </c>
      <c r="AB48" s="574" t="str">
        <f t="shared" si="9"/>
        <v/>
      </c>
      <c r="AC48" s="479"/>
      <c r="AD48" s="479"/>
      <c r="AE48" s="576" t="str">
        <f t="shared" si="10"/>
        <v/>
      </c>
      <c r="AF48" s="576" t="str">
        <f t="shared" si="11"/>
        <v/>
      </c>
      <c r="AG48" s="648"/>
      <c r="AH48" s="577"/>
      <c r="AI48" s="24"/>
      <c r="AJ48"/>
      <c r="AK48"/>
    </row>
    <row r="49" spans="2:37" s="1" customFormat="1" ht="13.5" customHeight="1" x14ac:dyDescent="0.25">
      <c r="B49" s="401"/>
      <c r="C49"/>
      <c r="D49" s="578">
        <f t="shared" si="14"/>
        <v>38</v>
      </c>
      <c r="E49" s="564"/>
      <c r="F49" s="609"/>
      <c r="G49" s="566"/>
      <c r="H49" s="580"/>
      <c r="I49" s="479"/>
      <c r="J49" s="479"/>
      <c r="K49" s="479"/>
      <c r="L49" s="899"/>
      <c r="M49" s="484"/>
      <c r="N49" s="484"/>
      <c r="O49" s="272"/>
      <c r="P49" s="458"/>
      <c r="Q49" s="458"/>
      <c r="R49" s="479"/>
      <c r="S49" s="586"/>
      <c r="T49" s="622" t="str">
        <f t="shared" si="12"/>
        <v/>
      </c>
      <c r="U49" s="623" t="str">
        <f t="shared" si="13"/>
        <v/>
      </c>
      <c r="V49" s="806"/>
      <c r="W49" s="479"/>
      <c r="X49" s="479"/>
      <c r="Y49" s="584"/>
      <c r="Z49" s="584"/>
      <c r="AA49" s="574" t="str">
        <f t="shared" si="8"/>
        <v/>
      </c>
      <c r="AB49" s="574" t="str">
        <f t="shared" si="9"/>
        <v/>
      </c>
      <c r="AC49" s="479"/>
      <c r="AD49" s="479"/>
      <c r="AE49" s="576" t="str">
        <f t="shared" si="10"/>
        <v/>
      </c>
      <c r="AF49" s="576" t="str">
        <f t="shared" si="11"/>
        <v/>
      </c>
      <c r="AG49" s="648"/>
      <c r="AH49" s="577"/>
      <c r="AI49" s="24"/>
      <c r="AJ49"/>
      <c r="AK49"/>
    </row>
    <row r="50" spans="2:37" s="1" customFormat="1" ht="13.5" customHeight="1" x14ac:dyDescent="0.25">
      <c r="B50" s="401"/>
      <c r="C50"/>
      <c r="D50" s="578">
        <f t="shared" si="14"/>
        <v>39</v>
      </c>
      <c r="E50" s="564"/>
      <c r="F50" s="609"/>
      <c r="G50" s="566"/>
      <c r="H50" s="580"/>
      <c r="I50" s="479"/>
      <c r="J50" s="479"/>
      <c r="K50" s="479"/>
      <c r="L50" s="899"/>
      <c r="M50" s="484"/>
      <c r="N50" s="484"/>
      <c r="O50" s="272"/>
      <c r="P50" s="458"/>
      <c r="Q50" s="458"/>
      <c r="R50" s="479"/>
      <c r="S50" s="586"/>
      <c r="T50" s="622" t="str">
        <f t="shared" si="12"/>
        <v/>
      </c>
      <c r="U50" s="623" t="str">
        <f t="shared" si="13"/>
        <v/>
      </c>
      <c r="V50" s="806"/>
      <c r="W50" s="479"/>
      <c r="X50" s="479"/>
      <c r="Y50" s="584"/>
      <c r="Z50" s="584"/>
      <c r="AA50" s="574" t="str">
        <f t="shared" si="8"/>
        <v/>
      </c>
      <c r="AB50" s="574" t="str">
        <f t="shared" si="9"/>
        <v/>
      </c>
      <c r="AC50" s="479"/>
      <c r="AD50" s="479"/>
      <c r="AE50" s="576" t="str">
        <f t="shared" si="10"/>
        <v/>
      </c>
      <c r="AF50" s="576" t="str">
        <f t="shared" si="11"/>
        <v/>
      </c>
      <c r="AG50" s="648"/>
      <c r="AH50" s="577"/>
      <c r="AI50" s="24"/>
      <c r="AJ50"/>
      <c r="AK50"/>
    </row>
    <row r="51" spans="2:37" s="1" customFormat="1" ht="13.5" customHeight="1" x14ac:dyDescent="0.25">
      <c r="B51" s="401"/>
      <c r="C51"/>
      <c r="D51" s="578">
        <f t="shared" si="14"/>
        <v>40</v>
      </c>
      <c r="E51" s="564"/>
      <c r="F51" s="609"/>
      <c r="G51" s="566"/>
      <c r="H51" s="580"/>
      <c r="I51" s="479"/>
      <c r="J51" s="479"/>
      <c r="K51" s="479"/>
      <c r="L51" s="899"/>
      <c r="M51" s="484"/>
      <c r="N51" s="484"/>
      <c r="O51" s="272"/>
      <c r="P51" s="458"/>
      <c r="Q51" s="458"/>
      <c r="R51" s="479"/>
      <c r="S51" s="586"/>
      <c r="T51" s="622" t="str">
        <f t="shared" si="12"/>
        <v/>
      </c>
      <c r="U51" s="623" t="str">
        <f t="shared" si="13"/>
        <v/>
      </c>
      <c r="V51" s="806"/>
      <c r="W51" s="479"/>
      <c r="X51" s="479"/>
      <c r="Y51" s="584"/>
      <c r="Z51" s="584"/>
      <c r="AA51" s="574" t="str">
        <f t="shared" si="8"/>
        <v/>
      </c>
      <c r="AB51" s="574" t="str">
        <f t="shared" si="9"/>
        <v/>
      </c>
      <c r="AC51" s="479"/>
      <c r="AD51" s="479"/>
      <c r="AE51" s="576" t="str">
        <f t="shared" si="10"/>
        <v/>
      </c>
      <c r="AF51" s="576" t="str">
        <f t="shared" si="11"/>
        <v/>
      </c>
      <c r="AG51" s="648"/>
      <c r="AH51" s="577"/>
      <c r="AI51" s="24"/>
      <c r="AJ51"/>
      <c r="AK51"/>
    </row>
    <row r="52" spans="2:37" s="1" customFormat="1" ht="13.5" customHeight="1" x14ac:dyDescent="0.25">
      <c r="B52" s="401"/>
      <c r="C52"/>
      <c r="D52" s="578">
        <f t="shared" si="14"/>
        <v>41</v>
      </c>
      <c r="E52" s="564"/>
      <c r="F52" s="609"/>
      <c r="G52" s="566"/>
      <c r="H52" s="580"/>
      <c r="I52" s="479"/>
      <c r="J52" s="479"/>
      <c r="K52" s="479"/>
      <c r="L52" s="899"/>
      <c r="M52" s="484"/>
      <c r="N52" s="484"/>
      <c r="O52" s="272"/>
      <c r="P52" s="458"/>
      <c r="Q52" s="458"/>
      <c r="R52" s="479"/>
      <c r="S52" s="586"/>
      <c r="T52" s="622" t="str">
        <f t="shared" si="12"/>
        <v/>
      </c>
      <c r="U52" s="623" t="str">
        <f t="shared" si="13"/>
        <v/>
      </c>
      <c r="V52" s="806"/>
      <c r="W52" s="479"/>
      <c r="X52" s="479"/>
      <c r="Y52" s="584"/>
      <c r="Z52" s="584"/>
      <c r="AA52" s="574" t="str">
        <f t="shared" si="8"/>
        <v/>
      </c>
      <c r="AB52" s="574" t="str">
        <f t="shared" si="9"/>
        <v/>
      </c>
      <c r="AC52" s="479"/>
      <c r="AD52" s="479"/>
      <c r="AE52" s="576" t="str">
        <f t="shared" si="10"/>
        <v/>
      </c>
      <c r="AF52" s="576" t="str">
        <f t="shared" si="11"/>
        <v/>
      </c>
      <c r="AG52" s="648"/>
      <c r="AH52" s="577"/>
      <c r="AI52" s="24"/>
      <c r="AJ52"/>
      <c r="AK52"/>
    </row>
    <row r="53" spans="2:37" s="1" customFormat="1" ht="13.5" customHeight="1" x14ac:dyDescent="0.25">
      <c r="B53" s="401"/>
      <c r="C53"/>
      <c r="D53" s="578">
        <f t="shared" si="14"/>
        <v>42</v>
      </c>
      <c r="E53" s="564"/>
      <c r="F53" s="609"/>
      <c r="G53" s="566"/>
      <c r="H53" s="580"/>
      <c r="I53" s="479"/>
      <c r="J53" s="479"/>
      <c r="K53" s="479"/>
      <c r="L53" s="899"/>
      <c r="M53" s="484"/>
      <c r="N53" s="484"/>
      <c r="O53" s="272"/>
      <c r="P53" s="458"/>
      <c r="Q53" s="458"/>
      <c r="R53" s="479"/>
      <c r="S53" s="586"/>
      <c r="T53" s="622" t="str">
        <f t="shared" si="12"/>
        <v/>
      </c>
      <c r="U53" s="623" t="str">
        <f t="shared" si="13"/>
        <v/>
      </c>
      <c r="V53" s="806"/>
      <c r="W53" s="479"/>
      <c r="X53" s="479"/>
      <c r="Y53" s="584"/>
      <c r="Z53" s="584"/>
      <c r="AA53" s="574" t="str">
        <f t="shared" si="8"/>
        <v/>
      </c>
      <c r="AB53" s="574" t="str">
        <f t="shared" si="9"/>
        <v/>
      </c>
      <c r="AC53" s="479"/>
      <c r="AD53" s="479"/>
      <c r="AE53" s="576" t="str">
        <f t="shared" si="10"/>
        <v/>
      </c>
      <c r="AF53" s="576" t="str">
        <f t="shared" si="11"/>
        <v/>
      </c>
      <c r="AG53" s="648"/>
      <c r="AH53" s="577"/>
      <c r="AI53" s="24"/>
      <c r="AJ53"/>
      <c r="AK53"/>
    </row>
    <row r="54" spans="2:37" s="1" customFormat="1" ht="13.5" customHeight="1" x14ac:dyDescent="0.25">
      <c r="B54" s="401"/>
      <c r="C54"/>
      <c r="D54" s="578">
        <f t="shared" si="14"/>
        <v>43</v>
      </c>
      <c r="E54" s="564"/>
      <c r="F54" s="609"/>
      <c r="G54" s="566"/>
      <c r="H54" s="580"/>
      <c r="I54" s="479"/>
      <c r="J54" s="479"/>
      <c r="K54" s="479"/>
      <c r="L54" s="899"/>
      <c r="M54" s="484"/>
      <c r="N54" s="484"/>
      <c r="O54" s="272"/>
      <c r="P54" s="458"/>
      <c r="Q54" s="458"/>
      <c r="R54" s="479"/>
      <c r="S54" s="586"/>
      <c r="T54" s="622" t="str">
        <f t="shared" si="12"/>
        <v/>
      </c>
      <c r="U54" s="623" t="str">
        <f t="shared" si="13"/>
        <v/>
      </c>
      <c r="V54" s="806"/>
      <c r="W54" s="479"/>
      <c r="X54" s="479"/>
      <c r="Y54" s="584"/>
      <c r="Z54" s="584"/>
      <c r="AA54" s="574" t="str">
        <f t="shared" si="8"/>
        <v/>
      </c>
      <c r="AB54" s="574" t="str">
        <f t="shared" si="9"/>
        <v/>
      </c>
      <c r="AC54" s="479"/>
      <c r="AD54" s="479"/>
      <c r="AE54" s="576" t="str">
        <f t="shared" si="10"/>
        <v/>
      </c>
      <c r="AF54" s="576" t="str">
        <f t="shared" si="11"/>
        <v/>
      </c>
      <c r="AG54" s="648"/>
      <c r="AH54" s="577"/>
      <c r="AI54" s="24"/>
      <c r="AJ54"/>
      <c r="AK54"/>
    </row>
    <row r="55" spans="2:37" s="1" customFormat="1" ht="13.5" customHeight="1" x14ac:dyDescent="0.25">
      <c r="B55" s="401"/>
      <c r="C55"/>
      <c r="D55" s="578">
        <f t="shared" si="14"/>
        <v>44</v>
      </c>
      <c r="E55" s="564"/>
      <c r="F55" s="609"/>
      <c r="G55" s="566"/>
      <c r="H55" s="580"/>
      <c r="I55" s="479"/>
      <c r="J55" s="479"/>
      <c r="K55" s="479"/>
      <c r="L55" s="899"/>
      <c r="M55" s="484"/>
      <c r="N55" s="484"/>
      <c r="O55" s="272"/>
      <c r="P55" s="458"/>
      <c r="Q55" s="458"/>
      <c r="R55" s="479"/>
      <c r="S55" s="586"/>
      <c r="T55" s="622" t="str">
        <f t="shared" si="12"/>
        <v/>
      </c>
      <c r="U55" s="623" t="str">
        <f t="shared" si="13"/>
        <v/>
      </c>
      <c r="V55" s="806"/>
      <c r="W55" s="479"/>
      <c r="X55" s="479"/>
      <c r="Y55" s="584"/>
      <c r="Z55" s="584"/>
      <c r="AA55" s="574" t="str">
        <f t="shared" si="8"/>
        <v/>
      </c>
      <c r="AB55" s="574" t="str">
        <f t="shared" si="9"/>
        <v/>
      </c>
      <c r="AC55" s="479"/>
      <c r="AD55" s="479"/>
      <c r="AE55" s="576" t="str">
        <f t="shared" si="10"/>
        <v/>
      </c>
      <c r="AF55" s="576" t="str">
        <f t="shared" si="11"/>
        <v/>
      </c>
      <c r="AG55" s="648"/>
      <c r="AH55" s="577"/>
      <c r="AI55" s="24"/>
      <c r="AJ55"/>
      <c r="AK55"/>
    </row>
    <row r="56" spans="2:37" s="1" customFormat="1" ht="13.5" customHeight="1" x14ac:dyDescent="0.25">
      <c r="B56" s="401"/>
      <c r="C56"/>
      <c r="D56" s="578">
        <f t="shared" si="14"/>
        <v>45</v>
      </c>
      <c r="E56" s="564"/>
      <c r="F56" s="609"/>
      <c r="G56" s="566"/>
      <c r="H56" s="580"/>
      <c r="I56" s="479"/>
      <c r="J56" s="479"/>
      <c r="K56" s="479"/>
      <c r="L56" s="899"/>
      <c r="M56" s="484"/>
      <c r="N56" s="484"/>
      <c r="O56" s="272"/>
      <c r="P56" s="458"/>
      <c r="Q56" s="458"/>
      <c r="R56" s="479"/>
      <c r="S56" s="586"/>
      <c r="T56" s="622" t="str">
        <f t="shared" si="12"/>
        <v/>
      </c>
      <c r="U56" s="623" t="str">
        <f t="shared" si="13"/>
        <v/>
      </c>
      <c r="V56" s="806"/>
      <c r="W56" s="479"/>
      <c r="X56" s="479"/>
      <c r="Y56" s="584"/>
      <c r="Z56" s="584"/>
      <c r="AA56" s="574" t="str">
        <f t="shared" si="8"/>
        <v/>
      </c>
      <c r="AB56" s="574" t="str">
        <f t="shared" si="9"/>
        <v/>
      </c>
      <c r="AC56" s="479"/>
      <c r="AD56" s="479"/>
      <c r="AE56" s="576" t="str">
        <f t="shared" si="10"/>
        <v/>
      </c>
      <c r="AF56" s="576" t="str">
        <f t="shared" si="11"/>
        <v/>
      </c>
      <c r="AG56" s="648"/>
      <c r="AH56" s="577"/>
      <c r="AI56" s="24"/>
      <c r="AJ56"/>
      <c r="AK56"/>
    </row>
    <row r="57" spans="2:37" s="1" customFormat="1" ht="13.5" customHeight="1" x14ac:dyDescent="0.25">
      <c r="B57" s="401"/>
      <c r="C57"/>
      <c r="D57" s="578">
        <f t="shared" si="14"/>
        <v>46</v>
      </c>
      <c r="E57" s="564"/>
      <c r="F57" s="609"/>
      <c r="G57" s="566"/>
      <c r="H57" s="580"/>
      <c r="I57" s="479"/>
      <c r="J57" s="479"/>
      <c r="K57" s="479"/>
      <c r="L57" s="899"/>
      <c r="M57" s="484"/>
      <c r="N57" s="484"/>
      <c r="O57" s="272"/>
      <c r="P57" s="458"/>
      <c r="Q57" s="458"/>
      <c r="R57" s="479"/>
      <c r="S57" s="586"/>
      <c r="T57" s="622" t="str">
        <f t="shared" si="12"/>
        <v/>
      </c>
      <c r="U57" s="623" t="str">
        <f t="shared" si="13"/>
        <v/>
      </c>
      <c r="V57" s="806"/>
      <c r="W57" s="479"/>
      <c r="X57" s="479"/>
      <c r="Y57" s="584"/>
      <c r="Z57" s="584"/>
      <c r="AA57" s="574" t="str">
        <f t="shared" si="8"/>
        <v/>
      </c>
      <c r="AB57" s="574" t="str">
        <f t="shared" si="9"/>
        <v/>
      </c>
      <c r="AC57" s="479"/>
      <c r="AD57" s="479"/>
      <c r="AE57" s="576" t="str">
        <f t="shared" si="10"/>
        <v/>
      </c>
      <c r="AF57" s="576" t="str">
        <f t="shared" si="11"/>
        <v/>
      </c>
      <c r="AG57" s="648"/>
      <c r="AH57" s="577"/>
      <c r="AI57" s="24"/>
      <c r="AJ57"/>
      <c r="AK57"/>
    </row>
    <row r="58" spans="2:37" s="1" customFormat="1" ht="13.5" customHeight="1" x14ac:dyDescent="0.25">
      <c r="B58" s="401"/>
      <c r="C58"/>
      <c r="D58" s="578">
        <f t="shared" si="14"/>
        <v>47</v>
      </c>
      <c r="E58" s="564"/>
      <c r="F58" s="609"/>
      <c r="G58" s="566"/>
      <c r="H58" s="580"/>
      <c r="I58" s="479"/>
      <c r="J58" s="479"/>
      <c r="K58" s="479"/>
      <c r="L58" s="899"/>
      <c r="M58" s="484"/>
      <c r="N58" s="484"/>
      <c r="O58" s="272"/>
      <c r="P58" s="458"/>
      <c r="Q58" s="458"/>
      <c r="R58" s="479"/>
      <c r="S58" s="586"/>
      <c r="T58" s="622" t="str">
        <f t="shared" si="12"/>
        <v/>
      </c>
      <c r="U58" s="623" t="str">
        <f t="shared" si="13"/>
        <v/>
      </c>
      <c r="V58" s="806"/>
      <c r="W58" s="479"/>
      <c r="X58" s="479"/>
      <c r="Y58" s="584"/>
      <c r="Z58" s="584"/>
      <c r="AA58" s="574" t="str">
        <f t="shared" si="8"/>
        <v/>
      </c>
      <c r="AB58" s="574" t="str">
        <f t="shared" si="9"/>
        <v/>
      </c>
      <c r="AC58" s="479"/>
      <c r="AD58" s="479"/>
      <c r="AE58" s="576" t="str">
        <f t="shared" si="10"/>
        <v/>
      </c>
      <c r="AF58" s="576" t="str">
        <f t="shared" si="11"/>
        <v/>
      </c>
      <c r="AG58" s="648"/>
      <c r="AH58" s="577"/>
      <c r="AI58" s="24"/>
      <c r="AJ58"/>
      <c r="AK58"/>
    </row>
    <row r="59" spans="2:37" s="1" customFormat="1" ht="13.5" customHeight="1" x14ac:dyDescent="0.25">
      <c r="B59" s="401"/>
      <c r="C59"/>
      <c r="D59" s="578">
        <f t="shared" si="14"/>
        <v>48</v>
      </c>
      <c r="E59" s="564"/>
      <c r="F59" s="609"/>
      <c r="G59" s="566"/>
      <c r="H59" s="580"/>
      <c r="I59" s="479"/>
      <c r="J59" s="479"/>
      <c r="K59" s="479"/>
      <c r="L59" s="899"/>
      <c r="M59" s="484"/>
      <c r="N59" s="484"/>
      <c r="O59" s="272"/>
      <c r="P59" s="458"/>
      <c r="Q59" s="458"/>
      <c r="R59" s="479"/>
      <c r="S59" s="586"/>
      <c r="T59" s="622" t="str">
        <f t="shared" si="12"/>
        <v/>
      </c>
      <c r="U59" s="623" t="str">
        <f t="shared" si="13"/>
        <v/>
      </c>
      <c r="V59" s="806"/>
      <c r="W59" s="479"/>
      <c r="X59" s="479"/>
      <c r="Y59" s="584"/>
      <c r="Z59" s="584"/>
      <c r="AA59" s="574" t="str">
        <f t="shared" si="8"/>
        <v/>
      </c>
      <c r="AB59" s="574" t="str">
        <f t="shared" si="9"/>
        <v/>
      </c>
      <c r="AC59" s="479"/>
      <c r="AD59" s="479"/>
      <c r="AE59" s="576" t="str">
        <f t="shared" si="10"/>
        <v/>
      </c>
      <c r="AF59" s="576" t="str">
        <f t="shared" si="11"/>
        <v/>
      </c>
      <c r="AG59" s="648"/>
      <c r="AH59" s="577"/>
      <c r="AI59" s="24"/>
      <c r="AJ59"/>
      <c r="AK59"/>
    </row>
    <row r="60" spans="2:37" s="1" customFormat="1" ht="13.5" customHeight="1" x14ac:dyDescent="0.25">
      <c r="B60" s="401"/>
      <c r="C60"/>
      <c r="D60" s="578">
        <f t="shared" si="14"/>
        <v>49</v>
      </c>
      <c r="E60" s="564"/>
      <c r="F60" s="609"/>
      <c r="G60" s="566"/>
      <c r="H60" s="580"/>
      <c r="I60" s="479"/>
      <c r="J60" s="479"/>
      <c r="K60" s="479"/>
      <c r="L60" s="899"/>
      <c r="M60" s="484"/>
      <c r="N60" s="484"/>
      <c r="O60" s="272"/>
      <c r="P60" s="458"/>
      <c r="Q60" s="458"/>
      <c r="R60" s="479"/>
      <c r="S60" s="586"/>
      <c r="T60" s="622" t="str">
        <f t="shared" si="12"/>
        <v/>
      </c>
      <c r="U60" s="623" t="str">
        <f t="shared" si="13"/>
        <v/>
      </c>
      <c r="V60" s="806"/>
      <c r="W60" s="479"/>
      <c r="X60" s="479"/>
      <c r="Y60" s="584"/>
      <c r="Z60" s="584"/>
      <c r="AA60" s="574" t="str">
        <f t="shared" si="8"/>
        <v/>
      </c>
      <c r="AB60" s="574" t="str">
        <f t="shared" si="9"/>
        <v/>
      </c>
      <c r="AC60" s="479"/>
      <c r="AD60" s="479"/>
      <c r="AE60" s="576" t="str">
        <f t="shared" si="10"/>
        <v/>
      </c>
      <c r="AF60" s="576" t="str">
        <f t="shared" si="11"/>
        <v/>
      </c>
      <c r="AG60" s="648"/>
      <c r="AH60" s="577"/>
      <c r="AI60" s="24"/>
      <c r="AJ60"/>
      <c r="AK60"/>
    </row>
    <row r="61" spans="2:37" s="1" customFormat="1" ht="13.5" customHeight="1" x14ac:dyDescent="0.25">
      <c r="B61" s="401"/>
      <c r="C61"/>
      <c r="D61" s="578">
        <f t="shared" si="14"/>
        <v>50</v>
      </c>
      <c r="E61" s="564"/>
      <c r="F61" s="609"/>
      <c r="G61" s="566"/>
      <c r="H61" s="580"/>
      <c r="I61" s="479"/>
      <c r="J61" s="479"/>
      <c r="K61" s="479"/>
      <c r="L61" s="899"/>
      <c r="M61" s="484"/>
      <c r="N61" s="484"/>
      <c r="O61" s="272"/>
      <c r="P61" s="458"/>
      <c r="Q61" s="458"/>
      <c r="R61" s="479"/>
      <c r="S61" s="586"/>
      <c r="T61" s="622" t="str">
        <f t="shared" si="12"/>
        <v/>
      </c>
      <c r="U61" s="623" t="str">
        <f t="shared" si="13"/>
        <v/>
      </c>
      <c r="V61" s="806"/>
      <c r="W61" s="479"/>
      <c r="X61" s="479"/>
      <c r="Y61" s="584"/>
      <c r="Z61" s="584"/>
      <c r="AA61" s="574" t="str">
        <f t="shared" si="8"/>
        <v/>
      </c>
      <c r="AB61" s="574" t="str">
        <f t="shared" si="9"/>
        <v/>
      </c>
      <c r="AC61" s="479"/>
      <c r="AD61" s="479"/>
      <c r="AE61" s="576" t="str">
        <f t="shared" si="10"/>
        <v/>
      </c>
      <c r="AF61" s="576" t="str">
        <f t="shared" si="11"/>
        <v/>
      </c>
      <c r="AG61" s="648"/>
      <c r="AH61" s="577"/>
      <c r="AI61" s="24"/>
      <c r="AJ61"/>
      <c r="AK61"/>
    </row>
    <row r="62" spans="2:37" s="1" customFormat="1" ht="13.5" customHeight="1" x14ac:dyDescent="0.25">
      <c r="B62" s="401"/>
      <c r="C62"/>
      <c r="D62" s="578">
        <f t="shared" si="14"/>
        <v>51</v>
      </c>
      <c r="E62" s="564"/>
      <c r="F62" s="609"/>
      <c r="G62" s="566"/>
      <c r="H62" s="580"/>
      <c r="I62" s="479"/>
      <c r="J62" s="479"/>
      <c r="K62" s="479"/>
      <c r="L62" s="899"/>
      <c r="M62" s="484"/>
      <c r="N62" s="484"/>
      <c r="O62" s="272"/>
      <c r="P62" s="458"/>
      <c r="Q62" s="458"/>
      <c r="R62" s="479"/>
      <c r="S62" s="586"/>
      <c r="T62" s="622" t="str">
        <f t="shared" si="12"/>
        <v/>
      </c>
      <c r="U62" s="623" t="str">
        <f t="shared" si="13"/>
        <v/>
      </c>
      <c r="V62" s="806"/>
      <c r="W62" s="479"/>
      <c r="X62" s="479"/>
      <c r="Y62" s="584"/>
      <c r="Z62" s="584"/>
      <c r="AA62" s="574" t="str">
        <f t="shared" si="8"/>
        <v/>
      </c>
      <c r="AB62" s="574" t="str">
        <f t="shared" si="9"/>
        <v/>
      </c>
      <c r="AC62" s="479"/>
      <c r="AD62" s="479"/>
      <c r="AE62" s="576" t="str">
        <f t="shared" si="10"/>
        <v/>
      </c>
      <c r="AF62" s="576" t="str">
        <f t="shared" si="11"/>
        <v/>
      </c>
      <c r="AG62" s="648"/>
      <c r="AH62" s="577"/>
      <c r="AI62" s="24"/>
      <c r="AJ62"/>
      <c r="AK62"/>
    </row>
    <row r="63" spans="2:37" s="1" customFormat="1" ht="13.5" customHeight="1" x14ac:dyDescent="0.25">
      <c r="B63" s="401"/>
      <c r="C63"/>
      <c r="D63" s="578">
        <f t="shared" si="14"/>
        <v>52</v>
      </c>
      <c r="E63" s="564"/>
      <c r="F63" s="609"/>
      <c r="G63" s="566"/>
      <c r="H63" s="580"/>
      <c r="I63" s="479"/>
      <c r="J63" s="479"/>
      <c r="K63" s="479"/>
      <c r="L63" s="899"/>
      <c r="M63" s="484"/>
      <c r="N63" s="484"/>
      <c r="O63" s="272"/>
      <c r="P63" s="458"/>
      <c r="Q63" s="458"/>
      <c r="R63" s="479"/>
      <c r="S63" s="586"/>
      <c r="T63" s="622" t="str">
        <f t="shared" si="12"/>
        <v/>
      </c>
      <c r="U63" s="623" t="str">
        <f t="shared" si="13"/>
        <v/>
      </c>
      <c r="V63" s="806"/>
      <c r="W63" s="479"/>
      <c r="X63" s="479"/>
      <c r="Y63" s="584"/>
      <c r="Z63" s="584"/>
      <c r="AA63" s="574" t="str">
        <f t="shared" si="8"/>
        <v/>
      </c>
      <c r="AB63" s="574" t="str">
        <f t="shared" si="9"/>
        <v/>
      </c>
      <c r="AC63" s="479"/>
      <c r="AD63" s="479"/>
      <c r="AE63" s="576" t="str">
        <f t="shared" si="10"/>
        <v/>
      </c>
      <c r="AF63" s="576" t="str">
        <f t="shared" si="11"/>
        <v/>
      </c>
      <c r="AG63" s="648"/>
      <c r="AH63" s="577"/>
      <c r="AI63" s="24"/>
      <c r="AJ63"/>
      <c r="AK63"/>
    </row>
    <row r="64" spans="2:37" s="1" customFormat="1" ht="13.5" customHeight="1" x14ac:dyDescent="0.25">
      <c r="B64" s="401"/>
      <c r="C64"/>
      <c r="D64" s="578">
        <f t="shared" si="14"/>
        <v>53</v>
      </c>
      <c r="E64" s="564"/>
      <c r="F64" s="609"/>
      <c r="G64" s="566"/>
      <c r="H64" s="580"/>
      <c r="I64" s="479"/>
      <c r="J64" s="479"/>
      <c r="K64" s="479"/>
      <c r="L64" s="899"/>
      <c r="M64" s="484"/>
      <c r="N64" s="484"/>
      <c r="O64" s="272"/>
      <c r="P64" s="458"/>
      <c r="Q64" s="458"/>
      <c r="R64" s="479"/>
      <c r="S64" s="586"/>
      <c r="T64" s="622" t="str">
        <f t="shared" si="12"/>
        <v/>
      </c>
      <c r="U64" s="623" t="str">
        <f t="shared" si="13"/>
        <v/>
      </c>
      <c r="V64" s="806"/>
      <c r="W64" s="479"/>
      <c r="X64" s="479"/>
      <c r="Y64" s="584"/>
      <c r="Z64" s="584"/>
      <c r="AA64" s="574" t="str">
        <f t="shared" si="8"/>
        <v/>
      </c>
      <c r="AB64" s="574" t="str">
        <f t="shared" si="9"/>
        <v/>
      </c>
      <c r="AC64" s="479"/>
      <c r="AD64" s="479"/>
      <c r="AE64" s="576" t="str">
        <f t="shared" si="10"/>
        <v/>
      </c>
      <c r="AF64" s="576" t="str">
        <f t="shared" si="11"/>
        <v/>
      </c>
      <c r="AG64" s="648"/>
      <c r="AH64" s="577"/>
      <c r="AI64" s="24"/>
      <c r="AJ64"/>
      <c r="AK64"/>
    </row>
    <row r="65" spans="2:37" s="1" customFormat="1" ht="13.5" customHeight="1" x14ac:dyDescent="0.25">
      <c r="B65" s="401"/>
      <c r="C65"/>
      <c r="D65" s="578">
        <f t="shared" si="14"/>
        <v>54</v>
      </c>
      <c r="E65" s="564"/>
      <c r="F65" s="609"/>
      <c r="G65" s="566"/>
      <c r="H65" s="580"/>
      <c r="I65" s="479"/>
      <c r="J65" s="479"/>
      <c r="K65" s="479"/>
      <c r="L65" s="899"/>
      <c r="M65" s="484"/>
      <c r="N65" s="484"/>
      <c r="O65" s="272"/>
      <c r="P65" s="458"/>
      <c r="Q65" s="458"/>
      <c r="R65" s="479"/>
      <c r="S65" s="586"/>
      <c r="T65" s="622" t="str">
        <f t="shared" si="12"/>
        <v/>
      </c>
      <c r="U65" s="623" t="str">
        <f t="shared" si="13"/>
        <v/>
      </c>
      <c r="V65" s="806"/>
      <c r="W65" s="479"/>
      <c r="X65" s="479"/>
      <c r="Y65" s="584"/>
      <c r="Z65" s="584"/>
      <c r="AA65" s="574" t="str">
        <f t="shared" si="8"/>
        <v/>
      </c>
      <c r="AB65" s="574" t="str">
        <f t="shared" si="9"/>
        <v/>
      </c>
      <c r="AC65" s="479"/>
      <c r="AD65" s="479"/>
      <c r="AE65" s="576" t="str">
        <f t="shared" si="10"/>
        <v/>
      </c>
      <c r="AF65" s="576" t="str">
        <f t="shared" si="11"/>
        <v/>
      </c>
      <c r="AG65" s="648"/>
      <c r="AH65" s="577"/>
      <c r="AI65" s="24"/>
      <c r="AJ65"/>
      <c r="AK65"/>
    </row>
    <row r="66" spans="2:37" s="1" customFormat="1" ht="13.5" customHeight="1" x14ac:dyDescent="0.25">
      <c r="B66" s="401"/>
      <c r="C66"/>
      <c r="D66" s="578">
        <f t="shared" si="14"/>
        <v>55</v>
      </c>
      <c r="E66" s="564"/>
      <c r="F66" s="609"/>
      <c r="G66" s="566"/>
      <c r="H66" s="580"/>
      <c r="I66" s="479"/>
      <c r="J66" s="479"/>
      <c r="K66" s="479"/>
      <c r="L66" s="899"/>
      <c r="M66" s="484"/>
      <c r="N66" s="484"/>
      <c r="O66" s="272"/>
      <c r="P66" s="458"/>
      <c r="Q66" s="458"/>
      <c r="R66" s="479"/>
      <c r="S66" s="586"/>
      <c r="T66" s="622" t="str">
        <f t="shared" si="12"/>
        <v/>
      </c>
      <c r="U66" s="623" t="str">
        <f t="shared" si="13"/>
        <v/>
      </c>
      <c r="V66" s="806"/>
      <c r="W66" s="479"/>
      <c r="X66" s="479"/>
      <c r="Y66" s="584"/>
      <c r="Z66" s="584"/>
      <c r="AA66" s="574" t="str">
        <f t="shared" si="8"/>
        <v/>
      </c>
      <c r="AB66" s="574" t="str">
        <f t="shared" si="9"/>
        <v/>
      </c>
      <c r="AC66" s="479"/>
      <c r="AD66" s="479"/>
      <c r="AE66" s="576" t="str">
        <f t="shared" si="10"/>
        <v/>
      </c>
      <c r="AF66" s="576" t="str">
        <f t="shared" si="11"/>
        <v/>
      </c>
      <c r="AG66" s="648"/>
      <c r="AH66" s="577"/>
      <c r="AI66" s="24"/>
      <c r="AJ66"/>
      <c r="AK66"/>
    </row>
    <row r="67" spans="2:37" s="1" customFormat="1" ht="13.5" customHeight="1" x14ac:dyDescent="0.25">
      <c r="B67" s="401"/>
      <c r="C67"/>
      <c r="D67" s="578">
        <f t="shared" si="14"/>
        <v>56</v>
      </c>
      <c r="E67" s="564"/>
      <c r="F67" s="609"/>
      <c r="G67" s="566"/>
      <c r="H67" s="580"/>
      <c r="I67" s="479"/>
      <c r="J67" s="479"/>
      <c r="K67" s="479"/>
      <c r="L67" s="899"/>
      <c r="M67" s="484"/>
      <c r="N67" s="484"/>
      <c r="O67" s="272"/>
      <c r="P67" s="458"/>
      <c r="Q67" s="458"/>
      <c r="R67" s="479"/>
      <c r="S67" s="586"/>
      <c r="T67" s="622" t="str">
        <f t="shared" si="12"/>
        <v/>
      </c>
      <c r="U67" s="623" t="str">
        <f t="shared" si="13"/>
        <v/>
      </c>
      <c r="V67" s="806"/>
      <c r="W67" s="479"/>
      <c r="X67" s="479"/>
      <c r="Y67" s="584"/>
      <c r="Z67" s="584"/>
      <c r="AA67" s="574" t="str">
        <f t="shared" si="8"/>
        <v/>
      </c>
      <c r="AB67" s="574" t="str">
        <f t="shared" si="9"/>
        <v/>
      </c>
      <c r="AC67" s="479"/>
      <c r="AD67" s="479"/>
      <c r="AE67" s="576" t="str">
        <f t="shared" si="10"/>
        <v/>
      </c>
      <c r="AF67" s="576" t="str">
        <f t="shared" si="11"/>
        <v/>
      </c>
      <c r="AG67" s="648"/>
      <c r="AH67" s="577"/>
      <c r="AI67" s="24"/>
      <c r="AJ67"/>
      <c r="AK67"/>
    </row>
    <row r="68" spans="2:37" s="1" customFormat="1" ht="13.5" customHeight="1" x14ac:dyDescent="0.25">
      <c r="B68" s="401"/>
      <c r="C68"/>
      <c r="D68" s="578">
        <f t="shared" si="14"/>
        <v>57</v>
      </c>
      <c r="E68" s="564"/>
      <c r="F68" s="609"/>
      <c r="G68" s="566"/>
      <c r="H68" s="580"/>
      <c r="I68" s="479"/>
      <c r="J68" s="479"/>
      <c r="K68" s="479"/>
      <c r="L68" s="899"/>
      <c r="M68" s="484"/>
      <c r="N68" s="484"/>
      <c r="O68" s="272"/>
      <c r="P68" s="458"/>
      <c r="Q68" s="458"/>
      <c r="R68" s="479"/>
      <c r="S68" s="586"/>
      <c r="T68" s="622" t="str">
        <f t="shared" si="12"/>
        <v/>
      </c>
      <c r="U68" s="623" t="str">
        <f t="shared" si="13"/>
        <v/>
      </c>
      <c r="V68" s="806"/>
      <c r="W68" s="479"/>
      <c r="X68" s="479"/>
      <c r="Y68" s="584"/>
      <c r="Z68" s="584"/>
      <c r="AA68" s="574" t="str">
        <f t="shared" si="8"/>
        <v/>
      </c>
      <c r="AB68" s="574" t="str">
        <f t="shared" si="9"/>
        <v/>
      </c>
      <c r="AC68" s="479"/>
      <c r="AD68" s="479"/>
      <c r="AE68" s="576" t="str">
        <f t="shared" si="10"/>
        <v/>
      </c>
      <c r="AF68" s="576" t="str">
        <f t="shared" si="11"/>
        <v/>
      </c>
      <c r="AG68" s="648"/>
      <c r="AH68" s="577"/>
      <c r="AI68" s="24"/>
      <c r="AJ68"/>
      <c r="AK68"/>
    </row>
    <row r="69" spans="2:37" s="1" customFormat="1" ht="13.5" customHeight="1" x14ac:dyDescent="0.25">
      <c r="B69" s="401"/>
      <c r="C69"/>
      <c r="D69" s="578">
        <f t="shared" si="14"/>
        <v>58</v>
      </c>
      <c r="E69" s="564"/>
      <c r="F69" s="609"/>
      <c r="G69" s="566"/>
      <c r="H69" s="580"/>
      <c r="I69" s="479"/>
      <c r="J69" s="479"/>
      <c r="K69" s="479"/>
      <c r="L69" s="899"/>
      <c r="M69" s="484"/>
      <c r="N69" s="484"/>
      <c r="O69" s="272"/>
      <c r="P69" s="458"/>
      <c r="Q69" s="458"/>
      <c r="R69" s="479"/>
      <c r="S69" s="586"/>
      <c r="T69" s="622" t="str">
        <f t="shared" si="12"/>
        <v/>
      </c>
      <c r="U69" s="623" t="str">
        <f t="shared" si="13"/>
        <v/>
      </c>
      <c r="V69" s="806"/>
      <c r="W69" s="479"/>
      <c r="X69" s="479"/>
      <c r="Y69" s="584"/>
      <c r="Z69" s="584"/>
      <c r="AA69" s="574" t="str">
        <f t="shared" si="8"/>
        <v/>
      </c>
      <c r="AB69" s="574" t="str">
        <f t="shared" si="9"/>
        <v/>
      </c>
      <c r="AC69" s="479"/>
      <c r="AD69" s="479"/>
      <c r="AE69" s="576" t="str">
        <f t="shared" si="10"/>
        <v/>
      </c>
      <c r="AF69" s="576" t="str">
        <f t="shared" si="11"/>
        <v/>
      </c>
      <c r="AG69" s="648"/>
      <c r="AH69" s="577"/>
      <c r="AI69" s="24"/>
      <c r="AJ69"/>
      <c r="AK69"/>
    </row>
    <row r="70" spans="2:37" s="1" customFormat="1" ht="13.5" customHeight="1" thickBot="1" x14ac:dyDescent="0.3">
      <c r="B70" s="401"/>
      <c r="C70"/>
      <c r="D70" s="578">
        <f>D69+1</f>
        <v>59</v>
      </c>
      <c r="E70" s="564"/>
      <c r="F70" s="609"/>
      <c r="G70" s="566"/>
      <c r="H70" s="580"/>
      <c r="I70" s="479"/>
      <c r="J70" s="479"/>
      <c r="K70" s="479"/>
      <c r="L70" s="899"/>
      <c r="M70" s="479"/>
      <c r="N70" s="479"/>
      <c r="O70" s="272"/>
      <c r="P70" s="458"/>
      <c r="Q70" s="458"/>
      <c r="R70" s="479"/>
      <c r="S70" s="586"/>
      <c r="T70" s="622" t="str">
        <f t="shared" ref="T70" si="15">IF(OR(M70="",M70=0),"",(I70*3.6)/(M70*HLOOKUP(O70,$AO$7:$AV$8,2,0)))</f>
        <v/>
      </c>
      <c r="U70" s="623" t="str">
        <f t="shared" ref="U70" si="16">IF(OR(N70="",N70=0),"",(J70*3.6)/(N70*HLOOKUP(O70,$AO$7:$AV$8,2,0)))</f>
        <v/>
      </c>
      <c r="V70" s="807"/>
      <c r="W70" s="479"/>
      <c r="X70" s="479"/>
      <c r="Y70" s="584"/>
      <c r="Z70" s="584"/>
      <c r="AA70" s="574" t="str">
        <f t="shared" ref="AA70" si="17">IF(OR(H70="",O70="",O70="[kW]電気"),"",(M70*HLOOKUP(O70,$AO$7:$AV$8,2,0)/1000*K70*W70*Y70)+N70*HLOOKUP(O70,$AO$7:$AV$8,2,0)/1000*K70*X70*Z70)</f>
        <v/>
      </c>
      <c r="AB70" s="574" t="str">
        <f t="shared" ref="AB70" si="18">IF(OR(H70="",O70="",O70&lt;&gt;"[kW]電気"),"",(M70/1000*K70*W70*Y70)+N70*HLOOKUP(O70,$AO$7:$AV$8,2,0)/1000*K70*X70*Z70)</f>
        <v/>
      </c>
      <c r="AC70" s="479"/>
      <c r="AD70" s="479"/>
      <c r="AE70" s="576" t="str">
        <f t="shared" ref="AE70" si="19">IF(AC70="",AA70,AC70)</f>
        <v/>
      </c>
      <c r="AF70" s="576" t="str">
        <f t="shared" ref="AF70" si="20">IF(AD70="",AB70,AD70)</f>
        <v/>
      </c>
      <c r="AG70" s="648"/>
      <c r="AH70" s="577"/>
      <c r="AI70" s="24"/>
      <c r="AJ70"/>
      <c r="AK70"/>
    </row>
    <row r="71" spans="2:37" s="1" customFormat="1" ht="13.5" customHeight="1" thickBot="1" x14ac:dyDescent="0.3">
      <c r="B71" s="401"/>
      <c r="C71"/>
      <c r="D71" s="578">
        <f>D70+1</f>
        <v>60</v>
      </c>
      <c r="E71" s="564"/>
      <c r="F71" s="927"/>
      <c r="G71" s="928"/>
      <c r="H71" s="929"/>
      <c r="I71" s="930"/>
      <c r="J71" s="930"/>
      <c r="K71" s="930"/>
      <c r="L71" s="898"/>
      <c r="M71" s="930"/>
      <c r="N71" s="930"/>
      <c r="O71" s="931"/>
      <c r="P71" s="932"/>
      <c r="Q71" s="932"/>
      <c r="R71" s="930"/>
      <c r="S71" s="933"/>
      <c r="T71" s="934" t="str">
        <f t="shared" si="12"/>
        <v/>
      </c>
      <c r="U71" s="935" t="str">
        <f t="shared" si="13"/>
        <v/>
      </c>
      <c r="V71" s="807"/>
      <c r="W71" s="479"/>
      <c r="X71" s="479"/>
      <c r="Y71" s="584"/>
      <c r="Z71" s="584"/>
      <c r="AA71" s="574" t="str">
        <f t="shared" si="8"/>
        <v/>
      </c>
      <c r="AB71" s="574" t="str">
        <f t="shared" si="9"/>
        <v/>
      </c>
      <c r="AC71" s="479"/>
      <c r="AD71" s="479"/>
      <c r="AE71" s="576" t="str">
        <f t="shared" si="10"/>
        <v/>
      </c>
      <c r="AF71" s="576" t="str">
        <f t="shared" si="11"/>
        <v/>
      </c>
      <c r="AG71" s="648"/>
      <c r="AH71" s="577"/>
      <c r="AI71" s="24"/>
      <c r="AJ71"/>
      <c r="AK71"/>
    </row>
    <row r="72" spans="2:37" s="1" customFormat="1" ht="13.5" customHeight="1" x14ac:dyDescent="0.25">
      <c r="B72" s="401"/>
      <c r="C72"/>
      <c r="D72" s="3"/>
      <c r="E72" s="3"/>
      <c r="F72" s="3"/>
      <c r="G72" s="3"/>
      <c r="H72" s="3"/>
      <c r="I72" s="733"/>
      <c r="J72" s="733"/>
      <c r="K72" s="733"/>
      <c r="L72" s="798"/>
      <c r="M72" s="733"/>
      <c r="N72" s="733"/>
      <c r="O72" s="3"/>
      <c r="P72" s="3"/>
      <c r="Q72" s="3"/>
      <c r="R72" s="733"/>
      <c r="S72" s="733"/>
      <c r="T72" s="733"/>
      <c r="U72" s="733"/>
      <c r="V72" s="5"/>
      <c r="W72" s="733"/>
      <c r="X72" s="733"/>
      <c r="Y72" s="800"/>
      <c r="Z72" s="800"/>
      <c r="AA72" s="648"/>
      <c r="AB72" s="648"/>
      <c r="AC72" s="733"/>
      <c r="AD72" s="733"/>
      <c r="AE72" s="648"/>
      <c r="AF72" s="648"/>
      <c r="AG72" s="648"/>
      <c r="AH72" s="577"/>
      <c r="AI72" s="24"/>
      <c r="AJ72"/>
      <c r="AK72"/>
    </row>
    <row r="73" spans="2:37" ht="3" customHeight="1" x14ac:dyDescent="0.25">
      <c r="B73" s="403"/>
      <c r="C73" s="339"/>
      <c r="D73" s="594"/>
      <c r="E73" s="339"/>
      <c r="F73" s="339"/>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c r="AD73" s="339"/>
      <c r="AE73" s="339"/>
      <c r="AF73" s="339"/>
      <c r="AG73" s="339"/>
      <c r="AH73" s="404"/>
    </row>
    <row r="74" spans="2:37" ht="13.5" customHeight="1" x14ac:dyDescent="0.25">
      <c r="D74" s="537"/>
      <c r="AH74" s="922" t="s">
        <v>3371</v>
      </c>
    </row>
  </sheetData>
  <sheetProtection algorithmName="SHA-512" hashValue="81qET7K9BxwQhW33V6ugtnZvIDH/6DRUnzi62DFgMa+uk6sTC5xT3WBVIYg7LcmbWEefxi6yplP65s1BQJnXyA==" saltValue="GryTSJNGeuyI1r5S8zYA3w==" spinCount="100000" sheet="1" objects="1" scenarios="1" selectLockedCells="1"/>
  <mergeCells count="21">
    <mergeCell ref="D11:H11"/>
    <mergeCell ref="K6:K8"/>
    <mergeCell ref="F6:F8"/>
    <mergeCell ref="G6:G8"/>
    <mergeCell ref="H6:H8"/>
    <mergeCell ref="D6:D8"/>
    <mergeCell ref="I6:J7"/>
    <mergeCell ref="D10:H10"/>
    <mergeCell ref="AA7:AB7"/>
    <mergeCell ref="E6:E8"/>
    <mergeCell ref="Q7:Q8"/>
    <mergeCell ref="M7:O7"/>
    <mergeCell ref="Y7:Z7"/>
    <mergeCell ref="P7:P8"/>
    <mergeCell ref="M6:U6"/>
    <mergeCell ref="W7:X7"/>
    <mergeCell ref="W6:AF6"/>
    <mergeCell ref="R7:S7"/>
    <mergeCell ref="AC7:AD7"/>
    <mergeCell ref="AE7:AF7"/>
    <mergeCell ref="T7:U7"/>
  </mergeCells>
  <phoneticPr fontId="2"/>
  <conditionalFormatting sqref="Q12:Q71">
    <cfRule type="expression" dxfId="103" priority="1" stopIfTrue="1">
      <formula>AND(H12&lt;&gt;"ターボ冷凍機",Q12="○")</formula>
    </cfRule>
  </conditionalFormatting>
  <conditionalFormatting sqref="R12:R71">
    <cfRule type="expression" dxfId="102" priority="3" stopIfTrue="1">
      <formula>OR(AND($I12&lt;&gt;"",$R12="",$R$11&gt;0),AND($I12="",$R12&lt;&gt;""))</formula>
    </cfRule>
  </conditionalFormatting>
  <conditionalFormatting sqref="S12:S71">
    <cfRule type="expression" dxfId="101" priority="2" stopIfTrue="1">
      <formula>OR(AND($J12&lt;&gt;"",$S12="",$S$11&gt;0),AND($J12="",$S12&lt;&gt;""))</formula>
    </cfRule>
  </conditionalFormatting>
  <dataValidations count="3">
    <dataValidation type="list" allowBlank="1" showInputMessage="1" showErrorMessage="1" sqref="H12:H72" xr:uid="{00000000-0002-0000-0D00-000000000000}">
      <formula1>$AO$1:$BC$1</formula1>
    </dataValidation>
    <dataValidation type="list" allowBlank="1" showInputMessage="1" showErrorMessage="1" sqref="P72:Q72 O12:O72" xr:uid="{00000000-0002-0000-0D00-000001000000}">
      <formula1>$AO$7:$AW$7</formula1>
    </dataValidation>
    <dataValidation type="list" allowBlank="1" showInputMessage="1" showErrorMessage="1" sqref="P12:Q71" xr:uid="{00000000-0002-0000-0D00-000002000000}">
      <formula1>$AL$1:$AL$2</formula1>
    </dataValidation>
  </dataValidations>
  <printOptions horizontalCentered="1"/>
  <pageMargins left="0.19685039370078741" right="0.19685039370078741" top="0.59055118110236227" bottom="0.39370078740157483" header="0.39370078740157483" footer="0.19685039370078741"/>
  <pageSetup paperSize="9" scale="80" firstPageNumber="13" orientation="landscape" blackAndWhite="1" horizontalDpi="300" verticalDpi="300" r:id="rId1"/>
  <headerFooter alignWithMargins="0">
    <oddFooter>&amp;C&amp;P</oddFooter>
  </headerFooter>
  <rowBreaks count="1" manualBreakCount="1">
    <brk id="41" min="2" max="32" man="1"/>
  </rowBreaks>
  <ignoredErrors>
    <ignoredError sqref="AE12:AF40 AE41:AF41" unlockedFormula="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dimension ref="B1:AK10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9.59765625" customWidth="1"/>
    <col min="6" max="6" width="6.59765625" customWidth="1"/>
    <col min="7" max="7" width="14.59765625" customWidth="1"/>
    <col min="8" max="8" width="5.59765625" customWidth="1"/>
    <col min="9" max="11" width="6.1328125" customWidth="1"/>
    <col min="12" max="12" width="4.59765625" customWidth="1"/>
    <col min="13" max="13" width="0.265625" customWidth="1"/>
    <col min="14" max="23" width="5.59765625" customWidth="1"/>
    <col min="24" max="24" width="0.265625" customWidth="1"/>
    <col min="25" max="26" width="5.59765625" customWidth="1"/>
    <col min="27" max="29" width="6.59765625" customWidth="1"/>
    <col min="30" max="30" width="2.59765625" customWidth="1"/>
    <col min="31" max="31" width="0.46484375" customWidth="1"/>
    <col min="32" max="32" width="2.59765625" customWidth="1"/>
    <col min="33" max="34" width="7.59765625" hidden="1" customWidth="1"/>
  </cols>
  <sheetData>
    <row r="1" spans="2:37" ht="13.5" customHeight="1" x14ac:dyDescent="0.25">
      <c r="C1" s="183" t="s">
        <v>2508</v>
      </c>
      <c r="D1" s="1"/>
      <c r="E1" s="1"/>
      <c r="F1" s="1"/>
      <c r="G1" s="1"/>
      <c r="H1" s="1"/>
      <c r="I1" s="1"/>
      <c r="J1" s="1"/>
      <c r="K1" s="1"/>
      <c r="L1" s="1"/>
      <c r="M1" s="1"/>
      <c r="N1" s="837"/>
      <c r="O1" s="1"/>
      <c r="P1" s="1"/>
      <c r="Q1" s="1"/>
      <c r="R1" s="1"/>
      <c r="S1" s="1"/>
      <c r="T1" s="1"/>
      <c r="U1" s="1"/>
      <c r="V1" s="1"/>
      <c r="W1" s="837"/>
      <c r="X1" s="1"/>
      <c r="Y1" s="1"/>
      <c r="Z1" s="1"/>
      <c r="AA1" s="1"/>
      <c r="AB1" s="1"/>
      <c r="AC1" s="837"/>
      <c r="AD1" s="837"/>
      <c r="AE1" s="1"/>
      <c r="AF1" s="1"/>
      <c r="AI1" t="s">
        <v>7</v>
      </c>
      <c r="AJ1" t="s">
        <v>146</v>
      </c>
      <c r="AK1" t="s">
        <v>2519</v>
      </c>
    </row>
    <row r="2" spans="2:37" ht="3" customHeight="1" x14ac:dyDescent="0.25">
      <c r="B2" s="630"/>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226"/>
      <c r="AF2" s="1"/>
      <c r="AG2" s="1"/>
      <c r="AH2" s="1"/>
      <c r="AI2" s="1"/>
    </row>
    <row r="3" spans="2:37" ht="13.5" customHeight="1" x14ac:dyDescent="0.25">
      <c r="B3" s="12"/>
      <c r="C3" s="1"/>
      <c r="D3" s="1" t="s">
        <v>1693</v>
      </c>
      <c r="E3" s="1"/>
      <c r="F3" s="1"/>
      <c r="G3" s="1"/>
      <c r="H3" s="1"/>
      <c r="I3" s="1"/>
      <c r="J3" s="1"/>
      <c r="K3" s="1"/>
      <c r="L3" s="1"/>
      <c r="M3" s="1"/>
      <c r="N3" s="1"/>
      <c r="O3" s="1"/>
      <c r="P3" s="1"/>
      <c r="Q3" s="1"/>
      <c r="R3" s="1"/>
      <c r="S3" s="1"/>
      <c r="T3" s="1"/>
      <c r="U3" s="1"/>
      <c r="V3" s="1"/>
      <c r="W3" s="1"/>
      <c r="X3" s="1"/>
      <c r="Y3" s="1"/>
      <c r="Z3" s="1"/>
      <c r="AA3" s="1"/>
      <c r="AB3" s="1"/>
      <c r="AC3" s="1"/>
      <c r="AD3" s="1"/>
      <c r="AE3" s="358"/>
      <c r="AF3" s="1"/>
      <c r="AG3" s="1"/>
      <c r="AH3" s="1"/>
      <c r="AI3" s="1"/>
    </row>
    <row r="4" spans="2:37" ht="13.5" customHeight="1" x14ac:dyDescent="0.25">
      <c r="B4" s="12"/>
      <c r="C4" s="1"/>
      <c r="D4" s="1"/>
      <c r="E4" s="1"/>
      <c r="F4" s="1"/>
      <c r="G4" s="2"/>
      <c r="H4" s="2"/>
      <c r="I4" s="5"/>
      <c r="J4" s="2"/>
      <c r="K4" s="1"/>
      <c r="M4" s="1"/>
      <c r="N4" s="1"/>
      <c r="P4" s="1"/>
      <c r="Q4" s="1"/>
      <c r="R4" s="1"/>
      <c r="S4" s="1"/>
      <c r="T4" s="1"/>
      <c r="U4" s="1"/>
      <c r="V4" s="1"/>
      <c r="W4" s="1"/>
      <c r="X4" s="1"/>
      <c r="AA4" s="1"/>
      <c r="AC4" s="1"/>
      <c r="AD4" s="1"/>
      <c r="AE4" s="358"/>
      <c r="AF4" s="1"/>
    </row>
    <row r="5" spans="2:37" ht="15" customHeight="1" x14ac:dyDescent="0.25">
      <c r="B5" s="401"/>
      <c r="D5" s="986" t="s">
        <v>2656</v>
      </c>
      <c r="E5" s="992" t="s">
        <v>193</v>
      </c>
      <c r="F5" s="992" t="s">
        <v>2504</v>
      </c>
      <c r="G5" s="986" t="s">
        <v>2520</v>
      </c>
      <c r="H5" s="175" t="s">
        <v>2847</v>
      </c>
      <c r="I5" s="992" t="s">
        <v>2671</v>
      </c>
      <c r="J5" s="1067" t="s">
        <v>2672</v>
      </c>
      <c r="K5" s="1068"/>
      <c r="L5" s="992" t="s">
        <v>641</v>
      </c>
      <c r="M5" s="451"/>
      <c r="N5" s="30" t="s">
        <v>2666</v>
      </c>
      <c r="O5" s="974" t="s">
        <v>2657</v>
      </c>
      <c r="P5" s="1214"/>
      <c r="Q5" s="1214"/>
      <c r="R5" s="1214"/>
      <c r="S5" s="1214"/>
      <c r="T5" s="1214"/>
      <c r="U5" s="1214"/>
      <c r="V5" s="975"/>
      <c r="W5" s="30" t="s">
        <v>2778</v>
      </c>
      <c r="X5" s="451"/>
      <c r="Y5" s="1067" t="s">
        <v>194</v>
      </c>
      <c r="Z5" s="1068"/>
      <c r="AA5" s="1068"/>
      <c r="AB5" s="1068"/>
      <c r="AC5" s="1069"/>
      <c r="AD5" s="5"/>
      <c r="AE5" s="631"/>
      <c r="AF5" s="682"/>
      <c r="AG5" s="1"/>
      <c r="AH5" s="1"/>
    </row>
    <row r="6" spans="2:37" ht="15" customHeight="1" x14ac:dyDescent="0.25">
      <c r="B6" s="401"/>
      <c r="D6" s="999"/>
      <c r="E6" s="999"/>
      <c r="F6" s="999"/>
      <c r="G6" s="999"/>
      <c r="H6" s="992" t="s">
        <v>2973</v>
      </c>
      <c r="I6" s="993"/>
      <c r="J6" s="1204" t="s">
        <v>2658</v>
      </c>
      <c r="K6" s="992" t="s">
        <v>2522</v>
      </c>
      <c r="L6" s="993"/>
      <c r="M6" s="541"/>
      <c r="N6" s="992" t="s">
        <v>2660</v>
      </c>
      <c r="O6" s="1008" t="s">
        <v>2658</v>
      </c>
      <c r="P6" s="1009"/>
      <c r="Q6" s="1009"/>
      <c r="R6" s="1009"/>
      <c r="S6" s="1010"/>
      <c r="T6" s="1008" t="s">
        <v>2523</v>
      </c>
      <c r="U6" s="1009"/>
      <c r="V6" s="1010"/>
      <c r="W6" s="992" t="s">
        <v>3313</v>
      </c>
      <c r="X6" s="517"/>
      <c r="Y6" s="992" t="s">
        <v>2673</v>
      </c>
      <c r="Z6" s="992" t="s">
        <v>2507</v>
      </c>
      <c r="AA6" s="992" t="s">
        <v>2989</v>
      </c>
      <c r="AB6" s="992" t="s">
        <v>2990</v>
      </c>
      <c r="AC6" s="992" t="s">
        <v>2991</v>
      </c>
      <c r="AD6" s="795"/>
      <c r="AE6" s="539"/>
      <c r="AF6" s="540"/>
      <c r="AG6" s="1"/>
      <c r="AH6" s="1"/>
    </row>
    <row r="7" spans="2:37" ht="60" customHeight="1" x14ac:dyDescent="0.25">
      <c r="B7" s="401"/>
      <c r="D7" s="999"/>
      <c r="E7" s="987"/>
      <c r="F7" s="987"/>
      <c r="G7" s="999"/>
      <c r="H7" s="1203"/>
      <c r="I7" s="1203"/>
      <c r="J7" s="1205"/>
      <c r="K7" s="1203"/>
      <c r="L7" s="1203"/>
      <c r="M7" s="541"/>
      <c r="N7" s="1203"/>
      <c r="O7" s="516" t="s">
        <v>2649</v>
      </c>
      <c r="P7" s="156" t="s">
        <v>2524</v>
      </c>
      <c r="Q7" s="156" t="s">
        <v>2525</v>
      </c>
      <c r="R7" s="156" t="s">
        <v>2957</v>
      </c>
      <c r="S7" s="156" t="s">
        <v>2955</v>
      </c>
      <c r="T7" s="156" t="s">
        <v>2525</v>
      </c>
      <c r="U7" s="156" t="s">
        <v>2957</v>
      </c>
      <c r="V7" s="156" t="s">
        <v>2955</v>
      </c>
      <c r="W7" s="1203"/>
      <c r="X7" s="517"/>
      <c r="Y7" s="1203"/>
      <c r="Z7" s="1203"/>
      <c r="AA7" s="1203"/>
      <c r="AB7" s="1203"/>
      <c r="AC7" s="1203"/>
      <c r="AD7" s="795"/>
      <c r="AE7" s="539"/>
      <c r="AF7" s="540"/>
      <c r="AG7" s="1"/>
      <c r="AH7" s="1"/>
    </row>
    <row r="8" spans="2:37" ht="2.1" customHeight="1" thickBot="1" x14ac:dyDescent="0.3">
      <c r="B8" s="401"/>
      <c r="D8" s="175"/>
      <c r="E8" s="510"/>
      <c r="F8" s="510"/>
      <c r="G8" s="450"/>
      <c r="H8" s="519"/>
      <c r="I8" s="133"/>
      <c r="J8" s="133"/>
      <c r="K8" s="133"/>
      <c r="L8" s="519"/>
      <c r="M8" s="541"/>
      <c r="N8" s="156"/>
      <c r="O8" s="615"/>
      <c r="P8" s="156"/>
      <c r="Q8" s="156"/>
      <c r="R8" s="156"/>
      <c r="S8" s="156"/>
      <c r="T8" s="156"/>
      <c r="U8" s="156"/>
      <c r="V8" s="156"/>
      <c r="W8" s="156"/>
      <c r="X8" s="517"/>
      <c r="Y8" s="543"/>
      <c r="Z8" s="543"/>
      <c r="AA8" s="543"/>
      <c r="AB8" s="543"/>
      <c r="AC8" s="543"/>
      <c r="AD8" s="796"/>
      <c r="AE8" s="539"/>
      <c r="AF8" s="540"/>
      <c r="AG8" s="1"/>
      <c r="AH8" s="1"/>
    </row>
    <row r="9" spans="2:37" ht="15" customHeight="1" thickBot="1" x14ac:dyDescent="0.3">
      <c r="B9" s="401"/>
      <c r="D9" s="1067" t="s">
        <v>2248</v>
      </c>
      <c r="E9" s="1068"/>
      <c r="F9" s="1068"/>
      <c r="G9" s="1069"/>
      <c r="H9" s="518" t="s">
        <v>2847</v>
      </c>
      <c r="I9" s="518" t="s">
        <v>2659</v>
      </c>
      <c r="J9" s="518" t="s">
        <v>2659</v>
      </c>
      <c r="K9" s="518" t="s">
        <v>2659</v>
      </c>
      <c r="L9" s="512" t="s">
        <v>2659</v>
      </c>
      <c r="M9" s="597"/>
      <c r="N9" s="545" t="str">
        <f>IF($J$10=0,"     －",N$10/$J$10)</f>
        <v xml:space="preserve">     －</v>
      </c>
      <c r="O9" s="632" t="str">
        <f>IF($J$10=0,"     －",ROUND(O$10/$J$10,3))</f>
        <v xml:space="preserve">     －</v>
      </c>
      <c r="P9" s="632" t="str">
        <f>IF($J$10=0,"     －",ROUND(P$10/$J$10,3))</f>
        <v xml:space="preserve">     －</v>
      </c>
      <c r="Q9" s="632" t="str">
        <f>IF($J$10=0,"     －",ROUND(Q$10/$J$10,3))</f>
        <v xml:space="preserve">     －</v>
      </c>
      <c r="R9" s="632" t="str">
        <f>IF($J$10=0,"     －",ROUND(R$10/$J$10,3))</f>
        <v xml:space="preserve">     －</v>
      </c>
      <c r="S9" s="632" t="str">
        <f>IF($J$10=0,"     －",ROUND(S$10/$J$10,3))</f>
        <v xml:space="preserve">     －</v>
      </c>
      <c r="T9" s="632" t="str">
        <f>IF($K$10=0,"     －",ROUND(T$10/$K$10,3))</f>
        <v xml:space="preserve">     －</v>
      </c>
      <c r="U9" s="632" t="str">
        <f>IF($K$10=0,"     －",ROUND(U$10/$K$10,3))</f>
        <v xml:space="preserve">     －</v>
      </c>
      <c r="V9" s="632" t="str">
        <f>IF($K$10=0,"     －",ROUND(V$10/$K$10,3))</f>
        <v xml:space="preserve">     －</v>
      </c>
      <c r="W9" s="546" t="str">
        <f>IF($J$10=0,"     －",W$10/$J$10)</f>
        <v xml:space="preserve">     －</v>
      </c>
      <c r="X9" s="536"/>
      <c r="Y9" s="547" t="s">
        <v>2659</v>
      </c>
      <c r="Z9" s="548" t="s">
        <v>2659</v>
      </c>
      <c r="AA9" s="549" t="s">
        <v>2659</v>
      </c>
      <c r="AB9" s="633" t="s">
        <v>2659</v>
      </c>
      <c r="AC9" s="634" t="s">
        <v>2659</v>
      </c>
      <c r="AD9" s="742"/>
      <c r="AE9" s="635"/>
      <c r="AF9" s="683"/>
      <c r="AG9" s="1"/>
      <c r="AH9" s="1"/>
    </row>
    <row r="10" spans="2:37" ht="15" customHeight="1" x14ac:dyDescent="0.25">
      <c r="B10" s="401"/>
      <c r="D10" s="1067" t="s">
        <v>1559</v>
      </c>
      <c r="E10" s="1068"/>
      <c r="F10" s="1068"/>
      <c r="G10" s="1069"/>
      <c r="H10" s="637">
        <f t="array" ref="H10">SUM(IF(H11:H100="○",$L11:$L100*$N11:$N100,0))</f>
        <v>0</v>
      </c>
      <c r="I10" s="636">
        <f>SUMPRODUCT(I11:I100,L11:L100)</f>
        <v>0</v>
      </c>
      <c r="J10" s="637">
        <f>SUMPRODUCT(J11:J100,L11:L100)</f>
        <v>0</v>
      </c>
      <c r="K10" s="637">
        <f>SUMPRODUCT(K11:K100,L11:L100)</f>
        <v>0</v>
      </c>
      <c r="L10" s="638">
        <f>SUM(L11:L100)</f>
        <v>0</v>
      </c>
      <c r="M10" s="555"/>
      <c r="N10" s="639">
        <f t="array" ref="N10">SUM(IF(N11:N100="○",$J11:$J100*$L11:$L100,0))</f>
        <v>0</v>
      </c>
      <c r="O10" s="639">
        <f t="array" ref="O10">SUM(IF(O11:O100="○",$J11:$J100*$L11:$L100,0))</f>
        <v>0</v>
      </c>
      <c r="P10" s="639">
        <f t="array" ref="P10">SUM(IF(P11:P100="○",$J11:$J100*$L11:$L100,0))</f>
        <v>0</v>
      </c>
      <c r="Q10" s="639">
        <f t="array" ref="Q10">SUM(IF(Q11:Q100="○",$J11:$J100*$L11:$L100,0))</f>
        <v>0</v>
      </c>
      <c r="R10" s="639">
        <f t="array" ref="R10">SUM(IF(R11:R100="○",$J11:$J100*$L11:$L100,0))</f>
        <v>0</v>
      </c>
      <c r="S10" s="639">
        <f t="array" ref="S10">SUM(IF(S11:S100="○",$J11:$J100*$L11:$L100,0))</f>
        <v>0</v>
      </c>
      <c r="T10" s="639">
        <f t="array" ref="T10">SUM(IF(T11:T100="○",$K11:$K100*$L11:$L100,0))</f>
        <v>0</v>
      </c>
      <c r="U10" s="639">
        <f t="array" ref="U10">SUM(IF(U11:U100="○",$K11:$K100*$L11:$L100,0))</f>
        <v>0</v>
      </c>
      <c r="V10" s="639">
        <f t="array" ref="V10">SUM(IF(V11:V100="○",$K11:$K100*$L11:$L100,0))</f>
        <v>0</v>
      </c>
      <c r="W10" s="639">
        <f t="array" ref="W10">SUM(IF(W11:W100="○",$J11:$J100*$L11:$L100,0))</f>
        <v>0</v>
      </c>
      <c r="X10" s="640"/>
      <c r="Y10" s="547" t="s">
        <v>2659</v>
      </c>
      <c r="Z10" s="548" t="s">
        <v>2659</v>
      </c>
      <c r="AA10" s="606">
        <f>SUM(AA11:AA100)</f>
        <v>0</v>
      </c>
      <c r="AB10" s="641">
        <f>SUM(AB11:AB100)</f>
        <v>0</v>
      </c>
      <c r="AC10" s="606">
        <f>SUM(AC11:AC100)</f>
        <v>0</v>
      </c>
      <c r="AD10" s="743"/>
      <c r="AE10" s="642"/>
      <c r="AF10" s="643"/>
      <c r="AG10" s="1"/>
      <c r="AH10" s="1"/>
    </row>
    <row r="11" spans="2:37" ht="13.5" customHeight="1" x14ac:dyDescent="0.25">
      <c r="B11" s="401"/>
      <c r="D11" s="459">
        <v>1</v>
      </c>
      <c r="E11" s="644"/>
      <c r="F11" s="644"/>
      <c r="G11" s="644"/>
      <c r="H11" s="569"/>
      <c r="I11" s="645"/>
      <c r="J11" s="645"/>
      <c r="K11" s="645"/>
      <c r="L11" s="575"/>
      <c r="M11" s="898"/>
      <c r="N11" s="569"/>
      <c r="O11" s="627" t="str">
        <f>IF(OR(L11="",L11=0),"",IF(AND(H11="○",J11*1000/I11&lt;10.5),"○",IF(J11*1000/I11&lt;7.5,"○","")))</f>
        <v/>
      </c>
      <c r="P11" s="569"/>
      <c r="Q11" s="569"/>
      <c r="R11" s="569"/>
      <c r="S11" s="569"/>
      <c r="T11" s="569"/>
      <c r="U11" s="569"/>
      <c r="V11" s="569"/>
      <c r="W11" s="569"/>
      <c r="X11" s="901"/>
      <c r="Y11" s="572"/>
      <c r="Z11" s="573"/>
      <c r="AA11" s="574" t="str">
        <f t="shared" ref="AA11:AA42" si="0">IF(OR(G11="",J11="",),"",(J11+K11)/1000*L11*Y11*Z11)</f>
        <v/>
      </c>
      <c r="AB11" s="575"/>
      <c r="AC11" s="576" t="str">
        <f>IF(AB11="",AA11,AB11)</f>
        <v/>
      </c>
      <c r="AD11" s="808"/>
      <c r="AE11" s="646"/>
      <c r="AF11" s="649"/>
      <c r="AG11" s="1"/>
      <c r="AH11" s="1"/>
    </row>
    <row r="12" spans="2:37" ht="13.5" customHeight="1" x14ac:dyDescent="0.25">
      <c r="B12" s="401"/>
      <c r="D12" s="416">
        <f t="shared" ref="D12:D40" si="1">D11+1</f>
        <v>2</v>
      </c>
      <c r="E12" s="534"/>
      <c r="F12" s="534"/>
      <c r="G12" s="534"/>
      <c r="H12" s="569"/>
      <c r="I12" s="647"/>
      <c r="J12" s="647"/>
      <c r="K12" s="647"/>
      <c r="L12" s="586"/>
      <c r="M12" s="899"/>
      <c r="N12" s="571"/>
      <c r="O12" s="627" t="str">
        <f t="shared" ref="O12:O75" si="2">IF(OR(L12="",L12=0),"",IF(AND(H12="○",J12*1000/I12&lt;10.5),"○",IF(J12*1000/I12&lt;7.5,"○","")))</f>
        <v/>
      </c>
      <c r="P12" s="571"/>
      <c r="Q12" s="571"/>
      <c r="R12" s="571"/>
      <c r="S12" s="571"/>
      <c r="T12" s="571"/>
      <c r="U12" s="571"/>
      <c r="V12" s="571"/>
      <c r="W12" s="571"/>
      <c r="X12" s="902"/>
      <c r="Y12" s="479"/>
      <c r="Z12" s="584"/>
      <c r="AA12" s="585" t="str">
        <f t="shared" si="0"/>
        <v/>
      </c>
      <c r="AB12" s="586"/>
      <c r="AC12" s="587" t="str">
        <f t="shared" ref="AC12:AC40" si="3">IF(AB12="",AA12,AB12)</f>
        <v/>
      </c>
      <c r="AD12" s="808"/>
      <c r="AE12" s="646"/>
      <c r="AF12" s="649"/>
      <c r="AG12" s="1"/>
      <c r="AH12" s="1"/>
    </row>
    <row r="13" spans="2:37" ht="13.5" customHeight="1" x14ac:dyDescent="0.25">
      <c r="B13" s="401"/>
      <c r="D13" s="416">
        <f t="shared" si="1"/>
        <v>3</v>
      </c>
      <c r="E13" s="534"/>
      <c r="F13" s="534"/>
      <c r="G13" s="534"/>
      <c r="H13" s="569"/>
      <c r="I13" s="647"/>
      <c r="J13" s="647"/>
      <c r="K13" s="647"/>
      <c r="L13" s="586"/>
      <c r="M13" s="899"/>
      <c r="N13" s="571"/>
      <c r="O13" s="627" t="str">
        <f t="shared" si="2"/>
        <v/>
      </c>
      <c r="P13" s="571"/>
      <c r="Q13" s="571"/>
      <c r="R13" s="571"/>
      <c r="S13" s="571"/>
      <c r="T13" s="571"/>
      <c r="U13" s="571"/>
      <c r="V13" s="571"/>
      <c r="W13" s="571"/>
      <c r="X13" s="902"/>
      <c r="Y13" s="479"/>
      <c r="Z13" s="584"/>
      <c r="AA13" s="585" t="str">
        <f t="shared" si="0"/>
        <v/>
      </c>
      <c r="AB13" s="586"/>
      <c r="AC13" s="587" t="str">
        <f t="shared" si="3"/>
        <v/>
      </c>
      <c r="AD13" s="808"/>
      <c r="AE13" s="646"/>
      <c r="AF13" s="649"/>
      <c r="AG13" s="1"/>
      <c r="AH13" s="1"/>
    </row>
    <row r="14" spans="2:37" ht="13.5" customHeight="1" x14ac:dyDescent="0.25">
      <c r="B14" s="401"/>
      <c r="D14" s="416">
        <f t="shared" si="1"/>
        <v>4</v>
      </c>
      <c r="E14" s="534"/>
      <c r="F14" s="534"/>
      <c r="G14" s="534"/>
      <c r="H14" s="569"/>
      <c r="I14" s="647"/>
      <c r="J14" s="647"/>
      <c r="K14" s="647"/>
      <c r="L14" s="586"/>
      <c r="M14" s="899"/>
      <c r="N14" s="571"/>
      <c r="O14" s="627" t="str">
        <f t="shared" si="2"/>
        <v/>
      </c>
      <c r="P14" s="571"/>
      <c r="Q14" s="571"/>
      <c r="R14" s="571"/>
      <c r="S14" s="571"/>
      <c r="T14" s="571"/>
      <c r="U14" s="571"/>
      <c r="V14" s="571"/>
      <c r="W14" s="571"/>
      <c r="X14" s="902"/>
      <c r="Y14" s="479"/>
      <c r="Z14" s="584"/>
      <c r="AA14" s="585" t="str">
        <f t="shared" si="0"/>
        <v/>
      </c>
      <c r="AB14" s="586"/>
      <c r="AC14" s="587" t="str">
        <f t="shared" si="3"/>
        <v/>
      </c>
      <c r="AD14" s="808"/>
      <c r="AE14" s="646"/>
      <c r="AF14" s="649"/>
      <c r="AG14" s="1"/>
      <c r="AH14" s="1"/>
    </row>
    <row r="15" spans="2:37" ht="13.5" customHeight="1" x14ac:dyDescent="0.25">
      <c r="B15" s="401"/>
      <c r="D15" s="416">
        <f t="shared" si="1"/>
        <v>5</v>
      </c>
      <c r="E15" s="534"/>
      <c r="F15" s="534"/>
      <c r="G15" s="534"/>
      <c r="H15" s="569"/>
      <c r="I15" s="647"/>
      <c r="J15" s="647"/>
      <c r="K15" s="647"/>
      <c r="L15" s="586"/>
      <c r="M15" s="899"/>
      <c r="N15" s="571"/>
      <c r="O15" s="627" t="str">
        <f t="shared" si="2"/>
        <v/>
      </c>
      <c r="P15" s="571"/>
      <c r="Q15" s="571"/>
      <c r="R15" s="571"/>
      <c r="S15" s="571"/>
      <c r="T15" s="571"/>
      <c r="U15" s="571"/>
      <c r="V15" s="571"/>
      <c r="W15" s="571"/>
      <c r="X15" s="902"/>
      <c r="Y15" s="479"/>
      <c r="Z15" s="584"/>
      <c r="AA15" s="585" t="str">
        <f t="shared" si="0"/>
        <v/>
      </c>
      <c r="AB15" s="586"/>
      <c r="AC15" s="587" t="str">
        <f t="shared" si="3"/>
        <v/>
      </c>
      <c r="AD15" s="808"/>
      <c r="AE15" s="646"/>
      <c r="AF15" s="649"/>
      <c r="AG15" s="1"/>
      <c r="AH15" s="1"/>
    </row>
    <row r="16" spans="2:37" ht="13.5" customHeight="1" x14ac:dyDescent="0.25">
      <c r="B16" s="401"/>
      <c r="D16" s="416">
        <f t="shared" si="1"/>
        <v>6</v>
      </c>
      <c r="E16" s="534"/>
      <c r="F16" s="534"/>
      <c r="G16" s="534"/>
      <c r="H16" s="569"/>
      <c r="I16" s="647"/>
      <c r="J16" s="647"/>
      <c r="K16" s="647"/>
      <c r="L16" s="586"/>
      <c r="M16" s="899"/>
      <c r="N16" s="571"/>
      <c r="O16" s="627" t="str">
        <f t="shared" si="2"/>
        <v/>
      </c>
      <c r="P16" s="571"/>
      <c r="Q16" s="571"/>
      <c r="R16" s="571"/>
      <c r="S16" s="571"/>
      <c r="T16" s="571"/>
      <c r="U16" s="571"/>
      <c r="V16" s="571"/>
      <c r="W16" s="571"/>
      <c r="X16" s="902"/>
      <c r="Y16" s="479"/>
      <c r="Z16" s="584"/>
      <c r="AA16" s="585" t="str">
        <f t="shared" si="0"/>
        <v/>
      </c>
      <c r="AB16" s="586"/>
      <c r="AC16" s="587" t="str">
        <f t="shared" si="3"/>
        <v/>
      </c>
      <c r="AD16" s="808"/>
      <c r="AE16" s="646"/>
      <c r="AF16" s="649"/>
      <c r="AG16" s="1"/>
      <c r="AH16" s="1"/>
    </row>
    <row r="17" spans="2:34" ht="13.5" customHeight="1" x14ac:dyDescent="0.25">
      <c r="B17" s="401"/>
      <c r="D17" s="416">
        <f t="shared" si="1"/>
        <v>7</v>
      </c>
      <c r="E17" s="534"/>
      <c r="F17" s="534"/>
      <c r="G17" s="534"/>
      <c r="H17" s="569"/>
      <c r="I17" s="647"/>
      <c r="J17" s="647"/>
      <c r="K17" s="647"/>
      <c r="L17" s="586"/>
      <c r="M17" s="899"/>
      <c r="N17" s="571"/>
      <c r="O17" s="627" t="str">
        <f t="shared" si="2"/>
        <v/>
      </c>
      <c r="P17" s="571"/>
      <c r="Q17" s="571"/>
      <c r="R17" s="571"/>
      <c r="S17" s="571"/>
      <c r="T17" s="571"/>
      <c r="U17" s="571"/>
      <c r="V17" s="571"/>
      <c r="W17" s="571"/>
      <c r="X17" s="902"/>
      <c r="Y17" s="479"/>
      <c r="Z17" s="584"/>
      <c r="AA17" s="585" t="str">
        <f t="shared" si="0"/>
        <v/>
      </c>
      <c r="AB17" s="586"/>
      <c r="AC17" s="587" t="str">
        <f t="shared" si="3"/>
        <v/>
      </c>
      <c r="AD17" s="808"/>
      <c r="AE17" s="646"/>
      <c r="AF17" s="649"/>
      <c r="AG17" s="1"/>
      <c r="AH17" s="1"/>
    </row>
    <row r="18" spans="2:34" ht="13.5" customHeight="1" x14ac:dyDescent="0.25">
      <c r="B18" s="401"/>
      <c r="D18" s="416">
        <f t="shared" si="1"/>
        <v>8</v>
      </c>
      <c r="E18" s="534"/>
      <c r="F18" s="534"/>
      <c r="G18" s="534"/>
      <c r="H18" s="569"/>
      <c r="I18" s="647"/>
      <c r="J18" s="647"/>
      <c r="K18" s="647"/>
      <c r="L18" s="586"/>
      <c r="M18" s="899"/>
      <c r="N18" s="571"/>
      <c r="O18" s="627" t="str">
        <f t="shared" si="2"/>
        <v/>
      </c>
      <c r="P18" s="571"/>
      <c r="Q18" s="571"/>
      <c r="R18" s="571"/>
      <c r="S18" s="571"/>
      <c r="T18" s="571"/>
      <c r="U18" s="571"/>
      <c r="V18" s="571"/>
      <c r="W18" s="571"/>
      <c r="X18" s="902"/>
      <c r="Y18" s="479"/>
      <c r="Z18" s="584"/>
      <c r="AA18" s="585" t="str">
        <f t="shared" si="0"/>
        <v/>
      </c>
      <c r="AB18" s="586"/>
      <c r="AC18" s="587" t="str">
        <f t="shared" si="3"/>
        <v/>
      </c>
      <c r="AD18" s="808"/>
      <c r="AE18" s="646"/>
      <c r="AF18" s="649"/>
      <c r="AG18" s="1"/>
      <c r="AH18" s="1"/>
    </row>
    <row r="19" spans="2:34" ht="13.5" customHeight="1" x14ac:dyDescent="0.25">
      <c r="B19" s="401"/>
      <c r="D19" s="416">
        <f t="shared" si="1"/>
        <v>9</v>
      </c>
      <c r="E19" s="534"/>
      <c r="F19" s="534"/>
      <c r="G19" s="534"/>
      <c r="H19" s="569"/>
      <c r="I19" s="647"/>
      <c r="J19" s="647"/>
      <c r="K19" s="647"/>
      <c r="L19" s="586"/>
      <c r="M19" s="899"/>
      <c r="N19" s="571"/>
      <c r="O19" s="627" t="str">
        <f t="shared" si="2"/>
        <v/>
      </c>
      <c r="P19" s="571"/>
      <c r="Q19" s="571"/>
      <c r="R19" s="571"/>
      <c r="S19" s="571"/>
      <c r="T19" s="571"/>
      <c r="U19" s="571"/>
      <c r="V19" s="571"/>
      <c r="W19" s="571"/>
      <c r="X19" s="902"/>
      <c r="Y19" s="479"/>
      <c r="Z19" s="584"/>
      <c r="AA19" s="585" t="str">
        <f t="shared" si="0"/>
        <v/>
      </c>
      <c r="AB19" s="586"/>
      <c r="AC19" s="587" t="str">
        <f t="shared" si="3"/>
        <v/>
      </c>
      <c r="AD19" s="808"/>
      <c r="AE19" s="646"/>
      <c r="AF19" s="649"/>
      <c r="AG19" s="1"/>
      <c r="AH19" s="1"/>
    </row>
    <row r="20" spans="2:34" ht="13.5" customHeight="1" x14ac:dyDescent="0.25">
      <c r="B20" s="401"/>
      <c r="D20" s="416">
        <f t="shared" si="1"/>
        <v>10</v>
      </c>
      <c r="E20" s="534"/>
      <c r="F20" s="534"/>
      <c r="G20" s="534"/>
      <c r="H20" s="569"/>
      <c r="I20" s="647"/>
      <c r="J20" s="647"/>
      <c r="K20" s="647"/>
      <c r="L20" s="586"/>
      <c r="M20" s="899"/>
      <c r="N20" s="571"/>
      <c r="O20" s="627" t="str">
        <f t="shared" si="2"/>
        <v/>
      </c>
      <c r="P20" s="571"/>
      <c r="Q20" s="571"/>
      <c r="R20" s="571"/>
      <c r="S20" s="571"/>
      <c r="T20" s="571"/>
      <c r="U20" s="571"/>
      <c r="V20" s="571"/>
      <c r="W20" s="571"/>
      <c r="X20" s="902"/>
      <c r="Y20" s="479"/>
      <c r="Z20" s="584"/>
      <c r="AA20" s="585" t="str">
        <f t="shared" si="0"/>
        <v/>
      </c>
      <c r="AB20" s="586"/>
      <c r="AC20" s="587" t="str">
        <f t="shared" si="3"/>
        <v/>
      </c>
      <c r="AD20" s="808"/>
      <c r="AE20" s="646"/>
      <c r="AF20" s="649"/>
      <c r="AG20" s="1"/>
      <c r="AH20" s="1"/>
    </row>
    <row r="21" spans="2:34" ht="13.5" customHeight="1" x14ac:dyDescent="0.25">
      <c r="B21" s="401"/>
      <c r="D21" s="416">
        <f t="shared" si="1"/>
        <v>11</v>
      </c>
      <c r="E21" s="534"/>
      <c r="F21" s="534"/>
      <c r="G21" s="534"/>
      <c r="H21" s="569"/>
      <c r="I21" s="647"/>
      <c r="J21" s="647"/>
      <c r="K21" s="647"/>
      <c r="L21" s="586"/>
      <c r="M21" s="899"/>
      <c r="N21" s="571"/>
      <c r="O21" s="627" t="str">
        <f t="shared" si="2"/>
        <v/>
      </c>
      <c r="P21" s="571"/>
      <c r="Q21" s="571"/>
      <c r="R21" s="571"/>
      <c r="S21" s="571"/>
      <c r="T21" s="571"/>
      <c r="U21" s="571"/>
      <c r="V21" s="571"/>
      <c r="W21" s="571"/>
      <c r="X21" s="902"/>
      <c r="Y21" s="479"/>
      <c r="Z21" s="584"/>
      <c r="AA21" s="585" t="str">
        <f t="shared" si="0"/>
        <v/>
      </c>
      <c r="AB21" s="586"/>
      <c r="AC21" s="587" t="str">
        <f t="shared" si="3"/>
        <v/>
      </c>
      <c r="AD21" s="808"/>
      <c r="AE21" s="646"/>
      <c r="AF21" s="649"/>
      <c r="AG21" s="1"/>
      <c r="AH21" s="1"/>
    </row>
    <row r="22" spans="2:34" ht="13.5" customHeight="1" x14ac:dyDescent="0.25">
      <c r="B22" s="401"/>
      <c r="D22" s="416">
        <f t="shared" si="1"/>
        <v>12</v>
      </c>
      <c r="E22" s="534"/>
      <c r="F22" s="534"/>
      <c r="G22" s="534"/>
      <c r="H22" s="569"/>
      <c r="I22" s="647"/>
      <c r="J22" s="647"/>
      <c r="K22" s="647"/>
      <c r="L22" s="586"/>
      <c r="M22" s="899"/>
      <c r="N22" s="571"/>
      <c r="O22" s="627" t="str">
        <f t="shared" si="2"/>
        <v/>
      </c>
      <c r="P22" s="571"/>
      <c r="Q22" s="571"/>
      <c r="R22" s="571"/>
      <c r="S22" s="571"/>
      <c r="T22" s="571"/>
      <c r="U22" s="571"/>
      <c r="V22" s="571"/>
      <c r="W22" s="571"/>
      <c r="X22" s="902"/>
      <c r="Y22" s="479"/>
      <c r="Z22" s="584"/>
      <c r="AA22" s="585" t="str">
        <f t="shared" si="0"/>
        <v/>
      </c>
      <c r="AB22" s="586"/>
      <c r="AC22" s="587" t="str">
        <f t="shared" si="3"/>
        <v/>
      </c>
      <c r="AD22" s="808"/>
      <c r="AE22" s="646"/>
      <c r="AF22" s="649"/>
      <c r="AG22" s="1"/>
      <c r="AH22" s="1"/>
    </row>
    <row r="23" spans="2:34" ht="13.5" customHeight="1" x14ac:dyDescent="0.25">
      <c r="B23" s="401"/>
      <c r="D23" s="416">
        <f t="shared" si="1"/>
        <v>13</v>
      </c>
      <c r="E23" s="534"/>
      <c r="F23" s="534"/>
      <c r="G23" s="534"/>
      <c r="H23" s="569"/>
      <c r="I23" s="647"/>
      <c r="J23" s="647"/>
      <c r="K23" s="647"/>
      <c r="L23" s="586"/>
      <c r="M23" s="899"/>
      <c r="N23" s="571"/>
      <c r="O23" s="627" t="str">
        <f t="shared" si="2"/>
        <v/>
      </c>
      <c r="P23" s="571"/>
      <c r="Q23" s="571"/>
      <c r="R23" s="571"/>
      <c r="S23" s="571"/>
      <c r="T23" s="571"/>
      <c r="U23" s="571"/>
      <c r="V23" s="571"/>
      <c r="W23" s="571"/>
      <c r="X23" s="902"/>
      <c r="Y23" s="479"/>
      <c r="Z23" s="584"/>
      <c r="AA23" s="585" t="str">
        <f t="shared" si="0"/>
        <v/>
      </c>
      <c r="AB23" s="586"/>
      <c r="AC23" s="587" t="str">
        <f t="shared" si="3"/>
        <v/>
      </c>
      <c r="AD23" s="808"/>
      <c r="AE23" s="646"/>
      <c r="AF23" s="649"/>
      <c r="AG23" s="1"/>
      <c r="AH23" s="1"/>
    </row>
    <row r="24" spans="2:34" ht="13.5" customHeight="1" x14ac:dyDescent="0.25">
      <c r="B24" s="401"/>
      <c r="D24" s="416">
        <f t="shared" si="1"/>
        <v>14</v>
      </c>
      <c r="E24" s="534"/>
      <c r="F24" s="534"/>
      <c r="G24" s="534"/>
      <c r="H24" s="569"/>
      <c r="I24" s="647"/>
      <c r="J24" s="647"/>
      <c r="K24" s="647"/>
      <c r="L24" s="586"/>
      <c r="M24" s="899"/>
      <c r="N24" s="571"/>
      <c r="O24" s="627" t="str">
        <f t="shared" si="2"/>
        <v/>
      </c>
      <c r="P24" s="571"/>
      <c r="Q24" s="571"/>
      <c r="R24" s="571"/>
      <c r="S24" s="571"/>
      <c r="T24" s="571"/>
      <c r="U24" s="571"/>
      <c r="V24" s="571"/>
      <c r="W24" s="571"/>
      <c r="X24" s="902"/>
      <c r="Y24" s="479"/>
      <c r="Z24" s="584"/>
      <c r="AA24" s="585" t="str">
        <f t="shared" si="0"/>
        <v/>
      </c>
      <c r="AB24" s="586"/>
      <c r="AC24" s="587" t="str">
        <f t="shared" si="3"/>
        <v/>
      </c>
      <c r="AD24" s="808"/>
      <c r="AE24" s="646"/>
      <c r="AF24" s="649"/>
      <c r="AG24" s="1"/>
      <c r="AH24" s="1"/>
    </row>
    <row r="25" spans="2:34" ht="13.5" customHeight="1" x14ac:dyDescent="0.25">
      <c r="B25" s="401"/>
      <c r="D25" s="416">
        <f t="shared" si="1"/>
        <v>15</v>
      </c>
      <c r="E25" s="534"/>
      <c r="F25" s="534"/>
      <c r="G25" s="534"/>
      <c r="H25" s="569"/>
      <c r="I25" s="647"/>
      <c r="J25" s="647"/>
      <c r="K25" s="647"/>
      <c r="L25" s="586"/>
      <c r="M25" s="899"/>
      <c r="N25" s="571"/>
      <c r="O25" s="627" t="str">
        <f t="shared" si="2"/>
        <v/>
      </c>
      <c r="P25" s="571"/>
      <c r="Q25" s="571"/>
      <c r="R25" s="571"/>
      <c r="S25" s="571"/>
      <c r="T25" s="571"/>
      <c r="U25" s="571"/>
      <c r="V25" s="571"/>
      <c r="W25" s="571"/>
      <c r="X25" s="902"/>
      <c r="Y25" s="479"/>
      <c r="Z25" s="584"/>
      <c r="AA25" s="585" t="str">
        <f t="shared" si="0"/>
        <v/>
      </c>
      <c r="AB25" s="586"/>
      <c r="AC25" s="587" t="str">
        <f t="shared" si="3"/>
        <v/>
      </c>
      <c r="AD25" s="808"/>
      <c r="AE25" s="646"/>
      <c r="AF25" s="649"/>
      <c r="AG25" s="1"/>
      <c r="AH25" s="1"/>
    </row>
    <row r="26" spans="2:34" ht="13.5" customHeight="1" x14ac:dyDescent="0.25">
      <c r="B26" s="401"/>
      <c r="D26" s="416">
        <f t="shared" si="1"/>
        <v>16</v>
      </c>
      <c r="E26" s="534"/>
      <c r="F26" s="534"/>
      <c r="G26" s="534"/>
      <c r="H26" s="569"/>
      <c r="I26" s="647"/>
      <c r="J26" s="647"/>
      <c r="K26" s="647"/>
      <c r="L26" s="586"/>
      <c r="M26" s="899"/>
      <c r="N26" s="571"/>
      <c r="O26" s="627" t="str">
        <f t="shared" si="2"/>
        <v/>
      </c>
      <c r="P26" s="571"/>
      <c r="Q26" s="571"/>
      <c r="R26" s="571"/>
      <c r="S26" s="571"/>
      <c r="T26" s="571"/>
      <c r="U26" s="571"/>
      <c r="V26" s="571"/>
      <c r="W26" s="571"/>
      <c r="X26" s="902"/>
      <c r="Y26" s="479"/>
      <c r="Z26" s="584"/>
      <c r="AA26" s="585" t="str">
        <f t="shared" si="0"/>
        <v/>
      </c>
      <c r="AB26" s="586"/>
      <c r="AC26" s="587" t="str">
        <f t="shared" si="3"/>
        <v/>
      </c>
      <c r="AD26" s="808"/>
      <c r="AE26" s="646"/>
      <c r="AF26" s="649"/>
      <c r="AG26" s="1"/>
      <c r="AH26" s="1"/>
    </row>
    <row r="27" spans="2:34" ht="13.5" customHeight="1" x14ac:dyDescent="0.25">
      <c r="B27" s="401"/>
      <c r="D27" s="416">
        <f t="shared" si="1"/>
        <v>17</v>
      </c>
      <c r="E27" s="534"/>
      <c r="F27" s="534"/>
      <c r="G27" s="534"/>
      <c r="H27" s="569"/>
      <c r="I27" s="647"/>
      <c r="J27" s="647"/>
      <c r="K27" s="647"/>
      <c r="L27" s="586"/>
      <c r="M27" s="899"/>
      <c r="N27" s="571"/>
      <c r="O27" s="627" t="str">
        <f t="shared" si="2"/>
        <v/>
      </c>
      <c r="P27" s="571"/>
      <c r="Q27" s="571"/>
      <c r="R27" s="571"/>
      <c r="S27" s="571"/>
      <c r="T27" s="571"/>
      <c r="U27" s="571"/>
      <c r="V27" s="571"/>
      <c r="W27" s="571"/>
      <c r="X27" s="902"/>
      <c r="Y27" s="479"/>
      <c r="Z27" s="584"/>
      <c r="AA27" s="585" t="str">
        <f t="shared" si="0"/>
        <v/>
      </c>
      <c r="AB27" s="586"/>
      <c r="AC27" s="587" t="str">
        <f t="shared" si="3"/>
        <v/>
      </c>
      <c r="AD27" s="808"/>
      <c r="AE27" s="646"/>
      <c r="AF27" s="649"/>
      <c r="AG27" s="1"/>
      <c r="AH27" s="1"/>
    </row>
    <row r="28" spans="2:34" ht="13.5" customHeight="1" x14ac:dyDescent="0.25">
      <c r="B28" s="401"/>
      <c r="D28" s="416">
        <f t="shared" si="1"/>
        <v>18</v>
      </c>
      <c r="E28" s="534"/>
      <c r="F28" s="534"/>
      <c r="G28" s="534"/>
      <c r="H28" s="569"/>
      <c r="I28" s="647"/>
      <c r="J28" s="647"/>
      <c r="K28" s="647"/>
      <c r="L28" s="586"/>
      <c r="M28" s="899"/>
      <c r="N28" s="571"/>
      <c r="O28" s="627" t="str">
        <f t="shared" si="2"/>
        <v/>
      </c>
      <c r="P28" s="571"/>
      <c r="Q28" s="571"/>
      <c r="R28" s="571"/>
      <c r="S28" s="571"/>
      <c r="T28" s="571"/>
      <c r="U28" s="571"/>
      <c r="V28" s="571"/>
      <c r="W28" s="571"/>
      <c r="X28" s="902"/>
      <c r="Y28" s="479"/>
      <c r="Z28" s="584"/>
      <c r="AA28" s="585" t="str">
        <f t="shared" si="0"/>
        <v/>
      </c>
      <c r="AB28" s="586"/>
      <c r="AC28" s="587" t="str">
        <f t="shared" si="3"/>
        <v/>
      </c>
      <c r="AD28" s="808"/>
      <c r="AE28" s="646"/>
      <c r="AF28" s="649"/>
      <c r="AG28" s="1"/>
      <c r="AH28" s="1"/>
    </row>
    <row r="29" spans="2:34" ht="13.5" customHeight="1" x14ac:dyDescent="0.25">
      <c r="B29" s="401"/>
      <c r="D29" s="416">
        <f t="shared" si="1"/>
        <v>19</v>
      </c>
      <c r="E29" s="534"/>
      <c r="F29" s="534"/>
      <c r="G29" s="534"/>
      <c r="H29" s="569"/>
      <c r="I29" s="647"/>
      <c r="J29" s="647"/>
      <c r="K29" s="647"/>
      <c r="L29" s="586"/>
      <c r="M29" s="899"/>
      <c r="N29" s="571"/>
      <c r="O29" s="627" t="str">
        <f t="shared" si="2"/>
        <v/>
      </c>
      <c r="P29" s="571"/>
      <c r="Q29" s="571"/>
      <c r="R29" s="571"/>
      <c r="S29" s="571"/>
      <c r="T29" s="571"/>
      <c r="U29" s="571"/>
      <c r="V29" s="571"/>
      <c r="W29" s="571"/>
      <c r="X29" s="902"/>
      <c r="Y29" s="479"/>
      <c r="Z29" s="584"/>
      <c r="AA29" s="585" t="str">
        <f t="shared" si="0"/>
        <v/>
      </c>
      <c r="AB29" s="586"/>
      <c r="AC29" s="587" t="str">
        <f t="shared" si="3"/>
        <v/>
      </c>
      <c r="AD29" s="808"/>
      <c r="AE29" s="646"/>
      <c r="AF29" s="649"/>
      <c r="AG29" s="1"/>
      <c r="AH29" s="1"/>
    </row>
    <row r="30" spans="2:34" ht="13.5" customHeight="1" x14ac:dyDescent="0.25">
      <c r="B30" s="401"/>
      <c r="D30" s="416">
        <f t="shared" si="1"/>
        <v>20</v>
      </c>
      <c r="E30" s="534"/>
      <c r="F30" s="534"/>
      <c r="G30" s="534"/>
      <c r="H30" s="569"/>
      <c r="I30" s="647"/>
      <c r="J30" s="647"/>
      <c r="K30" s="647"/>
      <c r="L30" s="586"/>
      <c r="M30" s="899"/>
      <c r="N30" s="571"/>
      <c r="O30" s="627" t="str">
        <f t="shared" si="2"/>
        <v/>
      </c>
      <c r="P30" s="571"/>
      <c r="Q30" s="571"/>
      <c r="R30" s="571"/>
      <c r="S30" s="571"/>
      <c r="T30" s="571"/>
      <c r="U30" s="571"/>
      <c r="V30" s="571"/>
      <c r="W30" s="571"/>
      <c r="X30" s="902"/>
      <c r="Y30" s="479"/>
      <c r="Z30" s="584"/>
      <c r="AA30" s="585" t="str">
        <f t="shared" si="0"/>
        <v/>
      </c>
      <c r="AB30" s="586"/>
      <c r="AC30" s="587" t="str">
        <f t="shared" si="3"/>
        <v/>
      </c>
      <c r="AD30" s="808"/>
      <c r="AE30" s="646"/>
      <c r="AF30" s="649"/>
      <c r="AG30" s="1"/>
      <c r="AH30" s="1"/>
    </row>
    <row r="31" spans="2:34" ht="13.5" customHeight="1" x14ac:dyDescent="0.25">
      <c r="B31" s="401"/>
      <c r="D31" s="416">
        <f t="shared" si="1"/>
        <v>21</v>
      </c>
      <c r="E31" s="534"/>
      <c r="F31" s="534"/>
      <c r="G31" s="534"/>
      <c r="H31" s="569"/>
      <c r="I31" s="647"/>
      <c r="J31" s="647"/>
      <c r="K31" s="647"/>
      <c r="L31" s="586"/>
      <c r="M31" s="899"/>
      <c r="N31" s="571"/>
      <c r="O31" s="627" t="str">
        <f t="shared" si="2"/>
        <v/>
      </c>
      <c r="P31" s="571"/>
      <c r="Q31" s="571"/>
      <c r="R31" s="571"/>
      <c r="S31" s="571"/>
      <c r="T31" s="571"/>
      <c r="U31" s="571"/>
      <c r="V31" s="571"/>
      <c r="W31" s="571"/>
      <c r="X31" s="902"/>
      <c r="Y31" s="479"/>
      <c r="Z31" s="584"/>
      <c r="AA31" s="585" t="str">
        <f t="shared" si="0"/>
        <v/>
      </c>
      <c r="AB31" s="586"/>
      <c r="AC31" s="587" t="str">
        <f t="shared" si="3"/>
        <v/>
      </c>
      <c r="AD31" s="808"/>
      <c r="AE31" s="646"/>
      <c r="AF31" s="649"/>
      <c r="AG31" s="1"/>
      <c r="AH31" s="1"/>
    </row>
    <row r="32" spans="2:34" ht="13.5" customHeight="1" x14ac:dyDescent="0.25">
      <c r="B32" s="401"/>
      <c r="D32" s="416">
        <f t="shared" si="1"/>
        <v>22</v>
      </c>
      <c r="E32" s="534"/>
      <c r="F32" s="534"/>
      <c r="G32" s="534"/>
      <c r="H32" s="569"/>
      <c r="I32" s="647"/>
      <c r="J32" s="647"/>
      <c r="K32" s="647"/>
      <c r="L32" s="586"/>
      <c r="M32" s="899"/>
      <c r="N32" s="571"/>
      <c r="O32" s="627" t="str">
        <f t="shared" si="2"/>
        <v/>
      </c>
      <c r="P32" s="571"/>
      <c r="Q32" s="571"/>
      <c r="R32" s="571"/>
      <c r="S32" s="571"/>
      <c r="T32" s="571"/>
      <c r="U32" s="571"/>
      <c r="V32" s="571"/>
      <c r="W32" s="571"/>
      <c r="X32" s="902"/>
      <c r="Y32" s="479"/>
      <c r="Z32" s="584"/>
      <c r="AA32" s="585" t="str">
        <f t="shared" si="0"/>
        <v/>
      </c>
      <c r="AB32" s="586"/>
      <c r="AC32" s="587" t="str">
        <f t="shared" si="3"/>
        <v/>
      </c>
      <c r="AD32" s="808"/>
      <c r="AE32" s="646"/>
      <c r="AF32" s="649"/>
      <c r="AG32" s="1"/>
      <c r="AH32" s="1"/>
    </row>
    <row r="33" spans="2:34" ht="13.5" customHeight="1" x14ac:dyDescent="0.25">
      <c r="B33" s="401"/>
      <c r="D33" s="416">
        <f t="shared" si="1"/>
        <v>23</v>
      </c>
      <c r="E33" s="534"/>
      <c r="F33" s="534"/>
      <c r="G33" s="534"/>
      <c r="H33" s="569"/>
      <c r="I33" s="647"/>
      <c r="J33" s="647"/>
      <c r="K33" s="647"/>
      <c r="L33" s="586"/>
      <c r="M33" s="899"/>
      <c r="N33" s="571"/>
      <c r="O33" s="627" t="str">
        <f t="shared" si="2"/>
        <v/>
      </c>
      <c r="P33" s="571"/>
      <c r="Q33" s="571"/>
      <c r="R33" s="571"/>
      <c r="S33" s="571"/>
      <c r="T33" s="571"/>
      <c r="U33" s="571"/>
      <c r="V33" s="571"/>
      <c r="W33" s="571"/>
      <c r="X33" s="902"/>
      <c r="Y33" s="479"/>
      <c r="Z33" s="584"/>
      <c r="AA33" s="585" t="str">
        <f t="shared" si="0"/>
        <v/>
      </c>
      <c r="AB33" s="586"/>
      <c r="AC33" s="587" t="str">
        <f t="shared" si="3"/>
        <v/>
      </c>
      <c r="AD33" s="808"/>
      <c r="AE33" s="646"/>
      <c r="AF33" s="649"/>
      <c r="AG33" s="1"/>
      <c r="AH33" s="1"/>
    </row>
    <row r="34" spans="2:34" ht="13.5" customHeight="1" x14ac:dyDescent="0.25">
      <c r="B34" s="401"/>
      <c r="D34" s="416">
        <f t="shared" si="1"/>
        <v>24</v>
      </c>
      <c r="E34" s="534"/>
      <c r="F34" s="534"/>
      <c r="G34" s="534"/>
      <c r="H34" s="569"/>
      <c r="I34" s="647"/>
      <c r="J34" s="647"/>
      <c r="K34" s="647"/>
      <c r="L34" s="586"/>
      <c r="M34" s="899"/>
      <c r="N34" s="571"/>
      <c r="O34" s="627" t="str">
        <f t="shared" si="2"/>
        <v/>
      </c>
      <c r="P34" s="571"/>
      <c r="Q34" s="571"/>
      <c r="R34" s="571"/>
      <c r="S34" s="571"/>
      <c r="T34" s="571"/>
      <c r="U34" s="571"/>
      <c r="V34" s="571"/>
      <c r="W34" s="571"/>
      <c r="X34" s="902"/>
      <c r="Y34" s="479"/>
      <c r="Z34" s="584"/>
      <c r="AA34" s="585" t="str">
        <f t="shared" si="0"/>
        <v/>
      </c>
      <c r="AB34" s="586"/>
      <c r="AC34" s="587" t="str">
        <f t="shared" si="3"/>
        <v/>
      </c>
      <c r="AD34" s="808"/>
      <c r="AE34" s="646"/>
      <c r="AF34" s="649"/>
      <c r="AG34" s="1"/>
      <c r="AH34" s="1"/>
    </row>
    <row r="35" spans="2:34" ht="13.5" customHeight="1" x14ac:dyDescent="0.25">
      <c r="B35" s="401"/>
      <c r="D35" s="416">
        <f t="shared" si="1"/>
        <v>25</v>
      </c>
      <c r="E35" s="534"/>
      <c r="F35" s="534"/>
      <c r="G35" s="534"/>
      <c r="H35" s="569"/>
      <c r="I35" s="647"/>
      <c r="J35" s="647"/>
      <c r="K35" s="647"/>
      <c r="L35" s="586"/>
      <c r="M35" s="899"/>
      <c r="N35" s="571"/>
      <c r="O35" s="627" t="str">
        <f t="shared" si="2"/>
        <v/>
      </c>
      <c r="P35" s="571"/>
      <c r="Q35" s="571"/>
      <c r="R35" s="571"/>
      <c r="S35" s="571"/>
      <c r="T35" s="571"/>
      <c r="U35" s="571"/>
      <c r="V35" s="571"/>
      <c r="W35" s="571"/>
      <c r="X35" s="902"/>
      <c r="Y35" s="479"/>
      <c r="Z35" s="584"/>
      <c r="AA35" s="585" t="str">
        <f t="shared" si="0"/>
        <v/>
      </c>
      <c r="AB35" s="586"/>
      <c r="AC35" s="587" t="str">
        <f t="shared" si="3"/>
        <v/>
      </c>
      <c r="AD35" s="808"/>
      <c r="AE35" s="646"/>
      <c r="AF35" s="649"/>
      <c r="AG35" s="1"/>
      <c r="AH35" s="1"/>
    </row>
    <row r="36" spans="2:34" ht="13.5" customHeight="1" x14ac:dyDescent="0.25">
      <c r="B36" s="401"/>
      <c r="D36" s="416">
        <f t="shared" si="1"/>
        <v>26</v>
      </c>
      <c r="E36" s="534"/>
      <c r="F36" s="534"/>
      <c r="G36" s="534"/>
      <c r="H36" s="569"/>
      <c r="I36" s="647"/>
      <c r="J36" s="647"/>
      <c r="K36" s="647"/>
      <c r="L36" s="586"/>
      <c r="M36" s="899"/>
      <c r="N36" s="571"/>
      <c r="O36" s="627" t="str">
        <f t="shared" si="2"/>
        <v/>
      </c>
      <c r="P36" s="571"/>
      <c r="Q36" s="571"/>
      <c r="R36" s="571"/>
      <c r="S36" s="571"/>
      <c r="T36" s="571"/>
      <c r="U36" s="571"/>
      <c r="V36" s="571"/>
      <c r="W36" s="571"/>
      <c r="X36" s="902"/>
      <c r="Y36" s="479"/>
      <c r="Z36" s="584"/>
      <c r="AA36" s="585" t="str">
        <f t="shared" si="0"/>
        <v/>
      </c>
      <c r="AB36" s="586"/>
      <c r="AC36" s="587" t="str">
        <f t="shared" si="3"/>
        <v/>
      </c>
      <c r="AD36" s="808"/>
      <c r="AE36" s="646"/>
      <c r="AF36" s="649"/>
      <c r="AG36" s="1"/>
      <c r="AH36" s="1"/>
    </row>
    <row r="37" spans="2:34" ht="13.5" customHeight="1" x14ac:dyDescent="0.25">
      <c r="B37" s="401"/>
      <c r="D37" s="416">
        <f t="shared" si="1"/>
        <v>27</v>
      </c>
      <c r="E37" s="534"/>
      <c r="F37" s="534"/>
      <c r="G37" s="534"/>
      <c r="H37" s="569"/>
      <c r="I37" s="647"/>
      <c r="J37" s="647"/>
      <c r="K37" s="647"/>
      <c r="L37" s="586"/>
      <c r="M37" s="899"/>
      <c r="N37" s="571"/>
      <c r="O37" s="627" t="str">
        <f t="shared" si="2"/>
        <v/>
      </c>
      <c r="P37" s="571"/>
      <c r="Q37" s="571"/>
      <c r="R37" s="571"/>
      <c r="S37" s="571"/>
      <c r="T37" s="571"/>
      <c r="U37" s="571"/>
      <c r="V37" s="571"/>
      <c r="W37" s="571"/>
      <c r="X37" s="902"/>
      <c r="Y37" s="479"/>
      <c r="Z37" s="584"/>
      <c r="AA37" s="585" t="str">
        <f t="shared" si="0"/>
        <v/>
      </c>
      <c r="AB37" s="586"/>
      <c r="AC37" s="587" t="str">
        <f t="shared" si="3"/>
        <v/>
      </c>
      <c r="AD37" s="808"/>
      <c r="AE37" s="646"/>
      <c r="AF37" s="649"/>
      <c r="AG37" s="1"/>
      <c r="AH37" s="1"/>
    </row>
    <row r="38" spans="2:34" ht="13.5" customHeight="1" x14ac:dyDescent="0.25">
      <c r="B38" s="401"/>
      <c r="D38" s="416">
        <f t="shared" si="1"/>
        <v>28</v>
      </c>
      <c r="E38" s="534"/>
      <c r="F38" s="534"/>
      <c r="G38" s="534"/>
      <c r="H38" s="569"/>
      <c r="I38" s="647"/>
      <c r="J38" s="647"/>
      <c r="K38" s="647"/>
      <c r="L38" s="586"/>
      <c r="M38" s="899"/>
      <c r="N38" s="571"/>
      <c r="O38" s="627" t="str">
        <f t="shared" si="2"/>
        <v/>
      </c>
      <c r="P38" s="571"/>
      <c r="Q38" s="571"/>
      <c r="R38" s="571"/>
      <c r="S38" s="571"/>
      <c r="T38" s="571"/>
      <c r="U38" s="571"/>
      <c r="V38" s="571"/>
      <c r="W38" s="571"/>
      <c r="X38" s="902"/>
      <c r="Y38" s="479"/>
      <c r="Z38" s="584"/>
      <c r="AA38" s="585" t="str">
        <f t="shared" si="0"/>
        <v/>
      </c>
      <c r="AB38" s="586"/>
      <c r="AC38" s="587" t="str">
        <f t="shared" si="3"/>
        <v/>
      </c>
      <c r="AD38" s="808"/>
      <c r="AE38" s="646"/>
      <c r="AF38" s="649"/>
      <c r="AG38" s="1"/>
      <c r="AH38" s="1"/>
    </row>
    <row r="39" spans="2:34" ht="13.5" customHeight="1" x14ac:dyDescent="0.25">
      <c r="B39" s="401"/>
      <c r="D39" s="416">
        <f t="shared" si="1"/>
        <v>29</v>
      </c>
      <c r="E39" s="534"/>
      <c r="F39" s="534"/>
      <c r="G39" s="534"/>
      <c r="H39" s="569"/>
      <c r="I39" s="647"/>
      <c r="J39" s="647"/>
      <c r="K39" s="647"/>
      <c r="L39" s="586"/>
      <c r="M39" s="899"/>
      <c r="N39" s="571"/>
      <c r="O39" s="627" t="str">
        <f t="shared" si="2"/>
        <v/>
      </c>
      <c r="P39" s="571"/>
      <c r="Q39" s="571"/>
      <c r="R39" s="571"/>
      <c r="S39" s="571"/>
      <c r="T39" s="571"/>
      <c r="U39" s="571"/>
      <c r="V39" s="571"/>
      <c r="W39" s="571"/>
      <c r="X39" s="902"/>
      <c r="Y39" s="479"/>
      <c r="Z39" s="584"/>
      <c r="AA39" s="585" t="str">
        <f t="shared" si="0"/>
        <v/>
      </c>
      <c r="AB39" s="586"/>
      <c r="AC39" s="587" t="str">
        <f t="shared" si="3"/>
        <v/>
      </c>
      <c r="AD39" s="808"/>
      <c r="AE39" s="646"/>
      <c r="AF39" s="649"/>
      <c r="AG39" s="1"/>
      <c r="AH39" s="1"/>
    </row>
    <row r="40" spans="2:34" ht="13.5" customHeight="1" x14ac:dyDescent="0.25">
      <c r="B40" s="401"/>
      <c r="D40" s="416">
        <f t="shared" si="1"/>
        <v>30</v>
      </c>
      <c r="E40" s="534"/>
      <c r="F40" s="534"/>
      <c r="G40" s="534"/>
      <c r="H40" s="569"/>
      <c r="I40" s="647"/>
      <c r="J40" s="647"/>
      <c r="K40" s="647"/>
      <c r="L40" s="586"/>
      <c r="M40" s="899"/>
      <c r="N40" s="571"/>
      <c r="O40" s="627" t="str">
        <f t="shared" si="2"/>
        <v/>
      </c>
      <c r="P40" s="571"/>
      <c r="Q40" s="571"/>
      <c r="R40" s="571"/>
      <c r="S40" s="571"/>
      <c r="T40" s="571"/>
      <c r="U40" s="571"/>
      <c r="V40" s="571"/>
      <c r="W40" s="571"/>
      <c r="X40" s="902"/>
      <c r="Y40" s="479"/>
      <c r="Z40" s="584"/>
      <c r="AA40" s="585" t="str">
        <f t="shared" si="0"/>
        <v/>
      </c>
      <c r="AB40" s="586"/>
      <c r="AC40" s="587" t="str">
        <f t="shared" si="3"/>
        <v/>
      </c>
      <c r="AD40" s="808"/>
      <c r="AE40" s="646"/>
      <c r="AF40" s="649"/>
      <c r="AG40" s="1"/>
      <c r="AH40" s="1"/>
    </row>
    <row r="41" spans="2:34" ht="13.5" customHeight="1" x14ac:dyDescent="0.25">
      <c r="B41" s="401"/>
      <c r="D41" s="416">
        <f>D40+1</f>
        <v>31</v>
      </c>
      <c r="E41" s="534"/>
      <c r="F41" s="534"/>
      <c r="G41" s="534"/>
      <c r="H41" s="569"/>
      <c r="I41" s="647"/>
      <c r="J41" s="647"/>
      <c r="K41" s="647"/>
      <c r="L41" s="586"/>
      <c r="M41" s="899"/>
      <c r="N41" s="571"/>
      <c r="O41" s="627" t="str">
        <f t="shared" si="2"/>
        <v/>
      </c>
      <c r="P41" s="571"/>
      <c r="Q41" s="571"/>
      <c r="R41" s="571"/>
      <c r="S41" s="571"/>
      <c r="T41" s="571"/>
      <c r="U41" s="571"/>
      <c r="V41" s="571"/>
      <c r="W41" s="571"/>
      <c r="X41" s="902"/>
      <c r="Y41" s="479"/>
      <c r="Z41" s="584"/>
      <c r="AA41" s="585" t="str">
        <f t="shared" si="0"/>
        <v/>
      </c>
      <c r="AB41" s="479"/>
      <c r="AC41" s="587" t="str">
        <f t="shared" ref="AC41:AC70" si="4">IF(AB41="",AA41,AB41)</f>
        <v/>
      </c>
      <c r="AD41" s="808"/>
      <c r="AE41" s="646"/>
      <c r="AF41" s="649"/>
      <c r="AG41" s="1"/>
      <c r="AH41" s="1"/>
    </row>
    <row r="42" spans="2:34" ht="13.5" customHeight="1" x14ac:dyDescent="0.25">
      <c r="B42" s="401"/>
      <c r="D42" s="416">
        <f t="shared" ref="D42:D70" si="5">D41+1</f>
        <v>32</v>
      </c>
      <c r="E42" s="534"/>
      <c r="F42" s="534"/>
      <c r="G42" s="534"/>
      <c r="H42" s="569"/>
      <c r="I42" s="647"/>
      <c r="J42" s="647"/>
      <c r="K42" s="647"/>
      <c r="L42" s="586"/>
      <c r="M42" s="899"/>
      <c r="N42" s="571"/>
      <c r="O42" s="627" t="str">
        <f t="shared" si="2"/>
        <v/>
      </c>
      <c r="P42" s="571"/>
      <c r="Q42" s="571"/>
      <c r="R42" s="571"/>
      <c r="S42" s="571"/>
      <c r="T42" s="571"/>
      <c r="U42" s="571"/>
      <c r="V42" s="571"/>
      <c r="W42" s="571"/>
      <c r="X42" s="902"/>
      <c r="Y42" s="479"/>
      <c r="Z42" s="584"/>
      <c r="AA42" s="585" t="str">
        <f t="shared" si="0"/>
        <v/>
      </c>
      <c r="AB42" s="586"/>
      <c r="AC42" s="587" t="str">
        <f t="shared" si="4"/>
        <v/>
      </c>
      <c r="AD42" s="808"/>
      <c r="AE42" s="646"/>
      <c r="AF42" s="649"/>
      <c r="AG42" s="1"/>
      <c r="AH42" s="1"/>
    </row>
    <row r="43" spans="2:34" ht="13.5" customHeight="1" x14ac:dyDescent="0.25">
      <c r="B43" s="401"/>
      <c r="D43" s="416">
        <f t="shared" si="5"/>
        <v>33</v>
      </c>
      <c r="E43" s="534"/>
      <c r="F43" s="534"/>
      <c r="G43" s="534"/>
      <c r="H43" s="569"/>
      <c r="I43" s="647"/>
      <c r="J43" s="647"/>
      <c r="K43" s="647"/>
      <c r="L43" s="586"/>
      <c r="M43" s="899"/>
      <c r="N43" s="571"/>
      <c r="O43" s="627" t="str">
        <f t="shared" si="2"/>
        <v/>
      </c>
      <c r="P43" s="571"/>
      <c r="Q43" s="571"/>
      <c r="R43" s="571"/>
      <c r="S43" s="571"/>
      <c r="T43" s="571"/>
      <c r="U43" s="571"/>
      <c r="V43" s="571"/>
      <c r="W43" s="571"/>
      <c r="X43" s="902"/>
      <c r="Y43" s="479"/>
      <c r="Z43" s="584"/>
      <c r="AA43" s="585" t="str">
        <f t="shared" ref="AA43:AA74" si="6">IF(OR(G43="",J43="",),"",(J43+K43)/1000*L43*Y43*Z43)</f>
        <v/>
      </c>
      <c r="AB43" s="586"/>
      <c r="AC43" s="587" t="str">
        <f t="shared" si="4"/>
        <v/>
      </c>
      <c r="AD43" s="808"/>
      <c r="AE43" s="646"/>
      <c r="AF43" s="649"/>
      <c r="AG43" s="1"/>
      <c r="AH43" s="1"/>
    </row>
    <row r="44" spans="2:34" ht="13.5" customHeight="1" x14ac:dyDescent="0.25">
      <c r="B44" s="401"/>
      <c r="D44" s="416">
        <f t="shared" si="5"/>
        <v>34</v>
      </c>
      <c r="E44" s="534"/>
      <c r="F44" s="534"/>
      <c r="G44" s="534"/>
      <c r="H44" s="569"/>
      <c r="I44" s="647"/>
      <c r="J44" s="647"/>
      <c r="K44" s="647"/>
      <c r="L44" s="586"/>
      <c r="M44" s="899"/>
      <c r="N44" s="571"/>
      <c r="O44" s="627" t="str">
        <f t="shared" si="2"/>
        <v/>
      </c>
      <c r="P44" s="571"/>
      <c r="Q44" s="571"/>
      <c r="R44" s="571"/>
      <c r="S44" s="571"/>
      <c r="T44" s="571"/>
      <c r="U44" s="571"/>
      <c r="V44" s="571"/>
      <c r="W44" s="571"/>
      <c r="X44" s="902"/>
      <c r="Y44" s="479"/>
      <c r="Z44" s="584"/>
      <c r="AA44" s="585" t="str">
        <f t="shared" si="6"/>
        <v/>
      </c>
      <c r="AB44" s="586"/>
      <c r="AC44" s="587" t="str">
        <f t="shared" si="4"/>
        <v/>
      </c>
      <c r="AD44" s="808"/>
      <c r="AE44" s="646"/>
      <c r="AF44" s="649"/>
      <c r="AG44" s="1"/>
      <c r="AH44" s="1"/>
    </row>
    <row r="45" spans="2:34" ht="13.5" customHeight="1" x14ac:dyDescent="0.25">
      <c r="B45" s="401"/>
      <c r="D45" s="416">
        <f t="shared" si="5"/>
        <v>35</v>
      </c>
      <c r="E45" s="534"/>
      <c r="F45" s="534"/>
      <c r="G45" s="534"/>
      <c r="H45" s="569"/>
      <c r="I45" s="647"/>
      <c r="J45" s="647"/>
      <c r="K45" s="647"/>
      <c r="L45" s="586"/>
      <c r="M45" s="899"/>
      <c r="N45" s="571"/>
      <c r="O45" s="627" t="str">
        <f t="shared" si="2"/>
        <v/>
      </c>
      <c r="P45" s="571"/>
      <c r="Q45" s="571"/>
      <c r="R45" s="571"/>
      <c r="S45" s="571"/>
      <c r="T45" s="571"/>
      <c r="U45" s="571"/>
      <c r="V45" s="571"/>
      <c r="W45" s="571"/>
      <c r="X45" s="902"/>
      <c r="Y45" s="479"/>
      <c r="Z45" s="584"/>
      <c r="AA45" s="585" t="str">
        <f t="shared" si="6"/>
        <v/>
      </c>
      <c r="AB45" s="586"/>
      <c r="AC45" s="587" t="str">
        <f t="shared" si="4"/>
        <v/>
      </c>
      <c r="AD45" s="808"/>
      <c r="AE45" s="646"/>
      <c r="AF45" s="649"/>
      <c r="AG45" s="1"/>
      <c r="AH45" s="1"/>
    </row>
    <row r="46" spans="2:34" ht="13.5" customHeight="1" x14ac:dyDescent="0.25">
      <c r="B46" s="401"/>
      <c r="D46" s="416">
        <f t="shared" si="5"/>
        <v>36</v>
      </c>
      <c r="E46" s="534"/>
      <c r="F46" s="534"/>
      <c r="G46" s="534"/>
      <c r="H46" s="569"/>
      <c r="I46" s="647"/>
      <c r="J46" s="647"/>
      <c r="K46" s="647"/>
      <c r="L46" s="586"/>
      <c r="M46" s="899"/>
      <c r="N46" s="571"/>
      <c r="O46" s="627" t="str">
        <f t="shared" si="2"/>
        <v/>
      </c>
      <c r="P46" s="571"/>
      <c r="Q46" s="571"/>
      <c r="R46" s="571"/>
      <c r="S46" s="571"/>
      <c r="T46" s="571"/>
      <c r="U46" s="571"/>
      <c r="V46" s="571"/>
      <c r="W46" s="571"/>
      <c r="X46" s="902"/>
      <c r="Y46" s="479"/>
      <c r="Z46" s="584"/>
      <c r="AA46" s="585" t="str">
        <f t="shared" si="6"/>
        <v/>
      </c>
      <c r="AB46" s="586"/>
      <c r="AC46" s="587" t="str">
        <f t="shared" si="4"/>
        <v/>
      </c>
      <c r="AD46" s="808"/>
      <c r="AE46" s="646"/>
      <c r="AF46" s="649"/>
      <c r="AG46" s="1"/>
      <c r="AH46" s="1"/>
    </row>
    <row r="47" spans="2:34" ht="13.5" customHeight="1" x14ac:dyDescent="0.25">
      <c r="B47" s="401"/>
      <c r="D47" s="416">
        <f t="shared" si="5"/>
        <v>37</v>
      </c>
      <c r="E47" s="534"/>
      <c r="F47" s="534"/>
      <c r="G47" s="534"/>
      <c r="H47" s="569"/>
      <c r="I47" s="647"/>
      <c r="J47" s="647"/>
      <c r="K47" s="647"/>
      <c r="L47" s="586"/>
      <c r="M47" s="899"/>
      <c r="N47" s="571"/>
      <c r="O47" s="627" t="str">
        <f t="shared" si="2"/>
        <v/>
      </c>
      <c r="P47" s="571"/>
      <c r="Q47" s="571"/>
      <c r="R47" s="571"/>
      <c r="S47" s="571"/>
      <c r="T47" s="571"/>
      <c r="U47" s="571"/>
      <c r="V47" s="571"/>
      <c r="W47" s="571"/>
      <c r="X47" s="902"/>
      <c r="Y47" s="479"/>
      <c r="Z47" s="584"/>
      <c r="AA47" s="585" t="str">
        <f t="shared" si="6"/>
        <v/>
      </c>
      <c r="AB47" s="586"/>
      <c r="AC47" s="587" t="str">
        <f t="shared" si="4"/>
        <v/>
      </c>
      <c r="AD47" s="808"/>
      <c r="AE47" s="646"/>
      <c r="AF47" s="649"/>
      <c r="AG47" s="1"/>
      <c r="AH47" s="1"/>
    </row>
    <row r="48" spans="2:34" ht="13.5" customHeight="1" x14ac:dyDescent="0.25">
      <c r="B48" s="401"/>
      <c r="D48" s="416">
        <f t="shared" si="5"/>
        <v>38</v>
      </c>
      <c r="E48" s="534"/>
      <c r="F48" s="534"/>
      <c r="G48" s="534"/>
      <c r="H48" s="569"/>
      <c r="I48" s="647"/>
      <c r="J48" s="647"/>
      <c r="K48" s="647"/>
      <c r="L48" s="586"/>
      <c r="M48" s="899"/>
      <c r="N48" s="571"/>
      <c r="O48" s="627" t="str">
        <f t="shared" si="2"/>
        <v/>
      </c>
      <c r="P48" s="571"/>
      <c r="Q48" s="571"/>
      <c r="R48" s="571"/>
      <c r="S48" s="571"/>
      <c r="T48" s="571"/>
      <c r="U48" s="571"/>
      <c r="V48" s="571"/>
      <c r="W48" s="571"/>
      <c r="X48" s="902"/>
      <c r="Y48" s="479"/>
      <c r="Z48" s="584"/>
      <c r="AA48" s="585" t="str">
        <f t="shared" si="6"/>
        <v/>
      </c>
      <c r="AB48" s="586"/>
      <c r="AC48" s="587" t="str">
        <f t="shared" si="4"/>
        <v/>
      </c>
      <c r="AD48" s="808"/>
      <c r="AE48" s="646"/>
      <c r="AF48" s="649"/>
      <c r="AG48" s="1"/>
      <c r="AH48" s="1"/>
    </row>
    <row r="49" spans="2:34" ht="13.5" customHeight="1" x14ac:dyDescent="0.25">
      <c r="B49" s="401"/>
      <c r="D49" s="416">
        <f t="shared" si="5"/>
        <v>39</v>
      </c>
      <c r="E49" s="534"/>
      <c r="F49" s="534"/>
      <c r="G49" s="534"/>
      <c r="H49" s="569"/>
      <c r="I49" s="647"/>
      <c r="J49" s="647"/>
      <c r="K49" s="647"/>
      <c r="L49" s="586"/>
      <c r="M49" s="899"/>
      <c r="N49" s="571"/>
      <c r="O49" s="627" t="str">
        <f t="shared" si="2"/>
        <v/>
      </c>
      <c r="P49" s="571"/>
      <c r="Q49" s="571"/>
      <c r="R49" s="571"/>
      <c r="S49" s="571"/>
      <c r="T49" s="571"/>
      <c r="U49" s="571"/>
      <c r="V49" s="571"/>
      <c r="W49" s="571"/>
      <c r="X49" s="902"/>
      <c r="Y49" s="479"/>
      <c r="Z49" s="584"/>
      <c r="AA49" s="585" t="str">
        <f t="shared" si="6"/>
        <v/>
      </c>
      <c r="AB49" s="586"/>
      <c r="AC49" s="587" t="str">
        <f t="shared" si="4"/>
        <v/>
      </c>
      <c r="AD49" s="808"/>
      <c r="AE49" s="646"/>
      <c r="AF49" s="649"/>
      <c r="AG49" s="1"/>
      <c r="AH49" s="1"/>
    </row>
    <row r="50" spans="2:34" ht="13.5" customHeight="1" x14ac:dyDescent="0.25">
      <c r="B50" s="401"/>
      <c r="D50" s="416">
        <f t="shared" si="5"/>
        <v>40</v>
      </c>
      <c r="E50" s="534"/>
      <c r="F50" s="534"/>
      <c r="G50" s="534"/>
      <c r="H50" s="569"/>
      <c r="I50" s="647"/>
      <c r="J50" s="647"/>
      <c r="K50" s="647"/>
      <c r="L50" s="586"/>
      <c r="M50" s="899"/>
      <c r="N50" s="571"/>
      <c r="O50" s="627" t="str">
        <f t="shared" si="2"/>
        <v/>
      </c>
      <c r="P50" s="571"/>
      <c r="Q50" s="571"/>
      <c r="R50" s="571"/>
      <c r="S50" s="571"/>
      <c r="T50" s="571"/>
      <c r="U50" s="571"/>
      <c r="V50" s="571"/>
      <c r="W50" s="571"/>
      <c r="X50" s="902"/>
      <c r="Y50" s="479"/>
      <c r="Z50" s="584"/>
      <c r="AA50" s="585" t="str">
        <f t="shared" si="6"/>
        <v/>
      </c>
      <c r="AB50" s="586"/>
      <c r="AC50" s="587" t="str">
        <f t="shared" si="4"/>
        <v/>
      </c>
      <c r="AD50" s="808"/>
      <c r="AE50" s="646"/>
      <c r="AF50" s="649"/>
      <c r="AG50" s="1"/>
      <c r="AH50" s="1"/>
    </row>
    <row r="51" spans="2:34" ht="13.5" customHeight="1" x14ac:dyDescent="0.25">
      <c r="B51" s="401"/>
      <c r="D51" s="416">
        <f t="shared" si="5"/>
        <v>41</v>
      </c>
      <c r="E51" s="534"/>
      <c r="F51" s="534"/>
      <c r="G51" s="534"/>
      <c r="H51" s="569"/>
      <c r="I51" s="647"/>
      <c r="J51" s="647"/>
      <c r="K51" s="647"/>
      <c r="L51" s="586"/>
      <c r="M51" s="899"/>
      <c r="N51" s="571"/>
      <c r="O51" s="627" t="str">
        <f t="shared" si="2"/>
        <v/>
      </c>
      <c r="P51" s="571"/>
      <c r="Q51" s="571"/>
      <c r="R51" s="571"/>
      <c r="S51" s="571"/>
      <c r="T51" s="571"/>
      <c r="U51" s="571"/>
      <c r="V51" s="571"/>
      <c r="W51" s="571"/>
      <c r="X51" s="902"/>
      <c r="Y51" s="479"/>
      <c r="Z51" s="584"/>
      <c r="AA51" s="585" t="str">
        <f t="shared" si="6"/>
        <v/>
      </c>
      <c r="AB51" s="586"/>
      <c r="AC51" s="587" t="str">
        <f t="shared" si="4"/>
        <v/>
      </c>
      <c r="AD51" s="808"/>
      <c r="AE51" s="646"/>
      <c r="AF51" s="649"/>
      <c r="AG51" s="1"/>
      <c r="AH51" s="1"/>
    </row>
    <row r="52" spans="2:34" ht="13.5" customHeight="1" x14ac:dyDescent="0.25">
      <c r="B52" s="401"/>
      <c r="D52" s="416">
        <f t="shared" si="5"/>
        <v>42</v>
      </c>
      <c r="E52" s="534"/>
      <c r="F52" s="534"/>
      <c r="G52" s="534"/>
      <c r="H52" s="569"/>
      <c r="I52" s="647"/>
      <c r="J52" s="647"/>
      <c r="K52" s="647"/>
      <c r="L52" s="586"/>
      <c r="M52" s="899"/>
      <c r="N52" s="571"/>
      <c r="O52" s="627" t="str">
        <f t="shared" si="2"/>
        <v/>
      </c>
      <c r="P52" s="571"/>
      <c r="Q52" s="571"/>
      <c r="R52" s="571"/>
      <c r="S52" s="571"/>
      <c r="T52" s="571"/>
      <c r="U52" s="571"/>
      <c r="V52" s="571"/>
      <c r="W52" s="571"/>
      <c r="X52" s="902"/>
      <c r="Y52" s="479"/>
      <c r="Z52" s="584"/>
      <c r="AA52" s="585" t="str">
        <f t="shared" si="6"/>
        <v/>
      </c>
      <c r="AB52" s="586"/>
      <c r="AC52" s="587" t="str">
        <f t="shared" si="4"/>
        <v/>
      </c>
      <c r="AD52" s="808"/>
      <c r="AE52" s="646"/>
      <c r="AF52" s="649"/>
      <c r="AG52" s="1"/>
      <c r="AH52" s="1"/>
    </row>
    <row r="53" spans="2:34" ht="13.5" customHeight="1" x14ac:dyDescent="0.25">
      <c r="B53" s="401"/>
      <c r="D53" s="416">
        <f t="shared" si="5"/>
        <v>43</v>
      </c>
      <c r="E53" s="534"/>
      <c r="F53" s="534"/>
      <c r="G53" s="534"/>
      <c r="H53" s="569"/>
      <c r="I53" s="647"/>
      <c r="J53" s="647"/>
      <c r="K53" s="647"/>
      <c r="L53" s="586"/>
      <c r="M53" s="899"/>
      <c r="N53" s="571"/>
      <c r="O53" s="627" t="str">
        <f t="shared" si="2"/>
        <v/>
      </c>
      <c r="P53" s="571"/>
      <c r="Q53" s="571"/>
      <c r="R53" s="571"/>
      <c r="S53" s="571"/>
      <c r="T53" s="571"/>
      <c r="U53" s="571"/>
      <c r="V53" s="571"/>
      <c r="W53" s="571"/>
      <c r="X53" s="902"/>
      <c r="Y53" s="479"/>
      <c r="Z53" s="584"/>
      <c r="AA53" s="585" t="str">
        <f t="shared" si="6"/>
        <v/>
      </c>
      <c r="AB53" s="586"/>
      <c r="AC53" s="587" t="str">
        <f t="shared" si="4"/>
        <v/>
      </c>
      <c r="AD53" s="808"/>
      <c r="AE53" s="646"/>
      <c r="AF53" s="649"/>
      <c r="AG53" s="1"/>
      <c r="AH53" s="1"/>
    </row>
    <row r="54" spans="2:34" ht="13.5" customHeight="1" x14ac:dyDescent="0.25">
      <c r="B54" s="401"/>
      <c r="D54" s="416">
        <f t="shared" si="5"/>
        <v>44</v>
      </c>
      <c r="E54" s="534"/>
      <c r="F54" s="534"/>
      <c r="G54" s="534"/>
      <c r="H54" s="569"/>
      <c r="I54" s="647"/>
      <c r="J54" s="647"/>
      <c r="K54" s="647"/>
      <c r="L54" s="586"/>
      <c r="M54" s="899"/>
      <c r="N54" s="571"/>
      <c r="O54" s="627" t="str">
        <f t="shared" si="2"/>
        <v/>
      </c>
      <c r="P54" s="571"/>
      <c r="Q54" s="571"/>
      <c r="R54" s="571"/>
      <c r="S54" s="571"/>
      <c r="T54" s="571"/>
      <c r="U54" s="571"/>
      <c r="V54" s="571"/>
      <c r="W54" s="571"/>
      <c r="X54" s="902"/>
      <c r="Y54" s="479"/>
      <c r="Z54" s="584"/>
      <c r="AA54" s="585" t="str">
        <f t="shared" si="6"/>
        <v/>
      </c>
      <c r="AB54" s="586"/>
      <c r="AC54" s="587" t="str">
        <f t="shared" si="4"/>
        <v/>
      </c>
      <c r="AD54" s="808"/>
      <c r="AE54" s="646"/>
      <c r="AF54" s="649"/>
      <c r="AG54" s="1"/>
      <c r="AH54" s="1"/>
    </row>
    <row r="55" spans="2:34" ht="13.5" customHeight="1" x14ac:dyDescent="0.25">
      <c r="B55" s="401"/>
      <c r="D55" s="416">
        <f t="shared" si="5"/>
        <v>45</v>
      </c>
      <c r="E55" s="534"/>
      <c r="F55" s="534"/>
      <c r="G55" s="534"/>
      <c r="H55" s="569"/>
      <c r="I55" s="647"/>
      <c r="J55" s="647"/>
      <c r="K55" s="647"/>
      <c r="L55" s="586"/>
      <c r="M55" s="899"/>
      <c r="N55" s="571"/>
      <c r="O55" s="627" t="str">
        <f t="shared" si="2"/>
        <v/>
      </c>
      <c r="P55" s="571"/>
      <c r="Q55" s="571"/>
      <c r="R55" s="571"/>
      <c r="S55" s="571"/>
      <c r="T55" s="571"/>
      <c r="U55" s="571"/>
      <c r="V55" s="571"/>
      <c r="W55" s="571"/>
      <c r="X55" s="902"/>
      <c r="Y55" s="479"/>
      <c r="Z55" s="584"/>
      <c r="AA55" s="585" t="str">
        <f t="shared" si="6"/>
        <v/>
      </c>
      <c r="AB55" s="586"/>
      <c r="AC55" s="587" t="str">
        <f t="shared" si="4"/>
        <v/>
      </c>
      <c r="AD55" s="808"/>
      <c r="AE55" s="646"/>
      <c r="AF55" s="649"/>
      <c r="AG55" s="1"/>
      <c r="AH55" s="1"/>
    </row>
    <row r="56" spans="2:34" ht="13.5" customHeight="1" x14ac:dyDescent="0.25">
      <c r="B56" s="401"/>
      <c r="D56" s="416">
        <f t="shared" si="5"/>
        <v>46</v>
      </c>
      <c r="E56" s="534"/>
      <c r="F56" s="534"/>
      <c r="G56" s="534"/>
      <c r="H56" s="569"/>
      <c r="I56" s="647"/>
      <c r="J56" s="647"/>
      <c r="K56" s="647"/>
      <c r="L56" s="586"/>
      <c r="M56" s="899"/>
      <c r="N56" s="571"/>
      <c r="O56" s="627" t="str">
        <f t="shared" si="2"/>
        <v/>
      </c>
      <c r="P56" s="571"/>
      <c r="Q56" s="571"/>
      <c r="R56" s="571"/>
      <c r="S56" s="571"/>
      <c r="T56" s="571"/>
      <c r="U56" s="571"/>
      <c r="V56" s="571"/>
      <c r="W56" s="571"/>
      <c r="X56" s="902"/>
      <c r="Y56" s="479"/>
      <c r="Z56" s="584"/>
      <c r="AA56" s="585" t="str">
        <f t="shared" si="6"/>
        <v/>
      </c>
      <c r="AB56" s="586"/>
      <c r="AC56" s="587" t="str">
        <f t="shared" si="4"/>
        <v/>
      </c>
      <c r="AD56" s="808"/>
      <c r="AE56" s="646"/>
      <c r="AF56" s="649"/>
      <c r="AG56" s="1"/>
      <c r="AH56" s="1"/>
    </row>
    <row r="57" spans="2:34" ht="13.5" customHeight="1" x14ac:dyDescent="0.25">
      <c r="B57" s="401"/>
      <c r="D57" s="416">
        <f t="shared" si="5"/>
        <v>47</v>
      </c>
      <c r="E57" s="534"/>
      <c r="F57" s="534"/>
      <c r="G57" s="534"/>
      <c r="H57" s="569"/>
      <c r="I57" s="647"/>
      <c r="J57" s="647"/>
      <c r="K57" s="647"/>
      <c r="L57" s="586"/>
      <c r="M57" s="899"/>
      <c r="N57" s="571"/>
      <c r="O57" s="627" t="str">
        <f t="shared" si="2"/>
        <v/>
      </c>
      <c r="P57" s="571"/>
      <c r="Q57" s="571"/>
      <c r="R57" s="571"/>
      <c r="S57" s="571"/>
      <c r="T57" s="571"/>
      <c r="U57" s="571"/>
      <c r="V57" s="571"/>
      <c r="W57" s="571"/>
      <c r="X57" s="902"/>
      <c r="Y57" s="479"/>
      <c r="Z57" s="584"/>
      <c r="AA57" s="585" t="str">
        <f t="shared" si="6"/>
        <v/>
      </c>
      <c r="AB57" s="586"/>
      <c r="AC57" s="587" t="str">
        <f t="shared" si="4"/>
        <v/>
      </c>
      <c r="AD57" s="808"/>
      <c r="AE57" s="646"/>
      <c r="AF57" s="649"/>
      <c r="AG57" s="1"/>
      <c r="AH57" s="1"/>
    </row>
    <row r="58" spans="2:34" ht="13.5" customHeight="1" x14ac:dyDescent="0.25">
      <c r="B58" s="401"/>
      <c r="D58" s="416">
        <f t="shared" si="5"/>
        <v>48</v>
      </c>
      <c r="E58" s="534"/>
      <c r="F58" s="534"/>
      <c r="G58" s="534"/>
      <c r="H58" s="569"/>
      <c r="I58" s="647"/>
      <c r="J58" s="647"/>
      <c r="K58" s="647"/>
      <c r="L58" s="586"/>
      <c r="M58" s="899"/>
      <c r="N58" s="571"/>
      <c r="O58" s="627" t="str">
        <f t="shared" si="2"/>
        <v/>
      </c>
      <c r="P58" s="571"/>
      <c r="Q58" s="571"/>
      <c r="R58" s="571"/>
      <c r="S58" s="571"/>
      <c r="T58" s="571"/>
      <c r="U58" s="571"/>
      <c r="V58" s="571"/>
      <c r="W58" s="571"/>
      <c r="X58" s="902"/>
      <c r="Y58" s="479"/>
      <c r="Z58" s="584"/>
      <c r="AA58" s="585" t="str">
        <f t="shared" si="6"/>
        <v/>
      </c>
      <c r="AB58" s="586"/>
      <c r="AC58" s="587" t="str">
        <f t="shared" si="4"/>
        <v/>
      </c>
      <c r="AD58" s="808"/>
      <c r="AE58" s="646"/>
      <c r="AF58" s="649"/>
      <c r="AG58" s="1"/>
      <c r="AH58" s="1"/>
    </row>
    <row r="59" spans="2:34" ht="13.5" customHeight="1" x14ac:dyDescent="0.25">
      <c r="B59" s="401"/>
      <c r="D59" s="416">
        <f t="shared" si="5"/>
        <v>49</v>
      </c>
      <c r="E59" s="534"/>
      <c r="F59" s="534"/>
      <c r="G59" s="534"/>
      <c r="H59" s="569"/>
      <c r="I59" s="647"/>
      <c r="J59" s="647"/>
      <c r="K59" s="647"/>
      <c r="L59" s="586"/>
      <c r="M59" s="899"/>
      <c r="N59" s="571"/>
      <c r="O59" s="627" t="str">
        <f t="shared" si="2"/>
        <v/>
      </c>
      <c r="P59" s="571"/>
      <c r="Q59" s="571"/>
      <c r="R59" s="571"/>
      <c r="S59" s="571"/>
      <c r="T59" s="571"/>
      <c r="U59" s="571"/>
      <c r="V59" s="571"/>
      <c r="W59" s="571"/>
      <c r="X59" s="902"/>
      <c r="Y59" s="479"/>
      <c r="Z59" s="584"/>
      <c r="AA59" s="585" t="str">
        <f t="shared" si="6"/>
        <v/>
      </c>
      <c r="AB59" s="586"/>
      <c r="AC59" s="587" t="str">
        <f t="shared" si="4"/>
        <v/>
      </c>
      <c r="AD59" s="808"/>
      <c r="AE59" s="646"/>
      <c r="AF59" s="649"/>
      <c r="AG59" s="1"/>
      <c r="AH59" s="1"/>
    </row>
    <row r="60" spans="2:34" ht="13.5" customHeight="1" x14ac:dyDescent="0.25">
      <c r="B60" s="401"/>
      <c r="D60" s="416">
        <f t="shared" si="5"/>
        <v>50</v>
      </c>
      <c r="E60" s="534"/>
      <c r="F60" s="534"/>
      <c r="G60" s="534"/>
      <c r="H60" s="569"/>
      <c r="I60" s="647"/>
      <c r="J60" s="647"/>
      <c r="K60" s="647"/>
      <c r="L60" s="586"/>
      <c r="M60" s="899"/>
      <c r="N60" s="571"/>
      <c r="O60" s="627" t="str">
        <f t="shared" si="2"/>
        <v/>
      </c>
      <c r="P60" s="571"/>
      <c r="Q60" s="571"/>
      <c r="R60" s="571"/>
      <c r="S60" s="571"/>
      <c r="T60" s="571"/>
      <c r="U60" s="571"/>
      <c r="V60" s="571"/>
      <c r="W60" s="571"/>
      <c r="X60" s="902"/>
      <c r="Y60" s="479"/>
      <c r="Z60" s="584"/>
      <c r="AA60" s="585" t="str">
        <f t="shared" si="6"/>
        <v/>
      </c>
      <c r="AB60" s="586"/>
      <c r="AC60" s="587" t="str">
        <f t="shared" si="4"/>
        <v/>
      </c>
      <c r="AD60" s="808"/>
      <c r="AE60" s="646"/>
      <c r="AF60" s="649"/>
      <c r="AG60" s="1"/>
      <c r="AH60" s="1"/>
    </row>
    <row r="61" spans="2:34" ht="13.5" customHeight="1" x14ac:dyDescent="0.25">
      <c r="B61" s="401"/>
      <c r="D61" s="416">
        <f t="shared" si="5"/>
        <v>51</v>
      </c>
      <c r="E61" s="534"/>
      <c r="F61" s="534"/>
      <c r="G61" s="534"/>
      <c r="H61" s="569"/>
      <c r="I61" s="647"/>
      <c r="J61" s="647"/>
      <c r="K61" s="647"/>
      <c r="L61" s="586"/>
      <c r="M61" s="899"/>
      <c r="N61" s="571"/>
      <c r="O61" s="627" t="str">
        <f t="shared" si="2"/>
        <v/>
      </c>
      <c r="P61" s="571"/>
      <c r="Q61" s="571"/>
      <c r="R61" s="571"/>
      <c r="S61" s="571"/>
      <c r="T61" s="571"/>
      <c r="U61" s="571"/>
      <c r="V61" s="571"/>
      <c r="W61" s="571"/>
      <c r="X61" s="902"/>
      <c r="Y61" s="479"/>
      <c r="Z61" s="584"/>
      <c r="AA61" s="585" t="str">
        <f t="shared" si="6"/>
        <v/>
      </c>
      <c r="AB61" s="586"/>
      <c r="AC61" s="587" t="str">
        <f t="shared" si="4"/>
        <v/>
      </c>
      <c r="AD61" s="808"/>
      <c r="AE61" s="646"/>
      <c r="AF61" s="649"/>
      <c r="AG61" s="1"/>
      <c r="AH61" s="1"/>
    </row>
    <row r="62" spans="2:34" ht="13.5" customHeight="1" x14ac:dyDescent="0.25">
      <c r="B62" s="401"/>
      <c r="D62" s="416">
        <f t="shared" si="5"/>
        <v>52</v>
      </c>
      <c r="E62" s="534"/>
      <c r="F62" s="534"/>
      <c r="G62" s="534"/>
      <c r="H62" s="569"/>
      <c r="I62" s="647"/>
      <c r="J62" s="647"/>
      <c r="K62" s="647"/>
      <c r="L62" s="586"/>
      <c r="M62" s="899"/>
      <c r="N62" s="571"/>
      <c r="O62" s="627" t="str">
        <f t="shared" si="2"/>
        <v/>
      </c>
      <c r="P62" s="571"/>
      <c r="Q62" s="571"/>
      <c r="R62" s="571"/>
      <c r="S62" s="571"/>
      <c r="T62" s="571"/>
      <c r="U62" s="571"/>
      <c r="V62" s="571"/>
      <c r="W62" s="571"/>
      <c r="X62" s="902"/>
      <c r="Y62" s="479"/>
      <c r="Z62" s="584"/>
      <c r="AA62" s="585" t="str">
        <f t="shared" si="6"/>
        <v/>
      </c>
      <c r="AB62" s="586"/>
      <c r="AC62" s="587" t="str">
        <f t="shared" si="4"/>
        <v/>
      </c>
      <c r="AD62" s="808"/>
      <c r="AE62" s="646"/>
      <c r="AF62" s="649"/>
      <c r="AG62" s="1"/>
      <c r="AH62" s="1"/>
    </row>
    <row r="63" spans="2:34" ht="13.5" customHeight="1" x14ac:dyDescent="0.25">
      <c r="B63" s="401"/>
      <c r="D63" s="416">
        <f t="shared" si="5"/>
        <v>53</v>
      </c>
      <c r="E63" s="534"/>
      <c r="F63" s="534"/>
      <c r="G63" s="534"/>
      <c r="H63" s="569"/>
      <c r="I63" s="647"/>
      <c r="J63" s="647"/>
      <c r="K63" s="647"/>
      <c r="L63" s="586"/>
      <c r="M63" s="899"/>
      <c r="N63" s="571"/>
      <c r="O63" s="627" t="str">
        <f t="shared" si="2"/>
        <v/>
      </c>
      <c r="P63" s="571"/>
      <c r="Q63" s="571"/>
      <c r="R63" s="571"/>
      <c r="S63" s="571"/>
      <c r="T63" s="571"/>
      <c r="U63" s="571"/>
      <c r="V63" s="571"/>
      <c r="W63" s="571"/>
      <c r="X63" s="902"/>
      <c r="Y63" s="479"/>
      <c r="Z63" s="584"/>
      <c r="AA63" s="585" t="str">
        <f t="shared" si="6"/>
        <v/>
      </c>
      <c r="AB63" s="586"/>
      <c r="AC63" s="587" t="str">
        <f t="shared" si="4"/>
        <v/>
      </c>
      <c r="AD63" s="808"/>
      <c r="AE63" s="646"/>
      <c r="AF63" s="649"/>
      <c r="AG63" s="1"/>
      <c r="AH63" s="1"/>
    </row>
    <row r="64" spans="2:34" ht="13.5" customHeight="1" x14ac:dyDescent="0.25">
      <c r="B64" s="401"/>
      <c r="D64" s="416">
        <f t="shared" si="5"/>
        <v>54</v>
      </c>
      <c r="E64" s="534"/>
      <c r="F64" s="534"/>
      <c r="G64" s="534"/>
      <c r="H64" s="569"/>
      <c r="I64" s="647"/>
      <c r="J64" s="647"/>
      <c r="K64" s="647"/>
      <c r="L64" s="586"/>
      <c r="M64" s="899"/>
      <c r="N64" s="571"/>
      <c r="O64" s="627" t="str">
        <f t="shared" si="2"/>
        <v/>
      </c>
      <c r="P64" s="571"/>
      <c r="Q64" s="571"/>
      <c r="R64" s="571"/>
      <c r="S64" s="571"/>
      <c r="T64" s="571"/>
      <c r="U64" s="571"/>
      <c r="V64" s="571"/>
      <c r="W64" s="571"/>
      <c r="X64" s="902"/>
      <c r="Y64" s="479"/>
      <c r="Z64" s="584"/>
      <c r="AA64" s="585" t="str">
        <f t="shared" si="6"/>
        <v/>
      </c>
      <c r="AB64" s="586"/>
      <c r="AC64" s="587" t="str">
        <f t="shared" si="4"/>
        <v/>
      </c>
      <c r="AD64" s="808"/>
      <c r="AE64" s="646"/>
      <c r="AF64" s="649"/>
      <c r="AG64" s="1"/>
      <c r="AH64" s="1"/>
    </row>
    <row r="65" spans="2:34" ht="13.5" customHeight="1" x14ac:dyDescent="0.25">
      <c r="B65" s="401"/>
      <c r="D65" s="416">
        <f t="shared" si="5"/>
        <v>55</v>
      </c>
      <c r="E65" s="534"/>
      <c r="F65" s="534"/>
      <c r="G65" s="534"/>
      <c r="H65" s="569"/>
      <c r="I65" s="647"/>
      <c r="J65" s="647"/>
      <c r="K65" s="647"/>
      <c r="L65" s="586"/>
      <c r="M65" s="899"/>
      <c r="N65" s="571"/>
      <c r="O65" s="627" t="str">
        <f t="shared" si="2"/>
        <v/>
      </c>
      <c r="P65" s="571"/>
      <c r="Q65" s="571"/>
      <c r="R65" s="571"/>
      <c r="S65" s="571"/>
      <c r="T65" s="571"/>
      <c r="U65" s="571"/>
      <c r="V65" s="571"/>
      <c r="W65" s="571"/>
      <c r="X65" s="902"/>
      <c r="Y65" s="479"/>
      <c r="Z65" s="584"/>
      <c r="AA65" s="585" t="str">
        <f t="shared" si="6"/>
        <v/>
      </c>
      <c r="AB65" s="586"/>
      <c r="AC65" s="587" t="str">
        <f t="shared" si="4"/>
        <v/>
      </c>
      <c r="AD65" s="808"/>
      <c r="AE65" s="646"/>
      <c r="AF65" s="649"/>
      <c r="AG65" s="1"/>
      <c r="AH65" s="1"/>
    </row>
    <row r="66" spans="2:34" ht="13.5" customHeight="1" x14ac:dyDescent="0.25">
      <c r="B66" s="401"/>
      <c r="D66" s="416">
        <f t="shared" si="5"/>
        <v>56</v>
      </c>
      <c r="E66" s="534"/>
      <c r="F66" s="534"/>
      <c r="G66" s="534"/>
      <c r="H66" s="569"/>
      <c r="I66" s="647"/>
      <c r="J66" s="647"/>
      <c r="K66" s="647"/>
      <c r="L66" s="586"/>
      <c r="M66" s="899"/>
      <c r="N66" s="571"/>
      <c r="O66" s="627" t="str">
        <f t="shared" si="2"/>
        <v/>
      </c>
      <c r="P66" s="571"/>
      <c r="Q66" s="571"/>
      <c r="R66" s="571"/>
      <c r="S66" s="571"/>
      <c r="T66" s="571"/>
      <c r="U66" s="571"/>
      <c r="V66" s="571"/>
      <c r="W66" s="571"/>
      <c r="X66" s="902"/>
      <c r="Y66" s="479"/>
      <c r="Z66" s="584"/>
      <c r="AA66" s="585" t="str">
        <f t="shared" si="6"/>
        <v/>
      </c>
      <c r="AB66" s="586"/>
      <c r="AC66" s="587" t="str">
        <f t="shared" si="4"/>
        <v/>
      </c>
      <c r="AD66" s="808"/>
      <c r="AE66" s="646"/>
      <c r="AF66" s="649"/>
      <c r="AG66" s="1"/>
      <c r="AH66" s="1"/>
    </row>
    <row r="67" spans="2:34" ht="13.5" customHeight="1" x14ac:dyDescent="0.25">
      <c r="B67" s="401"/>
      <c r="D67" s="416">
        <f t="shared" si="5"/>
        <v>57</v>
      </c>
      <c r="E67" s="534"/>
      <c r="F67" s="534"/>
      <c r="G67" s="534"/>
      <c r="H67" s="569"/>
      <c r="I67" s="647"/>
      <c r="J67" s="647"/>
      <c r="K67" s="647"/>
      <c r="L67" s="586"/>
      <c r="M67" s="899"/>
      <c r="N67" s="571"/>
      <c r="O67" s="627" t="str">
        <f t="shared" si="2"/>
        <v/>
      </c>
      <c r="P67" s="571"/>
      <c r="Q67" s="571"/>
      <c r="R67" s="571"/>
      <c r="S67" s="571"/>
      <c r="T67" s="571"/>
      <c r="U67" s="571"/>
      <c r="V67" s="571"/>
      <c r="W67" s="571"/>
      <c r="X67" s="902"/>
      <c r="Y67" s="479"/>
      <c r="Z67" s="584"/>
      <c r="AA67" s="585" t="str">
        <f t="shared" si="6"/>
        <v/>
      </c>
      <c r="AB67" s="586"/>
      <c r="AC67" s="587" t="str">
        <f t="shared" si="4"/>
        <v/>
      </c>
      <c r="AD67" s="808"/>
      <c r="AE67" s="646"/>
      <c r="AF67" s="649"/>
      <c r="AG67" s="1"/>
      <c r="AH67" s="1"/>
    </row>
    <row r="68" spans="2:34" ht="13.5" customHeight="1" x14ac:dyDescent="0.25">
      <c r="B68" s="401"/>
      <c r="D68" s="416">
        <f t="shared" si="5"/>
        <v>58</v>
      </c>
      <c r="E68" s="534"/>
      <c r="F68" s="534"/>
      <c r="G68" s="534"/>
      <c r="H68" s="569"/>
      <c r="I68" s="647"/>
      <c r="J68" s="647"/>
      <c r="K68" s="647"/>
      <c r="L68" s="586"/>
      <c r="M68" s="899"/>
      <c r="N68" s="571"/>
      <c r="O68" s="627" t="str">
        <f t="shared" si="2"/>
        <v/>
      </c>
      <c r="P68" s="571"/>
      <c r="Q68" s="571"/>
      <c r="R68" s="571"/>
      <c r="S68" s="571"/>
      <c r="T68" s="571"/>
      <c r="U68" s="571"/>
      <c r="V68" s="571"/>
      <c r="W68" s="571"/>
      <c r="X68" s="902"/>
      <c r="Y68" s="479"/>
      <c r="Z68" s="584"/>
      <c r="AA68" s="585" t="str">
        <f t="shared" si="6"/>
        <v/>
      </c>
      <c r="AB68" s="586"/>
      <c r="AC68" s="587" t="str">
        <f t="shared" si="4"/>
        <v/>
      </c>
      <c r="AD68" s="808"/>
      <c r="AE68" s="646"/>
      <c r="AF68" s="649"/>
      <c r="AG68" s="1"/>
      <c r="AH68" s="1"/>
    </row>
    <row r="69" spans="2:34" ht="13.5" customHeight="1" x14ac:dyDescent="0.25">
      <c r="B69" s="401"/>
      <c r="D69" s="416">
        <f t="shared" si="5"/>
        <v>59</v>
      </c>
      <c r="E69" s="534"/>
      <c r="F69" s="534"/>
      <c r="G69" s="534"/>
      <c r="H69" s="569"/>
      <c r="I69" s="647"/>
      <c r="J69" s="647"/>
      <c r="K69" s="647"/>
      <c r="L69" s="586"/>
      <c r="M69" s="899"/>
      <c r="N69" s="571"/>
      <c r="O69" s="627" t="str">
        <f t="shared" si="2"/>
        <v/>
      </c>
      <c r="P69" s="571"/>
      <c r="Q69" s="571"/>
      <c r="R69" s="571"/>
      <c r="S69" s="571"/>
      <c r="T69" s="571"/>
      <c r="U69" s="571"/>
      <c r="V69" s="571"/>
      <c r="W69" s="571"/>
      <c r="X69" s="902"/>
      <c r="Y69" s="479"/>
      <c r="Z69" s="584"/>
      <c r="AA69" s="585" t="str">
        <f t="shared" si="6"/>
        <v/>
      </c>
      <c r="AB69" s="586"/>
      <c r="AC69" s="587" t="str">
        <f t="shared" si="4"/>
        <v/>
      </c>
      <c r="AD69" s="808"/>
      <c r="AE69" s="646"/>
      <c r="AF69" s="649"/>
      <c r="AG69" s="1"/>
      <c r="AH69" s="1"/>
    </row>
    <row r="70" spans="2:34" ht="13.5" customHeight="1" x14ac:dyDescent="0.25">
      <c r="B70" s="401"/>
      <c r="D70" s="416">
        <f t="shared" si="5"/>
        <v>60</v>
      </c>
      <c r="E70" s="534"/>
      <c r="F70" s="534"/>
      <c r="G70" s="534"/>
      <c r="H70" s="569"/>
      <c r="I70" s="647"/>
      <c r="J70" s="647"/>
      <c r="K70" s="647"/>
      <c r="L70" s="586"/>
      <c r="M70" s="899"/>
      <c r="N70" s="571"/>
      <c r="O70" s="627" t="str">
        <f t="shared" si="2"/>
        <v/>
      </c>
      <c r="P70" s="571"/>
      <c r="Q70" s="571"/>
      <c r="R70" s="571"/>
      <c r="S70" s="571"/>
      <c r="T70" s="571"/>
      <c r="U70" s="571"/>
      <c r="V70" s="571"/>
      <c r="W70" s="571"/>
      <c r="X70" s="902"/>
      <c r="Y70" s="479"/>
      <c r="Z70" s="584"/>
      <c r="AA70" s="585" t="str">
        <f t="shared" si="6"/>
        <v/>
      </c>
      <c r="AB70" s="586"/>
      <c r="AC70" s="587" t="str">
        <f t="shared" si="4"/>
        <v/>
      </c>
      <c r="AD70" s="808"/>
      <c r="AE70" s="646"/>
      <c r="AF70" s="649"/>
      <c r="AG70" s="1"/>
      <c r="AH70" s="1"/>
    </row>
    <row r="71" spans="2:34" ht="13.5" customHeight="1" x14ac:dyDescent="0.25">
      <c r="B71" s="401"/>
      <c r="D71" s="416">
        <f>D70+1</f>
        <v>61</v>
      </c>
      <c r="E71" s="534"/>
      <c r="F71" s="534"/>
      <c r="G71" s="534"/>
      <c r="H71" s="569"/>
      <c r="I71" s="647"/>
      <c r="J71" s="647"/>
      <c r="K71" s="647"/>
      <c r="L71" s="586"/>
      <c r="M71" s="899"/>
      <c r="N71" s="571"/>
      <c r="O71" s="627" t="str">
        <f t="shared" si="2"/>
        <v/>
      </c>
      <c r="P71" s="571"/>
      <c r="Q71" s="571"/>
      <c r="R71" s="571"/>
      <c r="S71" s="571"/>
      <c r="T71" s="571"/>
      <c r="U71" s="571"/>
      <c r="V71" s="571"/>
      <c r="W71" s="571"/>
      <c r="X71" s="902"/>
      <c r="Y71" s="479"/>
      <c r="Z71" s="584"/>
      <c r="AA71" s="585" t="str">
        <f t="shared" si="6"/>
        <v/>
      </c>
      <c r="AB71" s="479"/>
      <c r="AC71" s="587" t="str">
        <f t="shared" ref="AC71:AC100" si="7">IF(AB71="",AA71,AB71)</f>
        <v/>
      </c>
      <c r="AD71" s="808"/>
      <c r="AE71" s="646"/>
      <c r="AF71" s="649"/>
      <c r="AG71" s="1"/>
      <c r="AH71" s="1"/>
    </row>
    <row r="72" spans="2:34" ht="13.5" customHeight="1" x14ac:dyDescent="0.25">
      <c r="B72" s="401"/>
      <c r="D72" s="416">
        <f t="shared" ref="D72:D100" si="8">D71+1</f>
        <v>62</v>
      </c>
      <c r="E72" s="534"/>
      <c r="F72" s="534"/>
      <c r="G72" s="534"/>
      <c r="H72" s="569"/>
      <c r="I72" s="647"/>
      <c r="J72" s="647"/>
      <c r="K72" s="647"/>
      <c r="L72" s="586"/>
      <c r="M72" s="899"/>
      <c r="N72" s="571"/>
      <c r="O72" s="627" t="str">
        <f t="shared" si="2"/>
        <v/>
      </c>
      <c r="P72" s="571"/>
      <c r="Q72" s="571"/>
      <c r="R72" s="571"/>
      <c r="S72" s="571"/>
      <c r="T72" s="571"/>
      <c r="U72" s="571"/>
      <c r="V72" s="571"/>
      <c r="W72" s="571"/>
      <c r="X72" s="902"/>
      <c r="Y72" s="479"/>
      <c r="Z72" s="584"/>
      <c r="AA72" s="585" t="str">
        <f t="shared" si="6"/>
        <v/>
      </c>
      <c r="AB72" s="586"/>
      <c r="AC72" s="587" t="str">
        <f t="shared" si="7"/>
        <v/>
      </c>
      <c r="AD72" s="808"/>
      <c r="AE72" s="646"/>
      <c r="AF72" s="649"/>
      <c r="AG72" s="1"/>
      <c r="AH72" s="1"/>
    </row>
    <row r="73" spans="2:34" ht="13.5" customHeight="1" x14ac:dyDescent="0.25">
      <c r="B73" s="401"/>
      <c r="D73" s="416">
        <f t="shared" si="8"/>
        <v>63</v>
      </c>
      <c r="E73" s="534"/>
      <c r="F73" s="534"/>
      <c r="G73" s="534"/>
      <c r="H73" s="569"/>
      <c r="I73" s="647"/>
      <c r="J73" s="647"/>
      <c r="K73" s="647"/>
      <c r="L73" s="586"/>
      <c r="M73" s="899"/>
      <c r="N73" s="571"/>
      <c r="O73" s="627" t="str">
        <f t="shared" si="2"/>
        <v/>
      </c>
      <c r="P73" s="571"/>
      <c r="Q73" s="571"/>
      <c r="R73" s="571"/>
      <c r="S73" s="571"/>
      <c r="T73" s="571"/>
      <c r="U73" s="571"/>
      <c r="V73" s="571"/>
      <c r="W73" s="571"/>
      <c r="X73" s="902"/>
      <c r="Y73" s="479"/>
      <c r="Z73" s="584"/>
      <c r="AA73" s="585" t="str">
        <f t="shared" si="6"/>
        <v/>
      </c>
      <c r="AB73" s="586"/>
      <c r="AC73" s="587" t="str">
        <f t="shared" si="7"/>
        <v/>
      </c>
      <c r="AD73" s="808"/>
      <c r="AE73" s="646"/>
      <c r="AF73" s="649"/>
      <c r="AG73" s="1"/>
      <c r="AH73" s="1"/>
    </row>
    <row r="74" spans="2:34" ht="13.5" customHeight="1" x14ac:dyDescent="0.25">
      <c r="B74" s="401"/>
      <c r="D74" s="416">
        <f t="shared" si="8"/>
        <v>64</v>
      </c>
      <c r="E74" s="534"/>
      <c r="F74" s="534"/>
      <c r="G74" s="534"/>
      <c r="H74" s="569"/>
      <c r="I74" s="647"/>
      <c r="J74" s="647"/>
      <c r="K74" s="647"/>
      <c r="L74" s="586"/>
      <c r="M74" s="899"/>
      <c r="N74" s="571"/>
      <c r="O74" s="627" t="str">
        <f t="shared" si="2"/>
        <v/>
      </c>
      <c r="P74" s="571"/>
      <c r="Q74" s="571"/>
      <c r="R74" s="571"/>
      <c r="S74" s="571"/>
      <c r="T74" s="571"/>
      <c r="U74" s="571"/>
      <c r="V74" s="571"/>
      <c r="W74" s="571"/>
      <c r="X74" s="902"/>
      <c r="Y74" s="479"/>
      <c r="Z74" s="584"/>
      <c r="AA74" s="585" t="str">
        <f t="shared" si="6"/>
        <v/>
      </c>
      <c r="AB74" s="586"/>
      <c r="AC74" s="587" t="str">
        <f t="shared" si="7"/>
        <v/>
      </c>
      <c r="AD74" s="808"/>
      <c r="AE74" s="646"/>
      <c r="AF74" s="649"/>
      <c r="AG74" s="1"/>
      <c r="AH74" s="1"/>
    </row>
    <row r="75" spans="2:34" ht="13.5" customHeight="1" x14ac:dyDescent="0.25">
      <c r="B75" s="401"/>
      <c r="D75" s="416">
        <f t="shared" si="8"/>
        <v>65</v>
      </c>
      <c r="E75" s="534"/>
      <c r="F75" s="534"/>
      <c r="G75" s="534"/>
      <c r="H75" s="569"/>
      <c r="I75" s="647"/>
      <c r="J75" s="647"/>
      <c r="K75" s="647"/>
      <c r="L75" s="586"/>
      <c r="M75" s="899"/>
      <c r="N75" s="571"/>
      <c r="O75" s="627" t="str">
        <f t="shared" si="2"/>
        <v/>
      </c>
      <c r="P75" s="571"/>
      <c r="Q75" s="571"/>
      <c r="R75" s="571"/>
      <c r="S75" s="571"/>
      <c r="T75" s="571"/>
      <c r="U75" s="571"/>
      <c r="V75" s="571"/>
      <c r="W75" s="571"/>
      <c r="X75" s="902"/>
      <c r="Y75" s="479"/>
      <c r="Z75" s="584"/>
      <c r="AA75" s="585" t="str">
        <f t="shared" ref="AA75:AA100" si="9">IF(OR(G75="",J75="",),"",(J75+K75)/1000*L75*Y75*Z75)</f>
        <v/>
      </c>
      <c r="AB75" s="586"/>
      <c r="AC75" s="587" t="str">
        <f t="shared" si="7"/>
        <v/>
      </c>
      <c r="AD75" s="808"/>
      <c r="AE75" s="646"/>
      <c r="AF75" s="649"/>
      <c r="AG75" s="1"/>
      <c r="AH75" s="1"/>
    </row>
    <row r="76" spans="2:34" ht="13.5" customHeight="1" x14ac:dyDescent="0.25">
      <c r="B76" s="401"/>
      <c r="D76" s="416">
        <f t="shared" si="8"/>
        <v>66</v>
      </c>
      <c r="E76" s="534"/>
      <c r="F76" s="534"/>
      <c r="G76" s="534"/>
      <c r="H76" s="569"/>
      <c r="I76" s="647"/>
      <c r="J76" s="647"/>
      <c r="K76" s="647"/>
      <c r="L76" s="586"/>
      <c r="M76" s="899"/>
      <c r="N76" s="571"/>
      <c r="O76" s="627" t="str">
        <f t="shared" ref="O76:O100" si="10">IF(OR(L76="",L76=0),"",IF(AND(H76="○",J76*1000/I76&lt;10.5),"○",IF(J76*1000/I76&lt;7.5,"○","")))</f>
        <v/>
      </c>
      <c r="P76" s="571"/>
      <c r="Q76" s="571"/>
      <c r="R76" s="571"/>
      <c r="S76" s="571"/>
      <c r="T76" s="571"/>
      <c r="U76" s="571"/>
      <c r="V76" s="571"/>
      <c r="W76" s="571"/>
      <c r="X76" s="902"/>
      <c r="Y76" s="479"/>
      <c r="Z76" s="584"/>
      <c r="AA76" s="585" t="str">
        <f t="shared" si="9"/>
        <v/>
      </c>
      <c r="AB76" s="586"/>
      <c r="AC76" s="587" t="str">
        <f t="shared" si="7"/>
        <v/>
      </c>
      <c r="AD76" s="808"/>
      <c r="AE76" s="646"/>
      <c r="AF76" s="649"/>
      <c r="AG76" s="1"/>
      <c r="AH76" s="1"/>
    </row>
    <row r="77" spans="2:34" ht="13.5" customHeight="1" x14ac:dyDescent="0.25">
      <c r="B77" s="401"/>
      <c r="D77" s="416">
        <f t="shared" si="8"/>
        <v>67</v>
      </c>
      <c r="E77" s="534"/>
      <c r="F77" s="534"/>
      <c r="G77" s="534"/>
      <c r="H77" s="569"/>
      <c r="I77" s="647"/>
      <c r="J77" s="647"/>
      <c r="K77" s="647"/>
      <c r="L77" s="586"/>
      <c r="M77" s="899"/>
      <c r="N77" s="571"/>
      <c r="O77" s="627" t="str">
        <f t="shared" si="10"/>
        <v/>
      </c>
      <c r="P77" s="571"/>
      <c r="Q77" s="571"/>
      <c r="R77" s="571"/>
      <c r="S77" s="571"/>
      <c r="T77" s="571"/>
      <c r="U77" s="571"/>
      <c r="V77" s="571"/>
      <c r="W77" s="571"/>
      <c r="X77" s="902"/>
      <c r="Y77" s="479"/>
      <c r="Z77" s="584"/>
      <c r="AA77" s="585" t="str">
        <f t="shared" si="9"/>
        <v/>
      </c>
      <c r="AB77" s="586"/>
      <c r="AC77" s="587" t="str">
        <f t="shared" si="7"/>
        <v/>
      </c>
      <c r="AD77" s="808"/>
      <c r="AE77" s="646"/>
      <c r="AF77" s="649"/>
      <c r="AG77" s="1"/>
      <c r="AH77" s="1"/>
    </row>
    <row r="78" spans="2:34" ht="13.5" customHeight="1" x14ac:dyDescent="0.25">
      <c r="B78" s="401"/>
      <c r="D78" s="416">
        <f t="shared" si="8"/>
        <v>68</v>
      </c>
      <c r="E78" s="534"/>
      <c r="F78" s="534"/>
      <c r="G78" s="534"/>
      <c r="H78" s="569"/>
      <c r="I78" s="647"/>
      <c r="J78" s="647"/>
      <c r="K78" s="647"/>
      <c r="L78" s="586"/>
      <c r="M78" s="899"/>
      <c r="N78" s="571"/>
      <c r="O78" s="627" t="str">
        <f t="shared" si="10"/>
        <v/>
      </c>
      <c r="P78" s="571"/>
      <c r="Q78" s="571"/>
      <c r="R78" s="571"/>
      <c r="S78" s="571"/>
      <c r="T78" s="571"/>
      <c r="U78" s="571"/>
      <c r="V78" s="571"/>
      <c r="W78" s="571"/>
      <c r="X78" s="902"/>
      <c r="Y78" s="479"/>
      <c r="Z78" s="584"/>
      <c r="AA78" s="585" t="str">
        <f t="shared" si="9"/>
        <v/>
      </c>
      <c r="AB78" s="586"/>
      <c r="AC78" s="587" t="str">
        <f t="shared" si="7"/>
        <v/>
      </c>
      <c r="AD78" s="808"/>
      <c r="AE78" s="646"/>
      <c r="AF78" s="649"/>
      <c r="AG78" s="1"/>
      <c r="AH78" s="1"/>
    </row>
    <row r="79" spans="2:34" ht="13.5" customHeight="1" x14ac:dyDescent="0.25">
      <c r="B79" s="401"/>
      <c r="D79" s="416">
        <f t="shared" si="8"/>
        <v>69</v>
      </c>
      <c r="E79" s="534"/>
      <c r="F79" s="534"/>
      <c r="G79" s="534"/>
      <c r="H79" s="569"/>
      <c r="I79" s="647"/>
      <c r="J79" s="647"/>
      <c r="K79" s="647"/>
      <c r="L79" s="586"/>
      <c r="M79" s="899"/>
      <c r="N79" s="571"/>
      <c r="O79" s="627" t="str">
        <f t="shared" si="10"/>
        <v/>
      </c>
      <c r="P79" s="571"/>
      <c r="Q79" s="571"/>
      <c r="R79" s="571"/>
      <c r="S79" s="571"/>
      <c r="T79" s="571"/>
      <c r="U79" s="571"/>
      <c r="V79" s="571"/>
      <c r="W79" s="571"/>
      <c r="X79" s="902"/>
      <c r="Y79" s="479"/>
      <c r="Z79" s="584"/>
      <c r="AA79" s="585" t="str">
        <f t="shared" si="9"/>
        <v/>
      </c>
      <c r="AB79" s="586"/>
      <c r="AC79" s="587" t="str">
        <f t="shared" si="7"/>
        <v/>
      </c>
      <c r="AD79" s="808"/>
      <c r="AE79" s="646"/>
      <c r="AF79" s="649"/>
      <c r="AG79" s="1"/>
      <c r="AH79" s="1"/>
    </row>
    <row r="80" spans="2:34" ht="13.5" customHeight="1" x14ac:dyDescent="0.25">
      <c r="B80" s="401"/>
      <c r="D80" s="416">
        <f t="shared" si="8"/>
        <v>70</v>
      </c>
      <c r="E80" s="534"/>
      <c r="F80" s="534"/>
      <c r="G80" s="534"/>
      <c r="H80" s="569"/>
      <c r="I80" s="647"/>
      <c r="J80" s="647"/>
      <c r="K80" s="647"/>
      <c r="L80" s="586"/>
      <c r="M80" s="899"/>
      <c r="N80" s="571"/>
      <c r="O80" s="627" t="str">
        <f t="shared" si="10"/>
        <v/>
      </c>
      <c r="P80" s="571"/>
      <c r="Q80" s="571"/>
      <c r="R80" s="571"/>
      <c r="S80" s="571"/>
      <c r="T80" s="571"/>
      <c r="U80" s="571"/>
      <c r="V80" s="571"/>
      <c r="W80" s="571"/>
      <c r="X80" s="902"/>
      <c r="Y80" s="479"/>
      <c r="Z80" s="584"/>
      <c r="AA80" s="585" t="str">
        <f t="shared" si="9"/>
        <v/>
      </c>
      <c r="AB80" s="586"/>
      <c r="AC80" s="587" t="str">
        <f t="shared" si="7"/>
        <v/>
      </c>
      <c r="AD80" s="808"/>
      <c r="AE80" s="646"/>
      <c r="AF80" s="649"/>
      <c r="AG80" s="1"/>
      <c r="AH80" s="1"/>
    </row>
    <row r="81" spans="2:34" ht="13.5" customHeight="1" x14ac:dyDescent="0.25">
      <c r="B81" s="401"/>
      <c r="D81" s="416">
        <f t="shared" si="8"/>
        <v>71</v>
      </c>
      <c r="E81" s="534"/>
      <c r="F81" s="534"/>
      <c r="G81" s="534"/>
      <c r="H81" s="569"/>
      <c r="I81" s="647"/>
      <c r="J81" s="647"/>
      <c r="K81" s="647"/>
      <c r="L81" s="586"/>
      <c r="M81" s="899"/>
      <c r="N81" s="571"/>
      <c r="O81" s="627" t="str">
        <f t="shared" si="10"/>
        <v/>
      </c>
      <c r="P81" s="571"/>
      <c r="Q81" s="571"/>
      <c r="R81" s="571"/>
      <c r="S81" s="571"/>
      <c r="T81" s="571"/>
      <c r="U81" s="571"/>
      <c r="V81" s="571"/>
      <c r="W81" s="571"/>
      <c r="X81" s="902"/>
      <c r="Y81" s="479"/>
      <c r="Z81" s="584"/>
      <c r="AA81" s="585" t="str">
        <f t="shared" si="9"/>
        <v/>
      </c>
      <c r="AB81" s="586"/>
      <c r="AC81" s="587" t="str">
        <f t="shared" si="7"/>
        <v/>
      </c>
      <c r="AD81" s="808"/>
      <c r="AE81" s="646"/>
      <c r="AF81" s="649"/>
      <c r="AG81" s="1"/>
      <c r="AH81" s="1"/>
    </row>
    <row r="82" spans="2:34" ht="13.5" customHeight="1" x14ac:dyDescent="0.25">
      <c r="B82" s="401"/>
      <c r="D82" s="416">
        <f t="shared" si="8"/>
        <v>72</v>
      </c>
      <c r="E82" s="534"/>
      <c r="F82" s="534"/>
      <c r="G82" s="534"/>
      <c r="H82" s="569"/>
      <c r="I82" s="647"/>
      <c r="J82" s="647"/>
      <c r="K82" s="647"/>
      <c r="L82" s="586"/>
      <c r="M82" s="899"/>
      <c r="N82" s="571"/>
      <c r="O82" s="627" t="str">
        <f t="shared" si="10"/>
        <v/>
      </c>
      <c r="P82" s="571"/>
      <c r="Q82" s="571"/>
      <c r="R82" s="571"/>
      <c r="S82" s="571"/>
      <c r="T82" s="571"/>
      <c r="U82" s="571"/>
      <c r="V82" s="571"/>
      <c r="W82" s="571"/>
      <c r="X82" s="902"/>
      <c r="Y82" s="479"/>
      <c r="Z82" s="584"/>
      <c r="AA82" s="585" t="str">
        <f t="shared" si="9"/>
        <v/>
      </c>
      <c r="AB82" s="586"/>
      <c r="AC82" s="587" t="str">
        <f t="shared" si="7"/>
        <v/>
      </c>
      <c r="AD82" s="808"/>
      <c r="AE82" s="646"/>
      <c r="AF82" s="649"/>
      <c r="AG82" s="1"/>
      <c r="AH82" s="1"/>
    </row>
    <row r="83" spans="2:34" ht="13.5" customHeight="1" x14ac:dyDescent="0.25">
      <c r="B83" s="401"/>
      <c r="D83" s="416">
        <f t="shared" si="8"/>
        <v>73</v>
      </c>
      <c r="E83" s="534"/>
      <c r="F83" s="534"/>
      <c r="G83" s="534"/>
      <c r="H83" s="569"/>
      <c r="I83" s="647"/>
      <c r="J83" s="647"/>
      <c r="K83" s="647"/>
      <c r="L83" s="586"/>
      <c r="M83" s="899"/>
      <c r="N83" s="571"/>
      <c r="O83" s="627" t="str">
        <f t="shared" si="10"/>
        <v/>
      </c>
      <c r="P83" s="571"/>
      <c r="Q83" s="571"/>
      <c r="R83" s="571"/>
      <c r="S83" s="571"/>
      <c r="T83" s="571"/>
      <c r="U83" s="571"/>
      <c r="V83" s="571"/>
      <c r="W83" s="571"/>
      <c r="X83" s="902"/>
      <c r="Y83" s="479"/>
      <c r="Z83" s="584"/>
      <c r="AA83" s="585" t="str">
        <f t="shared" si="9"/>
        <v/>
      </c>
      <c r="AB83" s="586"/>
      <c r="AC83" s="587" t="str">
        <f t="shared" si="7"/>
        <v/>
      </c>
      <c r="AD83" s="808"/>
      <c r="AE83" s="646"/>
      <c r="AF83" s="649"/>
      <c r="AG83" s="1"/>
      <c r="AH83" s="1"/>
    </row>
    <row r="84" spans="2:34" ht="13.5" customHeight="1" x14ac:dyDescent="0.25">
      <c r="B84" s="401"/>
      <c r="D84" s="416">
        <f t="shared" si="8"/>
        <v>74</v>
      </c>
      <c r="E84" s="534"/>
      <c r="F84" s="534"/>
      <c r="G84" s="534"/>
      <c r="H84" s="569"/>
      <c r="I84" s="647"/>
      <c r="J84" s="647"/>
      <c r="K84" s="647"/>
      <c r="L84" s="586"/>
      <c r="M84" s="899"/>
      <c r="N84" s="571"/>
      <c r="O84" s="627" t="str">
        <f t="shared" si="10"/>
        <v/>
      </c>
      <c r="P84" s="571"/>
      <c r="Q84" s="571"/>
      <c r="R84" s="571"/>
      <c r="S84" s="571"/>
      <c r="T84" s="571"/>
      <c r="U84" s="571"/>
      <c r="V84" s="571"/>
      <c r="W84" s="571"/>
      <c r="X84" s="902"/>
      <c r="Y84" s="479"/>
      <c r="Z84" s="584"/>
      <c r="AA84" s="585" t="str">
        <f t="shared" si="9"/>
        <v/>
      </c>
      <c r="AB84" s="586"/>
      <c r="AC84" s="587" t="str">
        <f t="shared" si="7"/>
        <v/>
      </c>
      <c r="AD84" s="808"/>
      <c r="AE84" s="646"/>
      <c r="AF84" s="649"/>
      <c r="AG84" s="1"/>
      <c r="AH84" s="1"/>
    </row>
    <row r="85" spans="2:34" ht="13.5" customHeight="1" x14ac:dyDescent="0.25">
      <c r="B85" s="401"/>
      <c r="D85" s="416">
        <f t="shared" si="8"/>
        <v>75</v>
      </c>
      <c r="E85" s="534"/>
      <c r="F85" s="534"/>
      <c r="G85" s="534"/>
      <c r="H85" s="569"/>
      <c r="I85" s="647"/>
      <c r="J85" s="647"/>
      <c r="K85" s="647"/>
      <c r="L85" s="586"/>
      <c r="M85" s="899"/>
      <c r="N85" s="571"/>
      <c r="O85" s="627" t="str">
        <f t="shared" si="10"/>
        <v/>
      </c>
      <c r="P85" s="571"/>
      <c r="Q85" s="571"/>
      <c r="R85" s="571"/>
      <c r="S85" s="571"/>
      <c r="T85" s="571"/>
      <c r="U85" s="571"/>
      <c r="V85" s="571"/>
      <c r="W85" s="571"/>
      <c r="X85" s="902"/>
      <c r="Y85" s="479"/>
      <c r="Z85" s="584"/>
      <c r="AA85" s="585" t="str">
        <f t="shared" si="9"/>
        <v/>
      </c>
      <c r="AB85" s="586"/>
      <c r="AC85" s="587" t="str">
        <f t="shared" si="7"/>
        <v/>
      </c>
      <c r="AD85" s="808"/>
      <c r="AE85" s="646"/>
      <c r="AF85" s="649"/>
      <c r="AG85" s="1"/>
      <c r="AH85" s="1"/>
    </row>
    <row r="86" spans="2:34" ht="13.5" customHeight="1" x14ac:dyDescent="0.25">
      <c r="B86" s="401"/>
      <c r="D86" s="416">
        <f t="shared" si="8"/>
        <v>76</v>
      </c>
      <c r="E86" s="534"/>
      <c r="F86" s="534"/>
      <c r="G86" s="534"/>
      <c r="H86" s="569"/>
      <c r="I86" s="647"/>
      <c r="J86" s="647"/>
      <c r="K86" s="647"/>
      <c r="L86" s="586"/>
      <c r="M86" s="899"/>
      <c r="N86" s="571"/>
      <c r="O86" s="627" t="str">
        <f t="shared" si="10"/>
        <v/>
      </c>
      <c r="P86" s="571"/>
      <c r="Q86" s="571"/>
      <c r="R86" s="571"/>
      <c r="S86" s="571"/>
      <c r="T86" s="571"/>
      <c r="U86" s="571"/>
      <c r="V86" s="571"/>
      <c r="W86" s="571"/>
      <c r="X86" s="902"/>
      <c r="Y86" s="479"/>
      <c r="Z86" s="584"/>
      <c r="AA86" s="585" t="str">
        <f t="shared" si="9"/>
        <v/>
      </c>
      <c r="AB86" s="586"/>
      <c r="AC86" s="587" t="str">
        <f t="shared" si="7"/>
        <v/>
      </c>
      <c r="AD86" s="808"/>
      <c r="AE86" s="646"/>
      <c r="AF86" s="649"/>
      <c r="AG86" s="1"/>
      <c r="AH86" s="1"/>
    </row>
    <row r="87" spans="2:34" ht="13.5" customHeight="1" x14ac:dyDescent="0.25">
      <c r="B87" s="401"/>
      <c r="D87" s="416">
        <f t="shared" si="8"/>
        <v>77</v>
      </c>
      <c r="E87" s="534"/>
      <c r="F87" s="534"/>
      <c r="G87" s="534"/>
      <c r="H87" s="569"/>
      <c r="I87" s="647"/>
      <c r="J87" s="647"/>
      <c r="K87" s="647"/>
      <c r="L87" s="586"/>
      <c r="M87" s="899"/>
      <c r="N87" s="571"/>
      <c r="O87" s="627" t="str">
        <f t="shared" si="10"/>
        <v/>
      </c>
      <c r="P87" s="571"/>
      <c r="Q87" s="571"/>
      <c r="R87" s="571"/>
      <c r="S87" s="571"/>
      <c r="T87" s="571"/>
      <c r="U87" s="571"/>
      <c r="V87" s="571"/>
      <c r="W87" s="571"/>
      <c r="X87" s="902"/>
      <c r="Y87" s="479"/>
      <c r="Z87" s="584"/>
      <c r="AA87" s="585" t="str">
        <f t="shared" si="9"/>
        <v/>
      </c>
      <c r="AB87" s="586"/>
      <c r="AC87" s="587" t="str">
        <f t="shared" si="7"/>
        <v/>
      </c>
      <c r="AD87" s="808"/>
      <c r="AE87" s="646"/>
      <c r="AF87" s="649"/>
      <c r="AG87" s="1"/>
      <c r="AH87" s="1"/>
    </row>
    <row r="88" spans="2:34" ht="13.5" customHeight="1" x14ac:dyDescent="0.25">
      <c r="B88" s="401"/>
      <c r="D88" s="416">
        <f t="shared" si="8"/>
        <v>78</v>
      </c>
      <c r="E88" s="534"/>
      <c r="F88" s="534"/>
      <c r="G88" s="534"/>
      <c r="H88" s="569"/>
      <c r="I88" s="647"/>
      <c r="J88" s="647"/>
      <c r="K88" s="647"/>
      <c r="L88" s="586"/>
      <c r="M88" s="899"/>
      <c r="N88" s="571"/>
      <c r="O88" s="627" t="str">
        <f t="shared" si="10"/>
        <v/>
      </c>
      <c r="P88" s="571"/>
      <c r="Q88" s="571"/>
      <c r="R88" s="571"/>
      <c r="S88" s="571"/>
      <c r="T88" s="571"/>
      <c r="U88" s="571"/>
      <c r="V88" s="571"/>
      <c r="W88" s="571"/>
      <c r="X88" s="902"/>
      <c r="Y88" s="479"/>
      <c r="Z88" s="584"/>
      <c r="AA88" s="585" t="str">
        <f t="shared" si="9"/>
        <v/>
      </c>
      <c r="AB88" s="586"/>
      <c r="AC88" s="587" t="str">
        <f t="shared" si="7"/>
        <v/>
      </c>
      <c r="AD88" s="808"/>
      <c r="AE88" s="646"/>
      <c r="AF88" s="649"/>
      <c r="AG88" s="1"/>
      <c r="AH88" s="1"/>
    </row>
    <row r="89" spans="2:34" ht="13.5" customHeight="1" x14ac:dyDescent="0.25">
      <c r="B89" s="401"/>
      <c r="D89" s="416">
        <f t="shared" si="8"/>
        <v>79</v>
      </c>
      <c r="E89" s="534"/>
      <c r="F89" s="534"/>
      <c r="G89" s="534"/>
      <c r="H89" s="569"/>
      <c r="I89" s="647"/>
      <c r="J89" s="647"/>
      <c r="K89" s="647"/>
      <c r="L89" s="586"/>
      <c r="M89" s="899"/>
      <c r="N89" s="571"/>
      <c r="O89" s="627" t="str">
        <f t="shared" si="10"/>
        <v/>
      </c>
      <c r="P89" s="571"/>
      <c r="Q89" s="571"/>
      <c r="R89" s="571"/>
      <c r="S89" s="571"/>
      <c r="T89" s="571"/>
      <c r="U89" s="571"/>
      <c r="V89" s="571"/>
      <c r="W89" s="571"/>
      <c r="X89" s="902"/>
      <c r="Y89" s="479"/>
      <c r="Z89" s="584"/>
      <c r="AA89" s="585" t="str">
        <f t="shared" si="9"/>
        <v/>
      </c>
      <c r="AB89" s="586"/>
      <c r="AC89" s="587" t="str">
        <f t="shared" si="7"/>
        <v/>
      </c>
      <c r="AD89" s="808"/>
      <c r="AE89" s="646"/>
      <c r="AF89" s="649"/>
      <c r="AG89" s="1"/>
      <c r="AH89" s="1"/>
    </row>
    <row r="90" spans="2:34" ht="13.5" customHeight="1" x14ac:dyDescent="0.25">
      <c r="B90" s="401"/>
      <c r="D90" s="416">
        <f t="shared" si="8"/>
        <v>80</v>
      </c>
      <c r="E90" s="534"/>
      <c r="F90" s="534"/>
      <c r="G90" s="534"/>
      <c r="H90" s="569"/>
      <c r="I90" s="647"/>
      <c r="J90" s="647"/>
      <c r="K90" s="647"/>
      <c r="L90" s="586"/>
      <c r="M90" s="899"/>
      <c r="N90" s="571"/>
      <c r="O90" s="627" t="str">
        <f t="shared" si="10"/>
        <v/>
      </c>
      <c r="P90" s="571"/>
      <c r="Q90" s="571"/>
      <c r="R90" s="571"/>
      <c r="S90" s="571"/>
      <c r="T90" s="571"/>
      <c r="U90" s="571"/>
      <c r="V90" s="571"/>
      <c r="W90" s="571"/>
      <c r="X90" s="902"/>
      <c r="Y90" s="479"/>
      <c r="Z90" s="584"/>
      <c r="AA90" s="585" t="str">
        <f t="shared" si="9"/>
        <v/>
      </c>
      <c r="AB90" s="586"/>
      <c r="AC90" s="587" t="str">
        <f t="shared" si="7"/>
        <v/>
      </c>
      <c r="AD90" s="808"/>
      <c r="AE90" s="646"/>
      <c r="AF90" s="649"/>
      <c r="AG90" s="1"/>
      <c r="AH90" s="1"/>
    </row>
    <row r="91" spans="2:34" ht="13.5" customHeight="1" x14ac:dyDescent="0.25">
      <c r="B91" s="401"/>
      <c r="D91" s="416">
        <f t="shared" si="8"/>
        <v>81</v>
      </c>
      <c r="E91" s="534"/>
      <c r="F91" s="534"/>
      <c r="G91" s="534"/>
      <c r="H91" s="569"/>
      <c r="I91" s="647"/>
      <c r="J91" s="647"/>
      <c r="K91" s="647"/>
      <c r="L91" s="586"/>
      <c r="M91" s="899"/>
      <c r="N91" s="571"/>
      <c r="O91" s="627" t="str">
        <f t="shared" si="10"/>
        <v/>
      </c>
      <c r="P91" s="571"/>
      <c r="Q91" s="571"/>
      <c r="R91" s="571"/>
      <c r="S91" s="571"/>
      <c r="T91" s="571"/>
      <c r="U91" s="571"/>
      <c r="V91" s="571"/>
      <c r="W91" s="571"/>
      <c r="X91" s="902"/>
      <c r="Y91" s="479"/>
      <c r="Z91" s="584"/>
      <c r="AA91" s="585" t="str">
        <f t="shared" si="9"/>
        <v/>
      </c>
      <c r="AB91" s="586"/>
      <c r="AC91" s="587" t="str">
        <f t="shared" si="7"/>
        <v/>
      </c>
      <c r="AD91" s="808"/>
      <c r="AE91" s="646"/>
      <c r="AF91" s="649"/>
      <c r="AG91" s="1"/>
      <c r="AH91" s="1"/>
    </row>
    <row r="92" spans="2:34" ht="13.5" customHeight="1" x14ac:dyDescent="0.25">
      <c r="B92" s="401"/>
      <c r="D92" s="416">
        <f t="shared" si="8"/>
        <v>82</v>
      </c>
      <c r="E92" s="534"/>
      <c r="F92" s="534"/>
      <c r="G92" s="534"/>
      <c r="H92" s="569"/>
      <c r="I92" s="647"/>
      <c r="J92" s="647"/>
      <c r="K92" s="647"/>
      <c r="L92" s="586"/>
      <c r="M92" s="899"/>
      <c r="N92" s="571"/>
      <c r="O92" s="627" t="str">
        <f t="shared" si="10"/>
        <v/>
      </c>
      <c r="P92" s="571"/>
      <c r="Q92" s="571"/>
      <c r="R92" s="571"/>
      <c r="S92" s="571"/>
      <c r="T92" s="571"/>
      <c r="U92" s="571"/>
      <c r="V92" s="571"/>
      <c r="W92" s="571"/>
      <c r="X92" s="902"/>
      <c r="Y92" s="479"/>
      <c r="Z92" s="584"/>
      <c r="AA92" s="585" t="str">
        <f t="shared" si="9"/>
        <v/>
      </c>
      <c r="AB92" s="586"/>
      <c r="AC92" s="587" t="str">
        <f t="shared" si="7"/>
        <v/>
      </c>
      <c r="AD92" s="808"/>
      <c r="AE92" s="646"/>
      <c r="AF92" s="649"/>
      <c r="AG92" s="1"/>
      <c r="AH92" s="1"/>
    </row>
    <row r="93" spans="2:34" ht="13.5" customHeight="1" x14ac:dyDescent="0.25">
      <c r="B93" s="401"/>
      <c r="D93" s="416">
        <f t="shared" si="8"/>
        <v>83</v>
      </c>
      <c r="E93" s="534"/>
      <c r="F93" s="534"/>
      <c r="G93" s="534"/>
      <c r="H93" s="569"/>
      <c r="I93" s="647"/>
      <c r="J93" s="647"/>
      <c r="K93" s="647"/>
      <c r="L93" s="586"/>
      <c r="M93" s="899"/>
      <c r="N93" s="571"/>
      <c r="O93" s="627" t="str">
        <f t="shared" si="10"/>
        <v/>
      </c>
      <c r="P93" s="571"/>
      <c r="Q93" s="571"/>
      <c r="R93" s="571"/>
      <c r="S93" s="571"/>
      <c r="T93" s="571"/>
      <c r="U93" s="571"/>
      <c r="V93" s="571"/>
      <c r="W93" s="571"/>
      <c r="X93" s="902"/>
      <c r="Y93" s="479"/>
      <c r="Z93" s="584"/>
      <c r="AA93" s="585" t="str">
        <f t="shared" si="9"/>
        <v/>
      </c>
      <c r="AB93" s="586"/>
      <c r="AC93" s="587" t="str">
        <f t="shared" si="7"/>
        <v/>
      </c>
      <c r="AD93" s="808"/>
      <c r="AE93" s="646"/>
      <c r="AF93" s="649"/>
      <c r="AG93" s="1"/>
      <c r="AH93" s="1"/>
    </row>
    <row r="94" spans="2:34" ht="13.5" customHeight="1" x14ac:dyDescent="0.25">
      <c r="B94" s="401"/>
      <c r="D94" s="416">
        <f t="shared" si="8"/>
        <v>84</v>
      </c>
      <c r="E94" s="534"/>
      <c r="F94" s="534"/>
      <c r="G94" s="534"/>
      <c r="H94" s="569"/>
      <c r="I94" s="647"/>
      <c r="J94" s="647"/>
      <c r="K94" s="647"/>
      <c r="L94" s="586"/>
      <c r="M94" s="899"/>
      <c r="N94" s="571"/>
      <c r="O94" s="627" t="str">
        <f t="shared" si="10"/>
        <v/>
      </c>
      <c r="P94" s="571"/>
      <c r="Q94" s="571"/>
      <c r="R94" s="571"/>
      <c r="S94" s="571"/>
      <c r="T94" s="571"/>
      <c r="U94" s="571"/>
      <c r="V94" s="571"/>
      <c r="W94" s="571"/>
      <c r="X94" s="902"/>
      <c r="Y94" s="479"/>
      <c r="Z94" s="584"/>
      <c r="AA94" s="585" t="str">
        <f t="shared" si="9"/>
        <v/>
      </c>
      <c r="AB94" s="586"/>
      <c r="AC94" s="587" t="str">
        <f t="shared" si="7"/>
        <v/>
      </c>
      <c r="AD94" s="808"/>
      <c r="AE94" s="646"/>
      <c r="AF94" s="649"/>
      <c r="AG94" s="1"/>
      <c r="AH94" s="1"/>
    </row>
    <row r="95" spans="2:34" ht="13.5" customHeight="1" x14ac:dyDescent="0.25">
      <c r="B95" s="401"/>
      <c r="D95" s="416">
        <f t="shared" si="8"/>
        <v>85</v>
      </c>
      <c r="E95" s="534"/>
      <c r="F95" s="534"/>
      <c r="G95" s="534"/>
      <c r="H95" s="569"/>
      <c r="I95" s="647"/>
      <c r="J95" s="647"/>
      <c r="K95" s="647"/>
      <c r="L95" s="586"/>
      <c r="M95" s="899"/>
      <c r="N95" s="571"/>
      <c r="O95" s="627" t="str">
        <f t="shared" si="10"/>
        <v/>
      </c>
      <c r="P95" s="571"/>
      <c r="Q95" s="571"/>
      <c r="R95" s="571"/>
      <c r="S95" s="571"/>
      <c r="T95" s="571"/>
      <c r="U95" s="571"/>
      <c r="V95" s="571"/>
      <c r="W95" s="571"/>
      <c r="X95" s="902"/>
      <c r="Y95" s="479"/>
      <c r="Z95" s="584"/>
      <c r="AA95" s="585" t="str">
        <f t="shared" si="9"/>
        <v/>
      </c>
      <c r="AB95" s="586"/>
      <c r="AC95" s="587" t="str">
        <f t="shared" si="7"/>
        <v/>
      </c>
      <c r="AD95" s="808"/>
      <c r="AE95" s="646"/>
      <c r="AF95" s="649"/>
      <c r="AG95" s="1"/>
      <c r="AH95" s="1"/>
    </row>
    <row r="96" spans="2:34" ht="13.5" customHeight="1" x14ac:dyDescent="0.25">
      <c r="B96" s="401"/>
      <c r="D96" s="416">
        <f t="shared" si="8"/>
        <v>86</v>
      </c>
      <c r="E96" s="534"/>
      <c r="F96" s="534"/>
      <c r="G96" s="534"/>
      <c r="H96" s="569"/>
      <c r="I96" s="647"/>
      <c r="J96" s="647"/>
      <c r="K96" s="647"/>
      <c r="L96" s="586"/>
      <c r="M96" s="899"/>
      <c r="N96" s="571"/>
      <c r="O96" s="627" t="str">
        <f t="shared" si="10"/>
        <v/>
      </c>
      <c r="P96" s="571"/>
      <c r="Q96" s="571"/>
      <c r="R96" s="571"/>
      <c r="S96" s="571"/>
      <c r="T96" s="571"/>
      <c r="U96" s="571"/>
      <c r="V96" s="571"/>
      <c r="W96" s="571"/>
      <c r="X96" s="902"/>
      <c r="Y96" s="479"/>
      <c r="Z96" s="584"/>
      <c r="AA96" s="585" t="str">
        <f t="shared" si="9"/>
        <v/>
      </c>
      <c r="AB96" s="586"/>
      <c r="AC96" s="587" t="str">
        <f t="shared" si="7"/>
        <v/>
      </c>
      <c r="AD96" s="808"/>
      <c r="AE96" s="646"/>
      <c r="AF96" s="649"/>
      <c r="AG96" s="1"/>
      <c r="AH96" s="1"/>
    </row>
    <row r="97" spans="2:34" ht="13.5" customHeight="1" x14ac:dyDescent="0.25">
      <c r="B97" s="401"/>
      <c r="D97" s="416">
        <f t="shared" si="8"/>
        <v>87</v>
      </c>
      <c r="E97" s="534"/>
      <c r="F97" s="534"/>
      <c r="G97" s="534"/>
      <c r="H97" s="569"/>
      <c r="I97" s="647"/>
      <c r="J97" s="647"/>
      <c r="K97" s="647"/>
      <c r="L97" s="586"/>
      <c r="M97" s="899"/>
      <c r="N97" s="571"/>
      <c r="O97" s="627" t="str">
        <f t="shared" si="10"/>
        <v/>
      </c>
      <c r="P97" s="571"/>
      <c r="Q97" s="571"/>
      <c r="R97" s="571"/>
      <c r="S97" s="571"/>
      <c r="T97" s="571"/>
      <c r="U97" s="571"/>
      <c r="V97" s="571"/>
      <c r="W97" s="571"/>
      <c r="X97" s="902"/>
      <c r="Y97" s="479"/>
      <c r="Z97" s="584"/>
      <c r="AA97" s="585" t="str">
        <f t="shared" si="9"/>
        <v/>
      </c>
      <c r="AB97" s="586"/>
      <c r="AC97" s="587" t="str">
        <f t="shared" si="7"/>
        <v/>
      </c>
      <c r="AD97" s="808"/>
      <c r="AE97" s="646"/>
      <c r="AF97" s="649"/>
      <c r="AG97" s="1"/>
      <c r="AH97" s="1"/>
    </row>
    <row r="98" spans="2:34" ht="13.5" customHeight="1" x14ac:dyDescent="0.25">
      <c r="B98" s="401"/>
      <c r="D98" s="416">
        <f t="shared" si="8"/>
        <v>88</v>
      </c>
      <c r="E98" s="534"/>
      <c r="F98" s="534"/>
      <c r="G98" s="534"/>
      <c r="H98" s="569"/>
      <c r="I98" s="647"/>
      <c r="J98" s="647"/>
      <c r="K98" s="647"/>
      <c r="L98" s="586"/>
      <c r="M98" s="899"/>
      <c r="N98" s="571"/>
      <c r="O98" s="627" t="str">
        <f t="shared" si="10"/>
        <v/>
      </c>
      <c r="P98" s="571"/>
      <c r="Q98" s="571"/>
      <c r="R98" s="571"/>
      <c r="S98" s="571"/>
      <c r="T98" s="571"/>
      <c r="U98" s="571"/>
      <c r="V98" s="571"/>
      <c r="W98" s="571"/>
      <c r="X98" s="902"/>
      <c r="Y98" s="479"/>
      <c r="Z98" s="584"/>
      <c r="AA98" s="585" t="str">
        <f t="shared" si="9"/>
        <v/>
      </c>
      <c r="AB98" s="586"/>
      <c r="AC98" s="587" t="str">
        <f t="shared" si="7"/>
        <v/>
      </c>
      <c r="AD98" s="808"/>
      <c r="AE98" s="646"/>
      <c r="AF98" s="649"/>
      <c r="AG98" s="1"/>
      <c r="AH98" s="1"/>
    </row>
    <row r="99" spans="2:34" ht="13.5" customHeight="1" x14ac:dyDescent="0.25">
      <c r="B99" s="401"/>
      <c r="D99" s="416">
        <f t="shared" si="8"/>
        <v>89</v>
      </c>
      <c r="E99" s="534"/>
      <c r="F99" s="534"/>
      <c r="G99" s="534"/>
      <c r="H99" s="569"/>
      <c r="I99" s="647"/>
      <c r="J99" s="647"/>
      <c r="K99" s="647"/>
      <c r="L99" s="586"/>
      <c r="M99" s="899"/>
      <c r="N99" s="571"/>
      <c r="O99" s="627" t="str">
        <f t="shared" si="10"/>
        <v/>
      </c>
      <c r="P99" s="571"/>
      <c r="Q99" s="571"/>
      <c r="R99" s="571"/>
      <c r="S99" s="571"/>
      <c r="T99" s="571"/>
      <c r="U99" s="571"/>
      <c r="V99" s="571"/>
      <c r="W99" s="571"/>
      <c r="X99" s="902"/>
      <c r="Y99" s="479"/>
      <c r="Z99" s="584"/>
      <c r="AA99" s="585" t="str">
        <f t="shared" si="9"/>
        <v/>
      </c>
      <c r="AB99" s="586"/>
      <c r="AC99" s="587" t="str">
        <f t="shared" si="7"/>
        <v/>
      </c>
      <c r="AD99" s="808"/>
      <c r="AE99" s="646"/>
      <c r="AF99" s="649"/>
      <c r="AG99" s="1"/>
      <c r="AH99" s="1"/>
    </row>
    <row r="100" spans="2:34" ht="13.5" customHeight="1" x14ac:dyDescent="0.25">
      <c r="B100" s="401"/>
      <c r="D100" s="416">
        <f t="shared" si="8"/>
        <v>90</v>
      </c>
      <c r="E100" s="534"/>
      <c r="F100" s="534"/>
      <c r="G100" s="534"/>
      <c r="H100" s="569"/>
      <c r="I100" s="647"/>
      <c r="J100" s="647"/>
      <c r="K100" s="647"/>
      <c r="L100" s="586"/>
      <c r="M100" s="899"/>
      <c r="N100" s="571"/>
      <c r="O100" s="627" t="str">
        <f t="shared" si="10"/>
        <v/>
      </c>
      <c r="P100" s="571"/>
      <c r="Q100" s="571"/>
      <c r="R100" s="571"/>
      <c r="S100" s="571"/>
      <c r="T100" s="571"/>
      <c r="U100" s="571"/>
      <c r="V100" s="571"/>
      <c r="W100" s="571"/>
      <c r="X100" s="902"/>
      <c r="Y100" s="479"/>
      <c r="Z100" s="584"/>
      <c r="AA100" s="585" t="str">
        <f t="shared" si="9"/>
        <v/>
      </c>
      <c r="AB100" s="586"/>
      <c r="AC100" s="587" t="str">
        <f t="shared" si="7"/>
        <v/>
      </c>
      <c r="AD100" s="808"/>
      <c r="AE100" s="646"/>
      <c r="AF100" s="649"/>
      <c r="AG100" s="1"/>
      <c r="AH100" s="1"/>
    </row>
    <row r="101" spans="2:34" ht="13.5" customHeight="1" x14ac:dyDescent="0.25">
      <c r="B101" s="401"/>
      <c r="D101" s="3"/>
      <c r="E101" s="3"/>
      <c r="F101" s="3"/>
      <c r="G101" s="3"/>
      <c r="H101" s="3"/>
      <c r="I101" s="809"/>
      <c r="J101" s="809"/>
      <c r="K101" s="809"/>
      <c r="L101" s="733"/>
      <c r="M101" s="798"/>
      <c r="N101" s="5"/>
      <c r="O101" s="5"/>
      <c r="P101" s="5"/>
      <c r="Q101" s="5"/>
      <c r="R101" s="5"/>
      <c r="S101" s="5"/>
      <c r="T101" s="5"/>
      <c r="U101" s="5"/>
      <c r="V101" s="5"/>
      <c r="W101" s="5"/>
      <c r="X101" s="101"/>
      <c r="Y101" s="733"/>
      <c r="Z101" s="800"/>
      <c r="AA101" s="648"/>
      <c r="AB101" s="733"/>
      <c r="AC101" s="648"/>
      <c r="AD101" s="648"/>
      <c r="AE101" s="646"/>
      <c r="AF101" s="649"/>
      <c r="AG101" s="1"/>
      <c r="AH101" s="1"/>
    </row>
    <row r="102" spans="2:34" ht="3" customHeight="1" x14ac:dyDescent="0.25">
      <c r="B102" s="403"/>
      <c r="C102" s="339"/>
      <c r="D102" s="594"/>
      <c r="E102" s="339"/>
      <c r="F102" s="339"/>
      <c r="G102" s="339"/>
      <c r="H102" s="339"/>
      <c r="I102" s="339"/>
      <c r="J102" s="339"/>
      <c r="K102" s="339"/>
      <c r="L102" s="339"/>
      <c r="M102" s="339"/>
      <c r="N102" s="339"/>
      <c r="O102" s="339"/>
      <c r="P102" s="339"/>
      <c r="Q102" s="339"/>
      <c r="R102" s="339"/>
      <c r="S102" s="339"/>
      <c r="T102" s="339"/>
      <c r="U102" s="339"/>
      <c r="V102" s="339"/>
      <c r="W102" s="339"/>
      <c r="X102" s="339"/>
      <c r="Y102" s="339"/>
      <c r="Z102" s="339"/>
      <c r="AA102" s="339"/>
      <c r="AB102" s="339"/>
      <c r="AC102" s="339"/>
      <c r="AD102" s="339"/>
      <c r="AE102" s="404"/>
    </row>
    <row r="103" spans="2:34" x14ac:dyDescent="0.25">
      <c r="AE103" s="922" t="s">
        <v>3371</v>
      </c>
    </row>
  </sheetData>
  <sheetProtection algorithmName="SHA-512" hashValue="vzIDJweMVc1OY6BRB4pp8mhroWKgy6RwugLe68lSqP6W+Sk6fqzeJ1GAbREyCKI1PX1r0GeJiG6ykgu+pKJxrQ==" saltValue="Uv6Q7GzL2jhBSK7V4j1/og==" spinCount="100000" sheet="1" objects="1" scenarios="1" selectLockedCells="1"/>
  <mergeCells count="23">
    <mergeCell ref="D9:G9"/>
    <mergeCell ref="AC6:AC7"/>
    <mergeCell ref="D10:G10"/>
    <mergeCell ref="L5:L7"/>
    <mergeCell ref="O5:V5"/>
    <mergeCell ref="O6:S6"/>
    <mergeCell ref="T6:V6"/>
    <mergeCell ref="Y5:AC5"/>
    <mergeCell ref="Y6:Y7"/>
    <mergeCell ref="AB6:AB7"/>
    <mergeCell ref="D5:D7"/>
    <mergeCell ref="E5:E7"/>
    <mergeCell ref="F5:F7"/>
    <mergeCell ref="G5:G7"/>
    <mergeCell ref="K6:K7"/>
    <mergeCell ref="N6:N7"/>
    <mergeCell ref="AA6:AA7"/>
    <mergeCell ref="H6:H7"/>
    <mergeCell ref="I5:I7"/>
    <mergeCell ref="J5:K5"/>
    <mergeCell ref="J6:J7"/>
    <mergeCell ref="Z6:Z7"/>
    <mergeCell ref="W6:W7"/>
  </mergeCells>
  <phoneticPr fontId="2"/>
  <conditionalFormatting sqref="H11:H100">
    <cfRule type="expression" dxfId="100" priority="13" stopIfTrue="1">
      <formula>AND($J11="",H11="○")</formula>
    </cfRule>
  </conditionalFormatting>
  <conditionalFormatting sqref="N11:N100">
    <cfRule type="expression" dxfId="99" priority="16" stopIfTrue="1">
      <formula>AND($J11="",N11="○")</formula>
    </cfRule>
  </conditionalFormatting>
  <conditionalFormatting sqref="P11:S100">
    <cfRule type="expression" dxfId="98" priority="10" stopIfTrue="1">
      <formula>AND($J11="",P11="○")</formula>
    </cfRule>
  </conditionalFormatting>
  <conditionalFormatting sqref="Q11:Q100">
    <cfRule type="expression" dxfId="97" priority="7" stopIfTrue="1">
      <formula>AND(Q11="○",OR(R11="○",S11="○"))</formula>
    </cfRule>
  </conditionalFormatting>
  <conditionalFormatting sqref="Q12:S100">
    <cfRule type="expression" dxfId="96" priority="22" stopIfTrue="1">
      <formula>AND($J12="",Q12="○")</formula>
    </cfRule>
  </conditionalFormatting>
  <conditionalFormatting sqref="R11:R100">
    <cfRule type="expression" dxfId="95" priority="6" stopIfTrue="1">
      <formula>AND(R11="○",OR(Q11="○",S11="○"))</formula>
    </cfRule>
  </conditionalFormatting>
  <conditionalFormatting sqref="S11:S100">
    <cfRule type="expression" dxfId="94" priority="5" stopIfTrue="1">
      <formula>AND(S11="○",OR(Q11="○",R11="○"))</formula>
    </cfRule>
  </conditionalFormatting>
  <conditionalFormatting sqref="T11:T100">
    <cfRule type="expression" dxfId="93" priority="4" stopIfTrue="1">
      <formula>AND(T11="○",OR(U11="○",V11="○"))</formula>
    </cfRule>
  </conditionalFormatting>
  <conditionalFormatting sqref="T11:U100">
    <cfRule type="expression" dxfId="92" priority="8" stopIfTrue="1">
      <formula>AND($K11="",T11="○")</formula>
    </cfRule>
  </conditionalFormatting>
  <conditionalFormatting sqref="U11:U100">
    <cfRule type="expression" dxfId="91" priority="3" stopIfTrue="1">
      <formula>AND(U11="○",OR(T11="○",V11="○"))</formula>
    </cfRule>
  </conditionalFormatting>
  <conditionalFormatting sqref="V11:V100">
    <cfRule type="expression" dxfId="90" priority="1" stopIfTrue="1">
      <formula>AND(V11="○",OR(T11="○",U11="○"))</formula>
    </cfRule>
    <cfRule type="expression" dxfId="89" priority="2" stopIfTrue="1">
      <formula>AND($K11="",V11="○")</formula>
    </cfRule>
  </conditionalFormatting>
  <conditionalFormatting sqref="W11:W100">
    <cfRule type="expression" dxfId="88" priority="18" stopIfTrue="1">
      <formula>AND($J11="",W11="○")</formula>
    </cfRule>
  </conditionalFormatting>
  <dataValidations count="3">
    <dataValidation showInputMessage="1" showErrorMessage="1" sqref="AE5:AF101" xr:uid="{00000000-0002-0000-0E00-000000000000}"/>
    <dataValidation type="list" showInputMessage="1" showErrorMessage="1" sqref="W11:W101 N11:N101" xr:uid="{00000000-0002-0000-0E00-000001000000}">
      <formula1>$AI$1:$AK$1</formula1>
    </dataValidation>
    <dataValidation type="list" showInputMessage="1" showErrorMessage="1" sqref="O101 H11:H100 P11:V101" xr:uid="{00000000-0002-0000-0E00-000002000000}">
      <formula1>$AI$1:$AI$2</formula1>
    </dataValidation>
  </dataValidations>
  <printOptions horizontalCentered="1"/>
  <pageMargins left="0.19685039370078741" right="0.19685039370078741" top="0.59055118110236227" bottom="0.39370078740157483" header="0.39370078740157483" footer="0.19685039370078741"/>
  <pageSetup paperSize="9" scale="90" firstPageNumber="15" orientation="landscape" blackAndWhite="1" horizontalDpi="300" verticalDpi="300" r:id="rId1"/>
  <headerFooter alignWithMargins="0">
    <oddFooter>&amp;C&amp;P</oddFooter>
  </headerFooter>
  <ignoredErrors>
    <ignoredError sqref="AC11:AC100" unlockedFormula="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B1:AI16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9.59765625" customWidth="1"/>
    <col min="6" max="6" width="7.59765625" customWidth="1"/>
    <col min="7" max="7" width="17.59765625" customWidth="1"/>
    <col min="8" max="10" width="5.59765625" customWidth="1"/>
    <col min="11" max="11" width="6.1328125" customWidth="1"/>
    <col min="12" max="12" width="4.59765625" customWidth="1"/>
    <col min="13" max="13" width="0.265625" customWidth="1"/>
    <col min="14" max="22" width="6.3984375" customWidth="1"/>
    <col min="23" max="23" width="0.265625" customWidth="1"/>
    <col min="24" max="25" width="5.59765625" customWidth="1"/>
    <col min="26" max="28" width="6.59765625" customWidth="1"/>
    <col min="29" max="29" width="2.59765625" customWidth="1"/>
    <col min="30" max="30" width="0.46484375" customWidth="1"/>
    <col min="31" max="31" width="2.59765625" customWidth="1"/>
    <col min="32" max="32" width="7.59765625" hidden="1" customWidth="1"/>
  </cols>
  <sheetData>
    <row r="1" spans="2:35" ht="13.5" customHeight="1" x14ac:dyDescent="0.25">
      <c r="C1" s="183" t="s">
        <v>2518</v>
      </c>
      <c r="D1" s="1"/>
      <c r="E1" s="1"/>
      <c r="F1" s="1"/>
      <c r="G1" s="1"/>
      <c r="H1" s="1"/>
      <c r="I1" s="1"/>
      <c r="J1" s="1"/>
      <c r="K1" s="1"/>
      <c r="L1" s="1"/>
      <c r="M1" s="1"/>
      <c r="N1" s="1"/>
      <c r="O1" s="1"/>
      <c r="P1" s="1"/>
      <c r="Q1" s="1"/>
      <c r="R1" s="1"/>
      <c r="S1" s="1"/>
      <c r="T1" s="837"/>
      <c r="U1" s="837"/>
      <c r="V1" s="837"/>
      <c r="W1" s="1"/>
      <c r="X1" s="1"/>
      <c r="Y1" s="1"/>
      <c r="Z1" s="1"/>
      <c r="AA1" s="1"/>
      <c r="AB1" s="837"/>
      <c r="AC1" s="837"/>
      <c r="AD1" s="1"/>
      <c r="AE1" s="1"/>
      <c r="AH1" t="s">
        <v>7</v>
      </c>
      <c r="AI1" t="s">
        <v>146</v>
      </c>
    </row>
    <row r="2" spans="2:35" ht="3" customHeight="1" x14ac:dyDescent="0.25">
      <c r="B2" s="630"/>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226"/>
      <c r="AE2" s="1"/>
      <c r="AF2" s="1"/>
      <c r="AG2" s="1"/>
    </row>
    <row r="3" spans="2:35" ht="13.5" customHeight="1" x14ac:dyDescent="0.25">
      <c r="B3" s="12"/>
      <c r="C3" s="1"/>
      <c r="D3" s="1" t="s">
        <v>2751</v>
      </c>
      <c r="E3" s="1"/>
      <c r="F3" s="1"/>
      <c r="G3" s="1"/>
      <c r="H3" s="1"/>
      <c r="I3" s="1"/>
      <c r="J3" s="1"/>
      <c r="K3" s="1"/>
      <c r="L3" s="1"/>
      <c r="M3" s="1"/>
      <c r="N3" s="1"/>
      <c r="O3" s="1"/>
      <c r="P3" s="1"/>
      <c r="Q3" s="1"/>
      <c r="R3" s="1"/>
      <c r="S3" s="1"/>
      <c r="T3" s="1"/>
      <c r="U3" s="1"/>
      <c r="V3" s="1"/>
      <c r="W3" s="1"/>
      <c r="X3" s="1"/>
      <c r="Y3" s="1"/>
      <c r="Z3" s="1"/>
      <c r="AA3" s="1"/>
      <c r="AB3" s="1"/>
      <c r="AC3" s="1"/>
      <c r="AD3" s="358"/>
      <c r="AE3" s="1"/>
      <c r="AF3" s="1"/>
      <c r="AG3" s="1"/>
    </row>
    <row r="4" spans="2:35" ht="13.5" customHeight="1" x14ac:dyDescent="0.25">
      <c r="B4" s="12"/>
      <c r="C4" s="1"/>
      <c r="D4" s="1"/>
      <c r="E4" s="1"/>
      <c r="F4" s="1"/>
      <c r="G4" s="2"/>
      <c r="H4" s="1"/>
      <c r="I4" s="5"/>
      <c r="J4" s="2"/>
      <c r="K4" s="1"/>
      <c r="L4" s="1"/>
      <c r="M4" s="1"/>
      <c r="N4" s="1"/>
      <c r="O4" s="1"/>
      <c r="P4" s="1"/>
      <c r="Q4" s="1"/>
      <c r="R4" s="1"/>
      <c r="S4" s="1"/>
      <c r="T4" s="1"/>
      <c r="U4" s="1"/>
      <c r="V4" s="1"/>
      <c r="W4" s="1"/>
      <c r="Z4" s="1"/>
      <c r="AB4" s="1"/>
      <c r="AC4" s="1"/>
      <c r="AD4" s="358"/>
      <c r="AE4" s="1"/>
      <c r="AF4" s="1"/>
      <c r="AG4" s="1"/>
    </row>
    <row r="5" spans="2:35" ht="15" customHeight="1" x14ac:dyDescent="0.25">
      <c r="B5" s="401"/>
      <c r="D5" s="1206" t="s">
        <v>2502</v>
      </c>
      <c r="E5" s="1206" t="s">
        <v>2527</v>
      </c>
      <c r="F5" s="1206" t="s">
        <v>2528</v>
      </c>
      <c r="G5" s="1206" t="s">
        <v>2520</v>
      </c>
      <c r="H5" s="886">
        <f>基本情報!$E$13</f>
        <v>2</v>
      </c>
      <c r="I5" s="886">
        <f>基本情報!$E$18</f>
        <v>3</v>
      </c>
      <c r="J5" s="886">
        <f>基本情報!$E$20</f>
        <v>4</v>
      </c>
      <c r="K5" s="886">
        <f>基本情報!$E$11</f>
        <v>1</v>
      </c>
      <c r="L5" s="175" t="s">
        <v>1859</v>
      </c>
      <c r="M5" s="451"/>
      <c r="N5" s="449" t="s">
        <v>2529</v>
      </c>
      <c r="O5" s="449" t="s">
        <v>2755</v>
      </c>
      <c r="P5" s="1009" t="s">
        <v>2530</v>
      </c>
      <c r="Q5" s="1009"/>
      <c r="R5" s="1010"/>
      <c r="S5" s="133" t="s">
        <v>2531</v>
      </c>
      <c r="T5" s="133" t="s">
        <v>2532</v>
      </c>
      <c r="U5" s="133" t="s">
        <v>2756</v>
      </c>
      <c r="V5" s="133" t="s">
        <v>2759</v>
      </c>
      <c r="W5" s="451"/>
      <c r="X5" s="1067" t="s">
        <v>194</v>
      </c>
      <c r="Y5" s="1068"/>
      <c r="Z5" s="1068"/>
      <c r="AA5" s="1068"/>
      <c r="AB5" s="1069"/>
      <c r="AC5" s="5"/>
      <c r="AD5" s="539"/>
      <c r="AE5" s="540"/>
      <c r="AF5" s="1"/>
      <c r="AG5" s="1"/>
    </row>
    <row r="6" spans="2:35" ht="15" customHeight="1" x14ac:dyDescent="0.25">
      <c r="B6" s="401"/>
      <c r="D6" s="1206"/>
      <c r="E6" s="1206"/>
      <c r="F6" s="1206"/>
      <c r="G6" s="1206"/>
      <c r="H6" s="1123" t="s">
        <v>2482</v>
      </c>
      <c r="I6" s="1123"/>
      <c r="J6" s="1123"/>
      <c r="K6" s="992" t="s">
        <v>2676</v>
      </c>
      <c r="L6" s="1204" t="s">
        <v>641</v>
      </c>
      <c r="M6" s="541"/>
      <c r="N6" s="1217" t="s">
        <v>2752</v>
      </c>
      <c r="O6" s="1010" t="s">
        <v>2757</v>
      </c>
      <c r="P6" s="1009" t="s">
        <v>2533</v>
      </c>
      <c r="Q6" s="992" t="s">
        <v>2956</v>
      </c>
      <c r="R6" s="992" t="s">
        <v>2955</v>
      </c>
      <c r="S6" s="1219" t="s">
        <v>2753</v>
      </c>
      <c r="T6" s="1219" t="s">
        <v>2534</v>
      </c>
      <c r="U6" s="1123" t="s">
        <v>2758</v>
      </c>
      <c r="V6" s="1123" t="s">
        <v>2760</v>
      </c>
      <c r="W6" s="517"/>
      <c r="X6" s="992" t="s">
        <v>2685</v>
      </c>
      <c r="Y6" s="992" t="s">
        <v>2507</v>
      </c>
      <c r="Z6" s="992" t="s">
        <v>2688</v>
      </c>
      <c r="AA6" s="992" t="s">
        <v>2686</v>
      </c>
      <c r="AB6" s="1204" t="s">
        <v>2687</v>
      </c>
      <c r="AC6" s="795"/>
      <c r="AD6" s="539"/>
      <c r="AE6" s="540"/>
      <c r="AF6" s="1"/>
      <c r="AG6" s="1"/>
    </row>
    <row r="7" spans="2:35" ht="72" customHeight="1" x14ac:dyDescent="0.25">
      <c r="B7" s="401"/>
      <c r="D7" s="986"/>
      <c r="E7" s="986"/>
      <c r="F7" s="986"/>
      <c r="G7" s="986"/>
      <c r="H7" s="156" t="s">
        <v>2987</v>
      </c>
      <c r="I7" s="156" t="s">
        <v>2988</v>
      </c>
      <c r="J7" s="156" t="s">
        <v>2535</v>
      </c>
      <c r="K7" s="993"/>
      <c r="L7" s="1216"/>
      <c r="M7" s="541"/>
      <c r="N7" s="1218"/>
      <c r="O7" s="1213"/>
      <c r="P7" s="1215"/>
      <c r="Q7" s="1203"/>
      <c r="R7" s="1203"/>
      <c r="S7" s="1220"/>
      <c r="T7" s="1220"/>
      <c r="U7" s="992"/>
      <c r="V7" s="992"/>
      <c r="W7" s="517"/>
      <c r="X7" s="1203"/>
      <c r="Y7" s="1203"/>
      <c r="Z7" s="1203"/>
      <c r="AA7" s="1203"/>
      <c r="AB7" s="1205"/>
      <c r="AC7" s="795"/>
      <c r="AD7" s="539"/>
      <c r="AE7" s="540"/>
      <c r="AF7" s="1"/>
      <c r="AG7" s="1"/>
    </row>
    <row r="8" spans="2:35" ht="2.1" customHeight="1" thickBot="1" x14ac:dyDescent="0.3">
      <c r="B8" s="401"/>
      <c r="D8" s="175"/>
      <c r="E8" s="450"/>
      <c r="F8" s="450"/>
      <c r="G8" s="450"/>
      <c r="H8" s="25"/>
      <c r="I8" s="25"/>
      <c r="J8" s="25"/>
      <c r="K8" s="133"/>
      <c r="L8" s="519"/>
      <c r="M8" s="650"/>
      <c r="N8" s="516"/>
      <c r="O8" s="516"/>
      <c r="P8" s="515"/>
      <c r="Q8" s="156"/>
      <c r="R8" s="156"/>
      <c r="S8" s="156"/>
      <c r="T8" s="156"/>
      <c r="U8" s="156"/>
      <c r="V8" s="156"/>
      <c r="W8" s="133"/>
      <c r="X8" s="543"/>
      <c r="Y8" s="543"/>
      <c r="Z8" s="543"/>
      <c r="AA8" s="543"/>
      <c r="AB8" s="651"/>
      <c r="AC8" s="796"/>
      <c r="AD8" s="539"/>
      <c r="AE8" s="540"/>
      <c r="AF8" s="1"/>
      <c r="AG8" s="1"/>
    </row>
    <row r="9" spans="2:35" ht="15" customHeight="1" thickBot="1" x14ac:dyDescent="0.3">
      <c r="B9" s="401"/>
      <c r="D9" s="1067" t="s">
        <v>2248</v>
      </c>
      <c r="E9" s="1068"/>
      <c r="F9" s="1068"/>
      <c r="G9" s="1069"/>
      <c r="H9" s="518" t="s">
        <v>1859</v>
      </c>
      <c r="I9" s="518" t="s">
        <v>1859</v>
      </c>
      <c r="J9" s="518" t="s">
        <v>1859</v>
      </c>
      <c r="K9" s="518" t="s">
        <v>1859</v>
      </c>
      <c r="L9" s="25" t="s">
        <v>1859</v>
      </c>
      <c r="M9" s="597"/>
      <c r="N9" s="752" t="str">
        <f>IF($H$10=0,"      －",N$10/$H$10)</f>
        <v xml:space="preserve">      －</v>
      </c>
      <c r="O9" s="632" t="str">
        <f>IF($H$10=0,"      －",O$10/$H$10)</f>
        <v xml:space="preserve">      －</v>
      </c>
      <c r="P9" s="632" t="str">
        <f>IF($K$10=0,"      －",ROUND(P$10/$K$10,3))</f>
        <v xml:space="preserve">      －</v>
      </c>
      <c r="Q9" s="632" t="str">
        <f>IF($K$10=0,"      －",ROUND(Q$10/$K$10,3))</f>
        <v xml:space="preserve">      －</v>
      </c>
      <c r="R9" s="632" t="str">
        <f>IF($K$10=0,"      －",ROUND(R$10/$K$10,3))</f>
        <v xml:space="preserve">      －</v>
      </c>
      <c r="S9" s="632" t="str">
        <f>IF($I$10=0,"      －",S$10/$I$10)</f>
        <v xml:space="preserve">      －</v>
      </c>
      <c r="T9" s="632" t="str">
        <f>IF($J$10=0,"      －",T$10/$J$10)</f>
        <v xml:space="preserve">      －</v>
      </c>
      <c r="U9" s="632" t="str">
        <f>IF($J$10=0,"      －",U$10/$J$10)</f>
        <v xml:space="preserve">      －</v>
      </c>
      <c r="V9" s="546" t="str">
        <f>IF($J$10=0,"      －",V$10/$J$10)</f>
        <v xml:space="preserve">      －</v>
      </c>
      <c r="W9" s="502"/>
      <c r="X9" s="547" t="s">
        <v>1859</v>
      </c>
      <c r="Y9" s="548" t="s">
        <v>1859</v>
      </c>
      <c r="Z9" s="549" t="s">
        <v>1859</v>
      </c>
      <c r="AA9" s="633" t="s">
        <v>1859</v>
      </c>
      <c r="AB9" s="634" t="s">
        <v>1859</v>
      </c>
      <c r="AC9" s="742"/>
      <c r="AD9" s="635"/>
      <c r="AE9" s="683"/>
      <c r="AF9" s="1"/>
      <c r="AG9" s="1"/>
    </row>
    <row r="10" spans="2:35" ht="15" customHeight="1" thickBot="1" x14ac:dyDescent="0.3">
      <c r="B10" s="401"/>
      <c r="D10" s="1067" t="s">
        <v>1559</v>
      </c>
      <c r="E10" s="1068"/>
      <c r="F10" s="1068"/>
      <c r="G10" s="1221"/>
      <c r="H10" s="652">
        <f t="array" ref="H10">SUM(IF(H11:H160="○",$K11:$K160*$L11:$L160,0))</f>
        <v>0</v>
      </c>
      <c r="I10" s="653">
        <f t="array" ref="I10">SUM(IF(I11:I160="○",$K11:$K160*$L11:$L160,0))</f>
        <v>0</v>
      </c>
      <c r="J10" s="653">
        <f t="array" ref="J10">SUM(IF(J11:J160="○",$K11:$K160*$L11:$L160,0))</f>
        <v>0</v>
      </c>
      <c r="K10" s="654">
        <f>SUMPRODUCT(K11:K160,L11:L160)</f>
        <v>0</v>
      </c>
      <c r="L10" s="638">
        <f>SUM(L11:L160)</f>
        <v>0</v>
      </c>
      <c r="M10" s="555"/>
      <c r="N10" s="684">
        <f t="array" ref="N10">SUM(IF(N11:N160="○",$K11:$K160*$L11:$L160,0))</f>
        <v>0</v>
      </c>
      <c r="O10" s="684">
        <f t="array" ref="O10">SUM(IF(O11:O160="○",$K11:$K160*$L11:$L160,0))</f>
        <v>0</v>
      </c>
      <c r="P10" s="684">
        <f t="array" ref="P10">SUM(IF(P11:P160="○",$K11:$K160*$L11:$L160,0))</f>
        <v>0</v>
      </c>
      <c r="Q10" s="684">
        <f t="array" ref="Q10">SUM(IF(Q11:Q160="○",$K11:$K160*$L11:$L160,0))</f>
        <v>0</v>
      </c>
      <c r="R10" s="684">
        <f t="array" ref="R10">SUM(IF(R11:R160="○",$K11:$K160*$L11:$L160,0))</f>
        <v>0</v>
      </c>
      <c r="S10" s="684">
        <f t="array" ref="S10">SUM(IF(S11:S160="○",$K11:$K160*$L11:$L160,0))</f>
        <v>0</v>
      </c>
      <c r="T10" s="684">
        <f t="array" ref="T10">SUM(IF(T11:T160="○",$K11:$K160*$L11:$L160,0))</f>
        <v>0</v>
      </c>
      <c r="U10" s="684">
        <f t="array" ref="U10">SUM(IF(U11:U160="○",$K11:$K160*$L11:$L160,0))</f>
        <v>0</v>
      </c>
      <c r="V10" s="684">
        <f t="array" ref="V10">SUM(IF(V11:V160="○",$K11:$K160*$L11:$L160,0))</f>
        <v>0</v>
      </c>
      <c r="W10" s="655"/>
      <c r="X10" s="547" t="s">
        <v>1859</v>
      </c>
      <c r="Y10" s="548" t="s">
        <v>1859</v>
      </c>
      <c r="Z10" s="606">
        <f>SUM(Z11:Z160)</f>
        <v>0</v>
      </c>
      <c r="AA10" s="641">
        <f>SUM(AA11:AA160)</f>
        <v>0</v>
      </c>
      <c r="AB10" s="606">
        <f>SUM(AB11:AB160)</f>
        <v>0</v>
      </c>
      <c r="AC10" s="743"/>
      <c r="AD10" s="642"/>
      <c r="AE10" s="643"/>
      <c r="AF10" s="1"/>
      <c r="AG10" s="1"/>
    </row>
    <row r="11" spans="2:35" ht="13.5" customHeight="1" x14ac:dyDescent="0.25">
      <c r="B11" s="401"/>
      <c r="D11" s="459">
        <v>1</v>
      </c>
      <c r="E11" s="656"/>
      <c r="F11" s="656"/>
      <c r="G11" s="656"/>
      <c r="H11" s="569"/>
      <c r="I11" s="569"/>
      <c r="J11" s="569"/>
      <c r="K11" s="657"/>
      <c r="L11" s="658"/>
      <c r="M11" s="898"/>
      <c r="N11" s="571"/>
      <c r="O11" s="571"/>
      <c r="P11" s="659"/>
      <c r="Q11" s="659"/>
      <c r="R11" s="659"/>
      <c r="S11" s="569"/>
      <c r="T11" s="571"/>
      <c r="U11" s="571"/>
      <c r="V11" s="571"/>
      <c r="W11" s="901"/>
      <c r="X11" s="572"/>
      <c r="Y11" s="573"/>
      <c r="Z11" s="574" t="str">
        <f t="shared" ref="Z11:Z74" si="0">IF(OR(G11="",K11="",),"",K11/1000*L11*X11*Y11)</f>
        <v/>
      </c>
      <c r="AA11" s="575"/>
      <c r="AB11" s="576" t="str">
        <f t="shared" ref="AB11:AB40" si="1">IF(AA11="",Z11,AA11)</f>
        <v/>
      </c>
      <c r="AC11" s="808"/>
      <c r="AD11" s="646"/>
      <c r="AE11" s="649"/>
      <c r="AF11" s="1"/>
      <c r="AG11" s="1"/>
    </row>
    <row r="12" spans="2:35" ht="13.5" customHeight="1" x14ac:dyDescent="0.25">
      <c r="B12" s="401"/>
      <c r="D12" s="416">
        <f>D11+1</f>
        <v>2</v>
      </c>
      <c r="E12" s="534"/>
      <c r="F12" s="534"/>
      <c r="G12" s="534"/>
      <c r="H12" s="571"/>
      <c r="I12" s="571"/>
      <c r="J12" s="571"/>
      <c r="K12" s="660"/>
      <c r="L12" s="586"/>
      <c r="M12" s="899"/>
      <c r="N12" s="661"/>
      <c r="O12" s="661"/>
      <c r="P12" s="661"/>
      <c r="Q12" s="571"/>
      <c r="R12" s="571"/>
      <c r="S12" s="571"/>
      <c r="T12" s="571"/>
      <c r="U12" s="571"/>
      <c r="V12" s="571"/>
      <c r="W12" s="902"/>
      <c r="X12" s="479"/>
      <c r="Y12" s="584"/>
      <c r="Z12" s="585" t="str">
        <f t="shared" si="0"/>
        <v/>
      </c>
      <c r="AA12" s="586"/>
      <c r="AB12" s="587" t="str">
        <f t="shared" si="1"/>
        <v/>
      </c>
      <c r="AC12" s="808"/>
      <c r="AD12" s="646"/>
      <c r="AE12" s="649"/>
      <c r="AF12" s="1"/>
      <c r="AG12" s="1"/>
    </row>
    <row r="13" spans="2:35" ht="13.5" customHeight="1" x14ac:dyDescent="0.25">
      <c r="B13" s="401"/>
      <c r="D13" s="416">
        <f>D12+1</f>
        <v>3</v>
      </c>
      <c r="E13" s="534"/>
      <c r="F13" s="534"/>
      <c r="G13" s="534"/>
      <c r="H13" s="571"/>
      <c r="I13" s="571"/>
      <c r="J13" s="571"/>
      <c r="K13" s="660"/>
      <c r="L13" s="586"/>
      <c r="M13" s="899"/>
      <c r="N13" s="661"/>
      <c r="O13" s="661"/>
      <c r="P13" s="661"/>
      <c r="Q13" s="571"/>
      <c r="R13" s="571"/>
      <c r="S13" s="571"/>
      <c r="T13" s="571"/>
      <c r="U13" s="571"/>
      <c r="V13" s="571"/>
      <c r="W13" s="902"/>
      <c r="X13" s="479"/>
      <c r="Y13" s="584"/>
      <c r="Z13" s="585" t="str">
        <f t="shared" si="0"/>
        <v/>
      </c>
      <c r="AA13" s="586"/>
      <c r="AB13" s="587" t="str">
        <f t="shared" si="1"/>
        <v/>
      </c>
      <c r="AC13" s="808"/>
      <c r="AD13" s="646"/>
      <c r="AE13" s="649"/>
      <c r="AF13" s="1"/>
      <c r="AG13" s="1"/>
    </row>
    <row r="14" spans="2:35" ht="13.5" customHeight="1" x14ac:dyDescent="0.25">
      <c r="B14" s="401"/>
      <c r="D14" s="416">
        <f t="shared" ref="D14:D40" si="2">D13+1</f>
        <v>4</v>
      </c>
      <c r="E14" s="534"/>
      <c r="F14" s="534"/>
      <c r="G14" s="534"/>
      <c r="H14" s="571"/>
      <c r="I14" s="571"/>
      <c r="J14" s="571"/>
      <c r="K14" s="660"/>
      <c r="L14" s="586"/>
      <c r="M14" s="899"/>
      <c r="N14" s="661"/>
      <c r="O14" s="661"/>
      <c r="P14" s="661"/>
      <c r="Q14" s="571"/>
      <c r="R14" s="571"/>
      <c r="S14" s="571"/>
      <c r="T14" s="571"/>
      <c r="U14" s="571"/>
      <c r="V14" s="571"/>
      <c r="W14" s="902"/>
      <c r="X14" s="479"/>
      <c r="Y14" s="584"/>
      <c r="Z14" s="585" t="str">
        <f t="shared" si="0"/>
        <v/>
      </c>
      <c r="AA14" s="586"/>
      <c r="AB14" s="587" t="str">
        <f t="shared" si="1"/>
        <v/>
      </c>
      <c r="AC14" s="808"/>
      <c r="AD14" s="646"/>
      <c r="AE14" s="649"/>
      <c r="AF14" s="1"/>
      <c r="AG14" s="1"/>
    </row>
    <row r="15" spans="2:35" ht="13.5" customHeight="1" x14ac:dyDescent="0.25">
      <c r="B15" s="401"/>
      <c r="D15" s="416">
        <f t="shared" si="2"/>
        <v>5</v>
      </c>
      <c r="E15" s="534"/>
      <c r="F15" s="534"/>
      <c r="G15" s="534"/>
      <c r="H15" s="571"/>
      <c r="I15" s="571"/>
      <c r="J15" s="571"/>
      <c r="K15" s="660"/>
      <c r="L15" s="586"/>
      <c r="M15" s="899"/>
      <c r="N15" s="661"/>
      <c r="O15" s="661"/>
      <c r="P15" s="661"/>
      <c r="Q15" s="571"/>
      <c r="R15" s="571"/>
      <c r="S15" s="571"/>
      <c r="T15" s="571"/>
      <c r="U15" s="571"/>
      <c r="V15" s="571"/>
      <c r="W15" s="902"/>
      <c r="X15" s="479"/>
      <c r="Y15" s="584"/>
      <c r="Z15" s="585" t="str">
        <f t="shared" si="0"/>
        <v/>
      </c>
      <c r="AA15" s="586"/>
      <c r="AB15" s="587" t="str">
        <f t="shared" si="1"/>
        <v/>
      </c>
      <c r="AC15" s="808"/>
      <c r="AD15" s="646"/>
      <c r="AE15" s="649"/>
      <c r="AF15" s="1"/>
      <c r="AG15" s="1"/>
    </row>
    <row r="16" spans="2:35" ht="13.5" customHeight="1" x14ac:dyDescent="0.25">
      <c r="B16" s="401"/>
      <c r="D16" s="416">
        <f t="shared" si="2"/>
        <v>6</v>
      </c>
      <c r="E16" s="534"/>
      <c r="F16" s="534"/>
      <c r="G16" s="534"/>
      <c r="H16" s="571"/>
      <c r="I16" s="571"/>
      <c r="J16" s="571"/>
      <c r="K16" s="660"/>
      <c r="L16" s="586"/>
      <c r="M16" s="899"/>
      <c r="N16" s="661"/>
      <c r="O16" s="661"/>
      <c r="P16" s="661"/>
      <c r="Q16" s="571"/>
      <c r="R16" s="571"/>
      <c r="S16" s="571"/>
      <c r="T16" s="571"/>
      <c r="U16" s="571"/>
      <c r="V16" s="571"/>
      <c r="W16" s="902"/>
      <c r="X16" s="479"/>
      <c r="Y16" s="584"/>
      <c r="Z16" s="585" t="str">
        <f t="shared" si="0"/>
        <v/>
      </c>
      <c r="AA16" s="586"/>
      <c r="AB16" s="587" t="str">
        <f t="shared" si="1"/>
        <v/>
      </c>
      <c r="AC16" s="808"/>
      <c r="AD16" s="646"/>
      <c r="AE16" s="649"/>
      <c r="AF16" s="1"/>
      <c r="AG16" s="1"/>
    </row>
    <row r="17" spans="2:33" ht="13.5" customHeight="1" x14ac:dyDescent="0.25">
      <c r="B17" s="401"/>
      <c r="D17" s="416">
        <f t="shared" si="2"/>
        <v>7</v>
      </c>
      <c r="E17" s="534"/>
      <c r="F17" s="534"/>
      <c r="G17" s="534"/>
      <c r="H17" s="571"/>
      <c r="I17" s="571"/>
      <c r="J17" s="571"/>
      <c r="K17" s="660"/>
      <c r="L17" s="586"/>
      <c r="M17" s="899"/>
      <c r="N17" s="661"/>
      <c r="O17" s="661"/>
      <c r="P17" s="661"/>
      <c r="Q17" s="571"/>
      <c r="R17" s="571"/>
      <c r="S17" s="571"/>
      <c r="T17" s="571"/>
      <c r="U17" s="571"/>
      <c r="V17" s="571"/>
      <c r="W17" s="902"/>
      <c r="X17" s="479"/>
      <c r="Y17" s="584"/>
      <c r="Z17" s="585" t="str">
        <f t="shared" si="0"/>
        <v/>
      </c>
      <c r="AA17" s="586"/>
      <c r="AB17" s="587" t="str">
        <f t="shared" si="1"/>
        <v/>
      </c>
      <c r="AC17" s="808"/>
      <c r="AD17" s="646"/>
      <c r="AE17" s="649"/>
      <c r="AF17" s="1"/>
      <c r="AG17" s="1"/>
    </row>
    <row r="18" spans="2:33" ht="13.5" customHeight="1" x14ac:dyDescent="0.25">
      <c r="B18" s="401"/>
      <c r="D18" s="416">
        <f t="shared" si="2"/>
        <v>8</v>
      </c>
      <c r="E18" s="534"/>
      <c r="F18" s="534"/>
      <c r="G18" s="534"/>
      <c r="H18" s="571"/>
      <c r="I18" s="571"/>
      <c r="J18" s="571"/>
      <c r="K18" s="660"/>
      <c r="L18" s="586"/>
      <c r="M18" s="899"/>
      <c r="N18" s="661"/>
      <c r="O18" s="661"/>
      <c r="P18" s="661"/>
      <c r="Q18" s="571"/>
      <c r="R18" s="571"/>
      <c r="S18" s="571"/>
      <c r="T18" s="571"/>
      <c r="U18" s="571"/>
      <c r="V18" s="571"/>
      <c r="W18" s="902"/>
      <c r="X18" s="479"/>
      <c r="Y18" s="584"/>
      <c r="Z18" s="585" t="str">
        <f t="shared" si="0"/>
        <v/>
      </c>
      <c r="AA18" s="586"/>
      <c r="AB18" s="587" t="str">
        <f t="shared" si="1"/>
        <v/>
      </c>
      <c r="AC18" s="808"/>
      <c r="AD18" s="646"/>
      <c r="AE18" s="649"/>
      <c r="AF18" s="1"/>
      <c r="AG18" s="1"/>
    </row>
    <row r="19" spans="2:33" ht="13.5" customHeight="1" x14ac:dyDescent="0.25">
      <c r="B19" s="401"/>
      <c r="D19" s="416">
        <f t="shared" si="2"/>
        <v>9</v>
      </c>
      <c r="E19" s="534"/>
      <c r="F19" s="534"/>
      <c r="G19" s="534"/>
      <c r="H19" s="571"/>
      <c r="I19" s="571"/>
      <c r="J19" s="571"/>
      <c r="K19" s="660"/>
      <c r="L19" s="586"/>
      <c r="M19" s="899"/>
      <c r="N19" s="661"/>
      <c r="O19" s="661"/>
      <c r="P19" s="661"/>
      <c r="Q19" s="571"/>
      <c r="R19" s="571"/>
      <c r="S19" s="571"/>
      <c r="T19" s="571"/>
      <c r="U19" s="571"/>
      <c r="V19" s="571"/>
      <c r="W19" s="902"/>
      <c r="X19" s="479"/>
      <c r="Y19" s="584"/>
      <c r="Z19" s="585" t="str">
        <f t="shared" si="0"/>
        <v/>
      </c>
      <c r="AA19" s="586"/>
      <c r="AB19" s="587" t="str">
        <f t="shared" si="1"/>
        <v/>
      </c>
      <c r="AC19" s="808"/>
      <c r="AD19" s="646"/>
      <c r="AE19" s="649"/>
      <c r="AF19" s="1"/>
      <c r="AG19" s="1"/>
    </row>
    <row r="20" spans="2:33" ht="13.5" customHeight="1" x14ac:dyDescent="0.25">
      <c r="B20" s="401"/>
      <c r="D20" s="416">
        <f t="shared" si="2"/>
        <v>10</v>
      </c>
      <c r="E20" s="534"/>
      <c r="F20" s="534"/>
      <c r="G20" s="534"/>
      <c r="H20" s="571"/>
      <c r="I20" s="571"/>
      <c r="J20" s="571"/>
      <c r="K20" s="660"/>
      <c r="L20" s="586"/>
      <c r="M20" s="899"/>
      <c r="N20" s="661"/>
      <c r="O20" s="661"/>
      <c r="P20" s="661"/>
      <c r="Q20" s="571"/>
      <c r="R20" s="571"/>
      <c r="S20" s="571"/>
      <c r="T20" s="571"/>
      <c r="U20" s="571"/>
      <c r="V20" s="571"/>
      <c r="W20" s="902"/>
      <c r="X20" s="479"/>
      <c r="Y20" s="584"/>
      <c r="Z20" s="585" t="str">
        <f t="shared" si="0"/>
        <v/>
      </c>
      <c r="AA20" s="586"/>
      <c r="AB20" s="587" t="str">
        <f t="shared" si="1"/>
        <v/>
      </c>
      <c r="AC20" s="808"/>
      <c r="AD20" s="646"/>
      <c r="AE20" s="649"/>
      <c r="AF20" s="1"/>
      <c r="AG20" s="1"/>
    </row>
    <row r="21" spans="2:33" ht="13.5" customHeight="1" x14ac:dyDescent="0.25">
      <c r="B21" s="401"/>
      <c r="D21" s="416">
        <f t="shared" si="2"/>
        <v>11</v>
      </c>
      <c r="E21" s="534"/>
      <c r="F21" s="534"/>
      <c r="G21" s="534"/>
      <c r="H21" s="571"/>
      <c r="I21" s="571"/>
      <c r="J21" s="571"/>
      <c r="K21" s="660"/>
      <c r="L21" s="586"/>
      <c r="M21" s="899"/>
      <c r="N21" s="661"/>
      <c r="O21" s="661"/>
      <c r="P21" s="661"/>
      <c r="Q21" s="571"/>
      <c r="R21" s="571"/>
      <c r="S21" s="571"/>
      <c r="T21" s="571"/>
      <c r="U21" s="571"/>
      <c r="V21" s="571"/>
      <c r="W21" s="902"/>
      <c r="X21" s="479"/>
      <c r="Y21" s="584"/>
      <c r="Z21" s="585" t="str">
        <f t="shared" si="0"/>
        <v/>
      </c>
      <c r="AA21" s="586"/>
      <c r="AB21" s="587" t="str">
        <f t="shared" si="1"/>
        <v/>
      </c>
      <c r="AC21" s="808"/>
      <c r="AD21" s="646"/>
      <c r="AE21" s="649"/>
      <c r="AF21" s="1"/>
      <c r="AG21" s="1"/>
    </row>
    <row r="22" spans="2:33" ht="13.5" customHeight="1" x14ac:dyDescent="0.25">
      <c r="B22" s="401"/>
      <c r="D22" s="416">
        <f t="shared" si="2"/>
        <v>12</v>
      </c>
      <c r="E22" s="534"/>
      <c r="F22" s="534"/>
      <c r="G22" s="534"/>
      <c r="H22" s="571"/>
      <c r="I22" s="571"/>
      <c r="J22" s="571"/>
      <c r="K22" s="660"/>
      <c r="L22" s="586"/>
      <c r="M22" s="899"/>
      <c r="N22" s="661"/>
      <c r="O22" s="661"/>
      <c r="P22" s="661"/>
      <c r="Q22" s="571"/>
      <c r="R22" s="571"/>
      <c r="S22" s="571"/>
      <c r="T22" s="571"/>
      <c r="U22" s="571"/>
      <c r="V22" s="571"/>
      <c r="W22" s="902"/>
      <c r="X22" s="479"/>
      <c r="Y22" s="584"/>
      <c r="Z22" s="585" t="str">
        <f t="shared" si="0"/>
        <v/>
      </c>
      <c r="AA22" s="586"/>
      <c r="AB22" s="587" t="str">
        <f t="shared" si="1"/>
        <v/>
      </c>
      <c r="AC22" s="808"/>
      <c r="AD22" s="646"/>
      <c r="AE22" s="649"/>
      <c r="AF22" s="1"/>
      <c r="AG22" s="1"/>
    </row>
    <row r="23" spans="2:33" ht="13.5" customHeight="1" x14ac:dyDescent="0.25">
      <c r="B23" s="401"/>
      <c r="D23" s="416">
        <f t="shared" si="2"/>
        <v>13</v>
      </c>
      <c r="E23" s="534"/>
      <c r="F23" s="534"/>
      <c r="G23" s="534"/>
      <c r="H23" s="571"/>
      <c r="I23" s="571"/>
      <c r="J23" s="571"/>
      <c r="K23" s="660"/>
      <c r="L23" s="586"/>
      <c r="M23" s="899"/>
      <c r="N23" s="661"/>
      <c r="O23" s="661"/>
      <c r="P23" s="661"/>
      <c r="Q23" s="571"/>
      <c r="R23" s="571"/>
      <c r="S23" s="571"/>
      <c r="T23" s="571"/>
      <c r="U23" s="571"/>
      <c r="V23" s="571"/>
      <c r="W23" s="902"/>
      <c r="X23" s="479"/>
      <c r="Y23" s="584"/>
      <c r="Z23" s="585" t="str">
        <f t="shared" si="0"/>
        <v/>
      </c>
      <c r="AA23" s="586"/>
      <c r="AB23" s="587" t="str">
        <f t="shared" si="1"/>
        <v/>
      </c>
      <c r="AC23" s="808"/>
      <c r="AD23" s="646"/>
      <c r="AE23" s="649"/>
      <c r="AF23" s="1"/>
      <c r="AG23" s="1"/>
    </row>
    <row r="24" spans="2:33" ht="13.5" customHeight="1" x14ac:dyDescent="0.25">
      <c r="B24" s="401"/>
      <c r="D24" s="416">
        <f t="shared" si="2"/>
        <v>14</v>
      </c>
      <c r="E24" s="534"/>
      <c r="F24" s="534"/>
      <c r="G24" s="534"/>
      <c r="H24" s="571"/>
      <c r="I24" s="571"/>
      <c r="J24" s="571"/>
      <c r="K24" s="660"/>
      <c r="L24" s="586"/>
      <c r="M24" s="899"/>
      <c r="N24" s="661"/>
      <c r="O24" s="661"/>
      <c r="P24" s="661"/>
      <c r="Q24" s="571"/>
      <c r="R24" s="571"/>
      <c r="S24" s="571"/>
      <c r="T24" s="571"/>
      <c r="U24" s="571"/>
      <c r="V24" s="571"/>
      <c r="W24" s="902"/>
      <c r="X24" s="479"/>
      <c r="Y24" s="584"/>
      <c r="Z24" s="585" t="str">
        <f t="shared" si="0"/>
        <v/>
      </c>
      <c r="AA24" s="586"/>
      <c r="AB24" s="587" t="str">
        <f t="shared" si="1"/>
        <v/>
      </c>
      <c r="AC24" s="808"/>
      <c r="AD24" s="646"/>
      <c r="AE24" s="649"/>
      <c r="AF24" s="1"/>
      <c r="AG24" s="1"/>
    </row>
    <row r="25" spans="2:33" ht="13.5" customHeight="1" x14ac:dyDescent="0.25">
      <c r="B25" s="401"/>
      <c r="D25" s="416">
        <f t="shared" si="2"/>
        <v>15</v>
      </c>
      <c r="E25" s="534"/>
      <c r="F25" s="534"/>
      <c r="G25" s="534"/>
      <c r="H25" s="571"/>
      <c r="I25" s="571"/>
      <c r="J25" s="571"/>
      <c r="K25" s="660"/>
      <c r="L25" s="586"/>
      <c r="M25" s="899"/>
      <c r="N25" s="661"/>
      <c r="O25" s="661"/>
      <c r="P25" s="661"/>
      <c r="Q25" s="571"/>
      <c r="R25" s="571"/>
      <c r="S25" s="571"/>
      <c r="T25" s="571"/>
      <c r="U25" s="571"/>
      <c r="V25" s="571"/>
      <c r="W25" s="902"/>
      <c r="X25" s="479"/>
      <c r="Y25" s="584"/>
      <c r="Z25" s="585" t="str">
        <f t="shared" si="0"/>
        <v/>
      </c>
      <c r="AA25" s="586"/>
      <c r="AB25" s="587" t="str">
        <f t="shared" si="1"/>
        <v/>
      </c>
      <c r="AC25" s="808"/>
      <c r="AD25" s="646"/>
      <c r="AE25" s="649"/>
      <c r="AF25" s="1"/>
      <c r="AG25" s="1"/>
    </row>
    <row r="26" spans="2:33" ht="13.5" customHeight="1" x14ac:dyDescent="0.25">
      <c r="B26" s="401"/>
      <c r="D26" s="416">
        <f t="shared" si="2"/>
        <v>16</v>
      </c>
      <c r="E26" s="534"/>
      <c r="F26" s="534"/>
      <c r="G26" s="534"/>
      <c r="H26" s="571"/>
      <c r="I26" s="571"/>
      <c r="J26" s="571"/>
      <c r="K26" s="660"/>
      <c r="L26" s="586"/>
      <c r="M26" s="899"/>
      <c r="N26" s="661"/>
      <c r="O26" s="661"/>
      <c r="P26" s="661"/>
      <c r="Q26" s="571"/>
      <c r="R26" s="571"/>
      <c r="S26" s="571"/>
      <c r="T26" s="571"/>
      <c r="U26" s="571"/>
      <c r="V26" s="571"/>
      <c r="W26" s="902"/>
      <c r="X26" s="479"/>
      <c r="Y26" s="584"/>
      <c r="Z26" s="585" t="str">
        <f t="shared" si="0"/>
        <v/>
      </c>
      <c r="AA26" s="586"/>
      <c r="AB26" s="587" t="str">
        <f t="shared" si="1"/>
        <v/>
      </c>
      <c r="AC26" s="808"/>
      <c r="AD26" s="646"/>
      <c r="AE26" s="649"/>
      <c r="AF26" s="1"/>
      <c r="AG26" s="1"/>
    </row>
    <row r="27" spans="2:33" ht="13.5" customHeight="1" x14ac:dyDescent="0.25">
      <c r="B27" s="401"/>
      <c r="D27" s="416">
        <f t="shared" si="2"/>
        <v>17</v>
      </c>
      <c r="E27" s="534"/>
      <c r="F27" s="534"/>
      <c r="G27" s="534"/>
      <c r="H27" s="571"/>
      <c r="I27" s="571"/>
      <c r="J27" s="571"/>
      <c r="K27" s="660"/>
      <c r="L27" s="586"/>
      <c r="M27" s="899"/>
      <c r="N27" s="661"/>
      <c r="O27" s="661"/>
      <c r="P27" s="661"/>
      <c r="Q27" s="571"/>
      <c r="R27" s="571"/>
      <c r="S27" s="571"/>
      <c r="T27" s="571"/>
      <c r="U27" s="571"/>
      <c r="V27" s="571"/>
      <c r="W27" s="902"/>
      <c r="X27" s="479"/>
      <c r="Y27" s="584"/>
      <c r="Z27" s="585" t="str">
        <f t="shared" si="0"/>
        <v/>
      </c>
      <c r="AA27" s="586"/>
      <c r="AB27" s="587" t="str">
        <f t="shared" si="1"/>
        <v/>
      </c>
      <c r="AC27" s="808"/>
      <c r="AD27" s="646"/>
      <c r="AE27" s="649"/>
      <c r="AF27" s="1"/>
      <c r="AG27" s="1"/>
    </row>
    <row r="28" spans="2:33" ht="13.5" customHeight="1" x14ac:dyDescent="0.25">
      <c r="B28" s="401"/>
      <c r="D28" s="416">
        <f t="shared" si="2"/>
        <v>18</v>
      </c>
      <c r="E28" s="534"/>
      <c r="F28" s="534"/>
      <c r="G28" s="534"/>
      <c r="H28" s="571"/>
      <c r="I28" s="571"/>
      <c r="J28" s="571"/>
      <c r="K28" s="660"/>
      <c r="L28" s="586"/>
      <c r="M28" s="899"/>
      <c r="N28" s="661"/>
      <c r="O28" s="661"/>
      <c r="P28" s="661"/>
      <c r="Q28" s="571"/>
      <c r="R28" s="571"/>
      <c r="S28" s="571"/>
      <c r="T28" s="571"/>
      <c r="U28" s="571"/>
      <c r="V28" s="571"/>
      <c r="W28" s="902"/>
      <c r="X28" s="479"/>
      <c r="Y28" s="584"/>
      <c r="Z28" s="585" t="str">
        <f t="shared" si="0"/>
        <v/>
      </c>
      <c r="AA28" s="586"/>
      <c r="AB28" s="587" t="str">
        <f t="shared" si="1"/>
        <v/>
      </c>
      <c r="AC28" s="808"/>
      <c r="AD28" s="646"/>
      <c r="AE28" s="649"/>
      <c r="AF28" s="1"/>
      <c r="AG28" s="1"/>
    </row>
    <row r="29" spans="2:33" ht="13.5" customHeight="1" x14ac:dyDescent="0.25">
      <c r="B29" s="401"/>
      <c r="D29" s="416">
        <f t="shared" si="2"/>
        <v>19</v>
      </c>
      <c r="E29" s="534"/>
      <c r="F29" s="534"/>
      <c r="G29" s="534"/>
      <c r="H29" s="571"/>
      <c r="I29" s="571"/>
      <c r="J29" s="571"/>
      <c r="K29" s="660"/>
      <c r="L29" s="586"/>
      <c r="M29" s="899"/>
      <c r="N29" s="661"/>
      <c r="O29" s="661"/>
      <c r="P29" s="661"/>
      <c r="Q29" s="571"/>
      <c r="R29" s="571"/>
      <c r="S29" s="571"/>
      <c r="T29" s="571"/>
      <c r="U29" s="571"/>
      <c r="V29" s="571"/>
      <c r="W29" s="902"/>
      <c r="X29" s="479"/>
      <c r="Y29" s="584"/>
      <c r="Z29" s="585" t="str">
        <f t="shared" si="0"/>
        <v/>
      </c>
      <c r="AA29" s="586"/>
      <c r="AB29" s="587" t="str">
        <f t="shared" si="1"/>
        <v/>
      </c>
      <c r="AC29" s="808"/>
      <c r="AD29" s="646"/>
      <c r="AE29" s="649"/>
      <c r="AF29" s="1"/>
      <c r="AG29" s="1"/>
    </row>
    <row r="30" spans="2:33" ht="13.5" customHeight="1" x14ac:dyDescent="0.25">
      <c r="B30" s="401"/>
      <c r="D30" s="416">
        <f t="shared" si="2"/>
        <v>20</v>
      </c>
      <c r="E30" s="534"/>
      <c r="F30" s="534"/>
      <c r="G30" s="534"/>
      <c r="H30" s="571"/>
      <c r="I30" s="571"/>
      <c r="J30" s="571"/>
      <c r="K30" s="660"/>
      <c r="L30" s="586"/>
      <c r="M30" s="899"/>
      <c r="N30" s="661"/>
      <c r="O30" s="661"/>
      <c r="P30" s="661"/>
      <c r="Q30" s="571"/>
      <c r="R30" s="571"/>
      <c r="S30" s="571"/>
      <c r="T30" s="571"/>
      <c r="U30" s="571"/>
      <c r="V30" s="571"/>
      <c r="W30" s="902"/>
      <c r="X30" s="479"/>
      <c r="Y30" s="584"/>
      <c r="Z30" s="585" t="str">
        <f t="shared" si="0"/>
        <v/>
      </c>
      <c r="AA30" s="586"/>
      <c r="AB30" s="587" t="str">
        <f t="shared" si="1"/>
        <v/>
      </c>
      <c r="AC30" s="808"/>
      <c r="AD30" s="646"/>
      <c r="AE30" s="649"/>
      <c r="AF30" s="1"/>
      <c r="AG30" s="1"/>
    </row>
    <row r="31" spans="2:33" ht="13.5" customHeight="1" x14ac:dyDescent="0.25">
      <c r="B31" s="401"/>
      <c r="D31" s="416">
        <f t="shared" si="2"/>
        <v>21</v>
      </c>
      <c r="E31" s="534"/>
      <c r="F31" s="534"/>
      <c r="G31" s="534"/>
      <c r="H31" s="571"/>
      <c r="I31" s="571"/>
      <c r="J31" s="571"/>
      <c r="K31" s="660"/>
      <c r="L31" s="586"/>
      <c r="M31" s="899"/>
      <c r="N31" s="661"/>
      <c r="O31" s="661"/>
      <c r="P31" s="661"/>
      <c r="Q31" s="571"/>
      <c r="R31" s="571"/>
      <c r="S31" s="571"/>
      <c r="T31" s="571"/>
      <c r="U31" s="571"/>
      <c r="V31" s="571"/>
      <c r="W31" s="902"/>
      <c r="X31" s="479"/>
      <c r="Y31" s="584"/>
      <c r="Z31" s="585" t="str">
        <f t="shared" si="0"/>
        <v/>
      </c>
      <c r="AA31" s="586"/>
      <c r="AB31" s="587" t="str">
        <f t="shared" si="1"/>
        <v/>
      </c>
      <c r="AC31" s="808"/>
      <c r="AD31" s="646"/>
      <c r="AE31" s="649"/>
      <c r="AF31" s="1"/>
      <c r="AG31" s="1"/>
    </row>
    <row r="32" spans="2:33" ht="13.5" customHeight="1" x14ac:dyDescent="0.25">
      <c r="B32" s="401"/>
      <c r="D32" s="416">
        <f t="shared" si="2"/>
        <v>22</v>
      </c>
      <c r="E32" s="534"/>
      <c r="F32" s="534"/>
      <c r="G32" s="534"/>
      <c r="H32" s="571"/>
      <c r="I32" s="571"/>
      <c r="J32" s="571"/>
      <c r="K32" s="660"/>
      <c r="L32" s="586"/>
      <c r="M32" s="899"/>
      <c r="N32" s="661"/>
      <c r="O32" s="661"/>
      <c r="P32" s="661"/>
      <c r="Q32" s="571"/>
      <c r="R32" s="571"/>
      <c r="S32" s="571"/>
      <c r="T32" s="571"/>
      <c r="U32" s="571"/>
      <c r="V32" s="571"/>
      <c r="W32" s="902"/>
      <c r="X32" s="479"/>
      <c r="Y32" s="584"/>
      <c r="Z32" s="585" t="str">
        <f t="shared" si="0"/>
        <v/>
      </c>
      <c r="AA32" s="586"/>
      <c r="AB32" s="587" t="str">
        <f t="shared" si="1"/>
        <v/>
      </c>
      <c r="AC32" s="808"/>
      <c r="AD32" s="646"/>
      <c r="AE32" s="649"/>
      <c r="AF32" s="1"/>
      <c r="AG32" s="1"/>
    </row>
    <row r="33" spans="2:33" ht="13.5" customHeight="1" x14ac:dyDescent="0.25">
      <c r="B33" s="401"/>
      <c r="D33" s="416">
        <f t="shared" si="2"/>
        <v>23</v>
      </c>
      <c r="E33" s="534"/>
      <c r="F33" s="534"/>
      <c r="G33" s="534"/>
      <c r="H33" s="571"/>
      <c r="I33" s="571"/>
      <c r="J33" s="571"/>
      <c r="K33" s="660"/>
      <c r="L33" s="586"/>
      <c r="M33" s="899"/>
      <c r="N33" s="661"/>
      <c r="O33" s="661"/>
      <c r="P33" s="661"/>
      <c r="Q33" s="571"/>
      <c r="R33" s="571"/>
      <c r="S33" s="571"/>
      <c r="T33" s="571"/>
      <c r="U33" s="571"/>
      <c r="V33" s="571"/>
      <c r="W33" s="902"/>
      <c r="X33" s="479"/>
      <c r="Y33" s="584"/>
      <c r="Z33" s="585" t="str">
        <f t="shared" si="0"/>
        <v/>
      </c>
      <c r="AA33" s="586"/>
      <c r="AB33" s="587" t="str">
        <f t="shared" si="1"/>
        <v/>
      </c>
      <c r="AC33" s="808"/>
      <c r="AD33" s="646"/>
      <c r="AE33" s="649"/>
      <c r="AF33" s="1"/>
      <c r="AG33" s="1"/>
    </row>
    <row r="34" spans="2:33" ht="13.5" customHeight="1" x14ac:dyDescent="0.25">
      <c r="B34" s="401"/>
      <c r="D34" s="416">
        <f t="shared" si="2"/>
        <v>24</v>
      </c>
      <c r="E34" s="534"/>
      <c r="F34" s="534"/>
      <c r="G34" s="534"/>
      <c r="H34" s="571"/>
      <c r="I34" s="571"/>
      <c r="J34" s="571"/>
      <c r="K34" s="660"/>
      <c r="L34" s="586"/>
      <c r="M34" s="899"/>
      <c r="N34" s="661"/>
      <c r="O34" s="661"/>
      <c r="P34" s="661"/>
      <c r="Q34" s="571"/>
      <c r="R34" s="571"/>
      <c r="S34" s="571"/>
      <c r="T34" s="571"/>
      <c r="U34" s="571"/>
      <c r="V34" s="571"/>
      <c r="W34" s="902"/>
      <c r="X34" s="479"/>
      <c r="Y34" s="584"/>
      <c r="Z34" s="585" t="str">
        <f t="shared" si="0"/>
        <v/>
      </c>
      <c r="AA34" s="586"/>
      <c r="AB34" s="587" t="str">
        <f t="shared" si="1"/>
        <v/>
      </c>
      <c r="AC34" s="808"/>
      <c r="AD34" s="646"/>
      <c r="AE34" s="649"/>
      <c r="AF34" s="1"/>
      <c r="AG34" s="1"/>
    </row>
    <row r="35" spans="2:33" ht="13.5" customHeight="1" x14ac:dyDescent="0.25">
      <c r="B35" s="401"/>
      <c r="D35" s="416">
        <f t="shared" si="2"/>
        <v>25</v>
      </c>
      <c r="E35" s="534"/>
      <c r="F35" s="534"/>
      <c r="G35" s="534"/>
      <c r="H35" s="571"/>
      <c r="I35" s="571"/>
      <c r="J35" s="571"/>
      <c r="K35" s="660"/>
      <c r="L35" s="586"/>
      <c r="M35" s="899"/>
      <c r="N35" s="661"/>
      <c r="O35" s="661"/>
      <c r="P35" s="661"/>
      <c r="Q35" s="571"/>
      <c r="R35" s="571"/>
      <c r="S35" s="571"/>
      <c r="T35" s="571"/>
      <c r="U35" s="571"/>
      <c r="V35" s="571"/>
      <c r="W35" s="902"/>
      <c r="X35" s="479"/>
      <c r="Y35" s="584"/>
      <c r="Z35" s="585" t="str">
        <f t="shared" si="0"/>
        <v/>
      </c>
      <c r="AA35" s="586"/>
      <c r="AB35" s="587" t="str">
        <f t="shared" si="1"/>
        <v/>
      </c>
      <c r="AC35" s="808"/>
      <c r="AD35" s="646"/>
      <c r="AE35" s="649"/>
      <c r="AF35" s="1"/>
      <c r="AG35" s="1"/>
    </row>
    <row r="36" spans="2:33" ht="13.5" customHeight="1" x14ac:dyDescent="0.25">
      <c r="B36" s="401"/>
      <c r="D36" s="416">
        <f t="shared" si="2"/>
        <v>26</v>
      </c>
      <c r="E36" s="534"/>
      <c r="F36" s="534"/>
      <c r="G36" s="534"/>
      <c r="H36" s="571"/>
      <c r="I36" s="571"/>
      <c r="J36" s="571"/>
      <c r="K36" s="660"/>
      <c r="L36" s="586"/>
      <c r="M36" s="899"/>
      <c r="N36" s="661"/>
      <c r="O36" s="661"/>
      <c r="P36" s="661"/>
      <c r="Q36" s="571"/>
      <c r="R36" s="571"/>
      <c r="S36" s="571"/>
      <c r="T36" s="571"/>
      <c r="U36" s="571"/>
      <c r="V36" s="571"/>
      <c r="W36" s="902"/>
      <c r="X36" s="479"/>
      <c r="Y36" s="584"/>
      <c r="Z36" s="585" t="str">
        <f t="shared" si="0"/>
        <v/>
      </c>
      <c r="AA36" s="586"/>
      <c r="AB36" s="587" t="str">
        <f t="shared" si="1"/>
        <v/>
      </c>
      <c r="AC36" s="808"/>
      <c r="AD36" s="646"/>
      <c r="AE36" s="649"/>
      <c r="AF36" s="1"/>
      <c r="AG36" s="1"/>
    </row>
    <row r="37" spans="2:33" ht="13.5" customHeight="1" x14ac:dyDescent="0.25">
      <c r="B37" s="401"/>
      <c r="D37" s="416">
        <f t="shared" si="2"/>
        <v>27</v>
      </c>
      <c r="E37" s="534"/>
      <c r="F37" s="534"/>
      <c r="G37" s="534"/>
      <c r="H37" s="571"/>
      <c r="I37" s="571"/>
      <c r="J37" s="571"/>
      <c r="K37" s="660"/>
      <c r="L37" s="586"/>
      <c r="M37" s="899"/>
      <c r="N37" s="661"/>
      <c r="O37" s="661"/>
      <c r="P37" s="661"/>
      <c r="Q37" s="571"/>
      <c r="R37" s="571"/>
      <c r="S37" s="571"/>
      <c r="T37" s="571"/>
      <c r="U37" s="571"/>
      <c r="V37" s="571"/>
      <c r="W37" s="902"/>
      <c r="X37" s="479"/>
      <c r="Y37" s="584"/>
      <c r="Z37" s="585" t="str">
        <f t="shared" si="0"/>
        <v/>
      </c>
      <c r="AA37" s="586"/>
      <c r="AB37" s="587" t="str">
        <f t="shared" si="1"/>
        <v/>
      </c>
      <c r="AC37" s="808"/>
      <c r="AD37" s="646"/>
      <c r="AE37" s="649"/>
      <c r="AF37" s="1"/>
      <c r="AG37" s="1"/>
    </row>
    <row r="38" spans="2:33" ht="13.5" customHeight="1" x14ac:dyDescent="0.25">
      <c r="B38" s="401"/>
      <c r="D38" s="416">
        <f t="shared" si="2"/>
        <v>28</v>
      </c>
      <c r="E38" s="534"/>
      <c r="F38" s="534"/>
      <c r="G38" s="534"/>
      <c r="H38" s="571"/>
      <c r="I38" s="571"/>
      <c r="J38" s="571"/>
      <c r="K38" s="660"/>
      <c r="L38" s="586"/>
      <c r="M38" s="899"/>
      <c r="N38" s="661"/>
      <c r="O38" s="661"/>
      <c r="P38" s="661"/>
      <c r="Q38" s="571"/>
      <c r="R38" s="571"/>
      <c r="S38" s="571"/>
      <c r="T38" s="571"/>
      <c r="U38" s="571"/>
      <c r="V38" s="571"/>
      <c r="W38" s="902"/>
      <c r="X38" s="479"/>
      <c r="Y38" s="584"/>
      <c r="Z38" s="585" t="str">
        <f t="shared" si="0"/>
        <v/>
      </c>
      <c r="AA38" s="586"/>
      <c r="AB38" s="587" t="str">
        <f t="shared" si="1"/>
        <v/>
      </c>
      <c r="AC38" s="808"/>
      <c r="AD38" s="646"/>
      <c r="AE38" s="649"/>
      <c r="AF38" s="1"/>
      <c r="AG38" s="1"/>
    </row>
    <row r="39" spans="2:33" ht="13.5" customHeight="1" x14ac:dyDescent="0.25">
      <c r="B39" s="401"/>
      <c r="D39" s="416">
        <f t="shared" si="2"/>
        <v>29</v>
      </c>
      <c r="E39" s="534"/>
      <c r="F39" s="534"/>
      <c r="G39" s="534"/>
      <c r="H39" s="571"/>
      <c r="I39" s="571"/>
      <c r="J39" s="571"/>
      <c r="K39" s="660"/>
      <c r="L39" s="586"/>
      <c r="M39" s="899"/>
      <c r="N39" s="661"/>
      <c r="O39" s="661"/>
      <c r="P39" s="661"/>
      <c r="Q39" s="571"/>
      <c r="R39" s="571"/>
      <c r="S39" s="571"/>
      <c r="T39" s="571"/>
      <c r="U39" s="571"/>
      <c r="V39" s="571"/>
      <c r="W39" s="902"/>
      <c r="X39" s="479"/>
      <c r="Y39" s="584"/>
      <c r="Z39" s="585" t="str">
        <f t="shared" si="0"/>
        <v/>
      </c>
      <c r="AA39" s="586"/>
      <c r="AB39" s="587" t="str">
        <f t="shared" si="1"/>
        <v/>
      </c>
      <c r="AC39" s="808"/>
      <c r="AD39" s="646"/>
      <c r="AE39" s="649"/>
      <c r="AF39" s="1"/>
      <c r="AG39" s="1"/>
    </row>
    <row r="40" spans="2:33" ht="13.5" customHeight="1" x14ac:dyDescent="0.25">
      <c r="B40" s="401"/>
      <c r="D40" s="416">
        <f t="shared" si="2"/>
        <v>30</v>
      </c>
      <c r="E40" s="534"/>
      <c r="F40" s="534"/>
      <c r="G40" s="534"/>
      <c r="H40" s="571"/>
      <c r="I40" s="571"/>
      <c r="J40" s="571"/>
      <c r="K40" s="660"/>
      <c r="L40" s="586"/>
      <c r="M40" s="899"/>
      <c r="N40" s="661"/>
      <c r="O40" s="661"/>
      <c r="P40" s="661"/>
      <c r="Q40" s="571"/>
      <c r="R40" s="571"/>
      <c r="S40" s="571"/>
      <c r="T40" s="571"/>
      <c r="U40" s="571"/>
      <c r="V40" s="571"/>
      <c r="W40" s="902"/>
      <c r="X40" s="479"/>
      <c r="Y40" s="584"/>
      <c r="Z40" s="585" t="str">
        <f t="shared" si="0"/>
        <v/>
      </c>
      <c r="AA40" s="586"/>
      <c r="AB40" s="587" t="str">
        <f t="shared" si="1"/>
        <v/>
      </c>
      <c r="AC40" s="808"/>
      <c r="AD40" s="646"/>
      <c r="AE40" s="649"/>
      <c r="AF40" s="1"/>
      <c r="AG40" s="1"/>
    </row>
    <row r="41" spans="2:33" ht="13.5" customHeight="1" x14ac:dyDescent="0.25">
      <c r="B41" s="401"/>
      <c r="D41" s="416">
        <f>D40+1</f>
        <v>31</v>
      </c>
      <c r="E41" s="534"/>
      <c r="F41" s="534"/>
      <c r="G41" s="534"/>
      <c r="H41" s="571"/>
      <c r="I41" s="571"/>
      <c r="J41" s="571"/>
      <c r="K41" s="660"/>
      <c r="L41" s="586"/>
      <c r="M41" s="899"/>
      <c r="N41" s="571"/>
      <c r="O41" s="571"/>
      <c r="P41" s="661"/>
      <c r="Q41" s="571"/>
      <c r="R41" s="571"/>
      <c r="S41" s="571"/>
      <c r="T41" s="571"/>
      <c r="U41" s="571"/>
      <c r="V41" s="571"/>
      <c r="W41" s="902"/>
      <c r="X41" s="479"/>
      <c r="Y41" s="584"/>
      <c r="Z41" s="585" t="str">
        <f t="shared" si="0"/>
        <v/>
      </c>
      <c r="AA41" s="479"/>
      <c r="AB41" s="587" t="str">
        <f t="shared" ref="AB41:AB70" si="3">IF(AA41="",Z41,AA41)</f>
        <v/>
      </c>
      <c r="AC41" s="808"/>
      <c r="AD41" s="646"/>
      <c r="AE41" s="649"/>
      <c r="AF41" s="1"/>
      <c r="AG41" s="1"/>
    </row>
    <row r="42" spans="2:33" ht="13.5" customHeight="1" x14ac:dyDescent="0.25">
      <c r="B42" s="401"/>
      <c r="D42" s="416">
        <f>D41+1</f>
        <v>32</v>
      </c>
      <c r="E42" s="534"/>
      <c r="F42" s="534"/>
      <c r="G42" s="534"/>
      <c r="H42" s="571"/>
      <c r="I42" s="571"/>
      <c r="J42" s="571"/>
      <c r="K42" s="660"/>
      <c r="L42" s="586"/>
      <c r="M42" s="899"/>
      <c r="N42" s="661"/>
      <c r="O42" s="661"/>
      <c r="P42" s="661"/>
      <c r="Q42" s="571"/>
      <c r="R42" s="571"/>
      <c r="S42" s="571"/>
      <c r="T42" s="571"/>
      <c r="U42" s="571"/>
      <c r="V42" s="571"/>
      <c r="W42" s="902"/>
      <c r="X42" s="479"/>
      <c r="Y42" s="584"/>
      <c r="Z42" s="585" t="str">
        <f t="shared" si="0"/>
        <v/>
      </c>
      <c r="AA42" s="586"/>
      <c r="AB42" s="587" t="str">
        <f t="shared" si="3"/>
        <v/>
      </c>
      <c r="AC42" s="808"/>
      <c r="AD42" s="646"/>
      <c r="AE42" s="649"/>
      <c r="AF42" s="1"/>
      <c r="AG42" s="1"/>
    </row>
    <row r="43" spans="2:33" ht="13.5" customHeight="1" x14ac:dyDescent="0.25">
      <c r="B43" s="401"/>
      <c r="D43" s="416">
        <f>D42+1</f>
        <v>33</v>
      </c>
      <c r="E43" s="534"/>
      <c r="F43" s="534"/>
      <c r="G43" s="534"/>
      <c r="H43" s="571"/>
      <c r="I43" s="571"/>
      <c r="J43" s="571"/>
      <c r="K43" s="660"/>
      <c r="L43" s="586"/>
      <c r="M43" s="899"/>
      <c r="N43" s="661"/>
      <c r="O43" s="661"/>
      <c r="P43" s="661"/>
      <c r="Q43" s="571"/>
      <c r="R43" s="571"/>
      <c r="S43" s="571"/>
      <c r="T43" s="571"/>
      <c r="U43" s="571"/>
      <c r="V43" s="571"/>
      <c r="W43" s="902"/>
      <c r="X43" s="479"/>
      <c r="Y43" s="584"/>
      <c r="Z43" s="585" t="str">
        <f t="shared" si="0"/>
        <v/>
      </c>
      <c r="AA43" s="586"/>
      <c r="AB43" s="587" t="str">
        <f t="shared" si="3"/>
        <v/>
      </c>
      <c r="AC43" s="808"/>
      <c r="AD43" s="646"/>
      <c r="AE43" s="649"/>
      <c r="AF43" s="1"/>
      <c r="AG43" s="1"/>
    </row>
    <row r="44" spans="2:33" ht="13.5" customHeight="1" x14ac:dyDescent="0.25">
      <c r="B44" s="401"/>
      <c r="D44" s="416">
        <f t="shared" ref="D44:D70" si="4">D43+1</f>
        <v>34</v>
      </c>
      <c r="E44" s="534"/>
      <c r="F44" s="534"/>
      <c r="G44" s="534"/>
      <c r="H44" s="571"/>
      <c r="I44" s="571"/>
      <c r="J44" s="571"/>
      <c r="K44" s="660"/>
      <c r="L44" s="586"/>
      <c r="M44" s="899"/>
      <c r="N44" s="661"/>
      <c r="O44" s="661"/>
      <c r="P44" s="661"/>
      <c r="Q44" s="571"/>
      <c r="R44" s="571"/>
      <c r="S44" s="571"/>
      <c r="T44" s="571"/>
      <c r="U44" s="571"/>
      <c r="V44" s="571"/>
      <c r="W44" s="902"/>
      <c r="X44" s="479"/>
      <c r="Y44" s="584"/>
      <c r="Z44" s="585" t="str">
        <f t="shared" si="0"/>
        <v/>
      </c>
      <c r="AA44" s="586"/>
      <c r="AB44" s="587" t="str">
        <f t="shared" si="3"/>
        <v/>
      </c>
      <c r="AC44" s="808"/>
      <c r="AD44" s="646"/>
      <c r="AE44" s="649"/>
      <c r="AF44" s="1"/>
      <c r="AG44" s="1"/>
    </row>
    <row r="45" spans="2:33" ht="13.5" customHeight="1" x14ac:dyDescent="0.25">
      <c r="B45" s="401"/>
      <c r="D45" s="416">
        <f t="shared" si="4"/>
        <v>35</v>
      </c>
      <c r="E45" s="534"/>
      <c r="F45" s="534"/>
      <c r="G45" s="534"/>
      <c r="H45" s="571"/>
      <c r="I45" s="571"/>
      <c r="J45" s="571"/>
      <c r="K45" s="660"/>
      <c r="L45" s="586"/>
      <c r="M45" s="899"/>
      <c r="N45" s="661"/>
      <c r="O45" s="661"/>
      <c r="P45" s="661"/>
      <c r="Q45" s="571"/>
      <c r="R45" s="571"/>
      <c r="S45" s="571"/>
      <c r="T45" s="571"/>
      <c r="U45" s="571"/>
      <c r="V45" s="571"/>
      <c r="W45" s="902"/>
      <c r="X45" s="479"/>
      <c r="Y45" s="584"/>
      <c r="Z45" s="585" t="str">
        <f t="shared" si="0"/>
        <v/>
      </c>
      <c r="AA45" s="586"/>
      <c r="AB45" s="587" t="str">
        <f t="shared" si="3"/>
        <v/>
      </c>
      <c r="AC45" s="808"/>
      <c r="AD45" s="646"/>
      <c r="AE45" s="649"/>
      <c r="AF45" s="1"/>
      <c r="AG45" s="1"/>
    </row>
    <row r="46" spans="2:33" ht="13.5" customHeight="1" x14ac:dyDescent="0.25">
      <c r="B46" s="401"/>
      <c r="D46" s="416">
        <f t="shared" si="4"/>
        <v>36</v>
      </c>
      <c r="E46" s="534"/>
      <c r="F46" s="534"/>
      <c r="G46" s="534"/>
      <c r="H46" s="571"/>
      <c r="I46" s="571"/>
      <c r="J46" s="571"/>
      <c r="K46" s="660"/>
      <c r="L46" s="586"/>
      <c r="M46" s="899"/>
      <c r="N46" s="661"/>
      <c r="O46" s="661"/>
      <c r="P46" s="661"/>
      <c r="Q46" s="571"/>
      <c r="R46" s="571"/>
      <c r="S46" s="571"/>
      <c r="T46" s="571"/>
      <c r="U46" s="571"/>
      <c r="V46" s="571"/>
      <c r="W46" s="902"/>
      <c r="X46" s="479"/>
      <c r="Y46" s="584"/>
      <c r="Z46" s="585" t="str">
        <f t="shared" si="0"/>
        <v/>
      </c>
      <c r="AA46" s="586"/>
      <c r="AB46" s="587" t="str">
        <f t="shared" si="3"/>
        <v/>
      </c>
      <c r="AC46" s="808"/>
      <c r="AD46" s="646"/>
      <c r="AE46" s="649"/>
      <c r="AF46" s="1"/>
      <c r="AG46" s="1"/>
    </row>
    <row r="47" spans="2:33" ht="13.5" customHeight="1" x14ac:dyDescent="0.25">
      <c r="B47" s="401"/>
      <c r="D47" s="416">
        <f t="shared" si="4"/>
        <v>37</v>
      </c>
      <c r="E47" s="534"/>
      <c r="F47" s="534"/>
      <c r="G47" s="534"/>
      <c r="H47" s="571"/>
      <c r="I47" s="571"/>
      <c r="J47" s="571"/>
      <c r="K47" s="660"/>
      <c r="L47" s="586"/>
      <c r="M47" s="899"/>
      <c r="N47" s="661"/>
      <c r="O47" s="661"/>
      <c r="P47" s="661"/>
      <c r="Q47" s="571"/>
      <c r="R47" s="571"/>
      <c r="S47" s="571"/>
      <c r="T47" s="571"/>
      <c r="U47" s="571"/>
      <c r="V47" s="571"/>
      <c r="W47" s="902"/>
      <c r="X47" s="479"/>
      <c r="Y47" s="584"/>
      <c r="Z47" s="585" t="str">
        <f t="shared" si="0"/>
        <v/>
      </c>
      <c r="AA47" s="586"/>
      <c r="AB47" s="587" t="str">
        <f t="shared" si="3"/>
        <v/>
      </c>
      <c r="AC47" s="808"/>
      <c r="AD47" s="646"/>
      <c r="AE47" s="649"/>
      <c r="AF47" s="1"/>
      <c r="AG47" s="1"/>
    </row>
    <row r="48" spans="2:33" ht="13.5" customHeight="1" x14ac:dyDescent="0.25">
      <c r="B48" s="401"/>
      <c r="D48" s="416">
        <f t="shared" si="4"/>
        <v>38</v>
      </c>
      <c r="E48" s="534"/>
      <c r="F48" s="534"/>
      <c r="G48" s="534"/>
      <c r="H48" s="571"/>
      <c r="I48" s="571"/>
      <c r="J48" s="571"/>
      <c r="K48" s="660"/>
      <c r="L48" s="586"/>
      <c r="M48" s="899"/>
      <c r="N48" s="661"/>
      <c r="O48" s="661"/>
      <c r="P48" s="661"/>
      <c r="Q48" s="571"/>
      <c r="R48" s="571"/>
      <c r="S48" s="571"/>
      <c r="T48" s="571"/>
      <c r="U48" s="571"/>
      <c r="V48" s="571"/>
      <c r="W48" s="902"/>
      <c r="X48" s="479"/>
      <c r="Y48" s="584"/>
      <c r="Z48" s="585" t="str">
        <f t="shared" si="0"/>
        <v/>
      </c>
      <c r="AA48" s="586"/>
      <c r="AB48" s="587" t="str">
        <f t="shared" si="3"/>
        <v/>
      </c>
      <c r="AC48" s="808"/>
      <c r="AD48" s="646"/>
      <c r="AE48" s="649"/>
      <c r="AF48" s="1"/>
      <c r="AG48" s="1"/>
    </row>
    <row r="49" spans="2:33" ht="13.5" customHeight="1" x14ac:dyDescent="0.25">
      <c r="B49" s="401"/>
      <c r="D49" s="416">
        <f t="shared" si="4"/>
        <v>39</v>
      </c>
      <c r="E49" s="534"/>
      <c r="F49" s="534"/>
      <c r="G49" s="534"/>
      <c r="H49" s="571"/>
      <c r="I49" s="571"/>
      <c r="J49" s="571"/>
      <c r="K49" s="660"/>
      <c r="L49" s="586"/>
      <c r="M49" s="899"/>
      <c r="N49" s="661"/>
      <c r="O49" s="661"/>
      <c r="P49" s="661"/>
      <c r="Q49" s="571"/>
      <c r="R49" s="571"/>
      <c r="S49" s="571"/>
      <c r="T49" s="571"/>
      <c r="U49" s="571"/>
      <c r="V49" s="571"/>
      <c r="W49" s="902"/>
      <c r="X49" s="479"/>
      <c r="Y49" s="584"/>
      <c r="Z49" s="585" t="str">
        <f t="shared" si="0"/>
        <v/>
      </c>
      <c r="AA49" s="586"/>
      <c r="AB49" s="587" t="str">
        <f t="shared" si="3"/>
        <v/>
      </c>
      <c r="AC49" s="808"/>
      <c r="AD49" s="646"/>
      <c r="AE49" s="649"/>
      <c r="AF49" s="1"/>
      <c r="AG49" s="1"/>
    </row>
    <row r="50" spans="2:33" ht="13.5" customHeight="1" x14ac:dyDescent="0.25">
      <c r="B50" s="401"/>
      <c r="D50" s="416">
        <f t="shared" si="4"/>
        <v>40</v>
      </c>
      <c r="E50" s="534"/>
      <c r="F50" s="534"/>
      <c r="G50" s="534"/>
      <c r="H50" s="571"/>
      <c r="I50" s="571"/>
      <c r="J50" s="571"/>
      <c r="K50" s="660"/>
      <c r="L50" s="586"/>
      <c r="M50" s="899"/>
      <c r="N50" s="661"/>
      <c r="O50" s="661"/>
      <c r="P50" s="661"/>
      <c r="Q50" s="571"/>
      <c r="R50" s="571"/>
      <c r="S50" s="571"/>
      <c r="T50" s="571"/>
      <c r="U50" s="571"/>
      <c r="V50" s="571"/>
      <c r="W50" s="902"/>
      <c r="X50" s="479"/>
      <c r="Y50" s="584"/>
      <c r="Z50" s="585" t="str">
        <f t="shared" si="0"/>
        <v/>
      </c>
      <c r="AA50" s="586"/>
      <c r="AB50" s="587" t="str">
        <f t="shared" si="3"/>
        <v/>
      </c>
      <c r="AC50" s="808"/>
      <c r="AD50" s="646"/>
      <c r="AE50" s="649"/>
      <c r="AF50" s="1"/>
      <c r="AG50" s="1"/>
    </row>
    <row r="51" spans="2:33" ht="13.5" customHeight="1" x14ac:dyDescent="0.25">
      <c r="B51" s="401"/>
      <c r="D51" s="416">
        <f t="shared" si="4"/>
        <v>41</v>
      </c>
      <c r="E51" s="534"/>
      <c r="F51" s="534"/>
      <c r="G51" s="534"/>
      <c r="H51" s="571"/>
      <c r="I51" s="571"/>
      <c r="J51" s="571"/>
      <c r="K51" s="660"/>
      <c r="L51" s="586"/>
      <c r="M51" s="899"/>
      <c r="N51" s="661"/>
      <c r="O51" s="661"/>
      <c r="P51" s="661"/>
      <c r="Q51" s="571"/>
      <c r="R51" s="571"/>
      <c r="S51" s="571"/>
      <c r="T51" s="571"/>
      <c r="U51" s="571"/>
      <c r="V51" s="571"/>
      <c r="W51" s="902"/>
      <c r="X51" s="479"/>
      <c r="Y51" s="584"/>
      <c r="Z51" s="585" t="str">
        <f t="shared" si="0"/>
        <v/>
      </c>
      <c r="AA51" s="586"/>
      <c r="AB51" s="587" t="str">
        <f t="shared" si="3"/>
        <v/>
      </c>
      <c r="AC51" s="808"/>
      <c r="AD51" s="646"/>
      <c r="AE51" s="649"/>
      <c r="AF51" s="1"/>
      <c r="AG51" s="1"/>
    </row>
    <row r="52" spans="2:33" ht="13.5" customHeight="1" x14ac:dyDescent="0.25">
      <c r="B52" s="401"/>
      <c r="D52" s="416">
        <f t="shared" si="4"/>
        <v>42</v>
      </c>
      <c r="E52" s="534"/>
      <c r="F52" s="534"/>
      <c r="G52" s="534"/>
      <c r="H52" s="571"/>
      <c r="I52" s="571"/>
      <c r="J52" s="571"/>
      <c r="K52" s="660"/>
      <c r="L52" s="586"/>
      <c r="M52" s="899"/>
      <c r="N52" s="661"/>
      <c r="O52" s="661"/>
      <c r="P52" s="661"/>
      <c r="Q52" s="571"/>
      <c r="R52" s="571"/>
      <c r="S52" s="571"/>
      <c r="T52" s="571"/>
      <c r="U52" s="571"/>
      <c r="V52" s="571"/>
      <c r="W52" s="902"/>
      <c r="X52" s="479"/>
      <c r="Y52" s="584"/>
      <c r="Z52" s="585" t="str">
        <f t="shared" si="0"/>
        <v/>
      </c>
      <c r="AA52" s="586"/>
      <c r="AB52" s="587" t="str">
        <f t="shared" si="3"/>
        <v/>
      </c>
      <c r="AC52" s="808"/>
      <c r="AD52" s="646"/>
      <c r="AE52" s="649"/>
      <c r="AF52" s="1"/>
      <c r="AG52" s="1"/>
    </row>
    <row r="53" spans="2:33" ht="13.5" customHeight="1" x14ac:dyDescent="0.25">
      <c r="B53" s="401"/>
      <c r="D53" s="416">
        <f t="shared" si="4"/>
        <v>43</v>
      </c>
      <c r="E53" s="534"/>
      <c r="F53" s="534"/>
      <c r="G53" s="534"/>
      <c r="H53" s="571"/>
      <c r="I53" s="571"/>
      <c r="J53" s="571"/>
      <c r="K53" s="660"/>
      <c r="L53" s="586"/>
      <c r="M53" s="899"/>
      <c r="N53" s="661"/>
      <c r="O53" s="661"/>
      <c r="P53" s="661"/>
      <c r="Q53" s="571"/>
      <c r="R53" s="571"/>
      <c r="S53" s="571"/>
      <c r="T53" s="571"/>
      <c r="U53" s="571"/>
      <c r="V53" s="571"/>
      <c r="W53" s="902"/>
      <c r="X53" s="479"/>
      <c r="Y53" s="584"/>
      <c r="Z53" s="585" t="str">
        <f t="shared" si="0"/>
        <v/>
      </c>
      <c r="AA53" s="586"/>
      <c r="AB53" s="587" t="str">
        <f t="shared" si="3"/>
        <v/>
      </c>
      <c r="AC53" s="808"/>
      <c r="AD53" s="646"/>
      <c r="AE53" s="649"/>
      <c r="AF53" s="1"/>
      <c r="AG53" s="1"/>
    </row>
    <row r="54" spans="2:33" ht="13.5" customHeight="1" x14ac:dyDescent="0.25">
      <c r="B54" s="401"/>
      <c r="D54" s="416">
        <f t="shared" si="4"/>
        <v>44</v>
      </c>
      <c r="E54" s="534"/>
      <c r="F54" s="534"/>
      <c r="G54" s="534"/>
      <c r="H54" s="571"/>
      <c r="I54" s="571"/>
      <c r="J54" s="571"/>
      <c r="K54" s="660"/>
      <c r="L54" s="586"/>
      <c r="M54" s="899"/>
      <c r="N54" s="661"/>
      <c r="O54" s="661"/>
      <c r="P54" s="661"/>
      <c r="Q54" s="571"/>
      <c r="R54" s="571"/>
      <c r="S54" s="571"/>
      <c r="T54" s="571"/>
      <c r="U54" s="571"/>
      <c r="V54" s="571"/>
      <c r="W54" s="902"/>
      <c r="X54" s="479"/>
      <c r="Y54" s="584"/>
      <c r="Z54" s="585" t="str">
        <f t="shared" si="0"/>
        <v/>
      </c>
      <c r="AA54" s="586"/>
      <c r="AB54" s="587" t="str">
        <f t="shared" si="3"/>
        <v/>
      </c>
      <c r="AC54" s="808"/>
      <c r="AD54" s="646"/>
      <c r="AE54" s="649"/>
      <c r="AF54" s="1"/>
      <c r="AG54" s="1"/>
    </row>
    <row r="55" spans="2:33" ht="13.5" customHeight="1" x14ac:dyDescent="0.25">
      <c r="B55" s="401"/>
      <c r="D55" s="416">
        <f t="shared" si="4"/>
        <v>45</v>
      </c>
      <c r="E55" s="534"/>
      <c r="F55" s="534"/>
      <c r="G55" s="534"/>
      <c r="H55" s="571"/>
      <c r="I55" s="571"/>
      <c r="J55" s="571"/>
      <c r="K55" s="660"/>
      <c r="L55" s="586"/>
      <c r="M55" s="899"/>
      <c r="N55" s="661"/>
      <c r="O55" s="661"/>
      <c r="P55" s="661"/>
      <c r="Q55" s="571"/>
      <c r="R55" s="571"/>
      <c r="S55" s="571"/>
      <c r="T55" s="571"/>
      <c r="U55" s="571"/>
      <c r="V55" s="571"/>
      <c r="W55" s="902"/>
      <c r="X55" s="479"/>
      <c r="Y55" s="584"/>
      <c r="Z55" s="585" t="str">
        <f t="shared" si="0"/>
        <v/>
      </c>
      <c r="AA55" s="586"/>
      <c r="AB55" s="587" t="str">
        <f t="shared" si="3"/>
        <v/>
      </c>
      <c r="AC55" s="808"/>
      <c r="AD55" s="646"/>
      <c r="AE55" s="649"/>
      <c r="AF55" s="1"/>
      <c r="AG55" s="1"/>
    </row>
    <row r="56" spans="2:33" ht="13.5" customHeight="1" x14ac:dyDescent="0.25">
      <c r="B56" s="401"/>
      <c r="D56" s="416">
        <f t="shared" si="4"/>
        <v>46</v>
      </c>
      <c r="E56" s="534"/>
      <c r="F56" s="534"/>
      <c r="G56" s="534"/>
      <c r="H56" s="571"/>
      <c r="I56" s="571"/>
      <c r="J56" s="571"/>
      <c r="K56" s="660"/>
      <c r="L56" s="586"/>
      <c r="M56" s="899"/>
      <c r="N56" s="661"/>
      <c r="O56" s="661"/>
      <c r="P56" s="661"/>
      <c r="Q56" s="571"/>
      <c r="R56" s="571"/>
      <c r="S56" s="571"/>
      <c r="T56" s="571"/>
      <c r="U56" s="571"/>
      <c r="V56" s="571"/>
      <c r="W56" s="902"/>
      <c r="X56" s="479"/>
      <c r="Y56" s="584"/>
      <c r="Z56" s="585" t="str">
        <f t="shared" si="0"/>
        <v/>
      </c>
      <c r="AA56" s="586"/>
      <c r="AB56" s="587" t="str">
        <f t="shared" si="3"/>
        <v/>
      </c>
      <c r="AC56" s="808"/>
      <c r="AD56" s="646"/>
      <c r="AE56" s="649"/>
      <c r="AF56" s="1"/>
      <c r="AG56" s="1"/>
    </row>
    <row r="57" spans="2:33" ht="13.5" customHeight="1" x14ac:dyDescent="0.25">
      <c r="B57" s="401"/>
      <c r="D57" s="416">
        <f t="shared" si="4"/>
        <v>47</v>
      </c>
      <c r="E57" s="534"/>
      <c r="F57" s="534"/>
      <c r="G57" s="534"/>
      <c r="H57" s="571"/>
      <c r="I57" s="571"/>
      <c r="J57" s="571"/>
      <c r="K57" s="660"/>
      <c r="L57" s="586"/>
      <c r="M57" s="899"/>
      <c r="N57" s="661"/>
      <c r="O57" s="661"/>
      <c r="P57" s="661"/>
      <c r="Q57" s="571"/>
      <c r="R57" s="571"/>
      <c r="S57" s="571"/>
      <c r="T57" s="571"/>
      <c r="U57" s="571"/>
      <c r="V57" s="571"/>
      <c r="W57" s="902"/>
      <c r="X57" s="479"/>
      <c r="Y57" s="584"/>
      <c r="Z57" s="585" t="str">
        <f t="shared" si="0"/>
        <v/>
      </c>
      <c r="AA57" s="586"/>
      <c r="AB57" s="587" t="str">
        <f t="shared" si="3"/>
        <v/>
      </c>
      <c r="AC57" s="808"/>
      <c r="AD57" s="646"/>
      <c r="AE57" s="649"/>
      <c r="AF57" s="1"/>
      <c r="AG57" s="1"/>
    </row>
    <row r="58" spans="2:33" ht="13.5" customHeight="1" x14ac:dyDescent="0.25">
      <c r="B58" s="401"/>
      <c r="D58" s="416">
        <f t="shared" si="4"/>
        <v>48</v>
      </c>
      <c r="E58" s="534"/>
      <c r="F58" s="534"/>
      <c r="G58" s="534"/>
      <c r="H58" s="571"/>
      <c r="I58" s="571"/>
      <c r="J58" s="571"/>
      <c r="K58" s="660"/>
      <c r="L58" s="586"/>
      <c r="M58" s="899"/>
      <c r="N58" s="661"/>
      <c r="O58" s="661"/>
      <c r="P58" s="661"/>
      <c r="Q58" s="571"/>
      <c r="R58" s="571"/>
      <c r="S58" s="571"/>
      <c r="T58" s="571"/>
      <c r="U58" s="571"/>
      <c r="V58" s="571"/>
      <c r="W58" s="902"/>
      <c r="X58" s="479"/>
      <c r="Y58" s="584"/>
      <c r="Z58" s="585" t="str">
        <f t="shared" si="0"/>
        <v/>
      </c>
      <c r="AA58" s="586"/>
      <c r="AB58" s="587" t="str">
        <f t="shared" si="3"/>
        <v/>
      </c>
      <c r="AC58" s="808"/>
      <c r="AD58" s="646"/>
      <c r="AE58" s="649"/>
      <c r="AF58" s="1"/>
      <c r="AG58" s="1"/>
    </row>
    <row r="59" spans="2:33" ht="13.5" customHeight="1" x14ac:dyDescent="0.25">
      <c r="B59" s="401"/>
      <c r="D59" s="416">
        <f t="shared" si="4"/>
        <v>49</v>
      </c>
      <c r="E59" s="534"/>
      <c r="F59" s="534"/>
      <c r="G59" s="534"/>
      <c r="H59" s="571"/>
      <c r="I59" s="571"/>
      <c r="J59" s="571"/>
      <c r="K59" s="660"/>
      <c r="L59" s="586"/>
      <c r="M59" s="899"/>
      <c r="N59" s="661"/>
      <c r="O59" s="661"/>
      <c r="P59" s="661"/>
      <c r="Q59" s="571"/>
      <c r="R59" s="571"/>
      <c r="S59" s="571"/>
      <c r="T59" s="571"/>
      <c r="U59" s="571"/>
      <c r="V59" s="571"/>
      <c r="W59" s="902"/>
      <c r="X59" s="479"/>
      <c r="Y59" s="584"/>
      <c r="Z59" s="585" t="str">
        <f t="shared" si="0"/>
        <v/>
      </c>
      <c r="AA59" s="586"/>
      <c r="AB59" s="587" t="str">
        <f t="shared" si="3"/>
        <v/>
      </c>
      <c r="AC59" s="808"/>
      <c r="AD59" s="646"/>
      <c r="AE59" s="649"/>
      <c r="AF59" s="1"/>
      <c r="AG59" s="1"/>
    </row>
    <row r="60" spans="2:33" ht="13.5" customHeight="1" x14ac:dyDescent="0.25">
      <c r="B60" s="401"/>
      <c r="D60" s="416">
        <f t="shared" si="4"/>
        <v>50</v>
      </c>
      <c r="E60" s="534"/>
      <c r="F60" s="534"/>
      <c r="G60" s="534"/>
      <c r="H60" s="571"/>
      <c r="I60" s="571"/>
      <c r="J60" s="571"/>
      <c r="K60" s="660"/>
      <c r="L60" s="586"/>
      <c r="M60" s="899"/>
      <c r="N60" s="661"/>
      <c r="O60" s="661"/>
      <c r="P60" s="661"/>
      <c r="Q60" s="571"/>
      <c r="R60" s="571"/>
      <c r="S60" s="571"/>
      <c r="T60" s="571"/>
      <c r="U60" s="571"/>
      <c r="V60" s="571"/>
      <c r="W60" s="902"/>
      <c r="X60" s="479"/>
      <c r="Y60" s="584"/>
      <c r="Z60" s="585" t="str">
        <f t="shared" si="0"/>
        <v/>
      </c>
      <c r="AA60" s="586"/>
      <c r="AB60" s="587" t="str">
        <f t="shared" si="3"/>
        <v/>
      </c>
      <c r="AC60" s="808"/>
      <c r="AD60" s="646"/>
      <c r="AE60" s="649"/>
      <c r="AF60" s="1"/>
      <c r="AG60" s="1"/>
    </row>
    <row r="61" spans="2:33" ht="13.5" customHeight="1" x14ac:dyDescent="0.25">
      <c r="B61" s="401"/>
      <c r="D61" s="416">
        <f t="shared" si="4"/>
        <v>51</v>
      </c>
      <c r="E61" s="534"/>
      <c r="F61" s="534"/>
      <c r="G61" s="534"/>
      <c r="H61" s="571"/>
      <c r="I61" s="571"/>
      <c r="J61" s="571"/>
      <c r="K61" s="660"/>
      <c r="L61" s="586"/>
      <c r="M61" s="899"/>
      <c r="N61" s="661"/>
      <c r="O61" s="661"/>
      <c r="P61" s="661"/>
      <c r="Q61" s="571"/>
      <c r="R61" s="571"/>
      <c r="S61" s="571"/>
      <c r="T61" s="571"/>
      <c r="U61" s="571"/>
      <c r="V61" s="571"/>
      <c r="W61" s="902"/>
      <c r="X61" s="479"/>
      <c r="Y61" s="584"/>
      <c r="Z61" s="585" t="str">
        <f t="shared" si="0"/>
        <v/>
      </c>
      <c r="AA61" s="586"/>
      <c r="AB61" s="587" t="str">
        <f t="shared" si="3"/>
        <v/>
      </c>
      <c r="AC61" s="808"/>
      <c r="AD61" s="646"/>
      <c r="AE61" s="649"/>
      <c r="AF61" s="1"/>
      <c r="AG61" s="1"/>
    </row>
    <row r="62" spans="2:33" ht="13.5" customHeight="1" x14ac:dyDescent="0.25">
      <c r="B62" s="401"/>
      <c r="D62" s="416">
        <f t="shared" si="4"/>
        <v>52</v>
      </c>
      <c r="E62" s="534"/>
      <c r="F62" s="534"/>
      <c r="G62" s="534"/>
      <c r="H62" s="571"/>
      <c r="I62" s="571"/>
      <c r="J62" s="571"/>
      <c r="K62" s="660"/>
      <c r="L62" s="586"/>
      <c r="M62" s="899"/>
      <c r="N62" s="661"/>
      <c r="O62" s="661"/>
      <c r="P62" s="661"/>
      <c r="Q62" s="571"/>
      <c r="R62" s="571"/>
      <c r="S62" s="571"/>
      <c r="T62" s="571"/>
      <c r="U62" s="571"/>
      <c r="V62" s="571"/>
      <c r="W62" s="902"/>
      <c r="X62" s="479"/>
      <c r="Y62" s="584"/>
      <c r="Z62" s="585" t="str">
        <f t="shared" si="0"/>
        <v/>
      </c>
      <c r="AA62" s="586"/>
      <c r="AB62" s="587" t="str">
        <f t="shared" si="3"/>
        <v/>
      </c>
      <c r="AC62" s="808"/>
      <c r="AD62" s="646"/>
      <c r="AE62" s="649"/>
      <c r="AF62" s="1"/>
      <c r="AG62" s="1"/>
    </row>
    <row r="63" spans="2:33" ht="13.5" customHeight="1" x14ac:dyDescent="0.25">
      <c r="B63" s="401"/>
      <c r="D63" s="416">
        <f t="shared" si="4"/>
        <v>53</v>
      </c>
      <c r="E63" s="534"/>
      <c r="F63" s="534"/>
      <c r="G63" s="534"/>
      <c r="H63" s="571"/>
      <c r="I63" s="571"/>
      <c r="J63" s="571"/>
      <c r="K63" s="660"/>
      <c r="L63" s="586"/>
      <c r="M63" s="899"/>
      <c r="N63" s="661"/>
      <c r="O63" s="661"/>
      <c r="P63" s="661"/>
      <c r="Q63" s="571"/>
      <c r="R63" s="571"/>
      <c r="S63" s="571"/>
      <c r="T63" s="571"/>
      <c r="U63" s="571"/>
      <c r="V63" s="571"/>
      <c r="W63" s="902"/>
      <c r="X63" s="479"/>
      <c r="Y63" s="584"/>
      <c r="Z63" s="585" t="str">
        <f t="shared" si="0"/>
        <v/>
      </c>
      <c r="AA63" s="586"/>
      <c r="AB63" s="587" t="str">
        <f t="shared" si="3"/>
        <v/>
      </c>
      <c r="AC63" s="808"/>
      <c r="AD63" s="646"/>
      <c r="AE63" s="649"/>
      <c r="AF63" s="1"/>
      <c r="AG63" s="1"/>
    </row>
    <row r="64" spans="2:33" ht="13.5" customHeight="1" x14ac:dyDescent="0.25">
      <c r="B64" s="401"/>
      <c r="D64" s="416">
        <f t="shared" si="4"/>
        <v>54</v>
      </c>
      <c r="E64" s="534"/>
      <c r="F64" s="534"/>
      <c r="G64" s="534"/>
      <c r="H64" s="571"/>
      <c r="I64" s="571"/>
      <c r="J64" s="571"/>
      <c r="K64" s="660"/>
      <c r="L64" s="586"/>
      <c r="M64" s="899"/>
      <c r="N64" s="661"/>
      <c r="O64" s="661"/>
      <c r="P64" s="661"/>
      <c r="Q64" s="571"/>
      <c r="R64" s="571"/>
      <c r="S64" s="571"/>
      <c r="T64" s="571"/>
      <c r="U64" s="571"/>
      <c r="V64" s="571"/>
      <c r="W64" s="902"/>
      <c r="X64" s="479"/>
      <c r="Y64" s="584"/>
      <c r="Z64" s="585" t="str">
        <f t="shared" si="0"/>
        <v/>
      </c>
      <c r="AA64" s="586"/>
      <c r="AB64" s="587" t="str">
        <f t="shared" si="3"/>
        <v/>
      </c>
      <c r="AC64" s="808"/>
      <c r="AD64" s="646"/>
      <c r="AE64" s="649"/>
      <c r="AF64" s="1"/>
      <c r="AG64" s="1"/>
    </row>
    <row r="65" spans="2:33" ht="13.5" customHeight="1" x14ac:dyDescent="0.25">
      <c r="B65" s="401"/>
      <c r="D65" s="416">
        <f t="shared" si="4"/>
        <v>55</v>
      </c>
      <c r="E65" s="534"/>
      <c r="F65" s="534"/>
      <c r="G65" s="534"/>
      <c r="H65" s="571"/>
      <c r="I65" s="571"/>
      <c r="J65" s="571"/>
      <c r="K65" s="660"/>
      <c r="L65" s="586"/>
      <c r="M65" s="899"/>
      <c r="N65" s="661"/>
      <c r="O65" s="661"/>
      <c r="P65" s="661"/>
      <c r="Q65" s="571"/>
      <c r="R65" s="571"/>
      <c r="S65" s="571"/>
      <c r="T65" s="571"/>
      <c r="U65" s="571"/>
      <c r="V65" s="571"/>
      <c r="W65" s="902"/>
      <c r="X65" s="479"/>
      <c r="Y65" s="584"/>
      <c r="Z65" s="585" t="str">
        <f t="shared" si="0"/>
        <v/>
      </c>
      <c r="AA65" s="586"/>
      <c r="AB65" s="587" t="str">
        <f t="shared" si="3"/>
        <v/>
      </c>
      <c r="AC65" s="808"/>
      <c r="AD65" s="646"/>
      <c r="AE65" s="649"/>
      <c r="AF65" s="1"/>
      <c r="AG65" s="1"/>
    </row>
    <row r="66" spans="2:33" ht="13.5" customHeight="1" x14ac:dyDescent="0.25">
      <c r="B66" s="401"/>
      <c r="D66" s="416">
        <f t="shared" si="4"/>
        <v>56</v>
      </c>
      <c r="E66" s="534"/>
      <c r="F66" s="534"/>
      <c r="G66" s="534"/>
      <c r="H66" s="571"/>
      <c r="I66" s="571"/>
      <c r="J66" s="571"/>
      <c r="K66" s="660"/>
      <c r="L66" s="586"/>
      <c r="M66" s="899"/>
      <c r="N66" s="661"/>
      <c r="O66" s="661"/>
      <c r="P66" s="661"/>
      <c r="Q66" s="571"/>
      <c r="R66" s="571"/>
      <c r="S66" s="571"/>
      <c r="T66" s="571"/>
      <c r="U66" s="571"/>
      <c r="V66" s="571"/>
      <c r="W66" s="902"/>
      <c r="X66" s="479"/>
      <c r="Y66" s="584"/>
      <c r="Z66" s="585" t="str">
        <f t="shared" si="0"/>
        <v/>
      </c>
      <c r="AA66" s="586"/>
      <c r="AB66" s="587" t="str">
        <f t="shared" si="3"/>
        <v/>
      </c>
      <c r="AC66" s="808"/>
      <c r="AD66" s="646"/>
      <c r="AE66" s="649"/>
      <c r="AF66" s="1"/>
      <c r="AG66" s="1"/>
    </row>
    <row r="67" spans="2:33" ht="13.5" customHeight="1" x14ac:dyDescent="0.25">
      <c r="B67" s="401"/>
      <c r="D67" s="416">
        <f t="shared" si="4"/>
        <v>57</v>
      </c>
      <c r="E67" s="534"/>
      <c r="F67" s="534"/>
      <c r="G67" s="534"/>
      <c r="H67" s="571"/>
      <c r="I67" s="571"/>
      <c r="J67" s="571"/>
      <c r="K67" s="660"/>
      <c r="L67" s="586"/>
      <c r="M67" s="899"/>
      <c r="N67" s="661"/>
      <c r="O67" s="661"/>
      <c r="P67" s="661"/>
      <c r="Q67" s="571"/>
      <c r="R67" s="571"/>
      <c r="S67" s="571"/>
      <c r="T67" s="571"/>
      <c r="U67" s="571"/>
      <c r="V67" s="571"/>
      <c r="W67" s="902"/>
      <c r="X67" s="479"/>
      <c r="Y67" s="584"/>
      <c r="Z67" s="585" t="str">
        <f t="shared" si="0"/>
        <v/>
      </c>
      <c r="AA67" s="586"/>
      <c r="AB67" s="587" t="str">
        <f t="shared" si="3"/>
        <v/>
      </c>
      <c r="AC67" s="808"/>
      <c r="AD67" s="646"/>
      <c r="AE67" s="649"/>
      <c r="AF67" s="1"/>
      <c r="AG67" s="1"/>
    </row>
    <row r="68" spans="2:33" ht="13.5" customHeight="1" x14ac:dyDescent="0.25">
      <c r="B68" s="401"/>
      <c r="D68" s="416">
        <f t="shared" si="4"/>
        <v>58</v>
      </c>
      <c r="E68" s="534"/>
      <c r="F68" s="534"/>
      <c r="G68" s="534"/>
      <c r="H68" s="571"/>
      <c r="I68" s="571"/>
      <c r="J68" s="571"/>
      <c r="K68" s="660"/>
      <c r="L68" s="586"/>
      <c r="M68" s="899"/>
      <c r="N68" s="661"/>
      <c r="O68" s="661"/>
      <c r="P68" s="661"/>
      <c r="Q68" s="571"/>
      <c r="R68" s="571"/>
      <c r="S68" s="571"/>
      <c r="T68" s="571"/>
      <c r="U68" s="571"/>
      <c r="V68" s="571"/>
      <c r="W68" s="902"/>
      <c r="X68" s="479"/>
      <c r="Y68" s="584"/>
      <c r="Z68" s="585" t="str">
        <f t="shared" si="0"/>
        <v/>
      </c>
      <c r="AA68" s="586"/>
      <c r="AB68" s="587" t="str">
        <f t="shared" si="3"/>
        <v/>
      </c>
      <c r="AC68" s="808"/>
      <c r="AD68" s="646"/>
      <c r="AE68" s="649"/>
      <c r="AF68" s="1"/>
      <c r="AG68" s="1"/>
    </row>
    <row r="69" spans="2:33" ht="13.5" customHeight="1" x14ac:dyDescent="0.25">
      <c r="B69" s="401"/>
      <c r="D69" s="416">
        <f t="shared" si="4"/>
        <v>59</v>
      </c>
      <c r="E69" s="534"/>
      <c r="F69" s="534"/>
      <c r="G69" s="534"/>
      <c r="H69" s="571"/>
      <c r="I69" s="571"/>
      <c r="J69" s="571"/>
      <c r="K69" s="660"/>
      <c r="L69" s="586"/>
      <c r="M69" s="899"/>
      <c r="N69" s="661"/>
      <c r="O69" s="661"/>
      <c r="P69" s="661"/>
      <c r="Q69" s="571"/>
      <c r="R69" s="571"/>
      <c r="S69" s="571"/>
      <c r="T69" s="571"/>
      <c r="U69" s="571"/>
      <c r="V69" s="571"/>
      <c r="W69" s="902"/>
      <c r="X69" s="479"/>
      <c r="Y69" s="584"/>
      <c r="Z69" s="585" t="str">
        <f t="shared" si="0"/>
        <v/>
      </c>
      <c r="AA69" s="586"/>
      <c r="AB69" s="587" t="str">
        <f t="shared" si="3"/>
        <v/>
      </c>
      <c r="AC69" s="808"/>
      <c r="AD69" s="646"/>
      <c r="AE69" s="649"/>
      <c r="AF69" s="1"/>
      <c r="AG69" s="1"/>
    </row>
    <row r="70" spans="2:33" ht="13.5" customHeight="1" x14ac:dyDescent="0.25">
      <c r="B70" s="401"/>
      <c r="D70" s="416">
        <f t="shared" si="4"/>
        <v>60</v>
      </c>
      <c r="E70" s="534"/>
      <c r="F70" s="534"/>
      <c r="G70" s="534"/>
      <c r="H70" s="571"/>
      <c r="I70" s="571"/>
      <c r="J70" s="571"/>
      <c r="K70" s="660"/>
      <c r="L70" s="586"/>
      <c r="M70" s="899"/>
      <c r="N70" s="661"/>
      <c r="O70" s="661"/>
      <c r="P70" s="661"/>
      <c r="Q70" s="571"/>
      <c r="R70" s="571"/>
      <c r="S70" s="571"/>
      <c r="T70" s="571"/>
      <c r="U70" s="571"/>
      <c r="V70" s="571"/>
      <c r="W70" s="902"/>
      <c r="X70" s="479"/>
      <c r="Y70" s="584"/>
      <c r="Z70" s="585" t="str">
        <f t="shared" si="0"/>
        <v/>
      </c>
      <c r="AA70" s="586"/>
      <c r="AB70" s="587" t="str">
        <f t="shared" si="3"/>
        <v/>
      </c>
      <c r="AC70" s="808"/>
      <c r="AD70" s="646"/>
      <c r="AE70" s="649"/>
      <c r="AF70" s="1"/>
      <c r="AG70" s="1"/>
    </row>
    <row r="71" spans="2:33" ht="13.5" customHeight="1" x14ac:dyDescent="0.25">
      <c r="B71" s="401"/>
      <c r="D71" s="416">
        <f>D70+1</f>
        <v>61</v>
      </c>
      <c r="E71" s="534"/>
      <c r="F71" s="534"/>
      <c r="G71" s="534"/>
      <c r="H71" s="571"/>
      <c r="I71" s="571"/>
      <c r="J71" s="571"/>
      <c r="K71" s="660"/>
      <c r="L71" s="586"/>
      <c r="M71" s="899"/>
      <c r="N71" s="571"/>
      <c r="O71" s="571"/>
      <c r="P71" s="661"/>
      <c r="Q71" s="571"/>
      <c r="R71" s="571"/>
      <c r="S71" s="571"/>
      <c r="T71" s="571"/>
      <c r="U71" s="571"/>
      <c r="V71" s="571"/>
      <c r="W71" s="902"/>
      <c r="X71" s="479"/>
      <c r="Y71" s="584"/>
      <c r="Z71" s="585" t="str">
        <f t="shared" si="0"/>
        <v/>
      </c>
      <c r="AA71" s="479"/>
      <c r="AB71" s="587" t="str">
        <f t="shared" ref="AB71:AB130" si="5">IF(AA71="",Z71,AA71)</f>
        <v/>
      </c>
      <c r="AC71" s="808"/>
      <c r="AD71" s="646"/>
      <c r="AE71" s="649"/>
      <c r="AF71" s="1"/>
      <c r="AG71" s="1"/>
    </row>
    <row r="72" spans="2:33" ht="13.5" customHeight="1" x14ac:dyDescent="0.25">
      <c r="B72" s="401"/>
      <c r="D72" s="416">
        <f>D71+1</f>
        <v>62</v>
      </c>
      <c r="E72" s="534"/>
      <c r="F72" s="534"/>
      <c r="G72" s="534"/>
      <c r="H72" s="571"/>
      <c r="I72" s="571"/>
      <c r="J72" s="571"/>
      <c r="K72" s="660"/>
      <c r="L72" s="586"/>
      <c r="M72" s="899"/>
      <c r="N72" s="661"/>
      <c r="O72" s="661"/>
      <c r="P72" s="661"/>
      <c r="Q72" s="571"/>
      <c r="R72" s="571"/>
      <c r="S72" s="571"/>
      <c r="T72" s="571"/>
      <c r="U72" s="571"/>
      <c r="V72" s="571"/>
      <c r="W72" s="902"/>
      <c r="X72" s="479"/>
      <c r="Y72" s="584"/>
      <c r="Z72" s="585" t="str">
        <f t="shared" si="0"/>
        <v/>
      </c>
      <c r="AA72" s="586"/>
      <c r="AB72" s="587" t="str">
        <f t="shared" si="5"/>
        <v/>
      </c>
      <c r="AC72" s="808"/>
      <c r="AD72" s="646"/>
      <c r="AE72" s="649"/>
      <c r="AF72" s="1"/>
      <c r="AG72" s="1"/>
    </row>
    <row r="73" spans="2:33" ht="13.5" customHeight="1" x14ac:dyDescent="0.25">
      <c r="B73" s="401"/>
      <c r="D73" s="416">
        <f>D72+1</f>
        <v>63</v>
      </c>
      <c r="E73" s="534"/>
      <c r="F73" s="534"/>
      <c r="G73" s="534"/>
      <c r="H73" s="571"/>
      <c r="I73" s="571"/>
      <c r="J73" s="571"/>
      <c r="K73" s="660"/>
      <c r="L73" s="586"/>
      <c r="M73" s="899"/>
      <c r="N73" s="661"/>
      <c r="O73" s="661"/>
      <c r="P73" s="661"/>
      <c r="Q73" s="571"/>
      <c r="R73" s="571"/>
      <c r="S73" s="571"/>
      <c r="T73" s="571"/>
      <c r="U73" s="571"/>
      <c r="V73" s="571"/>
      <c r="W73" s="902"/>
      <c r="X73" s="479"/>
      <c r="Y73" s="584"/>
      <c r="Z73" s="585" t="str">
        <f t="shared" si="0"/>
        <v/>
      </c>
      <c r="AA73" s="586"/>
      <c r="AB73" s="587" t="str">
        <f t="shared" si="5"/>
        <v/>
      </c>
      <c r="AC73" s="808"/>
      <c r="AD73" s="646"/>
      <c r="AE73" s="649"/>
      <c r="AF73" s="1"/>
      <c r="AG73" s="1"/>
    </row>
    <row r="74" spans="2:33" ht="13.5" customHeight="1" x14ac:dyDescent="0.25">
      <c r="B74" s="401"/>
      <c r="D74" s="416">
        <f t="shared" ref="D74:D101" si="6">D73+1</f>
        <v>64</v>
      </c>
      <c r="E74" s="534"/>
      <c r="F74" s="534"/>
      <c r="G74" s="534"/>
      <c r="H74" s="571"/>
      <c r="I74" s="571"/>
      <c r="J74" s="571"/>
      <c r="K74" s="660"/>
      <c r="L74" s="586"/>
      <c r="M74" s="899"/>
      <c r="N74" s="661"/>
      <c r="O74" s="661"/>
      <c r="P74" s="661"/>
      <c r="Q74" s="571"/>
      <c r="R74" s="571"/>
      <c r="S74" s="571"/>
      <c r="T74" s="571"/>
      <c r="U74" s="571"/>
      <c r="V74" s="571"/>
      <c r="W74" s="902"/>
      <c r="X74" s="479"/>
      <c r="Y74" s="584"/>
      <c r="Z74" s="585" t="str">
        <f t="shared" si="0"/>
        <v/>
      </c>
      <c r="AA74" s="586"/>
      <c r="AB74" s="587" t="str">
        <f t="shared" si="5"/>
        <v/>
      </c>
      <c r="AC74" s="808"/>
      <c r="AD74" s="646"/>
      <c r="AE74" s="649"/>
      <c r="AF74" s="1"/>
      <c r="AG74" s="1"/>
    </row>
    <row r="75" spans="2:33" ht="13.5" customHeight="1" x14ac:dyDescent="0.25">
      <c r="B75" s="401"/>
      <c r="D75" s="416">
        <f t="shared" si="6"/>
        <v>65</v>
      </c>
      <c r="E75" s="534"/>
      <c r="F75" s="534"/>
      <c r="G75" s="534"/>
      <c r="H75" s="571"/>
      <c r="I75" s="571"/>
      <c r="J75" s="571"/>
      <c r="K75" s="660"/>
      <c r="L75" s="586"/>
      <c r="M75" s="899"/>
      <c r="N75" s="661"/>
      <c r="O75" s="661"/>
      <c r="P75" s="661"/>
      <c r="Q75" s="571"/>
      <c r="R75" s="571"/>
      <c r="S75" s="571"/>
      <c r="T75" s="571"/>
      <c r="U75" s="571"/>
      <c r="V75" s="571"/>
      <c r="W75" s="902"/>
      <c r="X75" s="479"/>
      <c r="Y75" s="584"/>
      <c r="Z75" s="585" t="str">
        <f t="shared" ref="Z75:Z160" si="7">IF(OR(G75="",K75="",),"",K75/1000*L75*X75*Y75)</f>
        <v/>
      </c>
      <c r="AA75" s="586"/>
      <c r="AB75" s="587" t="str">
        <f t="shared" si="5"/>
        <v/>
      </c>
      <c r="AC75" s="808"/>
      <c r="AD75" s="646"/>
      <c r="AE75" s="649"/>
      <c r="AF75" s="1"/>
      <c r="AG75" s="1"/>
    </row>
    <row r="76" spans="2:33" ht="13.5" customHeight="1" x14ac:dyDescent="0.25">
      <c r="B76" s="401"/>
      <c r="D76" s="416">
        <f t="shared" si="6"/>
        <v>66</v>
      </c>
      <c r="E76" s="534"/>
      <c r="F76" s="534"/>
      <c r="G76" s="534"/>
      <c r="H76" s="571"/>
      <c r="I76" s="571"/>
      <c r="J76" s="571"/>
      <c r="K76" s="660"/>
      <c r="L76" s="586"/>
      <c r="M76" s="899"/>
      <c r="N76" s="661"/>
      <c r="O76" s="661"/>
      <c r="P76" s="661"/>
      <c r="Q76" s="571"/>
      <c r="R76" s="571"/>
      <c r="S76" s="571"/>
      <c r="T76" s="571"/>
      <c r="U76" s="571"/>
      <c r="V76" s="571"/>
      <c r="W76" s="902"/>
      <c r="X76" s="479"/>
      <c r="Y76" s="584"/>
      <c r="Z76" s="585" t="str">
        <f t="shared" si="7"/>
        <v/>
      </c>
      <c r="AA76" s="586"/>
      <c r="AB76" s="587" t="str">
        <f t="shared" si="5"/>
        <v/>
      </c>
      <c r="AC76" s="808"/>
      <c r="AD76" s="646"/>
      <c r="AE76" s="649"/>
      <c r="AF76" s="1"/>
      <c r="AG76" s="1"/>
    </row>
    <row r="77" spans="2:33" ht="13.5" customHeight="1" x14ac:dyDescent="0.25">
      <c r="B77" s="401"/>
      <c r="D77" s="416">
        <f t="shared" si="6"/>
        <v>67</v>
      </c>
      <c r="E77" s="534"/>
      <c r="F77" s="534"/>
      <c r="G77" s="534"/>
      <c r="H77" s="571"/>
      <c r="I77" s="571"/>
      <c r="J77" s="571"/>
      <c r="K77" s="660"/>
      <c r="L77" s="586"/>
      <c r="M77" s="899"/>
      <c r="N77" s="661"/>
      <c r="O77" s="661"/>
      <c r="P77" s="661"/>
      <c r="Q77" s="571"/>
      <c r="R77" s="571"/>
      <c r="S77" s="571"/>
      <c r="T77" s="571"/>
      <c r="U77" s="571"/>
      <c r="V77" s="571"/>
      <c r="W77" s="902"/>
      <c r="X77" s="479"/>
      <c r="Y77" s="584"/>
      <c r="Z77" s="585" t="str">
        <f t="shared" si="7"/>
        <v/>
      </c>
      <c r="AA77" s="586"/>
      <c r="AB77" s="587" t="str">
        <f t="shared" si="5"/>
        <v/>
      </c>
      <c r="AC77" s="808"/>
      <c r="AD77" s="646"/>
      <c r="AE77" s="649"/>
      <c r="AF77" s="1"/>
      <c r="AG77" s="1"/>
    </row>
    <row r="78" spans="2:33" ht="13.5" customHeight="1" x14ac:dyDescent="0.25">
      <c r="B78" s="401"/>
      <c r="D78" s="416">
        <f t="shared" si="6"/>
        <v>68</v>
      </c>
      <c r="E78" s="534"/>
      <c r="F78" s="534"/>
      <c r="G78" s="534"/>
      <c r="H78" s="571"/>
      <c r="I78" s="571"/>
      <c r="J78" s="571"/>
      <c r="K78" s="660"/>
      <c r="L78" s="586"/>
      <c r="M78" s="899"/>
      <c r="N78" s="661"/>
      <c r="O78" s="661"/>
      <c r="P78" s="661"/>
      <c r="Q78" s="571"/>
      <c r="R78" s="571"/>
      <c r="S78" s="571"/>
      <c r="T78" s="571"/>
      <c r="U78" s="571"/>
      <c r="V78" s="571"/>
      <c r="W78" s="902"/>
      <c r="X78" s="479"/>
      <c r="Y78" s="584"/>
      <c r="Z78" s="585" t="str">
        <f t="shared" si="7"/>
        <v/>
      </c>
      <c r="AA78" s="586"/>
      <c r="AB78" s="587" t="str">
        <f t="shared" si="5"/>
        <v/>
      </c>
      <c r="AC78" s="808"/>
      <c r="AD78" s="646"/>
      <c r="AE78" s="649"/>
      <c r="AF78" s="1"/>
      <c r="AG78" s="1"/>
    </row>
    <row r="79" spans="2:33" ht="13.5" customHeight="1" x14ac:dyDescent="0.25">
      <c r="B79" s="401"/>
      <c r="D79" s="416">
        <f t="shared" si="6"/>
        <v>69</v>
      </c>
      <c r="E79" s="534"/>
      <c r="F79" s="534"/>
      <c r="G79" s="534"/>
      <c r="H79" s="571"/>
      <c r="I79" s="571"/>
      <c r="J79" s="571"/>
      <c r="K79" s="660"/>
      <c r="L79" s="586"/>
      <c r="M79" s="899"/>
      <c r="N79" s="661"/>
      <c r="O79" s="661"/>
      <c r="P79" s="661"/>
      <c r="Q79" s="571"/>
      <c r="R79" s="571"/>
      <c r="S79" s="571"/>
      <c r="T79" s="571"/>
      <c r="U79" s="571"/>
      <c r="V79" s="571"/>
      <c r="W79" s="902"/>
      <c r="X79" s="479"/>
      <c r="Y79" s="584"/>
      <c r="Z79" s="585" t="str">
        <f t="shared" si="7"/>
        <v/>
      </c>
      <c r="AA79" s="586"/>
      <c r="AB79" s="587" t="str">
        <f t="shared" si="5"/>
        <v/>
      </c>
      <c r="AC79" s="808"/>
      <c r="AD79" s="646"/>
      <c r="AE79" s="649"/>
      <c r="AF79" s="1"/>
      <c r="AG79" s="1"/>
    </row>
    <row r="80" spans="2:33" ht="13.5" customHeight="1" x14ac:dyDescent="0.25">
      <c r="B80" s="401"/>
      <c r="D80" s="416">
        <f t="shared" si="6"/>
        <v>70</v>
      </c>
      <c r="E80" s="534"/>
      <c r="F80" s="534"/>
      <c r="G80" s="534"/>
      <c r="H80" s="571"/>
      <c r="I80" s="571"/>
      <c r="J80" s="571"/>
      <c r="K80" s="660"/>
      <c r="L80" s="586"/>
      <c r="M80" s="899"/>
      <c r="N80" s="661"/>
      <c r="O80" s="661"/>
      <c r="P80" s="661"/>
      <c r="Q80" s="571"/>
      <c r="R80" s="571"/>
      <c r="S80" s="571"/>
      <c r="T80" s="571"/>
      <c r="U80" s="571"/>
      <c r="V80" s="571"/>
      <c r="W80" s="902"/>
      <c r="X80" s="479"/>
      <c r="Y80" s="584"/>
      <c r="Z80" s="585" t="str">
        <f t="shared" si="7"/>
        <v/>
      </c>
      <c r="AA80" s="586"/>
      <c r="AB80" s="587" t="str">
        <f t="shared" si="5"/>
        <v/>
      </c>
      <c r="AC80" s="808"/>
      <c r="AD80" s="646"/>
      <c r="AE80" s="649"/>
      <c r="AF80" s="1"/>
      <c r="AG80" s="1"/>
    </row>
    <row r="81" spans="2:33" ht="13.5" customHeight="1" x14ac:dyDescent="0.25">
      <c r="B81" s="401"/>
      <c r="D81" s="416">
        <f t="shared" si="6"/>
        <v>71</v>
      </c>
      <c r="E81" s="534"/>
      <c r="F81" s="534"/>
      <c r="G81" s="534"/>
      <c r="H81" s="571"/>
      <c r="I81" s="571"/>
      <c r="J81" s="571"/>
      <c r="K81" s="660"/>
      <c r="L81" s="586"/>
      <c r="M81" s="899"/>
      <c r="N81" s="661"/>
      <c r="O81" s="661"/>
      <c r="P81" s="661"/>
      <c r="Q81" s="571"/>
      <c r="R81" s="571"/>
      <c r="S81" s="571"/>
      <c r="T81" s="571"/>
      <c r="U81" s="571"/>
      <c r="V81" s="571"/>
      <c r="W81" s="902"/>
      <c r="X81" s="479"/>
      <c r="Y81" s="584"/>
      <c r="Z81" s="585" t="str">
        <f t="shared" si="7"/>
        <v/>
      </c>
      <c r="AA81" s="586"/>
      <c r="AB81" s="587" t="str">
        <f t="shared" si="5"/>
        <v/>
      </c>
      <c r="AC81" s="808"/>
      <c r="AD81" s="646"/>
      <c r="AE81" s="649"/>
      <c r="AF81" s="1"/>
      <c r="AG81" s="1"/>
    </row>
    <row r="82" spans="2:33" ht="13.5" customHeight="1" x14ac:dyDescent="0.25">
      <c r="B82" s="401"/>
      <c r="D82" s="416">
        <f t="shared" si="6"/>
        <v>72</v>
      </c>
      <c r="E82" s="534"/>
      <c r="F82" s="534"/>
      <c r="G82" s="534"/>
      <c r="H82" s="571"/>
      <c r="I82" s="571"/>
      <c r="J82" s="571"/>
      <c r="K82" s="660"/>
      <c r="L82" s="586"/>
      <c r="M82" s="899"/>
      <c r="N82" s="661"/>
      <c r="O82" s="661"/>
      <c r="P82" s="661"/>
      <c r="Q82" s="571"/>
      <c r="R82" s="571"/>
      <c r="S82" s="571"/>
      <c r="T82" s="571"/>
      <c r="U82" s="571"/>
      <c r="V82" s="571"/>
      <c r="W82" s="902"/>
      <c r="X82" s="479"/>
      <c r="Y82" s="584"/>
      <c r="Z82" s="585" t="str">
        <f t="shared" si="7"/>
        <v/>
      </c>
      <c r="AA82" s="586"/>
      <c r="AB82" s="587" t="str">
        <f t="shared" si="5"/>
        <v/>
      </c>
      <c r="AC82" s="808"/>
      <c r="AD82" s="646"/>
      <c r="AE82" s="649"/>
      <c r="AF82" s="1"/>
      <c r="AG82" s="1"/>
    </row>
    <row r="83" spans="2:33" ht="13.5" customHeight="1" x14ac:dyDescent="0.25">
      <c r="B83" s="401"/>
      <c r="D83" s="416">
        <f t="shared" si="6"/>
        <v>73</v>
      </c>
      <c r="E83" s="534"/>
      <c r="F83" s="534"/>
      <c r="G83" s="534"/>
      <c r="H83" s="571"/>
      <c r="I83" s="571"/>
      <c r="J83" s="571"/>
      <c r="K83" s="660"/>
      <c r="L83" s="586"/>
      <c r="M83" s="899"/>
      <c r="N83" s="661"/>
      <c r="O83" s="661"/>
      <c r="P83" s="661"/>
      <c r="Q83" s="571"/>
      <c r="R83" s="571"/>
      <c r="S83" s="571"/>
      <c r="T83" s="571"/>
      <c r="U83" s="571"/>
      <c r="V83" s="571"/>
      <c r="W83" s="902"/>
      <c r="X83" s="479"/>
      <c r="Y83" s="584"/>
      <c r="Z83" s="585" t="str">
        <f t="shared" si="7"/>
        <v/>
      </c>
      <c r="AA83" s="586"/>
      <c r="AB83" s="587" t="str">
        <f t="shared" si="5"/>
        <v/>
      </c>
      <c r="AC83" s="808"/>
      <c r="AD83" s="646"/>
      <c r="AE83" s="649"/>
      <c r="AF83" s="1"/>
      <c r="AG83" s="1"/>
    </row>
    <row r="84" spans="2:33" ht="13.5" customHeight="1" x14ac:dyDescent="0.25">
      <c r="B84" s="401"/>
      <c r="D84" s="416">
        <f t="shared" si="6"/>
        <v>74</v>
      </c>
      <c r="E84" s="534"/>
      <c r="F84" s="534"/>
      <c r="G84" s="534"/>
      <c r="H84" s="571"/>
      <c r="I84" s="571"/>
      <c r="J84" s="571"/>
      <c r="K84" s="660"/>
      <c r="L84" s="586"/>
      <c r="M84" s="899"/>
      <c r="N84" s="661"/>
      <c r="O84" s="661"/>
      <c r="P84" s="661"/>
      <c r="Q84" s="571"/>
      <c r="R84" s="571"/>
      <c r="S84" s="571"/>
      <c r="T84" s="571"/>
      <c r="U84" s="571"/>
      <c r="V84" s="571"/>
      <c r="W84" s="902"/>
      <c r="X84" s="479"/>
      <c r="Y84" s="584"/>
      <c r="Z84" s="585" t="str">
        <f t="shared" si="7"/>
        <v/>
      </c>
      <c r="AA84" s="586"/>
      <c r="AB84" s="587" t="str">
        <f t="shared" si="5"/>
        <v/>
      </c>
      <c r="AC84" s="808"/>
      <c r="AD84" s="646"/>
      <c r="AE84" s="649"/>
      <c r="AF84" s="1"/>
      <c r="AG84" s="1"/>
    </row>
    <row r="85" spans="2:33" ht="13.5" customHeight="1" x14ac:dyDescent="0.25">
      <c r="B85" s="401"/>
      <c r="D85" s="416">
        <f t="shared" si="6"/>
        <v>75</v>
      </c>
      <c r="E85" s="534"/>
      <c r="F85" s="534"/>
      <c r="G85" s="534"/>
      <c r="H85" s="571"/>
      <c r="I85" s="571"/>
      <c r="J85" s="571"/>
      <c r="K85" s="660"/>
      <c r="L85" s="586"/>
      <c r="M85" s="899"/>
      <c r="N85" s="661"/>
      <c r="O85" s="661"/>
      <c r="P85" s="661"/>
      <c r="Q85" s="571"/>
      <c r="R85" s="571"/>
      <c r="S85" s="571"/>
      <c r="T85" s="571"/>
      <c r="U85" s="571"/>
      <c r="V85" s="571"/>
      <c r="W85" s="902"/>
      <c r="X85" s="479"/>
      <c r="Y85" s="584"/>
      <c r="Z85" s="585" t="str">
        <f t="shared" si="7"/>
        <v/>
      </c>
      <c r="AA85" s="586"/>
      <c r="AB85" s="587" t="str">
        <f t="shared" si="5"/>
        <v/>
      </c>
      <c r="AC85" s="808"/>
      <c r="AD85" s="646"/>
      <c r="AE85" s="649"/>
      <c r="AF85" s="1"/>
      <c r="AG85" s="1"/>
    </row>
    <row r="86" spans="2:33" ht="13.5" customHeight="1" x14ac:dyDescent="0.25">
      <c r="B86" s="401"/>
      <c r="D86" s="416">
        <f t="shared" si="6"/>
        <v>76</v>
      </c>
      <c r="E86" s="534"/>
      <c r="F86" s="534"/>
      <c r="G86" s="534"/>
      <c r="H86" s="571"/>
      <c r="I86" s="571"/>
      <c r="J86" s="571"/>
      <c r="K86" s="660"/>
      <c r="L86" s="586"/>
      <c r="M86" s="899"/>
      <c r="N86" s="661"/>
      <c r="O86" s="661"/>
      <c r="P86" s="661"/>
      <c r="Q86" s="571"/>
      <c r="R86" s="571"/>
      <c r="S86" s="571"/>
      <c r="T86" s="571"/>
      <c r="U86" s="571"/>
      <c r="V86" s="571"/>
      <c r="W86" s="902"/>
      <c r="X86" s="479"/>
      <c r="Y86" s="584"/>
      <c r="Z86" s="585" t="str">
        <f t="shared" si="7"/>
        <v/>
      </c>
      <c r="AA86" s="586"/>
      <c r="AB86" s="587" t="str">
        <f t="shared" si="5"/>
        <v/>
      </c>
      <c r="AC86" s="808"/>
      <c r="AD86" s="646"/>
      <c r="AE86" s="649"/>
      <c r="AF86" s="1"/>
      <c r="AG86" s="1"/>
    </row>
    <row r="87" spans="2:33" ht="13.5" customHeight="1" x14ac:dyDescent="0.25">
      <c r="B87" s="401"/>
      <c r="D87" s="416">
        <f t="shared" si="6"/>
        <v>77</v>
      </c>
      <c r="E87" s="534"/>
      <c r="F87" s="534"/>
      <c r="G87" s="534"/>
      <c r="H87" s="571"/>
      <c r="I87" s="571"/>
      <c r="J87" s="571"/>
      <c r="K87" s="660"/>
      <c r="L87" s="586"/>
      <c r="M87" s="899"/>
      <c r="N87" s="661"/>
      <c r="O87" s="661"/>
      <c r="P87" s="661"/>
      <c r="Q87" s="571"/>
      <c r="R87" s="571"/>
      <c r="S87" s="571"/>
      <c r="T87" s="571"/>
      <c r="U87" s="571"/>
      <c r="V87" s="571"/>
      <c r="W87" s="902"/>
      <c r="X87" s="479"/>
      <c r="Y87" s="584"/>
      <c r="Z87" s="585" t="str">
        <f t="shared" si="7"/>
        <v/>
      </c>
      <c r="AA87" s="586"/>
      <c r="AB87" s="587" t="str">
        <f t="shared" si="5"/>
        <v/>
      </c>
      <c r="AC87" s="808"/>
      <c r="AD87" s="646"/>
      <c r="AE87" s="649"/>
      <c r="AF87" s="1"/>
      <c r="AG87" s="1"/>
    </row>
    <row r="88" spans="2:33" ht="13.5" customHeight="1" x14ac:dyDescent="0.25">
      <c r="B88" s="401"/>
      <c r="D88" s="416">
        <f t="shared" si="6"/>
        <v>78</v>
      </c>
      <c r="E88" s="534"/>
      <c r="F88" s="534"/>
      <c r="G88" s="534"/>
      <c r="H88" s="571"/>
      <c r="I88" s="571"/>
      <c r="J88" s="571"/>
      <c r="K88" s="660"/>
      <c r="L88" s="586"/>
      <c r="M88" s="899"/>
      <c r="N88" s="661"/>
      <c r="O88" s="661"/>
      <c r="P88" s="661"/>
      <c r="Q88" s="571"/>
      <c r="R88" s="571"/>
      <c r="S88" s="571"/>
      <c r="T88" s="571"/>
      <c r="U88" s="571"/>
      <c r="V88" s="571"/>
      <c r="W88" s="902"/>
      <c r="X88" s="479"/>
      <c r="Y88" s="584"/>
      <c r="Z88" s="585" t="str">
        <f t="shared" si="7"/>
        <v/>
      </c>
      <c r="AA88" s="586"/>
      <c r="AB88" s="587" t="str">
        <f t="shared" si="5"/>
        <v/>
      </c>
      <c r="AC88" s="808"/>
      <c r="AD88" s="646"/>
      <c r="AE88" s="649"/>
      <c r="AF88" s="1"/>
      <c r="AG88" s="1"/>
    </row>
    <row r="89" spans="2:33" ht="13.5" customHeight="1" x14ac:dyDescent="0.25">
      <c r="B89" s="401"/>
      <c r="D89" s="416">
        <f t="shared" si="6"/>
        <v>79</v>
      </c>
      <c r="E89" s="534"/>
      <c r="F89" s="534"/>
      <c r="G89" s="534"/>
      <c r="H89" s="571"/>
      <c r="I89" s="571"/>
      <c r="J89" s="571"/>
      <c r="K89" s="660"/>
      <c r="L89" s="586"/>
      <c r="M89" s="899"/>
      <c r="N89" s="661"/>
      <c r="O89" s="661"/>
      <c r="P89" s="661"/>
      <c r="Q89" s="571"/>
      <c r="R89" s="571"/>
      <c r="S89" s="571"/>
      <c r="T89" s="571"/>
      <c r="U89" s="571"/>
      <c r="V89" s="571"/>
      <c r="W89" s="902"/>
      <c r="X89" s="479"/>
      <c r="Y89" s="584"/>
      <c r="Z89" s="585" t="str">
        <f t="shared" si="7"/>
        <v/>
      </c>
      <c r="AA89" s="586"/>
      <c r="AB89" s="587" t="str">
        <f t="shared" si="5"/>
        <v/>
      </c>
      <c r="AC89" s="808"/>
      <c r="AD89" s="646"/>
      <c r="AE89" s="649"/>
      <c r="AF89" s="1"/>
      <c r="AG89" s="1"/>
    </row>
    <row r="90" spans="2:33" ht="13.5" customHeight="1" x14ac:dyDescent="0.25">
      <c r="B90" s="401"/>
      <c r="D90" s="416">
        <f t="shared" si="6"/>
        <v>80</v>
      </c>
      <c r="E90" s="534"/>
      <c r="F90" s="534"/>
      <c r="G90" s="534"/>
      <c r="H90" s="571"/>
      <c r="I90" s="571"/>
      <c r="J90" s="571"/>
      <c r="K90" s="660"/>
      <c r="L90" s="586"/>
      <c r="M90" s="899"/>
      <c r="N90" s="661"/>
      <c r="O90" s="661"/>
      <c r="P90" s="661"/>
      <c r="Q90" s="571"/>
      <c r="R90" s="571"/>
      <c r="S90" s="571"/>
      <c r="T90" s="571"/>
      <c r="U90" s="571"/>
      <c r="V90" s="571"/>
      <c r="W90" s="902"/>
      <c r="X90" s="479"/>
      <c r="Y90" s="584"/>
      <c r="Z90" s="585" t="str">
        <f t="shared" si="7"/>
        <v/>
      </c>
      <c r="AA90" s="586"/>
      <c r="AB90" s="587" t="str">
        <f t="shared" si="5"/>
        <v/>
      </c>
      <c r="AC90" s="808"/>
      <c r="AD90" s="646"/>
      <c r="AE90" s="649"/>
      <c r="AF90" s="1"/>
      <c r="AG90" s="1"/>
    </row>
    <row r="91" spans="2:33" ht="13.5" customHeight="1" x14ac:dyDescent="0.25">
      <c r="B91" s="401"/>
      <c r="D91" s="416">
        <f t="shared" si="6"/>
        <v>81</v>
      </c>
      <c r="E91" s="534"/>
      <c r="F91" s="534"/>
      <c r="G91" s="534"/>
      <c r="H91" s="571"/>
      <c r="I91" s="571"/>
      <c r="J91" s="571"/>
      <c r="K91" s="660"/>
      <c r="L91" s="586"/>
      <c r="M91" s="899"/>
      <c r="N91" s="661"/>
      <c r="O91" s="661"/>
      <c r="P91" s="661"/>
      <c r="Q91" s="571"/>
      <c r="R91" s="571"/>
      <c r="S91" s="571"/>
      <c r="T91" s="571"/>
      <c r="U91" s="571"/>
      <c r="V91" s="571"/>
      <c r="W91" s="902"/>
      <c r="X91" s="479"/>
      <c r="Y91" s="584"/>
      <c r="Z91" s="585" t="str">
        <f t="shared" si="7"/>
        <v/>
      </c>
      <c r="AA91" s="586"/>
      <c r="AB91" s="587" t="str">
        <f t="shared" si="5"/>
        <v/>
      </c>
      <c r="AC91" s="808"/>
      <c r="AD91" s="646"/>
      <c r="AE91" s="649"/>
      <c r="AF91" s="1"/>
      <c r="AG91" s="1"/>
    </row>
    <row r="92" spans="2:33" ht="13.5" customHeight="1" x14ac:dyDescent="0.25">
      <c r="B92" s="401"/>
      <c r="D92" s="416">
        <f t="shared" si="6"/>
        <v>82</v>
      </c>
      <c r="E92" s="534"/>
      <c r="F92" s="534"/>
      <c r="G92" s="534"/>
      <c r="H92" s="571"/>
      <c r="I92" s="571"/>
      <c r="J92" s="571"/>
      <c r="K92" s="660"/>
      <c r="L92" s="586"/>
      <c r="M92" s="899"/>
      <c r="N92" s="661"/>
      <c r="O92" s="661"/>
      <c r="P92" s="661"/>
      <c r="Q92" s="571"/>
      <c r="R92" s="571"/>
      <c r="S92" s="571"/>
      <c r="T92" s="571"/>
      <c r="U92" s="571"/>
      <c r="V92" s="571"/>
      <c r="W92" s="902"/>
      <c r="X92" s="479"/>
      <c r="Y92" s="584"/>
      <c r="Z92" s="585" t="str">
        <f t="shared" si="7"/>
        <v/>
      </c>
      <c r="AA92" s="586"/>
      <c r="AB92" s="587" t="str">
        <f t="shared" si="5"/>
        <v/>
      </c>
      <c r="AC92" s="808"/>
      <c r="AD92" s="646"/>
      <c r="AE92" s="649"/>
      <c r="AF92" s="1"/>
      <c r="AG92" s="1"/>
    </row>
    <row r="93" spans="2:33" ht="13.5" customHeight="1" x14ac:dyDescent="0.25">
      <c r="B93" s="401"/>
      <c r="D93" s="416">
        <f t="shared" si="6"/>
        <v>83</v>
      </c>
      <c r="E93" s="534"/>
      <c r="F93" s="534"/>
      <c r="G93" s="534"/>
      <c r="H93" s="571"/>
      <c r="I93" s="571"/>
      <c r="J93" s="571"/>
      <c r="K93" s="660"/>
      <c r="L93" s="586"/>
      <c r="M93" s="899"/>
      <c r="N93" s="661"/>
      <c r="O93" s="661"/>
      <c r="P93" s="661"/>
      <c r="Q93" s="571"/>
      <c r="R93" s="571"/>
      <c r="S93" s="571"/>
      <c r="T93" s="571"/>
      <c r="U93" s="571"/>
      <c r="V93" s="571"/>
      <c r="W93" s="902"/>
      <c r="X93" s="479"/>
      <c r="Y93" s="584"/>
      <c r="Z93" s="585" t="str">
        <f t="shared" si="7"/>
        <v/>
      </c>
      <c r="AA93" s="586"/>
      <c r="AB93" s="587" t="str">
        <f t="shared" si="5"/>
        <v/>
      </c>
      <c r="AC93" s="808"/>
      <c r="AD93" s="646"/>
      <c r="AE93" s="649"/>
      <c r="AF93" s="1"/>
      <c r="AG93" s="1"/>
    </row>
    <row r="94" spans="2:33" ht="13.5" customHeight="1" x14ac:dyDescent="0.25">
      <c r="B94" s="401"/>
      <c r="D94" s="416">
        <f t="shared" si="6"/>
        <v>84</v>
      </c>
      <c r="E94" s="534"/>
      <c r="F94" s="534"/>
      <c r="G94" s="534"/>
      <c r="H94" s="571"/>
      <c r="I94" s="571"/>
      <c r="J94" s="571"/>
      <c r="K94" s="660"/>
      <c r="L94" s="586"/>
      <c r="M94" s="899"/>
      <c r="N94" s="661"/>
      <c r="O94" s="661"/>
      <c r="P94" s="661"/>
      <c r="Q94" s="571"/>
      <c r="R94" s="571"/>
      <c r="S94" s="571"/>
      <c r="T94" s="571"/>
      <c r="U94" s="571"/>
      <c r="V94" s="571"/>
      <c r="W94" s="902"/>
      <c r="X94" s="479"/>
      <c r="Y94" s="584"/>
      <c r="Z94" s="585" t="str">
        <f t="shared" si="7"/>
        <v/>
      </c>
      <c r="AA94" s="586"/>
      <c r="AB94" s="587" t="str">
        <f t="shared" si="5"/>
        <v/>
      </c>
      <c r="AC94" s="808"/>
      <c r="AD94" s="646"/>
      <c r="AE94" s="649"/>
      <c r="AF94" s="1"/>
      <c r="AG94" s="1"/>
    </row>
    <row r="95" spans="2:33" ht="13.5" customHeight="1" x14ac:dyDescent="0.25">
      <c r="B95" s="401"/>
      <c r="D95" s="416">
        <f t="shared" si="6"/>
        <v>85</v>
      </c>
      <c r="E95" s="534"/>
      <c r="F95" s="534"/>
      <c r="G95" s="534"/>
      <c r="H95" s="571"/>
      <c r="I95" s="571"/>
      <c r="J95" s="571"/>
      <c r="K95" s="660"/>
      <c r="L95" s="586"/>
      <c r="M95" s="899"/>
      <c r="N95" s="661"/>
      <c r="O95" s="661"/>
      <c r="P95" s="661"/>
      <c r="Q95" s="571"/>
      <c r="R95" s="571"/>
      <c r="S95" s="571"/>
      <c r="T95" s="571"/>
      <c r="U95" s="571"/>
      <c r="V95" s="571"/>
      <c r="W95" s="902"/>
      <c r="X95" s="479"/>
      <c r="Y95" s="584"/>
      <c r="Z95" s="585" t="str">
        <f t="shared" si="7"/>
        <v/>
      </c>
      <c r="AA95" s="586"/>
      <c r="AB95" s="587" t="str">
        <f t="shared" si="5"/>
        <v/>
      </c>
      <c r="AC95" s="808"/>
      <c r="AD95" s="646"/>
      <c r="AE95" s="649"/>
      <c r="AF95" s="1"/>
      <c r="AG95" s="1"/>
    </row>
    <row r="96" spans="2:33" ht="13.5" customHeight="1" x14ac:dyDescent="0.25">
      <c r="B96" s="401"/>
      <c r="D96" s="416">
        <f t="shared" si="6"/>
        <v>86</v>
      </c>
      <c r="E96" s="534"/>
      <c r="F96" s="534"/>
      <c r="G96" s="534"/>
      <c r="H96" s="571"/>
      <c r="I96" s="571"/>
      <c r="J96" s="571"/>
      <c r="K96" s="660"/>
      <c r="L96" s="586"/>
      <c r="M96" s="899"/>
      <c r="N96" s="661"/>
      <c r="O96" s="661"/>
      <c r="P96" s="661"/>
      <c r="Q96" s="571"/>
      <c r="R96" s="571"/>
      <c r="S96" s="571"/>
      <c r="T96" s="571"/>
      <c r="U96" s="571"/>
      <c r="V96" s="571"/>
      <c r="W96" s="902"/>
      <c r="X96" s="479"/>
      <c r="Y96" s="584"/>
      <c r="Z96" s="585" t="str">
        <f t="shared" si="7"/>
        <v/>
      </c>
      <c r="AA96" s="586"/>
      <c r="AB96" s="587" t="str">
        <f t="shared" si="5"/>
        <v/>
      </c>
      <c r="AC96" s="808"/>
      <c r="AD96" s="646"/>
      <c r="AE96" s="649"/>
      <c r="AF96" s="1"/>
      <c r="AG96" s="1"/>
    </row>
    <row r="97" spans="2:33" ht="13.5" customHeight="1" x14ac:dyDescent="0.25">
      <c r="B97" s="401"/>
      <c r="D97" s="416">
        <f t="shared" si="6"/>
        <v>87</v>
      </c>
      <c r="E97" s="534"/>
      <c r="F97" s="534"/>
      <c r="G97" s="534"/>
      <c r="H97" s="571"/>
      <c r="I97" s="571"/>
      <c r="J97" s="571"/>
      <c r="K97" s="660"/>
      <c r="L97" s="586"/>
      <c r="M97" s="899"/>
      <c r="N97" s="661"/>
      <c r="O97" s="661"/>
      <c r="P97" s="661"/>
      <c r="Q97" s="571"/>
      <c r="R97" s="571"/>
      <c r="S97" s="571"/>
      <c r="T97" s="571"/>
      <c r="U97" s="571"/>
      <c r="V97" s="571"/>
      <c r="W97" s="902"/>
      <c r="X97" s="479"/>
      <c r="Y97" s="584"/>
      <c r="Z97" s="585" t="str">
        <f t="shared" si="7"/>
        <v/>
      </c>
      <c r="AA97" s="586"/>
      <c r="AB97" s="587" t="str">
        <f t="shared" si="5"/>
        <v/>
      </c>
      <c r="AC97" s="808"/>
      <c r="AD97" s="646"/>
      <c r="AE97" s="649"/>
      <c r="AF97" s="1"/>
      <c r="AG97" s="1"/>
    </row>
    <row r="98" spans="2:33" ht="13.5" customHeight="1" x14ac:dyDescent="0.25">
      <c r="B98" s="401"/>
      <c r="D98" s="416">
        <f t="shared" si="6"/>
        <v>88</v>
      </c>
      <c r="E98" s="534"/>
      <c r="F98" s="534"/>
      <c r="G98" s="534"/>
      <c r="H98" s="571"/>
      <c r="I98" s="571"/>
      <c r="J98" s="571"/>
      <c r="K98" s="660"/>
      <c r="L98" s="586"/>
      <c r="M98" s="899"/>
      <c r="N98" s="661"/>
      <c r="O98" s="661"/>
      <c r="P98" s="661"/>
      <c r="Q98" s="571"/>
      <c r="R98" s="571"/>
      <c r="S98" s="571"/>
      <c r="T98" s="571"/>
      <c r="U98" s="571"/>
      <c r="V98" s="571"/>
      <c r="W98" s="902"/>
      <c r="X98" s="479"/>
      <c r="Y98" s="584"/>
      <c r="Z98" s="585" t="str">
        <f t="shared" si="7"/>
        <v/>
      </c>
      <c r="AA98" s="586"/>
      <c r="AB98" s="587" t="str">
        <f t="shared" si="5"/>
        <v/>
      </c>
      <c r="AC98" s="808"/>
      <c r="AD98" s="646"/>
      <c r="AE98" s="649"/>
      <c r="AF98" s="1"/>
      <c r="AG98" s="1"/>
    </row>
    <row r="99" spans="2:33" ht="13.5" customHeight="1" x14ac:dyDescent="0.25">
      <c r="B99" s="401"/>
      <c r="D99" s="416">
        <f t="shared" si="6"/>
        <v>89</v>
      </c>
      <c r="E99" s="534"/>
      <c r="F99" s="534"/>
      <c r="G99" s="534"/>
      <c r="H99" s="571"/>
      <c r="I99" s="571"/>
      <c r="J99" s="571"/>
      <c r="K99" s="660"/>
      <c r="L99" s="586"/>
      <c r="M99" s="899"/>
      <c r="N99" s="661"/>
      <c r="O99" s="661"/>
      <c r="P99" s="661"/>
      <c r="Q99" s="571"/>
      <c r="R99" s="571"/>
      <c r="S99" s="571"/>
      <c r="T99" s="571"/>
      <c r="U99" s="571"/>
      <c r="V99" s="571"/>
      <c r="W99" s="902"/>
      <c r="X99" s="479"/>
      <c r="Y99" s="584"/>
      <c r="Z99" s="585" t="str">
        <f t="shared" si="7"/>
        <v/>
      </c>
      <c r="AA99" s="586"/>
      <c r="AB99" s="587" t="str">
        <f t="shared" si="5"/>
        <v/>
      </c>
      <c r="AC99" s="808"/>
      <c r="AD99" s="646"/>
      <c r="AE99" s="649"/>
      <c r="AF99" s="1"/>
      <c r="AG99" s="1"/>
    </row>
    <row r="100" spans="2:33" ht="13.5" customHeight="1" x14ac:dyDescent="0.25">
      <c r="B100" s="401"/>
      <c r="D100" s="416">
        <f t="shared" si="6"/>
        <v>90</v>
      </c>
      <c r="E100" s="534"/>
      <c r="F100" s="534"/>
      <c r="G100" s="534"/>
      <c r="H100" s="571"/>
      <c r="I100" s="571"/>
      <c r="J100" s="571"/>
      <c r="K100" s="660"/>
      <c r="L100" s="586"/>
      <c r="M100" s="899"/>
      <c r="N100" s="661"/>
      <c r="O100" s="661"/>
      <c r="P100" s="661"/>
      <c r="Q100" s="571"/>
      <c r="R100" s="571"/>
      <c r="S100" s="571"/>
      <c r="T100" s="571"/>
      <c r="U100" s="571"/>
      <c r="V100" s="571"/>
      <c r="W100" s="902"/>
      <c r="X100" s="479"/>
      <c r="Y100" s="584"/>
      <c r="Z100" s="585" t="str">
        <f t="shared" si="7"/>
        <v/>
      </c>
      <c r="AA100" s="586"/>
      <c r="AB100" s="587" t="str">
        <f t="shared" si="5"/>
        <v/>
      </c>
      <c r="AC100" s="808"/>
      <c r="AD100" s="646"/>
      <c r="AE100" s="649"/>
      <c r="AF100" s="1"/>
      <c r="AG100" s="1"/>
    </row>
    <row r="101" spans="2:33" ht="13.5" customHeight="1" x14ac:dyDescent="0.25">
      <c r="B101" s="401"/>
      <c r="D101" s="416">
        <f t="shared" si="6"/>
        <v>91</v>
      </c>
      <c r="E101" s="534"/>
      <c r="F101" s="534"/>
      <c r="G101" s="534"/>
      <c r="H101" s="571"/>
      <c r="I101" s="571"/>
      <c r="J101" s="571"/>
      <c r="K101" s="660"/>
      <c r="L101" s="586"/>
      <c r="M101" s="899"/>
      <c r="N101" s="571"/>
      <c r="O101" s="571"/>
      <c r="P101" s="661"/>
      <c r="Q101" s="571"/>
      <c r="R101" s="571"/>
      <c r="S101" s="571"/>
      <c r="T101" s="571"/>
      <c r="U101" s="571"/>
      <c r="V101" s="571"/>
      <c r="W101" s="902"/>
      <c r="X101" s="479"/>
      <c r="Y101" s="584"/>
      <c r="Z101" s="585" t="str">
        <f t="shared" ref="Z101:Z130" si="8">IF(OR(G101="",K101="",),"",K101/1000*L101*X101*Y101)</f>
        <v/>
      </c>
      <c r="AA101" s="479"/>
      <c r="AB101" s="587" t="str">
        <f t="shared" si="5"/>
        <v/>
      </c>
      <c r="AC101" s="808"/>
      <c r="AD101" s="646"/>
      <c r="AE101" s="649"/>
      <c r="AF101" s="1"/>
      <c r="AG101" s="1"/>
    </row>
    <row r="102" spans="2:33" ht="13.5" customHeight="1" x14ac:dyDescent="0.25">
      <c r="B102" s="401"/>
      <c r="D102" s="416">
        <f>D101+1</f>
        <v>92</v>
      </c>
      <c r="E102" s="534"/>
      <c r="F102" s="534"/>
      <c r="G102" s="534"/>
      <c r="H102" s="571"/>
      <c r="I102" s="571"/>
      <c r="J102" s="571"/>
      <c r="K102" s="660"/>
      <c r="L102" s="586"/>
      <c r="M102" s="899"/>
      <c r="N102" s="661"/>
      <c r="O102" s="661"/>
      <c r="P102" s="661"/>
      <c r="Q102" s="571"/>
      <c r="R102" s="571"/>
      <c r="S102" s="571"/>
      <c r="T102" s="571"/>
      <c r="U102" s="571"/>
      <c r="V102" s="571"/>
      <c r="W102" s="902"/>
      <c r="X102" s="479"/>
      <c r="Y102" s="584"/>
      <c r="Z102" s="585" t="str">
        <f t="shared" si="8"/>
        <v/>
      </c>
      <c r="AA102" s="586"/>
      <c r="AB102" s="587" t="str">
        <f t="shared" si="5"/>
        <v/>
      </c>
      <c r="AC102" s="808"/>
      <c r="AD102" s="646"/>
      <c r="AE102" s="649"/>
      <c r="AF102" s="1"/>
      <c r="AG102" s="1"/>
    </row>
    <row r="103" spans="2:33" ht="13.5" customHeight="1" x14ac:dyDescent="0.25">
      <c r="B103" s="401"/>
      <c r="D103" s="416">
        <f>D102+1</f>
        <v>93</v>
      </c>
      <c r="E103" s="534"/>
      <c r="F103" s="534"/>
      <c r="G103" s="534"/>
      <c r="H103" s="571"/>
      <c r="I103" s="571"/>
      <c r="J103" s="571"/>
      <c r="K103" s="660"/>
      <c r="L103" s="586"/>
      <c r="M103" s="899"/>
      <c r="N103" s="661"/>
      <c r="O103" s="661"/>
      <c r="P103" s="661"/>
      <c r="Q103" s="571"/>
      <c r="R103" s="571"/>
      <c r="S103" s="571"/>
      <c r="T103" s="571"/>
      <c r="U103" s="571"/>
      <c r="V103" s="571"/>
      <c r="W103" s="902"/>
      <c r="X103" s="479"/>
      <c r="Y103" s="584"/>
      <c r="Z103" s="585" t="str">
        <f t="shared" si="8"/>
        <v/>
      </c>
      <c r="AA103" s="586"/>
      <c r="AB103" s="587" t="str">
        <f t="shared" si="5"/>
        <v/>
      </c>
      <c r="AC103" s="808"/>
      <c r="AD103" s="646"/>
      <c r="AE103" s="649"/>
      <c r="AF103" s="1"/>
      <c r="AG103" s="1"/>
    </row>
    <row r="104" spans="2:33" ht="13.5" customHeight="1" x14ac:dyDescent="0.25">
      <c r="B104" s="401"/>
      <c r="D104" s="416">
        <f t="shared" ref="D104:D131" si="9">D103+1</f>
        <v>94</v>
      </c>
      <c r="E104" s="534"/>
      <c r="F104" s="534"/>
      <c r="G104" s="534"/>
      <c r="H104" s="571"/>
      <c r="I104" s="571"/>
      <c r="J104" s="571"/>
      <c r="K104" s="660"/>
      <c r="L104" s="586"/>
      <c r="M104" s="899"/>
      <c r="N104" s="661"/>
      <c r="O104" s="661"/>
      <c r="P104" s="661"/>
      <c r="Q104" s="571"/>
      <c r="R104" s="571"/>
      <c r="S104" s="571"/>
      <c r="T104" s="571"/>
      <c r="U104" s="571"/>
      <c r="V104" s="571"/>
      <c r="W104" s="902"/>
      <c r="X104" s="479"/>
      <c r="Y104" s="584"/>
      <c r="Z104" s="585" t="str">
        <f t="shared" si="8"/>
        <v/>
      </c>
      <c r="AA104" s="586"/>
      <c r="AB104" s="587" t="str">
        <f t="shared" si="5"/>
        <v/>
      </c>
      <c r="AC104" s="808"/>
      <c r="AD104" s="646"/>
      <c r="AE104" s="649"/>
      <c r="AF104" s="1"/>
      <c r="AG104" s="1"/>
    </row>
    <row r="105" spans="2:33" ht="13.5" customHeight="1" x14ac:dyDescent="0.25">
      <c r="B105" s="401"/>
      <c r="D105" s="416">
        <f t="shared" si="9"/>
        <v>95</v>
      </c>
      <c r="E105" s="534"/>
      <c r="F105" s="534"/>
      <c r="G105" s="534"/>
      <c r="H105" s="571"/>
      <c r="I105" s="571"/>
      <c r="J105" s="571"/>
      <c r="K105" s="660"/>
      <c r="L105" s="586"/>
      <c r="M105" s="899"/>
      <c r="N105" s="661"/>
      <c r="O105" s="661"/>
      <c r="P105" s="661"/>
      <c r="Q105" s="571"/>
      <c r="R105" s="571"/>
      <c r="S105" s="571"/>
      <c r="T105" s="571"/>
      <c r="U105" s="571"/>
      <c r="V105" s="571"/>
      <c r="W105" s="902"/>
      <c r="X105" s="479"/>
      <c r="Y105" s="584"/>
      <c r="Z105" s="585" t="str">
        <f t="shared" si="8"/>
        <v/>
      </c>
      <c r="AA105" s="586"/>
      <c r="AB105" s="587" t="str">
        <f t="shared" si="5"/>
        <v/>
      </c>
      <c r="AC105" s="808"/>
      <c r="AD105" s="646"/>
      <c r="AE105" s="649"/>
      <c r="AF105" s="1"/>
      <c r="AG105" s="1"/>
    </row>
    <row r="106" spans="2:33" ht="13.5" customHeight="1" x14ac:dyDescent="0.25">
      <c r="B106" s="401"/>
      <c r="D106" s="416">
        <f t="shared" si="9"/>
        <v>96</v>
      </c>
      <c r="E106" s="534"/>
      <c r="F106" s="534"/>
      <c r="G106" s="534"/>
      <c r="H106" s="571"/>
      <c r="I106" s="571"/>
      <c r="J106" s="571"/>
      <c r="K106" s="660"/>
      <c r="L106" s="586"/>
      <c r="M106" s="899"/>
      <c r="N106" s="661"/>
      <c r="O106" s="661"/>
      <c r="P106" s="661"/>
      <c r="Q106" s="571"/>
      <c r="R106" s="571"/>
      <c r="S106" s="571"/>
      <c r="T106" s="571"/>
      <c r="U106" s="571"/>
      <c r="V106" s="571"/>
      <c r="W106" s="902"/>
      <c r="X106" s="479"/>
      <c r="Y106" s="584"/>
      <c r="Z106" s="585" t="str">
        <f t="shared" si="8"/>
        <v/>
      </c>
      <c r="AA106" s="586"/>
      <c r="AB106" s="587" t="str">
        <f t="shared" si="5"/>
        <v/>
      </c>
      <c r="AC106" s="808"/>
      <c r="AD106" s="646"/>
      <c r="AE106" s="649"/>
      <c r="AF106" s="1"/>
      <c r="AG106" s="1"/>
    </row>
    <row r="107" spans="2:33" ht="13.5" customHeight="1" x14ac:dyDescent="0.25">
      <c r="B107" s="401"/>
      <c r="D107" s="416">
        <f t="shared" si="9"/>
        <v>97</v>
      </c>
      <c r="E107" s="534"/>
      <c r="F107" s="534"/>
      <c r="G107" s="534"/>
      <c r="H107" s="571"/>
      <c r="I107" s="571"/>
      <c r="J107" s="571"/>
      <c r="K107" s="660"/>
      <c r="L107" s="586"/>
      <c r="M107" s="899"/>
      <c r="N107" s="661"/>
      <c r="O107" s="661"/>
      <c r="P107" s="661"/>
      <c r="Q107" s="571"/>
      <c r="R107" s="571"/>
      <c r="S107" s="571"/>
      <c r="T107" s="571"/>
      <c r="U107" s="571"/>
      <c r="V107" s="571"/>
      <c r="W107" s="902"/>
      <c r="X107" s="479"/>
      <c r="Y107" s="584"/>
      <c r="Z107" s="585" t="str">
        <f t="shared" si="8"/>
        <v/>
      </c>
      <c r="AA107" s="586"/>
      <c r="AB107" s="587" t="str">
        <f t="shared" si="5"/>
        <v/>
      </c>
      <c r="AC107" s="808"/>
      <c r="AD107" s="646"/>
      <c r="AE107" s="649"/>
      <c r="AF107" s="1"/>
      <c r="AG107" s="1"/>
    </row>
    <row r="108" spans="2:33" ht="13.5" customHeight="1" x14ac:dyDescent="0.25">
      <c r="B108" s="401"/>
      <c r="D108" s="416">
        <f t="shared" si="9"/>
        <v>98</v>
      </c>
      <c r="E108" s="534"/>
      <c r="F108" s="534"/>
      <c r="G108" s="534"/>
      <c r="H108" s="571"/>
      <c r="I108" s="571"/>
      <c r="J108" s="571"/>
      <c r="K108" s="660"/>
      <c r="L108" s="586"/>
      <c r="M108" s="899"/>
      <c r="N108" s="661"/>
      <c r="O108" s="661"/>
      <c r="P108" s="661"/>
      <c r="Q108" s="571"/>
      <c r="R108" s="571"/>
      <c r="S108" s="571"/>
      <c r="T108" s="571"/>
      <c r="U108" s="571"/>
      <c r="V108" s="571"/>
      <c r="W108" s="902"/>
      <c r="X108" s="479"/>
      <c r="Y108" s="584"/>
      <c r="Z108" s="585" t="str">
        <f t="shared" si="8"/>
        <v/>
      </c>
      <c r="AA108" s="586"/>
      <c r="AB108" s="587" t="str">
        <f t="shared" si="5"/>
        <v/>
      </c>
      <c r="AC108" s="808"/>
      <c r="AD108" s="646"/>
      <c r="AE108" s="649"/>
      <c r="AF108" s="1"/>
      <c r="AG108" s="1"/>
    </row>
    <row r="109" spans="2:33" ht="13.5" customHeight="1" x14ac:dyDescent="0.25">
      <c r="B109" s="401"/>
      <c r="D109" s="416">
        <f t="shared" si="9"/>
        <v>99</v>
      </c>
      <c r="E109" s="534"/>
      <c r="F109" s="534"/>
      <c r="G109" s="534"/>
      <c r="H109" s="571"/>
      <c r="I109" s="571"/>
      <c r="J109" s="571"/>
      <c r="K109" s="660"/>
      <c r="L109" s="586"/>
      <c r="M109" s="899"/>
      <c r="N109" s="661"/>
      <c r="O109" s="661"/>
      <c r="P109" s="661"/>
      <c r="Q109" s="571"/>
      <c r="R109" s="571"/>
      <c r="S109" s="571"/>
      <c r="T109" s="571"/>
      <c r="U109" s="571"/>
      <c r="V109" s="571"/>
      <c r="W109" s="902"/>
      <c r="X109" s="479"/>
      <c r="Y109" s="584"/>
      <c r="Z109" s="585" t="str">
        <f t="shared" si="8"/>
        <v/>
      </c>
      <c r="AA109" s="586"/>
      <c r="AB109" s="587" t="str">
        <f t="shared" si="5"/>
        <v/>
      </c>
      <c r="AC109" s="808"/>
      <c r="AD109" s="646"/>
      <c r="AE109" s="649"/>
      <c r="AF109" s="1"/>
      <c r="AG109" s="1"/>
    </row>
    <row r="110" spans="2:33" ht="13.5" customHeight="1" x14ac:dyDescent="0.25">
      <c r="B110" s="401"/>
      <c r="D110" s="416">
        <f t="shared" si="9"/>
        <v>100</v>
      </c>
      <c r="E110" s="534"/>
      <c r="F110" s="534"/>
      <c r="G110" s="534"/>
      <c r="H110" s="571"/>
      <c r="I110" s="571"/>
      <c r="J110" s="571"/>
      <c r="K110" s="660"/>
      <c r="L110" s="586"/>
      <c r="M110" s="899"/>
      <c r="N110" s="661"/>
      <c r="O110" s="661"/>
      <c r="P110" s="661"/>
      <c r="Q110" s="571"/>
      <c r="R110" s="571"/>
      <c r="S110" s="571"/>
      <c r="T110" s="571"/>
      <c r="U110" s="571"/>
      <c r="V110" s="571"/>
      <c r="W110" s="902"/>
      <c r="X110" s="479"/>
      <c r="Y110" s="584"/>
      <c r="Z110" s="585" t="str">
        <f t="shared" si="8"/>
        <v/>
      </c>
      <c r="AA110" s="586"/>
      <c r="AB110" s="587" t="str">
        <f t="shared" si="5"/>
        <v/>
      </c>
      <c r="AC110" s="808"/>
      <c r="AD110" s="646"/>
      <c r="AE110" s="649"/>
      <c r="AF110" s="1"/>
      <c r="AG110" s="1"/>
    </row>
    <row r="111" spans="2:33" ht="13.5" customHeight="1" x14ac:dyDescent="0.25">
      <c r="B111" s="401"/>
      <c r="D111" s="416">
        <f t="shared" si="9"/>
        <v>101</v>
      </c>
      <c r="E111" s="534"/>
      <c r="F111" s="534"/>
      <c r="G111" s="534"/>
      <c r="H111" s="571"/>
      <c r="I111" s="571"/>
      <c r="J111" s="571"/>
      <c r="K111" s="660"/>
      <c r="L111" s="586"/>
      <c r="M111" s="899"/>
      <c r="N111" s="661"/>
      <c r="O111" s="661"/>
      <c r="P111" s="661"/>
      <c r="Q111" s="571"/>
      <c r="R111" s="571"/>
      <c r="S111" s="571"/>
      <c r="T111" s="571"/>
      <c r="U111" s="571"/>
      <c r="V111" s="571"/>
      <c r="W111" s="902"/>
      <c r="X111" s="479"/>
      <c r="Y111" s="584"/>
      <c r="Z111" s="585" t="str">
        <f t="shared" si="8"/>
        <v/>
      </c>
      <c r="AA111" s="586"/>
      <c r="AB111" s="587" t="str">
        <f t="shared" si="5"/>
        <v/>
      </c>
      <c r="AC111" s="808"/>
      <c r="AD111" s="646"/>
      <c r="AE111" s="649"/>
      <c r="AF111" s="1"/>
      <c r="AG111" s="1"/>
    </row>
    <row r="112" spans="2:33" ht="13.5" customHeight="1" x14ac:dyDescent="0.25">
      <c r="B112" s="401"/>
      <c r="D112" s="416">
        <f t="shared" si="9"/>
        <v>102</v>
      </c>
      <c r="E112" s="534"/>
      <c r="F112" s="534"/>
      <c r="G112" s="534"/>
      <c r="H112" s="571"/>
      <c r="I112" s="571"/>
      <c r="J112" s="571"/>
      <c r="K112" s="660"/>
      <c r="L112" s="586"/>
      <c r="M112" s="899"/>
      <c r="N112" s="661"/>
      <c r="O112" s="661"/>
      <c r="P112" s="661"/>
      <c r="Q112" s="571"/>
      <c r="R112" s="571"/>
      <c r="S112" s="571"/>
      <c r="T112" s="571"/>
      <c r="U112" s="571"/>
      <c r="V112" s="571"/>
      <c r="W112" s="902"/>
      <c r="X112" s="479"/>
      <c r="Y112" s="584"/>
      <c r="Z112" s="585" t="str">
        <f t="shared" si="8"/>
        <v/>
      </c>
      <c r="AA112" s="586"/>
      <c r="AB112" s="587" t="str">
        <f t="shared" si="5"/>
        <v/>
      </c>
      <c r="AC112" s="808"/>
      <c r="AD112" s="646"/>
      <c r="AE112" s="649"/>
      <c r="AF112" s="1"/>
      <c r="AG112" s="1"/>
    </row>
    <row r="113" spans="2:33" ht="13.5" customHeight="1" x14ac:dyDescent="0.25">
      <c r="B113" s="401"/>
      <c r="D113" s="416">
        <f t="shared" si="9"/>
        <v>103</v>
      </c>
      <c r="E113" s="534"/>
      <c r="F113" s="534"/>
      <c r="G113" s="534"/>
      <c r="H113" s="571"/>
      <c r="I113" s="571"/>
      <c r="J113" s="571"/>
      <c r="K113" s="660"/>
      <c r="L113" s="586"/>
      <c r="M113" s="899"/>
      <c r="N113" s="661"/>
      <c r="O113" s="661"/>
      <c r="P113" s="661"/>
      <c r="Q113" s="571"/>
      <c r="R113" s="571"/>
      <c r="S113" s="571"/>
      <c r="T113" s="571"/>
      <c r="U113" s="571"/>
      <c r="V113" s="571"/>
      <c r="W113" s="902"/>
      <c r="X113" s="479"/>
      <c r="Y113" s="584"/>
      <c r="Z113" s="585" t="str">
        <f t="shared" si="8"/>
        <v/>
      </c>
      <c r="AA113" s="586"/>
      <c r="AB113" s="587" t="str">
        <f t="shared" si="5"/>
        <v/>
      </c>
      <c r="AC113" s="808"/>
      <c r="AD113" s="646"/>
      <c r="AE113" s="649"/>
      <c r="AF113" s="1"/>
      <c r="AG113" s="1"/>
    </row>
    <row r="114" spans="2:33" ht="13.5" customHeight="1" x14ac:dyDescent="0.25">
      <c r="B114" s="401"/>
      <c r="D114" s="416">
        <f t="shared" si="9"/>
        <v>104</v>
      </c>
      <c r="E114" s="534"/>
      <c r="F114" s="534"/>
      <c r="G114" s="534"/>
      <c r="H114" s="571"/>
      <c r="I114" s="571"/>
      <c r="J114" s="571"/>
      <c r="K114" s="660"/>
      <c r="L114" s="586"/>
      <c r="M114" s="899"/>
      <c r="N114" s="661"/>
      <c r="O114" s="661"/>
      <c r="P114" s="661"/>
      <c r="Q114" s="571"/>
      <c r="R114" s="571"/>
      <c r="S114" s="571"/>
      <c r="T114" s="571"/>
      <c r="U114" s="571"/>
      <c r="V114" s="571"/>
      <c r="W114" s="902"/>
      <c r="X114" s="479"/>
      <c r="Y114" s="584"/>
      <c r="Z114" s="585" t="str">
        <f t="shared" si="8"/>
        <v/>
      </c>
      <c r="AA114" s="586"/>
      <c r="AB114" s="587" t="str">
        <f t="shared" si="5"/>
        <v/>
      </c>
      <c r="AC114" s="808"/>
      <c r="AD114" s="646"/>
      <c r="AE114" s="649"/>
      <c r="AF114" s="1"/>
      <c r="AG114" s="1"/>
    </row>
    <row r="115" spans="2:33" ht="13.5" customHeight="1" x14ac:dyDescent="0.25">
      <c r="B115" s="401"/>
      <c r="D115" s="416">
        <f t="shared" si="9"/>
        <v>105</v>
      </c>
      <c r="E115" s="534"/>
      <c r="F115" s="534"/>
      <c r="G115" s="534"/>
      <c r="H115" s="571"/>
      <c r="I115" s="571"/>
      <c r="J115" s="571"/>
      <c r="K115" s="660"/>
      <c r="L115" s="586"/>
      <c r="M115" s="899"/>
      <c r="N115" s="661"/>
      <c r="O115" s="661"/>
      <c r="P115" s="661"/>
      <c r="Q115" s="571"/>
      <c r="R115" s="571"/>
      <c r="S115" s="571"/>
      <c r="T115" s="571"/>
      <c r="U115" s="571"/>
      <c r="V115" s="571"/>
      <c r="W115" s="902"/>
      <c r="X115" s="479"/>
      <c r="Y115" s="584"/>
      <c r="Z115" s="585" t="str">
        <f t="shared" si="8"/>
        <v/>
      </c>
      <c r="AA115" s="586"/>
      <c r="AB115" s="587" t="str">
        <f t="shared" si="5"/>
        <v/>
      </c>
      <c r="AC115" s="808"/>
      <c r="AD115" s="646"/>
      <c r="AE115" s="649"/>
      <c r="AF115" s="1"/>
      <c r="AG115" s="1"/>
    </row>
    <row r="116" spans="2:33" ht="13.5" customHeight="1" x14ac:dyDescent="0.25">
      <c r="B116" s="401"/>
      <c r="D116" s="416">
        <f t="shared" si="9"/>
        <v>106</v>
      </c>
      <c r="E116" s="534"/>
      <c r="F116" s="534"/>
      <c r="G116" s="534"/>
      <c r="H116" s="571"/>
      <c r="I116" s="571"/>
      <c r="J116" s="571"/>
      <c r="K116" s="660"/>
      <c r="L116" s="586"/>
      <c r="M116" s="899"/>
      <c r="N116" s="661"/>
      <c r="O116" s="661"/>
      <c r="P116" s="661"/>
      <c r="Q116" s="571"/>
      <c r="R116" s="571"/>
      <c r="S116" s="571"/>
      <c r="T116" s="571"/>
      <c r="U116" s="571"/>
      <c r="V116" s="571"/>
      <c r="W116" s="902"/>
      <c r="X116" s="479"/>
      <c r="Y116" s="584"/>
      <c r="Z116" s="585" t="str">
        <f t="shared" si="8"/>
        <v/>
      </c>
      <c r="AA116" s="586"/>
      <c r="AB116" s="587" t="str">
        <f t="shared" si="5"/>
        <v/>
      </c>
      <c r="AC116" s="808"/>
      <c r="AD116" s="646"/>
      <c r="AE116" s="649"/>
      <c r="AF116" s="1"/>
      <c r="AG116" s="1"/>
    </row>
    <row r="117" spans="2:33" ht="13.5" customHeight="1" x14ac:dyDescent="0.25">
      <c r="B117" s="401"/>
      <c r="D117" s="416">
        <f t="shared" si="9"/>
        <v>107</v>
      </c>
      <c r="E117" s="534"/>
      <c r="F117" s="534"/>
      <c r="G117" s="534"/>
      <c r="H117" s="571"/>
      <c r="I117" s="571"/>
      <c r="J117" s="571"/>
      <c r="K117" s="660"/>
      <c r="L117" s="586"/>
      <c r="M117" s="899"/>
      <c r="N117" s="661"/>
      <c r="O117" s="661"/>
      <c r="P117" s="661"/>
      <c r="Q117" s="571"/>
      <c r="R117" s="571"/>
      <c r="S117" s="571"/>
      <c r="T117" s="571"/>
      <c r="U117" s="571"/>
      <c r="V117" s="571"/>
      <c r="W117" s="902"/>
      <c r="X117" s="479"/>
      <c r="Y117" s="584"/>
      <c r="Z117" s="585" t="str">
        <f t="shared" si="8"/>
        <v/>
      </c>
      <c r="AA117" s="586"/>
      <c r="AB117" s="587" t="str">
        <f t="shared" si="5"/>
        <v/>
      </c>
      <c r="AC117" s="808"/>
      <c r="AD117" s="646"/>
      <c r="AE117" s="649"/>
      <c r="AF117" s="1"/>
      <c r="AG117" s="1"/>
    </row>
    <row r="118" spans="2:33" ht="13.5" customHeight="1" x14ac:dyDescent="0.25">
      <c r="B118" s="401"/>
      <c r="D118" s="416">
        <f t="shared" si="9"/>
        <v>108</v>
      </c>
      <c r="E118" s="534"/>
      <c r="F118" s="534"/>
      <c r="G118" s="534"/>
      <c r="H118" s="571"/>
      <c r="I118" s="571"/>
      <c r="J118" s="571"/>
      <c r="K118" s="660"/>
      <c r="L118" s="586"/>
      <c r="M118" s="899"/>
      <c r="N118" s="661"/>
      <c r="O118" s="661"/>
      <c r="P118" s="661"/>
      <c r="Q118" s="571"/>
      <c r="R118" s="571"/>
      <c r="S118" s="571"/>
      <c r="T118" s="571"/>
      <c r="U118" s="571"/>
      <c r="V118" s="571"/>
      <c r="W118" s="902"/>
      <c r="X118" s="479"/>
      <c r="Y118" s="584"/>
      <c r="Z118" s="585" t="str">
        <f t="shared" si="8"/>
        <v/>
      </c>
      <c r="AA118" s="586"/>
      <c r="AB118" s="587" t="str">
        <f t="shared" si="5"/>
        <v/>
      </c>
      <c r="AC118" s="808"/>
      <c r="AD118" s="646"/>
      <c r="AE118" s="649"/>
      <c r="AF118" s="1"/>
      <c r="AG118" s="1"/>
    </row>
    <row r="119" spans="2:33" ht="13.5" customHeight="1" x14ac:dyDescent="0.25">
      <c r="B119" s="401"/>
      <c r="D119" s="416">
        <f t="shared" si="9"/>
        <v>109</v>
      </c>
      <c r="E119" s="534"/>
      <c r="F119" s="534"/>
      <c r="G119" s="534"/>
      <c r="H119" s="571"/>
      <c r="I119" s="571"/>
      <c r="J119" s="571"/>
      <c r="K119" s="660"/>
      <c r="L119" s="586"/>
      <c r="M119" s="899"/>
      <c r="N119" s="661"/>
      <c r="O119" s="661"/>
      <c r="P119" s="661"/>
      <c r="Q119" s="571"/>
      <c r="R119" s="571"/>
      <c r="S119" s="571"/>
      <c r="T119" s="571"/>
      <c r="U119" s="571"/>
      <c r="V119" s="571"/>
      <c r="W119" s="902"/>
      <c r="X119" s="479"/>
      <c r="Y119" s="584"/>
      <c r="Z119" s="585" t="str">
        <f t="shared" si="8"/>
        <v/>
      </c>
      <c r="AA119" s="586"/>
      <c r="AB119" s="587" t="str">
        <f t="shared" si="5"/>
        <v/>
      </c>
      <c r="AC119" s="808"/>
      <c r="AD119" s="646"/>
      <c r="AE119" s="649"/>
      <c r="AF119" s="1"/>
      <c r="AG119" s="1"/>
    </row>
    <row r="120" spans="2:33" ht="13.5" customHeight="1" x14ac:dyDescent="0.25">
      <c r="B120" s="401"/>
      <c r="D120" s="416">
        <f t="shared" si="9"/>
        <v>110</v>
      </c>
      <c r="E120" s="534"/>
      <c r="F120" s="534"/>
      <c r="G120" s="534"/>
      <c r="H120" s="571"/>
      <c r="I120" s="571"/>
      <c r="J120" s="571"/>
      <c r="K120" s="660"/>
      <c r="L120" s="586"/>
      <c r="M120" s="899"/>
      <c r="N120" s="661"/>
      <c r="O120" s="661"/>
      <c r="P120" s="661"/>
      <c r="Q120" s="571"/>
      <c r="R120" s="571"/>
      <c r="S120" s="571"/>
      <c r="T120" s="571"/>
      <c r="U120" s="571"/>
      <c r="V120" s="571"/>
      <c r="W120" s="902"/>
      <c r="X120" s="479"/>
      <c r="Y120" s="584"/>
      <c r="Z120" s="585" t="str">
        <f t="shared" si="8"/>
        <v/>
      </c>
      <c r="AA120" s="586"/>
      <c r="AB120" s="587" t="str">
        <f t="shared" si="5"/>
        <v/>
      </c>
      <c r="AC120" s="808"/>
      <c r="AD120" s="646"/>
      <c r="AE120" s="649"/>
      <c r="AF120" s="1"/>
      <c r="AG120" s="1"/>
    </row>
    <row r="121" spans="2:33" ht="13.5" customHeight="1" x14ac:dyDescent="0.25">
      <c r="B121" s="401"/>
      <c r="D121" s="416">
        <f t="shared" si="9"/>
        <v>111</v>
      </c>
      <c r="E121" s="534"/>
      <c r="F121" s="534"/>
      <c r="G121" s="534"/>
      <c r="H121" s="571"/>
      <c r="I121" s="571"/>
      <c r="J121" s="571"/>
      <c r="K121" s="660"/>
      <c r="L121" s="586"/>
      <c r="M121" s="899"/>
      <c r="N121" s="661"/>
      <c r="O121" s="661"/>
      <c r="P121" s="661"/>
      <c r="Q121" s="571"/>
      <c r="R121" s="571"/>
      <c r="S121" s="571"/>
      <c r="T121" s="571"/>
      <c r="U121" s="571"/>
      <c r="V121" s="571"/>
      <c r="W121" s="902"/>
      <c r="X121" s="479"/>
      <c r="Y121" s="584"/>
      <c r="Z121" s="585" t="str">
        <f t="shared" si="8"/>
        <v/>
      </c>
      <c r="AA121" s="586"/>
      <c r="AB121" s="587" t="str">
        <f t="shared" si="5"/>
        <v/>
      </c>
      <c r="AC121" s="808"/>
      <c r="AD121" s="646"/>
      <c r="AE121" s="649"/>
      <c r="AF121" s="1"/>
      <c r="AG121" s="1"/>
    </row>
    <row r="122" spans="2:33" ht="13.5" customHeight="1" x14ac:dyDescent="0.25">
      <c r="B122" s="401"/>
      <c r="D122" s="416">
        <f t="shared" si="9"/>
        <v>112</v>
      </c>
      <c r="E122" s="534"/>
      <c r="F122" s="534"/>
      <c r="G122" s="534"/>
      <c r="H122" s="571"/>
      <c r="I122" s="571"/>
      <c r="J122" s="571"/>
      <c r="K122" s="660"/>
      <c r="L122" s="586"/>
      <c r="M122" s="899"/>
      <c r="N122" s="661"/>
      <c r="O122" s="661"/>
      <c r="P122" s="661"/>
      <c r="Q122" s="571"/>
      <c r="R122" s="571"/>
      <c r="S122" s="571"/>
      <c r="T122" s="571"/>
      <c r="U122" s="571"/>
      <c r="V122" s="571"/>
      <c r="W122" s="902"/>
      <c r="X122" s="479"/>
      <c r="Y122" s="584"/>
      <c r="Z122" s="585" t="str">
        <f t="shared" si="8"/>
        <v/>
      </c>
      <c r="AA122" s="586"/>
      <c r="AB122" s="587" t="str">
        <f t="shared" si="5"/>
        <v/>
      </c>
      <c r="AC122" s="808"/>
      <c r="AD122" s="646"/>
      <c r="AE122" s="649"/>
      <c r="AF122" s="1"/>
      <c r="AG122" s="1"/>
    </row>
    <row r="123" spans="2:33" ht="13.5" customHeight="1" x14ac:dyDescent="0.25">
      <c r="B123" s="401"/>
      <c r="D123" s="416">
        <f t="shared" si="9"/>
        <v>113</v>
      </c>
      <c r="E123" s="534"/>
      <c r="F123" s="534"/>
      <c r="G123" s="534"/>
      <c r="H123" s="571"/>
      <c r="I123" s="571"/>
      <c r="J123" s="571"/>
      <c r="K123" s="660"/>
      <c r="L123" s="586"/>
      <c r="M123" s="899"/>
      <c r="N123" s="661"/>
      <c r="O123" s="661"/>
      <c r="P123" s="661"/>
      <c r="Q123" s="571"/>
      <c r="R123" s="571"/>
      <c r="S123" s="571"/>
      <c r="T123" s="571"/>
      <c r="U123" s="571"/>
      <c r="V123" s="571"/>
      <c r="W123" s="902"/>
      <c r="X123" s="479"/>
      <c r="Y123" s="584"/>
      <c r="Z123" s="585" t="str">
        <f t="shared" si="8"/>
        <v/>
      </c>
      <c r="AA123" s="586"/>
      <c r="AB123" s="587" t="str">
        <f t="shared" si="5"/>
        <v/>
      </c>
      <c r="AC123" s="808"/>
      <c r="AD123" s="646"/>
      <c r="AE123" s="649"/>
      <c r="AF123" s="1"/>
      <c r="AG123" s="1"/>
    </row>
    <row r="124" spans="2:33" ht="13.5" customHeight="1" x14ac:dyDescent="0.25">
      <c r="B124" s="401"/>
      <c r="D124" s="416">
        <f t="shared" si="9"/>
        <v>114</v>
      </c>
      <c r="E124" s="534"/>
      <c r="F124" s="534"/>
      <c r="G124" s="534"/>
      <c r="H124" s="571"/>
      <c r="I124" s="571"/>
      <c r="J124" s="571"/>
      <c r="K124" s="660"/>
      <c r="L124" s="586"/>
      <c r="M124" s="899"/>
      <c r="N124" s="661"/>
      <c r="O124" s="661"/>
      <c r="P124" s="661"/>
      <c r="Q124" s="571"/>
      <c r="R124" s="571"/>
      <c r="S124" s="571"/>
      <c r="T124" s="571"/>
      <c r="U124" s="571"/>
      <c r="V124" s="571"/>
      <c r="W124" s="902"/>
      <c r="X124" s="479"/>
      <c r="Y124" s="584"/>
      <c r="Z124" s="585" t="str">
        <f t="shared" si="8"/>
        <v/>
      </c>
      <c r="AA124" s="586"/>
      <c r="AB124" s="587" t="str">
        <f t="shared" si="5"/>
        <v/>
      </c>
      <c r="AC124" s="808"/>
      <c r="AD124" s="646"/>
      <c r="AE124" s="649"/>
      <c r="AF124" s="1"/>
      <c r="AG124" s="1"/>
    </row>
    <row r="125" spans="2:33" ht="13.5" customHeight="1" x14ac:dyDescent="0.25">
      <c r="B125" s="401"/>
      <c r="D125" s="416">
        <f t="shared" si="9"/>
        <v>115</v>
      </c>
      <c r="E125" s="534"/>
      <c r="F125" s="534"/>
      <c r="G125" s="534"/>
      <c r="H125" s="571"/>
      <c r="I125" s="571"/>
      <c r="J125" s="571"/>
      <c r="K125" s="660"/>
      <c r="L125" s="586"/>
      <c r="M125" s="899"/>
      <c r="N125" s="661"/>
      <c r="O125" s="661"/>
      <c r="P125" s="661"/>
      <c r="Q125" s="571"/>
      <c r="R125" s="571"/>
      <c r="S125" s="571"/>
      <c r="T125" s="571"/>
      <c r="U125" s="571"/>
      <c r="V125" s="571"/>
      <c r="W125" s="902"/>
      <c r="X125" s="479"/>
      <c r="Y125" s="584"/>
      <c r="Z125" s="585" t="str">
        <f t="shared" si="8"/>
        <v/>
      </c>
      <c r="AA125" s="586"/>
      <c r="AB125" s="587" t="str">
        <f t="shared" si="5"/>
        <v/>
      </c>
      <c r="AC125" s="808"/>
      <c r="AD125" s="646"/>
      <c r="AE125" s="649"/>
      <c r="AF125" s="1"/>
      <c r="AG125" s="1"/>
    </row>
    <row r="126" spans="2:33" ht="13.5" customHeight="1" x14ac:dyDescent="0.25">
      <c r="B126" s="401"/>
      <c r="D126" s="416">
        <f t="shared" si="9"/>
        <v>116</v>
      </c>
      <c r="E126" s="534"/>
      <c r="F126" s="534"/>
      <c r="G126" s="534"/>
      <c r="H126" s="571"/>
      <c r="I126" s="571"/>
      <c r="J126" s="571"/>
      <c r="K126" s="660"/>
      <c r="L126" s="586"/>
      <c r="M126" s="899"/>
      <c r="N126" s="661"/>
      <c r="O126" s="661"/>
      <c r="P126" s="661"/>
      <c r="Q126" s="571"/>
      <c r="R126" s="571"/>
      <c r="S126" s="571"/>
      <c r="T126" s="571"/>
      <c r="U126" s="571"/>
      <c r="V126" s="571"/>
      <c r="W126" s="902"/>
      <c r="X126" s="479"/>
      <c r="Y126" s="584"/>
      <c r="Z126" s="585" t="str">
        <f t="shared" si="8"/>
        <v/>
      </c>
      <c r="AA126" s="586"/>
      <c r="AB126" s="587" t="str">
        <f t="shared" si="5"/>
        <v/>
      </c>
      <c r="AC126" s="808"/>
      <c r="AD126" s="646"/>
      <c r="AE126" s="649"/>
      <c r="AF126" s="1"/>
      <c r="AG126" s="1"/>
    </row>
    <row r="127" spans="2:33" ht="13.5" customHeight="1" x14ac:dyDescent="0.25">
      <c r="B127" s="401"/>
      <c r="D127" s="416">
        <f t="shared" si="9"/>
        <v>117</v>
      </c>
      <c r="E127" s="534"/>
      <c r="F127" s="534"/>
      <c r="G127" s="534"/>
      <c r="H127" s="571"/>
      <c r="I127" s="571"/>
      <c r="J127" s="571"/>
      <c r="K127" s="660"/>
      <c r="L127" s="586"/>
      <c r="M127" s="899"/>
      <c r="N127" s="661"/>
      <c r="O127" s="661"/>
      <c r="P127" s="661"/>
      <c r="Q127" s="571"/>
      <c r="R127" s="571"/>
      <c r="S127" s="571"/>
      <c r="T127" s="571"/>
      <c r="U127" s="571"/>
      <c r="V127" s="571"/>
      <c r="W127" s="902"/>
      <c r="X127" s="479"/>
      <c r="Y127" s="584"/>
      <c r="Z127" s="585" t="str">
        <f t="shared" si="8"/>
        <v/>
      </c>
      <c r="AA127" s="586"/>
      <c r="AB127" s="587" t="str">
        <f t="shared" si="5"/>
        <v/>
      </c>
      <c r="AC127" s="808"/>
      <c r="AD127" s="646"/>
      <c r="AE127" s="649"/>
      <c r="AF127" s="1"/>
      <c r="AG127" s="1"/>
    </row>
    <row r="128" spans="2:33" ht="13.5" customHeight="1" x14ac:dyDescent="0.25">
      <c r="B128" s="401"/>
      <c r="D128" s="416">
        <f t="shared" si="9"/>
        <v>118</v>
      </c>
      <c r="E128" s="534"/>
      <c r="F128" s="534"/>
      <c r="G128" s="534"/>
      <c r="H128" s="571"/>
      <c r="I128" s="571"/>
      <c r="J128" s="571"/>
      <c r="K128" s="660"/>
      <c r="L128" s="586"/>
      <c r="M128" s="899"/>
      <c r="N128" s="661"/>
      <c r="O128" s="661"/>
      <c r="P128" s="661"/>
      <c r="Q128" s="571"/>
      <c r="R128" s="571"/>
      <c r="S128" s="571"/>
      <c r="T128" s="571"/>
      <c r="U128" s="571"/>
      <c r="V128" s="571"/>
      <c r="W128" s="902"/>
      <c r="X128" s="479"/>
      <c r="Y128" s="584"/>
      <c r="Z128" s="585" t="str">
        <f t="shared" si="8"/>
        <v/>
      </c>
      <c r="AA128" s="586"/>
      <c r="AB128" s="587" t="str">
        <f t="shared" si="5"/>
        <v/>
      </c>
      <c r="AC128" s="808"/>
      <c r="AD128" s="646"/>
      <c r="AE128" s="649"/>
      <c r="AF128" s="1"/>
      <c r="AG128" s="1"/>
    </row>
    <row r="129" spans="2:33" ht="13.5" customHeight="1" x14ac:dyDescent="0.25">
      <c r="B129" s="401"/>
      <c r="D129" s="416">
        <f t="shared" si="9"/>
        <v>119</v>
      </c>
      <c r="E129" s="534"/>
      <c r="F129" s="534"/>
      <c r="G129" s="534"/>
      <c r="H129" s="571"/>
      <c r="I129" s="571"/>
      <c r="J129" s="571"/>
      <c r="K129" s="660"/>
      <c r="L129" s="586"/>
      <c r="M129" s="899"/>
      <c r="N129" s="661"/>
      <c r="O129" s="661"/>
      <c r="P129" s="661"/>
      <c r="Q129" s="571"/>
      <c r="R129" s="571"/>
      <c r="S129" s="571"/>
      <c r="T129" s="571"/>
      <c r="U129" s="571"/>
      <c r="V129" s="571"/>
      <c r="W129" s="902"/>
      <c r="X129" s="479"/>
      <c r="Y129" s="584"/>
      <c r="Z129" s="585" t="str">
        <f t="shared" si="8"/>
        <v/>
      </c>
      <c r="AA129" s="586"/>
      <c r="AB129" s="587" t="str">
        <f t="shared" si="5"/>
        <v/>
      </c>
      <c r="AC129" s="808"/>
      <c r="AD129" s="646"/>
      <c r="AE129" s="649"/>
      <c r="AF129" s="1"/>
      <c r="AG129" s="1"/>
    </row>
    <row r="130" spans="2:33" ht="13.5" customHeight="1" x14ac:dyDescent="0.25">
      <c r="B130" s="401"/>
      <c r="D130" s="416">
        <f t="shared" si="9"/>
        <v>120</v>
      </c>
      <c r="E130" s="534"/>
      <c r="F130" s="534"/>
      <c r="G130" s="534"/>
      <c r="H130" s="571"/>
      <c r="I130" s="571"/>
      <c r="J130" s="571"/>
      <c r="K130" s="660"/>
      <c r="L130" s="586"/>
      <c r="M130" s="899"/>
      <c r="N130" s="661"/>
      <c r="O130" s="661"/>
      <c r="P130" s="661"/>
      <c r="Q130" s="571"/>
      <c r="R130" s="571"/>
      <c r="S130" s="571"/>
      <c r="T130" s="571"/>
      <c r="U130" s="571"/>
      <c r="V130" s="571"/>
      <c r="W130" s="902"/>
      <c r="X130" s="479"/>
      <c r="Y130" s="584"/>
      <c r="Z130" s="585" t="str">
        <f t="shared" si="8"/>
        <v/>
      </c>
      <c r="AA130" s="586"/>
      <c r="AB130" s="587" t="str">
        <f t="shared" si="5"/>
        <v/>
      </c>
      <c r="AC130" s="808"/>
      <c r="AD130" s="646"/>
      <c r="AE130" s="649"/>
      <c r="AF130" s="1"/>
      <c r="AG130" s="1"/>
    </row>
    <row r="131" spans="2:33" ht="13.5" customHeight="1" x14ac:dyDescent="0.25">
      <c r="B131" s="401"/>
      <c r="D131" s="416">
        <f t="shared" si="9"/>
        <v>121</v>
      </c>
      <c r="E131" s="534"/>
      <c r="F131" s="534"/>
      <c r="G131" s="534"/>
      <c r="H131" s="571"/>
      <c r="I131" s="571"/>
      <c r="J131" s="571"/>
      <c r="K131" s="660"/>
      <c r="L131" s="586"/>
      <c r="M131" s="899"/>
      <c r="N131" s="571"/>
      <c r="O131" s="571"/>
      <c r="P131" s="661"/>
      <c r="Q131" s="571"/>
      <c r="R131" s="571"/>
      <c r="S131" s="571"/>
      <c r="T131" s="571"/>
      <c r="U131" s="571"/>
      <c r="V131" s="571"/>
      <c r="W131" s="902"/>
      <c r="X131" s="479"/>
      <c r="Y131" s="584"/>
      <c r="Z131" s="585" t="str">
        <f t="shared" si="7"/>
        <v/>
      </c>
      <c r="AA131" s="479"/>
      <c r="AB131" s="587" t="str">
        <f t="shared" ref="AB131:AB160" si="10">IF(AA131="",Z131,AA131)</f>
        <v/>
      </c>
      <c r="AC131" s="808"/>
      <c r="AD131" s="646"/>
      <c r="AE131" s="649"/>
      <c r="AF131" s="1"/>
      <c r="AG131" s="1"/>
    </row>
    <row r="132" spans="2:33" ht="13.5" customHeight="1" x14ac:dyDescent="0.25">
      <c r="B132" s="401"/>
      <c r="D132" s="416">
        <f>D131+1</f>
        <v>122</v>
      </c>
      <c r="E132" s="534"/>
      <c r="F132" s="534"/>
      <c r="G132" s="534"/>
      <c r="H132" s="571"/>
      <c r="I132" s="571"/>
      <c r="J132" s="571"/>
      <c r="K132" s="660"/>
      <c r="L132" s="586"/>
      <c r="M132" s="899"/>
      <c r="N132" s="661"/>
      <c r="O132" s="661"/>
      <c r="P132" s="661"/>
      <c r="Q132" s="571"/>
      <c r="R132" s="571"/>
      <c r="S132" s="571"/>
      <c r="T132" s="571"/>
      <c r="U132" s="571"/>
      <c r="V132" s="571"/>
      <c r="W132" s="902"/>
      <c r="X132" s="479"/>
      <c r="Y132" s="584"/>
      <c r="Z132" s="585" t="str">
        <f t="shared" si="7"/>
        <v/>
      </c>
      <c r="AA132" s="586"/>
      <c r="AB132" s="587" t="str">
        <f t="shared" si="10"/>
        <v/>
      </c>
      <c r="AC132" s="808"/>
      <c r="AD132" s="646"/>
      <c r="AE132" s="649"/>
      <c r="AF132" s="1"/>
      <c r="AG132" s="1"/>
    </row>
    <row r="133" spans="2:33" ht="13.5" customHeight="1" x14ac:dyDescent="0.25">
      <c r="B133" s="401"/>
      <c r="D133" s="416">
        <f>D132+1</f>
        <v>123</v>
      </c>
      <c r="E133" s="534"/>
      <c r="F133" s="534"/>
      <c r="G133" s="534"/>
      <c r="H133" s="571"/>
      <c r="I133" s="571"/>
      <c r="J133" s="571"/>
      <c r="K133" s="660"/>
      <c r="L133" s="586"/>
      <c r="M133" s="899"/>
      <c r="N133" s="661"/>
      <c r="O133" s="661"/>
      <c r="P133" s="661"/>
      <c r="Q133" s="571"/>
      <c r="R133" s="571"/>
      <c r="S133" s="571"/>
      <c r="T133" s="571"/>
      <c r="U133" s="571"/>
      <c r="V133" s="571"/>
      <c r="W133" s="902"/>
      <c r="X133" s="479"/>
      <c r="Y133" s="584"/>
      <c r="Z133" s="585" t="str">
        <f t="shared" si="7"/>
        <v/>
      </c>
      <c r="AA133" s="586"/>
      <c r="AB133" s="587" t="str">
        <f t="shared" si="10"/>
        <v/>
      </c>
      <c r="AC133" s="808"/>
      <c r="AD133" s="646"/>
      <c r="AE133" s="649"/>
      <c r="AF133" s="1"/>
      <c r="AG133" s="1"/>
    </row>
    <row r="134" spans="2:33" ht="13.5" customHeight="1" x14ac:dyDescent="0.25">
      <c r="B134" s="401"/>
      <c r="D134" s="416">
        <f t="shared" ref="D134:D160" si="11">D133+1</f>
        <v>124</v>
      </c>
      <c r="E134" s="534"/>
      <c r="F134" s="534"/>
      <c r="G134" s="534"/>
      <c r="H134" s="571"/>
      <c r="I134" s="571"/>
      <c r="J134" s="571"/>
      <c r="K134" s="660"/>
      <c r="L134" s="586"/>
      <c r="M134" s="899"/>
      <c r="N134" s="661"/>
      <c r="O134" s="661"/>
      <c r="P134" s="661"/>
      <c r="Q134" s="571"/>
      <c r="R134" s="571"/>
      <c r="S134" s="571"/>
      <c r="T134" s="571"/>
      <c r="U134" s="571"/>
      <c r="V134" s="571"/>
      <c r="W134" s="902"/>
      <c r="X134" s="479"/>
      <c r="Y134" s="584"/>
      <c r="Z134" s="585" t="str">
        <f t="shared" si="7"/>
        <v/>
      </c>
      <c r="AA134" s="586"/>
      <c r="AB134" s="587" t="str">
        <f t="shared" si="10"/>
        <v/>
      </c>
      <c r="AC134" s="808"/>
      <c r="AD134" s="646"/>
      <c r="AE134" s="649"/>
      <c r="AF134" s="1"/>
      <c r="AG134" s="1"/>
    </row>
    <row r="135" spans="2:33" ht="13.5" customHeight="1" x14ac:dyDescent="0.25">
      <c r="B135" s="401"/>
      <c r="D135" s="416">
        <f t="shared" si="11"/>
        <v>125</v>
      </c>
      <c r="E135" s="534"/>
      <c r="F135" s="534"/>
      <c r="G135" s="534"/>
      <c r="H135" s="571"/>
      <c r="I135" s="571"/>
      <c r="J135" s="571"/>
      <c r="K135" s="660"/>
      <c r="L135" s="586"/>
      <c r="M135" s="899"/>
      <c r="N135" s="661"/>
      <c r="O135" s="661"/>
      <c r="P135" s="661"/>
      <c r="Q135" s="571"/>
      <c r="R135" s="571"/>
      <c r="S135" s="571"/>
      <c r="T135" s="571"/>
      <c r="U135" s="571"/>
      <c r="V135" s="571"/>
      <c r="W135" s="902"/>
      <c r="X135" s="479"/>
      <c r="Y135" s="584"/>
      <c r="Z135" s="585" t="str">
        <f t="shared" si="7"/>
        <v/>
      </c>
      <c r="AA135" s="586"/>
      <c r="AB135" s="587" t="str">
        <f t="shared" si="10"/>
        <v/>
      </c>
      <c r="AC135" s="808"/>
      <c r="AD135" s="646"/>
      <c r="AE135" s="649"/>
      <c r="AF135" s="1"/>
      <c r="AG135" s="1"/>
    </row>
    <row r="136" spans="2:33" ht="13.5" customHeight="1" x14ac:dyDescent="0.25">
      <c r="B136" s="401"/>
      <c r="D136" s="416">
        <f t="shared" si="11"/>
        <v>126</v>
      </c>
      <c r="E136" s="534"/>
      <c r="F136" s="534"/>
      <c r="G136" s="534"/>
      <c r="H136" s="571"/>
      <c r="I136" s="571"/>
      <c r="J136" s="571"/>
      <c r="K136" s="660"/>
      <c r="L136" s="586"/>
      <c r="M136" s="899"/>
      <c r="N136" s="661"/>
      <c r="O136" s="661"/>
      <c r="P136" s="661"/>
      <c r="Q136" s="571"/>
      <c r="R136" s="571"/>
      <c r="S136" s="571"/>
      <c r="T136" s="571"/>
      <c r="U136" s="571"/>
      <c r="V136" s="571"/>
      <c r="W136" s="902"/>
      <c r="X136" s="479"/>
      <c r="Y136" s="584"/>
      <c r="Z136" s="585" t="str">
        <f t="shared" si="7"/>
        <v/>
      </c>
      <c r="AA136" s="586"/>
      <c r="AB136" s="587" t="str">
        <f t="shared" si="10"/>
        <v/>
      </c>
      <c r="AC136" s="808"/>
      <c r="AD136" s="646"/>
      <c r="AE136" s="649"/>
      <c r="AF136" s="1"/>
      <c r="AG136" s="1"/>
    </row>
    <row r="137" spans="2:33" ht="13.5" customHeight="1" x14ac:dyDescent="0.25">
      <c r="B137" s="401"/>
      <c r="D137" s="416">
        <f t="shared" si="11"/>
        <v>127</v>
      </c>
      <c r="E137" s="534"/>
      <c r="F137" s="534"/>
      <c r="G137" s="534"/>
      <c r="H137" s="571"/>
      <c r="I137" s="571"/>
      <c r="J137" s="571"/>
      <c r="K137" s="660"/>
      <c r="L137" s="586"/>
      <c r="M137" s="899"/>
      <c r="N137" s="661"/>
      <c r="O137" s="661"/>
      <c r="P137" s="661"/>
      <c r="Q137" s="571"/>
      <c r="R137" s="571"/>
      <c r="S137" s="571"/>
      <c r="T137" s="571"/>
      <c r="U137" s="571"/>
      <c r="V137" s="571"/>
      <c r="W137" s="902"/>
      <c r="X137" s="479"/>
      <c r="Y137" s="584"/>
      <c r="Z137" s="585" t="str">
        <f t="shared" si="7"/>
        <v/>
      </c>
      <c r="AA137" s="586"/>
      <c r="AB137" s="587" t="str">
        <f t="shared" si="10"/>
        <v/>
      </c>
      <c r="AC137" s="808"/>
      <c r="AD137" s="646"/>
      <c r="AE137" s="649"/>
      <c r="AF137" s="1"/>
      <c r="AG137" s="1"/>
    </row>
    <row r="138" spans="2:33" ht="13.5" customHeight="1" x14ac:dyDescent="0.25">
      <c r="B138" s="401"/>
      <c r="D138" s="416">
        <f t="shared" si="11"/>
        <v>128</v>
      </c>
      <c r="E138" s="534"/>
      <c r="F138" s="534"/>
      <c r="G138" s="534"/>
      <c r="H138" s="571"/>
      <c r="I138" s="571"/>
      <c r="J138" s="571"/>
      <c r="K138" s="660"/>
      <c r="L138" s="586"/>
      <c r="M138" s="899"/>
      <c r="N138" s="661"/>
      <c r="O138" s="661"/>
      <c r="P138" s="661"/>
      <c r="Q138" s="571"/>
      <c r="R138" s="571"/>
      <c r="S138" s="571"/>
      <c r="T138" s="571"/>
      <c r="U138" s="571"/>
      <c r="V138" s="571"/>
      <c r="W138" s="902"/>
      <c r="X138" s="479"/>
      <c r="Y138" s="584"/>
      <c r="Z138" s="585" t="str">
        <f t="shared" si="7"/>
        <v/>
      </c>
      <c r="AA138" s="586"/>
      <c r="AB138" s="587" t="str">
        <f t="shared" si="10"/>
        <v/>
      </c>
      <c r="AC138" s="808"/>
      <c r="AD138" s="646"/>
      <c r="AE138" s="649"/>
      <c r="AF138" s="1"/>
      <c r="AG138" s="1"/>
    </row>
    <row r="139" spans="2:33" ht="13.5" customHeight="1" x14ac:dyDescent="0.25">
      <c r="B139" s="401"/>
      <c r="D139" s="416">
        <f t="shared" si="11"/>
        <v>129</v>
      </c>
      <c r="E139" s="534"/>
      <c r="F139" s="534"/>
      <c r="G139" s="534"/>
      <c r="H139" s="571"/>
      <c r="I139" s="571"/>
      <c r="J139" s="571"/>
      <c r="K139" s="660"/>
      <c r="L139" s="586"/>
      <c r="M139" s="899"/>
      <c r="N139" s="661"/>
      <c r="O139" s="661"/>
      <c r="P139" s="661"/>
      <c r="Q139" s="571"/>
      <c r="R139" s="571"/>
      <c r="S139" s="571"/>
      <c r="T139" s="571"/>
      <c r="U139" s="571"/>
      <c r="V139" s="571"/>
      <c r="W139" s="902"/>
      <c r="X139" s="479"/>
      <c r="Y139" s="584"/>
      <c r="Z139" s="585" t="str">
        <f t="shared" si="7"/>
        <v/>
      </c>
      <c r="AA139" s="586"/>
      <c r="AB139" s="587" t="str">
        <f t="shared" si="10"/>
        <v/>
      </c>
      <c r="AC139" s="808"/>
      <c r="AD139" s="646"/>
      <c r="AE139" s="649"/>
      <c r="AF139" s="1"/>
      <c r="AG139" s="1"/>
    </row>
    <row r="140" spans="2:33" ht="13.5" customHeight="1" x14ac:dyDescent="0.25">
      <c r="B140" s="401"/>
      <c r="D140" s="416">
        <f t="shared" si="11"/>
        <v>130</v>
      </c>
      <c r="E140" s="534"/>
      <c r="F140" s="534"/>
      <c r="G140" s="534"/>
      <c r="H140" s="571"/>
      <c r="I140" s="571"/>
      <c r="J140" s="571"/>
      <c r="K140" s="660"/>
      <c r="L140" s="586"/>
      <c r="M140" s="899"/>
      <c r="N140" s="661"/>
      <c r="O140" s="661"/>
      <c r="P140" s="661"/>
      <c r="Q140" s="571"/>
      <c r="R140" s="571"/>
      <c r="S140" s="571"/>
      <c r="T140" s="571"/>
      <c r="U140" s="571"/>
      <c r="V140" s="571"/>
      <c r="W140" s="902"/>
      <c r="X140" s="479"/>
      <c r="Y140" s="584"/>
      <c r="Z140" s="585" t="str">
        <f t="shared" si="7"/>
        <v/>
      </c>
      <c r="AA140" s="586"/>
      <c r="AB140" s="587" t="str">
        <f t="shared" si="10"/>
        <v/>
      </c>
      <c r="AC140" s="808"/>
      <c r="AD140" s="646"/>
      <c r="AE140" s="649"/>
      <c r="AF140" s="1"/>
      <c r="AG140" s="1"/>
    </row>
    <row r="141" spans="2:33" ht="13.5" customHeight="1" x14ac:dyDescent="0.25">
      <c r="B141" s="401"/>
      <c r="D141" s="416">
        <f t="shared" si="11"/>
        <v>131</v>
      </c>
      <c r="E141" s="534"/>
      <c r="F141" s="534"/>
      <c r="G141" s="534"/>
      <c r="H141" s="571"/>
      <c r="I141" s="571"/>
      <c r="J141" s="571"/>
      <c r="K141" s="660"/>
      <c r="L141" s="586"/>
      <c r="M141" s="899"/>
      <c r="N141" s="661"/>
      <c r="O141" s="661"/>
      <c r="P141" s="661"/>
      <c r="Q141" s="571"/>
      <c r="R141" s="571"/>
      <c r="S141" s="571"/>
      <c r="T141" s="571"/>
      <c r="U141" s="571"/>
      <c r="V141" s="571"/>
      <c r="W141" s="902"/>
      <c r="X141" s="479"/>
      <c r="Y141" s="584"/>
      <c r="Z141" s="585" t="str">
        <f t="shared" si="7"/>
        <v/>
      </c>
      <c r="AA141" s="586"/>
      <c r="AB141" s="587" t="str">
        <f t="shared" si="10"/>
        <v/>
      </c>
      <c r="AC141" s="808"/>
      <c r="AD141" s="646"/>
      <c r="AE141" s="649"/>
      <c r="AF141" s="1"/>
      <c r="AG141" s="1"/>
    </row>
    <row r="142" spans="2:33" ht="13.5" customHeight="1" x14ac:dyDescent="0.25">
      <c r="B142" s="401"/>
      <c r="D142" s="416">
        <f t="shared" si="11"/>
        <v>132</v>
      </c>
      <c r="E142" s="534"/>
      <c r="F142" s="534"/>
      <c r="G142" s="534"/>
      <c r="H142" s="571"/>
      <c r="I142" s="571"/>
      <c r="J142" s="571"/>
      <c r="K142" s="660"/>
      <c r="L142" s="586"/>
      <c r="M142" s="899"/>
      <c r="N142" s="661"/>
      <c r="O142" s="661"/>
      <c r="P142" s="661"/>
      <c r="Q142" s="571"/>
      <c r="R142" s="571"/>
      <c r="S142" s="571"/>
      <c r="T142" s="571"/>
      <c r="U142" s="571"/>
      <c r="V142" s="571"/>
      <c r="W142" s="902"/>
      <c r="X142" s="479"/>
      <c r="Y142" s="584"/>
      <c r="Z142" s="585" t="str">
        <f t="shared" si="7"/>
        <v/>
      </c>
      <c r="AA142" s="586"/>
      <c r="AB142" s="587" t="str">
        <f t="shared" si="10"/>
        <v/>
      </c>
      <c r="AC142" s="808"/>
      <c r="AD142" s="646"/>
      <c r="AE142" s="649"/>
      <c r="AF142" s="1"/>
      <c r="AG142" s="1"/>
    </row>
    <row r="143" spans="2:33" ht="13.5" customHeight="1" x14ac:dyDescent="0.25">
      <c r="B143" s="401"/>
      <c r="D143" s="416">
        <f t="shared" si="11"/>
        <v>133</v>
      </c>
      <c r="E143" s="534"/>
      <c r="F143" s="534"/>
      <c r="G143" s="534"/>
      <c r="H143" s="571"/>
      <c r="I143" s="571"/>
      <c r="J143" s="571"/>
      <c r="K143" s="660"/>
      <c r="L143" s="586"/>
      <c r="M143" s="899"/>
      <c r="N143" s="661"/>
      <c r="O143" s="661"/>
      <c r="P143" s="661"/>
      <c r="Q143" s="571"/>
      <c r="R143" s="571"/>
      <c r="S143" s="571"/>
      <c r="T143" s="571"/>
      <c r="U143" s="571"/>
      <c r="V143" s="571"/>
      <c r="W143" s="902"/>
      <c r="X143" s="479"/>
      <c r="Y143" s="584"/>
      <c r="Z143" s="585" t="str">
        <f t="shared" si="7"/>
        <v/>
      </c>
      <c r="AA143" s="586"/>
      <c r="AB143" s="587" t="str">
        <f t="shared" si="10"/>
        <v/>
      </c>
      <c r="AC143" s="808"/>
      <c r="AD143" s="646"/>
      <c r="AE143" s="649"/>
      <c r="AF143" s="1"/>
      <c r="AG143" s="1"/>
    </row>
    <row r="144" spans="2:33" ht="13.5" customHeight="1" x14ac:dyDescent="0.25">
      <c r="B144" s="401"/>
      <c r="D144" s="416">
        <f t="shared" si="11"/>
        <v>134</v>
      </c>
      <c r="E144" s="534"/>
      <c r="F144" s="534"/>
      <c r="G144" s="534"/>
      <c r="H144" s="571"/>
      <c r="I144" s="571"/>
      <c r="J144" s="571"/>
      <c r="K144" s="660"/>
      <c r="L144" s="586"/>
      <c r="M144" s="899"/>
      <c r="N144" s="661"/>
      <c r="O144" s="661"/>
      <c r="P144" s="661"/>
      <c r="Q144" s="571"/>
      <c r="R144" s="571"/>
      <c r="S144" s="571"/>
      <c r="T144" s="571"/>
      <c r="U144" s="571"/>
      <c r="V144" s="571"/>
      <c r="W144" s="902"/>
      <c r="X144" s="479"/>
      <c r="Y144" s="584"/>
      <c r="Z144" s="585" t="str">
        <f t="shared" si="7"/>
        <v/>
      </c>
      <c r="AA144" s="586"/>
      <c r="AB144" s="587" t="str">
        <f t="shared" si="10"/>
        <v/>
      </c>
      <c r="AC144" s="808"/>
      <c r="AD144" s="646"/>
      <c r="AE144" s="649"/>
      <c r="AF144" s="1"/>
      <c r="AG144" s="1"/>
    </row>
    <row r="145" spans="2:33" ht="13.5" customHeight="1" x14ac:dyDescent="0.25">
      <c r="B145" s="401"/>
      <c r="D145" s="416">
        <f t="shared" si="11"/>
        <v>135</v>
      </c>
      <c r="E145" s="534"/>
      <c r="F145" s="534"/>
      <c r="G145" s="534"/>
      <c r="H145" s="571"/>
      <c r="I145" s="571"/>
      <c r="J145" s="571"/>
      <c r="K145" s="660"/>
      <c r="L145" s="586"/>
      <c r="M145" s="899"/>
      <c r="N145" s="661"/>
      <c r="O145" s="661"/>
      <c r="P145" s="661"/>
      <c r="Q145" s="571"/>
      <c r="R145" s="571"/>
      <c r="S145" s="571"/>
      <c r="T145" s="571"/>
      <c r="U145" s="571"/>
      <c r="V145" s="571"/>
      <c r="W145" s="902"/>
      <c r="X145" s="479"/>
      <c r="Y145" s="584"/>
      <c r="Z145" s="585" t="str">
        <f t="shared" si="7"/>
        <v/>
      </c>
      <c r="AA145" s="586"/>
      <c r="AB145" s="587" t="str">
        <f t="shared" si="10"/>
        <v/>
      </c>
      <c r="AC145" s="808"/>
      <c r="AD145" s="646"/>
      <c r="AE145" s="649"/>
      <c r="AF145" s="1"/>
      <c r="AG145" s="1"/>
    </row>
    <row r="146" spans="2:33" ht="13.5" customHeight="1" x14ac:dyDescent="0.25">
      <c r="B146" s="401"/>
      <c r="D146" s="416">
        <f t="shared" si="11"/>
        <v>136</v>
      </c>
      <c r="E146" s="534"/>
      <c r="F146" s="534"/>
      <c r="G146" s="534"/>
      <c r="H146" s="571"/>
      <c r="I146" s="571"/>
      <c r="J146" s="571"/>
      <c r="K146" s="660"/>
      <c r="L146" s="586"/>
      <c r="M146" s="899"/>
      <c r="N146" s="661"/>
      <c r="O146" s="661"/>
      <c r="P146" s="661"/>
      <c r="Q146" s="571"/>
      <c r="R146" s="571"/>
      <c r="S146" s="571"/>
      <c r="T146" s="571"/>
      <c r="U146" s="571"/>
      <c r="V146" s="571"/>
      <c r="W146" s="902"/>
      <c r="X146" s="479"/>
      <c r="Y146" s="584"/>
      <c r="Z146" s="585" t="str">
        <f t="shared" si="7"/>
        <v/>
      </c>
      <c r="AA146" s="586"/>
      <c r="AB146" s="587" t="str">
        <f t="shared" si="10"/>
        <v/>
      </c>
      <c r="AC146" s="808"/>
      <c r="AD146" s="646"/>
      <c r="AE146" s="649"/>
      <c r="AF146" s="1"/>
      <c r="AG146" s="1"/>
    </row>
    <row r="147" spans="2:33" ht="13.5" customHeight="1" x14ac:dyDescent="0.25">
      <c r="B147" s="401"/>
      <c r="D147" s="416">
        <f t="shared" si="11"/>
        <v>137</v>
      </c>
      <c r="E147" s="534"/>
      <c r="F147" s="534"/>
      <c r="G147" s="534"/>
      <c r="H147" s="571"/>
      <c r="I147" s="571"/>
      <c r="J147" s="571"/>
      <c r="K147" s="660"/>
      <c r="L147" s="586"/>
      <c r="M147" s="899"/>
      <c r="N147" s="661"/>
      <c r="O147" s="661"/>
      <c r="P147" s="661"/>
      <c r="Q147" s="571"/>
      <c r="R147" s="571"/>
      <c r="S147" s="571"/>
      <c r="T147" s="571"/>
      <c r="U147" s="571"/>
      <c r="V147" s="571"/>
      <c r="W147" s="902"/>
      <c r="X147" s="479"/>
      <c r="Y147" s="584"/>
      <c r="Z147" s="585" t="str">
        <f t="shared" si="7"/>
        <v/>
      </c>
      <c r="AA147" s="586"/>
      <c r="AB147" s="587" t="str">
        <f t="shared" si="10"/>
        <v/>
      </c>
      <c r="AC147" s="808"/>
      <c r="AD147" s="646"/>
      <c r="AE147" s="649"/>
      <c r="AF147" s="1"/>
      <c r="AG147" s="1"/>
    </row>
    <row r="148" spans="2:33" ht="13.5" customHeight="1" x14ac:dyDescent="0.25">
      <c r="B148" s="401"/>
      <c r="D148" s="416">
        <f t="shared" si="11"/>
        <v>138</v>
      </c>
      <c r="E148" s="534"/>
      <c r="F148" s="534"/>
      <c r="G148" s="534"/>
      <c r="H148" s="571"/>
      <c r="I148" s="571"/>
      <c r="J148" s="571"/>
      <c r="K148" s="660"/>
      <c r="L148" s="586"/>
      <c r="M148" s="899"/>
      <c r="N148" s="661"/>
      <c r="O148" s="661"/>
      <c r="P148" s="661"/>
      <c r="Q148" s="571"/>
      <c r="R148" s="571"/>
      <c r="S148" s="571"/>
      <c r="T148" s="571"/>
      <c r="U148" s="571"/>
      <c r="V148" s="571"/>
      <c r="W148" s="902"/>
      <c r="X148" s="479"/>
      <c r="Y148" s="584"/>
      <c r="Z148" s="585" t="str">
        <f t="shared" si="7"/>
        <v/>
      </c>
      <c r="AA148" s="586"/>
      <c r="AB148" s="587" t="str">
        <f t="shared" si="10"/>
        <v/>
      </c>
      <c r="AC148" s="808"/>
      <c r="AD148" s="646"/>
      <c r="AE148" s="649"/>
      <c r="AF148" s="1"/>
      <c r="AG148" s="1"/>
    </row>
    <row r="149" spans="2:33" ht="13.5" customHeight="1" x14ac:dyDescent="0.25">
      <c r="B149" s="401"/>
      <c r="D149" s="416">
        <f t="shared" si="11"/>
        <v>139</v>
      </c>
      <c r="E149" s="534"/>
      <c r="F149" s="534"/>
      <c r="G149" s="534"/>
      <c r="H149" s="571"/>
      <c r="I149" s="571"/>
      <c r="J149" s="571"/>
      <c r="K149" s="660"/>
      <c r="L149" s="586"/>
      <c r="M149" s="899"/>
      <c r="N149" s="661"/>
      <c r="O149" s="661"/>
      <c r="P149" s="661"/>
      <c r="Q149" s="571"/>
      <c r="R149" s="571"/>
      <c r="S149" s="571"/>
      <c r="T149" s="571"/>
      <c r="U149" s="571"/>
      <c r="V149" s="571"/>
      <c r="W149" s="902"/>
      <c r="X149" s="479"/>
      <c r="Y149" s="584"/>
      <c r="Z149" s="585" t="str">
        <f t="shared" si="7"/>
        <v/>
      </c>
      <c r="AA149" s="586"/>
      <c r="AB149" s="587" t="str">
        <f t="shared" si="10"/>
        <v/>
      </c>
      <c r="AC149" s="808"/>
      <c r="AD149" s="646"/>
      <c r="AE149" s="649"/>
      <c r="AF149" s="1"/>
      <c r="AG149" s="1"/>
    </row>
    <row r="150" spans="2:33" ht="13.5" customHeight="1" x14ac:dyDescent="0.25">
      <c r="B150" s="401"/>
      <c r="D150" s="416">
        <f t="shared" si="11"/>
        <v>140</v>
      </c>
      <c r="E150" s="534"/>
      <c r="F150" s="534"/>
      <c r="G150" s="534"/>
      <c r="H150" s="571"/>
      <c r="I150" s="571"/>
      <c r="J150" s="571"/>
      <c r="K150" s="660"/>
      <c r="L150" s="586"/>
      <c r="M150" s="899"/>
      <c r="N150" s="661"/>
      <c r="O150" s="661"/>
      <c r="P150" s="661"/>
      <c r="Q150" s="571"/>
      <c r="R150" s="571"/>
      <c r="S150" s="571"/>
      <c r="T150" s="571"/>
      <c r="U150" s="571"/>
      <c r="V150" s="571"/>
      <c r="W150" s="902"/>
      <c r="X150" s="479"/>
      <c r="Y150" s="584"/>
      <c r="Z150" s="585" t="str">
        <f t="shared" si="7"/>
        <v/>
      </c>
      <c r="AA150" s="586"/>
      <c r="AB150" s="587" t="str">
        <f t="shared" si="10"/>
        <v/>
      </c>
      <c r="AC150" s="808"/>
      <c r="AD150" s="646"/>
      <c r="AE150" s="649"/>
      <c r="AF150" s="1"/>
      <c r="AG150" s="1"/>
    </row>
    <row r="151" spans="2:33" ht="13.5" customHeight="1" x14ac:dyDescent="0.25">
      <c r="B151" s="401"/>
      <c r="D151" s="416">
        <f t="shared" si="11"/>
        <v>141</v>
      </c>
      <c r="E151" s="534"/>
      <c r="F151" s="534"/>
      <c r="G151" s="534"/>
      <c r="H151" s="571"/>
      <c r="I151" s="571"/>
      <c r="J151" s="571"/>
      <c r="K151" s="660"/>
      <c r="L151" s="586"/>
      <c r="M151" s="899"/>
      <c r="N151" s="661"/>
      <c r="O151" s="661"/>
      <c r="P151" s="661"/>
      <c r="Q151" s="571"/>
      <c r="R151" s="571"/>
      <c r="S151" s="571"/>
      <c r="T151" s="571"/>
      <c r="U151" s="571"/>
      <c r="V151" s="571"/>
      <c r="W151" s="902"/>
      <c r="X151" s="479"/>
      <c r="Y151" s="584"/>
      <c r="Z151" s="585" t="str">
        <f t="shared" si="7"/>
        <v/>
      </c>
      <c r="AA151" s="586"/>
      <c r="AB151" s="587" t="str">
        <f t="shared" si="10"/>
        <v/>
      </c>
      <c r="AC151" s="808"/>
      <c r="AD151" s="646"/>
      <c r="AE151" s="649"/>
      <c r="AF151" s="1"/>
      <c r="AG151" s="1"/>
    </row>
    <row r="152" spans="2:33" ht="13.5" customHeight="1" x14ac:dyDescent="0.25">
      <c r="B152" s="401"/>
      <c r="D152" s="416">
        <f t="shared" si="11"/>
        <v>142</v>
      </c>
      <c r="E152" s="534"/>
      <c r="F152" s="534"/>
      <c r="G152" s="534"/>
      <c r="H152" s="571"/>
      <c r="I152" s="571"/>
      <c r="J152" s="571"/>
      <c r="K152" s="660"/>
      <c r="L152" s="586"/>
      <c r="M152" s="899"/>
      <c r="N152" s="661"/>
      <c r="O152" s="661"/>
      <c r="P152" s="661"/>
      <c r="Q152" s="571"/>
      <c r="R152" s="571"/>
      <c r="S152" s="571"/>
      <c r="T152" s="571"/>
      <c r="U152" s="571"/>
      <c r="V152" s="571"/>
      <c r="W152" s="902"/>
      <c r="X152" s="479"/>
      <c r="Y152" s="584"/>
      <c r="Z152" s="585" t="str">
        <f t="shared" si="7"/>
        <v/>
      </c>
      <c r="AA152" s="586"/>
      <c r="AB152" s="587" t="str">
        <f t="shared" si="10"/>
        <v/>
      </c>
      <c r="AC152" s="808"/>
      <c r="AD152" s="646"/>
      <c r="AE152" s="649"/>
      <c r="AF152" s="1"/>
      <c r="AG152" s="1"/>
    </row>
    <row r="153" spans="2:33" ht="13.5" customHeight="1" x14ac:dyDescent="0.25">
      <c r="B153" s="401"/>
      <c r="D153" s="416">
        <f t="shared" si="11"/>
        <v>143</v>
      </c>
      <c r="E153" s="534"/>
      <c r="F153" s="534"/>
      <c r="G153" s="534"/>
      <c r="H153" s="571"/>
      <c r="I153" s="571"/>
      <c r="J153" s="571"/>
      <c r="K153" s="660"/>
      <c r="L153" s="586"/>
      <c r="M153" s="899"/>
      <c r="N153" s="661"/>
      <c r="O153" s="661"/>
      <c r="P153" s="661"/>
      <c r="Q153" s="571"/>
      <c r="R153" s="571"/>
      <c r="S153" s="571"/>
      <c r="T153" s="571"/>
      <c r="U153" s="571"/>
      <c r="V153" s="571"/>
      <c r="W153" s="902"/>
      <c r="X153" s="479"/>
      <c r="Y153" s="584"/>
      <c r="Z153" s="585" t="str">
        <f t="shared" si="7"/>
        <v/>
      </c>
      <c r="AA153" s="586"/>
      <c r="AB153" s="587" t="str">
        <f t="shared" si="10"/>
        <v/>
      </c>
      <c r="AC153" s="808"/>
      <c r="AD153" s="646"/>
      <c r="AE153" s="649"/>
      <c r="AF153" s="1"/>
      <c r="AG153" s="1"/>
    </row>
    <row r="154" spans="2:33" ht="13.5" customHeight="1" x14ac:dyDescent="0.25">
      <c r="B154" s="401"/>
      <c r="D154" s="416">
        <f t="shared" si="11"/>
        <v>144</v>
      </c>
      <c r="E154" s="534"/>
      <c r="F154" s="534"/>
      <c r="G154" s="534"/>
      <c r="H154" s="571"/>
      <c r="I154" s="571"/>
      <c r="J154" s="571"/>
      <c r="K154" s="660"/>
      <c r="L154" s="586"/>
      <c r="M154" s="899"/>
      <c r="N154" s="661"/>
      <c r="O154" s="661"/>
      <c r="P154" s="661"/>
      <c r="Q154" s="571"/>
      <c r="R154" s="571"/>
      <c r="S154" s="571"/>
      <c r="T154" s="571"/>
      <c r="U154" s="571"/>
      <c r="V154" s="571"/>
      <c r="W154" s="902"/>
      <c r="X154" s="479"/>
      <c r="Y154" s="584"/>
      <c r="Z154" s="585" t="str">
        <f t="shared" si="7"/>
        <v/>
      </c>
      <c r="AA154" s="586"/>
      <c r="AB154" s="587" t="str">
        <f t="shared" si="10"/>
        <v/>
      </c>
      <c r="AC154" s="808"/>
      <c r="AD154" s="646"/>
      <c r="AE154" s="649"/>
      <c r="AF154" s="1"/>
      <c r="AG154" s="1"/>
    </row>
    <row r="155" spans="2:33" ht="13.5" customHeight="1" x14ac:dyDescent="0.25">
      <c r="B155" s="401"/>
      <c r="D155" s="416">
        <f t="shared" si="11"/>
        <v>145</v>
      </c>
      <c r="E155" s="534"/>
      <c r="F155" s="534"/>
      <c r="G155" s="534"/>
      <c r="H155" s="571"/>
      <c r="I155" s="571"/>
      <c r="J155" s="571"/>
      <c r="K155" s="660"/>
      <c r="L155" s="586"/>
      <c r="M155" s="899"/>
      <c r="N155" s="661"/>
      <c r="O155" s="661"/>
      <c r="P155" s="661"/>
      <c r="Q155" s="571"/>
      <c r="R155" s="571"/>
      <c r="S155" s="571"/>
      <c r="T155" s="571"/>
      <c r="U155" s="571"/>
      <c r="V155" s="571"/>
      <c r="W155" s="902"/>
      <c r="X155" s="479"/>
      <c r="Y155" s="584"/>
      <c r="Z155" s="585" t="str">
        <f t="shared" si="7"/>
        <v/>
      </c>
      <c r="AA155" s="586"/>
      <c r="AB155" s="587" t="str">
        <f t="shared" si="10"/>
        <v/>
      </c>
      <c r="AC155" s="808"/>
      <c r="AD155" s="646"/>
      <c r="AE155" s="649"/>
      <c r="AF155" s="1"/>
      <c r="AG155" s="1"/>
    </row>
    <row r="156" spans="2:33" ht="13.5" customHeight="1" x14ac:dyDescent="0.25">
      <c r="B156" s="401"/>
      <c r="D156" s="416">
        <f t="shared" si="11"/>
        <v>146</v>
      </c>
      <c r="E156" s="534"/>
      <c r="F156" s="534"/>
      <c r="G156" s="534"/>
      <c r="H156" s="571"/>
      <c r="I156" s="571"/>
      <c r="J156" s="571"/>
      <c r="K156" s="660"/>
      <c r="L156" s="586"/>
      <c r="M156" s="899"/>
      <c r="N156" s="661"/>
      <c r="O156" s="661"/>
      <c r="P156" s="661"/>
      <c r="Q156" s="571"/>
      <c r="R156" s="571"/>
      <c r="S156" s="571"/>
      <c r="T156" s="571"/>
      <c r="U156" s="571"/>
      <c r="V156" s="571"/>
      <c r="W156" s="902"/>
      <c r="X156" s="479"/>
      <c r="Y156" s="584"/>
      <c r="Z156" s="585" t="str">
        <f t="shared" si="7"/>
        <v/>
      </c>
      <c r="AA156" s="586"/>
      <c r="AB156" s="587" t="str">
        <f t="shared" si="10"/>
        <v/>
      </c>
      <c r="AC156" s="808"/>
      <c r="AD156" s="646"/>
      <c r="AE156" s="649"/>
      <c r="AF156" s="1"/>
      <c r="AG156" s="1"/>
    </row>
    <row r="157" spans="2:33" ht="13.5" customHeight="1" x14ac:dyDescent="0.25">
      <c r="B157" s="401"/>
      <c r="D157" s="416">
        <f t="shared" si="11"/>
        <v>147</v>
      </c>
      <c r="E157" s="534"/>
      <c r="F157" s="534"/>
      <c r="G157" s="534"/>
      <c r="H157" s="571"/>
      <c r="I157" s="571"/>
      <c r="J157" s="571"/>
      <c r="K157" s="660"/>
      <c r="L157" s="586"/>
      <c r="M157" s="899"/>
      <c r="N157" s="661"/>
      <c r="O157" s="661"/>
      <c r="P157" s="661"/>
      <c r="Q157" s="571"/>
      <c r="R157" s="571"/>
      <c r="S157" s="571"/>
      <c r="T157" s="571"/>
      <c r="U157" s="571"/>
      <c r="V157" s="571"/>
      <c r="W157" s="902"/>
      <c r="X157" s="479"/>
      <c r="Y157" s="584"/>
      <c r="Z157" s="585" t="str">
        <f t="shared" si="7"/>
        <v/>
      </c>
      <c r="AA157" s="586"/>
      <c r="AB157" s="587" t="str">
        <f t="shared" si="10"/>
        <v/>
      </c>
      <c r="AC157" s="808"/>
      <c r="AD157" s="646"/>
      <c r="AE157" s="649"/>
      <c r="AF157" s="1"/>
      <c r="AG157" s="1"/>
    </row>
    <row r="158" spans="2:33" ht="13.5" customHeight="1" x14ac:dyDescent="0.25">
      <c r="B158" s="401"/>
      <c r="D158" s="416">
        <f t="shared" si="11"/>
        <v>148</v>
      </c>
      <c r="E158" s="534"/>
      <c r="F158" s="534"/>
      <c r="G158" s="534"/>
      <c r="H158" s="571"/>
      <c r="I158" s="571"/>
      <c r="J158" s="571"/>
      <c r="K158" s="660"/>
      <c r="L158" s="586"/>
      <c r="M158" s="899"/>
      <c r="N158" s="661"/>
      <c r="O158" s="661"/>
      <c r="P158" s="661"/>
      <c r="Q158" s="571"/>
      <c r="R158" s="571"/>
      <c r="S158" s="571"/>
      <c r="T158" s="571"/>
      <c r="U158" s="571"/>
      <c r="V158" s="571"/>
      <c r="W158" s="902"/>
      <c r="X158" s="479"/>
      <c r="Y158" s="584"/>
      <c r="Z158" s="585" t="str">
        <f t="shared" si="7"/>
        <v/>
      </c>
      <c r="AA158" s="586"/>
      <c r="AB158" s="587" t="str">
        <f t="shared" si="10"/>
        <v/>
      </c>
      <c r="AC158" s="808"/>
      <c r="AD158" s="646"/>
      <c r="AE158" s="649"/>
      <c r="AF158" s="1"/>
      <c r="AG158" s="1"/>
    </row>
    <row r="159" spans="2:33" ht="13.5" customHeight="1" x14ac:dyDescent="0.25">
      <c r="B159" s="401"/>
      <c r="D159" s="416">
        <f t="shared" si="11"/>
        <v>149</v>
      </c>
      <c r="E159" s="534"/>
      <c r="F159" s="534"/>
      <c r="G159" s="534"/>
      <c r="H159" s="571"/>
      <c r="I159" s="571"/>
      <c r="J159" s="571"/>
      <c r="K159" s="660"/>
      <c r="L159" s="586"/>
      <c r="M159" s="899"/>
      <c r="N159" s="661"/>
      <c r="O159" s="661"/>
      <c r="P159" s="661"/>
      <c r="Q159" s="571"/>
      <c r="R159" s="571"/>
      <c r="S159" s="571"/>
      <c r="T159" s="571"/>
      <c r="U159" s="571"/>
      <c r="V159" s="571"/>
      <c r="W159" s="902"/>
      <c r="X159" s="479"/>
      <c r="Y159" s="584"/>
      <c r="Z159" s="585" t="str">
        <f t="shared" si="7"/>
        <v/>
      </c>
      <c r="AA159" s="586"/>
      <c r="AB159" s="587" t="str">
        <f t="shared" si="10"/>
        <v/>
      </c>
      <c r="AC159" s="808"/>
      <c r="AD159" s="646"/>
      <c r="AE159" s="649"/>
      <c r="AF159" s="1"/>
      <c r="AG159" s="1"/>
    </row>
    <row r="160" spans="2:33" ht="13.5" customHeight="1" x14ac:dyDescent="0.25">
      <c r="B160" s="401"/>
      <c r="D160" s="416">
        <f t="shared" si="11"/>
        <v>150</v>
      </c>
      <c r="E160" s="534"/>
      <c r="F160" s="534"/>
      <c r="G160" s="534"/>
      <c r="H160" s="571"/>
      <c r="I160" s="571"/>
      <c r="J160" s="571"/>
      <c r="K160" s="660"/>
      <c r="L160" s="586"/>
      <c r="M160" s="899"/>
      <c r="N160" s="661"/>
      <c r="O160" s="661"/>
      <c r="P160" s="661"/>
      <c r="Q160" s="571"/>
      <c r="R160" s="571"/>
      <c r="S160" s="571"/>
      <c r="T160" s="571"/>
      <c r="U160" s="571"/>
      <c r="V160" s="571"/>
      <c r="W160" s="902"/>
      <c r="X160" s="479"/>
      <c r="Y160" s="584"/>
      <c r="Z160" s="585" t="str">
        <f t="shared" si="7"/>
        <v/>
      </c>
      <c r="AA160" s="586"/>
      <c r="AB160" s="587" t="str">
        <f t="shared" si="10"/>
        <v/>
      </c>
      <c r="AC160" s="808"/>
      <c r="AD160" s="646"/>
      <c r="AE160" s="649"/>
      <c r="AF160" s="1"/>
      <c r="AG160" s="1"/>
    </row>
    <row r="161" spans="2:33" ht="13.5" customHeight="1" x14ac:dyDescent="0.25">
      <c r="B161" s="401"/>
      <c r="D161" s="3"/>
      <c r="E161" s="3"/>
      <c r="F161" s="3"/>
      <c r="G161" s="3"/>
      <c r="H161" s="5"/>
      <c r="I161" s="5"/>
      <c r="J161" s="5"/>
      <c r="K161" s="810"/>
      <c r="L161" s="733"/>
      <c r="M161" s="798"/>
      <c r="N161" s="5"/>
      <c r="O161" s="5"/>
      <c r="P161" s="5"/>
      <c r="Q161" s="5"/>
      <c r="R161" s="5"/>
      <c r="S161" s="5"/>
      <c r="T161" s="5"/>
      <c r="U161" s="5"/>
      <c r="V161" s="5"/>
      <c r="W161" s="101"/>
      <c r="X161" s="733"/>
      <c r="Y161" s="800"/>
      <c r="Z161" s="648"/>
      <c r="AA161" s="733"/>
      <c r="AB161" s="648"/>
      <c r="AC161" s="648"/>
      <c r="AD161" s="646"/>
      <c r="AE161" s="649"/>
      <c r="AF161" s="1"/>
      <c r="AG161" s="1"/>
    </row>
    <row r="162" spans="2:33" ht="3" customHeight="1" x14ac:dyDescent="0.25">
      <c r="B162" s="403"/>
      <c r="C162" s="339"/>
      <c r="D162" s="662"/>
      <c r="E162" s="663"/>
      <c r="F162" s="663"/>
      <c r="G162" s="663"/>
      <c r="H162" s="663"/>
      <c r="I162" s="663"/>
      <c r="J162" s="663"/>
      <c r="K162" s="663"/>
      <c r="L162" s="339"/>
      <c r="M162" s="339"/>
      <c r="N162" s="664"/>
      <c r="O162" s="664"/>
      <c r="P162" s="664"/>
      <c r="Q162" s="664"/>
      <c r="R162" s="664"/>
      <c r="S162" s="664"/>
      <c r="T162" s="664"/>
      <c r="U162" s="664"/>
      <c r="V162" s="664"/>
      <c r="W162" s="339"/>
      <c r="X162" s="339"/>
      <c r="Y162" s="339"/>
      <c r="Z162" s="339"/>
      <c r="AA162" s="339"/>
      <c r="AB162" s="339"/>
      <c r="AC162" s="339"/>
      <c r="AD162" s="665"/>
      <c r="AE162" s="666"/>
      <c r="AF162" s="666"/>
      <c r="AG162" s="666"/>
    </row>
    <row r="163" spans="2:33" x14ac:dyDescent="0.25">
      <c r="AD163" s="922" t="s">
        <v>3371</v>
      </c>
    </row>
  </sheetData>
  <sheetProtection algorithmName="SHA-512" hashValue="lEJVfPZJy+NfmRxQyuJspDlZNKc+oxiTniBvZrVYm29De95ebp7sbQOaDSNxsOm+SiX9QxREOsbrzdWQtAa+Bg==" saltValue="HMgqBB+G0sYOsXxjQ5GVgA==" spinCount="100000" sheet="1" objects="1" scenarios="1" selectLockedCells="1"/>
  <mergeCells count="25">
    <mergeCell ref="D10:G10"/>
    <mergeCell ref="D5:D7"/>
    <mergeCell ref="E5:E7"/>
    <mergeCell ref="F5:F7"/>
    <mergeCell ref="G5:G7"/>
    <mergeCell ref="D9:G9"/>
    <mergeCell ref="P5:R5"/>
    <mergeCell ref="K6:K7"/>
    <mergeCell ref="Z6:Z7"/>
    <mergeCell ref="Q6:Q7"/>
    <mergeCell ref="V6:V7"/>
    <mergeCell ref="L6:L7"/>
    <mergeCell ref="N6:N7"/>
    <mergeCell ref="Y6:Y7"/>
    <mergeCell ref="X5:AB5"/>
    <mergeCell ref="X6:X7"/>
    <mergeCell ref="AA6:AA7"/>
    <mergeCell ref="AB6:AB7"/>
    <mergeCell ref="S6:S7"/>
    <mergeCell ref="T6:T7"/>
    <mergeCell ref="H6:J6"/>
    <mergeCell ref="P6:P7"/>
    <mergeCell ref="R6:R7"/>
    <mergeCell ref="O6:O7"/>
    <mergeCell ref="U6:U7"/>
  </mergeCells>
  <phoneticPr fontId="2"/>
  <conditionalFormatting sqref="N11:O160">
    <cfRule type="expression" dxfId="87" priority="4" stopIfTrue="1">
      <formula>AND(N11="○",$H11="")</formula>
    </cfRule>
  </conditionalFormatting>
  <conditionalFormatting sqref="P11:P160">
    <cfRule type="expression" dxfId="86" priority="10" stopIfTrue="1">
      <formula>AND(P11="○",OR(Q11="○",R11="○"))</formula>
    </cfRule>
    <cfRule type="expression" dxfId="85" priority="11" stopIfTrue="1">
      <formula>AND($K11="",P11="○")</formula>
    </cfRule>
  </conditionalFormatting>
  <conditionalFormatting sqref="Q11:Q160">
    <cfRule type="expression" dxfId="84" priority="8" stopIfTrue="1">
      <formula>AND(Q11="○",OR(P11="○",R11="○"))</formula>
    </cfRule>
    <cfRule type="expression" dxfId="83" priority="9" stopIfTrue="1">
      <formula>AND($K11="",Q11="○")</formula>
    </cfRule>
  </conditionalFormatting>
  <conditionalFormatting sqref="R11:R160">
    <cfRule type="expression" dxfId="82" priority="6" stopIfTrue="1">
      <formula>AND(R11="○",OR(P11="○",Q11="○"))</formula>
    </cfRule>
    <cfRule type="expression" dxfId="81" priority="7" stopIfTrue="1">
      <formula>AND($K11="",R11="○")</formula>
    </cfRule>
  </conditionalFormatting>
  <conditionalFormatting sqref="S11:S160">
    <cfRule type="expression" dxfId="80" priority="13" stopIfTrue="1">
      <formula>AND(S11="○",$I11="")</formula>
    </cfRule>
  </conditionalFormatting>
  <conditionalFormatting sqref="T11:T160">
    <cfRule type="expression" dxfId="79" priority="3" stopIfTrue="1">
      <formula>AND(T11="○",$J11="")</formula>
    </cfRule>
  </conditionalFormatting>
  <conditionalFormatting sqref="U11:U160">
    <cfRule type="expression" dxfId="78" priority="1" stopIfTrue="1">
      <formula>AND(U11="○",OR($H11="",$N11=""))</formula>
    </cfRule>
  </conditionalFormatting>
  <conditionalFormatting sqref="V11:V160">
    <cfRule type="expression" dxfId="77" priority="2" stopIfTrue="1">
      <formula>AND(V11="○",OR($H11="",$U11=""))</formula>
    </cfRule>
  </conditionalFormatting>
  <conditionalFormatting sqref="V12:V160">
    <cfRule type="expression" dxfId="76" priority="12" stopIfTrue="1">
      <formula>AND(V12="○",$H12="")</formula>
    </cfRule>
  </conditionalFormatting>
  <dataValidations count="3">
    <dataValidation type="list" allowBlank="1" showInputMessage="1" showErrorMessage="1" sqref="N12:O161 S11:S161 T12:V161" xr:uid="{00000000-0002-0000-0F00-000000000000}">
      <formula1>$AH$1:$AJ$1</formula1>
    </dataValidation>
    <dataValidation type="list" allowBlank="1" showInputMessage="1" showErrorMessage="1" sqref="P11:R161 H11:J161" xr:uid="{00000000-0002-0000-0F00-000001000000}">
      <formula1>$AH$1:$AH$2</formula1>
    </dataValidation>
    <dataValidation type="list" allowBlank="1" showInputMessage="1" showErrorMessage="1" sqref="N11:O11 T11:V11" xr:uid="{00000000-0002-0000-0F00-000002000000}">
      <formula1>$AA$1:$AC$1</formula1>
    </dataValidation>
  </dataValidations>
  <printOptions horizontalCentered="1"/>
  <pageMargins left="0.19685039370078741" right="0.19685039370078741" top="0.59055118110236227" bottom="0.39370078740157483" header="0.39370078740157483" footer="0.19685039370078741"/>
  <pageSetup paperSize="9" scale="90" firstPageNumber="16" orientation="landscape" blackAndWhite="1" horizontalDpi="300" verticalDpi="300" r:id="rId1"/>
  <headerFooter alignWithMargins="0">
    <oddFooter>&amp;C&amp;P</oddFooter>
  </headerFooter>
  <ignoredErrors>
    <ignoredError sqref="AB131:AB160 AB11:AB100 AB101:AB130" unlockedFormula="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B1:AL41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style="1" customWidth="1"/>
    <col min="2" max="2" width="0.46484375" customWidth="1"/>
    <col min="3" max="3" width="2.59765625" customWidth="1"/>
    <col min="4" max="4" width="3.59765625" style="1" customWidth="1"/>
    <col min="5" max="5" width="9.59765625" style="3" customWidth="1"/>
    <col min="6" max="6" width="5.59765625" style="1" customWidth="1"/>
    <col min="7" max="7" width="11.59765625" style="3" customWidth="1"/>
    <col min="8" max="10" width="7.59765625" style="3" customWidth="1"/>
    <col min="11" max="12" width="7.59765625" style="1" customWidth="1"/>
    <col min="13" max="13" width="5.59765625" style="1" customWidth="1"/>
    <col min="14" max="14" width="0.265625" customWidth="1"/>
    <col min="15" max="17" width="7.59765625" style="1" customWidth="1"/>
    <col min="18" max="18" width="0.265625" style="1" customWidth="1"/>
    <col min="19" max="19" width="7.59765625" customWidth="1"/>
    <col min="20" max="20" width="5.59765625" customWidth="1"/>
    <col min="21" max="23" width="7.59765625" customWidth="1"/>
    <col min="24" max="24" width="2.59765625" customWidth="1"/>
    <col min="25" max="25" width="0.46484375" style="1" customWidth="1"/>
    <col min="26" max="26" width="2.59765625" style="1" customWidth="1"/>
    <col min="27" max="28" width="7.59765625" style="1" hidden="1" customWidth="1"/>
    <col min="29" max="16384" width="0" style="1" hidden="1"/>
  </cols>
  <sheetData>
    <row r="1" spans="2:38" ht="13.5" customHeight="1" x14ac:dyDescent="0.25">
      <c r="B1" s="1"/>
      <c r="C1" s="183" t="s">
        <v>2526</v>
      </c>
      <c r="N1" s="1"/>
      <c r="P1" s="531"/>
      <c r="Q1" s="531"/>
      <c r="S1" s="1"/>
      <c r="T1" s="1"/>
      <c r="U1" s="1"/>
      <c r="V1" s="1"/>
      <c r="W1" s="531"/>
      <c r="X1" s="531"/>
      <c r="AC1" s="1" t="s">
        <v>7</v>
      </c>
      <c r="AD1" s="1" t="s">
        <v>146</v>
      </c>
      <c r="AF1" s="1" t="s">
        <v>2536</v>
      </c>
      <c r="AG1" s="1" t="s">
        <v>2537</v>
      </c>
      <c r="AH1" s="1" t="s">
        <v>2538</v>
      </c>
      <c r="AI1" s="1" t="s">
        <v>2539</v>
      </c>
      <c r="AJ1" s="1" t="s">
        <v>2540</v>
      </c>
    </row>
    <row r="2" spans="2:38" ht="3" customHeight="1" x14ac:dyDescent="0.25">
      <c r="B2" s="630"/>
      <c r="C2" s="181"/>
      <c r="D2" s="181"/>
      <c r="E2" s="86"/>
      <c r="F2" s="181"/>
      <c r="G2" s="86"/>
      <c r="H2" s="86"/>
      <c r="I2" s="86"/>
      <c r="J2" s="86"/>
      <c r="K2" s="181"/>
      <c r="L2" s="181"/>
      <c r="M2" s="181"/>
      <c r="N2" s="181"/>
      <c r="O2" s="181"/>
      <c r="P2" s="181"/>
      <c r="Q2" s="181"/>
      <c r="R2" s="181"/>
      <c r="S2" s="181"/>
      <c r="T2" s="181"/>
      <c r="U2" s="181"/>
      <c r="V2" s="181"/>
      <c r="W2" s="181"/>
      <c r="X2" s="181"/>
      <c r="Y2" s="226"/>
    </row>
    <row r="3" spans="2:38" ht="13.5" customHeight="1" thickBot="1" x14ac:dyDescent="0.3">
      <c r="B3" s="12"/>
      <c r="C3" s="1"/>
      <c r="D3" s="1" t="s">
        <v>2626</v>
      </c>
      <c r="N3" s="1"/>
      <c r="S3" s="1"/>
      <c r="T3" s="1"/>
      <c r="U3" s="1"/>
      <c r="V3" s="1"/>
      <c r="W3" s="1"/>
      <c r="X3" s="1"/>
      <c r="Y3" s="358"/>
      <c r="AF3" s="101">
        <v>6600</v>
      </c>
      <c r="AG3" s="101">
        <v>22000</v>
      </c>
      <c r="AH3" s="101">
        <v>66000</v>
      </c>
      <c r="AI3" s="1" t="s">
        <v>2540</v>
      </c>
    </row>
    <row r="4" spans="2:38" ht="13.5" customHeight="1" thickBot="1" x14ac:dyDescent="0.3">
      <c r="B4" s="12"/>
      <c r="C4" s="1"/>
      <c r="E4" s="2"/>
      <c r="G4" s="2" t="s">
        <v>2632</v>
      </c>
      <c r="H4" s="667" t="str">
        <f>IF(COUNT(F11:F410)=0,"",MIN(F11:F410))</f>
        <v/>
      </c>
      <c r="I4" s="1228">
        <f>'取組状況入力－共通'!$Q$4+1</f>
        <v>2008</v>
      </c>
      <c r="J4" s="1229"/>
      <c r="K4" s="1229"/>
      <c r="L4" s="686">
        <f t="array" ref="L4">SUM(IF(F11:F380&gt;=$I$4,$L11:$L380*$M11:$M380/$L$10,0))</f>
        <v>0</v>
      </c>
      <c r="N4" s="1"/>
      <c r="U4" s="1"/>
      <c r="W4" s="1"/>
      <c r="X4" s="1"/>
      <c r="Y4" s="358"/>
      <c r="AF4" s="1" t="s">
        <v>2680</v>
      </c>
      <c r="AG4" s="1">
        <v>210</v>
      </c>
      <c r="AH4" s="1">
        <v>420</v>
      </c>
      <c r="AI4" s="1">
        <v>440</v>
      </c>
      <c r="AJ4" s="1" t="s">
        <v>2540</v>
      </c>
    </row>
    <row r="5" spans="2:38" ht="4.5" customHeight="1" x14ac:dyDescent="0.25">
      <c r="B5" s="401"/>
      <c r="Y5" s="358"/>
    </row>
    <row r="6" spans="2:38" ht="15" customHeight="1" x14ac:dyDescent="0.25">
      <c r="B6" s="401"/>
      <c r="D6" s="1223" t="s">
        <v>2681</v>
      </c>
      <c r="E6" s="1225" t="s">
        <v>193</v>
      </c>
      <c r="F6" s="1227" t="s">
        <v>2503</v>
      </c>
      <c r="G6" s="1225" t="s">
        <v>2542</v>
      </c>
      <c r="H6" s="1230" t="s">
        <v>2543</v>
      </c>
      <c r="I6" s="1067" t="s">
        <v>2678</v>
      </c>
      <c r="J6" s="1069"/>
      <c r="K6" s="992" t="s">
        <v>2682</v>
      </c>
      <c r="L6" s="992" t="s">
        <v>2679</v>
      </c>
      <c r="M6" s="1222" t="s">
        <v>641</v>
      </c>
      <c r="N6" s="451"/>
      <c r="O6" s="1008" t="s">
        <v>2683</v>
      </c>
      <c r="P6" s="1009"/>
      <c r="Q6" s="1010"/>
      <c r="R6" s="156"/>
      <c r="S6" s="1067" t="s">
        <v>194</v>
      </c>
      <c r="T6" s="1068"/>
      <c r="U6" s="1068"/>
      <c r="V6" s="1068"/>
      <c r="W6" s="1069"/>
      <c r="X6" s="5"/>
      <c r="Y6" s="668"/>
      <c r="Z6" s="167"/>
    </row>
    <row r="7" spans="2:38" ht="48" customHeight="1" x14ac:dyDescent="0.25">
      <c r="B7" s="401"/>
      <c r="D7" s="1224"/>
      <c r="E7" s="1226"/>
      <c r="F7" s="1224"/>
      <c r="G7" s="1226"/>
      <c r="H7" s="1226"/>
      <c r="I7" s="669" t="s">
        <v>2544</v>
      </c>
      <c r="J7" s="669" t="s">
        <v>2545</v>
      </c>
      <c r="K7" s="1203"/>
      <c r="L7" s="1203"/>
      <c r="M7" s="956"/>
      <c r="N7" s="650"/>
      <c r="O7" s="156" t="s">
        <v>2546</v>
      </c>
      <c r="P7" s="156" t="s">
        <v>2761</v>
      </c>
      <c r="Q7" s="156" t="s">
        <v>2762</v>
      </c>
      <c r="R7" s="508"/>
      <c r="S7" s="156" t="s">
        <v>2642</v>
      </c>
      <c r="T7" s="156" t="s">
        <v>2547</v>
      </c>
      <c r="U7" s="156" t="s">
        <v>2677</v>
      </c>
      <c r="V7" s="156" t="s">
        <v>2985</v>
      </c>
      <c r="W7" s="513" t="s">
        <v>2675</v>
      </c>
      <c r="X7" s="795"/>
      <c r="Y7" s="668"/>
      <c r="Z7" s="167"/>
    </row>
    <row r="8" spans="2:38" ht="2.1" customHeight="1" thickBot="1" x14ac:dyDescent="0.3">
      <c r="B8" s="401"/>
      <c r="D8" s="175"/>
      <c r="E8" s="510"/>
      <c r="F8" s="450"/>
      <c r="G8" s="510"/>
      <c r="H8" s="30"/>
      <c r="I8" s="30"/>
      <c r="J8" s="30"/>
      <c r="K8" s="671"/>
      <c r="L8" s="133"/>
      <c r="M8" s="416"/>
      <c r="N8" s="650"/>
      <c r="O8" s="156"/>
      <c r="P8" s="156"/>
      <c r="Q8" s="156"/>
      <c r="R8" s="25"/>
      <c r="S8" s="543"/>
      <c r="T8" s="543"/>
      <c r="U8" s="543"/>
      <c r="V8" s="543"/>
      <c r="W8" s="651"/>
      <c r="X8" s="796"/>
      <c r="Y8" s="668"/>
      <c r="Z8" s="167"/>
    </row>
    <row r="9" spans="2:38" ht="15" customHeight="1" thickBot="1" x14ac:dyDescent="0.3">
      <c r="B9" s="401"/>
      <c r="D9" s="960" t="s">
        <v>2248</v>
      </c>
      <c r="E9" s="961"/>
      <c r="F9" s="961"/>
      <c r="G9" s="961"/>
      <c r="H9" s="670" t="s">
        <v>2684</v>
      </c>
      <c r="I9" s="670" t="s">
        <v>2684</v>
      </c>
      <c r="J9" s="670" t="s">
        <v>2684</v>
      </c>
      <c r="K9" s="518" t="s">
        <v>2684</v>
      </c>
      <c r="L9" s="508" t="s">
        <v>2684</v>
      </c>
      <c r="M9" s="518" t="s">
        <v>2684</v>
      </c>
      <c r="N9" s="597"/>
      <c r="O9" s="545" t="str">
        <f>IF($K$10=0,"      －",ROUND(O$10/$K$10,3))</f>
        <v xml:space="preserve">      －</v>
      </c>
      <c r="P9" s="632" t="str">
        <f>IF($K$10=0,"      －",ROUND(P$10/$K$10,3))</f>
        <v xml:space="preserve">      －</v>
      </c>
      <c r="Q9" s="546" t="str">
        <f>IF($K$10=0,"      －",ROUND(Q$10/$K$10,3))</f>
        <v xml:space="preserve">      －</v>
      </c>
      <c r="R9" s="489"/>
      <c r="S9" s="547" t="s">
        <v>2684</v>
      </c>
      <c r="T9" s="548" t="s">
        <v>2684</v>
      </c>
      <c r="U9" s="549" t="s">
        <v>2684</v>
      </c>
      <c r="V9" s="672" t="s">
        <v>2684</v>
      </c>
      <c r="W9" s="551" t="s">
        <v>2684</v>
      </c>
      <c r="X9" s="742"/>
      <c r="Y9" s="673"/>
      <c r="Z9" s="688"/>
    </row>
    <row r="10" spans="2:38" ht="15" customHeight="1" x14ac:dyDescent="0.25">
      <c r="B10" s="401"/>
      <c r="D10" s="1067" t="s">
        <v>1559</v>
      </c>
      <c r="E10" s="1068"/>
      <c r="F10" s="1068"/>
      <c r="G10" s="1069"/>
      <c r="H10" s="670" t="s">
        <v>2684</v>
      </c>
      <c r="I10" s="674" t="s">
        <v>2684</v>
      </c>
      <c r="J10" s="685" t="s">
        <v>2684</v>
      </c>
      <c r="K10" s="675">
        <f t="array" ref="K10">SUM(IF(K11:K410="○",$L11:$L410*$M11:$M410,0))</f>
        <v>0</v>
      </c>
      <c r="L10" s="687">
        <f>SUMPRODUCT(L11:L410,M11:M410)</f>
        <v>0</v>
      </c>
      <c r="M10" s="554">
        <f>SUM(M11:M410)</f>
        <v>0</v>
      </c>
      <c r="N10" s="555"/>
      <c r="O10" s="675">
        <f t="array" ref="O10">SUM(IF(O11:O410="○",$L11:$L410*$M11:$M410,0))</f>
        <v>0</v>
      </c>
      <c r="P10" s="675">
        <f t="array" ref="P10">SUM(IF(P11:P410="○",$L11:$L410*$M11:$M410,0))</f>
        <v>0</v>
      </c>
      <c r="Q10" s="675">
        <f t="array" ref="Q10">SUM(IF(Q11:Q410="○",$L11:$L410*$M11:$M410,0))</f>
        <v>0</v>
      </c>
      <c r="R10" s="670"/>
      <c r="S10" s="547" t="s">
        <v>2684</v>
      </c>
      <c r="T10" s="548" t="s">
        <v>2684</v>
      </c>
      <c r="U10" s="606">
        <f>SUM(U11:U410)</f>
        <v>0</v>
      </c>
      <c r="V10" s="641">
        <f>SUM(V11:V410)</f>
        <v>0</v>
      </c>
      <c r="W10" s="606">
        <f>SUM(W11:W410)</f>
        <v>0</v>
      </c>
      <c r="X10" s="743"/>
      <c r="Y10" s="676"/>
      <c r="Z10" s="689"/>
      <c r="AL10" s="562"/>
    </row>
    <row r="11" spans="2:38" ht="13.5" customHeight="1" x14ac:dyDescent="0.25">
      <c r="B11" s="401"/>
      <c r="D11" s="459">
        <v>1</v>
      </c>
      <c r="E11" s="644"/>
      <c r="F11" s="644"/>
      <c r="G11" s="644"/>
      <c r="H11" s="460"/>
      <c r="I11" s="677"/>
      <c r="J11" s="677"/>
      <c r="K11" s="569"/>
      <c r="L11" s="678"/>
      <c r="M11" s="679"/>
      <c r="N11" s="898"/>
      <c r="O11" s="569"/>
      <c r="P11" s="569"/>
      <c r="Q11" s="569"/>
      <c r="R11" s="644"/>
      <c r="S11" s="572"/>
      <c r="T11" s="644"/>
      <c r="U11" s="574" t="str">
        <f t="shared" ref="U11:U40" si="0">IF(OR(L11="",M11="",),"",L11*M11/1000*S11*T11)</f>
        <v/>
      </c>
      <c r="V11" s="575"/>
      <c r="W11" s="587" t="str">
        <f t="shared" ref="W11:W74" si="1">IF(V11="",U11,V11)</f>
        <v/>
      </c>
      <c r="X11" s="648"/>
      <c r="Y11" s="334"/>
      <c r="Z11" s="5"/>
    </row>
    <row r="12" spans="2:38" ht="13.5" customHeight="1" x14ac:dyDescent="0.25">
      <c r="B12" s="401"/>
      <c r="D12" s="416">
        <f>D11+1</f>
        <v>2</v>
      </c>
      <c r="E12" s="534"/>
      <c r="F12" s="534"/>
      <c r="G12" s="534"/>
      <c r="H12" s="272"/>
      <c r="I12" s="677"/>
      <c r="J12" s="680"/>
      <c r="K12" s="571"/>
      <c r="L12" s="535"/>
      <c r="M12" s="681"/>
      <c r="N12" s="899"/>
      <c r="O12" s="571"/>
      <c r="P12" s="571"/>
      <c r="Q12" s="571"/>
      <c r="R12" s="534"/>
      <c r="S12" s="479"/>
      <c r="T12" s="534"/>
      <c r="U12" s="585" t="str">
        <f t="shared" si="0"/>
        <v/>
      </c>
      <c r="V12" s="586"/>
      <c r="W12" s="587" t="str">
        <f t="shared" si="1"/>
        <v/>
      </c>
      <c r="X12" s="648"/>
      <c r="Y12" s="334"/>
      <c r="Z12" s="5"/>
    </row>
    <row r="13" spans="2:38" ht="13.5" customHeight="1" x14ac:dyDescent="0.25">
      <c r="B13" s="401"/>
      <c r="D13" s="416">
        <f>D12+1</f>
        <v>3</v>
      </c>
      <c r="E13" s="534"/>
      <c r="F13" s="534"/>
      <c r="G13" s="534"/>
      <c r="H13" s="272"/>
      <c r="I13" s="677"/>
      <c r="J13" s="680"/>
      <c r="K13" s="571"/>
      <c r="L13" s="535"/>
      <c r="M13" s="681"/>
      <c r="N13" s="899"/>
      <c r="O13" s="571"/>
      <c r="P13" s="571"/>
      <c r="Q13" s="571"/>
      <c r="R13" s="534"/>
      <c r="S13" s="479"/>
      <c r="T13" s="534"/>
      <c r="U13" s="585" t="str">
        <f t="shared" si="0"/>
        <v/>
      </c>
      <c r="V13" s="586"/>
      <c r="W13" s="587" t="str">
        <f t="shared" si="1"/>
        <v/>
      </c>
      <c r="X13" s="648"/>
      <c r="Y13" s="334"/>
      <c r="Z13" s="5"/>
    </row>
    <row r="14" spans="2:38" ht="13.5" customHeight="1" x14ac:dyDescent="0.25">
      <c r="B14" s="401"/>
      <c r="D14" s="416">
        <f t="shared" ref="D14:D41" si="2">D13+1</f>
        <v>4</v>
      </c>
      <c r="E14" s="534"/>
      <c r="F14" s="534"/>
      <c r="G14" s="534"/>
      <c r="H14" s="272"/>
      <c r="I14" s="677"/>
      <c r="J14" s="680"/>
      <c r="K14" s="571"/>
      <c r="L14" s="535"/>
      <c r="M14" s="681"/>
      <c r="N14" s="899"/>
      <c r="O14" s="571"/>
      <c r="P14" s="571"/>
      <c r="Q14" s="571"/>
      <c r="R14" s="534"/>
      <c r="S14" s="479"/>
      <c r="T14" s="534"/>
      <c r="U14" s="585" t="str">
        <f t="shared" si="0"/>
        <v/>
      </c>
      <c r="V14" s="586"/>
      <c r="W14" s="587" t="str">
        <f t="shared" si="1"/>
        <v/>
      </c>
      <c r="X14" s="648"/>
      <c r="Y14" s="334"/>
      <c r="Z14" s="5"/>
      <c r="AD14" s="3"/>
    </row>
    <row r="15" spans="2:38" ht="13.5" customHeight="1" x14ac:dyDescent="0.25">
      <c r="B15" s="401"/>
      <c r="D15" s="416">
        <f t="shared" si="2"/>
        <v>5</v>
      </c>
      <c r="E15" s="534"/>
      <c r="F15" s="534"/>
      <c r="G15" s="534"/>
      <c r="H15" s="272"/>
      <c r="I15" s="677"/>
      <c r="J15" s="680"/>
      <c r="K15" s="571"/>
      <c r="L15" s="535"/>
      <c r="M15" s="681"/>
      <c r="N15" s="899"/>
      <c r="O15" s="571"/>
      <c r="P15" s="571"/>
      <c r="Q15" s="571"/>
      <c r="R15" s="534"/>
      <c r="S15" s="479"/>
      <c r="T15" s="534"/>
      <c r="U15" s="585" t="str">
        <f t="shared" si="0"/>
        <v/>
      </c>
      <c r="V15" s="586"/>
      <c r="W15" s="587" t="str">
        <f t="shared" si="1"/>
        <v/>
      </c>
      <c r="X15" s="648"/>
      <c r="Y15" s="334"/>
      <c r="Z15" s="5"/>
      <c r="AD15" s="3"/>
    </row>
    <row r="16" spans="2:38" ht="13.5" customHeight="1" x14ac:dyDescent="0.25">
      <c r="B16" s="401"/>
      <c r="D16" s="416">
        <f t="shared" si="2"/>
        <v>6</v>
      </c>
      <c r="E16" s="534"/>
      <c r="F16" s="534"/>
      <c r="G16" s="534"/>
      <c r="H16" s="272"/>
      <c r="I16" s="677"/>
      <c r="J16" s="680"/>
      <c r="K16" s="571"/>
      <c r="L16" s="535"/>
      <c r="M16" s="681"/>
      <c r="N16" s="899"/>
      <c r="O16" s="571"/>
      <c r="P16" s="571"/>
      <c r="Q16" s="571"/>
      <c r="R16" s="534"/>
      <c r="S16" s="479"/>
      <c r="T16" s="534"/>
      <c r="U16" s="585" t="str">
        <f t="shared" si="0"/>
        <v/>
      </c>
      <c r="V16" s="586"/>
      <c r="W16" s="587" t="str">
        <f t="shared" si="1"/>
        <v/>
      </c>
      <c r="X16" s="648"/>
      <c r="Y16" s="334"/>
      <c r="Z16" s="5"/>
    </row>
    <row r="17" spans="2:26" ht="13.5" customHeight="1" x14ac:dyDescent="0.25">
      <c r="B17" s="401"/>
      <c r="D17" s="416">
        <f t="shared" si="2"/>
        <v>7</v>
      </c>
      <c r="E17" s="534"/>
      <c r="F17" s="534"/>
      <c r="G17" s="534"/>
      <c r="H17" s="272"/>
      <c r="I17" s="677"/>
      <c r="J17" s="680"/>
      <c r="K17" s="571"/>
      <c r="L17" s="535"/>
      <c r="M17" s="681"/>
      <c r="N17" s="899"/>
      <c r="O17" s="571"/>
      <c r="P17" s="571"/>
      <c r="Q17" s="571"/>
      <c r="R17" s="534"/>
      <c r="S17" s="479"/>
      <c r="T17" s="534"/>
      <c r="U17" s="585" t="str">
        <f t="shared" si="0"/>
        <v/>
      </c>
      <c r="V17" s="586"/>
      <c r="W17" s="587" t="str">
        <f t="shared" si="1"/>
        <v/>
      </c>
      <c r="X17" s="648"/>
      <c r="Y17" s="334"/>
      <c r="Z17" s="5"/>
    </row>
    <row r="18" spans="2:26" ht="13.5" customHeight="1" x14ac:dyDescent="0.25">
      <c r="B18" s="401"/>
      <c r="D18" s="416">
        <f t="shared" si="2"/>
        <v>8</v>
      </c>
      <c r="E18" s="534"/>
      <c r="F18" s="534"/>
      <c r="G18" s="534"/>
      <c r="H18" s="272"/>
      <c r="I18" s="677"/>
      <c r="J18" s="680"/>
      <c r="K18" s="571"/>
      <c r="L18" s="535"/>
      <c r="M18" s="681"/>
      <c r="N18" s="899"/>
      <c r="O18" s="571"/>
      <c r="P18" s="571"/>
      <c r="Q18" s="571"/>
      <c r="R18" s="534"/>
      <c r="S18" s="479"/>
      <c r="T18" s="534"/>
      <c r="U18" s="585" t="str">
        <f t="shared" si="0"/>
        <v/>
      </c>
      <c r="V18" s="586"/>
      <c r="W18" s="587" t="str">
        <f t="shared" si="1"/>
        <v/>
      </c>
      <c r="X18" s="648"/>
      <c r="Y18" s="334"/>
      <c r="Z18" s="5"/>
    </row>
    <row r="19" spans="2:26" ht="13.5" customHeight="1" x14ac:dyDescent="0.25">
      <c r="B19" s="401"/>
      <c r="D19" s="416">
        <f t="shared" si="2"/>
        <v>9</v>
      </c>
      <c r="E19" s="534"/>
      <c r="F19" s="534"/>
      <c r="G19" s="534"/>
      <c r="H19" s="272"/>
      <c r="I19" s="677"/>
      <c r="J19" s="680"/>
      <c r="K19" s="571"/>
      <c r="L19" s="535"/>
      <c r="M19" s="681"/>
      <c r="N19" s="899"/>
      <c r="O19" s="571"/>
      <c r="P19" s="571"/>
      <c r="Q19" s="571"/>
      <c r="R19" s="534"/>
      <c r="S19" s="479"/>
      <c r="T19" s="534"/>
      <c r="U19" s="585" t="str">
        <f t="shared" si="0"/>
        <v/>
      </c>
      <c r="V19" s="586"/>
      <c r="W19" s="587" t="str">
        <f t="shared" si="1"/>
        <v/>
      </c>
      <c r="X19" s="648"/>
      <c r="Y19" s="334"/>
      <c r="Z19" s="5"/>
    </row>
    <row r="20" spans="2:26" ht="13.5" customHeight="1" x14ac:dyDescent="0.25">
      <c r="B20" s="401"/>
      <c r="D20" s="416">
        <f t="shared" si="2"/>
        <v>10</v>
      </c>
      <c r="E20" s="534"/>
      <c r="F20" s="534"/>
      <c r="G20" s="534"/>
      <c r="H20" s="272"/>
      <c r="I20" s="677"/>
      <c r="J20" s="680"/>
      <c r="K20" s="571"/>
      <c r="L20" s="535"/>
      <c r="M20" s="681"/>
      <c r="N20" s="899"/>
      <c r="O20" s="571"/>
      <c r="P20" s="571"/>
      <c r="Q20" s="571"/>
      <c r="R20" s="534"/>
      <c r="S20" s="479"/>
      <c r="T20" s="534"/>
      <c r="U20" s="585" t="str">
        <f t="shared" si="0"/>
        <v/>
      </c>
      <c r="V20" s="586"/>
      <c r="W20" s="587" t="str">
        <f t="shared" si="1"/>
        <v/>
      </c>
      <c r="X20" s="648"/>
      <c r="Y20" s="334"/>
      <c r="Z20" s="5"/>
    </row>
    <row r="21" spans="2:26" ht="13.5" customHeight="1" x14ac:dyDescent="0.25">
      <c r="B21" s="401"/>
      <c r="D21" s="416">
        <f t="shared" si="2"/>
        <v>11</v>
      </c>
      <c r="E21" s="534"/>
      <c r="F21" s="534"/>
      <c r="G21" s="534"/>
      <c r="H21" s="272"/>
      <c r="I21" s="677"/>
      <c r="J21" s="680"/>
      <c r="K21" s="571"/>
      <c r="L21" s="535"/>
      <c r="M21" s="681"/>
      <c r="N21" s="899"/>
      <c r="O21" s="571"/>
      <c r="P21" s="571"/>
      <c r="Q21" s="571"/>
      <c r="R21" s="534"/>
      <c r="S21" s="479"/>
      <c r="T21" s="534"/>
      <c r="U21" s="585" t="str">
        <f t="shared" si="0"/>
        <v/>
      </c>
      <c r="V21" s="586"/>
      <c r="W21" s="587" t="str">
        <f t="shared" si="1"/>
        <v/>
      </c>
      <c r="X21" s="648"/>
      <c r="Y21" s="334"/>
      <c r="Z21" s="5"/>
    </row>
    <row r="22" spans="2:26" ht="13.5" customHeight="1" x14ac:dyDescent="0.25">
      <c r="B22" s="401"/>
      <c r="D22" s="416">
        <f t="shared" si="2"/>
        <v>12</v>
      </c>
      <c r="E22" s="534"/>
      <c r="F22" s="534"/>
      <c r="G22" s="534"/>
      <c r="H22" s="272"/>
      <c r="I22" s="677"/>
      <c r="J22" s="680"/>
      <c r="K22" s="571"/>
      <c r="L22" s="535"/>
      <c r="M22" s="681"/>
      <c r="N22" s="899"/>
      <c r="O22" s="571"/>
      <c r="P22" s="571"/>
      <c r="Q22" s="571"/>
      <c r="R22" s="534"/>
      <c r="S22" s="479"/>
      <c r="T22" s="534"/>
      <c r="U22" s="585" t="str">
        <f t="shared" si="0"/>
        <v/>
      </c>
      <c r="V22" s="586"/>
      <c r="W22" s="587" t="str">
        <f t="shared" si="1"/>
        <v/>
      </c>
      <c r="X22" s="648"/>
      <c r="Y22" s="334"/>
      <c r="Z22" s="5"/>
    </row>
    <row r="23" spans="2:26" ht="13.5" customHeight="1" x14ac:dyDescent="0.25">
      <c r="B23" s="401"/>
      <c r="D23" s="416">
        <f t="shared" si="2"/>
        <v>13</v>
      </c>
      <c r="E23" s="534"/>
      <c r="F23" s="534"/>
      <c r="G23" s="534"/>
      <c r="H23" s="272"/>
      <c r="I23" s="677"/>
      <c r="J23" s="680"/>
      <c r="K23" s="571"/>
      <c r="L23" s="535"/>
      <c r="M23" s="681"/>
      <c r="N23" s="899"/>
      <c r="O23" s="571"/>
      <c r="P23" s="571"/>
      <c r="Q23" s="571"/>
      <c r="R23" s="534"/>
      <c r="S23" s="479"/>
      <c r="T23" s="534"/>
      <c r="U23" s="585" t="str">
        <f t="shared" si="0"/>
        <v/>
      </c>
      <c r="V23" s="586"/>
      <c r="W23" s="587" t="str">
        <f t="shared" si="1"/>
        <v/>
      </c>
      <c r="X23" s="648"/>
      <c r="Y23" s="334"/>
      <c r="Z23" s="5"/>
    </row>
    <row r="24" spans="2:26" ht="13.5" customHeight="1" x14ac:dyDescent="0.25">
      <c r="B24" s="401"/>
      <c r="D24" s="416">
        <f t="shared" si="2"/>
        <v>14</v>
      </c>
      <c r="E24" s="534"/>
      <c r="F24" s="534"/>
      <c r="G24" s="534"/>
      <c r="H24" s="272"/>
      <c r="I24" s="677"/>
      <c r="J24" s="680"/>
      <c r="K24" s="571"/>
      <c r="L24" s="535"/>
      <c r="M24" s="681"/>
      <c r="N24" s="899"/>
      <c r="O24" s="571"/>
      <c r="P24" s="571"/>
      <c r="Q24" s="571"/>
      <c r="R24" s="534"/>
      <c r="S24" s="479"/>
      <c r="T24" s="534"/>
      <c r="U24" s="585" t="str">
        <f t="shared" si="0"/>
        <v/>
      </c>
      <c r="V24" s="586"/>
      <c r="W24" s="587" t="str">
        <f t="shared" si="1"/>
        <v/>
      </c>
      <c r="X24" s="648"/>
      <c r="Y24" s="334"/>
      <c r="Z24" s="5"/>
    </row>
    <row r="25" spans="2:26" ht="13.5" customHeight="1" x14ac:dyDescent="0.25">
      <c r="B25" s="401"/>
      <c r="D25" s="416">
        <f t="shared" si="2"/>
        <v>15</v>
      </c>
      <c r="E25" s="534"/>
      <c r="F25" s="534"/>
      <c r="G25" s="534"/>
      <c r="H25" s="272"/>
      <c r="I25" s="677"/>
      <c r="J25" s="680"/>
      <c r="K25" s="571"/>
      <c r="L25" s="535"/>
      <c r="M25" s="681"/>
      <c r="N25" s="899"/>
      <c r="O25" s="571"/>
      <c r="P25" s="571"/>
      <c r="Q25" s="571"/>
      <c r="R25" s="534"/>
      <c r="S25" s="479"/>
      <c r="T25" s="534"/>
      <c r="U25" s="585" t="str">
        <f t="shared" si="0"/>
        <v/>
      </c>
      <c r="V25" s="586"/>
      <c r="W25" s="587" t="str">
        <f t="shared" si="1"/>
        <v/>
      </c>
      <c r="X25" s="648"/>
      <c r="Y25" s="334"/>
      <c r="Z25" s="5"/>
    </row>
    <row r="26" spans="2:26" ht="13.5" customHeight="1" x14ac:dyDescent="0.25">
      <c r="B26" s="401"/>
      <c r="D26" s="416">
        <f t="shared" si="2"/>
        <v>16</v>
      </c>
      <c r="E26" s="534"/>
      <c r="F26" s="534"/>
      <c r="G26" s="534"/>
      <c r="H26" s="272"/>
      <c r="I26" s="677"/>
      <c r="J26" s="680"/>
      <c r="K26" s="571"/>
      <c r="L26" s="535"/>
      <c r="M26" s="681"/>
      <c r="N26" s="899"/>
      <c r="O26" s="571"/>
      <c r="P26" s="571"/>
      <c r="Q26" s="571"/>
      <c r="R26" s="534"/>
      <c r="S26" s="479"/>
      <c r="T26" s="534"/>
      <c r="U26" s="585" t="str">
        <f t="shared" si="0"/>
        <v/>
      </c>
      <c r="V26" s="586"/>
      <c r="W26" s="587" t="str">
        <f t="shared" si="1"/>
        <v/>
      </c>
      <c r="X26" s="648"/>
      <c r="Y26" s="334"/>
      <c r="Z26" s="5"/>
    </row>
    <row r="27" spans="2:26" ht="13.5" customHeight="1" x14ac:dyDescent="0.25">
      <c r="B27" s="401"/>
      <c r="D27" s="416">
        <f t="shared" si="2"/>
        <v>17</v>
      </c>
      <c r="E27" s="534"/>
      <c r="F27" s="534"/>
      <c r="G27" s="534"/>
      <c r="H27" s="272"/>
      <c r="I27" s="677"/>
      <c r="J27" s="680"/>
      <c r="K27" s="571"/>
      <c r="L27" s="535"/>
      <c r="M27" s="681"/>
      <c r="N27" s="899"/>
      <c r="O27" s="571"/>
      <c r="P27" s="571"/>
      <c r="Q27" s="571"/>
      <c r="R27" s="534"/>
      <c r="S27" s="479"/>
      <c r="T27" s="534"/>
      <c r="U27" s="585" t="str">
        <f t="shared" si="0"/>
        <v/>
      </c>
      <c r="V27" s="586"/>
      <c r="W27" s="587" t="str">
        <f t="shared" si="1"/>
        <v/>
      </c>
      <c r="X27" s="648"/>
      <c r="Y27" s="334"/>
      <c r="Z27" s="5"/>
    </row>
    <row r="28" spans="2:26" ht="13.5" customHeight="1" x14ac:dyDescent="0.25">
      <c r="B28" s="401"/>
      <c r="D28" s="416">
        <f t="shared" si="2"/>
        <v>18</v>
      </c>
      <c r="E28" s="534"/>
      <c r="F28" s="534"/>
      <c r="G28" s="534"/>
      <c r="H28" s="272"/>
      <c r="I28" s="677"/>
      <c r="J28" s="680"/>
      <c r="K28" s="571"/>
      <c r="L28" s="535"/>
      <c r="M28" s="681"/>
      <c r="N28" s="899"/>
      <c r="O28" s="571"/>
      <c r="P28" s="571"/>
      <c r="Q28" s="571"/>
      <c r="R28" s="534"/>
      <c r="S28" s="479"/>
      <c r="T28" s="534"/>
      <c r="U28" s="585" t="str">
        <f t="shared" si="0"/>
        <v/>
      </c>
      <c r="V28" s="586"/>
      <c r="W28" s="587" t="str">
        <f t="shared" si="1"/>
        <v/>
      </c>
      <c r="X28" s="648"/>
      <c r="Y28" s="334"/>
      <c r="Z28" s="5"/>
    </row>
    <row r="29" spans="2:26" ht="13.5" customHeight="1" x14ac:dyDescent="0.25">
      <c r="B29" s="401"/>
      <c r="D29" s="416">
        <f t="shared" si="2"/>
        <v>19</v>
      </c>
      <c r="E29" s="534"/>
      <c r="F29" s="534"/>
      <c r="G29" s="534"/>
      <c r="H29" s="272"/>
      <c r="I29" s="677"/>
      <c r="J29" s="680"/>
      <c r="K29" s="571"/>
      <c r="L29" s="535"/>
      <c r="M29" s="681"/>
      <c r="N29" s="899"/>
      <c r="O29" s="571"/>
      <c r="P29" s="571"/>
      <c r="Q29" s="571"/>
      <c r="R29" s="534"/>
      <c r="S29" s="479"/>
      <c r="T29" s="534"/>
      <c r="U29" s="585" t="str">
        <f t="shared" si="0"/>
        <v/>
      </c>
      <c r="V29" s="586"/>
      <c r="W29" s="587" t="str">
        <f t="shared" si="1"/>
        <v/>
      </c>
      <c r="X29" s="648"/>
      <c r="Y29" s="334"/>
      <c r="Z29" s="5"/>
    </row>
    <row r="30" spans="2:26" ht="13.5" customHeight="1" x14ac:dyDescent="0.25">
      <c r="B30" s="401"/>
      <c r="D30" s="416">
        <f t="shared" si="2"/>
        <v>20</v>
      </c>
      <c r="E30" s="534"/>
      <c r="F30" s="534"/>
      <c r="G30" s="534"/>
      <c r="H30" s="272"/>
      <c r="I30" s="677"/>
      <c r="J30" s="680"/>
      <c r="K30" s="571"/>
      <c r="L30" s="535"/>
      <c r="M30" s="681"/>
      <c r="N30" s="899"/>
      <c r="O30" s="571"/>
      <c r="P30" s="571"/>
      <c r="Q30" s="571"/>
      <c r="R30" s="534"/>
      <c r="S30" s="479"/>
      <c r="T30" s="534"/>
      <c r="U30" s="585" t="str">
        <f t="shared" si="0"/>
        <v/>
      </c>
      <c r="V30" s="586"/>
      <c r="W30" s="587" t="str">
        <f t="shared" si="1"/>
        <v/>
      </c>
      <c r="X30" s="648"/>
      <c r="Y30" s="334"/>
      <c r="Z30" s="5"/>
    </row>
    <row r="31" spans="2:26" ht="13.5" customHeight="1" x14ac:dyDescent="0.25">
      <c r="B31" s="401"/>
      <c r="D31" s="416">
        <f t="shared" si="2"/>
        <v>21</v>
      </c>
      <c r="E31" s="534"/>
      <c r="F31" s="534"/>
      <c r="G31" s="534"/>
      <c r="H31" s="272"/>
      <c r="I31" s="677"/>
      <c r="J31" s="680"/>
      <c r="K31" s="571"/>
      <c r="L31" s="535"/>
      <c r="M31" s="681"/>
      <c r="N31" s="899"/>
      <c r="O31" s="571"/>
      <c r="P31" s="571"/>
      <c r="Q31" s="571"/>
      <c r="R31" s="534"/>
      <c r="S31" s="479"/>
      <c r="T31" s="534"/>
      <c r="U31" s="585" t="str">
        <f t="shared" si="0"/>
        <v/>
      </c>
      <c r="V31" s="586"/>
      <c r="W31" s="587" t="str">
        <f t="shared" si="1"/>
        <v/>
      </c>
      <c r="X31" s="648"/>
      <c r="Y31" s="334"/>
      <c r="Z31" s="5"/>
    </row>
    <row r="32" spans="2:26" ht="13.5" customHeight="1" x14ac:dyDescent="0.25">
      <c r="B32" s="401"/>
      <c r="D32" s="416">
        <f t="shared" si="2"/>
        <v>22</v>
      </c>
      <c r="E32" s="534"/>
      <c r="F32" s="534"/>
      <c r="G32" s="534"/>
      <c r="H32" s="272"/>
      <c r="I32" s="677"/>
      <c r="J32" s="680"/>
      <c r="K32" s="571"/>
      <c r="L32" s="535"/>
      <c r="M32" s="681"/>
      <c r="N32" s="899"/>
      <c r="O32" s="571"/>
      <c r="P32" s="571"/>
      <c r="Q32" s="571"/>
      <c r="R32" s="534"/>
      <c r="S32" s="479"/>
      <c r="T32" s="534"/>
      <c r="U32" s="585" t="str">
        <f t="shared" si="0"/>
        <v/>
      </c>
      <c r="V32" s="586"/>
      <c r="W32" s="587" t="str">
        <f t="shared" si="1"/>
        <v/>
      </c>
      <c r="X32" s="648"/>
      <c r="Y32" s="334"/>
      <c r="Z32" s="5"/>
    </row>
    <row r="33" spans="2:30" ht="13.5" customHeight="1" x14ac:dyDescent="0.25">
      <c r="B33" s="401"/>
      <c r="D33" s="416">
        <f t="shared" si="2"/>
        <v>23</v>
      </c>
      <c r="E33" s="534"/>
      <c r="F33" s="534"/>
      <c r="G33" s="534"/>
      <c r="H33" s="272"/>
      <c r="I33" s="677"/>
      <c r="J33" s="680"/>
      <c r="K33" s="571"/>
      <c r="L33" s="535"/>
      <c r="M33" s="681"/>
      <c r="N33" s="899"/>
      <c r="O33" s="571"/>
      <c r="P33" s="571"/>
      <c r="Q33" s="571"/>
      <c r="R33" s="534"/>
      <c r="S33" s="479"/>
      <c r="T33" s="534"/>
      <c r="U33" s="585" t="str">
        <f t="shared" si="0"/>
        <v/>
      </c>
      <c r="V33" s="586"/>
      <c r="W33" s="587" t="str">
        <f t="shared" si="1"/>
        <v/>
      </c>
      <c r="X33" s="648"/>
      <c r="Y33" s="334"/>
      <c r="Z33" s="5"/>
    </row>
    <row r="34" spans="2:30" ht="13.5" customHeight="1" x14ac:dyDescent="0.25">
      <c r="B34" s="401"/>
      <c r="D34" s="416">
        <f t="shared" si="2"/>
        <v>24</v>
      </c>
      <c r="E34" s="534"/>
      <c r="F34" s="534"/>
      <c r="G34" s="534"/>
      <c r="H34" s="272"/>
      <c r="I34" s="677"/>
      <c r="J34" s="680"/>
      <c r="K34" s="571"/>
      <c r="L34" s="535"/>
      <c r="M34" s="681"/>
      <c r="N34" s="899"/>
      <c r="O34" s="571"/>
      <c r="P34" s="571"/>
      <c r="Q34" s="571"/>
      <c r="R34" s="534"/>
      <c r="S34" s="479"/>
      <c r="T34" s="534"/>
      <c r="U34" s="585" t="str">
        <f t="shared" si="0"/>
        <v/>
      </c>
      <c r="V34" s="586"/>
      <c r="W34" s="587" t="str">
        <f t="shared" si="1"/>
        <v/>
      </c>
      <c r="X34" s="648"/>
      <c r="Y34" s="334"/>
      <c r="Z34" s="5"/>
    </row>
    <row r="35" spans="2:30" ht="13.5" customHeight="1" x14ac:dyDescent="0.25">
      <c r="B35" s="401"/>
      <c r="D35" s="416">
        <f t="shared" si="2"/>
        <v>25</v>
      </c>
      <c r="E35" s="534"/>
      <c r="F35" s="534"/>
      <c r="G35" s="534"/>
      <c r="H35" s="272"/>
      <c r="I35" s="677"/>
      <c r="J35" s="680"/>
      <c r="K35" s="571"/>
      <c r="L35" s="535"/>
      <c r="M35" s="681"/>
      <c r="N35" s="899"/>
      <c r="O35" s="571"/>
      <c r="P35" s="571"/>
      <c r="Q35" s="571"/>
      <c r="R35" s="534"/>
      <c r="S35" s="479"/>
      <c r="T35" s="534"/>
      <c r="U35" s="585" t="str">
        <f t="shared" si="0"/>
        <v/>
      </c>
      <c r="V35" s="586"/>
      <c r="W35" s="587" t="str">
        <f t="shared" si="1"/>
        <v/>
      </c>
      <c r="X35" s="648"/>
      <c r="Y35" s="334"/>
      <c r="Z35" s="5"/>
    </row>
    <row r="36" spans="2:30" ht="13.5" customHeight="1" x14ac:dyDescent="0.25">
      <c r="B36" s="401"/>
      <c r="D36" s="416">
        <f t="shared" si="2"/>
        <v>26</v>
      </c>
      <c r="E36" s="534"/>
      <c r="F36" s="534"/>
      <c r="G36" s="534"/>
      <c r="H36" s="272"/>
      <c r="I36" s="677"/>
      <c r="J36" s="680"/>
      <c r="K36" s="571"/>
      <c r="L36" s="535"/>
      <c r="M36" s="681"/>
      <c r="N36" s="899"/>
      <c r="O36" s="571"/>
      <c r="P36" s="571"/>
      <c r="Q36" s="571"/>
      <c r="R36" s="534"/>
      <c r="S36" s="479"/>
      <c r="T36" s="534"/>
      <c r="U36" s="585" t="str">
        <f t="shared" si="0"/>
        <v/>
      </c>
      <c r="V36" s="586"/>
      <c r="W36" s="587" t="str">
        <f t="shared" si="1"/>
        <v/>
      </c>
      <c r="X36" s="648"/>
      <c r="Y36" s="334"/>
      <c r="Z36" s="5"/>
    </row>
    <row r="37" spans="2:30" ht="13.5" customHeight="1" x14ac:dyDescent="0.25">
      <c r="B37" s="401"/>
      <c r="D37" s="416">
        <f t="shared" si="2"/>
        <v>27</v>
      </c>
      <c r="E37" s="534"/>
      <c r="F37" s="534"/>
      <c r="G37" s="534"/>
      <c r="H37" s="272"/>
      <c r="I37" s="677"/>
      <c r="J37" s="680"/>
      <c r="K37" s="571"/>
      <c r="L37" s="535"/>
      <c r="M37" s="681"/>
      <c r="N37" s="899"/>
      <c r="O37" s="571"/>
      <c r="P37" s="571"/>
      <c r="Q37" s="571"/>
      <c r="R37" s="534"/>
      <c r="S37" s="479"/>
      <c r="T37" s="534"/>
      <c r="U37" s="585" t="str">
        <f t="shared" si="0"/>
        <v/>
      </c>
      <c r="V37" s="586"/>
      <c r="W37" s="587" t="str">
        <f t="shared" si="1"/>
        <v/>
      </c>
      <c r="X37" s="648"/>
      <c r="Y37" s="334"/>
      <c r="Z37" s="5"/>
    </row>
    <row r="38" spans="2:30" ht="13.5" customHeight="1" x14ac:dyDescent="0.25">
      <c r="B38" s="401"/>
      <c r="D38" s="416">
        <f t="shared" si="2"/>
        <v>28</v>
      </c>
      <c r="E38" s="534"/>
      <c r="F38" s="534"/>
      <c r="G38" s="534"/>
      <c r="H38" s="272"/>
      <c r="I38" s="677"/>
      <c r="J38" s="680"/>
      <c r="K38" s="571"/>
      <c r="L38" s="535"/>
      <c r="M38" s="681"/>
      <c r="N38" s="899"/>
      <c r="O38" s="571"/>
      <c r="P38" s="571"/>
      <c r="Q38" s="571"/>
      <c r="R38" s="534"/>
      <c r="S38" s="479"/>
      <c r="T38" s="534"/>
      <c r="U38" s="585" t="str">
        <f t="shared" si="0"/>
        <v/>
      </c>
      <c r="V38" s="586"/>
      <c r="W38" s="587" t="str">
        <f t="shared" si="1"/>
        <v/>
      </c>
      <c r="X38" s="648"/>
      <c r="Y38" s="334"/>
      <c r="Z38" s="5"/>
    </row>
    <row r="39" spans="2:30" ht="13.5" customHeight="1" x14ac:dyDescent="0.25">
      <c r="B39" s="401"/>
      <c r="D39" s="416">
        <f t="shared" si="2"/>
        <v>29</v>
      </c>
      <c r="E39" s="534"/>
      <c r="F39" s="534"/>
      <c r="G39" s="534"/>
      <c r="H39" s="272"/>
      <c r="I39" s="677"/>
      <c r="J39" s="680"/>
      <c r="K39" s="571"/>
      <c r="L39" s="535"/>
      <c r="M39" s="681"/>
      <c r="N39" s="899"/>
      <c r="O39" s="571"/>
      <c r="P39" s="571"/>
      <c r="Q39" s="571"/>
      <c r="R39" s="534"/>
      <c r="S39" s="479"/>
      <c r="T39" s="534"/>
      <c r="U39" s="585" t="str">
        <f t="shared" si="0"/>
        <v/>
      </c>
      <c r="V39" s="586"/>
      <c r="W39" s="587" t="str">
        <f t="shared" si="1"/>
        <v/>
      </c>
      <c r="X39" s="648"/>
      <c r="Y39" s="334"/>
      <c r="Z39" s="5"/>
    </row>
    <row r="40" spans="2:30" ht="13.5" customHeight="1" x14ac:dyDescent="0.25">
      <c r="B40" s="401"/>
      <c r="D40" s="416">
        <f t="shared" si="2"/>
        <v>30</v>
      </c>
      <c r="E40" s="534"/>
      <c r="F40" s="534"/>
      <c r="G40" s="534"/>
      <c r="H40" s="272"/>
      <c r="I40" s="677"/>
      <c r="J40" s="680"/>
      <c r="K40" s="571"/>
      <c r="L40" s="535"/>
      <c r="M40" s="681"/>
      <c r="N40" s="899"/>
      <c r="O40" s="571"/>
      <c r="P40" s="571"/>
      <c r="Q40" s="571"/>
      <c r="R40" s="534"/>
      <c r="S40" s="479"/>
      <c r="T40" s="534"/>
      <c r="U40" s="585" t="str">
        <f t="shared" si="0"/>
        <v/>
      </c>
      <c r="V40" s="586"/>
      <c r="W40" s="587" t="str">
        <f t="shared" si="1"/>
        <v/>
      </c>
      <c r="X40" s="648"/>
      <c r="Y40" s="334"/>
      <c r="Z40" s="5"/>
    </row>
    <row r="41" spans="2:30" ht="13.5" customHeight="1" x14ac:dyDescent="0.25">
      <c r="B41" s="401"/>
      <c r="D41" s="416">
        <f t="shared" si="2"/>
        <v>31</v>
      </c>
      <c r="E41" s="534"/>
      <c r="F41" s="534"/>
      <c r="G41" s="534"/>
      <c r="H41" s="272"/>
      <c r="I41" s="677"/>
      <c r="J41" s="680"/>
      <c r="K41" s="571"/>
      <c r="L41" s="535"/>
      <c r="M41" s="681"/>
      <c r="N41" s="899"/>
      <c r="O41" s="571"/>
      <c r="P41" s="571"/>
      <c r="Q41" s="571"/>
      <c r="R41" s="534"/>
      <c r="S41" s="479"/>
      <c r="T41" s="534"/>
      <c r="U41" s="585" t="str">
        <f t="shared" ref="U41:U190" si="3">IF(OR(L41="",M41="",),"",L41*M41/1000*S41*T41)</f>
        <v/>
      </c>
      <c r="V41" s="586"/>
      <c r="W41" s="587" t="str">
        <f t="shared" si="1"/>
        <v/>
      </c>
      <c r="X41" s="648"/>
      <c r="Y41" s="334"/>
      <c r="Z41" s="5"/>
    </row>
    <row r="42" spans="2:30" ht="13.5" customHeight="1" x14ac:dyDescent="0.25">
      <c r="B42" s="401"/>
      <c r="D42" s="416">
        <f>D41+1</f>
        <v>32</v>
      </c>
      <c r="E42" s="534"/>
      <c r="F42" s="534"/>
      <c r="G42" s="534"/>
      <c r="H42" s="272"/>
      <c r="I42" s="677"/>
      <c r="J42" s="680"/>
      <c r="K42" s="571"/>
      <c r="L42" s="535"/>
      <c r="M42" s="681"/>
      <c r="N42" s="899"/>
      <c r="O42" s="571"/>
      <c r="P42" s="571"/>
      <c r="Q42" s="571"/>
      <c r="R42" s="534"/>
      <c r="S42" s="479"/>
      <c r="T42" s="534"/>
      <c r="U42" s="585" t="str">
        <f t="shared" si="3"/>
        <v/>
      </c>
      <c r="V42" s="586"/>
      <c r="W42" s="587" t="str">
        <f t="shared" si="1"/>
        <v/>
      </c>
      <c r="X42" s="648"/>
      <c r="Y42" s="334"/>
      <c r="Z42" s="5"/>
    </row>
    <row r="43" spans="2:30" ht="13.5" customHeight="1" x14ac:dyDescent="0.25">
      <c r="B43" s="401"/>
      <c r="D43" s="416">
        <f>D42+1</f>
        <v>33</v>
      </c>
      <c r="E43" s="534"/>
      <c r="F43" s="534"/>
      <c r="G43" s="534"/>
      <c r="H43" s="272"/>
      <c r="I43" s="677"/>
      <c r="J43" s="680"/>
      <c r="K43" s="571"/>
      <c r="L43" s="535"/>
      <c r="M43" s="681"/>
      <c r="N43" s="899"/>
      <c r="O43" s="571"/>
      <c r="P43" s="571"/>
      <c r="Q43" s="571"/>
      <c r="R43" s="534"/>
      <c r="S43" s="479"/>
      <c r="T43" s="534"/>
      <c r="U43" s="585" t="str">
        <f t="shared" si="3"/>
        <v/>
      </c>
      <c r="V43" s="586"/>
      <c r="W43" s="587" t="str">
        <f t="shared" si="1"/>
        <v/>
      </c>
      <c r="X43" s="648"/>
      <c r="Y43" s="334"/>
      <c r="Z43" s="5"/>
    </row>
    <row r="44" spans="2:30" ht="13.5" customHeight="1" x14ac:dyDescent="0.25">
      <c r="B44" s="401"/>
      <c r="D44" s="416">
        <f t="shared" ref="D44:D70" si="4">D43+1</f>
        <v>34</v>
      </c>
      <c r="E44" s="534"/>
      <c r="F44" s="534"/>
      <c r="G44" s="534"/>
      <c r="H44" s="272"/>
      <c r="I44" s="677"/>
      <c r="J44" s="680"/>
      <c r="K44" s="571"/>
      <c r="L44" s="535"/>
      <c r="M44" s="681"/>
      <c r="N44" s="899"/>
      <c r="O44" s="571"/>
      <c r="P44" s="571"/>
      <c r="Q44" s="571"/>
      <c r="R44" s="534"/>
      <c r="S44" s="479"/>
      <c r="T44" s="534"/>
      <c r="U44" s="585" t="str">
        <f t="shared" si="3"/>
        <v/>
      </c>
      <c r="V44" s="586"/>
      <c r="W44" s="587" t="str">
        <f t="shared" si="1"/>
        <v/>
      </c>
      <c r="X44" s="648"/>
      <c r="Y44" s="334"/>
      <c r="Z44" s="5"/>
      <c r="AD44" s="3"/>
    </row>
    <row r="45" spans="2:30" ht="13.5" customHeight="1" x14ac:dyDescent="0.25">
      <c r="B45" s="401"/>
      <c r="D45" s="416">
        <f t="shared" si="4"/>
        <v>35</v>
      </c>
      <c r="E45" s="534"/>
      <c r="F45" s="534"/>
      <c r="G45" s="534"/>
      <c r="H45" s="272"/>
      <c r="I45" s="677"/>
      <c r="J45" s="680"/>
      <c r="K45" s="571"/>
      <c r="L45" s="535"/>
      <c r="M45" s="681"/>
      <c r="N45" s="899"/>
      <c r="O45" s="571"/>
      <c r="P45" s="571"/>
      <c r="Q45" s="571"/>
      <c r="R45" s="534"/>
      <c r="S45" s="479"/>
      <c r="T45" s="534"/>
      <c r="U45" s="585" t="str">
        <f t="shared" si="3"/>
        <v/>
      </c>
      <c r="V45" s="586"/>
      <c r="W45" s="587" t="str">
        <f t="shared" si="1"/>
        <v/>
      </c>
      <c r="X45" s="648"/>
      <c r="Y45" s="334"/>
      <c r="Z45" s="5"/>
      <c r="AD45" s="3"/>
    </row>
    <row r="46" spans="2:30" ht="13.5" customHeight="1" x14ac:dyDescent="0.25">
      <c r="B46" s="401"/>
      <c r="D46" s="416">
        <f t="shared" si="4"/>
        <v>36</v>
      </c>
      <c r="E46" s="534"/>
      <c r="F46" s="534"/>
      <c r="G46" s="534"/>
      <c r="H46" s="272"/>
      <c r="I46" s="677"/>
      <c r="J46" s="680"/>
      <c r="K46" s="571"/>
      <c r="L46" s="535"/>
      <c r="M46" s="681"/>
      <c r="N46" s="899"/>
      <c r="O46" s="571"/>
      <c r="P46" s="571"/>
      <c r="Q46" s="571"/>
      <c r="R46" s="534"/>
      <c r="S46" s="479"/>
      <c r="T46" s="534"/>
      <c r="U46" s="585" t="str">
        <f t="shared" si="3"/>
        <v/>
      </c>
      <c r="V46" s="586"/>
      <c r="W46" s="587" t="str">
        <f t="shared" si="1"/>
        <v/>
      </c>
      <c r="X46" s="648"/>
      <c r="Y46" s="334"/>
      <c r="Z46" s="5"/>
    </row>
    <row r="47" spans="2:30" ht="13.5" customHeight="1" x14ac:dyDescent="0.25">
      <c r="B47" s="401"/>
      <c r="D47" s="416">
        <f t="shared" si="4"/>
        <v>37</v>
      </c>
      <c r="E47" s="534"/>
      <c r="F47" s="534"/>
      <c r="G47" s="534"/>
      <c r="H47" s="272"/>
      <c r="I47" s="677"/>
      <c r="J47" s="680"/>
      <c r="K47" s="571"/>
      <c r="L47" s="535"/>
      <c r="M47" s="681"/>
      <c r="N47" s="899"/>
      <c r="O47" s="571"/>
      <c r="P47" s="571"/>
      <c r="Q47" s="571"/>
      <c r="R47" s="534"/>
      <c r="S47" s="479"/>
      <c r="T47" s="534"/>
      <c r="U47" s="585" t="str">
        <f t="shared" si="3"/>
        <v/>
      </c>
      <c r="V47" s="586"/>
      <c r="W47" s="587" t="str">
        <f t="shared" si="1"/>
        <v/>
      </c>
      <c r="X47" s="648"/>
      <c r="Y47" s="334"/>
      <c r="Z47" s="5"/>
    </row>
    <row r="48" spans="2:30" ht="13.5" customHeight="1" x14ac:dyDescent="0.25">
      <c r="B48" s="401"/>
      <c r="D48" s="416">
        <f t="shared" si="4"/>
        <v>38</v>
      </c>
      <c r="E48" s="534"/>
      <c r="F48" s="534"/>
      <c r="G48" s="534"/>
      <c r="H48" s="272"/>
      <c r="I48" s="677"/>
      <c r="J48" s="680"/>
      <c r="K48" s="571"/>
      <c r="L48" s="535"/>
      <c r="M48" s="681"/>
      <c r="N48" s="899"/>
      <c r="O48" s="571"/>
      <c r="P48" s="571"/>
      <c r="Q48" s="571"/>
      <c r="R48" s="534"/>
      <c r="S48" s="479"/>
      <c r="T48" s="534"/>
      <c r="U48" s="585" t="str">
        <f t="shared" si="3"/>
        <v/>
      </c>
      <c r="V48" s="586"/>
      <c r="W48" s="587" t="str">
        <f t="shared" si="1"/>
        <v/>
      </c>
      <c r="X48" s="648"/>
      <c r="Y48" s="334"/>
      <c r="Z48" s="5"/>
    </row>
    <row r="49" spans="2:26" ht="13.5" customHeight="1" x14ac:dyDescent="0.25">
      <c r="B49" s="401"/>
      <c r="D49" s="416">
        <f t="shared" si="4"/>
        <v>39</v>
      </c>
      <c r="E49" s="534"/>
      <c r="F49" s="534"/>
      <c r="G49" s="534"/>
      <c r="H49" s="272"/>
      <c r="I49" s="677"/>
      <c r="J49" s="680"/>
      <c r="K49" s="571"/>
      <c r="L49" s="535"/>
      <c r="M49" s="681"/>
      <c r="N49" s="899"/>
      <c r="O49" s="571"/>
      <c r="P49" s="571"/>
      <c r="Q49" s="571"/>
      <c r="R49" s="534"/>
      <c r="S49" s="479"/>
      <c r="T49" s="534"/>
      <c r="U49" s="585" t="str">
        <f t="shared" si="3"/>
        <v/>
      </c>
      <c r="V49" s="586"/>
      <c r="W49" s="587" t="str">
        <f t="shared" si="1"/>
        <v/>
      </c>
      <c r="X49" s="648"/>
      <c r="Y49" s="334"/>
      <c r="Z49" s="5"/>
    </row>
    <row r="50" spans="2:26" ht="13.5" customHeight="1" x14ac:dyDescent="0.25">
      <c r="B50" s="401"/>
      <c r="D50" s="416">
        <f t="shared" si="4"/>
        <v>40</v>
      </c>
      <c r="E50" s="534"/>
      <c r="F50" s="534"/>
      <c r="G50" s="534"/>
      <c r="H50" s="272"/>
      <c r="I50" s="677"/>
      <c r="J50" s="680"/>
      <c r="K50" s="571"/>
      <c r="L50" s="535"/>
      <c r="M50" s="681"/>
      <c r="N50" s="899"/>
      <c r="O50" s="571"/>
      <c r="P50" s="571"/>
      <c r="Q50" s="571"/>
      <c r="R50" s="534"/>
      <c r="S50" s="479"/>
      <c r="T50" s="534"/>
      <c r="U50" s="585" t="str">
        <f t="shared" si="3"/>
        <v/>
      </c>
      <c r="V50" s="586"/>
      <c r="W50" s="587" t="str">
        <f t="shared" si="1"/>
        <v/>
      </c>
      <c r="X50" s="648"/>
      <c r="Y50" s="334"/>
      <c r="Z50" s="5"/>
    </row>
    <row r="51" spans="2:26" ht="13.5" customHeight="1" x14ac:dyDescent="0.25">
      <c r="B51" s="401"/>
      <c r="D51" s="416">
        <f t="shared" si="4"/>
        <v>41</v>
      </c>
      <c r="E51" s="534"/>
      <c r="F51" s="534"/>
      <c r="G51" s="534"/>
      <c r="H51" s="272"/>
      <c r="I51" s="677"/>
      <c r="J51" s="680"/>
      <c r="K51" s="571"/>
      <c r="L51" s="535"/>
      <c r="M51" s="681"/>
      <c r="N51" s="899"/>
      <c r="O51" s="571"/>
      <c r="P51" s="571"/>
      <c r="Q51" s="571"/>
      <c r="R51" s="534"/>
      <c r="S51" s="479"/>
      <c r="T51" s="534"/>
      <c r="U51" s="585" t="str">
        <f t="shared" si="3"/>
        <v/>
      </c>
      <c r="V51" s="586"/>
      <c r="W51" s="587" t="str">
        <f t="shared" si="1"/>
        <v/>
      </c>
      <c r="X51" s="648"/>
      <c r="Y51" s="334"/>
      <c r="Z51" s="5"/>
    </row>
    <row r="52" spans="2:26" ht="13.5" customHeight="1" x14ac:dyDescent="0.25">
      <c r="B52" s="401"/>
      <c r="D52" s="416">
        <f t="shared" si="4"/>
        <v>42</v>
      </c>
      <c r="E52" s="534"/>
      <c r="F52" s="534"/>
      <c r="G52" s="534"/>
      <c r="H52" s="272"/>
      <c r="I52" s="677"/>
      <c r="J52" s="680"/>
      <c r="K52" s="571"/>
      <c r="L52" s="535"/>
      <c r="M52" s="681"/>
      <c r="N52" s="899"/>
      <c r="O52" s="571"/>
      <c r="P52" s="571"/>
      <c r="Q52" s="571"/>
      <c r="R52" s="534"/>
      <c r="S52" s="479"/>
      <c r="T52" s="534"/>
      <c r="U52" s="585" t="str">
        <f t="shared" si="3"/>
        <v/>
      </c>
      <c r="V52" s="586"/>
      <c r="W52" s="587" t="str">
        <f t="shared" si="1"/>
        <v/>
      </c>
      <c r="X52" s="648"/>
      <c r="Y52" s="334"/>
      <c r="Z52" s="5"/>
    </row>
    <row r="53" spans="2:26" ht="13.5" customHeight="1" x14ac:dyDescent="0.25">
      <c r="B53" s="401"/>
      <c r="D53" s="416">
        <f t="shared" si="4"/>
        <v>43</v>
      </c>
      <c r="E53" s="534"/>
      <c r="F53" s="534"/>
      <c r="G53" s="534"/>
      <c r="H53" s="272"/>
      <c r="I53" s="677"/>
      <c r="J53" s="680"/>
      <c r="K53" s="571"/>
      <c r="L53" s="535"/>
      <c r="M53" s="681"/>
      <c r="N53" s="899"/>
      <c r="O53" s="571"/>
      <c r="P53" s="571"/>
      <c r="Q53" s="571"/>
      <c r="R53" s="534"/>
      <c r="S53" s="479"/>
      <c r="T53" s="534"/>
      <c r="U53" s="585" t="str">
        <f t="shared" si="3"/>
        <v/>
      </c>
      <c r="V53" s="586"/>
      <c r="W53" s="587" t="str">
        <f t="shared" si="1"/>
        <v/>
      </c>
      <c r="X53" s="648"/>
      <c r="Y53" s="334"/>
      <c r="Z53" s="5"/>
    </row>
    <row r="54" spans="2:26" ht="13.5" customHeight="1" x14ac:dyDescent="0.25">
      <c r="B54" s="401"/>
      <c r="D54" s="416">
        <f t="shared" si="4"/>
        <v>44</v>
      </c>
      <c r="E54" s="534"/>
      <c r="F54" s="534"/>
      <c r="G54" s="534"/>
      <c r="H54" s="272"/>
      <c r="I54" s="677"/>
      <c r="J54" s="680"/>
      <c r="K54" s="571"/>
      <c r="L54" s="535"/>
      <c r="M54" s="681"/>
      <c r="N54" s="899"/>
      <c r="O54" s="571"/>
      <c r="P54" s="571"/>
      <c r="Q54" s="571"/>
      <c r="R54" s="534"/>
      <c r="S54" s="479"/>
      <c r="T54" s="534"/>
      <c r="U54" s="585" t="str">
        <f t="shared" si="3"/>
        <v/>
      </c>
      <c r="V54" s="586"/>
      <c r="W54" s="587" t="str">
        <f t="shared" si="1"/>
        <v/>
      </c>
      <c r="X54" s="648"/>
      <c r="Y54" s="334"/>
      <c r="Z54" s="5"/>
    </row>
    <row r="55" spans="2:26" ht="13.5" customHeight="1" x14ac:dyDescent="0.25">
      <c r="B55" s="401"/>
      <c r="D55" s="416">
        <f t="shared" si="4"/>
        <v>45</v>
      </c>
      <c r="E55" s="534"/>
      <c r="F55" s="534"/>
      <c r="G55" s="534"/>
      <c r="H55" s="272"/>
      <c r="I55" s="677"/>
      <c r="J55" s="680"/>
      <c r="K55" s="571"/>
      <c r="L55" s="535"/>
      <c r="M55" s="681"/>
      <c r="N55" s="899"/>
      <c r="O55" s="571"/>
      <c r="P55" s="571"/>
      <c r="Q55" s="571"/>
      <c r="R55" s="534"/>
      <c r="S55" s="479"/>
      <c r="T55" s="534"/>
      <c r="U55" s="585" t="str">
        <f t="shared" si="3"/>
        <v/>
      </c>
      <c r="V55" s="586"/>
      <c r="W55" s="587" t="str">
        <f t="shared" si="1"/>
        <v/>
      </c>
      <c r="X55" s="648"/>
      <c r="Y55" s="334"/>
      <c r="Z55" s="5"/>
    </row>
    <row r="56" spans="2:26" ht="13.5" customHeight="1" x14ac:dyDescent="0.25">
      <c r="B56" s="401"/>
      <c r="D56" s="416">
        <f t="shared" si="4"/>
        <v>46</v>
      </c>
      <c r="E56" s="534"/>
      <c r="F56" s="534"/>
      <c r="G56" s="534"/>
      <c r="H56" s="272"/>
      <c r="I56" s="677"/>
      <c r="J56" s="680"/>
      <c r="K56" s="571"/>
      <c r="L56" s="535"/>
      <c r="M56" s="681"/>
      <c r="N56" s="899"/>
      <c r="O56" s="571"/>
      <c r="P56" s="571"/>
      <c r="Q56" s="571"/>
      <c r="R56" s="534"/>
      <c r="S56" s="479"/>
      <c r="T56" s="534"/>
      <c r="U56" s="585" t="str">
        <f t="shared" si="3"/>
        <v/>
      </c>
      <c r="V56" s="586"/>
      <c r="W56" s="587" t="str">
        <f t="shared" si="1"/>
        <v/>
      </c>
      <c r="X56" s="648"/>
      <c r="Y56" s="334"/>
      <c r="Z56" s="5"/>
    </row>
    <row r="57" spans="2:26" ht="13.5" customHeight="1" x14ac:dyDescent="0.25">
      <c r="B57" s="401"/>
      <c r="D57" s="416">
        <f t="shared" si="4"/>
        <v>47</v>
      </c>
      <c r="E57" s="534"/>
      <c r="F57" s="534"/>
      <c r="G57" s="534"/>
      <c r="H57" s="272"/>
      <c r="I57" s="677"/>
      <c r="J57" s="680"/>
      <c r="K57" s="571"/>
      <c r="L57" s="535"/>
      <c r="M57" s="681"/>
      <c r="N57" s="899"/>
      <c r="O57" s="571"/>
      <c r="P57" s="571"/>
      <c r="Q57" s="571"/>
      <c r="R57" s="534"/>
      <c r="S57" s="479"/>
      <c r="T57" s="534"/>
      <c r="U57" s="585" t="str">
        <f t="shared" si="3"/>
        <v/>
      </c>
      <c r="V57" s="586"/>
      <c r="W57" s="587" t="str">
        <f t="shared" si="1"/>
        <v/>
      </c>
      <c r="X57" s="648"/>
      <c r="Y57" s="334"/>
      <c r="Z57" s="5"/>
    </row>
    <row r="58" spans="2:26" ht="13.5" customHeight="1" x14ac:dyDescent="0.25">
      <c r="B58" s="401"/>
      <c r="D58" s="416">
        <f t="shared" si="4"/>
        <v>48</v>
      </c>
      <c r="E58" s="534"/>
      <c r="F58" s="534"/>
      <c r="G58" s="534"/>
      <c r="H58" s="272"/>
      <c r="I58" s="677"/>
      <c r="J58" s="680"/>
      <c r="K58" s="571"/>
      <c r="L58" s="535"/>
      <c r="M58" s="681"/>
      <c r="N58" s="899"/>
      <c r="O58" s="571"/>
      <c r="P58" s="571"/>
      <c r="Q58" s="571"/>
      <c r="R58" s="534"/>
      <c r="S58" s="479"/>
      <c r="T58" s="534"/>
      <c r="U58" s="585" t="str">
        <f t="shared" si="3"/>
        <v/>
      </c>
      <c r="V58" s="586"/>
      <c r="W58" s="587" t="str">
        <f t="shared" si="1"/>
        <v/>
      </c>
      <c r="X58" s="648"/>
      <c r="Y58" s="334"/>
      <c r="Z58" s="5"/>
    </row>
    <row r="59" spans="2:26" ht="13.5" customHeight="1" x14ac:dyDescent="0.25">
      <c r="B59" s="401"/>
      <c r="D59" s="416">
        <f t="shared" si="4"/>
        <v>49</v>
      </c>
      <c r="E59" s="534"/>
      <c r="F59" s="534"/>
      <c r="G59" s="534"/>
      <c r="H59" s="272"/>
      <c r="I59" s="677"/>
      <c r="J59" s="680"/>
      <c r="K59" s="571"/>
      <c r="L59" s="535"/>
      <c r="M59" s="681"/>
      <c r="N59" s="899"/>
      <c r="O59" s="571"/>
      <c r="P59" s="571"/>
      <c r="Q59" s="571"/>
      <c r="R59" s="534"/>
      <c r="S59" s="479"/>
      <c r="T59" s="534"/>
      <c r="U59" s="585" t="str">
        <f t="shared" si="3"/>
        <v/>
      </c>
      <c r="V59" s="586"/>
      <c r="W59" s="587" t="str">
        <f t="shared" si="1"/>
        <v/>
      </c>
      <c r="X59" s="648"/>
      <c r="Y59" s="334"/>
      <c r="Z59" s="5"/>
    </row>
    <row r="60" spans="2:26" ht="13.5" customHeight="1" x14ac:dyDescent="0.25">
      <c r="B60" s="401"/>
      <c r="D60" s="416">
        <f t="shared" si="4"/>
        <v>50</v>
      </c>
      <c r="E60" s="534"/>
      <c r="F60" s="534"/>
      <c r="G60" s="534"/>
      <c r="H60" s="272"/>
      <c r="I60" s="677"/>
      <c r="J60" s="680"/>
      <c r="K60" s="571"/>
      <c r="L60" s="535"/>
      <c r="M60" s="681"/>
      <c r="N60" s="899"/>
      <c r="O60" s="571"/>
      <c r="P60" s="571"/>
      <c r="Q60" s="571"/>
      <c r="R60" s="534"/>
      <c r="S60" s="479"/>
      <c r="T60" s="534"/>
      <c r="U60" s="585" t="str">
        <f t="shared" si="3"/>
        <v/>
      </c>
      <c r="V60" s="586"/>
      <c r="W60" s="587" t="str">
        <f t="shared" si="1"/>
        <v/>
      </c>
      <c r="X60" s="648"/>
      <c r="Y60" s="334"/>
      <c r="Z60" s="5"/>
    </row>
    <row r="61" spans="2:26" ht="13.5" customHeight="1" x14ac:dyDescent="0.25">
      <c r="B61" s="401"/>
      <c r="D61" s="416">
        <f t="shared" si="4"/>
        <v>51</v>
      </c>
      <c r="E61" s="534"/>
      <c r="F61" s="534"/>
      <c r="G61" s="534"/>
      <c r="H61" s="272"/>
      <c r="I61" s="677"/>
      <c r="J61" s="680"/>
      <c r="K61" s="571"/>
      <c r="L61" s="535"/>
      <c r="M61" s="681"/>
      <c r="N61" s="899"/>
      <c r="O61" s="571"/>
      <c r="P61" s="571"/>
      <c r="Q61" s="571"/>
      <c r="R61" s="534"/>
      <c r="S61" s="479"/>
      <c r="T61" s="534"/>
      <c r="U61" s="585" t="str">
        <f t="shared" si="3"/>
        <v/>
      </c>
      <c r="V61" s="586"/>
      <c r="W61" s="587" t="str">
        <f t="shared" si="1"/>
        <v/>
      </c>
      <c r="X61" s="648"/>
      <c r="Y61" s="334"/>
      <c r="Z61" s="5"/>
    </row>
    <row r="62" spans="2:26" ht="13.5" customHeight="1" x14ac:dyDescent="0.25">
      <c r="B62" s="401"/>
      <c r="D62" s="416">
        <f t="shared" si="4"/>
        <v>52</v>
      </c>
      <c r="E62" s="534"/>
      <c r="F62" s="534"/>
      <c r="G62" s="534"/>
      <c r="H62" s="272"/>
      <c r="I62" s="677"/>
      <c r="J62" s="680"/>
      <c r="K62" s="571"/>
      <c r="L62" s="535"/>
      <c r="M62" s="681"/>
      <c r="N62" s="899"/>
      <c r="O62" s="571"/>
      <c r="P62" s="571"/>
      <c r="Q62" s="571"/>
      <c r="R62" s="534"/>
      <c r="S62" s="479"/>
      <c r="T62" s="534"/>
      <c r="U62" s="585" t="str">
        <f t="shared" si="3"/>
        <v/>
      </c>
      <c r="V62" s="586"/>
      <c r="W62" s="587" t="str">
        <f t="shared" si="1"/>
        <v/>
      </c>
      <c r="X62" s="648"/>
      <c r="Y62" s="334"/>
      <c r="Z62" s="5"/>
    </row>
    <row r="63" spans="2:26" ht="13.5" customHeight="1" x14ac:dyDescent="0.25">
      <c r="B63" s="401"/>
      <c r="D63" s="416">
        <f t="shared" si="4"/>
        <v>53</v>
      </c>
      <c r="E63" s="534"/>
      <c r="F63" s="534"/>
      <c r="G63" s="534"/>
      <c r="H63" s="272"/>
      <c r="I63" s="677"/>
      <c r="J63" s="680"/>
      <c r="K63" s="571"/>
      <c r="L63" s="535"/>
      <c r="M63" s="681"/>
      <c r="N63" s="899"/>
      <c r="O63" s="571"/>
      <c r="P63" s="571"/>
      <c r="Q63" s="571"/>
      <c r="R63" s="534"/>
      <c r="S63" s="479"/>
      <c r="T63" s="534"/>
      <c r="U63" s="585" t="str">
        <f t="shared" si="3"/>
        <v/>
      </c>
      <c r="V63" s="586"/>
      <c r="W63" s="587" t="str">
        <f t="shared" si="1"/>
        <v/>
      </c>
      <c r="X63" s="648"/>
      <c r="Y63" s="334"/>
      <c r="Z63" s="5"/>
    </row>
    <row r="64" spans="2:26" ht="13.5" customHeight="1" x14ac:dyDescent="0.25">
      <c r="B64" s="401"/>
      <c r="D64" s="416">
        <f t="shared" si="4"/>
        <v>54</v>
      </c>
      <c r="E64" s="534"/>
      <c r="F64" s="534"/>
      <c r="G64" s="534"/>
      <c r="H64" s="272"/>
      <c r="I64" s="677"/>
      <c r="J64" s="680"/>
      <c r="K64" s="571"/>
      <c r="L64" s="535"/>
      <c r="M64" s="681"/>
      <c r="N64" s="899"/>
      <c r="O64" s="571"/>
      <c r="P64" s="571"/>
      <c r="Q64" s="571"/>
      <c r="R64" s="534"/>
      <c r="S64" s="479"/>
      <c r="T64" s="534"/>
      <c r="U64" s="585" t="str">
        <f t="shared" si="3"/>
        <v/>
      </c>
      <c r="V64" s="586"/>
      <c r="W64" s="587" t="str">
        <f t="shared" si="1"/>
        <v/>
      </c>
      <c r="X64" s="648"/>
      <c r="Y64" s="334"/>
      <c r="Z64" s="5"/>
    </row>
    <row r="65" spans="2:30" ht="13.5" customHeight="1" x14ac:dyDescent="0.25">
      <c r="B65" s="401"/>
      <c r="D65" s="416">
        <f t="shared" si="4"/>
        <v>55</v>
      </c>
      <c r="E65" s="534"/>
      <c r="F65" s="534"/>
      <c r="G65" s="534"/>
      <c r="H65" s="272"/>
      <c r="I65" s="677"/>
      <c r="J65" s="680"/>
      <c r="K65" s="571"/>
      <c r="L65" s="535"/>
      <c r="M65" s="681"/>
      <c r="N65" s="899"/>
      <c r="O65" s="571"/>
      <c r="P65" s="571"/>
      <c r="Q65" s="571"/>
      <c r="R65" s="534"/>
      <c r="S65" s="479"/>
      <c r="T65" s="534"/>
      <c r="U65" s="585" t="str">
        <f t="shared" si="3"/>
        <v/>
      </c>
      <c r="V65" s="586"/>
      <c r="W65" s="587" t="str">
        <f t="shared" si="1"/>
        <v/>
      </c>
      <c r="X65" s="648"/>
      <c r="Y65" s="334"/>
      <c r="Z65" s="5"/>
    </row>
    <row r="66" spans="2:30" ht="13.5" customHeight="1" x14ac:dyDescent="0.25">
      <c r="B66" s="401"/>
      <c r="D66" s="416">
        <f t="shared" si="4"/>
        <v>56</v>
      </c>
      <c r="E66" s="534"/>
      <c r="F66" s="534"/>
      <c r="G66" s="534"/>
      <c r="H66" s="272"/>
      <c r="I66" s="677"/>
      <c r="J66" s="680"/>
      <c r="K66" s="571"/>
      <c r="L66" s="535"/>
      <c r="M66" s="681"/>
      <c r="N66" s="899"/>
      <c r="O66" s="571"/>
      <c r="P66" s="571"/>
      <c r="Q66" s="571"/>
      <c r="R66" s="534"/>
      <c r="S66" s="479"/>
      <c r="T66" s="534"/>
      <c r="U66" s="585" t="str">
        <f t="shared" si="3"/>
        <v/>
      </c>
      <c r="V66" s="586"/>
      <c r="W66" s="587" t="str">
        <f t="shared" si="1"/>
        <v/>
      </c>
      <c r="X66" s="648"/>
      <c r="Y66" s="334"/>
      <c r="Z66" s="5"/>
    </row>
    <row r="67" spans="2:30" ht="13.5" customHeight="1" x14ac:dyDescent="0.25">
      <c r="B67" s="401"/>
      <c r="D67" s="416">
        <f t="shared" si="4"/>
        <v>57</v>
      </c>
      <c r="E67" s="534"/>
      <c r="F67" s="534"/>
      <c r="G67" s="534"/>
      <c r="H67" s="272"/>
      <c r="I67" s="677"/>
      <c r="J67" s="680"/>
      <c r="K67" s="571"/>
      <c r="L67" s="535"/>
      <c r="M67" s="681"/>
      <c r="N67" s="899"/>
      <c r="O67" s="571"/>
      <c r="P67" s="571"/>
      <c r="Q67" s="571"/>
      <c r="R67" s="534"/>
      <c r="S67" s="479"/>
      <c r="T67" s="534"/>
      <c r="U67" s="585" t="str">
        <f t="shared" si="3"/>
        <v/>
      </c>
      <c r="V67" s="586"/>
      <c r="W67" s="587" t="str">
        <f t="shared" si="1"/>
        <v/>
      </c>
      <c r="X67" s="648"/>
      <c r="Y67" s="334"/>
      <c r="Z67" s="5"/>
    </row>
    <row r="68" spans="2:30" ht="13.5" customHeight="1" x14ac:dyDescent="0.25">
      <c r="B68" s="401"/>
      <c r="D68" s="416">
        <f t="shared" si="4"/>
        <v>58</v>
      </c>
      <c r="E68" s="534"/>
      <c r="F68" s="534"/>
      <c r="G68" s="534"/>
      <c r="H68" s="272"/>
      <c r="I68" s="677"/>
      <c r="J68" s="680"/>
      <c r="K68" s="571"/>
      <c r="L68" s="535"/>
      <c r="M68" s="681"/>
      <c r="N68" s="899"/>
      <c r="O68" s="571"/>
      <c r="P68" s="571"/>
      <c r="Q68" s="571"/>
      <c r="R68" s="534"/>
      <c r="S68" s="479"/>
      <c r="T68" s="534"/>
      <c r="U68" s="585" t="str">
        <f t="shared" si="3"/>
        <v/>
      </c>
      <c r="V68" s="586"/>
      <c r="W68" s="587" t="str">
        <f t="shared" si="1"/>
        <v/>
      </c>
      <c r="X68" s="648"/>
      <c r="Y68" s="334"/>
      <c r="Z68" s="5"/>
    </row>
    <row r="69" spans="2:30" ht="13.5" customHeight="1" x14ac:dyDescent="0.25">
      <c r="B69" s="401"/>
      <c r="D69" s="416">
        <f t="shared" si="4"/>
        <v>59</v>
      </c>
      <c r="E69" s="534"/>
      <c r="F69" s="534"/>
      <c r="G69" s="534"/>
      <c r="H69" s="272"/>
      <c r="I69" s="677"/>
      <c r="J69" s="680"/>
      <c r="K69" s="571"/>
      <c r="L69" s="535"/>
      <c r="M69" s="681"/>
      <c r="N69" s="899"/>
      <c r="O69" s="571"/>
      <c r="P69" s="571"/>
      <c r="Q69" s="571"/>
      <c r="R69" s="534"/>
      <c r="S69" s="479"/>
      <c r="T69" s="534"/>
      <c r="U69" s="585" t="str">
        <f t="shared" si="3"/>
        <v/>
      </c>
      <c r="V69" s="586"/>
      <c r="W69" s="587" t="str">
        <f t="shared" si="1"/>
        <v/>
      </c>
      <c r="X69" s="648"/>
      <c r="Y69" s="334"/>
      <c r="Z69" s="5"/>
    </row>
    <row r="70" spans="2:30" ht="13.5" customHeight="1" x14ac:dyDescent="0.25">
      <c r="B70" s="401"/>
      <c r="D70" s="416">
        <f t="shared" si="4"/>
        <v>60</v>
      </c>
      <c r="E70" s="534"/>
      <c r="F70" s="534"/>
      <c r="G70" s="534"/>
      <c r="H70" s="272"/>
      <c r="I70" s="677"/>
      <c r="J70" s="680"/>
      <c r="K70" s="571"/>
      <c r="L70" s="535"/>
      <c r="M70" s="681"/>
      <c r="N70" s="899"/>
      <c r="O70" s="571"/>
      <c r="P70" s="571"/>
      <c r="Q70" s="571"/>
      <c r="R70" s="534"/>
      <c r="S70" s="479"/>
      <c r="T70" s="534"/>
      <c r="U70" s="585" t="str">
        <f t="shared" si="3"/>
        <v/>
      </c>
      <c r="V70" s="586"/>
      <c r="W70" s="587" t="str">
        <f t="shared" si="1"/>
        <v/>
      </c>
      <c r="X70" s="648"/>
      <c r="Y70" s="334"/>
      <c r="Z70" s="5"/>
    </row>
    <row r="71" spans="2:30" ht="13.5" customHeight="1" x14ac:dyDescent="0.25">
      <c r="B71" s="401"/>
      <c r="D71" s="416">
        <f>D70+1</f>
        <v>61</v>
      </c>
      <c r="E71" s="534"/>
      <c r="F71" s="534"/>
      <c r="G71" s="534"/>
      <c r="H71" s="272"/>
      <c r="I71" s="677"/>
      <c r="J71" s="680"/>
      <c r="K71" s="571"/>
      <c r="L71" s="535"/>
      <c r="M71" s="681"/>
      <c r="N71" s="899"/>
      <c r="O71" s="571"/>
      <c r="P71" s="571"/>
      <c r="Q71" s="571"/>
      <c r="R71" s="534"/>
      <c r="S71" s="479"/>
      <c r="T71" s="534"/>
      <c r="U71" s="585" t="str">
        <f t="shared" si="3"/>
        <v/>
      </c>
      <c r="V71" s="586"/>
      <c r="W71" s="587" t="str">
        <f t="shared" si="1"/>
        <v/>
      </c>
      <c r="X71" s="648"/>
      <c r="Y71" s="334"/>
      <c r="Z71" s="5"/>
    </row>
    <row r="72" spans="2:30" ht="13.5" customHeight="1" x14ac:dyDescent="0.25">
      <c r="B72" s="401"/>
      <c r="D72" s="416">
        <f>D71+1</f>
        <v>62</v>
      </c>
      <c r="E72" s="534"/>
      <c r="F72" s="534"/>
      <c r="G72" s="534"/>
      <c r="H72" s="272"/>
      <c r="I72" s="677"/>
      <c r="J72" s="680"/>
      <c r="K72" s="571"/>
      <c r="L72" s="535"/>
      <c r="M72" s="681"/>
      <c r="N72" s="899"/>
      <c r="O72" s="571"/>
      <c r="P72" s="571"/>
      <c r="Q72" s="571"/>
      <c r="R72" s="534"/>
      <c r="S72" s="479"/>
      <c r="T72" s="534"/>
      <c r="U72" s="585" t="str">
        <f t="shared" si="3"/>
        <v/>
      </c>
      <c r="V72" s="586"/>
      <c r="W72" s="587" t="str">
        <f t="shared" si="1"/>
        <v/>
      </c>
      <c r="X72" s="648"/>
      <c r="Y72" s="334"/>
      <c r="Z72" s="5"/>
    </row>
    <row r="73" spans="2:30" ht="13.5" customHeight="1" x14ac:dyDescent="0.25">
      <c r="B73" s="401"/>
      <c r="D73" s="416">
        <f>D72+1</f>
        <v>63</v>
      </c>
      <c r="E73" s="534"/>
      <c r="F73" s="534"/>
      <c r="G73" s="534"/>
      <c r="H73" s="272"/>
      <c r="I73" s="677"/>
      <c r="J73" s="680"/>
      <c r="K73" s="571"/>
      <c r="L73" s="535"/>
      <c r="M73" s="681"/>
      <c r="N73" s="899"/>
      <c r="O73" s="571"/>
      <c r="P73" s="571"/>
      <c r="Q73" s="571"/>
      <c r="R73" s="534"/>
      <c r="S73" s="479"/>
      <c r="T73" s="534"/>
      <c r="U73" s="585" t="str">
        <f t="shared" si="3"/>
        <v/>
      </c>
      <c r="V73" s="586"/>
      <c r="W73" s="587" t="str">
        <f t="shared" si="1"/>
        <v/>
      </c>
      <c r="X73" s="648"/>
      <c r="Y73" s="334"/>
      <c r="Z73" s="5"/>
    </row>
    <row r="74" spans="2:30" ht="13.5" customHeight="1" x14ac:dyDescent="0.25">
      <c r="B74" s="401"/>
      <c r="D74" s="416">
        <f t="shared" ref="D74:D100" si="5">D73+1</f>
        <v>64</v>
      </c>
      <c r="E74" s="534"/>
      <c r="F74" s="534"/>
      <c r="G74" s="534"/>
      <c r="H74" s="272"/>
      <c r="I74" s="677"/>
      <c r="J74" s="680"/>
      <c r="K74" s="571"/>
      <c r="L74" s="535"/>
      <c r="M74" s="681"/>
      <c r="N74" s="899"/>
      <c r="O74" s="571"/>
      <c r="P74" s="571"/>
      <c r="Q74" s="571"/>
      <c r="R74" s="534"/>
      <c r="S74" s="479"/>
      <c r="T74" s="534"/>
      <c r="U74" s="585" t="str">
        <f t="shared" si="3"/>
        <v/>
      </c>
      <c r="V74" s="586"/>
      <c r="W74" s="587" t="str">
        <f t="shared" si="1"/>
        <v/>
      </c>
      <c r="X74" s="648"/>
      <c r="Y74" s="334"/>
      <c r="Z74" s="5"/>
      <c r="AD74" s="3"/>
    </row>
    <row r="75" spans="2:30" ht="13.5" customHeight="1" x14ac:dyDescent="0.25">
      <c r="B75" s="401"/>
      <c r="D75" s="416">
        <f t="shared" si="5"/>
        <v>65</v>
      </c>
      <c r="E75" s="534"/>
      <c r="F75" s="534"/>
      <c r="G75" s="534"/>
      <c r="H75" s="272"/>
      <c r="I75" s="677"/>
      <c r="J75" s="680"/>
      <c r="K75" s="571"/>
      <c r="L75" s="535"/>
      <c r="M75" s="681"/>
      <c r="N75" s="899"/>
      <c r="O75" s="571"/>
      <c r="P75" s="571"/>
      <c r="Q75" s="571"/>
      <c r="R75" s="534"/>
      <c r="S75" s="479"/>
      <c r="T75" s="534"/>
      <c r="U75" s="585" t="str">
        <f t="shared" si="3"/>
        <v/>
      </c>
      <c r="V75" s="586"/>
      <c r="W75" s="587" t="str">
        <f t="shared" ref="W75:W138" si="6">IF(V75="",U75,V75)</f>
        <v/>
      </c>
      <c r="X75" s="648"/>
      <c r="Y75" s="334"/>
      <c r="Z75" s="5"/>
      <c r="AD75" s="3"/>
    </row>
    <row r="76" spans="2:30" ht="13.5" customHeight="1" x14ac:dyDescent="0.25">
      <c r="B76" s="401"/>
      <c r="D76" s="416">
        <f t="shared" si="5"/>
        <v>66</v>
      </c>
      <c r="E76" s="534"/>
      <c r="F76" s="534"/>
      <c r="G76" s="534"/>
      <c r="H76" s="272"/>
      <c r="I76" s="677"/>
      <c r="J76" s="680"/>
      <c r="K76" s="571"/>
      <c r="L76" s="535"/>
      <c r="M76" s="681"/>
      <c r="N76" s="899"/>
      <c r="O76" s="571"/>
      <c r="P76" s="571"/>
      <c r="Q76" s="571"/>
      <c r="R76" s="534"/>
      <c r="S76" s="479"/>
      <c r="T76" s="534"/>
      <c r="U76" s="585" t="str">
        <f t="shared" si="3"/>
        <v/>
      </c>
      <c r="V76" s="586"/>
      <c r="W76" s="587" t="str">
        <f t="shared" si="6"/>
        <v/>
      </c>
      <c r="X76" s="648"/>
      <c r="Y76" s="334"/>
      <c r="Z76" s="5"/>
    </row>
    <row r="77" spans="2:30" ht="13.5" customHeight="1" x14ac:dyDescent="0.25">
      <c r="B77" s="401"/>
      <c r="D77" s="416">
        <f t="shared" si="5"/>
        <v>67</v>
      </c>
      <c r="E77" s="534"/>
      <c r="F77" s="534"/>
      <c r="G77" s="534"/>
      <c r="H77" s="272"/>
      <c r="I77" s="677"/>
      <c r="J77" s="680"/>
      <c r="K77" s="571"/>
      <c r="L77" s="535"/>
      <c r="M77" s="681"/>
      <c r="N77" s="899"/>
      <c r="O77" s="571"/>
      <c r="P77" s="571"/>
      <c r="Q77" s="571"/>
      <c r="R77" s="534"/>
      <c r="S77" s="479"/>
      <c r="T77" s="534"/>
      <c r="U77" s="585" t="str">
        <f t="shared" si="3"/>
        <v/>
      </c>
      <c r="V77" s="586"/>
      <c r="W77" s="587" t="str">
        <f t="shared" si="6"/>
        <v/>
      </c>
      <c r="X77" s="648"/>
      <c r="Y77" s="334"/>
      <c r="Z77" s="5"/>
    </row>
    <row r="78" spans="2:30" ht="13.5" customHeight="1" x14ac:dyDescent="0.25">
      <c r="B78" s="401"/>
      <c r="D78" s="416">
        <f t="shared" si="5"/>
        <v>68</v>
      </c>
      <c r="E78" s="534"/>
      <c r="F78" s="534"/>
      <c r="G78" s="534"/>
      <c r="H78" s="272"/>
      <c r="I78" s="677"/>
      <c r="J78" s="680"/>
      <c r="K78" s="571"/>
      <c r="L78" s="535"/>
      <c r="M78" s="681"/>
      <c r="N78" s="899"/>
      <c r="O78" s="571"/>
      <c r="P78" s="571"/>
      <c r="Q78" s="571"/>
      <c r="R78" s="534"/>
      <c r="S78" s="479"/>
      <c r="T78" s="534"/>
      <c r="U78" s="585" t="str">
        <f t="shared" si="3"/>
        <v/>
      </c>
      <c r="V78" s="586"/>
      <c r="W78" s="587" t="str">
        <f t="shared" si="6"/>
        <v/>
      </c>
      <c r="X78" s="648"/>
      <c r="Y78" s="334"/>
      <c r="Z78" s="5"/>
    </row>
    <row r="79" spans="2:30" ht="13.5" customHeight="1" x14ac:dyDescent="0.25">
      <c r="B79" s="401"/>
      <c r="D79" s="416">
        <f t="shared" si="5"/>
        <v>69</v>
      </c>
      <c r="E79" s="534"/>
      <c r="F79" s="534"/>
      <c r="G79" s="534"/>
      <c r="H79" s="272"/>
      <c r="I79" s="677"/>
      <c r="J79" s="680"/>
      <c r="K79" s="571"/>
      <c r="L79" s="535"/>
      <c r="M79" s="681"/>
      <c r="N79" s="899"/>
      <c r="O79" s="571"/>
      <c r="P79" s="571"/>
      <c r="Q79" s="571"/>
      <c r="R79" s="534"/>
      <c r="S79" s="479"/>
      <c r="T79" s="534"/>
      <c r="U79" s="585" t="str">
        <f t="shared" si="3"/>
        <v/>
      </c>
      <c r="V79" s="586"/>
      <c r="W79" s="587" t="str">
        <f t="shared" si="6"/>
        <v/>
      </c>
      <c r="X79" s="648"/>
      <c r="Y79" s="334"/>
      <c r="Z79" s="5"/>
    </row>
    <row r="80" spans="2:30" ht="13.5" customHeight="1" x14ac:dyDescent="0.25">
      <c r="B80" s="401"/>
      <c r="D80" s="416">
        <f t="shared" si="5"/>
        <v>70</v>
      </c>
      <c r="E80" s="534"/>
      <c r="F80" s="534"/>
      <c r="G80" s="534"/>
      <c r="H80" s="272"/>
      <c r="I80" s="677"/>
      <c r="J80" s="680"/>
      <c r="K80" s="571"/>
      <c r="L80" s="535"/>
      <c r="M80" s="681"/>
      <c r="N80" s="899"/>
      <c r="O80" s="571"/>
      <c r="P80" s="571"/>
      <c r="Q80" s="571"/>
      <c r="R80" s="534"/>
      <c r="S80" s="479"/>
      <c r="T80" s="534"/>
      <c r="U80" s="585" t="str">
        <f t="shared" si="3"/>
        <v/>
      </c>
      <c r="V80" s="586"/>
      <c r="W80" s="587" t="str">
        <f t="shared" si="6"/>
        <v/>
      </c>
      <c r="X80" s="648"/>
      <c r="Y80" s="334"/>
      <c r="Z80" s="5"/>
    </row>
    <row r="81" spans="2:26" ht="13.5" customHeight="1" x14ac:dyDescent="0.25">
      <c r="B81" s="401"/>
      <c r="D81" s="416">
        <f t="shared" si="5"/>
        <v>71</v>
      </c>
      <c r="E81" s="534"/>
      <c r="F81" s="534"/>
      <c r="G81" s="534"/>
      <c r="H81" s="272"/>
      <c r="I81" s="677"/>
      <c r="J81" s="680"/>
      <c r="K81" s="571"/>
      <c r="L81" s="535"/>
      <c r="M81" s="681"/>
      <c r="N81" s="899"/>
      <c r="O81" s="571"/>
      <c r="P81" s="571"/>
      <c r="Q81" s="571"/>
      <c r="R81" s="534"/>
      <c r="S81" s="479"/>
      <c r="T81" s="534"/>
      <c r="U81" s="585" t="str">
        <f t="shared" si="3"/>
        <v/>
      </c>
      <c r="V81" s="586"/>
      <c r="W81" s="587" t="str">
        <f t="shared" si="6"/>
        <v/>
      </c>
      <c r="X81" s="648"/>
      <c r="Y81" s="334"/>
      <c r="Z81" s="5"/>
    </row>
    <row r="82" spans="2:26" ht="13.5" customHeight="1" x14ac:dyDescent="0.25">
      <c r="B82" s="401"/>
      <c r="D82" s="416">
        <f t="shared" si="5"/>
        <v>72</v>
      </c>
      <c r="E82" s="534"/>
      <c r="F82" s="534"/>
      <c r="G82" s="534"/>
      <c r="H82" s="272"/>
      <c r="I82" s="677"/>
      <c r="J82" s="680"/>
      <c r="K82" s="571"/>
      <c r="L82" s="535"/>
      <c r="M82" s="681"/>
      <c r="N82" s="899"/>
      <c r="O82" s="571"/>
      <c r="P82" s="571"/>
      <c r="Q82" s="571"/>
      <c r="R82" s="534"/>
      <c r="S82" s="479"/>
      <c r="T82" s="534"/>
      <c r="U82" s="585" t="str">
        <f t="shared" si="3"/>
        <v/>
      </c>
      <c r="V82" s="586"/>
      <c r="W82" s="587" t="str">
        <f t="shared" si="6"/>
        <v/>
      </c>
      <c r="X82" s="648"/>
      <c r="Y82" s="334"/>
      <c r="Z82" s="5"/>
    </row>
    <row r="83" spans="2:26" ht="13.5" customHeight="1" x14ac:dyDescent="0.25">
      <c r="B83" s="401"/>
      <c r="D83" s="416">
        <f t="shared" si="5"/>
        <v>73</v>
      </c>
      <c r="E83" s="534"/>
      <c r="F83" s="534"/>
      <c r="G83" s="534"/>
      <c r="H83" s="272"/>
      <c r="I83" s="677"/>
      <c r="J83" s="680"/>
      <c r="K83" s="571"/>
      <c r="L83" s="535"/>
      <c r="M83" s="681"/>
      <c r="N83" s="899"/>
      <c r="O83" s="571"/>
      <c r="P83" s="571"/>
      <c r="Q83" s="571"/>
      <c r="R83" s="534"/>
      <c r="S83" s="479"/>
      <c r="T83" s="534"/>
      <c r="U83" s="585" t="str">
        <f t="shared" si="3"/>
        <v/>
      </c>
      <c r="V83" s="586"/>
      <c r="W83" s="587" t="str">
        <f t="shared" si="6"/>
        <v/>
      </c>
      <c r="X83" s="648"/>
      <c r="Y83" s="334"/>
      <c r="Z83" s="5"/>
    </row>
    <row r="84" spans="2:26" ht="13.5" customHeight="1" x14ac:dyDescent="0.25">
      <c r="B84" s="401"/>
      <c r="D84" s="416">
        <f t="shared" si="5"/>
        <v>74</v>
      </c>
      <c r="E84" s="534"/>
      <c r="F84" s="534"/>
      <c r="G84" s="534"/>
      <c r="H84" s="272"/>
      <c r="I84" s="677"/>
      <c r="J84" s="680"/>
      <c r="K84" s="571"/>
      <c r="L84" s="535"/>
      <c r="M84" s="681"/>
      <c r="N84" s="899"/>
      <c r="O84" s="571"/>
      <c r="P84" s="571"/>
      <c r="Q84" s="571"/>
      <c r="R84" s="534"/>
      <c r="S84" s="479"/>
      <c r="T84" s="534"/>
      <c r="U84" s="585" t="str">
        <f t="shared" si="3"/>
        <v/>
      </c>
      <c r="V84" s="586"/>
      <c r="W84" s="587" t="str">
        <f t="shared" si="6"/>
        <v/>
      </c>
      <c r="X84" s="648"/>
      <c r="Y84" s="334"/>
      <c r="Z84" s="5"/>
    </row>
    <row r="85" spans="2:26" ht="13.5" customHeight="1" x14ac:dyDescent="0.25">
      <c r="B85" s="401"/>
      <c r="D85" s="416">
        <f t="shared" si="5"/>
        <v>75</v>
      </c>
      <c r="E85" s="534"/>
      <c r="F85" s="534"/>
      <c r="G85" s="534"/>
      <c r="H85" s="272"/>
      <c r="I85" s="677"/>
      <c r="J85" s="680"/>
      <c r="K85" s="571"/>
      <c r="L85" s="535"/>
      <c r="M85" s="681"/>
      <c r="N85" s="899"/>
      <c r="O85" s="571"/>
      <c r="P85" s="571"/>
      <c r="Q85" s="571"/>
      <c r="R85" s="534"/>
      <c r="S85" s="479"/>
      <c r="T85" s="534"/>
      <c r="U85" s="585" t="str">
        <f t="shared" si="3"/>
        <v/>
      </c>
      <c r="V85" s="586"/>
      <c r="W85" s="587" t="str">
        <f t="shared" si="6"/>
        <v/>
      </c>
      <c r="X85" s="648"/>
      <c r="Y85" s="334"/>
      <c r="Z85" s="5"/>
    </row>
    <row r="86" spans="2:26" ht="13.5" customHeight="1" x14ac:dyDescent="0.25">
      <c r="B86" s="401"/>
      <c r="D86" s="416">
        <f t="shared" si="5"/>
        <v>76</v>
      </c>
      <c r="E86" s="534"/>
      <c r="F86" s="534"/>
      <c r="G86" s="534"/>
      <c r="H86" s="272"/>
      <c r="I86" s="677"/>
      <c r="J86" s="680"/>
      <c r="K86" s="571"/>
      <c r="L86" s="535"/>
      <c r="M86" s="681"/>
      <c r="N86" s="899"/>
      <c r="O86" s="571"/>
      <c r="P86" s="571"/>
      <c r="Q86" s="571"/>
      <c r="R86" s="534"/>
      <c r="S86" s="479"/>
      <c r="T86" s="534"/>
      <c r="U86" s="585" t="str">
        <f t="shared" si="3"/>
        <v/>
      </c>
      <c r="V86" s="586"/>
      <c r="W86" s="587" t="str">
        <f t="shared" si="6"/>
        <v/>
      </c>
      <c r="X86" s="648"/>
      <c r="Y86" s="334"/>
      <c r="Z86" s="5"/>
    </row>
    <row r="87" spans="2:26" ht="13.5" customHeight="1" x14ac:dyDescent="0.25">
      <c r="B87" s="401"/>
      <c r="D87" s="416">
        <f t="shared" si="5"/>
        <v>77</v>
      </c>
      <c r="E87" s="534"/>
      <c r="F87" s="534"/>
      <c r="G87" s="534"/>
      <c r="H87" s="272"/>
      <c r="I87" s="677"/>
      <c r="J87" s="680"/>
      <c r="K87" s="571"/>
      <c r="L87" s="535"/>
      <c r="M87" s="681"/>
      <c r="N87" s="899"/>
      <c r="O87" s="571"/>
      <c r="P87" s="571"/>
      <c r="Q87" s="571"/>
      <c r="R87" s="534"/>
      <c r="S87" s="479"/>
      <c r="T87" s="534"/>
      <c r="U87" s="585" t="str">
        <f t="shared" si="3"/>
        <v/>
      </c>
      <c r="V87" s="586"/>
      <c r="W87" s="587" t="str">
        <f t="shared" si="6"/>
        <v/>
      </c>
      <c r="X87" s="648"/>
      <c r="Y87" s="334"/>
      <c r="Z87" s="5"/>
    </row>
    <row r="88" spans="2:26" ht="13.5" customHeight="1" x14ac:dyDescent="0.25">
      <c r="B88" s="401"/>
      <c r="D88" s="416">
        <f t="shared" si="5"/>
        <v>78</v>
      </c>
      <c r="E88" s="534"/>
      <c r="F88" s="534"/>
      <c r="G88" s="534"/>
      <c r="H88" s="272"/>
      <c r="I88" s="677"/>
      <c r="J88" s="680"/>
      <c r="K88" s="571"/>
      <c r="L88" s="535"/>
      <c r="M88" s="681"/>
      <c r="N88" s="899"/>
      <c r="O88" s="571"/>
      <c r="P88" s="571"/>
      <c r="Q88" s="571"/>
      <c r="R88" s="534"/>
      <c r="S88" s="479"/>
      <c r="T88" s="534"/>
      <c r="U88" s="585" t="str">
        <f t="shared" si="3"/>
        <v/>
      </c>
      <c r="V88" s="586"/>
      <c r="W88" s="587" t="str">
        <f t="shared" si="6"/>
        <v/>
      </c>
      <c r="X88" s="648"/>
      <c r="Y88" s="334"/>
      <c r="Z88" s="5"/>
    </row>
    <row r="89" spans="2:26" ht="13.5" customHeight="1" x14ac:dyDescent="0.25">
      <c r="B89" s="401"/>
      <c r="D89" s="416">
        <f t="shared" si="5"/>
        <v>79</v>
      </c>
      <c r="E89" s="534"/>
      <c r="F89" s="534"/>
      <c r="G89" s="534"/>
      <c r="H89" s="272"/>
      <c r="I89" s="677"/>
      <c r="J89" s="680"/>
      <c r="K89" s="571"/>
      <c r="L89" s="535"/>
      <c r="M89" s="681"/>
      <c r="N89" s="899"/>
      <c r="O89" s="571"/>
      <c r="P89" s="571"/>
      <c r="Q89" s="571"/>
      <c r="R89" s="534"/>
      <c r="S89" s="479"/>
      <c r="T89" s="534"/>
      <c r="U89" s="585" t="str">
        <f t="shared" si="3"/>
        <v/>
      </c>
      <c r="V89" s="586"/>
      <c r="W89" s="587" t="str">
        <f t="shared" si="6"/>
        <v/>
      </c>
      <c r="X89" s="648"/>
      <c r="Y89" s="334"/>
      <c r="Z89" s="5"/>
    </row>
    <row r="90" spans="2:26" ht="13.5" customHeight="1" x14ac:dyDescent="0.25">
      <c r="B90" s="401"/>
      <c r="D90" s="416">
        <f t="shared" si="5"/>
        <v>80</v>
      </c>
      <c r="E90" s="534"/>
      <c r="F90" s="534"/>
      <c r="G90" s="534"/>
      <c r="H90" s="272"/>
      <c r="I90" s="677"/>
      <c r="J90" s="680"/>
      <c r="K90" s="571"/>
      <c r="L90" s="535"/>
      <c r="M90" s="681"/>
      <c r="N90" s="899"/>
      <c r="O90" s="571"/>
      <c r="P90" s="571"/>
      <c r="Q90" s="571"/>
      <c r="R90" s="534"/>
      <c r="S90" s="479"/>
      <c r="T90" s="534"/>
      <c r="U90" s="585" t="str">
        <f t="shared" si="3"/>
        <v/>
      </c>
      <c r="V90" s="586"/>
      <c r="W90" s="587" t="str">
        <f t="shared" si="6"/>
        <v/>
      </c>
      <c r="X90" s="648"/>
      <c r="Y90" s="334"/>
      <c r="Z90" s="5"/>
    </row>
    <row r="91" spans="2:26" ht="13.5" customHeight="1" x14ac:dyDescent="0.25">
      <c r="B91" s="401"/>
      <c r="D91" s="416">
        <f t="shared" si="5"/>
        <v>81</v>
      </c>
      <c r="E91" s="534"/>
      <c r="F91" s="534"/>
      <c r="G91" s="534"/>
      <c r="H91" s="272"/>
      <c r="I91" s="677"/>
      <c r="J91" s="680"/>
      <c r="K91" s="571"/>
      <c r="L91" s="535"/>
      <c r="M91" s="681"/>
      <c r="N91" s="899"/>
      <c r="O91" s="571"/>
      <c r="P91" s="571"/>
      <c r="Q91" s="571"/>
      <c r="R91" s="534"/>
      <c r="S91" s="479"/>
      <c r="T91" s="534"/>
      <c r="U91" s="585" t="str">
        <f t="shared" si="3"/>
        <v/>
      </c>
      <c r="V91" s="586"/>
      <c r="W91" s="587" t="str">
        <f t="shared" si="6"/>
        <v/>
      </c>
      <c r="X91" s="648"/>
      <c r="Y91" s="334"/>
      <c r="Z91" s="5"/>
    </row>
    <row r="92" spans="2:26" ht="13.5" customHeight="1" x14ac:dyDescent="0.25">
      <c r="B92" s="401"/>
      <c r="D92" s="416">
        <f t="shared" si="5"/>
        <v>82</v>
      </c>
      <c r="E92" s="534"/>
      <c r="F92" s="534"/>
      <c r="G92" s="534"/>
      <c r="H92" s="272"/>
      <c r="I92" s="677"/>
      <c r="J92" s="680"/>
      <c r="K92" s="571"/>
      <c r="L92" s="535"/>
      <c r="M92" s="681"/>
      <c r="N92" s="899"/>
      <c r="O92" s="571"/>
      <c r="P92" s="571"/>
      <c r="Q92" s="571"/>
      <c r="R92" s="534"/>
      <c r="S92" s="479"/>
      <c r="T92" s="534"/>
      <c r="U92" s="585" t="str">
        <f t="shared" si="3"/>
        <v/>
      </c>
      <c r="V92" s="586"/>
      <c r="W92" s="587" t="str">
        <f t="shared" si="6"/>
        <v/>
      </c>
      <c r="X92" s="648"/>
      <c r="Y92" s="334"/>
      <c r="Z92" s="5"/>
    </row>
    <row r="93" spans="2:26" ht="13.5" customHeight="1" x14ac:dyDescent="0.25">
      <c r="B93" s="401"/>
      <c r="D93" s="416">
        <f t="shared" si="5"/>
        <v>83</v>
      </c>
      <c r="E93" s="534"/>
      <c r="F93" s="534"/>
      <c r="G93" s="534"/>
      <c r="H93" s="272"/>
      <c r="I93" s="677"/>
      <c r="J93" s="680"/>
      <c r="K93" s="571"/>
      <c r="L93" s="535"/>
      <c r="M93" s="681"/>
      <c r="N93" s="899"/>
      <c r="O93" s="571"/>
      <c r="P93" s="571"/>
      <c r="Q93" s="571"/>
      <c r="R93" s="534"/>
      <c r="S93" s="479"/>
      <c r="T93" s="534"/>
      <c r="U93" s="585" t="str">
        <f t="shared" si="3"/>
        <v/>
      </c>
      <c r="V93" s="586"/>
      <c r="W93" s="587" t="str">
        <f t="shared" si="6"/>
        <v/>
      </c>
      <c r="X93" s="648"/>
      <c r="Y93" s="334"/>
      <c r="Z93" s="5"/>
    </row>
    <row r="94" spans="2:26" ht="13.5" customHeight="1" x14ac:dyDescent="0.25">
      <c r="B94" s="401"/>
      <c r="D94" s="416">
        <f t="shared" si="5"/>
        <v>84</v>
      </c>
      <c r="E94" s="534"/>
      <c r="F94" s="534"/>
      <c r="G94" s="534"/>
      <c r="H94" s="272"/>
      <c r="I94" s="677"/>
      <c r="J94" s="680"/>
      <c r="K94" s="571"/>
      <c r="L94" s="535"/>
      <c r="M94" s="681"/>
      <c r="N94" s="899"/>
      <c r="O94" s="571"/>
      <c r="P94" s="571"/>
      <c r="Q94" s="571"/>
      <c r="R94" s="534"/>
      <c r="S94" s="479"/>
      <c r="T94" s="534"/>
      <c r="U94" s="585" t="str">
        <f t="shared" si="3"/>
        <v/>
      </c>
      <c r="V94" s="586"/>
      <c r="W94" s="587" t="str">
        <f t="shared" si="6"/>
        <v/>
      </c>
      <c r="X94" s="648"/>
      <c r="Y94" s="334"/>
      <c r="Z94" s="5"/>
    </row>
    <row r="95" spans="2:26" ht="13.5" customHeight="1" x14ac:dyDescent="0.25">
      <c r="B95" s="401"/>
      <c r="D95" s="416">
        <f t="shared" si="5"/>
        <v>85</v>
      </c>
      <c r="E95" s="534"/>
      <c r="F95" s="534"/>
      <c r="G95" s="534"/>
      <c r="H95" s="272"/>
      <c r="I95" s="677"/>
      <c r="J95" s="680"/>
      <c r="K95" s="571"/>
      <c r="L95" s="535"/>
      <c r="M95" s="681"/>
      <c r="N95" s="899"/>
      <c r="O95" s="571"/>
      <c r="P95" s="571"/>
      <c r="Q95" s="571"/>
      <c r="R95" s="534"/>
      <c r="S95" s="479"/>
      <c r="T95" s="534"/>
      <c r="U95" s="585" t="str">
        <f t="shared" si="3"/>
        <v/>
      </c>
      <c r="V95" s="586"/>
      <c r="W95" s="587" t="str">
        <f t="shared" si="6"/>
        <v/>
      </c>
      <c r="X95" s="648"/>
      <c r="Y95" s="334"/>
      <c r="Z95" s="5"/>
    </row>
    <row r="96" spans="2:26" ht="13.5" customHeight="1" x14ac:dyDescent="0.25">
      <c r="B96" s="401"/>
      <c r="D96" s="416">
        <f t="shared" si="5"/>
        <v>86</v>
      </c>
      <c r="E96" s="534"/>
      <c r="F96" s="534"/>
      <c r="G96" s="534"/>
      <c r="H96" s="272"/>
      <c r="I96" s="677"/>
      <c r="J96" s="680"/>
      <c r="K96" s="571"/>
      <c r="L96" s="535"/>
      <c r="M96" s="681"/>
      <c r="N96" s="899"/>
      <c r="O96" s="571"/>
      <c r="P96" s="571"/>
      <c r="Q96" s="571"/>
      <c r="R96" s="534"/>
      <c r="S96" s="479"/>
      <c r="T96" s="534"/>
      <c r="U96" s="585" t="str">
        <f t="shared" si="3"/>
        <v/>
      </c>
      <c r="V96" s="586"/>
      <c r="W96" s="587" t="str">
        <f t="shared" si="6"/>
        <v/>
      </c>
      <c r="X96" s="648"/>
      <c r="Y96" s="334"/>
      <c r="Z96" s="5"/>
    </row>
    <row r="97" spans="2:30" ht="13.5" customHeight="1" x14ac:dyDescent="0.25">
      <c r="B97" s="401"/>
      <c r="D97" s="416">
        <f t="shared" si="5"/>
        <v>87</v>
      </c>
      <c r="E97" s="534"/>
      <c r="F97" s="534"/>
      <c r="G97" s="534"/>
      <c r="H97" s="272"/>
      <c r="I97" s="677"/>
      <c r="J97" s="680"/>
      <c r="K97" s="571"/>
      <c r="L97" s="535"/>
      <c r="M97" s="681"/>
      <c r="N97" s="899"/>
      <c r="O97" s="571"/>
      <c r="P97" s="571"/>
      <c r="Q97" s="571"/>
      <c r="R97" s="534"/>
      <c r="S97" s="479"/>
      <c r="T97" s="534"/>
      <c r="U97" s="585" t="str">
        <f t="shared" si="3"/>
        <v/>
      </c>
      <c r="V97" s="586"/>
      <c r="W97" s="587" t="str">
        <f t="shared" si="6"/>
        <v/>
      </c>
      <c r="X97" s="648"/>
      <c r="Y97" s="334"/>
      <c r="Z97" s="5"/>
    </row>
    <row r="98" spans="2:30" ht="13.5" customHeight="1" x14ac:dyDescent="0.25">
      <c r="B98" s="401"/>
      <c r="D98" s="416">
        <f t="shared" si="5"/>
        <v>88</v>
      </c>
      <c r="E98" s="534"/>
      <c r="F98" s="534"/>
      <c r="G98" s="534"/>
      <c r="H98" s="272"/>
      <c r="I98" s="677"/>
      <c r="J98" s="680"/>
      <c r="K98" s="571"/>
      <c r="L98" s="535"/>
      <c r="M98" s="681"/>
      <c r="N98" s="899"/>
      <c r="O98" s="571"/>
      <c r="P98" s="571"/>
      <c r="Q98" s="571"/>
      <c r="R98" s="534"/>
      <c r="S98" s="479"/>
      <c r="T98" s="534"/>
      <c r="U98" s="585" t="str">
        <f t="shared" si="3"/>
        <v/>
      </c>
      <c r="V98" s="586"/>
      <c r="W98" s="587" t="str">
        <f t="shared" si="6"/>
        <v/>
      </c>
      <c r="X98" s="648"/>
      <c r="Y98" s="334"/>
      <c r="Z98" s="5"/>
    </row>
    <row r="99" spans="2:30" ht="13.5" customHeight="1" x14ac:dyDescent="0.25">
      <c r="B99" s="401"/>
      <c r="D99" s="416">
        <f t="shared" si="5"/>
        <v>89</v>
      </c>
      <c r="E99" s="534"/>
      <c r="F99" s="534"/>
      <c r="G99" s="534"/>
      <c r="H99" s="272"/>
      <c r="I99" s="677"/>
      <c r="J99" s="680"/>
      <c r="K99" s="571"/>
      <c r="L99" s="535"/>
      <c r="M99" s="681"/>
      <c r="N99" s="899"/>
      <c r="O99" s="571"/>
      <c r="P99" s="571"/>
      <c r="Q99" s="571"/>
      <c r="R99" s="534"/>
      <c r="S99" s="479"/>
      <c r="T99" s="534"/>
      <c r="U99" s="585" t="str">
        <f t="shared" si="3"/>
        <v/>
      </c>
      <c r="V99" s="586"/>
      <c r="W99" s="587" t="str">
        <f t="shared" si="6"/>
        <v/>
      </c>
      <c r="X99" s="648"/>
      <c r="Y99" s="334"/>
      <c r="Z99" s="5"/>
    </row>
    <row r="100" spans="2:30" ht="13.5" customHeight="1" x14ac:dyDescent="0.25">
      <c r="B100" s="401"/>
      <c r="D100" s="416">
        <f t="shared" si="5"/>
        <v>90</v>
      </c>
      <c r="E100" s="534"/>
      <c r="F100" s="534"/>
      <c r="G100" s="534"/>
      <c r="H100" s="272"/>
      <c r="I100" s="677"/>
      <c r="J100" s="680"/>
      <c r="K100" s="571"/>
      <c r="L100" s="535"/>
      <c r="M100" s="681"/>
      <c r="N100" s="899"/>
      <c r="O100" s="571"/>
      <c r="P100" s="571"/>
      <c r="Q100" s="571"/>
      <c r="R100" s="534"/>
      <c r="S100" s="479"/>
      <c r="T100" s="534"/>
      <c r="U100" s="585" t="str">
        <f t="shared" si="3"/>
        <v/>
      </c>
      <c r="V100" s="586"/>
      <c r="W100" s="587" t="str">
        <f t="shared" si="6"/>
        <v/>
      </c>
      <c r="X100" s="648"/>
      <c r="Y100" s="334"/>
      <c r="Z100" s="5"/>
    </row>
    <row r="101" spans="2:30" ht="13.5" customHeight="1" x14ac:dyDescent="0.25">
      <c r="B101" s="401"/>
      <c r="D101" s="416">
        <f>D100+1</f>
        <v>91</v>
      </c>
      <c r="E101" s="534"/>
      <c r="F101" s="534"/>
      <c r="G101" s="534"/>
      <c r="H101" s="272"/>
      <c r="I101" s="677"/>
      <c r="J101" s="680"/>
      <c r="K101" s="571"/>
      <c r="L101" s="535"/>
      <c r="M101" s="681"/>
      <c r="N101" s="899"/>
      <c r="O101" s="571"/>
      <c r="P101" s="571"/>
      <c r="Q101" s="571"/>
      <c r="R101" s="534"/>
      <c r="S101" s="479"/>
      <c r="T101" s="534"/>
      <c r="U101" s="585" t="str">
        <f t="shared" si="3"/>
        <v/>
      </c>
      <c r="V101" s="586"/>
      <c r="W101" s="587" t="str">
        <f t="shared" si="6"/>
        <v/>
      </c>
      <c r="X101" s="648"/>
      <c r="Y101" s="334"/>
      <c r="Z101" s="5"/>
    </row>
    <row r="102" spans="2:30" ht="13.5" customHeight="1" x14ac:dyDescent="0.25">
      <c r="B102" s="401"/>
      <c r="D102" s="416">
        <f>D101+1</f>
        <v>92</v>
      </c>
      <c r="E102" s="534"/>
      <c r="F102" s="534"/>
      <c r="G102" s="534"/>
      <c r="H102" s="272"/>
      <c r="I102" s="677"/>
      <c r="J102" s="680"/>
      <c r="K102" s="571"/>
      <c r="L102" s="535"/>
      <c r="M102" s="681"/>
      <c r="N102" s="899"/>
      <c r="O102" s="571"/>
      <c r="P102" s="571"/>
      <c r="Q102" s="571"/>
      <c r="R102" s="534"/>
      <c r="S102" s="479"/>
      <c r="T102" s="534"/>
      <c r="U102" s="585" t="str">
        <f t="shared" si="3"/>
        <v/>
      </c>
      <c r="V102" s="586"/>
      <c r="W102" s="587" t="str">
        <f t="shared" si="6"/>
        <v/>
      </c>
      <c r="X102" s="648"/>
      <c r="Y102" s="334"/>
      <c r="Z102" s="5"/>
    </row>
    <row r="103" spans="2:30" ht="13.5" customHeight="1" x14ac:dyDescent="0.25">
      <c r="B103" s="401"/>
      <c r="D103" s="416">
        <f>D102+1</f>
        <v>93</v>
      </c>
      <c r="E103" s="534"/>
      <c r="F103" s="534"/>
      <c r="G103" s="534"/>
      <c r="H103" s="272"/>
      <c r="I103" s="677"/>
      <c r="J103" s="680"/>
      <c r="K103" s="571"/>
      <c r="L103" s="535"/>
      <c r="M103" s="681"/>
      <c r="N103" s="899"/>
      <c r="O103" s="571"/>
      <c r="P103" s="571"/>
      <c r="Q103" s="571"/>
      <c r="R103" s="534"/>
      <c r="S103" s="479"/>
      <c r="T103" s="534"/>
      <c r="U103" s="585" t="str">
        <f t="shared" si="3"/>
        <v/>
      </c>
      <c r="V103" s="586"/>
      <c r="W103" s="587" t="str">
        <f t="shared" si="6"/>
        <v/>
      </c>
      <c r="X103" s="648"/>
      <c r="Y103" s="334"/>
      <c r="Z103" s="5"/>
    </row>
    <row r="104" spans="2:30" ht="13.5" customHeight="1" x14ac:dyDescent="0.25">
      <c r="B104" s="401"/>
      <c r="D104" s="416">
        <f t="shared" ref="D104:D130" si="7">D103+1</f>
        <v>94</v>
      </c>
      <c r="E104" s="534"/>
      <c r="F104" s="534"/>
      <c r="G104" s="534"/>
      <c r="H104" s="272"/>
      <c r="I104" s="677"/>
      <c r="J104" s="680"/>
      <c r="K104" s="571"/>
      <c r="L104" s="535"/>
      <c r="M104" s="681"/>
      <c r="N104" s="899"/>
      <c r="O104" s="571"/>
      <c r="P104" s="571"/>
      <c r="Q104" s="571"/>
      <c r="R104" s="534"/>
      <c r="S104" s="479"/>
      <c r="T104" s="534"/>
      <c r="U104" s="585" t="str">
        <f t="shared" si="3"/>
        <v/>
      </c>
      <c r="V104" s="586"/>
      <c r="W104" s="587" t="str">
        <f t="shared" si="6"/>
        <v/>
      </c>
      <c r="X104" s="648"/>
      <c r="Y104" s="334"/>
      <c r="Z104" s="5"/>
      <c r="AD104" s="3"/>
    </row>
    <row r="105" spans="2:30" ht="13.5" customHeight="1" x14ac:dyDescent="0.25">
      <c r="B105" s="401"/>
      <c r="D105" s="416">
        <f t="shared" si="7"/>
        <v>95</v>
      </c>
      <c r="E105" s="534"/>
      <c r="F105" s="534"/>
      <c r="G105" s="534"/>
      <c r="H105" s="272"/>
      <c r="I105" s="677"/>
      <c r="J105" s="680"/>
      <c r="K105" s="571"/>
      <c r="L105" s="535"/>
      <c r="M105" s="681"/>
      <c r="N105" s="899"/>
      <c r="O105" s="571"/>
      <c r="P105" s="571"/>
      <c r="Q105" s="571"/>
      <c r="R105" s="534"/>
      <c r="S105" s="479"/>
      <c r="T105" s="534"/>
      <c r="U105" s="585" t="str">
        <f t="shared" si="3"/>
        <v/>
      </c>
      <c r="V105" s="586"/>
      <c r="W105" s="587" t="str">
        <f t="shared" si="6"/>
        <v/>
      </c>
      <c r="X105" s="648"/>
      <c r="Y105" s="334"/>
      <c r="Z105" s="5"/>
      <c r="AD105" s="3"/>
    </row>
    <row r="106" spans="2:30" ht="13.5" customHeight="1" x14ac:dyDescent="0.25">
      <c r="B106" s="401"/>
      <c r="D106" s="416">
        <f t="shared" si="7"/>
        <v>96</v>
      </c>
      <c r="E106" s="534"/>
      <c r="F106" s="534"/>
      <c r="G106" s="534"/>
      <c r="H106" s="272"/>
      <c r="I106" s="677"/>
      <c r="J106" s="680"/>
      <c r="K106" s="571"/>
      <c r="L106" s="535"/>
      <c r="M106" s="681"/>
      <c r="N106" s="899"/>
      <c r="O106" s="571"/>
      <c r="P106" s="571"/>
      <c r="Q106" s="571"/>
      <c r="R106" s="534"/>
      <c r="S106" s="479"/>
      <c r="T106" s="534"/>
      <c r="U106" s="585" t="str">
        <f t="shared" si="3"/>
        <v/>
      </c>
      <c r="V106" s="586"/>
      <c r="W106" s="587" t="str">
        <f t="shared" si="6"/>
        <v/>
      </c>
      <c r="X106" s="648"/>
      <c r="Y106" s="334"/>
      <c r="Z106" s="5"/>
    </row>
    <row r="107" spans="2:30" ht="13.5" customHeight="1" x14ac:dyDescent="0.25">
      <c r="B107" s="401"/>
      <c r="D107" s="416">
        <f t="shared" si="7"/>
        <v>97</v>
      </c>
      <c r="E107" s="534"/>
      <c r="F107" s="534"/>
      <c r="G107" s="534"/>
      <c r="H107" s="272"/>
      <c r="I107" s="677"/>
      <c r="J107" s="680"/>
      <c r="K107" s="571"/>
      <c r="L107" s="535"/>
      <c r="M107" s="681"/>
      <c r="N107" s="899"/>
      <c r="O107" s="571"/>
      <c r="P107" s="571"/>
      <c r="Q107" s="571"/>
      <c r="R107" s="534"/>
      <c r="S107" s="479"/>
      <c r="T107" s="534"/>
      <c r="U107" s="585" t="str">
        <f t="shared" si="3"/>
        <v/>
      </c>
      <c r="V107" s="586"/>
      <c r="W107" s="587" t="str">
        <f t="shared" si="6"/>
        <v/>
      </c>
      <c r="X107" s="648"/>
      <c r="Y107" s="334"/>
      <c r="Z107" s="5"/>
    </row>
    <row r="108" spans="2:30" ht="13.5" customHeight="1" x14ac:dyDescent="0.25">
      <c r="B108" s="401"/>
      <c r="D108" s="416">
        <f t="shared" si="7"/>
        <v>98</v>
      </c>
      <c r="E108" s="534"/>
      <c r="F108" s="534"/>
      <c r="G108" s="534"/>
      <c r="H108" s="272"/>
      <c r="I108" s="677"/>
      <c r="J108" s="680"/>
      <c r="K108" s="571"/>
      <c r="L108" s="535"/>
      <c r="M108" s="681"/>
      <c r="N108" s="899"/>
      <c r="O108" s="571"/>
      <c r="P108" s="571"/>
      <c r="Q108" s="571"/>
      <c r="R108" s="534"/>
      <c r="S108" s="479"/>
      <c r="T108" s="534"/>
      <c r="U108" s="585" t="str">
        <f t="shared" si="3"/>
        <v/>
      </c>
      <c r="V108" s="586"/>
      <c r="W108" s="587" t="str">
        <f t="shared" si="6"/>
        <v/>
      </c>
      <c r="X108" s="648"/>
      <c r="Y108" s="334"/>
      <c r="Z108" s="5"/>
    </row>
    <row r="109" spans="2:30" ht="13.5" customHeight="1" x14ac:dyDescent="0.25">
      <c r="B109" s="401"/>
      <c r="D109" s="416">
        <f t="shared" si="7"/>
        <v>99</v>
      </c>
      <c r="E109" s="534"/>
      <c r="F109" s="534"/>
      <c r="G109" s="534"/>
      <c r="H109" s="272"/>
      <c r="I109" s="677"/>
      <c r="J109" s="680"/>
      <c r="K109" s="571"/>
      <c r="L109" s="535"/>
      <c r="M109" s="681"/>
      <c r="N109" s="899"/>
      <c r="O109" s="571"/>
      <c r="P109" s="571"/>
      <c r="Q109" s="571"/>
      <c r="R109" s="534"/>
      <c r="S109" s="479"/>
      <c r="T109" s="534"/>
      <c r="U109" s="585" t="str">
        <f t="shared" si="3"/>
        <v/>
      </c>
      <c r="V109" s="586"/>
      <c r="W109" s="587" t="str">
        <f t="shared" si="6"/>
        <v/>
      </c>
      <c r="X109" s="648"/>
      <c r="Y109" s="334"/>
      <c r="Z109" s="5"/>
    </row>
    <row r="110" spans="2:30" ht="13.5" customHeight="1" x14ac:dyDescent="0.25">
      <c r="B110" s="401"/>
      <c r="D110" s="416">
        <f t="shared" si="7"/>
        <v>100</v>
      </c>
      <c r="E110" s="534"/>
      <c r="F110" s="534"/>
      <c r="G110" s="534"/>
      <c r="H110" s="272"/>
      <c r="I110" s="677"/>
      <c r="J110" s="680"/>
      <c r="K110" s="571"/>
      <c r="L110" s="535"/>
      <c r="M110" s="681"/>
      <c r="N110" s="899"/>
      <c r="O110" s="571"/>
      <c r="P110" s="571"/>
      <c r="Q110" s="571"/>
      <c r="R110" s="534"/>
      <c r="S110" s="479"/>
      <c r="T110" s="534"/>
      <c r="U110" s="585" t="str">
        <f t="shared" si="3"/>
        <v/>
      </c>
      <c r="V110" s="586"/>
      <c r="W110" s="587" t="str">
        <f t="shared" si="6"/>
        <v/>
      </c>
      <c r="X110" s="648"/>
      <c r="Y110" s="334"/>
      <c r="Z110" s="5"/>
    </row>
    <row r="111" spans="2:30" ht="13.5" customHeight="1" x14ac:dyDescent="0.25">
      <c r="B111" s="401"/>
      <c r="D111" s="416">
        <f t="shared" si="7"/>
        <v>101</v>
      </c>
      <c r="E111" s="534"/>
      <c r="F111" s="534"/>
      <c r="G111" s="534"/>
      <c r="H111" s="272"/>
      <c r="I111" s="677"/>
      <c r="J111" s="680"/>
      <c r="K111" s="571"/>
      <c r="L111" s="535"/>
      <c r="M111" s="681"/>
      <c r="N111" s="899"/>
      <c r="O111" s="571"/>
      <c r="P111" s="571"/>
      <c r="Q111" s="571"/>
      <c r="R111" s="534"/>
      <c r="S111" s="479"/>
      <c r="T111" s="534"/>
      <c r="U111" s="585" t="str">
        <f t="shared" si="3"/>
        <v/>
      </c>
      <c r="V111" s="586"/>
      <c r="W111" s="587" t="str">
        <f t="shared" si="6"/>
        <v/>
      </c>
      <c r="X111" s="648"/>
      <c r="Y111" s="334"/>
      <c r="Z111" s="5"/>
    </row>
    <row r="112" spans="2:30" ht="13.5" customHeight="1" x14ac:dyDescent="0.25">
      <c r="B112" s="401"/>
      <c r="D112" s="416">
        <f t="shared" si="7"/>
        <v>102</v>
      </c>
      <c r="E112" s="534"/>
      <c r="F112" s="534"/>
      <c r="G112" s="534"/>
      <c r="H112" s="272"/>
      <c r="I112" s="677"/>
      <c r="J112" s="680"/>
      <c r="K112" s="571"/>
      <c r="L112" s="535"/>
      <c r="M112" s="681"/>
      <c r="N112" s="899"/>
      <c r="O112" s="571"/>
      <c r="P112" s="571"/>
      <c r="Q112" s="571"/>
      <c r="R112" s="534"/>
      <c r="S112" s="479"/>
      <c r="T112" s="534"/>
      <c r="U112" s="585" t="str">
        <f t="shared" si="3"/>
        <v/>
      </c>
      <c r="V112" s="586"/>
      <c r="W112" s="587" t="str">
        <f t="shared" si="6"/>
        <v/>
      </c>
      <c r="X112" s="648"/>
      <c r="Y112" s="334"/>
      <c r="Z112" s="5"/>
    </row>
    <row r="113" spans="2:26" ht="13.5" customHeight="1" x14ac:dyDescent="0.25">
      <c r="B113" s="401"/>
      <c r="D113" s="416">
        <f t="shared" si="7"/>
        <v>103</v>
      </c>
      <c r="E113" s="534"/>
      <c r="F113" s="534"/>
      <c r="G113" s="534"/>
      <c r="H113" s="272"/>
      <c r="I113" s="677"/>
      <c r="J113" s="680"/>
      <c r="K113" s="571"/>
      <c r="L113" s="535"/>
      <c r="M113" s="681"/>
      <c r="N113" s="899"/>
      <c r="O113" s="571"/>
      <c r="P113" s="571"/>
      <c r="Q113" s="571"/>
      <c r="R113" s="534"/>
      <c r="S113" s="479"/>
      <c r="T113" s="534"/>
      <c r="U113" s="585" t="str">
        <f t="shared" si="3"/>
        <v/>
      </c>
      <c r="V113" s="586"/>
      <c r="W113" s="587" t="str">
        <f t="shared" si="6"/>
        <v/>
      </c>
      <c r="X113" s="648"/>
      <c r="Y113" s="334"/>
      <c r="Z113" s="5"/>
    </row>
    <row r="114" spans="2:26" ht="13.5" customHeight="1" x14ac:dyDescent="0.25">
      <c r="B114" s="401"/>
      <c r="D114" s="416">
        <f t="shared" si="7"/>
        <v>104</v>
      </c>
      <c r="E114" s="534"/>
      <c r="F114" s="534"/>
      <c r="G114" s="534"/>
      <c r="H114" s="272"/>
      <c r="I114" s="677"/>
      <c r="J114" s="680"/>
      <c r="K114" s="571"/>
      <c r="L114" s="535"/>
      <c r="M114" s="681"/>
      <c r="N114" s="899"/>
      <c r="O114" s="571"/>
      <c r="P114" s="571"/>
      <c r="Q114" s="571"/>
      <c r="R114" s="534"/>
      <c r="S114" s="479"/>
      <c r="T114" s="534"/>
      <c r="U114" s="585" t="str">
        <f t="shared" si="3"/>
        <v/>
      </c>
      <c r="V114" s="586"/>
      <c r="W114" s="587" t="str">
        <f t="shared" si="6"/>
        <v/>
      </c>
      <c r="X114" s="648"/>
      <c r="Y114" s="334"/>
      <c r="Z114" s="5"/>
    </row>
    <row r="115" spans="2:26" ht="13.5" customHeight="1" x14ac:dyDescent="0.25">
      <c r="B115" s="401"/>
      <c r="D115" s="416">
        <f t="shared" si="7"/>
        <v>105</v>
      </c>
      <c r="E115" s="534"/>
      <c r="F115" s="534"/>
      <c r="G115" s="534"/>
      <c r="H115" s="272"/>
      <c r="I115" s="677"/>
      <c r="J115" s="680"/>
      <c r="K115" s="571"/>
      <c r="L115" s="535"/>
      <c r="M115" s="681"/>
      <c r="N115" s="899"/>
      <c r="O115" s="571"/>
      <c r="P115" s="571"/>
      <c r="Q115" s="571"/>
      <c r="R115" s="534"/>
      <c r="S115" s="479"/>
      <c r="T115" s="534"/>
      <c r="U115" s="585" t="str">
        <f t="shared" si="3"/>
        <v/>
      </c>
      <c r="V115" s="586"/>
      <c r="W115" s="587" t="str">
        <f t="shared" si="6"/>
        <v/>
      </c>
      <c r="X115" s="648"/>
      <c r="Y115" s="334"/>
      <c r="Z115" s="5"/>
    </row>
    <row r="116" spans="2:26" ht="13.5" customHeight="1" x14ac:dyDescent="0.25">
      <c r="B116" s="401"/>
      <c r="D116" s="416">
        <f t="shared" si="7"/>
        <v>106</v>
      </c>
      <c r="E116" s="534"/>
      <c r="F116" s="534"/>
      <c r="G116" s="534"/>
      <c r="H116" s="272"/>
      <c r="I116" s="677"/>
      <c r="J116" s="680"/>
      <c r="K116" s="571"/>
      <c r="L116" s="535"/>
      <c r="M116" s="681"/>
      <c r="N116" s="899"/>
      <c r="O116" s="571"/>
      <c r="P116" s="571"/>
      <c r="Q116" s="571"/>
      <c r="R116" s="534"/>
      <c r="S116" s="479"/>
      <c r="T116" s="534"/>
      <c r="U116" s="585" t="str">
        <f t="shared" si="3"/>
        <v/>
      </c>
      <c r="V116" s="586"/>
      <c r="W116" s="587" t="str">
        <f t="shared" si="6"/>
        <v/>
      </c>
      <c r="X116" s="648"/>
      <c r="Y116" s="334"/>
      <c r="Z116" s="5"/>
    </row>
    <row r="117" spans="2:26" ht="13.5" customHeight="1" x14ac:dyDescent="0.25">
      <c r="B117" s="401"/>
      <c r="D117" s="416">
        <f t="shared" si="7"/>
        <v>107</v>
      </c>
      <c r="E117" s="534"/>
      <c r="F117" s="534"/>
      <c r="G117" s="534"/>
      <c r="H117" s="272"/>
      <c r="I117" s="677"/>
      <c r="J117" s="680"/>
      <c r="K117" s="571"/>
      <c r="L117" s="535"/>
      <c r="M117" s="681"/>
      <c r="N117" s="899"/>
      <c r="O117" s="571"/>
      <c r="P117" s="571"/>
      <c r="Q117" s="571"/>
      <c r="R117" s="534"/>
      <c r="S117" s="479"/>
      <c r="T117" s="534"/>
      <c r="U117" s="585" t="str">
        <f t="shared" si="3"/>
        <v/>
      </c>
      <c r="V117" s="586"/>
      <c r="W117" s="587" t="str">
        <f t="shared" si="6"/>
        <v/>
      </c>
      <c r="X117" s="648"/>
      <c r="Y117" s="334"/>
      <c r="Z117" s="5"/>
    </row>
    <row r="118" spans="2:26" ht="13.5" customHeight="1" x14ac:dyDescent="0.25">
      <c r="B118" s="401"/>
      <c r="D118" s="416">
        <f t="shared" si="7"/>
        <v>108</v>
      </c>
      <c r="E118" s="534"/>
      <c r="F118" s="534"/>
      <c r="G118" s="534"/>
      <c r="H118" s="272"/>
      <c r="I118" s="677"/>
      <c r="J118" s="680"/>
      <c r="K118" s="571"/>
      <c r="L118" s="535"/>
      <c r="M118" s="681"/>
      <c r="N118" s="899"/>
      <c r="O118" s="571"/>
      <c r="P118" s="571"/>
      <c r="Q118" s="571"/>
      <c r="R118" s="534"/>
      <c r="S118" s="479"/>
      <c r="T118" s="534"/>
      <c r="U118" s="585" t="str">
        <f t="shared" si="3"/>
        <v/>
      </c>
      <c r="V118" s="586"/>
      <c r="W118" s="587" t="str">
        <f t="shared" si="6"/>
        <v/>
      </c>
      <c r="X118" s="648"/>
      <c r="Y118" s="334"/>
      <c r="Z118" s="5"/>
    </row>
    <row r="119" spans="2:26" ht="13.5" customHeight="1" x14ac:dyDescent="0.25">
      <c r="B119" s="401"/>
      <c r="D119" s="416">
        <f t="shared" si="7"/>
        <v>109</v>
      </c>
      <c r="E119" s="534"/>
      <c r="F119" s="534"/>
      <c r="G119" s="534"/>
      <c r="H119" s="272"/>
      <c r="I119" s="677"/>
      <c r="J119" s="680"/>
      <c r="K119" s="571"/>
      <c r="L119" s="535"/>
      <c r="M119" s="681"/>
      <c r="N119" s="899"/>
      <c r="O119" s="571"/>
      <c r="P119" s="571"/>
      <c r="Q119" s="571"/>
      <c r="R119" s="534"/>
      <c r="S119" s="479"/>
      <c r="T119" s="534"/>
      <c r="U119" s="585" t="str">
        <f t="shared" si="3"/>
        <v/>
      </c>
      <c r="V119" s="586"/>
      <c r="W119" s="587" t="str">
        <f t="shared" si="6"/>
        <v/>
      </c>
      <c r="X119" s="648"/>
      <c r="Y119" s="334"/>
      <c r="Z119" s="5"/>
    </row>
    <row r="120" spans="2:26" ht="13.5" customHeight="1" x14ac:dyDescent="0.25">
      <c r="B120" s="401"/>
      <c r="D120" s="416">
        <f t="shared" si="7"/>
        <v>110</v>
      </c>
      <c r="E120" s="534"/>
      <c r="F120" s="534"/>
      <c r="G120" s="534"/>
      <c r="H120" s="272"/>
      <c r="I120" s="677"/>
      <c r="J120" s="680"/>
      <c r="K120" s="571"/>
      <c r="L120" s="535"/>
      <c r="M120" s="681"/>
      <c r="N120" s="899"/>
      <c r="O120" s="571"/>
      <c r="P120" s="571"/>
      <c r="Q120" s="571"/>
      <c r="R120" s="534"/>
      <c r="S120" s="479"/>
      <c r="T120" s="534"/>
      <c r="U120" s="585" t="str">
        <f t="shared" si="3"/>
        <v/>
      </c>
      <c r="V120" s="586"/>
      <c r="W120" s="587" t="str">
        <f t="shared" si="6"/>
        <v/>
      </c>
      <c r="X120" s="648"/>
      <c r="Y120" s="334"/>
      <c r="Z120" s="5"/>
    </row>
    <row r="121" spans="2:26" ht="13.5" customHeight="1" x14ac:dyDescent="0.25">
      <c r="B121" s="401"/>
      <c r="D121" s="416">
        <f t="shared" si="7"/>
        <v>111</v>
      </c>
      <c r="E121" s="534"/>
      <c r="F121" s="534"/>
      <c r="G121" s="534"/>
      <c r="H121" s="272"/>
      <c r="I121" s="677"/>
      <c r="J121" s="680"/>
      <c r="K121" s="571"/>
      <c r="L121" s="535"/>
      <c r="M121" s="681"/>
      <c r="N121" s="899"/>
      <c r="O121" s="571"/>
      <c r="P121" s="571"/>
      <c r="Q121" s="571"/>
      <c r="R121" s="534"/>
      <c r="S121" s="479"/>
      <c r="T121" s="534"/>
      <c r="U121" s="585" t="str">
        <f t="shared" si="3"/>
        <v/>
      </c>
      <c r="V121" s="586"/>
      <c r="W121" s="587" t="str">
        <f t="shared" si="6"/>
        <v/>
      </c>
      <c r="X121" s="648"/>
      <c r="Y121" s="334"/>
      <c r="Z121" s="5"/>
    </row>
    <row r="122" spans="2:26" ht="13.5" customHeight="1" x14ac:dyDescent="0.25">
      <c r="B122" s="401"/>
      <c r="D122" s="416">
        <f t="shared" si="7"/>
        <v>112</v>
      </c>
      <c r="E122" s="534"/>
      <c r="F122" s="534"/>
      <c r="G122" s="534"/>
      <c r="H122" s="272"/>
      <c r="I122" s="677"/>
      <c r="J122" s="680"/>
      <c r="K122" s="571"/>
      <c r="L122" s="535"/>
      <c r="M122" s="681"/>
      <c r="N122" s="899"/>
      <c r="O122" s="571"/>
      <c r="P122" s="571"/>
      <c r="Q122" s="571"/>
      <c r="R122" s="534"/>
      <c r="S122" s="479"/>
      <c r="T122" s="534"/>
      <c r="U122" s="585" t="str">
        <f t="shared" si="3"/>
        <v/>
      </c>
      <c r="V122" s="586"/>
      <c r="W122" s="587" t="str">
        <f t="shared" si="6"/>
        <v/>
      </c>
      <c r="X122" s="648"/>
      <c r="Y122" s="334"/>
      <c r="Z122" s="5"/>
    </row>
    <row r="123" spans="2:26" ht="13.5" customHeight="1" x14ac:dyDescent="0.25">
      <c r="B123" s="401"/>
      <c r="D123" s="416">
        <f t="shared" si="7"/>
        <v>113</v>
      </c>
      <c r="E123" s="534"/>
      <c r="F123" s="534"/>
      <c r="G123" s="534"/>
      <c r="H123" s="272"/>
      <c r="I123" s="677"/>
      <c r="J123" s="680"/>
      <c r="K123" s="571"/>
      <c r="L123" s="535"/>
      <c r="M123" s="681"/>
      <c r="N123" s="899"/>
      <c r="O123" s="571"/>
      <c r="P123" s="571"/>
      <c r="Q123" s="571"/>
      <c r="R123" s="534"/>
      <c r="S123" s="479"/>
      <c r="T123" s="534"/>
      <c r="U123" s="585" t="str">
        <f t="shared" si="3"/>
        <v/>
      </c>
      <c r="V123" s="586"/>
      <c r="W123" s="587" t="str">
        <f t="shared" si="6"/>
        <v/>
      </c>
      <c r="X123" s="648"/>
      <c r="Y123" s="334"/>
      <c r="Z123" s="5"/>
    </row>
    <row r="124" spans="2:26" ht="13.5" customHeight="1" x14ac:dyDescent="0.25">
      <c r="B124" s="401"/>
      <c r="D124" s="416">
        <f t="shared" si="7"/>
        <v>114</v>
      </c>
      <c r="E124" s="534"/>
      <c r="F124" s="534"/>
      <c r="G124" s="534"/>
      <c r="H124" s="272"/>
      <c r="I124" s="677"/>
      <c r="J124" s="680"/>
      <c r="K124" s="571"/>
      <c r="L124" s="535"/>
      <c r="M124" s="681"/>
      <c r="N124" s="899"/>
      <c r="O124" s="571"/>
      <c r="P124" s="571"/>
      <c r="Q124" s="571"/>
      <c r="R124" s="534"/>
      <c r="S124" s="479"/>
      <c r="T124" s="534"/>
      <c r="U124" s="585" t="str">
        <f t="shared" si="3"/>
        <v/>
      </c>
      <c r="V124" s="586"/>
      <c r="W124" s="587" t="str">
        <f t="shared" si="6"/>
        <v/>
      </c>
      <c r="X124" s="648"/>
      <c r="Y124" s="334"/>
      <c r="Z124" s="5"/>
    </row>
    <row r="125" spans="2:26" ht="13.5" customHeight="1" x14ac:dyDescent="0.25">
      <c r="B125" s="401"/>
      <c r="D125" s="416">
        <f t="shared" si="7"/>
        <v>115</v>
      </c>
      <c r="E125" s="534"/>
      <c r="F125" s="534"/>
      <c r="G125" s="534"/>
      <c r="H125" s="272"/>
      <c r="I125" s="677"/>
      <c r="J125" s="680"/>
      <c r="K125" s="571"/>
      <c r="L125" s="535"/>
      <c r="M125" s="681"/>
      <c r="N125" s="899"/>
      <c r="O125" s="571"/>
      <c r="P125" s="571"/>
      <c r="Q125" s="571"/>
      <c r="R125" s="534"/>
      <c r="S125" s="479"/>
      <c r="T125" s="534"/>
      <c r="U125" s="585" t="str">
        <f t="shared" si="3"/>
        <v/>
      </c>
      <c r="V125" s="586"/>
      <c r="W125" s="587" t="str">
        <f t="shared" si="6"/>
        <v/>
      </c>
      <c r="X125" s="648"/>
      <c r="Y125" s="334"/>
      <c r="Z125" s="5"/>
    </row>
    <row r="126" spans="2:26" ht="13.5" customHeight="1" x14ac:dyDescent="0.25">
      <c r="B126" s="401"/>
      <c r="D126" s="416">
        <f t="shared" si="7"/>
        <v>116</v>
      </c>
      <c r="E126" s="534"/>
      <c r="F126" s="534"/>
      <c r="G126" s="534"/>
      <c r="H126" s="272"/>
      <c r="I126" s="677"/>
      <c r="J126" s="680"/>
      <c r="K126" s="571"/>
      <c r="L126" s="535"/>
      <c r="M126" s="681"/>
      <c r="N126" s="899"/>
      <c r="O126" s="571"/>
      <c r="P126" s="571"/>
      <c r="Q126" s="571"/>
      <c r="R126" s="534"/>
      <c r="S126" s="479"/>
      <c r="T126" s="534"/>
      <c r="U126" s="585" t="str">
        <f t="shared" si="3"/>
        <v/>
      </c>
      <c r="V126" s="586"/>
      <c r="W126" s="587" t="str">
        <f t="shared" si="6"/>
        <v/>
      </c>
      <c r="X126" s="648"/>
      <c r="Y126" s="334"/>
      <c r="Z126" s="5"/>
    </row>
    <row r="127" spans="2:26" ht="13.5" customHeight="1" x14ac:dyDescent="0.25">
      <c r="B127" s="401"/>
      <c r="D127" s="416">
        <f t="shared" si="7"/>
        <v>117</v>
      </c>
      <c r="E127" s="534"/>
      <c r="F127" s="534"/>
      <c r="G127" s="534"/>
      <c r="H127" s="272"/>
      <c r="I127" s="677"/>
      <c r="J127" s="680"/>
      <c r="K127" s="571"/>
      <c r="L127" s="535"/>
      <c r="M127" s="681"/>
      <c r="N127" s="899"/>
      <c r="O127" s="571"/>
      <c r="P127" s="571"/>
      <c r="Q127" s="571"/>
      <c r="R127" s="534"/>
      <c r="S127" s="479"/>
      <c r="T127" s="534"/>
      <c r="U127" s="585" t="str">
        <f t="shared" si="3"/>
        <v/>
      </c>
      <c r="V127" s="586"/>
      <c r="W127" s="587" t="str">
        <f t="shared" si="6"/>
        <v/>
      </c>
      <c r="X127" s="648"/>
      <c r="Y127" s="334"/>
      <c r="Z127" s="5"/>
    </row>
    <row r="128" spans="2:26" ht="13.5" customHeight="1" x14ac:dyDescent="0.25">
      <c r="B128" s="401"/>
      <c r="D128" s="416">
        <f t="shared" si="7"/>
        <v>118</v>
      </c>
      <c r="E128" s="534"/>
      <c r="F128" s="534"/>
      <c r="G128" s="534"/>
      <c r="H128" s="272"/>
      <c r="I128" s="677"/>
      <c r="J128" s="680"/>
      <c r="K128" s="571"/>
      <c r="L128" s="535"/>
      <c r="M128" s="681"/>
      <c r="N128" s="899"/>
      <c r="O128" s="571"/>
      <c r="P128" s="571"/>
      <c r="Q128" s="571"/>
      <c r="R128" s="534"/>
      <c r="S128" s="479"/>
      <c r="T128" s="534"/>
      <c r="U128" s="585" t="str">
        <f t="shared" si="3"/>
        <v/>
      </c>
      <c r="V128" s="586"/>
      <c r="W128" s="587" t="str">
        <f t="shared" si="6"/>
        <v/>
      </c>
      <c r="X128" s="648"/>
      <c r="Y128" s="334"/>
      <c r="Z128" s="5"/>
    </row>
    <row r="129" spans="2:30" ht="13.5" customHeight="1" x14ac:dyDescent="0.25">
      <c r="B129" s="401"/>
      <c r="D129" s="416">
        <f t="shared" si="7"/>
        <v>119</v>
      </c>
      <c r="E129" s="534"/>
      <c r="F129" s="534"/>
      <c r="G129" s="534"/>
      <c r="H129" s="272"/>
      <c r="I129" s="677"/>
      <c r="J129" s="680"/>
      <c r="K129" s="571"/>
      <c r="L129" s="535"/>
      <c r="M129" s="681"/>
      <c r="N129" s="899"/>
      <c r="O129" s="571"/>
      <c r="P129" s="571"/>
      <c r="Q129" s="571"/>
      <c r="R129" s="534"/>
      <c r="S129" s="479"/>
      <c r="T129" s="534"/>
      <c r="U129" s="585" t="str">
        <f t="shared" si="3"/>
        <v/>
      </c>
      <c r="V129" s="586"/>
      <c r="W129" s="587" t="str">
        <f t="shared" si="6"/>
        <v/>
      </c>
      <c r="X129" s="648"/>
      <c r="Y129" s="334"/>
      <c r="Z129" s="5"/>
    </row>
    <row r="130" spans="2:30" ht="13.5" customHeight="1" x14ac:dyDescent="0.25">
      <c r="B130" s="401"/>
      <c r="D130" s="416">
        <f t="shared" si="7"/>
        <v>120</v>
      </c>
      <c r="E130" s="534"/>
      <c r="F130" s="534"/>
      <c r="G130" s="534"/>
      <c r="H130" s="272"/>
      <c r="I130" s="677"/>
      <c r="J130" s="680"/>
      <c r="K130" s="571"/>
      <c r="L130" s="535"/>
      <c r="M130" s="681"/>
      <c r="N130" s="899"/>
      <c r="O130" s="571"/>
      <c r="P130" s="571"/>
      <c r="Q130" s="571"/>
      <c r="R130" s="534"/>
      <c r="S130" s="479"/>
      <c r="T130" s="534"/>
      <c r="U130" s="585" t="str">
        <f t="shared" si="3"/>
        <v/>
      </c>
      <c r="V130" s="586"/>
      <c r="W130" s="587" t="str">
        <f t="shared" si="6"/>
        <v/>
      </c>
      <c r="X130" s="648"/>
      <c r="Y130" s="334"/>
      <c r="Z130" s="5"/>
    </row>
    <row r="131" spans="2:30" ht="13.5" customHeight="1" x14ac:dyDescent="0.25">
      <c r="B131" s="401"/>
      <c r="D131" s="416">
        <f>D130+1</f>
        <v>121</v>
      </c>
      <c r="E131" s="534"/>
      <c r="F131" s="534"/>
      <c r="G131" s="534"/>
      <c r="H131" s="272"/>
      <c r="I131" s="677"/>
      <c r="J131" s="680"/>
      <c r="K131" s="571"/>
      <c r="L131" s="535"/>
      <c r="M131" s="681"/>
      <c r="N131" s="899"/>
      <c r="O131" s="571"/>
      <c r="P131" s="571"/>
      <c r="Q131" s="571"/>
      <c r="R131" s="534"/>
      <c r="S131" s="479"/>
      <c r="T131" s="534"/>
      <c r="U131" s="585" t="str">
        <f t="shared" si="3"/>
        <v/>
      </c>
      <c r="V131" s="586"/>
      <c r="W131" s="587" t="str">
        <f t="shared" si="6"/>
        <v/>
      </c>
      <c r="X131" s="648"/>
      <c r="Y131" s="334"/>
      <c r="Z131" s="5"/>
    </row>
    <row r="132" spans="2:30" ht="13.5" customHeight="1" x14ac:dyDescent="0.25">
      <c r="B132" s="401"/>
      <c r="D132" s="416">
        <f>D131+1</f>
        <v>122</v>
      </c>
      <c r="E132" s="534"/>
      <c r="F132" s="534"/>
      <c r="G132" s="534"/>
      <c r="H132" s="272"/>
      <c r="I132" s="677"/>
      <c r="J132" s="680"/>
      <c r="K132" s="571"/>
      <c r="L132" s="535"/>
      <c r="M132" s="681"/>
      <c r="N132" s="899"/>
      <c r="O132" s="571"/>
      <c r="P132" s="571"/>
      <c r="Q132" s="571"/>
      <c r="R132" s="534"/>
      <c r="S132" s="479"/>
      <c r="T132" s="534"/>
      <c r="U132" s="585" t="str">
        <f t="shared" si="3"/>
        <v/>
      </c>
      <c r="V132" s="586"/>
      <c r="W132" s="587" t="str">
        <f t="shared" si="6"/>
        <v/>
      </c>
      <c r="X132" s="648"/>
      <c r="Y132" s="334"/>
      <c r="Z132" s="5"/>
    </row>
    <row r="133" spans="2:30" ht="13.5" customHeight="1" x14ac:dyDescent="0.25">
      <c r="B133" s="401"/>
      <c r="D133" s="416">
        <f>D132+1</f>
        <v>123</v>
      </c>
      <c r="E133" s="534"/>
      <c r="F133" s="534"/>
      <c r="G133" s="534"/>
      <c r="H133" s="272"/>
      <c r="I133" s="677"/>
      <c r="J133" s="680"/>
      <c r="K133" s="571"/>
      <c r="L133" s="535"/>
      <c r="M133" s="681"/>
      <c r="N133" s="899"/>
      <c r="O133" s="571"/>
      <c r="P133" s="571"/>
      <c r="Q133" s="571"/>
      <c r="R133" s="534"/>
      <c r="S133" s="479"/>
      <c r="T133" s="534"/>
      <c r="U133" s="585" t="str">
        <f t="shared" si="3"/>
        <v/>
      </c>
      <c r="V133" s="586"/>
      <c r="W133" s="587" t="str">
        <f t="shared" si="6"/>
        <v/>
      </c>
      <c r="X133" s="648"/>
      <c r="Y133" s="334"/>
      <c r="Z133" s="5"/>
    </row>
    <row r="134" spans="2:30" ht="13.5" customHeight="1" x14ac:dyDescent="0.25">
      <c r="B134" s="401"/>
      <c r="D134" s="416">
        <f t="shared" ref="D134:D161" si="8">D133+1</f>
        <v>124</v>
      </c>
      <c r="E134" s="534"/>
      <c r="F134" s="534"/>
      <c r="G134" s="534"/>
      <c r="H134" s="272"/>
      <c r="I134" s="677"/>
      <c r="J134" s="680"/>
      <c r="K134" s="571"/>
      <c r="L134" s="535"/>
      <c r="M134" s="681"/>
      <c r="N134" s="899"/>
      <c r="O134" s="571"/>
      <c r="P134" s="571"/>
      <c r="Q134" s="571"/>
      <c r="R134" s="534"/>
      <c r="S134" s="479"/>
      <c r="T134" s="534"/>
      <c r="U134" s="585" t="str">
        <f t="shared" si="3"/>
        <v/>
      </c>
      <c r="V134" s="586"/>
      <c r="W134" s="587" t="str">
        <f t="shared" si="6"/>
        <v/>
      </c>
      <c r="X134" s="648"/>
      <c r="Y134" s="334"/>
      <c r="Z134" s="5"/>
      <c r="AD134" s="3"/>
    </row>
    <row r="135" spans="2:30" ht="13.5" customHeight="1" x14ac:dyDescent="0.25">
      <c r="B135" s="401"/>
      <c r="D135" s="416">
        <f t="shared" si="8"/>
        <v>125</v>
      </c>
      <c r="E135" s="534"/>
      <c r="F135" s="534"/>
      <c r="G135" s="534"/>
      <c r="H135" s="272"/>
      <c r="I135" s="677"/>
      <c r="J135" s="680"/>
      <c r="K135" s="571"/>
      <c r="L135" s="535"/>
      <c r="M135" s="681"/>
      <c r="N135" s="899"/>
      <c r="O135" s="571"/>
      <c r="P135" s="571"/>
      <c r="Q135" s="571"/>
      <c r="R135" s="534"/>
      <c r="S135" s="479"/>
      <c r="T135" s="534"/>
      <c r="U135" s="585" t="str">
        <f t="shared" si="3"/>
        <v/>
      </c>
      <c r="V135" s="586"/>
      <c r="W135" s="587" t="str">
        <f t="shared" si="6"/>
        <v/>
      </c>
      <c r="X135" s="648"/>
      <c r="Y135" s="334"/>
      <c r="Z135" s="5"/>
      <c r="AD135" s="3"/>
    </row>
    <row r="136" spans="2:30" ht="13.5" customHeight="1" x14ac:dyDescent="0.25">
      <c r="B136" s="401"/>
      <c r="D136" s="416">
        <f t="shared" si="8"/>
        <v>126</v>
      </c>
      <c r="E136" s="534"/>
      <c r="F136" s="534"/>
      <c r="G136" s="534"/>
      <c r="H136" s="272"/>
      <c r="I136" s="677"/>
      <c r="J136" s="680"/>
      <c r="K136" s="571"/>
      <c r="L136" s="535"/>
      <c r="M136" s="681"/>
      <c r="N136" s="899"/>
      <c r="O136" s="571"/>
      <c r="P136" s="571"/>
      <c r="Q136" s="571"/>
      <c r="R136" s="534"/>
      <c r="S136" s="479"/>
      <c r="T136" s="534"/>
      <c r="U136" s="585" t="str">
        <f t="shared" si="3"/>
        <v/>
      </c>
      <c r="V136" s="586"/>
      <c r="W136" s="587" t="str">
        <f t="shared" si="6"/>
        <v/>
      </c>
      <c r="X136" s="648"/>
      <c r="Y136" s="334"/>
      <c r="Z136" s="5"/>
    </row>
    <row r="137" spans="2:30" ht="13.5" customHeight="1" x14ac:dyDescent="0.25">
      <c r="B137" s="401"/>
      <c r="D137" s="416">
        <f t="shared" si="8"/>
        <v>127</v>
      </c>
      <c r="E137" s="534"/>
      <c r="F137" s="534"/>
      <c r="G137" s="534"/>
      <c r="H137" s="272"/>
      <c r="I137" s="677"/>
      <c r="J137" s="680"/>
      <c r="K137" s="571"/>
      <c r="L137" s="535"/>
      <c r="M137" s="681"/>
      <c r="N137" s="899"/>
      <c r="O137" s="571"/>
      <c r="P137" s="571"/>
      <c r="Q137" s="571"/>
      <c r="R137" s="534"/>
      <c r="S137" s="479"/>
      <c r="T137" s="534"/>
      <c r="U137" s="585" t="str">
        <f t="shared" si="3"/>
        <v/>
      </c>
      <c r="V137" s="586"/>
      <c r="W137" s="587" t="str">
        <f t="shared" si="6"/>
        <v/>
      </c>
      <c r="X137" s="648"/>
      <c r="Y137" s="334"/>
      <c r="Z137" s="5"/>
    </row>
    <row r="138" spans="2:30" ht="13.5" customHeight="1" x14ac:dyDescent="0.25">
      <c r="B138" s="401"/>
      <c r="D138" s="416">
        <f t="shared" si="8"/>
        <v>128</v>
      </c>
      <c r="E138" s="534"/>
      <c r="F138" s="534"/>
      <c r="G138" s="534"/>
      <c r="H138" s="272"/>
      <c r="I138" s="677"/>
      <c r="J138" s="680"/>
      <c r="K138" s="571"/>
      <c r="L138" s="535"/>
      <c r="M138" s="681"/>
      <c r="N138" s="899"/>
      <c r="O138" s="571"/>
      <c r="P138" s="571"/>
      <c r="Q138" s="571"/>
      <c r="R138" s="534"/>
      <c r="S138" s="479"/>
      <c r="T138" s="534"/>
      <c r="U138" s="585" t="str">
        <f t="shared" si="3"/>
        <v/>
      </c>
      <c r="V138" s="586"/>
      <c r="W138" s="587" t="str">
        <f t="shared" si="6"/>
        <v/>
      </c>
      <c r="X138" s="648"/>
      <c r="Y138" s="334"/>
      <c r="Z138" s="5"/>
    </row>
    <row r="139" spans="2:30" ht="13.5" customHeight="1" x14ac:dyDescent="0.25">
      <c r="B139" s="401"/>
      <c r="D139" s="416">
        <f t="shared" si="8"/>
        <v>129</v>
      </c>
      <c r="E139" s="534"/>
      <c r="F139" s="534"/>
      <c r="G139" s="534"/>
      <c r="H139" s="272"/>
      <c r="I139" s="677"/>
      <c r="J139" s="680"/>
      <c r="K139" s="571"/>
      <c r="L139" s="535"/>
      <c r="M139" s="681"/>
      <c r="N139" s="899"/>
      <c r="O139" s="571"/>
      <c r="P139" s="571"/>
      <c r="Q139" s="571"/>
      <c r="R139" s="534"/>
      <c r="S139" s="479"/>
      <c r="T139" s="534"/>
      <c r="U139" s="585" t="str">
        <f t="shared" si="3"/>
        <v/>
      </c>
      <c r="V139" s="586"/>
      <c r="W139" s="587" t="str">
        <f t="shared" ref="W139:W190" si="9">IF(V139="",U139,V139)</f>
        <v/>
      </c>
      <c r="X139" s="648"/>
      <c r="Y139" s="334"/>
      <c r="Z139" s="5"/>
    </row>
    <row r="140" spans="2:30" ht="13.5" customHeight="1" x14ac:dyDescent="0.25">
      <c r="B140" s="401"/>
      <c r="D140" s="416">
        <f t="shared" si="8"/>
        <v>130</v>
      </c>
      <c r="E140" s="534"/>
      <c r="F140" s="534"/>
      <c r="G140" s="534"/>
      <c r="H140" s="272"/>
      <c r="I140" s="677"/>
      <c r="J140" s="680"/>
      <c r="K140" s="571"/>
      <c r="L140" s="535"/>
      <c r="M140" s="681"/>
      <c r="N140" s="899"/>
      <c r="O140" s="571"/>
      <c r="P140" s="571"/>
      <c r="Q140" s="571"/>
      <c r="R140" s="534"/>
      <c r="S140" s="479"/>
      <c r="T140" s="534"/>
      <c r="U140" s="585" t="str">
        <f t="shared" si="3"/>
        <v/>
      </c>
      <c r="V140" s="586"/>
      <c r="W140" s="587" t="str">
        <f t="shared" si="9"/>
        <v/>
      </c>
      <c r="X140" s="648"/>
      <c r="Y140" s="334"/>
      <c r="Z140" s="5"/>
    </row>
    <row r="141" spans="2:30" ht="13.5" customHeight="1" x14ac:dyDescent="0.25">
      <c r="B141" s="401"/>
      <c r="D141" s="416">
        <f t="shared" si="8"/>
        <v>131</v>
      </c>
      <c r="E141" s="534"/>
      <c r="F141" s="534"/>
      <c r="G141" s="534"/>
      <c r="H141" s="272"/>
      <c r="I141" s="677"/>
      <c r="J141" s="680"/>
      <c r="K141" s="571"/>
      <c r="L141" s="535"/>
      <c r="M141" s="681"/>
      <c r="N141" s="899"/>
      <c r="O141" s="571"/>
      <c r="P141" s="571"/>
      <c r="Q141" s="571"/>
      <c r="R141" s="534"/>
      <c r="S141" s="479"/>
      <c r="T141" s="534"/>
      <c r="U141" s="585" t="str">
        <f t="shared" si="3"/>
        <v/>
      </c>
      <c r="V141" s="586"/>
      <c r="W141" s="587" t="str">
        <f t="shared" si="9"/>
        <v/>
      </c>
      <c r="X141" s="648"/>
      <c r="Y141" s="334"/>
      <c r="Z141" s="5"/>
    </row>
    <row r="142" spans="2:30" ht="13.5" customHeight="1" x14ac:dyDescent="0.25">
      <c r="B142" s="401"/>
      <c r="D142" s="416">
        <f t="shared" si="8"/>
        <v>132</v>
      </c>
      <c r="E142" s="534"/>
      <c r="F142" s="534"/>
      <c r="G142" s="534"/>
      <c r="H142" s="272"/>
      <c r="I142" s="677"/>
      <c r="J142" s="680"/>
      <c r="K142" s="571"/>
      <c r="L142" s="535"/>
      <c r="M142" s="681"/>
      <c r="N142" s="899"/>
      <c r="O142" s="571"/>
      <c r="P142" s="571"/>
      <c r="Q142" s="571"/>
      <c r="R142" s="534"/>
      <c r="S142" s="479"/>
      <c r="T142" s="534"/>
      <c r="U142" s="585" t="str">
        <f t="shared" si="3"/>
        <v/>
      </c>
      <c r="V142" s="586"/>
      <c r="W142" s="587" t="str">
        <f t="shared" si="9"/>
        <v/>
      </c>
      <c r="X142" s="648"/>
      <c r="Y142" s="334"/>
      <c r="Z142" s="5"/>
    </row>
    <row r="143" spans="2:30" ht="13.5" customHeight="1" x14ac:dyDescent="0.25">
      <c r="B143" s="401"/>
      <c r="D143" s="416">
        <f t="shared" si="8"/>
        <v>133</v>
      </c>
      <c r="E143" s="534"/>
      <c r="F143" s="534"/>
      <c r="G143" s="534"/>
      <c r="H143" s="272"/>
      <c r="I143" s="677"/>
      <c r="J143" s="680"/>
      <c r="K143" s="571"/>
      <c r="L143" s="535"/>
      <c r="M143" s="681"/>
      <c r="N143" s="899"/>
      <c r="O143" s="571"/>
      <c r="P143" s="571"/>
      <c r="Q143" s="571"/>
      <c r="R143" s="534"/>
      <c r="S143" s="479"/>
      <c r="T143" s="534"/>
      <c r="U143" s="585" t="str">
        <f t="shared" si="3"/>
        <v/>
      </c>
      <c r="V143" s="586"/>
      <c r="W143" s="587" t="str">
        <f t="shared" si="9"/>
        <v/>
      </c>
      <c r="X143" s="648"/>
      <c r="Y143" s="334"/>
      <c r="Z143" s="5"/>
    </row>
    <row r="144" spans="2:30" ht="13.5" customHeight="1" x14ac:dyDescent="0.25">
      <c r="B144" s="401"/>
      <c r="D144" s="416">
        <f t="shared" si="8"/>
        <v>134</v>
      </c>
      <c r="E144" s="534"/>
      <c r="F144" s="534"/>
      <c r="G144" s="534"/>
      <c r="H144" s="272"/>
      <c r="I144" s="677"/>
      <c r="J144" s="680"/>
      <c r="K144" s="571"/>
      <c r="L144" s="535"/>
      <c r="M144" s="681"/>
      <c r="N144" s="899"/>
      <c r="O144" s="571"/>
      <c r="P144" s="571"/>
      <c r="Q144" s="571"/>
      <c r="R144" s="534"/>
      <c r="S144" s="479"/>
      <c r="T144" s="534"/>
      <c r="U144" s="585" t="str">
        <f t="shared" si="3"/>
        <v/>
      </c>
      <c r="V144" s="586"/>
      <c r="W144" s="587" t="str">
        <f t="shared" si="9"/>
        <v/>
      </c>
      <c r="X144" s="648"/>
      <c r="Y144" s="334"/>
      <c r="Z144" s="5"/>
    </row>
    <row r="145" spans="2:26" ht="13.5" customHeight="1" x14ac:dyDescent="0.25">
      <c r="B145" s="401"/>
      <c r="D145" s="416">
        <f t="shared" si="8"/>
        <v>135</v>
      </c>
      <c r="E145" s="534"/>
      <c r="F145" s="534"/>
      <c r="G145" s="534"/>
      <c r="H145" s="272"/>
      <c r="I145" s="677"/>
      <c r="J145" s="680"/>
      <c r="K145" s="571"/>
      <c r="L145" s="535"/>
      <c r="M145" s="681"/>
      <c r="N145" s="899"/>
      <c r="O145" s="571"/>
      <c r="P145" s="571"/>
      <c r="Q145" s="571"/>
      <c r="R145" s="534"/>
      <c r="S145" s="479"/>
      <c r="T145" s="534"/>
      <c r="U145" s="585" t="str">
        <f t="shared" si="3"/>
        <v/>
      </c>
      <c r="V145" s="586"/>
      <c r="W145" s="587" t="str">
        <f t="shared" si="9"/>
        <v/>
      </c>
      <c r="X145" s="648"/>
      <c r="Y145" s="334"/>
      <c r="Z145" s="5"/>
    </row>
    <row r="146" spans="2:26" ht="13.5" customHeight="1" x14ac:dyDescent="0.25">
      <c r="B146" s="401"/>
      <c r="D146" s="416">
        <f t="shared" si="8"/>
        <v>136</v>
      </c>
      <c r="E146" s="534"/>
      <c r="F146" s="534"/>
      <c r="G146" s="534"/>
      <c r="H146" s="272"/>
      <c r="I146" s="677"/>
      <c r="J146" s="680"/>
      <c r="K146" s="571"/>
      <c r="L146" s="535"/>
      <c r="M146" s="681"/>
      <c r="N146" s="899"/>
      <c r="O146" s="571"/>
      <c r="P146" s="571"/>
      <c r="Q146" s="571"/>
      <c r="R146" s="534"/>
      <c r="S146" s="479"/>
      <c r="T146" s="534"/>
      <c r="U146" s="585" t="str">
        <f t="shared" si="3"/>
        <v/>
      </c>
      <c r="V146" s="586"/>
      <c r="W146" s="587" t="str">
        <f t="shared" si="9"/>
        <v/>
      </c>
      <c r="X146" s="648"/>
      <c r="Y146" s="334"/>
      <c r="Z146" s="5"/>
    </row>
    <row r="147" spans="2:26" ht="13.5" customHeight="1" x14ac:dyDescent="0.25">
      <c r="B147" s="401"/>
      <c r="D147" s="416">
        <f t="shared" si="8"/>
        <v>137</v>
      </c>
      <c r="E147" s="534"/>
      <c r="F147" s="534"/>
      <c r="G147" s="534"/>
      <c r="H147" s="272"/>
      <c r="I147" s="677"/>
      <c r="J147" s="680"/>
      <c r="K147" s="571"/>
      <c r="L147" s="535"/>
      <c r="M147" s="681"/>
      <c r="N147" s="899"/>
      <c r="O147" s="571"/>
      <c r="P147" s="571"/>
      <c r="Q147" s="571"/>
      <c r="R147" s="534"/>
      <c r="S147" s="479"/>
      <c r="T147" s="534"/>
      <c r="U147" s="585" t="str">
        <f t="shared" si="3"/>
        <v/>
      </c>
      <c r="V147" s="586"/>
      <c r="W147" s="587" t="str">
        <f t="shared" si="9"/>
        <v/>
      </c>
      <c r="X147" s="648"/>
      <c r="Y147" s="334"/>
      <c r="Z147" s="5"/>
    </row>
    <row r="148" spans="2:26" ht="13.5" customHeight="1" x14ac:dyDescent="0.25">
      <c r="B148" s="401"/>
      <c r="D148" s="416">
        <f t="shared" si="8"/>
        <v>138</v>
      </c>
      <c r="E148" s="534"/>
      <c r="F148" s="534"/>
      <c r="G148" s="534"/>
      <c r="H148" s="272"/>
      <c r="I148" s="677"/>
      <c r="J148" s="680"/>
      <c r="K148" s="571"/>
      <c r="L148" s="535"/>
      <c r="M148" s="681"/>
      <c r="N148" s="899"/>
      <c r="O148" s="571"/>
      <c r="P148" s="571"/>
      <c r="Q148" s="571"/>
      <c r="R148" s="534"/>
      <c r="S148" s="479"/>
      <c r="T148" s="534"/>
      <c r="U148" s="585" t="str">
        <f t="shared" si="3"/>
        <v/>
      </c>
      <c r="V148" s="586"/>
      <c r="W148" s="587" t="str">
        <f t="shared" si="9"/>
        <v/>
      </c>
      <c r="X148" s="648"/>
      <c r="Y148" s="334"/>
      <c r="Z148" s="5"/>
    </row>
    <row r="149" spans="2:26" ht="13.5" customHeight="1" x14ac:dyDescent="0.25">
      <c r="B149" s="401"/>
      <c r="D149" s="416">
        <f t="shared" si="8"/>
        <v>139</v>
      </c>
      <c r="E149" s="534"/>
      <c r="F149" s="534"/>
      <c r="G149" s="534"/>
      <c r="H149" s="272"/>
      <c r="I149" s="677"/>
      <c r="J149" s="680"/>
      <c r="K149" s="571"/>
      <c r="L149" s="535"/>
      <c r="M149" s="681"/>
      <c r="N149" s="899"/>
      <c r="O149" s="571"/>
      <c r="P149" s="571"/>
      <c r="Q149" s="571"/>
      <c r="R149" s="534"/>
      <c r="S149" s="479"/>
      <c r="T149" s="534"/>
      <c r="U149" s="585" t="str">
        <f t="shared" si="3"/>
        <v/>
      </c>
      <c r="V149" s="586"/>
      <c r="W149" s="587" t="str">
        <f t="shared" si="9"/>
        <v/>
      </c>
      <c r="X149" s="648"/>
      <c r="Y149" s="334"/>
      <c r="Z149" s="5"/>
    </row>
    <row r="150" spans="2:26" ht="13.5" customHeight="1" x14ac:dyDescent="0.25">
      <c r="B150" s="401"/>
      <c r="D150" s="416">
        <f t="shared" si="8"/>
        <v>140</v>
      </c>
      <c r="E150" s="534"/>
      <c r="F150" s="534"/>
      <c r="G150" s="534"/>
      <c r="H150" s="272"/>
      <c r="I150" s="677"/>
      <c r="J150" s="680"/>
      <c r="K150" s="571"/>
      <c r="L150" s="535"/>
      <c r="M150" s="681"/>
      <c r="N150" s="899"/>
      <c r="O150" s="571"/>
      <c r="P150" s="571"/>
      <c r="Q150" s="571"/>
      <c r="R150" s="534"/>
      <c r="S150" s="479"/>
      <c r="T150" s="534"/>
      <c r="U150" s="585" t="str">
        <f t="shared" si="3"/>
        <v/>
      </c>
      <c r="V150" s="586"/>
      <c r="W150" s="587" t="str">
        <f t="shared" si="9"/>
        <v/>
      </c>
      <c r="X150" s="648"/>
      <c r="Y150" s="334"/>
      <c r="Z150" s="5"/>
    </row>
    <row r="151" spans="2:26" ht="13.5" customHeight="1" x14ac:dyDescent="0.25">
      <c r="B151" s="401"/>
      <c r="D151" s="416">
        <f t="shared" si="8"/>
        <v>141</v>
      </c>
      <c r="E151" s="534"/>
      <c r="F151" s="534"/>
      <c r="G151" s="534"/>
      <c r="H151" s="272"/>
      <c r="I151" s="677"/>
      <c r="J151" s="680"/>
      <c r="K151" s="571"/>
      <c r="L151" s="535"/>
      <c r="M151" s="681"/>
      <c r="N151" s="899"/>
      <c r="O151" s="571"/>
      <c r="P151" s="571"/>
      <c r="Q151" s="571"/>
      <c r="R151" s="534"/>
      <c r="S151" s="479"/>
      <c r="T151" s="534"/>
      <c r="U151" s="585" t="str">
        <f t="shared" si="3"/>
        <v/>
      </c>
      <c r="V151" s="586"/>
      <c r="W151" s="587" t="str">
        <f t="shared" si="9"/>
        <v/>
      </c>
      <c r="X151" s="648"/>
      <c r="Y151" s="334"/>
      <c r="Z151" s="5"/>
    </row>
    <row r="152" spans="2:26" ht="13.5" customHeight="1" x14ac:dyDescent="0.25">
      <c r="B152" s="401"/>
      <c r="D152" s="416">
        <f t="shared" si="8"/>
        <v>142</v>
      </c>
      <c r="E152" s="534"/>
      <c r="F152" s="534"/>
      <c r="G152" s="534"/>
      <c r="H152" s="272"/>
      <c r="I152" s="677"/>
      <c r="J152" s="680"/>
      <c r="K152" s="571"/>
      <c r="L152" s="535"/>
      <c r="M152" s="681"/>
      <c r="N152" s="899"/>
      <c r="O152" s="571"/>
      <c r="P152" s="571"/>
      <c r="Q152" s="571"/>
      <c r="R152" s="534"/>
      <c r="S152" s="479"/>
      <c r="T152" s="534"/>
      <c r="U152" s="585" t="str">
        <f t="shared" si="3"/>
        <v/>
      </c>
      <c r="V152" s="586"/>
      <c r="W152" s="587" t="str">
        <f t="shared" si="9"/>
        <v/>
      </c>
      <c r="X152" s="648"/>
      <c r="Y152" s="334"/>
      <c r="Z152" s="5"/>
    </row>
    <row r="153" spans="2:26" ht="13.5" customHeight="1" x14ac:dyDescent="0.25">
      <c r="B153" s="401"/>
      <c r="D153" s="416">
        <f t="shared" si="8"/>
        <v>143</v>
      </c>
      <c r="E153" s="534"/>
      <c r="F153" s="534"/>
      <c r="G153" s="534"/>
      <c r="H153" s="272"/>
      <c r="I153" s="677"/>
      <c r="J153" s="680"/>
      <c r="K153" s="571"/>
      <c r="L153" s="535"/>
      <c r="M153" s="681"/>
      <c r="N153" s="899"/>
      <c r="O153" s="571"/>
      <c r="P153" s="571"/>
      <c r="Q153" s="571"/>
      <c r="R153" s="534"/>
      <c r="S153" s="479"/>
      <c r="T153" s="534"/>
      <c r="U153" s="585" t="str">
        <f t="shared" si="3"/>
        <v/>
      </c>
      <c r="V153" s="586"/>
      <c r="W153" s="587" t="str">
        <f t="shared" si="9"/>
        <v/>
      </c>
      <c r="X153" s="648"/>
      <c r="Y153" s="334"/>
      <c r="Z153" s="5"/>
    </row>
    <row r="154" spans="2:26" ht="13.5" customHeight="1" x14ac:dyDescent="0.25">
      <c r="B154" s="401"/>
      <c r="D154" s="416">
        <f t="shared" si="8"/>
        <v>144</v>
      </c>
      <c r="E154" s="534"/>
      <c r="F154" s="534"/>
      <c r="G154" s="534"/>
      <c r="H154" s="272"/>
      <c r="I154" s="677"/>
      <c r="J154" s="680"/>
      <c r="K154" s="571"/>
      <c r="L154" s="535"/>
      <c r="M154" s="681"/>
      <c r="N154" s="899"/>
      <c r="O154" s="571"/>
      <c r="P154" s="571"/>
      <c r="Q154" s="571"/>
      <c r="R154" s="534"/>
      <c r="S154" s="479"/>
      <c r="T154" s="534"/>
      <c r="U154" s="585" t="str">
        <f t="shared" si="3"/>
        <v/>
      </c>
      <c r="V154" s="586"/>
      <c r="W154" s="587" t="str">
        <f t="shared" si="9"/>
        <v/>
      </c>
      <c r="X154" s="648"/>
      <c r="Y154" s="334"/>
      <c r="Z154" s="5"/>
    </row>
    <row r="155" spans="2:26" ht="13.5" customHeight="1" x14ac:dyDescent="0.25">
      <c r="B155" s="401"/>
      <c r="D155" s="416">
        <f t="shared" si="8"/>
        <v>145</v>
      </c>
      <c r="E155" s="534"/>
      <c r="F155" s="534"/>
      <c r="G155" s="534"/>
      <c r="H155" s="272"/>
      <c r="I155" s="677"/>
      <c r="J155" s="680"/>
      <c r="K155" s="571"/>
      <c r="L155" s="535"/>
      <c r="M155" s="681"/>
      <c r="N155" s="899"/>
      <c r="O155" s="571"/>
      <c r="P155" s="571"/>
      <c r="Q155" s="571"/>
      <c r="R155" s="534"/>
      <c r="S155" s="479"/>
      <c r="T155" s="534"/>
      <c r="U155" s="585" t="str">
        <f t="shared" si="3"/>
        <v/>
      </c>
      <c r="V155" s="586"/>
      <c r="W155" s="587" t="str">
        <f t="shared" si="9"/>
        <v/>
      </c>
      <c r="X155" s="648"/>
      <c r="Y155" s="334"/>
      <c r="Z155" s="5"/>
    </row>
    <row r="156" spans="2:26" ht="13.5" customHeight="1" x14ac:dyDescent="0.25">
      <c r="B156" s="401"/>
      <c r="D156" s="416">
        <f t="shared" si="8"/>
        <v>146</v>
      </c>
      <c r="E156" s="534"/>
      <c r="F156" s="534"/>
      <c r="G156" s="534"/>
      <c r="H156" s="272"/>
      <c r="I156" s="677"/>
      <c r="J156" s="680"/>
      <c r="K156" s="571"/>
      <c r="L156" s="535"/>
      <c r="M156" s="681"/>
      <c r="N156" s="899"/>
      <c r="O156" s="571"/>
      <c r="P156" s="571"/>
      <c r="Q156" s="571"/>
      <c r="R156" s="534"/>
      <c r="S156" s="479"/>
      <c r="T156" s="534"/>
      <c r="U156" s="585" t="str">
        <f t="shared" si="3"/>
        <v/>
      </c>
      <c r="V156" s="586"/>
      <c r="W156" s="587" t="str">
        <f t="shared" si="9"/>
        <v/>
      </c>
      <c r="X156" s="648"/>
      <c r="Y156" s="334"/>
      <c r="Z156" s="5"/>
    </row>
    <row r="157" spans="2:26" ht="13.5" customHeight="1" x14ac:dyDescent="0.25">
      <c r="B157" s="401"/>
      <c r="D157" s="416">
        <f t="shared" si="8"/>
        <v>147</v>
      </c>
      <c r="E157" s="534"/>
      <c r="F157" s="534"/>
      <c r="G157" s="534"/>
      <c r="H157" s="272"/>
      <c r="I157" s="677"/>
      <c r="J157" s="680"/>
      <c r="K157" s="571"/>
      <c r="L157" s="535"/>
      <c r="M157" s="681"/>
      <c r="N157" s="899"/>
      <c r="O157" s="571"/>
      <c r="P157" s="571"/>
      <c r="Q157" s="571"/>
      <c r="R157" s="534"/>
      <c r="S157" s="479"/>
      <c r="T157" s="534"/>
      <c r="U157" s="585" t="str">
        <f t="shared" si="3"/>
        <v/>
      </c>
      <c r="V157" s="586"/>
      <c r="W157" s="587" t="str">
        <f t="shared" si="9"/>
        <v/>
      </c>
      <c r="X157" s="648"/>
      <c r="Y157" s="334"/>
      <c r="Z157" s="5"/>
    </row>
    <row r="158" spans="2:26" ht="13.5" customHeight="1" x14ac:dyDescent="0.25">
      <c r="B158" s="401"/>
      <c r="D158" s="416">
        <f t="shared" si="8"/>
        <v>148</v>
      </c>
      <c r="E158" s="534"/>
      <c r="F158" s="534"/>
      <c r="G158" s="534"/>
      <c r="H158" s="272"/>
      <c r="I158" s="677"/>
      <c r="J158" s="680"/>
      <c r="K158" s="571"/>
      <c r="L158" s="535"/>
      <c r="M158" s="681"/>
      <c r="N158" s="899"/>
      <c r="O158" s="571"/>
      <c r="P158" s="571"/>
      <c r="Q158" s="571"/>
      <c r="R158" s="534"/>
      <c r="S158" s="479"/>
      <c r="T158" s="534"/>
      <c r="U158" s="585" t="str">
        <f t="shared" si="3"/>
        <v/>
      </c>
      <c r="V158" s="586"/>
      <c r="W158" s="587" t="str">
        <f t="shared" si="9"/>
        <v/>
      </c>
      <c r="X158" s="648"/>
      <c r="Y158" s="334"/>
      <c r="Z158" s="5"/>
    </row>
    <row r="159" spans="2:26" ht="13.5" customHeight="1" x14ac:dyDescent="0.25">
      <c r="B159" s="401"/>
      <c r="D159" s="416">
        <f t="shared" si="8"/>
        <v>149</v>
      </c>
      <c r="E159" s="534"/>
      <c r="F159" s="534"/>
      <c r="G159" s="534"/>
      <c r="H159" s="272"/>
      <c r="I159" s="677"/>
      <c r="J159" s="680"/>
      <c r="K159" s="571"/>
      <c r="L159" s="535"/>
      <c r="M159" s="681"/>
      <c r="N159" s="899"/>
      <c r="O159" s="571"/>
      <c r="P159" s="571"/>
      <c r="Q159" s="571"/>
      <c r="R159" s="534"/>
      <c r="S159" s="479"/>
      <c r="T159" s="534"/>
      <c r="U159" s="585" t="str">
        <f t="shared" si="3"/>
        <v/>
      </c>
      <c r="V159" s="586"/>
      <c r="W159" s="587" t="str">
        <f t="shared" si="9"/>
        <v/>
      </c>
      <c r="X159" s="648"/>
      <c r="Y159" s="334"/>
      <c r="Z159" s="5"/>
    </row>
    <row r="160" spans="2:26" ht="13.5" customHeight="1" x14ac:dyDescent="0.25">
      <c r="B160" s="401"/>
      <c r="D160" s="416">
        <f t="shared" si="8"/>
        <v>150</v>
      </c>
      <c r="E160" s="534"/>
      <c r="F160" s="534"/>
      <c r="G160" s="534"/>
      <c r="H160" s="272"/>
      <c r="I160" s="677"/>
      <c r="J160" s="680"/>
      <c r="K160" s="571"/>
      <c r="L160" s="535"/>
      <c r="M160" s="681"/>
      <c r="N160" s="899"/>
      <c r="O160" s="571"/>
      <c r="P160" s="571"/>
      <c r="Q160" s="571"/>
      <c r="R160" s="534"/>
      <c r="S160" s="479"/>
      <c r="T160" s="534"/>
      <c r="U160" s="585" t="str">
        <f t="shared" si="3"/>
        <v/>
      </c>
      <c r="V160" s="586"/>
      <c r="W160" s="587" t="str">
        <f t="shared" si="9"/>
        <v/>
      </c>
      <c r="X160" s="648"/>
      <c r="Y160" s="334"/>
      <c r="Z160" s="5"/>
    </row>
    <row r="161" spans="2:30" ht="13.5" customHeight="1" x14ac:dyDescent="0.25">
      <c r="B161" s="401"/>
      <c r="D161" s="416">
        <f t="shared" si="8"/>
        <v>151</v>
      </c>
      <c r="E161" s="534"/>
      <c r="F161" s="534"/>
      <c r="G161" s="534"/>
      <c r="H161" s="272"/>
      <c r="I161" s="677"/>
      <c r="J161" s="680"/>
      <c r="K161" s="571"/>
      <c r="L161" s="535"/>
      <c r="M161" s="681"/>
      <c r="N161" s="899"/>
      <c r="O161" s="571"/>
      <c r="P161" s="571"/>
      <c r="Q161" s="571"/>
      <c r="R161" s="534"/>
      <c r="S161" s="479"/>
      <c r="T161" s="534"/>
      <c r="U161" s="585" t="str">
        <f t="shared" si="3"/>
        <v/>
      </c>
      <c r="V161" s="586"/>
      <c r="W161" s="587" t="str">
        <f t="shared" si="9"/>
        <v/>
      </c>
      <c r="X161" s="648"/>
      <c r="Y161" s="334"/>
      <c r="Z161" s="5"/>
    </row>
    <row r="162" spans="2:30" ht="13.5" customHeight="1" x14ac:dyDescent="0.25">
      <c r="B162" s="401"/>
      <c r="D162" s="416">
        <f>D161+1</f>
        <v>152</v>
      </c>
      <c r="E162" s="534"/>
      <c r="F162" s="534"/>
      <c r="G162" s="534"/>
      <c r="H162" s="272"/>
      <c r="I162" s="677"/>
      <c r="J162" s="680"/>
      <c r="K162" s="571"/>
      <c r="L162" s="535"/>
      <c r="M162" s="681"/>
      <c r="N162" s="899"/>
      <c r="O162" s="571"/>
      <c r="P162" s="571"/>
      <c r="Q162" s="571"/>
      <c r="R162" s="534"/>
      <c r="S162" s="479"/>
      <c r="T162" s="534"/>
      <c r="U162" s="585" t="str">
        <f t="shared" si="3"/>
        <v/>
      </c>
      <c r="V162" s="586"/>
      <c r="W162" s="587" t="str">
        <f t="shared" si="9"/>
        <v/>
      </c>
      <c r="X162" s="648"/>
      <c r="Y162" s="334"/>
      <c r="Z162" s="5"/>
    </row>
    <row r="163" spans="2:30" ht="13.5" customHeight="1" x14ac:dyDescent="0.25">
      <c r="B163" s="401"/>
      <c r="D163" s="416">
        <f>D162+1</f>
        <v>153</v>
      </c>
      <c r="E163" s="534"/>
      <c r="F163" s="534"/>
      <c r="G163" s="534"/>
      <c r="H163" s="272"/>
      <c r="I163" s="677"/>
      <c r="J163" s="680"/>
      <c r="K163" s="571"/>
      <c r="L163" s="535"/>
      <c r="M163" s="681"/>
      <c r="N163" s="899"/>
      <c r="O163" s="571"/>
      <c r="P163" s="571"/>
      <c r="Q163" s="571"/>
      <c r="R163" s="534"/>
      <c r="S163" s="479"/>
      <c r="T163" s="534"/>
      <c r="U163" s="585" t="str">
        <f t="shared" si="3"/>
        <v/>
      </c>
      <c r="V163" s="586"/>
      <c r="W163" s="587" t="str">
        <f t="shared" si="9"/>
        <v/>
      </c>
      <c r="X163" s="648"/>
      <c r="Y163" s="334"/>
      <c r="Z163" s="5"/>
    </row>
    <row r="164" spans="2:30" ht="13.5" customHeight="1" x14ac:dyDescent="0.25">
      <c r="B164" s="401"/>
      <c r="D164" s="416">
        <f t="shared" ref="D164:D191" si="10">D163+1</f>
        <v>154</v>
      </c>
      <c r="E164" s="534"/>
      <c r="F164" s="534"/>
      <c r="G164" s="534"/>
      <c r="H164" s="272"/>
      <c r="I164" s="677"/>
      <c r="J164" s="680"/>
      <c r="K164" s="571"/>
      <c r="L164" s="535"/>
      <c r="M164" s="681"/>
      <c r="N164" s="899"/>
      <c r="O164" s="571"/>
      <c r="P164" s="571"/>
      <c r="Q164" s="571"/>
      <c r="R164" s="534"/>
      <c r="S164" s="479"/>
      <c r="T164" s="534"/>
      <c r="U164" s="585" t="str">
        <f t="shared" si="3"/>
        <v/>
      </c>
      <c r="V164" s="586"/>
      <c r="W164" s="587" t="str">
        <f t="shared" si="9"/>
        <v/>
      </c>
      <c r="X164" s="648"/>
      <c r="Y164" s="334"/>
      <c r="Z164" s="5"/>
      <c r="AD164" s="3"/>
    </row>
    <row r="165" spans="2:30" ht="13.5" customHeight="1" x14ac:dyDescent="0.25">
      <c r="B165" s="401"/>
      <c r="D165" s="416">
        <f t="shared" si="10"/>
        <v>155</v>
      </c>
      <c r="E165" s="534"/>
      <c r="F165" s="534"/>
      <c r="G165" s="534"/>
      <c r="H165" s="272"/>
      <c r="I165" s="677"/>
      <c r="J165" s="680"/>
      <c r="K165" s="571"/>
      <c r="L165" s="535"/>
      <c r="M165" s="681"/>
      <c r="N165" s="899"/>
      <c r="O165" s="571"/>
      <c r="P165" s="571"/>
      <c r="Q165" s="571"/>
      <c r="R165" s="534"/>
      <c r="S165" s="479"/>
      <c r="T165" s="534"/>
      <c r="U165" s="585" t="str">
        <f t="shared" si="3"/>
        <v/>
      </c>
      <c r="V165" s="586"/>
      <c r="W165" s="587" t="str">
        <f t="shared" si="9"/>
        <v/>
      </c>
      <c r="X165" s="648"/>
      <c r="Y165" s="334"/>
      <c r="Z165" s="5"/>
      <c r="AD165" s="3"/>
    </row>
    <row r="166" spans="2:30" ht="13.5" customHeight="1" x14ac:dyDescent="0.25">
      <c r="B166" s="401"/>
      <c r="D166" s="416">
        <f t="shared" si="10"/>
        <v>156</v>
      </c>
      <c r="E166" s="534"/>
      <c r="F166" s="534"/>
      <c r="G166" s="534"/>
      <c r="H166" s="272"/>
      <c r="I166" s="677"/>
      <c r="J166" s="680"/>
      <c r="K166" s="571"/>
      <c r="L166" s="535"/>
      <c r="M166" s="681"/>
      <c r="N166" s="899"/>
      <c r="O166" s="571"/>
      <c r="P166" s="571"/>
      <c r="Q166" s="571"/>
      <c r="R166" s="534"/>
      <c r="S166" s="479"/>
      <c r="T166" s="534"/>
      <c r="U166" s="585" t="str">
        <f t="shared" si="3"/>
        <v/>
      </c>
      <c r="V166" s="586"/>
      <c r="W166" s="587" t="str">
        <f t="shared" si="9"/>
        <v/>
      </c>
      <c r="X166" s="648"/>
      <c r="Y166" s="334"/>
      <c r="Z166" s="5"/>
    </row>
    <row r="167" spans="2:30" ht="13.5" customHeight="1" x14ac:dyDescent="0.25">
      <c r="B167" s="401"/>
      <c r="D167" s="416">
        <f t="shared" si="10"/>
        <v>157</v>
      </c>
      <c r="E167" s="534"/>
      <c r="F167" s="534"/>
      <c r="G167" s="534"/>
      <c r="H167" s="272"/>
      <c r="I167" s="677"/>
      <c r="J167" s="680"/>
      <c r="K167" s="571"/>
      <c r="L167" s="535"/>
      <c r="M167" s="681"/>
      <c r="N167" s="899"/>
      <c r="O167" s="571"/>
      <c r="P167" s="571"/>
      <c r="Q167" s="571"/>
      <c r="R167" s="534"/>
      <c r="S167" s="479"/>
      <c r="T167" s="534"/>
      <c r="U167" s="585" t="str">
        <f t="shared" si="3"/>
        <v/>
      </c>
      <c r="V167" s="586"/>
      <c r="W167" s="587" t="str">
        <f t="shared" si="9"/>
        <v/>
      </c>
      <c r="X167" s="648"/>
      <c r="Y167" s="334"/>
      <c r="Z167" s="5"/>
    </row>
    <row r="168" spans="2:30" ht="13.5" customHeight="1" x14ac:dyDescent="0.25">
      <c r="B168" s="401"/>
      <c r="D168" s="416">
        <f t="shared" si="10"/>
        <v>158</v>
      </c>
      <c r="E168" s="534"/>
      <c r="F168" s="534"/>
      <c r="G168" s="534"/>
      <c r="H168" s="272"/>
      <c r="I168" s="677"/>
      <c r="J168" s="680"/>
      <c r="K168" s="571"/>
      <c r="L168" s="535"/>
      <c r="M168" s="681"/>
      <c r="N168" s="899"/>
      <c r="O168" s="571"/>
      <c r="P168" s="571"/>
      <c r="Q168" s="571"/>
      <c r="R168" s="534"/>
      <c r="S168" s="479"/>
      <c r="T168" s="534"/>
      <c r="U168" s="585" t="str">
        <f t="shared" si="3"/>
        <v/>
      </c>
      <c r="V168" s="586"/>
      <c r="W168" s="587" t="str">
        <f t="shared" si="9"/>
        <v/>
      </c>
      <c r="X168" s="648"/>
      <c r="Y168" s="334"/>
      <c r="Z168" s="5"/>
    </row>
    <row r="169" spans="2:30" ht="13.5" customHeight="1" x14ac:dyDescent="0.25">
      <c r="B169" s="401"/>
      <c r="D169" s="416">
        <f t="shared" si="10"/>
        <v>159</v>
      </c>
      <c r="E169" s="534"/>
      <c r="F169" s="534"/>
      <c r="G169" s="534"/>
      <c r="H169" s="272"/>
      <c r="I169" s="677"/>
      <c r="J169" s="680"/>
      <c r="K169" s="571"/>
      <c r="L169" s="535"/>
      <c r="M169" s="681"/>
      <c r="N169" s="899"/>
      <c r="O169" s="571"/>
      <c r="P169" s="571"/>
      <c r="Q169" s="571"/>
      <c r="R169" s="534"/>
      <c r="S169" s="479"/>
      <c r="T169" s="534"/>
      <c r="U169" s="585" t="str">
        <f t="shared" si="3"/>
        <v/>
      </c>
      <c r="V169" s="586"/>
      <c r="W169" s="587" t="str">
        <f t="shared" si="9"/>
        <v/>
      </c>
      <c r="X169" s="648"/>
      <c r="Y169" s="334"/>
      <c r="Z169" s="5"/>
    </row>
    <row r="170" spans="2:30" ht="13.5" customHeight="1" x14ac:dyDescent="0.25">
      <c r="B170" s="401"/>
      <c r="D170" s="416">
        <f t="shared" si="10"/>
        <v>160</v>
      </c>
      <c r="E170" s="534"/>
      <c r="F170" s="534"/>
      <c r="G170" s="534"/>
      <c r="H170" s="272"/>
      <c r="I170" s="677"/>
      <c r="J170" s="680"/>
      <c r="K170" s="571"/>
      <c r="L170" s="535"/>
      <c r="M170" s="681"/>
      <c r="N170" s="899"/>
      <c r="O170" s="571"/>
      <c r="P170" s="571"/>
      <c r="Q170" s="571"/>
      <c r="R170" s="534"/>
      <c r="S170" s="479"/>
      <c r="T170" s="534"/>
      <c r="U170" s="585" t="str">
        <f t="shared" si="3"/>
        <v/>
      </c>
      <c r="V170" s="586"/>
      <c r="W170" s="587" t="str">
        <f t="shared" si="9"/>
        <v/>
      </c>
      <c r="X170" s="648"/>
      <c r="Y170" s="334"/>
      <c r="Z170" s="5"/>
    </row>
    <row r="171" spans="2:30" ht="13.5" customHeight="1" x14ac:dyDescent="0.25">
      <c r="B171" s="401"/>
      <c r="D171" s="416">
        <f t="shared" si="10"/>
        <v>161</v>
      </c>
      <c r="E171" s="534"/>
      <c r="F171" s="534"/>
      <c r="G171" s="534"/>
      <c r="H171" s="272"/>
      <c r="I171" s="677"/>
      <c r="J171" s="680"/>
      <c r="K171" s="571"/>
      <c r="L171" s="535"/>
      <c r="M171" s="681"/>
      <c r="N171" s="899"/>
      <c r="O171" s="571"/>
      <c r="P171" s="571"/>
      <c r="Q171" s="571"/>
      <c r="R171" s="534"/>
      <c r="S171" s="479"/>
      <c r="T171" s="534"/>
      <c r="U171" s="585" t="str">
        <f t="shared" si="3"/>
        <v/>
      </c>
      <c r="V171" s="586"/>
      <c r="W171" s="587" t="str">
        <f t="shared" si="9"/>
        <v/>
      </c>
      <c r="X171" s="648"/>
      <c r="Y171" s="334"/>
      <c r="Z171" s="5"/>
    </row>
    <row r="172" spans="2:30" ht="13.5" customHeight="1" x14ac:dyDescent="0.25">
      <c r="B172" s="401"/>
      <c r="D172" s="416">
        <f t="shared" si="10"/>
        <v>162</v>
      </c>
      <c r="E172" s="534"/>
      <c r="F172" s="534"/>
      <c r="G172" s="534"/>
      <c r="H172" s="272"/>
      <c r="I172" s="677"/>
      <c r="J172" s="680"/>
      <c r="K172" s="571"/>
      <c r="L172" s="535"/>
      <c r="M172" s="681"/>
      <c r="N172" s="899"/>
      <c r="O172" s="571"/>
      <c r="P172" s="571"/>
      <c r="Q172" s="571"/>
      <c r="R172" s="534"/>
      <c r="S172" s="479"/>
      <c r="T172" s="534"/>
      <c r="U172" s="585" t="str">
        <f t="shared" si="3"/>
        <v/>
      </c>
      <c r="V172" s="586"/>
      <c r="W172" s="587" t="str">
        <f t="shared" si="9"/>
        <v/>
      </c>
      <c r="X172" s="648"/>
      <c r="Y172" s="334"/>
      <c r="Z172" s="5"/>
    </row>
    <row r="173" spans="2:30" ht="13.5" customHeight="1" x14ac:dyDescent="0.25">
      <c r="B173" s="401"/>
      <c r="D173" s="416">
        <f t="shared" si="10"/>
        <v>163</v>
      </c>
      <c r="E173" s="534"/>
      <c r="F173" s="534"/>
      <c r="G173" s="534"/>
      <c r="H173" s="272"/>
      <c r="I173" s="677"/>
      <c r="J173" s="680"/>
      <c r="K173" s="571"/>
      <c r="L173" s="535"/>
      <c r="M173" s="681"/>
      <c r="N173" s="899"/>
      <c r="O173" s="571"/>
      <c r="P173" s="571"/>
      <c r="Q173" s="571"/>
      <c r="R173" s="534"/>
      <c r="S173" s="479"/>
      <c r="T173" s="534"/>
      <c r="U173" s="585" t="str">
        <f t="shared" si="3"/>
        <v/>
      </c>
      <c r="V173" s="586"/>
      <c r="W173" s="587" t="str">
        <f t="shared" si="9"/>
        <v/>
      </c>
      <c r="X173" s="648"/>
      <c r="Y173" s="334"/>
      <c r="Z173" s="5"/>
    </row>
    <row r="174" spans="2:30" ht="13.5" customHeight="1" x14ac:dyDescent="0.25">
      <c r="B174" s="401"/>
      <c r="D174" s="416">
        <f t="shared" si="10"/>
        <v>164</v>
      </c>
      <c r="E174" s="534"/>
      <c r="F174" s="534"/>
      <c r="G174" s="534"/>
      <c r="H174" s="272"/>
      <c r="I174" s="677"/>
      <c r="J174" s="680"/>
      <c r="K174" s="571"/>
      <c r="L174" s="535"/>
      <c r="M174" s="681"/>
      <c r="N174" s="899"/>
      <c r="O174" s="571"/>
      <c r="P174" s="571"/>
      <c r="Q174" s="571"/>
      <c r="R174" s="534"/>
      <c r="S174" s="479"/>
      <c r="T174" s="534"/>
      <c r="U174" s="585" t="str">
        <f t="shared" si="3"/>
        <v/>
      </c>
      <c r="V174" s="586"/>
      <c r="W174" s="587" t="str">
        <f t="shared" si="9"/>
        <v/>
      </c>
      <c r="X174" s="648"/>
      <c r="Y174" s="334"/>
      <c r="Z174" s="5"/>
    </row>
    <row r="175" spans="2:30" ht="13.5" customHeight="1" x14ac:dyDescent="0.25">
      <c r="B175" s="401"/>
      <c r="D175" s="416">
        <f t="shared" si="10"/>
        <v>165</v>
      </c>
      <c r="E175" s="534"/>
      <c r="F175" s="534"/>
      <c r="G175" s="534"/>
      <c r="H175" s="272"/>
      <c r="I175" s="677"/>
      <c r="J175" s="680"/>
      <c r="K175" s="571"/>
      <c r="L175" s="535"/>
      <c r="M175" s="681"/>
      <c r="N175" s="899"/>
      <c r="O175" s="571"/>
      <c r="P175" s="571"/>
      <c r="Q175" s="571"/>
      <c r="R175" s="534"/>
      <c r="S175" s="479"/>
      <c r="T175" s="534"/>
      <c r="U175" s="585" t="str">
        <f t="shared" si="3"/>
        <v/>
      </c>
      <c r="V175" s="586"/>
      <c r="W175" s="587" t="str">
        <f t="shared" si="9"/>
        <v/>
      </c>
      <c r="X175" s="648"/>
      <c r="Y175" s="334"/>
      <c r="Z175" s="5"/>
    </row>
    <row r="176" spans="2:30" ht="13.5" customHeight="1" x14ac:dyDescent="0.25">
      <c r="B176" s="401"/>
      <c r="D176" s="416">
        <f t="shared" si="10"/>
        <v>166</v>
      </c>
      <c r="E176" s="534"/>
      <c r="F176" s="534"/>
      <c r="G176" s="534"/>
      <c r="H176" s="272"/>
      <c r="I176" s="677"/>
      <c r="J176" s="680"/>
      <c r="K176" s="571"/>
      <c r="L176" s="535"/>
      <c r="M176" s="681"/>
      <c r="N176" s="899"/>
      <c r="O176" s="571"/>
      <c r="P176" s="571"/>
      <c r="Q176" s="571"/>
      <c r="R176" s="534"/>
      <c r="S176" s="479"/>
      <c r="T176" s="534"/>
      <c r="U176" s="585" t="str">
        <f t="shared" si="3"/>
        <v/>
      </c>
      <c r="V176" s="586"/>
      <c r="W176" s="587" t="str">
        <f t="shared" si="9"/>
        <v/>
      </c>
      <c r="X176" s="648"/>
      <c r="Y176" s="334"/>
      <c r="Z176" s="5"/>
    </row>
    <row r="177" spans="2:26" ht="13.5" customHeight="1" x14ac:dyDescent="0.25">
      <c r="B177" s="401"/>
      <c r="D177" s="416">
        <f t="shared" si="10"/>
        <v>167</v>
      </c>
      <c r="E177" s="534"/>
      <c r="F177" s="534"/>
      <c r="G177" s="534"/>
      <c r="H177" s="272"/>
      <c r="I177" s="677"/>
      <c r="J177" s="680"/>
      <c r="K177" s="571"/>
      <c r="L177" s="535"/>
      <c r="M177" s="681"/>
      <c r="N177" s="899"/>
      <c r="O177" s="571"/>
      <c r="P177" s="571"/>
      <c r="Q177" s="571"/>
      <c r="R177" s="534"/>
      <c r="S177" s="479"/>
      <c r="T177" s="534"/>
      <c r="U177" s="585" t="str">
        <f t="shared" si="3"/>
        <v/>
      </c>
      <c r="V177" s="586"/>
      <c r="W177" s="587" t="str">
        <f t="shared" si="9"/>
        <v/>
      </c>
      <c r="X177" s="648"/>
      <c r="Y177" s="334"/>
      <c r="Z177" s="5"/>
    </row>
    <row r="178" spans="2:26" ht="13.5" customHeight="1" x14ac:dyDescent="0.25">
      <c r="B178" s="401"/>
      <c r="D178" s="416">
        <f t="shared" si="10"/>
        <v>168</v>
      </c>
      <c r="E178" s="534"/>
      <c r="F178" s="534"/>
      <c r="G178" s="534"/>
      <c r="H178" s="272"/>
      <c r="I178" s="677"/>
      <c r="J178" s="680"/>
      <c r="K178" s="571"/>
      <c r="L178" s="535"/>
      <c r="M178" s="681"/>
      <c r="N178" s="899"/>
      <c r="O178" s="571"/>
      <c r="P178" s="571"/>
      <c r="Q178" s="571"/>
      <c r="R178" s="534"/>
      <c r="S178" s="479"/>
      <c r="T178" s="534"/>
      <c r="U178" s="585" t="str">
        <f t="shared" si="3"/>
        <v/>
      </c>
      <c r="V178" s="586"/>
      <c r="W178" s="587" t="str">
        <f t="shared" si="9"/>
        <v/>
      </c>
      <c r="X178" s="648"/>
      <c r="Y178" s="334"/>
      <c r="Z178" s="5"/>
    </row>
    <row r="179" spans="2:26" ht="13.5" customHeight="1" x14ac:dyDescent="0.25">
      <c r="B179" s="401"/>
      <c r="D179" s="416">
        <f t="shared" si="10"/>
        <v>169</v>
      </c>
      <c r="E179" s="534"/>
      <c r="F179" s="534"/>
      <c r="G179" s="534"/>
      <c r="H179" s="272"/>
      <c r="I179" s="677"/>
      <c r="J179" s="680"/>
      <c r="K179" s="571"/>
      <c r="L179" s="535"/>
      <c r="M179" s="681"/>
      <c r="N179" s="899"/>
      <c r="O179" s="571"/>
      <c r="P179" s="571"/>
      <c r="Q179" s="571"/>
      <c r="R179" s="534"/>
      <c r="S179" s="479"/>
      <c r="T179" s="534"/>
      <c r="U179" s="585" t="str">
        <f t="shared" si="3"/>
        <v/>
      </c>
      <c r="V179" s="586"/>
      <c r="W179" s="587" t="str">
        <f t="shared" si="9"/>
        <v/>
      </c>
      <c r="X179" s="648"/>
      <c r="Y179" s="334"/>
      <c r="Z179" s="5"/>
    </row>
    <row r="180" spans="2:26" ht="13.5" customHeight="1" x14ac:dyDescent="0.25">
      <c r="B180" s="401"/>
      <c r="D180" s="416">
        <f t="shared" si="10"/>
        <v>170</v>
      </c>
      <c r="E180" s="534"/>
      <c r="F180" s="534"/>
      <c r="G180" s="534"/>
      <c r="H180" s="272"/>
      <c r="I180" s="677"/>
      <c r="J180" s="680"/>
      <c r="K180" s="571"/>
      <c r="L180" s="535"/>
      <c r="M180" s="681"/>
      <c r="N180" s="899"/>
      <c r="O180" s="571"/>
      <c r="P180" s="571"/>
      <c r="Q180" s="571"/>
      <c r="R180" s="534"/>
      <c r="S180" s="479"/>
      <c r="T180" s="534"/>
      <c r="U180" s="585" t="str">
        <f t="shared" si="3"/>
        <v/>
      </c>
      <c r="V180" s="586"/>
      <c r="W180" s="587" t="str">
        <f t="shared" si="9"/>
        <v/>
      </c>
      <c r="X180" s="648"/>
      <c r="Y180" s="334"/>
      <c r="Z180" s="5"/>
    </row>
    <row r="181" spans="2:26" ht="13.5" customHeight="1" x14ac:dyDescent="0.25">
      <c r="B181" s="401"/>
      <c r="D181" s="416">
        <f t="shared" si="10"/>
        <v>171</v>
      </c>
      <c r="E181" s="534"/>
      <c r="F181" s="534"/>
      <c r="G181" s="534"/>
      <c r="H181" s="272"/>
      <c r="I181" s="677"/>
      <c r="J181" s="680"/>
      <c r="K181" s="571"/>
      <c r="L181" s="535"/>
      <c r="M181" s="681"/>
      <c r="N181" s="899"/>
      <c r="O181" s="571"/>
      <c r="P181" s="571"/>
      <c r="Q181" s="571"/>
      <c r="R181" s="534"/>
      <c r="S181" s="479"/>
      <c r="T181" s="534"/>
      <c r="U181" s="585" t="str">
        <f t="shared" si="3"/>
        <v/>
      </c>
      <c r="V181" s="586"/>
      <c r="W181" s="587" t="str">
        <f t="shared" si="9"/>
        <v/>
      </c>
      <c r="X181" s="648"/>
      <c r="Y181" s="334"/>
      <c r="Z181" s="5"/>
    </row>
    <row r="182" spans="2:26" ht="13.5" customHeight="1" x14ac:dyDescent="0.25">
      <c r="B182" s="401"/>
      <c r="D182" s="416">
        <f t="shared" si="10"/>
        <v>172</v>
      </c>
      <c r="E182" s="534"/>
      <c r="F182" s="534"/>
      <c r="G182" s="534"/>
      <c r="H182" s="272"/>
      <c r="I182" s="677"/>
      <c r="J182" s="680"/>
      <c r="K182" s="571"/>
      <c r="L182" s="535"/>
      <c r="M182" s="681"/>
      <c r="N182" s="899"/>
      <c r="O182" s="571"/>
      <c r="P182" s="571"/>
      <c r="Q182" s="571"/>
      <c r="R182" s="534"/>
      <c r="S182" s="479"/>
      <c r="T182" s="534"/>
      <c r="U182" s="585" t="str">
        <f t="shared" si="3"/>
        <v/>
      </c>
      <c r="V182" s="586"/>
      <c r="W182" s="587" t="str">
        <f t="shared" si="9"/>
        <v/>
      </c>
      <c r="X182" s="648"/>
      <c r="Y182" s="334"/>
      <c r="Z182" s="5"/>
    </row>
    <row r="183" spans="2:26" ht="13.5" customHeight="1" x14ac:dyDescent="0.25">
      <c r="B183" s="401"/>
      <c r="D183" s="416">
        <f t="shared" si="10"/>
        <v>173</v>
      </c>
      <c r="E183" s="534"/>
      <c r="F183" s="534"/>
      <c r="G183" s="534"/>
      <c r="H183" s="272"/>
      <c r="I183" s="677"/>
      <c r="J183" s="680"/>
      <c r="K183" s="571"/>
      <c r="L183" s="535"/>
      <c r="M183" s="681"/>
      <c r="N183" s="899"/>
      <c r="O183" s="571"/>
      <c r="P183" s="571"/>
      <c r="Q183" s="571"/>
      <c r="R183" s="534"/>
      <c r="S183" s="479"/>
      <c r="T183" s="534"/>
      <c r="U183" s="585" t="str">
        <f t="shared" si="3"/>
        <v/>
      </c>
      <c r="V183" s="586"/>
      <c r="W183" s="587" t="str">
        <f t="shared" si="9"/>
        <v/>
      </c>
      <c r="X183" s="648"/>
      <c r="Y183" s="334"/>
      <c r="Z183" s="5"/>
    </row>
    <row r="184" spans="2:26" ht="13.5" customHeight="1" x14ac:dyDescent="0.25">
      <c r="B184" s="401"/>
      <c r="D184" s="416">
        <f t="shared" si="10"/>
        <v>174</v>
      </c>
      <c r="E184" s="534"/>
      <c r="F184" s="534"/>
      <c r="G184" s="534"/>
      <c r="H184" s="272"/>
      <c r="I184" s="677"/>
      <c r="J184" s="680"/>
      <c r="K184" s="571"/>
      <c r="L184" s="535"/>
      <c r="M184" s="681"/>
      <c r="N184" s="899"/>
      <c r="O184" s="571"/>
      <c r="P184" s="571"/>
      <c r="Q184" s="571"/>
      <c r="R184" s="534"/>
      <c r="S184" s="479"/>
      <c r="T184" s="534"/>
      <c r="U184" s="585" t="str">
        <f t="shared" si="3"/>
        <v/>
      </c>
      <c r="V184" s="586"/>
      <c r="W184" s="587" t="str">
        <f t="shared" si="9"/>
        <v/>
      </c>
      <c r="X184" s="648"/>
      <c r="Y184" s="334"/>
      <c r="Z184" s="5"/>
    </row>
    <row r="185" spans="2:26" ht="13.5" customHeight="1" x14ac:dyDescent="0.25">
      <c r="B185" s="401"/>
      <c r="D185" s="416">
        <f t="shared" si="10"/>
        <v>175</v>
      </c>
      <c r="E185" s="534"/>
      <c r="F185" s="534"/>
      <c r="G185" s="534"/>
      <c r="H185" s="272"/>
      <c r="I185" s="677"/>
      <c r="J185" s="680"/>
      <c r="K185" s="571"/>
      <c r="L185" s="535"/>
      <c r="M185" s="681"/>
      <c r="N185" s="899"/>
      <c r="O185" s="571"/>
      <c r="P185" s="571"/>
      <c r="Q185" s="571"/>
      <c r="R185" s="534"/>
      <c r="S185" s="479"/>
      <c r="T185" s="534"/>
      <c r="U185" s="585" t="str">
        <f t="shared" si="3"/>
        <v/>
      </c>
      <c r="V185" s="586"/>
      <c r="W185" s="587" t="str">
        <f t="shared" si="9"/>
        <v/>
      </c>
      <c r="X185" s="648"/>
      <c r="Y185" s="334"/>
      <c r="Z185" s="5"/>
    </row>
    <row r="186" spans="2:26" ht="13.5" customHeight="1" x14ac:dyDescent="0.25">
      <c r="B186" s="401"/>
      <c r="D186" s="416">
        <f t="shared" si="10"/>
        <v>176</v>
      </c>
      <c r="E186" s="534"/>
      <c r="F186" s="534"/>
      <c r="G186" s="534"/>
      <c r="H186" s="272"/>
      <c r="I186" s="677"/>
      <c r="J186" s="680"/>
      <c r="K186" s="571"/>
      <c r="L186" s="535"/>
      <c r="M186" s="681"/>
      <c r="N186" s="899"/>
      <c r="O186" s="571"/>
      <c r="P186" s="571"/>
      <c r="Q186" s="571"/>
      <c r="R186" s="534"/>
      <c r="S186" s="479"/>
      <c r="T186" s="534"/>
      <c r="U186" s="585" t="str">
        <f t="shared" si="3"/>
        <v/>
      </c>
      <c r="V186" s="586"/>
      <c r="W186" s="587" t="str">
        <f t="shared" si="9"/>
        <v/>
      </c>
      <c r="X186" s="648"/>
      <c r="Y186" s="334"/>
      <c r="Z186" s="5"/>
    </row>
    <row r="187" spans="2:26" ht="13.5" customHeight="1" x14ac:dyDescent="0.25">
      <c r="B187" s="401"/>
      <c r="D187" s="416">
        <f t="shared" si="10"/>
        <v>177</v>
      </c>
      <c r="E187" s="534"/>
      <c r="F187" s="534"/>
      <c r="G187" s="534"/>
      <c r="H187" s="272"/>
      <c r="I187" s="677"/>
      <c r="J187" s="680"/>
      <c r="K187" s="571"/>
      <c r="L187" s="535"/>
      <c r="M187" s="681"/>
      <c r="N187" s="899"/>
      <c r="O187" s="571"/>
      <c r="P187" s="571"/>
      <c r="Q187" s="571"/>
      <c r="R187" s="534"/>
      <c r="S187" s="479"/>
      <c r="T187" s="534"/>
      <c r="U187" s="585" t="str">
        <f t="shared" si="3"/>
        <v/>
      </c>
      <c r="V187" s="586"/>
      <c r="W187" s="587" t="str">
        <f t="shared" si="9"/>
        <v/>
      </c>
      <c r="X187" s="648"/>
      <c r="Y187" s="334"/>
      <c r="Z187" s="5"/>
    </row>
    <row r="188" spans="2:26" ht="13.5" customHeight="1" x14ac:dyDescent="0.25">
      <c r="B188" s="401"/>
      <c r="D188" s="416">
        <f t="shared" si="10"/>
        <v>178</v>
      </c>
      <c r="E188" s="534"/>
      <c r="F188" s="534"/>
      <c r="G188" s="534"/>
      <c r="H188" s="272"/>
      <c r="I188" s="677"/>
      <c r="J188" s="680"/>
      <c r="K188" s="571"/>
      <c r="L188" s="535"/>
      <c r="M188" s="681"/>
      <c r="N188" s="899"/>
      <c r="O188" s="571"/>
      <c r="P188" s="571"/>
      <c r="Q188" s="571"/>
      <c r="R188" s="534"/>
      <c r="S188" s="479"/>
      <c r="T188" s="534"/>
      <c r="U188" s="585" t="str">
        <f t="shared" si="3"/>
        <v/>
      </c>
      <c r="V188" s="586"/>
      <c r="W188" s="587" t="str">
        <f t="shared" si="9"/>
        <v/>
      </c>
      <c r="X188" s="648"/>
      <c r="Y188" s="334"/>
      <c r="Z188" s="5"/>
    </row>
    <row r="189" spans="2:26" ht="13.5" customHeight="1" x14ac:dyDescent="0.25">
      <c r="B189" s="401"/>
      <c r="D189" s="416">
        <f t="shared" si="10"/>
        <v>179</v>
      </c>
      <c r="E189" s="534"/>
      <c r="F189" s="534"/>
      <c r="G189" s="534"/>
      <c r="H189" s="272"/>
      <c r="I189" s="677"/>
      <c r="J189" s="680"/>
      <c r="K189" s="571"/>
      <c r="L189" s="535"/>
      <c r="M189" s="681"/>
      <c r="N189" s="899"/>
      <c r="O189" s="571"/>
      <c r="P189" s="571"/>
      <c r="Q189" s="571"/>
      <c r="R189" s="534"/>
      <c r="S189" s="479"/>
      <c r="T189" s="534"/>
      <c r="U189" s="585" t="str">
        <f t="shared" si="3"/>
        <v/>
      </c>
      <c r="V189" s="586"/>
      <c r="W189" s="587" t="str">
        <f t="shared" si="9"/>
        <v/>
      </c>
      <c r="X189" s="648"/>
      <c r="Y189" s="334"/>
      <c r="Z189" s="5"/>
    </row>
    <row r="190" spans="2:26" ht="13.5" customHeight="1" x14ac:dyDescent="0.25">
      <c r="B190" s="401"/>
      <c r="D190" s="416">
        <f t="shared" si="10"/>
        <v>180</v>
      </c>
      <c r="E190" s="534"/>
      <c r="F190" s="534"/>
      <c r="G190" s="534"/>
      <c r="H190" s="272"/>
      <c r="I190" s="677"/>
      <c r="J190" s="680"/>
      <c r="K190" s="571"/>
      <c r="L190" s="535"/>
      <c r="M190" s="681"/>
      <c r="N190" s="899"/>
      <c r="O190" s="571"/>
      <c r="P190" s="571"/>
      <c r="Q190" s="571"/>
      <c r="R190" s="534"/>
      <c r="S190" s="479"/>
      <c r="T190" s="534"/>
      <c r="U190" s="585" t="str">
        <f t="shared" si="3"/>
        <v/>
      </c>
      <c r="V190" s="586"/>
      <c r="W190" s="587" t="str">
        <f t="shared" si="9"/>
        <v/>
      </c>
      <c r="X190" s="648"/>
      <c r="Y190" s="334"/>
      <c r="Z190" s="5"/>
    </row>
    <row r="191" spans="2:26" ht="13.5" customHeight="1" x14ac:dyDescent="0.25">
      <c r="B191" s="401"/>
      <c r="D191" s="416">
        <f t="shared" si="10"/>
        <v>181</v>
      </c>
      <c r="E191" s="534"/>
      <c r="F191" s="534"/>
      <c r="G191" s="534"/>
      <c r="H191" s="272"/>
      <c r="I191" s="677"/>
      <c r="J191" s="680"/>
      <c r="K191" s="571"/>
      <c r="L191" s="535"/>
      <c r="M191" s="681"/>
      <c r="N191" s="899"/>
      <c r="O191" s="571"/>
      <c r="P191" s="571"/>
      <c r="Q191" s="571"/>
      <c r="R191" s="534"/>
      <c r="S191" s="479"/>
      <c r="T191" s="534"/>
      <c r="U191" s="585" t="str">
        <f>IF(OR(L191="",M191="",),"",L191*M191/1000*S191*T191)</f>
        <v/>
      </c>
      <c r="V191" s="586"/>
      <c r="W191" s="587" t="str">
        <f t="shared" ref="W191:W320" si="11">IF(V191="",U191,V191)</f>
        <v/>
      </c>
      <c r="X191" s="648"/>
      <c r="Y191" s="334"/>
      <c r="Z191" s="5"/>
    </row>
    <row r="192" spans="2:26" ht="13.5" customHeight="1" x14ac:dyDescent="0.25">
      <c r="B192" s="401"/>
      <c r="D192" s="416">
        <f>D191+1</f>
        <v>182</v>
      </c>
      <c r="E192" s="534"/>
      <c r="F192" s="534"/>
      <c r="G192" s="534"/>
      <c r="H192" s="272"/>
      <c r="I192" s="677"/>
      <c r="J192" s="680"/>
      <c r="K192" s="571"/>
      <c r="L192" s="535"/>
      <c r="M192" s="681"/>
      <c r="N192" s="899"/>
      <c r="O192" s="571"/>
      <c r="P192" s="571"/>
      <c r="Q192" s="571"/>
      <c r="R192" s="534"/>
      <c r="S192" s="479"/>
      <c r="T192" s="534"/>
      <c r="U192" s="585" t="str">
        <f>IF(OR(L192="",M192="",),"",L192*M192/1000*S192*T192)</f>
        <v/>
      </c>
      <c r="V192" s="586"/>
      <c r="W192" s="587" t="str">
        <f t="shared" si="11"/>
        <v/>
      </c>
      <c r="X192" s="648"/>
      <c r="Y192" s="334"/>
      <c r="Z192" s="5"/>
    </row>
    <row r="193" spans="2:30" ht="13.5" customHeight="1" x14ac:dyDescent="0.25">
      <c r="B193" s="401"/>
      <c r="D193" s="416">
        <f>D192+1</f>
        <v>183</v>
      </c>
      <c r="E193" s="534"/>
      <c r="F193" s="534"/>
      <c r="G193" s="534"/>
      <c r="H193" s="272"/>
      <c r="I193" s="677"/>
      <c r="J193" s="680"/>
      <c r="K193" s="571"/>
      <c r="L193" s="535"/>
      <c r="M193" s="681"/>
      <c r="N193" s="899"/>
      <c r="O193" s="571"/>
      <c r="P193" s="571"/>
      <c r="Q193" s="571"/>
      <c r="R193" s="534"/>
      <c r="S193" s="479"/>
      <c r="T193" s="534"/>
      <c r="U193" s="585" t="str">
        <f t="shared" ref="U193:U324" si="12">IF(OR(L193="",M193="",),"",L193*M193/1000*S193*T193)</f>
        <v/>
      </c>
      <c r="V193" s="586"/>
      <c r="W193" s="587" t="str">
        <f t="shared" si="11"/>
        <v/>
      </c>
      <c r="X193" s="648"/>
      <c r="Y193" s="334"/>
      <c r="Z193" s="5"/>
    </row>
    <row r="194" spans="2:30" ht="13.5" customHeight="1" x14ac:dyDescent="0.25">
      <c r="B194" s="401"/>
      <c r="D194" s="416">
        <f t="shared" ref="D194:D320" si="13">D193+1</f>
        <v>184</v>
      </c>
      <c r="E194" s="534"/>
      <c r="F194" s="534"/>
      <c r="G194" s="534"/>
      <c r="H194" s="272"/>
      <c r="I194" s="677"/>
      <c r="J194" s="680"/>
      <c r="K194" s="571"/>
      <c r="L194" s="535"/>
      <c r="M194" s="681"/>
      <c r="N194" s="899"/>
      <c r="O194" s="571"/>
      <c r="P194" s="571"/>
      <c r="Q194" s="571"/>
      <c r="R194" s="534"/>
      <c r="S194" s="479"/>
      <c r="T194" s="534"/>
      <c r="U194" s="585" t="str">
        <f t="shared" si="12"/>
        <v/>
      </c>
      <c r="V194" s="586"/>
      <c r="W194" s="587" t="str">
        <f t="shared" si="11"/>
        <v/>
      </c>
      <c r="X194" s="648"/>
      <c r="Y194" s="334"/>
      <c r="Z194" s="5"/>
      <c r="AD194" s="3"/>
    </row>
    <row r="195" spans="2:30" ht="13.5" customHeight="1" x14ac:dyDescent="0.25">
      <c r="B195" s="401"/>
      <c r="D195" s="416">
        <f t="shared" si="13"/>
        <v>185</v>
      </c>
      <c r="E195" s="534"/>
      <c r="F195" s="534"/>
      <c r="G195" s="534"/>
      <c r="H195" s="272"/>
      <c r="I195" s="677"/>
      <c r="J195" s="680"/>
      <c r="K195" s="571"/>
      <c r="L195" s="535"/>
      <c r="M195" s="681"/>
      <c r="N195" s="899"/>
      <c r="O195" s="571"/>
      <c r="P195" s="571"/>
      <c r="Q195" s="571"/>
      <c r="R195" s="534"/>
      <c r="S195" s="479"/>
      <c r="T195" s="534"/>
      <c r="U195" s="585" t="str">
        <f t="shared" si="12"/>
        <v/>
      </c>
      <c r="V195" s="586"/>
      <c r="W195" s="587" t="str">
        <f t="shared" si="11"/>
        <v/>
      </c>
      <c r="X195" s="648"/>
      <c r="Y195" s="334"/>
      <c r="Z195" s="5"/>
      <c r="AD195" s="3"/>
    </row>
    <row r="196" spans="2:30" ht="13.5" customHeight="1" x14ac:dyDescent="0.25">
      <c r="B196" s="401"/>
      <c r="D196" s="416">
        <f t="shared" si="13"/>
        <v>186</v>
      </c>
      <c r="E196" s="534"/>
      <c r="F196" s="534"/>
      <c r="G196" s="534"/>
      <c r="H196" s="272"/>
      <c r="I196" s="677"/>
      <c r="J196" s="680"/>
      <c r="K196" s="571"/>
      <c r="L196" s="535"/>
      <c r="M196" s="681"/>
      <c r="N196" s="899"/>
      <c r="O196" s="571"/>
      <c r="P196" s="571"/>
      <c r="Q196" s="571"/>
      <c r="R196" s="534"/>
      <c r="S196" s="479"/>
      <c r="T196" s="534"/>
      <c r="U196" s="585" t="str">
        <f t="shared" si="12"/>
        <v/>
      </c>
      <c r="V196" s="586"/>
      <c r="W196" s="587" t="str">
        <f t="shared" si="11"/>
        <v/>
      </c>
      <c r="X196" s="648"/>
      <c r="Y196" s="334"/>
      <c r="Z196" s="5"/>
    </row>
    <row r="197" spans="2:30" ht="13.5" customHeight="1" x14ac:dyDescent="0.25">
      <c r="B197" s="401"/>
      <c r="D197" s="416">
        <f t="shared" si="13"/>
        <v>187</v>
      </c>
      <c r="E197" s="534"/>
      <c r="F197" s="534"/>
      <c r="G197" s="534"/>
      <c r="H197" s="272"/>
      <c r="I197" s="677"/>
      <c r="J197" s="680"/>
      <c r="K197" s="571"/>
      <c r="L197" s="535"/>
      <c r="M197" s="681"/>
      <c r="N197" s="899"/>
      <c r="O197" s="571"/>
      <c r="P197" s="571"/>
      <c r="Q197" s="571"/>
      <c r="R197" s="534"/>
      <c r="S197" s="479"/>
      <c r="T197" s="534"/>
      <c r="U197" s="585" t="str">
        <f t="shared" si="12"/>
        <v/>
      </c>
      <c r="V197" s="586"/>
      <c r="W197" s="587" t="str">
        <f t="shared" si="11"/>
        <v/>
      </c>
      <c r="X197" s="648"/>
      <c r="Y197" s="334"/>
      <c r="Z197" s="5"/>
    </row>
    <row r="198" spans="2:30" ht="13.5" customHeight="1" x14ac:dyDescent="0.25">
      <c r="B198" s="401"/>
      <c r="D198" s="416">
        <f t="shared" si="13"/>
        <v>188</v>
      </c>
      <c r="E198" s="534"/>
      <c r="F198" s="534"/>
      <c r="G198" s="534"/>
      <c r="H198" s="272"/>
      <c r="I198" s="677"/>
      <c r="J198" s="680"/>
      <c r="K198" s="571"/>
      <c r="L198" s="535"/>
      <c r="M198" s="681"/>
      <c r="N198" s="899"/>
      <c r="O198" s="571"/>
      <c r="P198" s="571"/>
      <c r="Q198" s="571"/>
      <c r="R198" s="534"/>
      <c r="S198" s="479"/>
      <c r="T198" s="534"/>
      <c r="U198" s="585" t="str">
        <f t="shared" si="12"/>
        <v/>
      </c>
      <c r="V198" s="586"/>
      <c r="W198" s="587" t="str">
        <f t="shared" si="11"/>
        <v/>
      </c>
      <c r="X198" s="648"/>
      <c r="Y198" s="334"/>
      <c r="Z198" s="5"/>
    </row>
    <row r="199" spans="2:30" ht="13.5" customHeight="1" x14ac:dyDescent="0.25">
      <c r="B199" s="401"/>
      <c r="D199" s="416">
        <f t="shared" si="13"/>
        <v>189</v>
      </c>
      <c r="E199" s="534"/>
      <c r="F199" s="534"/>
      <c r="G199" s="534"/>
      <c r="H199" s="272"/>
      <c r="I199" s="677"/>
      <c r="J199" s="680"/>
      <c r="K199" s="571"/>
      <c r="L199" s="535"/>
      <c r="M199" s="681"/>
      <c r="N199" s="899"/>
      <c r="O199" s="571"/>
      <c r="P199" s="571"/>
      <c r="Q199" s="571"/>
      <c r="R199" s="534"/>
      <c r="S199" s="479"/>
      <c r="T199" s="534"/>
      <c r="U199" s="585" t="str">
        <f t="shared" si="12"/>
        <v/>
      </c>
      <c r="V199" s="586"/>
      <c r="W199" s="587" t="str">
        <f t="shared" si="11"/>
        <v/>
      </c>
      <c r="X199" s="648"/>
      <c r="Y199" s="334"/>
      <c r="Z199" s="5"/>
    </row>
    <row r="200" spans="2:30" ht="13.5" customHeight="1" x14ac:dyDescent="0.25">
      <c r="B200" s="401"/>
      <c r="D200" s="416">
        <f t="shared" si="13"/>
        <v>190</v>
      </c>
      <c r="E200" s="534"/>
      <c r="F200" s="534"/>
      <c r="G200" s="534"/>
      <c r="H200" s="272"/>
      <c r="I200" s="677"/>
      <c r="J200" s="680"/>
      <c r="K200" s="571"/>
      <c r="L200" s="535"/>
      <c r="M200" s="681"/>
      <c r="N200" s="899"/>
      <c r="O200" s="571"/>
      <c r="P200" s="571"/>
      <c r="Q200" s="571"/>
      <c r="R200" s="534"/>
      <c r="S200" s="479"/>
      <c r="T200" s="534"/>
      <c r="U200" s="585" t="str">
        <f t="shared" si="12"/>
        <v/>
      </c>
      <c r="V200" s="586"/>
      <c r="W200" s="587" t="str">
        <f t="shared" si="11"/>
        <v/>
      </c>
      <c r="X200" s="648"/>
      <c r="Y200" s="334"/>
      <c r="Z200" s="5"/>
    </row>
    <row r="201" spans="2:30" ht="13.5" customHeight="1" x14ac:dyDescent="0.25">
      <c r="B201" s="401"/>
      <c r="D201" s="416">
        <f t="shared" si="13"/>
        <v>191</v>
      </c>
      <c r="E201" s="534"/>
      <c r="F201" s="534"/>
      <c r="G201" s="534"/>
      <c r="H201" s="272"/>
      <c r="I201" s="677"/>
      <c r="J201" s="680"/>
      <c r="K201" s="571"/>
      <c r="L201" s="535"/>
      <c r="M201" s="681"/>
      <c r="N201" s="899"/>
      <c r="O201" s="571"/>
      <c r="P201" s="571"/>
      <c r="Q201" s="571"/>
      <c r="R201" s="534"/>
      <c r="S201" s="479"/>
      <c r="T201" s="534"/>
      <c r="U201" s="585" t="str">
        <f t="shared" si="12"/>
        <v/>
      </c>
      <c r="V201" s="586"/>
      <c r="W201" s="587" t="str">
        <f t="shared" si="11"/>
        <v/>
      </c>
      <c r="X201" s="648"/>
      <c r="Y201" s="334"/>
      <c r="Z201" s="5"/>
    </row>
    <row r="202" spans="2:30" ht="13.5" customHeight="1" x14ac:dyDescent="0.25">
      <c r="B202" s="401"/>
      <c r="D202" s="416">
        <f t="shared" si="13"/>
        <v>192</v>
      </c>
      <c r="E202" s="534"/>
      <c r="F202" s="534"/>
      <c r="G202" s="534"/>
      <c r="H202" s="272"/>
      <c r="I202" s="677"/>
      <c r="J202" s="680"/>
      <c r="K202" s="571"/>
      <c r="L202" s="535"/>
      <c r="M202" s="681"/>
      <c r="N202" s="899"/>
      <c r="O202" s="571"/>
      <c r="P202" s="571"/>
      <c r="Q202" s="571"/>
      <c r="R202" s="534"/>
      <c r="S202" s="479"/>
      <c r="T202" s="534"/>
      <c r="U202" s="585" t="str">
        <f t="shared" si="12"/>
        <v/>
      </c>
      <c r="V202" s="586"/>
      <c r="W202" s="587" t="str">
        <f t="shared" si="11"/>
        <v/>
      </c>
      <c r="X202" s="648"/>
      <c r="Y202" s="334"/>
      <c r="Z202" s="5"/>
    </row>
    <row r="203" spans="2:30" ht="13.5" customHeight="1" x14ac:dyDescent="0.25">
      <c r="B203" s="401"/>
      <c r="D203" s="416">
        <f t="shared" si="13"/>
        <v>193</v>
      </c>
      <c r="E203" s="534"/>
      <c r="F203" s="534"/>
      <c r="G203" s="534"/>
      <c r="H203" s="272"/>
      <c r="I203" s="677"/>
      <c r="J203" s="680"/>
      <c r="K203" s="571"/>
      <c r="L203" s="535"/>
      <c r="M203" s="681"/>
      <c r="N203" s="899"/>
      <c r="O203" s="571"/>
      <c r="P203" s="571"/>
      <c r="Q203" s="571"/>
      <c r="R203" s="534"/>
      <c r="S203" s="479"/>
      <c r="T203" s="534"/>
      <c r="U203" s="585" t="str">
        <f t="shared" si="12"/>
        <v/>
      </c>
      <c r="V203" s="586"/>
      <c r="W203" s="587" t="str">
        <f t="shared" si="11"/>
        <v/>
      </c>
      <c r="X203" s="648"/>
      <c r="Y203" s="334"/>
      <c r="Z203" s="5"/>
    </row>
    <row r="204" spans="2:30" ht="13.5" customHeight="1" x14ac:dyDescent="0.25">
      <c r="B204" s="401"/>
      <c r="D204" s="416">
        <f t="shared" si="13"/>
        <v>194</v>
      </c>
      <c r="E204" s="534"/>
      <c r="F204" s="534"/>
      <c r="G204" s="534"/>
      <c r="H204" s="272"/>
      <c r="I204" s="677"/>
      <c r="J204" s="680"/>
      <c r="K204" s="571"/>
      <c r="L204" s="535"/>
      <c r="M204" s="681"/>
      <c r="N204" s="899"/>
      <c r="O204" s="571"/>
      <c r="P204" s="571"/>
      <c r="Q204" s="571"/>
      <c r="R204" s="534"/>
      <c r="S204" s="479"/>
      <c r="T204" s="534"/>
      <c r="U204" s="585" t="str">
        <f t="shared" si="12"/>
        <v/>
      </c>
      <c r="V204" s="586"/>
      <c r="W204" s="587" t="str">
        <f t="shared" si="11"/>
        <v/>
      </c>
      <c r="X204" s="648"/>
      <c r="Y204" s="334"/>
      <c r="Z204" s="5"/>
    </row>
    <row r="205" spans="2:30" ht="13.5" customHeight="1" x14ac:dyDescent="0.25">
      <c r="B205" s="401"/>
      <c r="D205" s="416">
        <f t="shared" si="13"/>
        <v>195</v>
      </c>
      <c r="E205" s="534"/>
      <c r="F205" s="534"/>
      <c r="G205" s="534"/>
      <c r="H205" s="272"/>
      <c r="I205" s="677"/>
      <c r="J205" s="680"/>
      <c r="K205" s="571"/>
      <c r="L205" s="535"/>
      <c r="M205" s="681"/>
      <c r="N205" s="899"/>
      <c r="O205" s="571"/>
      <c r="P205" s="571"/>
      <c r="Q205" s="571"/>
      <c r="R205" s="534"/>
      <c r="S205" s="479"/>
      <c r="T205" s="534"/>
      <c r="U205" s="585" t="str">
        <f t="shared" si="12"/>
        <v/>
      </c>
      <c r="V205" s="586"/>
      <c r="W205" s="587" t="str">
        <f t="shared" si="11"/>
        <v/>
      </c>
      <c r="X205" s="648"/>
      <c r="Y205" s="334"/>
      <c r="Z205" s="5"/>
    </row>
    <row r="206" spans="2:30" ht="13.5" customHeight="1" x14ac:dyDescent="0.25">
      <c r="B206" s="401"/>
      <c r="D206" s="416">
        <f t="shared" si="13"/>
        <v>196</v>
      </c>
      <c r="E206" s="534"/>
      <c r="F206" s="534"/>
      <c r="G206" s="534"/>
      <c r="H206" s="272"/>
      <c r="I206" s="677"/>
      <c r="J206" s="680"/>
      <c r="K206" s="571"/>
      <c r="L206" s="535"/>
      <c r="M206" s="681"/>
      <c r="N206" s="899"/>
      <c r="O206" s="571"/>
      <c r="P206" s="571"/>
      <c r="Q206" s="571"/>
      <c r="R206" s="534"/>
      <c r="S206" s="479"/>
      <c r="T206" s="534"/>
      <c r="U206" s="585" t="str">
        <f t="shared" si="12"/>
        <v/>
      </c>
      <c r="V206" s="586"/>
      <c r="W206" s="587" t="str">
        <f t="shared" si="11"/>
        <v/>
      </c>
      <c r="X206" s="648"/>
      <c r="Y206" s="334"/>
      <c r="Z206" s="5"/>
    </row>
    <row r="207" spans="2:30" ht="13.5" customHeight="1" x14ac:dyDescent="0.25">
      <c r="B207" s="401"/>
      <c r="D207" s="416">
        <f t="shared" si="13"/>
        <v>197</v>
      </c>
      <c r="E207" s="534"/>
      <c r="F207" s="534"/>
      <c r="G207" s="534"/>
      <c r="H207" s="272"/>
      <c r="I207" s="677"/>
      <c r="J207" s="680"/>
      <c r="K207" s="571"/>
      <c r="L207" s="535"/>
      <c r="M207" s="681"/>
      <c r="N207" s="899"/>
      <c r="O207" s="571"/>
      <c r="P207" s="571"/>
      <c r="Q207" s="571"/>
      <c r="R207" s="534"/>
      <c r="S207" s="479"/>
      <c r="T207" s="534"/>
      <c r="U207" s="585" t="str">
        <f t="shared" si="12"/>
        <v/>
      </c>
      <c r="V207" s="586"/>
      <c r="W207" s="587" t="str">
        <f t="shared" si="11"/>
        <v/>
      </c>
      <c r="X207" s="648"/>
      <c r="Y207" s="334"/>
      <c r="Z207" s="5"/>
    </row>
    <row r="208" spans="2:30" ht="13.5" customHeight="1" x14ac:dyDescent="0.25">
      <c r="B208" s="401"/>
      <c r="D208" s="416">
        <f t="shared" si="13"/>
        <v>198</v>
      </c>
      <c r="E208" s="534"/>
      <c r="F208" s="534"/>
      <c r="G208" s="534"/>
      <c r="H208" s="272"/>
      <c r="I208" s="677"/>
      <c r="J208" s="680"/>
      <c r="K208" s="571"/>
      <c r="L208" s="535"/>
      <c r="M208" s="681"/>
      <c r="N208" s="899"/>
      <c r="O208" s="571"/>
      <c r="P208" s="571"/>
      <c r="Q208" s="571"/>
      <c r="R208" s="534"/>
      <c r="S208" s="479"/>
      <c r="T208" s="534"/>
      <c r="U208" s="585" t="str">
        <f t="shared" si="12"/>
        <v/>
      </c>
      <c r="V208" s="586"/>
      <c r="W208" s="587" t="str">
        <f t="shared" si="11"/>
        <v/>
      </c>
      <c r="X208" s="648"/>
      <c r="Y208" s="334"/>
      <c r="Z208" s="5"/>
    </row>
    <row r="209" spans="2:26" ht="13.5" customHeight="1" x14ac:dyDescent="0.25">
      <c r="B209" s="401"/>
      <c r="D209" s="416">
        <f t="shared" si="13"/>
        <v>199</v>
      </c>
      <c r="E209" s="534"/>
      <c r="F209" s="534"/>
      <c r="G209" s="534"/>
      <c r="H209" s="272"/>
      <c r="I209" s="677"/>
      <c r="J209" s="680"/>
      <c r="K209" s="571"/>
      <c r="L209" s="535"/>
      <c r="M209" s="681"/>
      <c r="N209" s="899"/>
      <c r="O209" s="571"/>
      <c r="P209" s="571"/>
      <c r="Q209" s="571"/>
      <c r="R209" s="534"/>
      <c r="S209" s="479"/>
      <c r="T209" s="534"/>
      <c r="U209" s="585" t="str">
        <f t="shared" si="12"/>
        <v/>
      </c>
      <c r="V209" s="586"/>
      <c r="W209" s="587" t="str">
        <f t="shared" si="11"/>
        <v/>
      </c>
      <c r="X209" s="648"/>
      <c r="Y209" s="334"/>
      <c r="Z209" s="5"/>
    </row>
    <row r="210" spans="2:26" ht="13.5" customHeight="1" x14ac:dyDescent="0.25">
      <c r="B210" s="401"/>
      <c r="D210" s="416">
        <f t="shared" si="13"/>
        <v>200</v>
      </c>
      <c r="E210" s="534"/>
      <c r="F210" s="534"/>
      <c r="G210" s="534"/>
      <c r="H210" s="272"/>
      <c r="I210" s="677"/>
      <c r="J210" s="680"/>
      <c r="K210" s="571"/>
      <c r="L210" s="535"/>
      <c r="M210" s="681"/>
      <c r="N210" s="899"/>
      <c r="O210" s="571"/>
      <c r="P210" s="571"/>
      <c r="Q210" s="571"/>
      <c r="R210" s="534"/>
      <c r="S210" s="479"/>
      <c r="T210" s="534"/>
      <c r="U210" s="585" t="str">
        <f t="shared" si="12"/>
        <v/>
      </c>
      <c r="V210" s="586"/>
      <c r="W210" s="587" t="str">
        <f t="shared" si="11"/>
        <v/>
      </c>
      <c r="X210" s="648"/>
      <c r="Y210" s="334"/>
      <c r="Z210" s="5"/>
    </row>
    <row r="211" spans="2:26" ht="13.5" customHeight="1" x14ac:dyDescent="0.25">
      <c r="B211" s="401"/>
      <c r="D211" s="416">
        <f t="shared" si="13"/>
        <v>201</v>
      </c>
      <c r="E211" s="534"/>
      <c r="F211" s="534"/>
      <c r="G211" s="534"/>
      <c r="H211" s="272"/>
      <c r="I211" s="677"/>
      <c r="J211" s="680"/>
      <c r="K211" s="571"/>
      <c r="L211" s="535"/>
      <c r="M211" s="681"/>
      <c r="N211" s="899"/>
      <c r="O211" s="571"/>
      <c r="P211" s="571"/>
      <c r="Q211" s="571"/>
      <c r="R211" s="534"/>
      <c r="S211" s="479"/>
      <c r="T211" s="534"/>
      <c r="U211" s="585" t="str">
        <f t="shared" si="12"/>
        <v/>
      </c>
      <c r="V211" s="586"/>
      <c r="W211" s="587" t="str">
        <f t="shared" si="11"/>
        <v/>
      </c>
      <c r="X211" s="648"/>
      <c r="Y211" s="334"/>
      <c r="Z211" s="5"/>
    </row>
    <row r="212" spans="2:26" ht="13.5" customHeight="1" x14ac:dyDescent="0.25">
      <c r="B212" s="401"/>
      <c r="D212" s="416">
        <f t="shared" si="13"/>
        <v>202</v>
      </c>
      <c r="E212" s="534"/>
      <c r="F212" s="534"/>
      <c r="G212" s="534"/>
      <c r="H212" s="272"/>
      <c r="I212" s="677"/>
      <c r="J212" s="680"/>
      <c r="K212" s="571"/>
      <c r="L212" s="535"/>
      <c r="M212" s="681"/>
      <c r="N212" s="899"/>
      <c r="O212" s="571"/>
      <c r="P212" s="571"/>
      <c r="Q212" s="571"/>
      <c r="R212" s="534"/>
      <c r="S212" s="479"/>
      <c r="T212" s="534"/>
      <c r="U212" s="585" t="str">
        <f t="shared" si="12"/>
        <v/>
      </c>
      <c r="V212" s="586"/>
      <c r="W212" s="587" t="str">
        <f t="shared" si="11"/>
        <v/>
      </c>
      <c r="X212" s="648"/>
      <c r="Y212" s="334"/>
      <c r="Z212" s="5"/>
    </row>
    <row r="213" spans="2:26" ht="13.5" customHeight="1" x14ac:dyDescent="0.25">
      <c r="B213" s="401"/>
      <c r="D213" s="416">
        <f t="shared" si="13"/>
        <v>203</v>
      </c>
      <c r="E213" s="534"/>
      <c r="F213" s="534"/>
      <c r="G213" s="534"/>
      <c r="H213" s="272"/>
      <c r="I213" s="677"/>
      <c r="J213" s="680"/>
      <c r="K213" s="571"/>
      <c r="L213" s="535"/>
      <c r="M213" s="681"/>
      <c r="N213" s="899"/>
      <c r="O213" s="571"/>
      <c r="P213" s="571"/>
      <c r="Q213" s="571"/>
      <c r="R213" s="534"/>
      <c r="S213" s="479"/>
      <c r="T213" s="534"/>
      <c r="U213" s="585" t="str">
        <f t="shared" si="12"/>
        <v/>
      </c>
      <c r="V213" s="586"/>
      <c r="W213" s="587" t="str">
        <f t="shared" si="11"/>
        <v/>
      </c>
      <c r="X213" s="648"/>
      <c r="Y213" s="334"/>
      <c r="Z213" s="5"/>
    </row>
    <row r="214" spans="2:26" ht="13.5" customHeight="1" x14ac:dyDescent="0.25">
      <c r="B214" s="401"/>
      <c r="D214" s="416">
        <f t="shared" si="13"/>
        <v>204</v>
      </c>
      <c r="E214" s="534"/>
      <c r="F214" s="534"/>
      <c r="G214" s="534"/>
      <c r="H214" s="272"/>
      <c r="I214" s="677"/>
      <c r="J214" s="680"/>
      <c r="K214" s="571"/>
      <c r="L214" s="535"/>
      <c r="M214" s="681"/>
      <c r="N214" s="899"/>
      <c r="O214" s="571"/>
      <c r="P214" s="571"/>
      <c r="Q214" s="571"/>
      <c r="R214" s="534"/>
      <c r="S214" s="479"/>
      <c r="T214" s="534"/>
      <c r="U214" s="585" t="str">
        <f t="shared" si="12"/>
        <v/>
      </c>
      <c r="V214" s="586"/>
      <c r="W214" s="587" t="str">
        <f t="shared" si="11"/>
        <v/>
      </c>
      <c r="X214" s="648"/>
      <c r="Y214" s="334"/>
      <c r="Z214" s="5"/>
    </row>
    <row r="215" spans="2:26" ht="13.5" customHeight="1" x14ac:dyDescent="0.25">
      <c r="B215" s="401"/>
      <c r="D215" s="416">
        <f t="shared" si="13"/>
        <v>205</v>
      </c>
      <c r="E215" s="534"/>
      <c r="F215" s="534"/>
      <c r="G215" s="534"/>
      <c r="H215" s="272"/>
      <c r="I215" s="677"/>
      <c r="J215" s="680"/>
      <c r="K215" s="571"/>
      <c r="L215" s="535"/>
      <c r="M215" s="681"/>
      <c r="N215" s="899"/>
      <c r="O215" s="571"/>
      <c r="P215" s="571"/>
      <c r="Q215" s="571"/>
      <c r="R215" s="534"/>
      <c r="S215" s="479"/>
      <c r="T215" s="534"/>
      <c r="U215" s="585" t="str">
        <f t="shared" si="12"/>
        <v/>
      </c>
      <c r="V215" s="586"/>
      <c r="W215" s="587" t="str">
        <f t="shared" si="11"/>
        <v/>
      </c>
      <c r="X215" s="648"/>
      <c r="Y215" s="334"/>
      <c r="Z215" s="5"/>
    </row>
    <row r="216" spans="2:26" ht="13.5" customHeight="1" x14ac:dyDescent="0.25">
      <c r="B216" s="401"/>
      <c r="D216" s="416">
        <f t="shared" si="13"/>
        <v>206</v>
      </c>
      <c r="E216" s="534"/>
      <c r="F216" s="534"/>
      <c r="G216" s="534"/>
      <c r="H216" s="272"/>
      <c r="I216" s="677"/>
      <c r="J216" s="680"/>
      <c r="K216" s="571"/>
      <c r="L216" s="535"/>
      <c r="M216" s="681"/>
      <c r="N216" s="899"/>
      <c r="O216" s="571"/>
      <c r="P216" s="571"/>
      <c r="Q216" s="571"/>
      <c r="R216" s="534"/>
      <c r="S216" s="479"/>
      <c r="T216" s="534"/>
      <c r="U216" s="585" t="str">
        <f t="shared" si="12"/>
        <v/>
      </c>
      <c r="V216" s="586"/>
      <c r="W216" s="587" t="str">
        <f t="shared" si="11"/>
        <v/>
      </c>
      <c r="X216" s="648"/>
      <c r="Y216" s="334"/>
      <c r="Z216" s="5"/>
    </row>
    <row r="217" spans="2:26" ht="13.5" customHeight="1" x14ac:dyDescent="0.25">
      <c r="B217" s="401"/>
      <c r="D217" s="416">
        <f t="shared" si="13"/>
        <v>207</v>
      </c>
      <c r="E217" s="534"/>
      <c r="F217" s="534"/>
      <c r="G217" s="534"/>
      <c r="H217" s="272"/>
      <c r="I217" s="677"/>
      <c r="J217" s="680"/>
      <c r="K217" s="571"/>
      <c r="L217" s="535"/>
      <c r="M217" s="681"/>
      <c r="N217" s="899"/>
      <c r="O217" s="571"/>
      <c r="P217" s="571"/>
      <c r="Q217" s="571"/>
      <c r="R217" s="534"/>
      <c r="S217" s="479"/>
      <c r="T217" s="534"/>
      <c r="U217" s="585" t="str">
        <f t="shared" si="12"/>
        <v/>
      </c>
      <c r="V217" s="586"/>
      <c r="W217" s="587" t="str">
        <f t="shared" si="11"/>
        <v/>
      </c>
      <c r="X217" s="648"/>
      <c r="Y217" s="334"/>
      <c r="Z217" s="5"/>
    </row>
    <row r="218" spans="2:26" ht="13.5" customHeight="1" x14ac:dyDescent="0.25">
      <c r="B218" s="401"/>
      <c r="D218" s="416">
        <f t="shared" si="13"/>
        <v>208</v>
      </c>
      <c r="E218" s="534"/>
      <c r="F218" s="534"/>
      <c r="G218" s="534"/>
      <c r="H218" s="272"/>
      <c r="I218" s="677"/>
      <c r="J218" s="680"/>
      <c r="K218" s="571"/>
      <c r="L218" s="535"/>
      <c r="M218" s="681"/>
      <c r="N218" s="899"/>
      <c r="O218" s="571"/>
      <c r="P218" s="571"/>
      <c r="Q218" s="571"/>
      <c r="R218" s="534"/>
      <c r="S218" s="479"/>
      <c r="T218" s="534"/>
      <c r="U218" s="585" t="str">
        <f t="shared" si="12"/>
        <v/>
      </c>
      <c r="V218" s="586"/>
      <c r="W218" s="587" t="str">
        <f t="shared" si="11"/>
        <v/>
      </c>
      <c r="X218" s="648"/>
      <c r="Y218" s="334"/>
      <c r="Z218" s="5"/>
    </row>
    <row r="219" spans="2:26" ht="13.5" customHeight="1" x14ac:dyDescent="0.25">
      <c r="B219" s="401"/>
      <c r="D219" s="416">
        <f t="shared" si="13"/>
        <v>209</v>
      </c>
      <c r="E219" s="534"/>
      <c r="F219" s="534"/>
      <c r="G219" s="534"/>
      <c r="H219" s="272"/>
      <c r="I219" s="677"/>
      <c r="J219" s="680"/>
      <c r="K219" s="571"/>
      <c r="L219" s="535"/>
      <c r="M219" s="681"/>
      <c r="N219" s="899"/>
      <c r="O219" s="571"/>
      <c r="P219" s="571"/>
      <c r="Q219" s="571"/>
      <c r="R219" s="534"/>
      <c r="S219" s="479"/>
      <c r="T219" s="534"/>
      <c r="U219" s="585" t="str">
        <f t="shared" si="12"/>
        <v/>
      </c>
      <c r="V219" s="586"/>
      <c r="W219" s="587" t="str">
        <f t="shared" si="11"/>
        <v/>
      </c>
      <c r="X219" s="648"/>
      <c r="Y219" s="334"/>
      <c r="Z219" s="5"/>
    </row>
    <row r="220" spans="2:26" ht="13.5" customHeight="1" x14ac:dyDescent="0.25">
      <c r="B220" s="401"/>
      <c r="D220" s="416">
        <f t="shared" si="13"/>
        <v>210</v>
      </c>
      <c r="E220" s="534"/>
      <c r="F220" s="534"/>
      <c r="G220" s="534"/>
      <c r="H220" s="272"/>
      <c r="I220" s="677"/>
      <c r="J220" s="680"/>
      <c r="K220" s="571"/>
      <c r="L220" s="535"/>
      <c r="M220" s="681"/>
      <c r="N220" s="899"/>
      <c r="O220" s="571"/>
      <c r="P220" s="571"/>
      <c r="Q220" s="571"/>
      <c r="R220" s="534"/>
      <c r="S220" s="479"/>
      <c r="T220" s="534"/>
      <c r="U220" s="585" t="str">
        <f t="shared" si="12"/>
        <v/>
      </c>
      <c r="V220" s="586"/>
      <c r="W220" s="587" t="str">
        <f t="shared" si="11"/>
        <v/>
      </c>
      <c r="X220" s="648"/>
      <c r="Y220" s="334"/>
      <c r="Z220" s="5"/>
    </row>
    <row r="221" spans="2:26" ht="13.5" customHeight="1" x14ac:dyDescent="0.25">
      <c r="B221" s="401"/>
      <c r="D221" s="416">
        <f t="shared" si="13"/>
        <v>211</v>
      </c>
      <c r="E221" s="534"/>
      <c r="F221" s="534"/>
      <c r="G221" s="534"/>
      <c r="H221" s="272"/>
      <c r="I221" s="677"/>
      <c r="J221" s="680"/>
      <c r="K221" s="571"/>
      <c r="L221" s="535"/>
      <c r="M221" s="681"/>
      <c r="N221" s="899"/>
      <c r="O221" s="571"/>
      <c r="P221" s="571"/>
      <c r="Q221" s="571"/>
      <c r="R221" s="534"/>
      <c r="S221" s="479"/>
      <c r="T221" s="534"/>
      <c r="U221" s="585" t="str">
        <f t="shared" si="12"/>
        <v/>
      </c>
      <c r="V221" s="586"/>
      <c r="W221" s="587" t="str">
        <f t="shared" si="11"/>
        <v/>
      </c>
      <c r="X221" s="648"/>
      <c r="Y221" s="334"/>
      <c r="Z221" s="5"/>
    </row>
    <row r="222" spans="2:26" ht="13.5" customHeight="1" x14ac:dyDescent="0.25">
      <c r="B222" s="401"/>
      <c r="D222" s="416">
        <f t="shared" si="13"/>
        <v>212</v>
      </c>
      <c r="E222" s="534"/>
      <c r="F222" s="534"/>
      <c r="G222" s="534"/>
      <c r="H222" s="272"/>
      <c r="I222" s="677"/>
      <c r="J222" s="680"/>
      <c r="K222" s="571"/>
      <c r="L222" s="535"/>
      <c r="M222" s="681"/>
      <c r="N222" s="899"/>
      <c r="O222" s="571"/>
      <c r="P222" s="571"/>
      <c r="Q222" s="571"/>
      <c r="R222" s="534"/>
      <c r="S222" s="479"/>
      <c r="T222" s="534"/>
      <c r="U222" s="585" t="str">
        <f t="shared" si="12"/>
        <v/>
      </c>
      <c r="V222" s="586"/>
      <c r="W222" s="587" t="str">
        <f t="shared" si="11"/>
        <v/>
      </c>
      <c r="X222" s="648"/>
      <c r="Y222" s="334"/>
      <c r="Z222" s="5"/>
    </row>
    <row r="223" spans="2:26" ht="13.5" customHeight="1" x14ac:dyDescent="0.25">
      <c r="B223" s="401"/>
      <c r="D223" s="416">
        <f t="shared" si="13"/>
        <v>213</v>
      </c>
      <c r="E223" s="534"/>
      <c r="F223" s="534"/>
      <c r="G223" s="534"/>
      <c r="H223" s="272"/>
      <c r="I223" s="677"/>
      <c r="J223" s="680"/>
      <c r="K223" s="571"/>
      <c r="L223" s="535"/>
      <c r="M223" s="681"/>
      <c r="N223" s="899"/>
      <c r="O223" s="571"/>
      <c r="P223" s="571"/>
      <c r="Q223" s="571"/>
      <c r="R223" s="534"/>
      <c r="S223" s="479"/>
      <c r="T223" s="534"/>
      <c r="U223" s="585" t="str">
        <f t="shared" si="12"/>
        <v/>
      </c>
      <c r="V223" s="586"/>
      <c r="W223" s="587" t="str">
        <f t="shared" si="11"/>
        <v/>
      </c>
      <c r="X223" s="648"/>
      <c r="Y223" s="334"/>
      <c r="Z223" s="5"/>
    </row>
    <row r="224" spans="2:26" ht="13.5" customHeight="1" x14ac:dyDescent="0.25">
      <c r="B224" s="401"/>
      <c r="D224" s="416">
        <f t="shared" si="13"/>
        <v>214</v>
      </c>
      <c r="E224" s="534"/>
      <c r="F224" s="534"/>
      <c r="G224" s="534"/>
      <c r="H224" s="272"/>
      <c r="I224" s="677"/>
      <c r="J224" s="680"/>
      <c r="K224" s="571"/>
      <c r="L224" s="535"/>
      <c r="M224" s="681"/>
      <c r="N224" s="899"/>
      <c r="O224" s="571"/>
      <c r="P224" s="571"/>
      <c r="Q224" s="571"/>
      <c r="R224" s="534"/>
      <c r="S224" s="479"/>
      <c r="T224" s="534"/>
      <c r="U224" s="585" t="str">
        <f t="shared" si="12"/>
        <v/>
      </c>
      <c r="V224" s="586"/>
      <c r="W224" s="587" t="str">
        <f t="shared" si="11"/>
        <v/>
      </c>
      <c r="X224" s="648"/>
      <c r="Y224" s="334"/>
      <c r="Z224" s="5"/>
    </row>
    <row r="225" spans="2:30" ht="13.5" customHeight="1" x14ac:dyDescent="0.25">
      <c r="B225" s="401"/>
      <c r="D225" s="416">
        <f t="shared" si="13"/>
        <v>215</v>
      </c>
      <c r="E225" s="534"/>
      <c r="F225" s="534"/>
      <c r="G225" s="534"/>
      <c r="H225" s="272"/>
      <c r="I225" s="677"/>
      <c r="J225" s="680"/>
      <c r="K225" s="571"/>
      <c r="L225" s="535"/>
      <c r="M225" s="681"/>
      <c r="N225" s="899"/>
      <c r="O225" s="571"/>
      <c r="P225" s="571"/>
      <c r="Q225" s="571"/>
      <c r="R225" s="534"/>
      <c r="S225" s="479"/>
      <c r="T225" s="534"/>
      <c r="U225" s="585" t="str">
        <f t="shared" si="12"/>
        <v/>
      </c>
      <c r="V225" s="586"/>
      <c r="W225" s="587" t="str">
        <f t="shared" si="11"/>
        <v/>
      </c>
      <c r="X225" s="648"/>
      <c r="Y225" s="334"/>
      <c r="Z225" s="5"/>
    </row>
    <row r="226" spans="2:30" ht="13.5" customHeight="1" x14ac:dyDescent="0.25">
      <c r="B226" s="401"/>
      <c r="D226" s="416">
        <f t="shared" si="13"/>
        <v>216</v>
      </c>
      <c r="E226" s="534"/>
      <c r="F226" s="534"/>
      <c r="G226" s="534"/>
      <c r="H226" s="272"/>
      <c r="I226" s="677"/>
      <c r="J226" s="680"/>
      <c r="K226" s="571"/>
      <c r="L226" s="535"/>
      <c r="M226" s="681"/>
      <c r="N226" s="899"/>
      <c r="O226" s="571"/>
      <c r="P226" s="571"/>
      <c r="Q226" s="571"/>
      <c r="R226" s="534"/>
      <c r="S226" s="479"/>
      <c r="T226" s="534"/>
      <c r="U226" s="585" t="str">
        <f t="shared" si="12"/>
        <v/>
      </c>
      <c r="V226" s="586"/>
      <c r="W226" s="587" t="str">
        <f t="shared" si="11"/>
        <v/>
      </c>
      <c r="X226" s="648"/>
      <c r="Y226" s="334"/>
      <c r="Z226" s="5"/>
    </row>
    <row r="227" spans="2:30" ht="13.5" customHeight="1" x14ac:dyDescent="0.25">
      <c r="B227" s="401"/>
      <c r="D227" s="416">
        <f t="shared" si="13"/>
        <v>217</v>
      </c>
      <c r="E227" s="534"/>
      <c r="F227" s="534"/>
      <c r="G227" s="534"/>
      <c r="H227" s="272"/>
      <c r="I227" s="677"/>
      <c r="J227" s="680"/>
      <c r="K227" s="571"/>
      <c r="L227" s="535"/>
      <c r="M227" s="681"/>
      <c r="N227" s="899"/>
      <c r="O227" s="571"/>
      <c r="P227" s="571"/>
      <c r="Q227" s="571"/>
      <c r="R227" s="534"/>
      <c r="S227" s="479"/>
      <c r="T227" s="534"/>
      <c r="U227" s="585" t="str">
        <f t="shared" si="12"/>
        <v/>
      </c>
      <c r="V227" s="586"/>
      <c r="W227" s="587" t="str">
        <f t="shared" si="11"/>
        <v/>
      </c>
      <c r="X227" s="648"/>
      <c r="Y227" s="334"/>
      <c r="Z227" s="5"/>
    </row>
    <row r="228" spans="2:30" ht="13.5" customHeight="1" x14ac:dyDescent="0.25">
      <c r="B228" s="401"/>
      <c r="D228" s="416">
        <f t="shared" si="13"/>
        <v>218</v>
      </c>
      <c r="E228" s="534"/>
      <c r="F228" s="534"/>
      <c r="G228" s="534"/>
      <c r="H228" s="272"/>
      <c r="I228" s="677"/>
      <c r="J228" s="680"/>
      <c r="K228" s="571"/>
      <c r="L228" s="535"/>
      <c r="M228" s="681"/>
      <c r="N228" s="899"/>
      <c r="O228" s="571"/>
      <c r="P228" s="571"/>
      <c r="Q228" s="571"/>
      <c r="R228" s="534"/>
      <c r="S228" s="479"/>
      <c r="T228" s="534"/>
      <c r="U228" s="585" t="str">
        <f t="shared" si="12"/>
        <v/>
      </c>
      <c r="V228" s="586"/>
      <c r="W228" s="587" t="str">
        <f t="shared" si="11"/>
        <v/>
      </c>
      <c r="X228" s="648"/>
      <c r="Y228" s="334"/>
      <c r="Z228" s="5"/>
    </row>
    <row r="229" spans="2:30" ht="13.5" customHeight="1" x14ac:dyDescent="0.25">
      <c r="B229" s="401"/>
      <c r="D229" s="416">
        <f t="shared" si="13"/>
        <v>219</v>
      </c>
      <c r="E229" s="534"/>
      <c r="F229" s="534"/>
      <c r="G229" s="534"/>
      <c r="H229" s="272"/>
      <c r="I229" s="677"/>
      <c r="J229" s="680"/>
      <c r="K229" s="571"/>
      <c r="L229" s="535"/>
      <c r="M229" s="681"/>
      <c r="N229" s="899"/>
      <c r="O229" s="571"/>
      <c r="P229" s="571"/>
      <c r="Q229" s="571"/>
      <c r="R229" s="534"/>
      <c r="S229" s="479"/>
      <c r="T229" s="534"/>
      <c r="U229" s="585" t="str">
        <f t="shared" si="12"/>
        <v/>
      </c>
      <c r="V229" s="586"/>
      <c r="W229" s="587" t="str">
        <f t="shared" si="11"/>
        <v/>
      </c>
      <c r="X229" s="648"/>
      <c r="Y229" s="334"/>
      <c r="Z229" s="5"/>
    </row>
    <row r="230" spans="2:30" ht="13.5" customHeight="1" x14ac:dyDescent="0.25">
      <c r="B230" s="401"/>
      <c r="D230" s="416">
        <f t="shared" si="13"/>
        <v>220</v>
      </c>
      <c r="E230" s="534"/>
      <c r="F230" s="534"/>
      <c r="G230" s="534"/>
      <c r="H230" s="272"/>
      <c r="I230" s="677"/>
      <c r="J230" s="680"/>
      <c r="K230" s="571"/>
      <c r="L230" s="535"/>
      <c r="M230" s="681"/>
      <c r="N230" s="899"/>
      <c r="O230" s="571"/>
      <c r="P230" s="571"/>
      <c r="Q230" s="571"/>
      <c r="R230" s="534"/>
      <c r="S230" s="479"/>
      <c r="T230" s="534"/>
      <c r="U230" s="585" t="str">
        <f t="shared" si="12"/>
        <v/>
      </c>
      <c r="V230" s="586"/>
      <c r="W230" s="587" t="str">
        <f t="shared" si="11"/>
        <v/>
      </c>
      <c r="X230" s="648"/>
      <c r="Y230" s="334"/>
      <c r="Z230" s="5"/>
    </row>
    <row r="231" spans="2:30" ht="13.5" customHeight="1" x14ac:dyDescent="0.25">
      <c r="B231" s="401"/>
      <c r="D231" s="416">
        <f>D230+1</f>
        <v>221</v>
      </c>
      <c r="E231" s="534"/>
      <c r="F231" s="534"/>
      <c r="G231" s="534"/>
      <c r="H231" s="272"/>
      <c r="I231" s="677"/>
      <c r="J231" s="680"/>
      <c r="K231" s="571"/>
      <c r="L231" s="535"/>
      <c r="M231" s="681"/>
      <c r="N231" s="899"/>
      <c r="O231" s="571"/>
      <c r="P231" s="571"/>
      <c r="Q231" s="571"/>
      <c r="R231" s="534"/>
      <c r="S231" s="479"/>
      <c r="T231" s="534"/>
      <c r="U231" s="585" t="str">
        <f t="shared" si="12"/>
        <v/>
      </c>
      <c r="V231" s="586"/>
      <c r="W231" s="587" t="str">
        <f t="shared" si="11"/>
        <v/>
      </c>
      <c r="X231" s="648"/>
      <c r="Y231" s="334"/>
      <c r="Z231" s="5"/>
    </row>
    <row r="232" spans="2:30" ht="13.5" customHeight="1" x14ac:dyDescent="0.25">
      <c r="B232" s="401"/>
      <c r="D232" s="416">
        <f>D231+1</f>
        <v>222</v>
      </c>
      <c r="E232" s="534"/>
      <c r="F232" s="534"/>
      <c r="G232" s="534"/>
      <c r="H232" s="272"/>
      <c r="I232" s="677"/>
      <c r="J232" s="680"/>
      <c r="K232" s="571"/>
      <c r="L232" s="535"/>
      <c r="M232" s="681"/>
      <c r="N232" s="899"/>
      <c r="O232" s="571"/>
      <c r="P232" s="571"/>
      <c r="Q232" s="571"/>
      <c r="R232" s="534"/>
      <c r="S232" s="479"/>
      <c r="T232" s="534"/>
      <c r="U232" s="585" t="str">
        <f t="shared" si="12"/>
        <v/>
      </c>
      <c r="V232" s="586"/>
      <c r="W232" s="587" t="str">
        <f t="shared" si="11"/>
        <v/>
      </c>
      <c r="X232" s="648"/>
      <c r="Y232" s="334"/>
      <c r="Z232" s="5"/>
    </row>
    <row r="233" spans="2:30" ht="13.5" customHeight="1" x14ac:dyDescent="0.25">
      <c r="B233" s="401"/>
      <c r="D233" s="416">
        <f>D232+1</f>
        <v>223</v>
      </c>
      <c r="E233" s="534"/>
      <c r="F233" s="534"/>
      <c r="G233" s="534"/>
      <c r="H233" s="272"/>
      <c r="I233" s="677"/>
      <c r="J233" s="680"/>
      <c r="K233" s="571"/>
      <c r="L233" s="535"/>
      <c r="M233" s="681"/>
      <c r="N233" s="899"/>
      <c r="O233" s="571"/>
      <c r="P233" s="571"/>
      <c r="Q233" s="571"/>
      <c r="R233" s="534"/>
      <c r="S233" s="479"/>
      <c r="T233" s="534"/>
      <c r="U233" s="585" t="str">
        <f t="shared" si="12"/>
        <v/>
      </c>
      <c r="V233" s="586"/>
      <c r="W233" s="587" t="str">
        <f t="shared" si="11"/>
        <v/>
      </c>
      <c r="X233" s="648"/>
      <c r="Y233" s="334"/>
      <c r="Z233" s="5"/>
    </row>
    <row r="234" spans="2:30" ht="13.5" customHeight="1" x14ac:dyDescent="0.25">
      <c r="B234" s="401"/>
      <c r="D234" s="416">
        <f t="shared" ref="D234:D261" si="14">D233+1</f>
        <v>224</v>
      </c>
      <c r="E234" s="534"/>
      <c r="F234" s="534"/>
      <c r="G234" s="534"/>
      <c r="H234" s="272"/>
      <c r="I234" s="677"/>
      <c r="J234" s="680"/>
      <c r="K234" s="571"/>
      <c r="L234" s="535"/>
      <c r="M234" s="681"/>
      <c r="N234" s="899"/>
      <c r="O234" s="571"/>
      <c r="P234" s="571"/>
      <c r="Q234" s="571"/>
      <c r="R234" s="534"/>
      <c r="S234" s="479"/>
      <c r="T234" s="534"/>
      <c r="U234" s="585" t="str">
        <f t="shared" si="12"/>
        <v/>
      </c>
      <c r="V234" s="586"/>
      <c r="W234" s="587" t="str">
        <f t="shared" si="11"/>
        <v/>
      </c>
      <c r="X234" s="648"/>
      <c r="Y234" s="334"/>
      <c r="Z234" s="5"/>
      <c r="AD234" s="3"/>
    </row>
    <row r="235" spans="2:30" ht="13.5" customHeight="1" x14ac:dyDescent="0.25">
      <c r="B235" s="401"/>
      <c r="D235" s="416">
        <f t="shared" si="14"/>
        <v>225</v>
      </c>
      <c r="E235" s="534"/>
      <c r="F235" s="534"/>
      <c r="G235" s="534"/>
      <c r="H235" s="272"/>
      <c r="I235" s="677"/>
      <c r="J235" s="680"/>
      <c r="K235" s="571"/>
      <c r="L235" s="535"/>
      <c r="M235" s="681"/>
      <c r="N235" s="899"/>
      <c r="O235" s="571"/>
      <c r="P235" s="571"/>
      <c r="Q235" s="571"/>
      <c r="R235" s="534"/>
      <c r="S235" s="479"/>
      <c r="T235" s="534"/>
      <c r="U235" s="585" t="str">
        <f t="shared" si="12"/>
        <v/>
      </c>
      <c r="V235" s="586"/>
      <c r="W235" s="587" t="str">
        <f t="shared" si="11"/>
        <v/>
      </c>
      <c r="X235" s="648"/>
      <c r="Y235" s="334"/>
      <c r="Z235" s="5"/>
      <c r="AD235" s="3"/>
    </row>
    <row r="236" spans="2:30" ht="13.5" customHeight="1" x14ac:dyDescent="0.25">
      <c r="B236" s="401"/>
      <c r="D236" s="416">
        <f t="shared" si="14"/>
        <v>226</v>
      </c>
      <c r="E236" s="534"/>
      <c r="F236" s="534"/>
      <c r="G236" s="534"/>
      <c r="H236" s="272"/>
      <c r="I236" s="677"/>
      <c r="J236" s="680"/>
      <c r="K236" s="571"/>
      <c r="L236" s="535"/>
      <c r="M236" s="681"/>
      <c r="N236" s="899"/>
      <c r="O236" s="571"/>
      <c r="P236" s="571"/>
      <c r="Q236" s="571"/>
      <c r="R236" s="534"/>
      <c r="S236" s="479"/>
      <c r="T236" s="534"/>
      <c r="U236" s="585" t="str">
        <f t="shared" si="12"/>
        <v/>
      </c>
      <c r="V236" s="586"/>
      <c r="W236" s="587" t="str">
        <f t="shared" si="11"/>
        <v/>
      </c>
      <c r="X236" s="648"/>
      <c r="Y236" s="334"/>
      <c r="Z236" s="5"/>
    </row>
    <row r="237" spans="2:30" ht="13.5" customHeight="1" x14ac:dyDescent="0.25">
      <c r="B237" s="401"/>
      <c r="D237" s="416">
        <f t="shared" si="14"/>
        <v>227</v>
      </c>
      <c r="E237" s="534"/>
      <c r="F237" s="534"/>
      <c r="G237" s="534"/>
      <c r="H237" s="272"/>
      <c r="I237" s="677"/>
      <c r="J237" s="680"/>
      <c r="K237" s="571"/>
      <c r="L237" s="535"/>
      <c r="M237" s="681"/>
      <c r="N237" s="899"/>
      <c r="O237" s="571"/>
      <c r="P237" s="571"/>
      <c r="Q237" s="571"/>
      <c r="R237" s="534"/>
      <c r="S237" s="479"/>
      <c r="T237" s="534"/>
      <c r="U237" s="585" t="str">
        <f t="shared" si="12"/>
        <v/>
      </c>
      <c r="V237" s="586"/>
      <c r="W237" s="587" t="str">
        <f t="shared" si="11"/>
        <v/>
      </c>
      <c r="X237" s="648"/>
      <c r="Y237" s="334"/>
      <c r="Z237" s="5"/>
    </row>
    <row r="238" spans="2:30" ht="13.5" customHeight="1" x14ac:dyDescent="0.25">
      <c r="B238" s="401"/>
      <c r="D238" s="416">
        <f t="shared" si="14"/>
        <v>228</v>
      </c>
      <c r="E238" s="534"/>
      <c r="F238" s="534"/>
      <c r="G238" s="534"/>
      <c r="H238" s="272"/>
      <c r="I238" s="677"/>
      <c r="J238" s="680"/>
      <c r="K238" s="571"/>
      <c r="L238" s="535"/>
      <c r="M238" s="681"/>
      <c r="N238" s="899"/>
      <c r="O238" s="571"/>
      <c r="P238" s="571"/>
      <c r="Q238" s="571"/>
      <c r="R238" s="534"/>
      <c r="S238" s="479"/>
      <c r="T238" s="534"/>
      <c r="U238" s="585" t="str">
        <f t="shared" si="12"/>
        <v/>
      </c>
      <c r="V238" s="586"/>
      <c r="W238" s="587" t="str">
        <f t="shared" si="11"/>
        <v/>
      </c>
      <c r="X238" s="648"/>
      <c r="Y238" s="334"/>
      <c r="Z238" s="5"/>
    </row>
    <row r="239" spans="2:30" ht="13.5" customHeight="1" x14ac:dyDescent="0.25">
      <c r="B239" s="401"/>
      <c r="D239" s="416">
        <f t="shared" si="14"/>
        <v>229</v>
      </c>
      <c r="E239" s="534"/>
      <c r="F239" s="534"/>
      <c r="G239" s="534"/>
      <c r="H239" s="272"/>
      <c r="I239" s="677"/>
      <c r="J239" s="680"/>
      <c r="K239" s="571"/>
      <c r="L239" s="535"/>
      <c r="M239" s="681"/>
      <c r="N239" s="899"/>
      <c r="O239" s="571"/>
      <c r="P239" s="571"/>
      <c r="Q239" s="571"/>
      <c r="R239" s="534"/>
      <c r="S239" s="479"/>
      <c r="T239" s="534"/>
      <c r="U239" s="585" t="str">
        <f t="shared" si="12"/>
        <v/>
      </c>
      <c r="V239" s="586"/>
      <c r="W239" s="587" t="str">
        <f t="shared" si="11"/>
        <v/>
      </c>
      <c r="X239" s="648"/>
      <c r="Y239" s="334"/>
      <c r="Z239" s="5"/>
    </row>
    <row r="240" spans="2:30" ht="13.5" customHeight="1" x14ac:dyDescent="0.25">
      <c r="B240" s="401"/>
      <c r="D240" s="416">
        <f t="shared" si="14"/>
        <v>230</v>
      </c>
      <c r="E240" s="534"/>
      <c r="F240" s="534"/>
      <c r="G240" s="534"/>
      <c r="H240" s="272"/>
      <c r="I240" s="677"/>
      <c r="J240" s="680"/>
      <c r="K240" s="571"/>
      <c r="L240" s="535"/>
      <c r="M240" s="681"/>
      <c r="N240" s="899"/>
      <c r="O240" s="571"/>
      <c r="P240" s="571"/>
      <c r="Q240" s="571"/>
      <c r="R240" s="534"/>
      <c r="S240" s="479"/>
      <c r="T240" s="534"/>
      <c r="U240" s="585" t="str">
        <f t="shared" si="12"/>
        <v/>
      </c>
      <c r="V240" s="586"/>
      <c r="W240" s="587" t="str">
        <f t="shared" si="11"/>
        <v/>
      </c>
      <c r="X240" s="648"/>
      <c r="Y240" s="334"/>
      <c r="Z240" s="5"/>
    </row>
    <row r="241" spans="2:26" ht="13.5" customHeight="1" x14ac:dyDescent="0.25">
      <c r="B241" s="401"/>
      <c r="D241" s="416">
        <f t="shared" si="14"/>
        <v>231</v>
      </c>
      <c r="E241" s="534"/>
      <c r="F241" s="534"/>
      <c r="G241" s="534"/>
      <c r="H241" s="272"/>
      <c r="I241" s="677"/>
      <c r="J241" s="680"/>
      <c r="K241" s="571"/>
      <c r="L241" s="535"/>
      <c r="M241" s="681"/>
      <c r="N241" s="899"/>
      <c r="O241" s="571"/>
      <c r="P241" s="571"/>
      <c r="Q241" s="571"/>
      <c r="R241" s="534"/>
      <c r="S241" s="479"/>
      <c r="T241" s="534"/>
      <c r="U241" s="585" t="str">
        <f t="shared" si="12"/>
        <v/>
      </c>
      <c r="V241" s="586"/>
      <c r="W241" s="587" t="str">
        <f t="shared" si="11"/>
        <v/>
      </c>
      <c r="X241" s="648"/>
      <c r="Y241" s="334"/>
      <c r="Z241" s="5"/>
    </row>
    <row r="242" spans="2:26" ht="13.5" customHeight="1" x14ac:dyDescent="0.25">
      <c r="B242" s="401"/>
      <c r="D242" s="416">
        <f t="shared" si="14"/>
        <v>232</v>
      </c>
      <c r="E242" s="534"/>
      <c r="F242" s="534"/>
      <c r="G242" s="534"/>
      <c r="H242" s="272"/>
      <c r="I242" s="677"/>
      <c r="J242" s="680"/>
      <c r="K242" s="571"/>
      <c r="L242" s="535"/>
      <c r="M242" s="681"/>
      <c r="N242" s="899"/>
      <c r="O242" s="571"/>
      <c r="P242" s="571"/>
      <c r="Q242" s="571"/>
      <c r="R242" s="534"/>
      <c r="S242" s="479"/>
      <c r="T242" s="534"/>
      <c r="U242" s="585" t="str">
        <f t="shared" si="12"/>
        <v/>
      </c>
      <c r="V242" s="586"/>
      <c r="W242" s="587" t="str">
        <f t="shared" si="11"/>
        <v/>
      </c>
      <c r="X242" s="648"/>
      <c r="Y242" s="334"/>
      <c r="Z242" s="5"/>
    </row>
    <row r="243" spans="2:26" ht="13.5" customHeight="1" x14ac:dyDescent="0.25">
      <c r="B243" s="401"/>
      <c r="D243" s="416">
        <f t="shared" si="14"/>
        <v>233</v>
      </c>
      <c r="E243" s="534"/>
      <c r="F243" s="534"/>
      <c r="G243" s="534"/>
      <c r="H243" s="272"/>
      <c r="I243" s="677"/>
      <c r="J243" s="680"/>
      <c r="K243" s="571"/>
      <c r="L243" s="535"/>
      <c r="M243" s="681"/>
      <c r="N243" s="899"/>
      <c r="O243" s="571"/>
      <c r="P243" s="571"/>
      <c r="Q243" s="571"/>
      <c r="R243" s="534"/>
      <c r="S243" s="479"/>
      <c r="T243" s="534"/>
      <c r="U243" s="585" t="str">
        <f t="shared" si="12"/>
        <v/>
      </c>
      <c r="V243" s="586"/>
      <c r="W243" s="587" t="str">
        <f t="shared" si="11"/>
        <v/>
      </c>
      <c r="X243" s="648"/>
      <c r="Y243" s="334"/>
      <c r="Z243" s="5"/>
    </row>
    <row r="244" spans="2:26" ht="13.5" customHeight="1" x14ac:dyDescent="0.25">
      <c r="B244" s="401"/>
      <c r="D244" s="416">
        <f t="shared" si="14"/>
        <v>234</v>
      </c>
      <c r="E244" s="534"/>
      <c r="F244" s="534"/>
      <c r="G244" s="534"/>
      <c r="H244" s="272"/>
      <c r="I244" s="677"/>
      <c r="J244" s="680"/>
      <c r="K244" s="571"/>
      <c r="L244" s="535"/>
      <c r="M244" s="681"/>
      <c r="N244" s="899"/>
      <c r="O244" s="571"/>
      <c r="P244" s="571"/>
      <c r="Q244" s="571"/>
      <c r="R244" s="534"/>
      <c r="S244" s="479"/>
      <c r="T244" s="534"/>
      <c r="U244" s="585" t="str">
        <f t="shared" si="12"/>
        <v/>
      </c>
      <c r="V244" s="586"/>
      <c r="W244" s="587" t="str">
        <f t="shared" si="11"/>
        <v/>
      </c>
      <c r="X244" s="648"/>
      <c r="Y244" s="334"/>
      <c r="Z244" s="5"/>
    </row>
    <row r="245" spans="2:26" ht="13.5" customHeight="1" x14ac:dyDescent="0.25">
      <c r="B245" s="401"/>
      <c r="D245" s="416">
        <f t="shared" si="14"/>
        <v>235</v>
      </c>
      <c r="E245" s="534"/>
      <c r="F245" s="534"/>
      <c r="G245" s="534"/>
      <c r="H245" s="272"/>
      <c r="I245" s="677"/>
      <c r="J245" s="680"/>
      <c r="K245" s="571"/>
      <c r="L245" s="535"/>
      <c r="M245" s="681"/>
      <c r="N245" s="899"/>
      <c r="O245" s="571"/>
      <c r="P245" s="571"/>
      <c r="Q245" s="571"/>
      <c r="R245" s="534"/>
      <c r="S245" s="479"/>
      <c r="T245" s="534"/>
      <c r="U245" s="585" t="str">
        <f t="shared" si="12"/>
        <v/>
      </c>
      <c r="V245" s="586"/>
      <c r="W245" s="587" t="str">
        <f t="shared" si="11"/>
        <v/>
      </c>
      <c r="X245" s="648"/>
      <c r="Y245" s="334"/>
      <c r="Z245" s="5"/>
    </row>
    <row r="246" spans="2:26" ht="13.5" customHeight="1" x14ac:dyDescent="0.25">
      <c r="B246" s="401"/>
      <c r="D246" s="416">
        <f t="shared" si="14"/>
        <v>236</v>
      </c>
      <c r="E246" s="534"/>
      <c r="F246" s="534"/>
      <c r="G246" s="534"/>
      <c r="H246" s="272"/>
      <c r="I246" s="677"/>
      <c r="J246" s="680"/>
      <c r="K246" s="571"/>
      <c r="L246" s="535"/>
      <c r="M246" s="681"/>
      <c r="N246" s="899"/>
      <c r="O246" s="571"/>
      <c r="P246" s="571"/>
      <c r="Q246" s="571"/>
      <c r="R246" s="534"/>
      <c r="S246" s="479"/>
      <c r="T246" s="534"/>
      <c r="U246" s="585" t="str">
        <f t="shared" si="12"/>
        <v/>
      </c>
      <c r="V246" s="586"/>
      <c r="W246" s="587" t="str">
        <f t="shared" si="11"/>
        <v/>
      </c>
      <c r="X246" s="648"/>
      <c r="Y246" s="334"/>
      <c r="Z246" s="5"/>
    </row>
    <row r="247" spans="2:26" ht="13.5" customHeight="1" x14ac:dyDescent="0.25">
      <c r="B247" s="401"/>
      <c r="D247" s="416">
        <f t="shared" si="14"/>
        <v>237</v>
      </c>
      <c r="E247" s="534"/>
      <c r="F247" s="534"/>
      <c r="G247" s="534"/>
      <c r="H247" s="272"/>
      <c r="I247" s="677"/>
      <c r="J247" s="680"/>
      <c r="K247" s="571"/>
      <c r="L247" s="535"/>
      <c r="M247" s="681"/>
      <c r="N247" s="899"/>
      <c r="O247" s="571"/>
      <c r="P247" s="571"/>
      <c r="Q247" s="571"/>
      <c r="R247" s="534"/>
      <c r="S247" s="479"/>
      <c r="T247" s="534"/>
      <c r="U247" s="585" t="str">
        <f t="shared" si="12"/>
        <v/>
      </c>
      <c r="V247" s="586"/>
      <c r="W247" s="587" t="str">
        <f t="shared" si="11"/>
        <v/>
      </c>
      <c r="X247" s="648"/>
      <c r="Y247" s="334"/>
      <c r="Z247" s="5"/>
    </row>
    <row r="248" spans="2:26" ht="13.5" customHeight="1" x14ac:dyDescent="0.25">
      <c r="B248" s="401"/>
      <c r="D248" s="416">
        <f t="shared" si="14"/>
        <v>238</v>
      </c>
      <c r="E248" s="534"/>
      <c r="F248" s="534"/>
      <c r="G248" s="534"/>
      <c r="H248" s="272"/>
      <c r="I248" s="677"/>
      <c r="J248" s="680"/>
      <c r="K248" s="571"/>
      <c r="L248" s="535"/>
      <c r="M248" s="681"/>
      <c r="N248" s="899"/>
      <c r="O248" s="571"/>
      <c r="P248" s="571"/>
      <c r="Q248" s="571"/>
      <c r="R248" s="534"/>
      <c r="S248" s="479"/>
      <c r="T248" s="534"/>
      <c r="U248" s="585" t="str">
        <f t="shared" si="12"/>
        <v/>
      </c>
      <c r="V248" s="586"/>
      <c r="W248" s="587" t="str">
        <f t="shared" si="11"/>
        <v/>
      </c>
      <c r="X248" s="648"/>
      <c r="Y248" s="334"/>
      <c r="Z248" s="5"/>
    </row>
    <row r="249" spans="2:26" ht="13.5" customHeight="1" x14ac:dyDescent="0.25">
      <c r="B249" s="401"/>
      <c r="D249" s="416">
        <f t="shared" si="14"/>
        <v>239</v>
      </c>
      <c r="E249" s="534"/>
      <c r="F249" s="534"/>
      <c r="G249" s="534"/>
      <c r="H249" s="272"/>
      <c r="I249" s="677"/>
      <c r="J249" s="680"/>
      <c r="K249" s="571"/>
      <c r="L249" s="535"/>
      <c r="M249" s="681"/>
      <c r="N249" s="899"/>
      <c r="O249" s="571"/>
      <c r="P249" s="571"/>
      <c r="Q249" s="571"/>
      <c r="R249" s="534"/>
      <c r="S249" s="479"/>
      <c r="T249" s="534"/>
      <c r="U249" s="585" t="str">
        <f t="shared" si="12"/>
        <v/>
      </c>
      <c r="V249" s="586"/>
      <c r="W249" s="587" t="str">
        <f t="shared" si="11"/>
        <v/>
      </c>
      <c r="X249" s="648"/>
      <c r="Y249" s="334"/>
      <c r="Z249" s="5"/>
    </row>
    <row r="250" spans="2:26" ht="13.5" customHeight="1" x14ac:dyDescent="0.25">
      <c r="B250" s="401"/>
      <c r="D250" s="416">
        <f t="shared" si="14"/>
        <v>240</v>
      </c>
      <c r="E250" s="534"/>
      <c r="F250" s="534"/>
      <c r="G250" s="534"/>
      <c r="H250" s="272"/>
      <c r="I250" s="677"/>
      <c r="J250" s="680"/>
      <c r="K250" s="571"/>
      <c r="L250" s="535"/>
      <c r="M250" s="681"/>
      <c r="N250" s="899"/>
      <c r="O250" s="571"/>
      <c r="P250" s="571"/>
      <c r="Q250" s="571"/>
      <c r="R250" s="534"/>
      <c r="S250" s="479"/>
      <c r="T250" s="534"/>
      <c r="U250" s="585" t="str">
        <f t="shared" si="12"/>
        <v/>
      </c>
      <c r="V250" s="586"/>
      <c r="W250" s="587" t="str">
        <f t="shared" si="11"/>
        <v/>
      </c>
      <c r="X250" s="648"/>
      <c r="Y250" s="334"/>
      <c r="Z250" s="5"/>
    </row>
    <row r="251" spans="2:26" ht="13.5" customHeight="1" x14ac:dyDescent="0.25">
      <c r="B251" s="401"/>
      <c r="D251" s="416">
        <f t="shared" si="14"/>
        <v>241</v>
      </c>
      <c r="E251" s="534"/>
      <c r="F251" s="534"/>
      <c r="G251" s="534"/>
      <c r="H251" s="272"/>
      <c r="I251" s="677"/>
      <c r="J251" s="680"/>
      <c r="K251" s="571"/>
      <c r="L251" s="535"/>
      <c r="M251" s="681"/>
      <c r="N251" s="899"/>
      <c r="O251" s="571"/>
      <c r="P251" s="571"/>
      <c r="Q251" s="571"/>
      <c r="R251" s="534"/>
      <c r="S251" s="479"/>
      <c r="T251" s="534"/>
      <c r="U251" s="585" t="str">
        <f t="shared" si="12"/>
        <v/>
      </c>
      <c r="V251" s="586"/>
      <c r="W251" s="587" t="str">
        <f t="shared" si="11"/>
        <v/>
      </c>
      <c r="X251" s="648"/>
      <c r="Y251" s="334"/>
      <c r="Z251" s="5"/>
    </row>
    <row r="252" spans="2:26" ht="13.5" customHeight="1" x14ac:dyDescent="0.25">
      <c r="B252" s="401"/>
      <c r="D252" s="416">
        <f t="shared" si="14"/>
        <v>242</v>
      </c>
      <c r="E252" s="534"/>
      <c r="F252" s="534"/>
      <c r="G252" s="534"/>
      <c r="H252" s="272"/>
      <c r="I252" s="677"/>
      <c r="J252" s="680"/>
      <c r="K252" s="571"/>
      <c r="L252" s="535"/>
      <c r="M252" s="681"/>
      <c r="N252" s="899"/>
      <c r="O252" s="571"/>
      <c r="P252" s="571"/>
      <c r="Q252" s="571"/>
      <c r="R252" s="534"/>
      <c r="S252" s="479"/>
      <c r="T252" s="534"/>
      <c r="U252" s="585" t="str">
        <f t="shared" si="12"/>
        <v/>
      </c>
      <c r="V252" s="586"/>
      <c r="W252" s="587" t="str">
        <f t="shared" si="11"/>
        <v/>
      </c>
      <c r="X252" s="648"/>
      <c r="Y252" s="334"/>
      <c r="Z252" s="5"/>
    </row>
    <row r="253" spans="2:26" ht="13.5" customHeight="1" x14ac:dyDescent="0.25">
      <c r="B253" s="401"/>
      <c r="D253" s="416">
        <f t="shared" si="14"/>
        <v>243</v>
      </c>
      <c r="E253" s="534"/>
      <c r="F253" s="534"/>
      <c r="G253" s="534"/>
      <c r="H253" s="272"/>
      <c r="I253" s="677"/>
      <c r="J253" s="680"/>
      <c r="K253" s="571"/>
      <c r="L253" s="535"/>
      <c r="M253" s="681"/>
      <c r="N253" s="899"/>
      <c r="O253" s="571"/>
      <c r="P253" s="571"/>
      <c r="Q253" s="571"/>
      <c r="R253" s="534"/>
      <c r="S253" s="479"/>
      <c r="T253" s="534"/>
      <c r="U253" s="585" t="str">
        <f t="shared" si="12"/>
        <v/>
      </c>
      <c r="V253" s="586"/>
      <c r="W253" s="587" t="str">
        <f t="shared" si="11"/>
        <v/>
      </c>
      <c r="X253" s="648"/>
      <c r="Y253" s="334"/>
      <c r="Z253" s="5"/>
    </row>
    <row r="254" spans="2:26" ht="13.5" customHeight="1" x14ac:dyDescent="0.25">
      <c r="B254" s="401"/>
      <c r="D254" s="416">
        <f t="shared" si="14"/>
        <v>244</v>
      </c>
      <c r="E254" s="534"/>
      <c r="F254" s="534"/>
      <c r="G254" s="534"/>
      <c r="H254" s="272"/>
      <c r="I254" s="677"/>
      <c r="J254" s="680"/>
      <c r="K254" s="571"/>
      <c r="L254" s="535"/>
      <c r="M254" s="681"/>
      <c r="N254" s="899"/>
      <c r="O254" s="571"/>
      <c r="P254" s="571"/>
      <c r="Q254" s="571"/>
      <c r="R254" s="534"/>
      <c r="S254" s="479"/>
      <c r="T254" s="534"/>
      <c r="U254" s="585" t="str">
        <f t="shared" si="12"/>
        <v/>
      </c>
      <c r="V254" s="586"/>
      <c r="W254" s="587" t="str">
        <f t="shared" si="11"/>
        <v/>
      </c>
      <c r="X254" s="648"/>
      <c r="Y254" s="334"/>
      <c r="Z254" s="5"/>
    </row>
    <row r="255" spans="2:26" ht="13.5" customHeight="1" x14ac:dyDescent="0.25">
      <c r="B255" s="401"/>
      <c r="D255" s="416">
        <f t="shared" si="14"/>
        <v>245</v>
      </c>
      <c r="E255" s="534"/>
      <c r="F255" s="534"/>
      <c r="G255" s="534"/>
      <c r="H255" s="272"/>
      <c r="I255" s="677"/>
      <c r="J255" s="680"/>
      <c r="K255" s="571"/>
      <c r="L255" s="535"/>
      <c r="M255" s="681"/>
      <c r="N255" s="899"/>
      <c r="O255" s="571"/>
      <c r="P255" s="571"/>
      <c r="Q255" s="571"/>
      <c r="R255" s="534"/>
      <c r="S255" s="479"/>
      <c r="T255" s="534"/>
      <c r="U255" s="585" t="str">
        <f t="shared" si="12"/>
        <v/>
      </c>
      <c r="V255" s="586"/>
      <c r="W255" s="587" t="str">
        <f t="shared" si="11"/>
        <v/>
      </c>
      <c r="X255" s="648"/>
      <c r="Y255" s="334"/>
      <c r="Z255" s="5"/>
    </row>
    <row r="256" spans="2:26" ht="13.5" customHeight="1" x14ac:dyDescent="0.25">
      <c r="B256" s="401"/>
      <c r="D256" s="416">
        <f t="shared" si="14"/>
        <v>246</v>
      </c>
      <c r="E256" s="534"/>
      <c r="F256" s="534"/>
      <c r="G256" s="534"/>
      <c r="H256" s="272"/>
      <c r="I256" s="677"/>
      <c r="J256" s="680"/>
      <c r="K256" s="571"/>
      <c r="L256" s="535"/>
      <c r="M256" s="681"/>
      <c r="N256" s="899"/>
      <c r="O256" s="571"/>
      <c r="P256" s="571"/>
      <c r="Q256" s="571"/>
      <c r="R256" s="534"/>
      <c r="S256" s="479"/>
      <c r="T256" s="534"/>
      <c r="U256" s="585" t="str">
        <f t="shared" si="12"/>
        <v/>
      </c>
      <c r="V256" s="586"/>
      <c r="W256" s="587" t="str">
        <f t="shared" si="11"/>
        <v/>
      </c>
      <c r="X256" s="648"/>
      <c r="Y256" s="334"/>
      <c r="Z256" s="5"/>
    </row>
    <row r="257" spans="2:30" ht="13.5" customHeight="1" x14ac:dyDescent="0.25">
      <c r="B257" s="401"/>
      <c r="D257" s="416">
        <f t="shared" si="14"/>
        <v>247</v>
      </c>
      <c r="E257" s="534"/>
      <c r="F257" s="534"/>
      <c r="G257" s="534"/>
      <c r="H257" s="272"/>
      <c r="I257" s="677"/>
      <c r="J257" s="680"/>
      <c r="K257" s="571"/>
      <c r="L257" s="535"/>
      <c r="M257" s="681"/>
      <c r="N257" s="899"/>
      <c r="O257" s="571"/>
      <c r="P257" s="571"/>
      <c r="Q257" s="571"/>
      <c r="R257" s="534"/>
      <c r="S257" s="479"/>
      <c r="T257" s="534"/>
      <c r="U257" s="585" t="str">
        <f t="shared" si="12"/>
        <v/>
      </c>
      <c r="V257" s="586"/>
      <c r="W257" s="587" t="str">
        <f t="shared" si="11"/>
        <v/>
      </c>
      <c r="X257" s="648"/>
      <c r="Y257" s="334"/>
      <c r="Z257" s="5"/>
    </row>
    <row r="258" spans="2:30" ht="13.5" customHeight="1" x14ac:dyDescent="0.25">
      <c r="B258" s="401"/>
      <c r="D258" s="416">
        <f t="shared" si="14"/>
        <v>248</v>
      </c>
      <c r="E258" s="534"/>
      <c r="F258" s="534"/>
      <c r="G258" s="534"/>
      <c r="H258" s="272"/>
      <c r="I258" s="677"/>
      <c r="J258" s="680"/>
      <c r="K258" s="571"/>
      <c r="L258" s="535"/>
      <c r="M258" s="681"/>
      <c r="N258" s="899"/>
      <c r="O258" s="571"/>
      <c r="P258" s="571"/>
      <c r="Q258" s="571"/>
      <c r="R258" s="534"/>
      <c r="S258" s="479"/>
      <c r="T258" s="534"/>
      <c r="U258" s="585" t="str">
        <f t="shared" si="12"/>
        <v/>
      </c>
      <c r="V258" s="586"/>
      <c r="W258" s="587" t="str">
        <f t="shared" si="11"/>
        <v/>
      </c>
      <c r="X258" s="648"/>
      <c r="Y258" s="334"/>
      <c r="Z258" s="5"/>
    </row>
    <row r="259" spans="2:30" ht="13.5" customHeight="1" x14ac:dyDescent="0.25">
      <c r="B259" s="401"/>
      <c r="D259" s="416">
        <f t="shared" si="14"/>
        <v>249</v>
      </c>
      <c r="E259" s="534"/>
      <c r="F259" s="534"/>
      <c r="G259" s="534"/>
      <c r="H259" s="272"/>
      <c r="I259" s="677"/>
      <c r="J259" s="680"/>
      <c r="K259" s="571"/>
      <c r="L259" s="535"/>
      <c r="M259" s="681"/>
      <c r="N259" s="899"/>
      <c r="O259" s="571"/>
      <c r="P259" s="571"/>
      <c r="Q259" s="571"/>
      <c r="R259" s="534"/>
      <c r="S259" s="479"/>
      <c r="T259" s="534"/>
      <c r="U259" s="585" t="str">
        <f t="shared" si="12"/>
        <v/>
      </c>
      <c r="V259" s="586"/>
      <c r="W259" s="587" t="str">
        <f t="shared" si="11"/>
        <v/>
      </c>
      <c r="X259" s="648"/>
      <c r="Y259" s="334"/>
      <c r="Z259" s="5"/>
    </row>
    <row r="260" spans="2:30" ht="13.5" customHeight="1" x14ac:dyDescent="0.25">
      <c r="B260" s="401"/>
      <c r="D260" s="416">
        <f t="shared" si="14"/>
        <v>250</v>
      </c>
      <c r="E260" s="534"/>
      <c r="F260" s="534"/>
      <c r="G260" s="534"/>
      <c r="H260" s="272"/>
      <c r="I260" s="677"/>
      <c r="J260" s="680"/>
      <c r="K260" s="571"/>
      <c r="L260" s="535"/>
      <c r="M260" s="681"/>
      <c r="N260" s="899"/>
      <c r="O260" s="571"/>
      <c r="P260" s="571"/>
      <c r="Q260" s="571"/>
      <c r="R260" s="534"/>
      <c r="S260" s="479"/>
      <c r="T260" s="534"/>
      <c r="U260" s="585" t="str">
        <f t="shared" si="12"/>
        <v/>
      </c>
      <c r="V260" s="586"/>
      <c r="W260" s="587" t="str">
        <f t="shared" si="11"/>
        <v/>
      </c>
      <c r="X260" s="648"/>
      <c r="Y260" s="334"/>
      <c r="Z260" s="5"/>
    </row>
    <row r="261" spans="2:30" ht="13.5" customHeight="1" x14ac:dyDescent="0.25">
      <c r="B261" s="401"/>
      <c r="D261" s="416">
        <f t="shared" si="14"/>
        <v>251</v>
      </c>
      <c r="E261" s="534"/>
      <c r="F261" s="534"/>
      <c r="G261" s="534"/>
      <c r="H261" s="272"/>
      <c r="I261" s="677"/>
      <c r="J261" s="680"/>
      <c r="K261" s="571"/>
      <c r="L261" s="535"/>
      <c r="M261" s="681"/>
      <c r="N261" s="899"/>
      <c r="O261" s="571"/>
      <c r="P261" s="571"/>
      <c r="Q261" s="571"/>
      <c r="R261" s="534"/>
      <c r="S261" s="479"/>
      <c r="T261" s="534"/>
      <c r="U261" s="585" t="str">
        <f t="shared" si="12"/>
        <v/>
      </c>
      <c r="V261" s="586"/>
      <c r="W261" s="587" t="str">
        <f t="shared" si="11"/>
        <v/>
      </c>
      <c r="X261" s="648"/>
      <c r="Y261" s="334"/>
      <c r="Z261" s="5"/>
    </row>
    <row r="262" spans="2:30" ht="13.5" customHeight="1" x14ac:dyDescent="0.25">
      <c r="B262" s="401"/>
      <c r="D262" s="416">
        <f>D261+1</f>
        <v>252</v>
      </c>
      <c r="E262" s="534"/>
      <c r="F262" s="534"/>
      <c r="G262" s="534"/>
      <c r="H262" s="272"/>
      <c r="I262" s="677"/>
      <c r="J262" s="680"/>
      <c r="K262" s="571"/>
      <c r="L262" s="535"/>
      <c r="M262" s="681"/>
      <c r="N262" s="899"/>
      <c r="O262" s="571"/>
      <c r="P262" s="571"/>
      <c r="Q262" s="571"/>
      <c r="R262" s="534"/>
      <c r="S262" s="479"/>
      <c r="T262" s="534"/>
      <c r="U262" s="585" t="str">
        <f t="shared" si="12"/>
        <v/>
      </c>
      <c r="V262" s="586"/>
      <c r="W262" s="587" t="str">
        <f t="shared" si="11"/>
        <v/>
      </c>
      <c r="X262" s="648"/>
      <c r="Y262" s="334"/>
      <c r="Z262" s="5"/>
    </row>
    <row r="263" spans="2:30" ht="13.5" customHeight="1" x14ac:dyDescent="0.25">
      <c r="B263" s="401"/>
      <c r="D263" s="416">
        <f>D262+1</f>
        <v>253</v>
      </c>
      <c r="E263" s="534"/>
      <c r="F263" s="534"/>
      <c r="G263" s="534"/>
      <c r="H263" s="272"/>
      <c r="I263" s="677"/>
      <c r="J263" s="680"/>
      <c r="K263" s="571"/>
      <c r="L263" s="535"/>
      <c r="M263" s="681"/>
      <c r="N263" s="899"/>
      <c r="O263" s="571"/>
      <c r="P263" s="571"/>
      <c r="Q263" s="571"/>
      <c r="R263" s="534"/>
      <c r="S263" s="479"/>
      <c r="T263" s="534"/>
      <c r="U263" s="585" t="str">
        <f t="shared" si="12"/>
        <v/>
      </c>
      <c r="V263" s="586"/>
      <c r="W263" s="587" t="str">
        <f t="shared" si="11"/>
        <v/>
      </c>
      <c r="X263" s="648"/>
      <c r="Y263" s="334"/>
      <c r="Z263" s="5"/>
    </row>
    <row r="264" spans="2:30" ht="13.5" customHeight="1" x14ac:dyDescent="0.25">
      <c r="B264" s="401"/>
      <c r="D264" s="416">
        <f t="shared" ref="D264:D291" si="15">D263+1</f>
        <v>254</v>
      </c>
      <c r="E264" s="534"/>
      <c r="F264" s="534"/>
      <c r="G264" s="534"/>
      <c r="H264" s="272"/>
      <c r="I264" s="677"/>
      <c r="J264" s="680"/>
      <c r="K264" s="571"/>
      <c r="L264" s="535"/>
      <c r="M264" s="681"/>
      <c r="N264" s="899"/>
      <c r="O264" s="571"/>
      <c r="P264" s="571"/>
      <c r="Q264" s="571"/>
      <c r="R264" s="534"/>
      <c r="S264" s="479"/>
      <c r="T264" s="534"/>
      <c r="U264" s="585" t="str">
        <f t="shared" si="12"/>
        <v/>
      </c>
      <c r="V264" s="586"/>
      <c r="W264" s="587" t="str">
        <f t="shared" si="11"/>
        <v/>
      </c>
      <c r="X264" s="648"/>
      <c r="Y264" s="334"/>
      <c r="Z264" s="5"/>
      <c r="AD264" s="3"/>
    </row>
    <row r="265" spans="2:30" ht="13.5" customHeight="1" x14ac:dyDescent="0.25">
      <c r="B265" s="401"/>
      <c r="D265" s="416">
        <f t="shared" si="15"/>
        <v>255</v>
      </c>
      <c r="E265" s="534"/>
      <c r="F265" s="534"/>
      <c r="G265" s="534"/>
      <c r="H265" s="272"/>
      <c r="I265" s="677"/>
      <c r="J265" s="680"/>
      <c r="K265" s="571"/>
      <c r="L265" s="535"/>
      <c r="M265" s="681"/>
      <c r="N265" s="899"/>
      <c r="O265" s="571"/>
      <c r="P265" s="571"/>
      <c r="Q265" s="571"/>
      <c r="R265" s="534"/>
      <c r="S265" s="479"/>
      <c r="T265" s="534"/>
      <c r="U265" s="585" t="str">
        <f t="shared" si="12"/>
        <v/>
      </c>
      <c r="V265" s="586"/>
      <c r="W265" s="587" t="str">
        <f t="shared" si="11"/>
        <v/>
      </c>
      <c r="X265" s="648"/>
      <c r="Y265" s="334"/>
      <c r="Z265" s="5"/>
      <c r="AD265" s="3"/>
    </row>
    <row r="266" spans="2:30" ht="13.5" customHeight="1" x14ac:dyDescent="0.25">
      <c r="B266" s="401"/>
      <c r="D266" s="416">
        <f t="shared" si="15"/>
        <v>256</v>
      </c>
      <c r="E266" s="534"/>
      <c r="F266" s="534"/>
      <c r="G266" s="534"/>
      <c r="H266" s="272"/>
      <c r="I266" s="677"/>
      <c r="J266" s="680"/>
      <c r="K266" s="571"/>
      <c r="L266" s="535"/>
      <c r="M266" s="681"/>
      <c r="N266" s="899"/>
      <c r="O266" s="571"/>
      <c r="P266" s="571"/>
      <c r="Q266" s="571"/>
      <c r="R266" s="534"/>
      <c r="S266" s="479"/>
      <c r="T266" s="534"/>
      <c r="U266" s="585" t="str">
        <f t="shared" si="12"/>
        <v/>
      </c>
      <c r="V266" s="586"/>
      <c r="W266" s="587" t="str">
        <f t="shared" si="11"/>
        <v/>
      </c>
      <c r="X266" s="648"/>
      <c r="Y266" s="334"/>
      <c r="Z266" s="5"/>
    </row>
    <row r="267" spans="2:30" ht="13.5" customHeight="1" x14ac:dyDescent="0.25">
      <c r="B267" s="401"/>
      <c r="D267" s="416">
        <f t="shared" si="15"/>
        <v>257</v>
      </c>
      <c r="E267" s="534"/>
      <c r="F267" s="534"/>
      <c r="G267" s="534"/>
      <c r="H267" s="272"/>
      <c r="I267" s="677"/>
      <c r="J267" s="680"/>
      <c r="K267" s="571"/>
      <c r="L267" s="535"/>
      <c r="M267" s="681"/>
      <c r="N267" s="899"/>
      <c r="O267" s="571"/>
      <c r="P267" s="571"/>
      <c r="Q267" s="571"/>
      <c r="R267" s="534"/>
      <c r="S267" s="479"/>
      <c r="T267" s="534"/>
      <c r="U267" s="585" t="str">
        <f t="shared" si="12"/>
        <v/>
      </c>
      <c r="V267" s="586"/>
      <c r="W267" s="587" t="str">
        <f t="shared" si="11"/>
        <v/>
      </c>
      <c r="X267" s="648"/>
      <c r="Y267" s="334"/>
      <c r="Z267" s="5"/>
    </row>
    <row r="268" spans="2:30" ht="13.5" customHeight="1" x14ac:dyDescent="0.25">
      <c r="B268" s="401"/>
      <c r="D268" s="416">
        <f t="shared" si="15"/>
        <v>258</v>
      </c>
      <c r="E268" s="534"/>
      <c r="F268" s="534"/>
      <c r="G268" s="534"/>
      <c r="H268" s="272"/>
      <c r="I268" s="677"/>
      <c r="J268" s="680"/>
      <c r="K268" s="571"/>
      <c r="L268" s="535"/>
      <c r="M268" s="681"/>
      <c r="N268" s="899"/>
      <c r="O268" s="571"/>
      <c r="P268" s="571"/>
      <c r="Q268" s="571"/>
      <c r="R268" s="534"/>
      <c r="S268" s="479"/>
      <c r="T268" s="534"/>
      <c r="U268" s="585" t="str">
        <f t="shared" si="12"/>
        <v/>
      </c>
      <c r="V268" s="586"/>
      <c r="W268" s="587" t="str">
        <f t="shared" si="11"/>
        <v/>
      </c>
      <c r="X268" s="648"/>
      <c r="Y268" s="334"/>
      <c r="Z268" s="5"/>
    </row>
    <row r="269" spans="2:30" ht="13.5" customHeight="1" x14ac:dyDescent="0.25">
      <c r="B269" s="401"/>
      <c r="D269" s="416">
        <f t="shared" si="15"/>
        <v>259</v>
      </c>
      <c r="E269" s="534"/>
      <c r="F269" s="534"/>
      <c r="G269" s="534"/>
      <c r="H269" s="272"/>
      <c r="I269" s="677"/>
      <c r="J269" s="680"/>
      <c r="K269" s="571"/>
      <c r="L269" s="535"/>
      <c r="M269" s="681"/>
      <c r="N269" s="899"/>
      <c r="O269" s="571"/>
      <c r="P269" s="571"/>
      <c r="Q269" s="571"/>
      <c r="R269" s="534"/>
      <c r="S269" s="479"/>
      <c r="T269" s="534"/>
      <c r="U269" s="585" t="str">
        <f t="shared" si="12"/>
        <v/>
      </c>
      <c r="V269" s="586"/>
      <c r="W269" s="587" t="str">
        <f t="shared" si="11"/>
        <v/>
      </c>
      <c r="X269" s="648"/>
      <c r="Y269" s="334"/>
      <c r="Z269" s="5"/>
    </row>
    <row r="270" spans="2:30" ht="13.5" customHeight="1" x14ac:dyDescent="0.25">
      <c r="B270" s="401"/>
      <c r="D270" s="416">
        <f t="shared" si="15"/>
        <v>260</v>
      </c>
      <c r="E270" s="534"/>
      <c r="F270" s="534"/>
      <c r="G270" s="534"/>
      <c r="H270" s="272"/>
      <c r="I270" s="677"/>
      <c r="J270" s="680"/>
      <c r="K270" s="571"/>
      <c r="L270" s="535"/>
      <c r="M270" s="681"/>
      <c r="N270" s="899"/>
      <c r="O270" s="571"/>
      <c r="P270" s="571"/>
      <c r="Q270" s="571"/>
      <c r="R270" s="534"/>
      <c r="S270" s="479"/>
      <c r="T270" s="534"/>
      <c r="U270" s="585" t="str">
        <f t="shared" si="12"/>
        <v/>
      </c>
      <c r="V270" s="586"/>
      <c r="W270" s="587" t="str">
        <f t="shared" si="11"/>
        <v/>
      </c>
      <c r="X270" s="648"/>
      <c r="Y270" s="334"/>
      <c r="Z270" s="5"/>
    </row>
    <row r="271" spans="2:30" ht="13.5" customHeight="1" x14ac:dyDescent="0.25">
      <c r="B271" s="401"/>
      <c r="D271" s="416">
        <f t="shared" si="15"/>
        <v>261</v>
      </c>
      <c r="E271" s="534"/>
      <c r="F271" s="534"/>
      <c r="G271" s="534"/>
      <c r="H271" s="272"/>
      <c r="I271" s="677"/>
      <c r="J271" s="680"/>
      <c r="K271" s="571"/>
      <c r="L271" s="535"/>
      <c r="M271" s="681"/>
      <c r="N271" s="899"/>
      <c r="O271" s="571"/>
      <c r="P271" s="571"/>
      <c r="Q271" s="571"/>
      <c r="R271" s="534"/>
      <c r="S271" s="479"/>
      <c r="T271" s="534"/>
      <c r="U271" s="585" t="str">
        <f t="shared" si="12"/>
        <v/>
      </c>
      <c r="V271" s="586"/>
      <c r="W271" s="587" t="str">
        <f t="shared" si="11"/>
        <v/>
      </c>
      <c r="X271" s="648"/>
      <c r="Y271" s="334"/>
      <c r="Z271" s="5"/>
    </row>
    <row r="272" spans="2:30" ht="13.5" customHeight="1" x14ac:dyDescent="0.25">
      <c r="B272" s="401"/>
      <c r="D272" s="416">
        <f t="shared" si="15"/>
        <v>262</v>
      </c>
      <c r="E272" s="534"/>
      <c r="F272" s="534"/>
      <c r="G272" s="534"/>
      <c r="H272" s="272"/>
      <c r="I272" s="677"/>
      <c r="J272" s="680"/>
      <c r="K272" s="571"/>
      <c r="L272" s="535"/>
      <c r="M272" s="681"/>
      <c r="N272" s="899"/>
      <c r="O272" s="571"/>
      <c r="P272" s="571"/>
      <c r="Q272" s="571"/>
      <c r="R272" s="534"/>
      <c r="S272" s="479"/>
      <c r="T272" s="534"/>
      <c r="U272" s="585" t="str">
        <f t="shared" si="12"/>
        <v/>
      </c>
      <c r="V272" s="586"/>
      <c r="W272" s="587" t="str">
        <f t="shared" si="11"/>
        <v/>
      </c>
      <c r="X272" s="648"/>
      <c r="Y272" s="334"/>
      <c r="Z272" s="5"/>
    </row>
    <row r="273" spans="2:26" ht="13.5" customHeight="1" x14ac:dyDescent="0.25">
      <c r="B273" s="401"/>
      <c r="D273" s="416">
        <f t="shared" si="15"/>
        <v>263</v>
      </c>
      <c r="E273" s="534"/>
      <c r="F273" s="534"/>
      <c r="G273" s="534"/>
      <c r="H273" s="272"/>
      <c r="I273" s="677"/>
      <c r="J273" s="680"/>
      <c r="K273" s="571"/>
      <c r="L273" s="535"/>
      <c r="M273" s="681"/>
      <c r="N273" s="899"/>
      <c r="O273" s="571"/>
      <c r="P273" s="571"/>
      <c r="Q273" s="571"/>
      <c r="R273" s="534"/>
      <c r="S273" s="479"/>
      <c r="T273" s="534"/>
      <c r="U273" s="585" t="str">
        <f t="shared" si="12"/>
        <v/>
      </c>
      <c r="V273" s="586"/>
      <c r="W273" s="587" t="str">
        <f t="shared" si="11"/>
        <v/>
      </c>
      <c r="X273" s="648"/>
      <c r="Y273" s="334"/>
      <c r="Z273" s="5"/>
    </row>
    <row r="274" spans="2:26" ht="13.5" customHeight="1" x14ac:dyDescent="0.25">
      <c r="B274" s="401"/>
      <c r="D274" s="416">
        <f t="shared" si="15"/>
        <v>264</v>
      </c>
      <c r="E274" s="534"/>
      <c r="F274" s="534"/>
      <c r="G274" s="534"/>
      <c r="H274" s="272"/>
      <c r="I274" s="677"/>
      <c r="J274" s="680"/>
      <c r="K274" s="571"/>
      <c r="L274" s="535"/>
      <c r="M274" s="681"/>
      <c r="N274" s="899"/>
      <c r="O274" s="571"/>
      <c r="P274" s="571"/>
      <c r="Q274" s="571"/>
      <c r="R274" s="534"/>
      <c r="S274" s="479"/>
      <c r="T274" s="534"/>
      <c r="U274" s="585" t="str">
        <f t="shared" si="12"/>
        <v/>
      </c>
      <c r="V274" s="586"/>
      <c r="W274" s="587" t="str">
        <f t="shared" si="11"/>
        <v/>
      </c>
      <c r="X274" s="648"/>
      <c r="Y274" s="334"/>
      <c r="Z274" s="5"/>
    </row>
    <row r="275" spans="2:26" ht="13.5" customHeight="1" x14ac:dyDescent="0.25">
      <c r="B275" s="401"/>
      <c r="D275" s="416">
        <f t="shared" si="15"/>
        <v>265</v>
      </c>
      <c r="E275" s="534"/>
      <c r="F275" s="534"/>
      <c r="G275" s="534"/>
      <c r="H275" s="272"/>
      <c r="I275" s="677"/>
      <c r="J275" s="680"/>
      <c r="K275" s="571"/>
      <c r="L275" s="535"/>
      <c r="M275" s="681"/>
      <c r="N275" s="899"/>
      <c r="O275" s="571"/>
      <c r="P275" s="571"/>
      <c r="Q275" s="571"/>
      <c r="R275" s="534"/>
      <c r="S275" s="479"/>
      <c r="T275" s="534"/>
      <c r="U275" s="585" t="str">
        <f t="shared" si="12"/>
        <v/>
      </c>
      <c r="V275" s="586"/>
      <c r="W275" s="587" t="str">
        <f t="shared" si="11"/>
        <v/>
      </c>
      <c r="X275" s="648"/>
      <c r="Y275" s="334"/>
      <c r="Z275" s="5"/>
    </row>
    <row r="276" spans="2:26" ht="13.5" customHeight="1" x14ac:dyDescent="0.25">
      <c r="B276" s="401"/>
      <c r="D276" s="416">
        <f t="shared" si="15"/>
        <v>266</v>
      </c>
      <c r="E276" s="534"/>
      <c r="F276" s="534"/>
      <c r="G276" s="534"/>
      <c r="H276" s="272"/>
      <c r="I276" s="677"/>
      <c r="J276" s="680"/>
      <c r="K276" s="571"/>
      <c r="L276" s="535"/>
      <c r="M276" s="681"/>
      <c r="N276" s="899"/>
      <c r="O276" s="571"/>
      <c r="P276" s="571"/>
      <c r="Q276" s="571"/>
      <c r="R276" s="534"/>
      <c r="S276" s="479"/>
      <c r="T276" s="534"/>
      <c r="U276" s="585" t="str">
        <f t="shared" si="12"/>
        <v/>
      </c>
      <c r="V276" s="586"/>
      <c r="W276" s="587" t="str">
        <f t="shared" si="11"/>
        <v/>
      </c>
      <c r="X276" s="648"/>
      <c r="Y276" s="334"/>
      <c r="Z276" s="5"/>
    </row>
    <row r="277" spans="2:26" ht="13.5" customHeight="1" x14ac:dyDescent="0.25">
      <c r="B277" s="401"/>
      <c r="D277" s="416">
        <f t="shared" si="15"/>
        <v>267</v>
      </c>
      <c r="E277" s="534"/>
      <c r="F277" s="534"/>
      <c r="G277" s="534"/>
      <c r="H277" s="272"/>
      <c r="I277" s="677"/>
      <c r="J277" s="680"/>
      <c r="K277" s="571"/>
      <c r="L277" s="535"/>
      <c r="M277" s="681"/>
      <c r="N277" s="899"/>
      <c r="O277" s="571"/>
      <c r="P277" s="571"/>
      <c r="Q277" s="571"/>
      <c r="R277" s="534"/>
      <c r="S277" s="479"/>
      <c r="T277" s="534"/>
      <c r="U277" s="585" t="str">
        <f t="shared" si="12"/>
        <v/>
      </c>
      <c r="V277" s="586"/>
      <c r="W277" s="587" t="str">
        <f t="shared" si="11"/>
        <v/>
      </c>
      <c r="X277" s="648"/>
      <c r="Y277" s="334"/>
      <c r="Z277" s="5"/>
    </row>
    <row r="278" spans="2:26" ht="13.5" customHeight="1" x14ac:dyDescent="0.25">
      <c r="B278" s="401"/>
      <c r="D278" s="416">
        <f t="shared" si="15"/>
        <v>268</v>
      </c>
      <c r="E278" s="534"/>
      <c r="F278" s="534"/>
      <c r="G278" s="534"/>
      <c r="H278" s="272"/>
      <c r="I278" s="677"/>
      <c r="J278" s="680"/>
      <c r="K278" s="571"/>
      <c r="L278" s="535"/>
      <c r="M278" s="681"/>
      <c r="N278" s="899"/>
      <c r="O278" s="571"/>
      <c r="P278" s="571"/>
      <c r="Q278" s="571"/>
      <c r="R278" s="534"/>
      <c r="S278" s="479"/>
      <c r="T278" s="534"/>
      <c r="U278" s="585" t="str">
        <f t="shared" si="12"/>
        <v/>
      </c>
      <c r="V278" s="586"/>
      <c r="W278" s="587" t="str">
        <f t="shared" si="11"/>
        <v/>
      </c>
      <c r="X278" s="648"/>
      <c r="Y278" s="334"/>
      <c r="Z278" s="5"/>
    </row>
    <row r="279" spans="2:26" ht="13.5" customHeight="1" x14ac:dyDescent="0.25">
      <c r="B279" s="401"/>
      <c r="D279" s="416">
        <f t="shared" si="15"/>
        <v>269</v>
      </c>
      <c r="E279" s="534"/>
      <c r="F279" s="534"/>
      <c r="G279" s="534"/>
      <c r="H279" s="272"/>
      <c r="I279" s="677"/>
      <c r="J279" s="680"/>
      <c r="K279" s="571"/>
      <c r="L279" s="535"/>
      <c r="M279" s="681"/>
      <c r="N279" s="899"/>
      <c r="O279" s="571"/>
      <c r="P279" s="571"/>
      <c r="Q279" s="571"/>
      <c r="R279" s="534"/>
      <c r="S279" s="479"/>
      <c r="T279" s="534"/>
      <c r="U279" s="585" t="str">
        <f t="shared" si="12"/>
        <v/>
      </c>
      <c r="V279" s="586"/>
      <c r="W279" s="587" t="str">
        <f t="shared" si="11"/>
        <v/>
      </c>
      <c r="X279" s="648"/>
      <c r="Y279" s="334"/>
      <c r="Z279" s="5"/>
    </row>
    <row r="280" spans="2:26" ht="13.5" customHeight="1" x14ac:dyDescent="0.25">
      <c r="B280" s="401"/>
      <c r="D280" s="416">
        <f t="shared" si="15"/>
        <v>270</v>
      </c>
      <c r="E280" s="534"/>
      <c r="F280" s="534"/>
      <c r="G280" s="534"/>
      <c r="H280" s="272"/>
      <c r="I280" s="677"/>
      <c r="J280" s="680"/>
      <c r="K280" s="571"/>
      <c r="L280" s="535"/>
      <c r="M280" s="681"/>
      <c r="N280" s="899"/>
      <c r="O280" s="571"/>
      <c r="P280" s="571"/>
      <c r="Q280" s="571"/>
      <c r="R280" s="534"/>
      <c r="S280" s="479"/>
      <c r="T280" s="534"/>
      <c r="U280" s="585" t="str">
        <f t="shared" si="12"/>
        <v/>
      </c>
      <c r="V280" s="586"/>
      <c r="W280" s="587" t="str">
        <f t="shared" si="11"/>
        <v/>
      </c>
      <c r="X280" s="648"/>
      <c r="Y280" s="334"/>
      <c r="Z280" s="5"/>
    </row>
    <row r="281" spans="2:26" ht="13.5" customHeight="1" x14ac:dyDescent="0.25">
      <c r="B281" s="401"/>
      <c r="D281" s="416">
        <f t="shared" si="15"/>
        <v>271</v>
      </c>
      <c r="E281" s="534"/>
      <c r="F281" s="534"/>
      <c r="G281" s="534"/>
      <c r="H281" s="272"/>
      <c r="I281" s="677"/>
      <c r="J281" s="680"/>
      <c r="K281" s="571"/>
      <c r="L281" s="535"/>
      <c r="M281" s="681"/>
      <c r="N281" s="899"/>
      <c r="O281" s="571"/>
      <c r="P281" s="571"/>
      <c r="Q281" s="571"/>
      <c r="R281" s="534"/>
      <c r="S281" s="479"/>
      <c r="T281" s="534"/>
      <c r="U281" s="585" t="str">
        <f t="shared" si="12"/>
        <v/>
      </c>
      <c r="V281" s="586"/>
      <c r="W281" s="587" t="str">
        <f t="shared" si="11"/>
        <v/>
      </c>
      <c r="X281" s="648"/>
      <c r="Y281" s="334"/>
      <c r="Z281" s="5"/>
    </row>
    <row r="282" spans="2:26" ht="13.5" customHeight="1" x14ac:dyDescent="0.25">
      <c r="B282" s="401"/>
      <c r="D282" s="416">
        <f t="shared" si="15"/>
        <v>272</v>
      </c>
      <c r="E282" s="534"/>
      <c r="F282" s="534"/>
      <c r="G282" s="534"/>
      <c r="H282" s="272"/>
      <c r="I282" s="677"/>
      <c r="J282" s="680"/>
      <c r="K282" s="571"/>
      <c r="L282" s="535"/>
      <c r="M282" s="681"/>
      <c r="N282" s="899"/>
      <c r="O282" s="571"/>
      <c r="P282" s="571"/>
      <c r="Q282" s="571"/>
      <c r="R282" s="534"/>
      <c r="S282" s="479"/>
      <c r="T282" s="534"/>
      <c r="U282" s="585" t="str">
        <f t="shared" si="12"/>
        <v/>
      </c>
      <c r="V282" s="586"/>
      <c r="W282" s="587" t="str">
        <f t="shared" si="11"/>
        <v/>
      </c>
      <c r="X282" s="648"/>
      <c r="Y282" s="334"/>
      <c r="Z282" s="5"/>
    </row>
    <row r="283" spans="2:26" ht="13.5" customHeight="1" x14ac:dyDescent="0.25">
      <c r="B283" s="401"/>
      <c r="D283" s="416">
        <f t="shared" si="15"/>
        <v>273</v>
      </c>
      <c r="E283" s="534"/>
      <c r="F283" s="534"/>
      <c r="G283" s="534"/>
      <c r="H283" s="272"/>
      <c r="I283" s="677"/>
      <c r="J283" s="680"/>
      <c r="K283" s="571"/>
      <c r="L283" s="535"/>
      <c r="M283" s="681"/>
      <c r="N283" s="899"/>
      <c r="O283" s="571"/>
      <c r="P283" s="571"/>
      <c r="Q283" s="571"/>
      <c r="R283" s="534"/>
      <c r="S283" s="479"/>
      <c r="T283" s="534"/>
      <c r="U283" s="585" t="str">
        <f t="shared" si="12"/>
        <v/>
      </c>
      <c r="V283" s="586"/>
      <c r="W283" s="587" t="str">
        <f t="shared" si="11"/>
        <v/>
      </c>
      <c r="X283" s="648"/>
      <c r="Y283" s="334"/>
      <c r="Z283" s="5"/>
    </row>
    <row r="284" spans="2:26" ht="13.5" customHeight="1" x14ac:dyDescent="0.25">
      <c r="B284" s="401"/>
      <c r="D284" s="416">
        <f t="shared" si="15"/>
        <v>274</v>
      </c>
      <c r="E284" s="534"/>
      <c r="F284" s="534"/>
      <c r="G284" s="534"/>
      <c r="H284" s="272"/>
      <c r="I284" s="677"/>
      <c r="J284" s="680"/>
      <c r="K284" s="571"/>
      <c r="L284" s="535"/>
      <c r="M284" s="681"/>
      <c r="N284" s="899"/>
      <c r="O284" s="571"/>
      <c r="P284" s="571"/>
      <c r="Q284" s="571"/>
      <c r="R284" s="534"/>
      <c r="S284" s="479"/>
      <c r="T284" s="534"/>
      <c r="U284" s="585" t="str">
        <f t="shared" si="12"/>
        <v/>
      </c>
      <c r="V284" s="586"/>
      <c r="W284" s="587" t="str">
        <f t="shared" si="11"/>
        <v/>
      </c>
      <c r="X284" s="648"/>
      <c r="Y284" s="334"/>
      <c r="Z284" s="5"/>
    </row>
    <row r="285" spans="2:26" ht="13.5" customHeight="1" x14ac:dyDescent="0.25">
      <c r="B285" s="401"/>
      <c r="D285" s="416">
        <f t="shared" si="15"/>
        <v>275</v>
      </c>
      <c r="E285" s="534"/>
      <c r="F285" s="534"/>
      <c r="G285" s="534"/>
      <c r="H285" s="272"/>
      <c r="I285" s="677"/>
      <c r="J285" s="680"/>
      <c r="K285" s="571"/>
      <c r="L285" s="535"/>
      <c r="M285" s="681"/>
      <c r="N285" s="899"/>
      <c r="O285" s="571"/>
      <c r="P285" s="571"/>
      <c r="Q285" s="571"/>
      <c r="R285" s="534"/>
      <c r="S285" s="479"/>
      <c r="T285" s="534"/>
      <c r="U285" s="585" t="str">
        <f t="shared" si="12"/>
        <v/>
      </c>
      <c r="V285" s="586"/>
      <c r="W285" s="587" t="str">
        <f t="shared" si="11"/>
        <v/>
      </c>
      <c r="X285" s="648"/>
      <c r="Y285" s="334"/>
      <c r="Z285" s="5"/>
    </row>
    <row r="286" spans="2:26" ht="13.5" customHeight="1" x14ac:dyDescent="0.25">
      <c r="B286" s="401"/>
      <c r="D286" s="416">
        <f t="shared" si="15"/>
        <v>276</v>
      </c>
      <c r="E286" s="534"/>
      <c r="F286" s="534"/>
      <c r="G286" s="534"/>
      <c r="H286" s="272"/>
      <c r="I286" s="677"/>
      <c r="J286" s="680"/>
      <c r="K286" s="571"/>
      <c r="L286" s="535"/>
      <c r="M286" s="681"/>
      <c r="N286" s="899"/>
      <c r="O286" s="571"/>
      <c r="P286" s="571"/>
      <c r="Q286" s="571"/>
      <c r="R286" s="534"/>
      <c r="S286" s="479"/>
      <c r="T286" s="534"/>
      <c r="U286" s="585" t="str">
        <f t="shared" si="12"/>
        <v/>
      </c>
      <c r="V286" s="586"/>
      <c r="W286" s="587" t="str">
        <f t="shared" si="11"/>
        <v/>
      </c>
      <c r="X286" s="648"/>
      <c r="Y286" s="334"/>
      <c r="Z286" s="5"/>
    </row>
    <row r="287" spans="2:26" ht="13.5" customHeight="1" x14ac:dyDescent="0.25">
      <c r="B287" s="401"/>
      <c r="D287" s="416">
        <f t="shared" si="15"/>
        <v>277</v>
      </c>
      <c r="E287" s="534"/>
      <c r="F287" s="534"/>
      <c r="G287" s="534"/>
      <c r="H287" s="272"/>
      <c r="I287" s="677"/>
      <c r="J287" s="680"/>
      <c r="K287" s="571"/>
      <c r="L287" s="535"/>
      <c r="M287" s="681"/>
      <c r="N287" s="899"/>
      <c r="O287" s="571"/>
      <c r="P287" s="571"/>
      <c r="Q287" s="571"/>
      <c r="R287" s="534"/>
      <c r="S287" s="479"/>
      <c r="T287" s="534"/>
      <c r="U287" s="585" t="str">
        <f t="shared" si="12"/>
        <v/>
      </c>
      <c r="V287" s="586"/>
      <c r="W287" s="587" t="str">
        <f t="shared" si="11"/>
        <v/>
      </c>
      <c r="X287" s="648"/>
      <c r="Y287" s="334"/>
      <c r="Z287" s="5"/>
    </row>
    <row r="288" spans="2:26" ht="13.5" customHeight="1" x14ac:dyDescent="0.25">
      <c r="B288" s="401"/>
      <c r="D288" s="416">
        <f t="shared" si="15"/>
        <v>278</v>
      </c>
      <c r="E288" s="534"/>
      <c r="F288" s="534"/>
      <c r="G288" s="534"/>
      <c r="H288" s="272"/>
      <c r="I288" s="677"/>
      <c r="J288" s="680"/>
      <c r="K288" s="571"/>
      <c r="L288" s="535"/>
      <c r="M288" s="681"/>
      <c r="N288" s="899"/>
      <c r="O288" s="571"/>
      <c r="P288" s="571"/>
      <c r="Q288" s="571"/>
      <c r="R288" s="534"/>
      <c r="S288" s="479"/>
      <c r="T288" s="534"/>
      <c r="U288" s="585" t="str">
        <f t="shared" si="12"/>
        <v/>
      </c>
      <c r="V288" s="586"/>
      <c r="W288" s="587" t="str">
        <f t="shared" si="11"/>
        <v/>
      </c>
      <c r="X288" s="648"/>
      <c r="Y288" s="334"/>
      <c r="Z288" s="5"/>
    </row>
    <row r="289" spans="2:30" ht="13.5" customHeight="1" x14ac:dyDescent="0.25">
      <c r="B289" s="401"/>
      <c r="D289" s="416">
        <f t="shared" si="15"/>
        <v>279</v>
      </c>
      <c r="E289" s="534"/>
      <c r="F289" s="534"/>
      <c r="G289" s="534"/>
      <c r="H289" s="272"/>
      <c r="I289" s="677"/>
      <c r="J289" s="680"/>
      <c r="K289" s="571"/>
      <c r="L289" s="535"/>
      <c r="M289" s="681"/>
      <c r="N289" s="899"/>
      <c r="O289" s="571"/>
      <c r="P289" s="571"/>
      <c r="Q289" s="571"/>
      <c r="R289" s="534"/>
      <c r="S289" s="479"/>
      <c r="T289" s="534"/>
      <c r="U289" s="585" t="str">
        <f t="shared" si="12"/>
        <v/>
      </c>
      <c r="V289" s="586"/>
      <c r="W289" s="587" t="str">
        <f t="shared" si="11"/>
        <v/>
      </c>
      <c r="X289" s="648"/>
      <c r="Y289" s="334"/>
      <c r="Z289" s="5"/>
    </row>
    <row r="290" spans="2:30" ht="13.5" customHeight="1" x14ac:dyDescent="0.25">
      <c r="B290" s="401"/>
      <c r="D290" s="416">
        <f t="shared" si="15"/>
        <v>280</v>
      </c>
      <c r="E290" s="534"/>
      <c r="F290" s="534"/>
      <c r="G290" s="534"/>
      <c r="H290" s="272"/>
      <c r="I290" s="677"/>
      <c r="J290" s="680"/>
      <c r="K290" s="571"/>
      <c r="L290" s="535"/>
      <c r="M290" s="681"/>
      <c r="N290" s="899"/>
      <c r="O290" s="571"/>
      <c r="P290" s="571"/>
      <c r="Q290" s="571"/>
      <c r="R290" s="534"/>
      <c r="S290" s="479"/>
      <c r="T290" s="534"/>
      <c r="U290" s="585" t="str">
        <f t="shared" si="12"/>
        <v/>
      </c>
      <c r="V290" s="586"/>
      <c r="W290" s="587" t="str">
        <f t="shared" si="11"/>
        <v/>
      </c>
      <c r="X290" s="648"/>
      <c r="Y290" s="334"/>
      <c r="Z290" s="5"/>
    </row>
    <row r="291" spans="2:30" ht="13.5" customHeight="1" x14ac:dyDescent="0.25">
      <c r="B291" s="401"/>
      <c r="D291" s="416">
        <f t="shared" si="15"/>
        <v>281</v>
      </c>
      <c r="E291" s="534"/>
      <c r="F291" s="534"/>
      <c r="G291" s="534"/>
      <c r="H291" s="272"/>
      <c r="I291" s="677"/>
      <c r="J291" s="680"/>
      <c r="K291" s="571"/>
      <c r="L291" s="535"/>
      <c r="M291" s="681"/>
      <c r="N291" s="899"/>
      <c r="O291" s="571"/>
      <c r="P291" s="571"/>
      <c r="Q291" s="571"/>
      <c r="R291" s="534"/>
      <c r="S291" s="479"/>
      <c r="T291" s="534"/>
      <c r="U291" s="585" t="str">
        <f>IF(OR(L291="",M291="",),"",L291*M291/1000*S291*T291)</f>
        <v/>
      </c>
      <c r="V291" s="586"/>
      <c r="W291" s="587" t="str">
        <f t="shared" ref="W291:W310" si="16">IF(V291="",U291,V291)</f>
        <v/>
      </c>
      <c r="X291" s="648"/>
      <c r="Y291" s="334"/>
      <c r="Z291" s="5"/>
    </row>
    <row r="292" spans="2:30" ht="13.5" customHeight="1" x14ac:dyDescent="0.25">
      <c r="B292" s="401"/>
      <c r="D292" s="416">
        <f>D291+1</f>
        <v>282</v>
      </c>
      <c r="E292" s="534"/>
      <c r="F292" s="534"/>
      <c r="G292" s="534"/>
      <c r="H292" s="272"/>
      <c r="I292" s="677"/>
      <c r="J292" s="680"/>
      <c r="K292" s="571"/>
      <c r="L292" s="535"/>
      <c r="M292" s="681"/>
      <c r="N292" s="899"/>
      <c r="O292" s="571"/>
      <c r="P292" s="571"/>
      <c r="Q292" s="571"/>
      <c r="R292" s="534"/>
      <c r="S292" s="479"/>
      <c r="T292" s="534"/>
      <c r="U292" s="585" t="str">
        <f>IF(OR(L292="",M292="",),"",L292*M292/1000*S292*T292)</f>
        <v/>
      </c>
      <c r="V292" s="586"/>
      <c r="W292" s="587" t="str">
        <f t="shared" si="16"/>
        <v/>
      </c>
      <c r="X292" s="648"/>
      <c r="Y292" s="334"/>
      <c r="Z292" s="5"/>
    </row>
    <row r="293" spans="2:30" ht="13.5" customHeight="1" x14ac:dyDescent="0.25">
      <c r="B293" s="401"/>
      <c r="D293" s="416">
        <f>D292+1</f>
        <v>283</v>
      </c>
      <c r="E293" s="534"/>
      <c r="F293" s="534"/>
      <c r="G293" s="534"/>
      <c r="H293" s="272"/>
      <c r="I293" s="677"/>
      <c r="J293" s="680"/>
      <c r="K293" s="571"/>
      <c r="L293" s="535"/>
      <c r="M293" s="681"/>
      <c r="N293" s="899"/>
      <c r="O293" s="571"/>
      <c r="P293" s="571"/>
      <c r="Q293" s="571"/>
      <c r="R293" s="534"/>
      <c r="S293" s="479"/>
      <c r="T293" s="534"/>
      <c r="U293" s="585" t="str">
        <f t="shared" ref="U293:U310" si="17">IF(OR(L293="",M293="",),"",L293*M293/1000*S293*T293)</f>
        <v/>
      </c>
      <c r="V293" s="586"/>
      <c r="W293" s="587" t="str">
        <f t="shared" si="16"/>
        <v/>
      </c>
      <c r="X293" s="648"/>
      <c r="Y293" s="334"/>
      <c r="Z293" s="5"/>
    </row>
    <row r="294" spans="2:30" ht="13.5" customHeight="1" x14ac:dyDescent="0.25">
      <c r="B294" s="401"/>
      <c r="D294" s="416">
        <f t="shared" si="13"/>
        <v>284</v>
      </c>
      <c r="E294" s="534"/>
      <c r="F294" s="534"/>
      <c r="G294" s="534"/>
      <c r="H294" s="272"/>
      <c r="I294" s="677"/>
      <c r="J294" s="680"/>
      <c r="K294" s="571"/>
      <c r="L294" s="535"/>
      <c r="M294" s="681"/>
      <c r="N294" s="899"/>
      <c r="O294" s="571"/>
      <c r="P294" s="571"/>
      <c r="Q294" s="571"/>
      <c r="R294" s="534"/>
      <c r="S294" s="479"/>
      <c r="T294" s="534"/>
      <c r="U294" s="585" t="str">
        <f t="shared" si="17"/>
        <v/>
      </c>
      <c r="V294" s="586"/>
      <c r="W294" s="587" t="str">
        <f t="shared" si="16"/>
        <v/>
      </c>
      <c r="X294" s="648"/>
      <c r="Y294" s="334"/>
      <c r="Z294" s="5"/>
      <c r="AD294" s="3"/>
    </row>
    <row r="295" spans="2:30" ht="13.5" customHeight="1" x14ac:dyDescent="0.25">
      <c r="B295" s="401"/>
      <c r="D295" s="416">
        <f t="shared" si="13"/>
        <v>285</v>
      </c>
      <c r="E295" s="534"/>
      <c r="F295" s="534"/>
      <c r="G295" s="534"/>
      <c r="H295" s="272"/>
      <c r="I295" s="677"/>
      <c r="J295" s="680"/>
      <c r="K295" s="571"/>
      <c r="L295" s="535"/>
      <c r="M295" s="681"/>
      <c r="N295" s="899"/>
      <c r="O295" s="571"/>
      <c r="P295" s="571"/>
      <c r="Q295" s="571"/>
      <c r="R295" s="534"/>
      <c r="S295" s="479"/>
      <c r="T295" s="534"/>
      <c r="U295" s="585" t="str">
        <f t="shared" si="17"/>
        <v/>
      </c>
      <c r="V295" s="586"/>
      <c r="W295" s="587" t="str">
        <f t="shared" si="16"/>
        <v/>
      </c>
      <c r="X295" s="648"/>
      <c r="Y295" s="334"/>
      <c r="Z295" s="5"/>
      <c r="AD295" s="3"/>
    </row>
    <row r="296" spans="2:30" ht="13.5" customHeight="1" x14ac:dyDescent="0.25">
      <c r="B296" s="401"/>
      <c r="D296" s="416">
        <f t="shared" si="13"/>
        <v>286</v>
      </c>
      <c r="E296" s="534"/>
      <c r="F296" s="534"/>
      <c r="G296" s="534"/>
      <c r="H296" s="272"/>
      <c r="I296" s="677"/>
      <c r="J296" s="680"/>
      <c r="K296" s="571"/>
      <c r="L296" s="535"/>
      <c r="M296" s="681"/>
      <c r="N296" s="899"/>
      <c r="O296" s="571"/>
      <c r="P296" s="571"/>
      <c r="Q296" s="571"/>
      <c r="R296" s="534"/>
      <c r="S296" s="479"/>
      <c r="T296" s="534"/>
      <c r="U296" s="585" t="str">
        <f t="shared" si="17"/>
        <v/>
      </c>
      <c r="V296" s="586"/>
      <c r="W296" s="587" t="str">
        <f t="shared" si="16"/>
        <v/>
      </c>
      <c r="X296" s="648"/>
      <c r="Y296" s="334"/>
      <c r="Z296" s="5"/>
    </row>
    <row r="297" spans="2:30" ht="13.5" customHeight="1" x14ac:dyDescent="0.25">
      <c r="B297" s="401"/>
      <c r="D297" s="416">
        <f t="shared" si="13"/>
        <v>287</v>
      </c>
      <c r="E297" s="534"/>
      <c r="F297" s="534"/>
      <c r="G297" s="534"/>
      <c r="H297" s="272"/>
      <c r="I297" s="677"/>
      <c r="J297" s="680"/>
      <c r="K297" s="571"/>
      <c r="L297" s="535"/>
      <c r="M297" s="681"/>
      <c r="N297" s="899"/>
      <c r="O297" s="571"/>
      <c r="P297" s="571"/>
      <c r="Q297" s="571"/>
      <c r="R297" s="534"/>
      <c r="S297" s="479"/>
      <c r="T297" s="534"/>
      <c r="U297" s="585" t="str">
        <f t="shared" si="17"/>
        <v/>
      </c>
      <c r="V297" s="586"/>
      <c r="W297" s="587" t="str">
        <f t="shared" si="16"/>
        <v/>
      </c>
      <c r="X297" s="648"/>
      <c r="Y297" s="334"/>
      <c r="Z297" s="5"/>
    </row>
    <row r="298" spans="2:30" ht="13.5" customHeight="1" x14ac:dyDescent="0.25">
      <c r="B298" s="401"/>
      <c r="D298" s="416">
        <f t="shared" si="13"/>
        <v>288</v>
      </c>
      <c r="E298" s="534"/>
      <c r="F298" s="534"/>
      <c r="G298" s="534"/>
      <c r="H298" s="272"/>
      <c r="I298" s="677"/>
      <c r="J298" s="680"/>
      <c r="K298" s="571"/>
      <c r="L298" s="535"/>
      <c r="M298" s="681"/>
      <c r="N298" s="899"/>
      <c r="O298" s="571"/>
      <c r="P298" s="571"/>
      <c r="Q298" s="571"/>
      <c r="R298" s="534"/>
      <c r="S298" s="479"/>
      <c r="T298" s="534"/>
      <c r="U298" s="585" t="str">
        <f t="shared" si="17"/>
        <v/>
      </c>
      <c r="V298" s="586"/>
      <c r="W298" s="587" t="str">
        <f t="shared" si="16"/>
        <v/>
      </c>
      <c r="X298" s="648"/>
      <c r="Y298" s="334"/>
      <c r="Z298" s="5"/>
    </row>
    <row r="299" spans="2:30" ht="13.5" customHeight="1" x14ac:dyDescent="0.25">
      <c r="B299" s="401"/>
      <c r="D299" s="416">
        <f t="shared" si="13"/>
        <v>289</v>
      </c>
      <c r="E299" s="534"/>
      <c r="F299" s="534"/>
      <c r="G299" s="534"/>
      <c r="H299" s="272"/>
      <c r="I299" s="677"/>
      <c r="J299" s="680"/>
      <c r="K299" s="571"/>
      <c r="L299" s="535"/>
      <c r="M299" s="681"/>
      <c r="N299" s="899"/>
      <c r="O299" s="571"/>
      <c r="P299" s="571"/>
      <c r="Q299" s="571"/>
      <c r="R299" s="534"/>
      <c r="S299" s="479"/>
      <c r="T299" s="534"/>
      <c r="U299" s="585" t="str">
        <f t="shared" si="17"/>
        <v/>
      </c>
      <c r="V299" s="586"/>
      <c r="W299" s="587" t="str">
        <f t="shared" si="16"/>
        <v/>
      </c>
      <c r="X299" s="648"/>
      <c r="Y299" s="334"/>
      <c r="Z299" s="5"/>
    </row>
    <row r="300" spans="2:30" ht="13.5" customHeight="1" x14ac:dyDescent="0.25">
      <c r="B300" s="401"/>
      <c r="D300" s="416">
        <f t="shared" si="13"/>
        <v>290</v>
      </c>
      <c r="E300" s="534"/>
      <c r="F300" s="534"/>
      <c r="G300" s="534"/>
      <c r="H300" s="272"/>
      <c r="I300" s="677"/>
      <c r="J300" s="680"/>
      <c r="K300" s="571"/>
      <c r="L300" s="535"/>
      <c r="M300" s="681"/>
      <c r="N300" s="899"/>
      <c r="O300" s="571"/>
      <c r="P300" s="571"/>
      <c r="Q300" s="571"/>
      <c r="R300" s="534"/>
      <c r="S300" s="479"/>
      <c r="T300" s="534"/>
      <c r="U300" s="585" t="str">
        <f t="shared" si="17"/>
        <v/>
      </c>
      <c r="V300" s="586"/>
      <c r="W300" s="587" t="str">
        <f t="shared" si="16"/>
        <v/>
      </c>
      <c r="X300" s="648"/>
      <c r="Y300" s="334"/>
      <c r="Z300" s="5"/>
    </row>
    <row r="301" spans="2:30" ht="13.5" customHeight="1" x14ac:dyDescent="0.25">
      <c r="B301" s="401"/>
      <c r="D301" s="416">
        <f t="shared" si="13"/>
        <v>291</v>
      </c>
      <c r="E301" s="534"/>
      <c r="F301" s="534"/>
      <c r="G301" s="534"/>
      <c r="H301" s="272"/>
      <c r="I301" s="677"/>
      <c r="J301" s="680"/>
      <c r="K301" s="571"/>
      <c r="L301" s="535"/>
      <c r="M301" s="681"/>
      <c r="N301" s="899"/>
      <c r="O301" s="571"/>
      <c r="P301" s="571"/>
      <c r="Q301" s="571"/>
      <c r="R301" s="534"/>
      <c r="S301" s="479"/>
      <c r="T301" s="534"/>
      <c r="U301" s="585" t="str">
        <f t="shared" si="17"/>
        <v/>
      </c>
      <c r="V301" s="586"/>
      <c r="W301" s="587" t="str">
        <f t="shared" si="16"/>
        <v/>
      </c>
      <c r="X301" s="648"/>
      <c r="Y301" s="334"/>
      <c r="Z301" s="5"/>
    </row>
    <row r="302" spans="2:30" ht="13.5" customHeight="1" x14ac:dyDescent="0.25">
      <c r="B302" s="401"/>
      <c r="D302" s="416">
        <f t="shared" si="13"/>
        <v>292</v>
      </c>
      <c r="E302" s="534"/>
      <c r="F302" s="534"/>
      <c r="G302" s="534"/>
      <c r="H302" s="272"/>
      <c r="I302" s="677"/>
      <c r="J302" s="680"/>
      <c r="K302" s="571"/>
      <c r="L302" s="535"/>
      <c r="M302" s="681"/>
      <c r="N302" s="899"/>
      <c r="O302" s="571"/>
      <c r="P302" s="571"/>
      <c r="Q302" s="571"/>
      <c r="R302" s="534"/>
      <c r="S302" s="479"/>
      <c r="T302" s="534"/>
      <c r="U302" s="585" t="str">
        <f t="shared" si="17"/>
        <v/>
      </c>
      <c r="V302" s="586"/>
      <c r="W302" s="587" t="str">
        <f t="shared" si="16"/>
        <v/>
      </c>
      <c r="X302" s="648"/>
      <c r="Y302" s="334"/>
      <c r="Z302" s="5"/>
    </row>
    <row r="303" spans="2:30" ht="13.5" customHeight="1" x14ac:dyDescent="0.25">
      <c r="B303" s="401"/>
      <c r="D303" s="416">
        <f t="shared" si="13"/>
        <v>293</v>
      </c>
      <c r="E303" s="534"/>
      <c r="F303" s="534"/>
      <c r="G303" s="534"/>
      <c r="H303" s="272"/>
      <c r="I303" s="677"/>
      <c r="J303" s="680"/>
      <c r="K303" s="571"/>
      <c r="L303" s="535"/>
      <c r="M303" s="681"/>
      <c r="N303" s="899"/>
      <c r="O303" s="571"/>
      <c r="P303" s="571"/>
      <c r="Q303" s="571"/>
      <c r="R303" s="534"/>
      <c r="S303" s="479"/>
      <c r="T303" s="534"/>
      <c r="U303" s="585" t="str">
        <f t="shared" si="17"/>
        <v/>
      </c>
      <c r="V303" s="586"/>
      <c r="W303" s="587" t="str">
        <f t="shared" si="16"/>
        <v/>
      </c>
      <c r="X303" s="648"/>
      <c r="Y303" s="334"/>
      <c r="Z303" s="5"/>
    </row>
    <row r="304" spans="2:30" ht="13.5" customHeight="1" x14ac:dyDescent="0.25">
      <c r="B304" s="401"/>
      <c r="D304" s="416">
        <f t="shared" si="13"/>
        <v>294</v>
      </c>
      <c r="E304" s="534"/>
      <c r="F304" s="534"/>
      <c r="G304" s="534"/>
      <c r="H304" s="272"/>
      <c r="I304" s="677"/>
      <c r="J304" s="680"/>
      <c r="K304" s="571"/>
      <c r="L304" s="535"/>
      <c r="M304" s="681"/>
      <c r="N304" s="899"/>
      <c r="O304" s="571"/>
      <c r="P304" s="571"/>
      <c r="Q304" s="571"/>
      <c r="R304" s="534"/>
      <c r="S304" s="479"/>
      <c r="T304" s="534"/>
      <c r="U304" s="585" t="str">
        <f t="shared" si="17"/>
        <v/>
      </c>
      <c r="V304" s="586"/>
      <c r="W304" s="587" t="str">
        <f t="shared" si="16"/>
        <v/>
      </c>
      <c r="X304" s="648"/>
      <c r="Y304" s="334"/>
      <c r="Z304" s="5"/>
    </row>
    <row r="305" spans="2:26" ht="13.5" customHeight="1" x14ac:dyDescent="0.25">
      <c r="B305" s="401"/>
      <c r="D305" s="416">
        <f t="shared" si="13"/>
        <v>295</v>
      </c>
      <c r="E305" s="534"/>
      <c r="F305" s="534"/>
      <c r="G305" s="534"/>
      <c r="H305" s="272"/>
      <c r="I305" s="677"/>
      <c r="J305" s="680"/>
      <c r="K305" s="571"/>
      <c r="L305" s="535"/>
      <c r="M305" s="681"/>
      <c r="N305" s="899"/>
      <c r="O305" s="571"/>
      <c r="P305" s="571"/>
      <c r="Q305" s="571"/>
      <c r="R305" s="534"/>
      <c r="S305" s="479"/>
      <c r="T305" s="534"/>
      <c r="U305" s="585" t="str">
        <f t="shared" si="17"/>
        <v/>
      </c>
      <c r="V305" s="586"/>
      <c r="W305" s="587" t="str">
        <f t="shared" si="16"/>
        <v/>
      </c>
      <c r="X305" s="648"/>
      <c r="Y305" s="334"/>
      <c r="Z305" s="5"/>
    </row>
    <row r="306" spans="2:26" ht="13.5" customHeight="1" x14ac:dyDescent="0.25">
      <c r="B306" s="401"/>
      <c r="D306" s="416">
        <f t="shared" si="13"/>
        <v>296</v>
      </c>
      <c r="E306" s="534"/>
      <c r="F306" s="534"/>
      <c r="G306" s="534"/>
      <c r="H306" s="272"/>
      <c r="I306" s="677"/>
      <c r="J306" s="680"/>
      <c r="K306" s="571"/>
      <c r="L306" s="535"/>
      <c r="M306" s="681"/>
      <c r="N306" s="899"/>
      <c r="O306" s="571"/>
      <c r="P306" s="571"/>
      <c r="Q306" s="571"/>
      <c r="R306" s="534"/>
      <c r="S306" s="479"/>
      <c r="T306" s="534"/>
      <c r="U306" s="585" t="str">
        <f t="shared" si="17"/>
        <v/>
      </c>
      <c r="V306" s="586"/>
      <c r="W306" s="587" t="str">
        <f t="shared" si="16"/>
        <v/>
      </c>
      <c r="X306" s="648"/>
      <c r="Y306" s="334"/>
      <c r="Z306" s="5"/>
    </row>
    <row r="307" spans="2:26" ht="13.5" customHeight="1" x14ac:dyDescent="0.25">
      <c r="B307" s="401"/>
      <c r="D307" s="416">
        <f t="shared" si="13"/>
        <v>297</v>
      </c>
      <c r="E307" s="534"/>
      <c r="F307" s="534"/>
      <c r="G307" s="534"/>
      <c r="H307" s="272"/>
      <c r="I307" s="677"/>
      <c r="J307" s="680"/>
      <c r="K307" s="571"/>
      <c r="L307" s="535"/>
      <c r="M307" s="681"/>
      <c r="N307" s="899"/>
      <c r="O307" s="571"/>
      <c r="P307" s="571"/>
      <c r="Q307" s="571"/>
      <c r="R307" s="534"/>
      <c r="S307" s="479"/>
      <c r="T307" s="534"/>
      <c r="U307" s="585" t="str">
        <f t="shared" si="17"/>
        <v/>
      </c>
      <c r="V307" s="586"/>
      <c r="W307" s="587" t="str">
        <f t="shared" si="16"/>
        <v/>
      </c>
      <c r="X307" s="648"/>
      <c r="Y307" s="334"/>
      <c r="Z307" s="5"/>
    </row>
    <row r="308" spans="2:26" ht="13.5" customHeight="1" x14ac:dyDescent="0.25">
      <c r="B308" s="401"/>
      <c r="D308" s="416">
        <f t="shared" si="13"/>
        <v>298</v>
      </c>
      <c r="E308" s="534"/>
      <c r="F308" s="534"/>
      <c r="G308" s="534"/>
      <c r="H308" s="272"/>
      <c r="I308" s="677"/>
      <c r="J308" s="680"/>
      <c r="K308" s="571"/>
      <c r="L308" s="535"/>
      <c r="M308" s="681"/>
      <c r="N308" s="899"/>
      <c r="O308" s="571"/>
      <c r="P308" s="571"/>
      <c r="Q308" s="571"/>
      <c r="R308" s="534"/>
      <c r="S308" s="479"/>
      <c r="T308" s="534"/>
      <c r="U308" s="585" t="str">
        <f t="shared" si="17"/>
        <v/>
      </c>
      <c r="V308" s="586"/>
      <c r="W308" s="587" t="str">
        <f t="shared" si="16"/>
        <v/>
      </c>
      <c r="X308" s="648"/>
      <c r="Y308" s="334"/>
      <c r="Z308" s="5"/>
    </row>
    <row r="309" spans="2:26" ht="13.5" customHeight="1" x14ac:dyDescent="0.25">
      <c r="B309" s="401"/>
      <c r="D309" s="416">
        <f t="shared" si="13"/>
        <v>299</v>
      </c>
      <c r="E309" s="534"/>
      <c r="F309" s="534"/>
      <c r="G309" s="534"/>
      <c r="H309" s="272"/>
      <c r="I309" s="677"/>
      <c r="J309" s="680"/>
      <c r="K309" s="571"/>
      <c r="L309" s="535"/>
      <c r="M309" s="681"/>
      <c r="N309" s="899"/>
      <c r="O309" s="571"/>
      <c r="P309" s="571"/>
      <c r="Q309" s="571"/>
      <c r="R309" s="534"/>
      <c r="S309" s="479"/>
      <c r="T309" s="534"/>
      <c r="U309" s="585" t="str">
        <f t="shared" si="17"/>
        <v/>
      </c>
      <c r="V309" s="586"/>
      <c r="W309" s="587" t="str">
        <f t="shared" si="16"/>
        <v/>
      </c>
      <c r="X309" s="648"/>
      <c r="Y309" s="334"/>
      <c r="Z309" s="5"/>
    </row>
    <row r="310" spans="2:26" ht="13.5" customHeight="1" x14ac:dyDescent="0.25">
      <c r="B310" s="401"/>
      <c r="D310" s="416">
        <f t="shared" si="13"/>
        <v>300</v>
      </c>
      <c r="E310" s="534"/>
      <c r="F310" s="534"/>
      <c r="G310" s="534"/>
      <c r="H310" s="272"/>
      <c r="I310" s="677"/>
      <c r="J310" s="680"/>
      <c r="K310" s="571"/>
      <c r="L310" s="535"/>
      <c r="M310" s="681"/>
      <c r="N310" s="899"/>
      <c r="O310" s="571"/>
      <c r="P310" s="571"/>
      <c r="Q310" s="571"/>
      <c r="R310" s="534"/>
      <c r="S310" s="479"/>
      <c r="T310" s="534"/>
      <c r="U310" s="585" t="str">
        <f t="shared" si="17"/>
        <v/>
      </c>
      <c r="V310" s="586"/>
      <c r="W310" s="587" t="str">
        <f t="shared" si="16"/>
        <v/>
      </c>
      <c r="X310" s="648"/>
      <c r="Y310" s="334"/>
      <c r="Z310" s="5"/>
    </row>
    <row r="311" spans="2:26" ht="13.5" customHeight="1" x14ac:dyDescent="0.25">
      <c r="B311" s="401"/>
      <c r="D311" s="416">
        <f>D310+1</f>
        <v>301</v>
      </c>
      <c r="E311" s="534"/>
      <c r="F311" s="534"/>
      <c r="G311" s="534"/>
      <c r="H311" s="272"/>
      <c r="I311" s="677"/>
      <c r="J311" s="680"/>
      <c r="K311" s="571"/>
      <c r="L311" s="535"/>
      <c r="M311" s="681"/>
      <c r="N311" s="899"/>
      <c r="O311" s="571"/>
      <c r="P311" s="571"/>
      <c r="Q311" s="571"/>
      <c r="R311" s="534"/>
      <c r="S311" s="479"/>
      <c r="T311" s="534"/>
      <c r="U311" s="585" t="str">
        <f t="shared" si="12"/>
        <v/>
      </c>
      <c r="V311" s="586"/>
      <c r="W311" s="587" t="str">
        <f t="shared" si="11"/>
        <v/>
      </c>
      <c r="X311" s="648"/>
      <c r="Y311" s="334"/>
      <c r="Z311" s="5"/>
    </row>
    <row r="312" spans="2:26" ht="13.5" customHeight="1" x14ac:dyDescent="0.25">
      <c r="B312" s="401"/>
      <c r="D312" s="416">
        <f t="shared" si="13"/>
        <v>302</v>
      </c>
      <c r="E312" s="534"/>
      <c r="F312" s="534"/>
      <c r="G312" s="534"/>
      <c r="H312" s="272"/>
      <c r="I312" s="677"/>
      <c r="J312" s="680"/>
      <c r="K312" s="571"/>
      <c r="L312" s="535"/>
      <c r="M312" s="681"/>
      <c r="N312" s="899"/>
      <c r="O312" s="571"/>
      <c r="P312" s="571"/>
      <c r="Q312" s="571"/>
      <c r="R312" s="534"/>
      <c r="S312" s="479"/>
      <c r="T312" s="534"/>
      <c r="U312" s="585" t="str">
        <f t="shared" si="12"/>
        <v/>
      </c>
      <c r="V312" s="586"/>
      <c r="W312" s="587" t="str">
        <f t="shared" si="11"/>
        <v/>
      </c>
      <c r="X312" s="648"/>
      <c r="Y312" s="334"/>
      <c r="Z312" s="5"/>
    </row>
    <row r="313" spans="2:26" ht="13.5" customHeight="1" x14ac:dyDescent="0.25">
      <c r="B313" s="401"/>
      <c r="D313" s="416">
        <f t="shared" si="13"/>
        <v>303</v>
      </c>
      <c r="E313" s="534"/>
      <c r="F313" s="534"/>
      <c r="G313" s="534"/>
      <c r="H313" s="272"/>
      <c r="I313" s="677"/>
      <c r="J313" s="680"/>
      <c r="K313" s="571"/>
      <c r="L313" s="535"/>
      <c r="M313" s="681"/>
      <c r="N313" s="899"/>
      <c r="O313" s="571"/>
      <c r="P313" s="571"/>
      <c r="Q313" s="571"/>
      <c r="R313" s="534"/>
      <c r="S313" s="479"/>
      <c r="T313" s="534"/>
      <c r="U313" s="585" t="str">
        <f t="shared" si="12"/>
        <v/>
      </c>
      <c r="V313" s="586"/>
      <c r="W313" s="587" t="str">
        <f t="shared" si="11"/>
        <v/>
      </c>
      <c r="X313" s="648"/>
      <c r="Y313" s="334"/>
      <c r="Z313" s="5"/>
    </row>
    <row r="314" spans="2:26" ht="13.5" customHeight="1" x14ac:dyDescent="0.25">
      <c r="B314" s="401"/>
      <c r="D314" s="416">
        <f t="shared" si="13"/>
        <v>304</v>
      </c>
      <c r="E314" s="534"/>
      <c r="F314" s="534"/>
      <c r="G314" s="534"/>
      <c r="H314" s="272"/>
      <c r="I314" s="677"/>
      <c r="J314" s="680"/>
      <c r="K314" s="571"/>
      <c r="L314" s="535"/>
      <c r="M314" s="681"/>
      <c r="N314" s="899"/>
      <c r="O314" s="571"/>
      <c r="P314" s="571"/>
      <c r="Q314" s="571"/>
      <c r="R314" s="534"/>
      <c r="S314" s="479"/>
      <c r="T314" s="534"/>
      <c r="U314" s="585" t="str">
        <f t="shared" si="12"/>
        <v/>
      </c>
      <c r="V314" s="586"/>
      <c r="W314" s="587" t="str">
        <f t="shared" si="11"/>
        <v/>
      </c>
      <c r="X314" s="648"/>
      <c r="Y314" s="334"/>
      <c r="Z314" s="5"/>
    </row>
    <row r="315" spans="2:26" ht="13.5" customHeight="1" x14ac:dyDescent="0.25">
      <c r="B315" s="401"/>
      <c r="D315" s="416">
        <f t="shared" si="13"/>
        <v>305</v>
      </c>
      <c r="E315" s="534"/>
      <c r="F315" s="534"/>
      <c r="G315" s="534"/>
      <c r="H315" s="272"/>
      <c r="I315" s="677"/>
      <c r="J315" s="680"/>
      <c r="K315" s="571"/>
      <c r="L315" s="535"/>
      <c r="M315" s="681"/>
      <c r="N315" s="899"/>
      <c r="O315" s="571"/>
      <c r="P315" s="571"/>
      <c r="Q315" s="571"/>
      <c r="R315" s="534"/>
      <c r="S315" s="479"/>
      <c r="T315" s="534"/>
      <c r="U315" s="585" t="str">
        <f t="shared" si="12"/>
        <v/>
      </c>
      <c r="V315" s="586"/>
      <c r="W315" s="587" t="str">
        <f t="shared" si="11"/>
        <v/>
      </c>
      <c r="X315" s="648"/>
      <c r="Y315" s="334"/>
      <c r="Z315" s="5"/>
    </row>
    <row r="316" spans="2:26" ht="13.5" customHeight="1" x14ac:dyDescent="0.25">
      <c r="B316" s="401"/>
      <c r="D316" s="416">
        <f t="shared" si="13"/>
        <v>306</v>
      </c>
      <c r="E316" s="534"/>
      <c r="F316" s="534"/>
      <c r="G316" s="534"/>
      <c r="H316" s="272"/>
      <c r="I316" s="677"/>
      <c r="J316" s="680"/>
      <c r="K316" s="571"/>
      <c r="L316" s="535"/>
      <c r="M316" s="681"/>
      <c r="N316" s="899"/>
      <c r="O316" s="571"/>
      <c r="P316" s="571"/>
      <c r="Q316" s="571"/>
      <c r="R316" s="534"/>
      <c r="S316" s="479"/>
      <c r="T316" s="534"/>
      <c r="U316" s="585" t="str">
        <f t="shared" si="12"/>
        <v/>
      </c>
      <c r="V316" s="586"/>
      <c r="W316" s="587" t="str">
        <f t="shared" si="11"/>
        <v/>
      </c>
      <c r="X316" s="648"/>
      <c r="Y316" s="334"/>
      <c r="Z316" s="5"/>
    </row>
    <row r="317" spans="2:26" ht="13.5" customHeight="1" x14ac:dyDescent="0.25">
      <c r="B317" s="401"/>
      <c r="D317" s="416">
        <f t="shared" si="13"/>
        <v>307</v>
      </c>
      <c r="E317" s="534"/>
      <c r="F317" s="534"/>
      <c r="G317" s="534"/>
      <c r="H317" s="272"/>
      <c r="I317" s="677"/>
      <c r="J317" s="680"/>
      <c r="K317" s="571"/>
      <c r="L317" s="535"/>
      <c r="M317" s="681"/>
      <c r="N317" s="899"/>
      <c r="O317" s="571"/>
      <c r="P317" s="571"/>
      <c r="Q317" s="571"/>
      <c r="R317" s="534"/>
      <c r="S317" s="479"/>
      <c r="T317" s="534"/>
      <c r="U317" s="585" t="str">
        <f t="shared" si="12"/>
        <v/>
      </c>
      <c r="V317" s="586"/>
      <c r="W317" s="587" t="str">
        <f t="shared" si="11"/>
        <v/>
      </c>
      <c r="X317" s="648"/>
      <c r="Y317" s="334"/>
      <c r="Z317" s="5"/>
    </row>
    <row r="318" spans="2:26" ht="13.5" customHeight="1" x14ac:dyDescent="0.25">
      <c r="B318" s="401"/>
      <c r="D318" s="416">
        <f t="shared" si="13"/>
        <v>308</v>
      </c>
      <c r="E318" s="534"/>
      <c r="F318" s="534"/>
      <c r="G318" s="534"/>
      <c r="H318" s="272"/>
      <c r="I318" s="677"/>
      <c r="J318" s="680"/>
      <c r="K318" s="571"/>
      <c r="L318" s="535"/>
      <c r="M318" s="681"/>
      <c r="N318" s="899"/>
      <c r="O318" s="571"/>
      <c r="P318" s="571"/>
      <c r="Q318" s="571"/>
      <c r="R318" s="534"/>
      <c r="S318" s="479"/>
      <c r="T318" s="534"/>
      <c r="U318" s="585" t="str">
        <f t="shared" si="12"/>
        <v/>
      </c>
      <c r="V318" s="586"/>
      <c r="W318" s="587" t="str">
        <f t="shared" si="11"/>
        <v/>
      </c>
      <c r="X318" s="648"/>
      <c r="Y318" s="334"/>
      <c r="Z318" s="5"/>
    </row>
    <row r="319" spans="2:26" ht="13.5" customHeight="1" x14ac:dyDescent="0.25">
      <c r="B319" s="401"/>
      <c r="D319" s="416">
        <f t="shared" si="13"/>
        <v>309</v>
      </c>
      <c r="E319" s="534"/>
      <c r="F319" s="534"/>
      <c r="G319" s="534"/>
      <c r="H319" s="272"/>
      <c r="I319" s="677"/>
      <c r="J319" s="680"/>
      <c r="K319" s="571"/>
      <c r="L319" s="535"/>
      <c r="M319" s="681"/>
      <c r="N319" s="899"/>
      <c r="O319" s="571"/>
      <c r="P319" s="571"/>
      <c r="Q319" s="571"/>
      <c r="R319" s="534"/>
      <c r="S319" s="479"/>
      <c r="T319" s="534"/>
      <c r="U319" s="585" t="str">
        <f t="shared" si="12"/>
        <v/>
      </c>
      <c r="V319" s="586"/>
      <c r="W319" s="587" t="str">
        <f t="shared" si="11"/>
        <v/>
      </c>
      <c r="X319" s="648"/>
      <c r="Y319" s="334"/>
      <c r="Z319" s="5"/>
    </row>
    <row r="320" spans="2:26" ht="13.5" customHeight="1" x14ac:dyDescent="0.25">
      <c r="B320" s="401"/>
      <c r="D320" s="416">
        <f t="shared" si="13"/>
        <v>310</v>
      </c>
      <c r="E320" s="534"/>
      <c r="F320" s="534"/>
      <c r="G320" s="534"/>
      <c r="H320" s="272"/>
      <c r="I320" s="677"/>
      <c r="J320" s="680"/>
      <c r="K320" s="571"/>
      <c r="L320" s="535"/>
      <c r="M320" s="681"/>
      <c r="N320" s="899"/>
      <c r="O320" s="571"/>
      <c r="P320" s="571"/>
      <c r="Q320" s="571"/>
      <c r="R320" s="534"/>
      <c r="S320" s="479"/>
      <c r="T320" s="534"/>
      <c r="U320" s="585" t="str">
        <f t="shared" si="12"/>
        <v/>
      </c>
      <c r="V320" s="586"/>
      <c r="W320" s="587" t="str">
        <f t="shared" si="11"/>
        <v/>
      </c>
      <c r="X320" s="648"/>
      <c r="Y320" s="334"/>
      <c r="Z320" s="5"/>
    </row>
    <row r="321" spans="2:30" ht="13.5" customHeight="1" x14ac:dyDescent="0.25">
      <c r="B321" s="401"/>
      <c r="D321" s="416">
        <f>D320+1</f>
        <v>311</v>
      </c>
      <c r="E321" s="534"/>
      <c r="F321" s="534"/>
      <c r="G321" s="534"/>
      <c r="H321" s="272"/>
      <c r="I321" s="677"/>
      <c r="J321" s="680"/>
      <c r="K321" s="571"/>
      <c r="L321" s="535"/>
      <c r="M321" s="681"/>
      <c r="N321" s="899"/>
      <c r="O321" s="571"/>
      <c r="P321" s="571"/>
      <c r="Q321" s="571"/>
      <c r="R321" s="534"/>
      <c r="S321" s="479"/>
      <c r="T321" s="534"/>
      <c r="U321" s="585" t="str">
        <f t="shared" si="12"/>
        <v/>
      </c>
      <c r="V321" s="586"/>
      <c r="W321" s="587" t="str">
        <f t="shared" ref="W321:W350" si="18">IF(V321="",U321,V321)</f>
        <v/>
      </c>
      <c r="X321" s="648"/>
      <c r="Y321" s="334"/>
      <c r="Z321" s="5"/>
    </row>
    <row r="322" spans="2:30" ht="13.5" customHeight="1" x14ac:dyDescent="0.25">
      <c r="B322" s="401"/>
      <c r="D322" s="416">
        <f>D321+1</f>
        <v>312</v>
      </c>
      <c r="E322" s="534"/>
      <c r="F322" s="534"/>
      <c r="G322" s="534"/>
      <c r="H322" s="272"/>
      <c r="I322" s="677"/>
      <c r="J322" s="680"/>
      <c r="K322" s="571"/>
      <c r="L322" s="535"/>
      <c r="M322" s="681"/>
      <c r="N322" s="899"/>
      <c r="O322" s="571"/>
      <c r="P322" s="571"/>
      <c r="Q322" s="571"/>
      <c r="R322" s="534"/>
      <c r="S322" s="479"/>
      <c r="T322" s="534"/>
      <c r="U322" s="585" t="str">
        <f t="shared" si="12"/>
        <v/>
      </c>
      <c r="V322" s="586"/>
      <c r="W322" s="587" t="str">
        <f t="shared" si="18"/>
        <v/>
      </c>
      <c r="X322" s="648"/>
      <c r="Y322" s="334"/>
      <c r="Z322" s="5"/>
    </row>
    <row r="323" spans="2:30" ht="13.5" customHeight="1" x14ac:dyDescent="0.25">
      <c r="B323" s="401"/>
      <c r="D323" s="416">
        <f>D322+1</f>
        <v>313</v>
      </c>
      <c r="E323" s="534"/>
      <c r="F323" s="534"/>
      <c r="G323" s="534"/>
      <c r="H323" s="272"/>
      <c r="I323" s="677"/>
      <c r="J323" s="680"/>
      <c r="K323" s="571"/>
      <c r="L323" s="535"/>
      <c r="M323" s="681"/>
      <c r="N323" s="899"/>
      <c r="O323" s="571"/>
      <c r="P323" s="571"/>
      <c r="Q323" s="571"/>
      <c r="R323" s="534"/>
      <c r="S323" s="479"/>
      <c r="T323" s="534"/>
      <c r="U323" s="585" t="str">
        <f t="shared" si="12"/>
        <v/>
      </c>
      <c r="V323" s="586"/>
      <c r="W323" s="587" t="str">
        <f t="shared" si="18"/>
        <v/>
      </c>
      <c r="X323" s="648"/>
      <c r="Y323" s="334"/>
      <c r="Z323" s="5"/>
    </row>
    <row r="324" spans="2:30" ht="13.5" customHeight="1" x14ac:dyDescent="0.25">
      <c r="B324" s="401"/>
      <c r="D324" s="416">
        <f t="shared" ref="D324:D350" si="19">D323+1</f>
        <v>314</v>
      </c>
      <c r="E324" s="534"/>
      <c r="F324" s="534"/>
      <c r="G324" s="534"/>
      <c r="H324" s="272"/>
      <c r="I324" s="677"/>
      <c r="J324" s="680"/>
      <c r="K324" s="571"/>
      <c r="L324" s="535"/>
      <c r="M324" s="681"/>
      <c r="N324" s="899"/>
      <c r="O324" s="571"/>
      <c r="P324" s="571"/>
      <c r="Q324" s="571"/>
      <c r="R324" s="534"/>
      <c r="S324" s="479"/>
      <c r="T324" s="534"/>
      <c r="U324" s="585" t="str">
        <f t="shared" si="12"/>
        <v/>
      </c>
      <c r="V324" s="586"/>
      <c r="W324" s="587" t="str">
        <f t="shared" si="18"/>
        <v/>
      </c>
      <c r="X324" s="648"/>
      <c r="Y324" s="334"/>
      <c r="Z324" s="5"/>
      <c r="AD324" s="3"/>
    </row>
    <row r="325" spans="2:30" ht="13.5" customHeight="1" x14ac:dyDescent="0.25">
      <c r="B325" s="401"/>
      <c r="D325" s="416">
        <f t="shared" si="19"/>
        <v>315</v>
      </c>
      <c r="E325" s="534"/>
      <c r="F325" s="534"/>
      <c r="G325" s="534"/>
      <c r="H325" s="272"/>
      <c r="I325" s="677"/>
      <c r="J325" s="680"/>
      <c r="K325" s="571"/>
      <c r="L325" s="535"/>
      <c r="M325" s="681"/>
      <c r="N325" s="899"/>
      <c r="O325" s="571"/>
      <c r="P325" s="571"/>
      <c r="Q325" s="571"/>
      <c r="R325" s="534"/>
      <c r="S325" s="479"/>
      <c r="T325" s="534"/>
      <c r="U325" s="585" t="str">
        <f t="shared" ref="U325:U356" si="20">IF(OR(L325="",M325="",),"",L325*M325/1000*S325*T325)</f>
        <v/>
      </c>
      <c r="V325" s="586"/>
      <c r="W325" s="587" t="str">
        <f t="shared" si="18"/>
        <v/>
      </c>
      <c r="X325" s="648"/>
      <c r="Y325" s="334"/>
      <c r="Z325" s="5"/>
      <c r="AD325" s="3"/>
    </row>
    <row r="326" spans="2:30" ht="13.5" customHeight="1" x14ac:dyDescent="0.25">
      <c r="B326" s="401"/>
      <c r="D326" s="416">
        <f t="shared" si="19"/>
        <v>316</v>
      </c>
      <c r="E326" s="534"/>
      <c r="F326" s="534"/>
      <c r="G326" s="534"/>
      <c r="H326" s="272"/>
      <c r="I326" s="677"/>
      <c r="J326" s="680"/>
      <c r="K326" s="571"/>
      <c r="L326" s="535"/>
      <c r="M326" s="681"/>
      <c r="N326" s="899"/>
      <c r="O326" s="571"/>
      <c r="P326" s="571"/>
      <c r="Q326" s="571"/>
      <c r="R326" s="534"/>
      <c r="S326" s="479"/>
      <c r="T326" s="534"/>
      <c r="U326" s="585" t="str">
        <f t="shared" si="20"/>
        <v/>
      </c>
      <c r="V326" s="586"/>
      <c r="W326" s="587" t="str">
        <f t="shared" si="18"/>
        <v/>
      </c>
      <c r="X326" s="648"/>
      <c r="Y326" s="334"/>
      <c r="Z326" s="5"/>
    </row>
    <row r="327" spans="2:30" ht="13.5" customHeight="1" x14ac:dyDescent="0.25">
      <c r="B327" s="401"/>
      <c r="D327" s="416">
        <f t="shared" si="19"/>
        <v>317</v>
      </c>
      <c r="E327" s="534"/>
      <c r="F327" s="534"/>
      <c r="G327" s="534"/>
      <c r="H327" s="272"/>
      <c r="I327" s="677"/>
      <c r="J327" s="680"/>
      <c r="K327" s="571"/>
      <c r="L327" s="535"/>
      <c r="M327" s="681"/>
      <c r="N327" s="899"/>
      <c r="O327" s="571"/>
      <c r="P327" s="571"/>
      <c r="Q327" s="571"/>
      <c r="R327" s="534"/>
      <c r="S327" s="479"/>
      <c r="T327" s="534"/>
      <c r="U327" s="585" t="str">
        <f t="shared" si="20"/>
        <v/>
      </c>
      <c r="V327" s="586"/>
      <c r="W327" s="587" t="str">
        <f t="shared" si="18"/>
        <v/>
      </c>
      <c r="X327" s="648"/>
      <c r="Y327" s="334"/>
      <c r="Z327" s="5"/>
    </row>
    <row r="328" spans="2:30" ht="13.5" customHeight="1" x14ac:dyDescent="0.25">
      <c r="B328" s="401"/>
      <c r="D328" s="416">
        <f t="shared" si="19"/>
        <v>318</v>
      </c>
      <c r="E328" s="534"/>
      <c r="F328" s="534"/>
      <c r="G328" s="534"/>
      <c r="H328" s="272"/>
      <c r="I328" s="677"/>
      <c r="J328" s="680"/>
      <c r="K328" s="571"/>
      <c r="L328" s="535"/>
      <c r="M328" s="681"/>
      <c r="N328" s="899"/>
      <c r="O328" s="571"/>
      <c r="P328" s="571"/>
      <c r="Q328" s="571"/>
      <c r="R328" s="534"/>
      <c r="S328" s="479"/>
      <c r="T328" s="534"/>
      <c r="U328" s="585" t="str">
        <f t="shared" si="20"/>
        <v/>
      </c>
      <c r="V328" s="586"/>
      <c r="W328" s="587" t="str">
        <f t="shared" si="18"/>
        <v/>
      </c>
      <c r="X328" s="648"/>
      <c r="Y328" s="334"/>
      <c r="Z328" s="5"/>
    </row>
    <row r="329" spans="2:30" ht="13.5" customHeight="1" x14ac:dyDescent="0.25">
      <c r="B329" s="401"/>
      <c r="D329" s="416">
        <f t="shared" si="19"/>
        <v>319</v>
      </c>
      <c r="E329" s="534"/>
      <c r="F329" s="534"/>
      <c r="G329" s="534"/>
      <c r="H329" s="272"/>
      <c r="I329" s="677"/>
      <c r="J329" s="680"/>
      <c r="K329" s="571"/>
      <c r="L329" s="535"/>
      <c r="M329" s="681"/>
      <c r="N329" s="899"/>
      <c r="O329" s="571"/>
      <c r="P329" s="571"/>
      <c r="Q329" s="571"/>
      <c r="R329" s="534"/>
      <c r="S329" s="479"/>
      <c r="T329" s="534"/>
      <c r="U329" s="585" t="str">
        <f t="shared" si="20"/>
        <v/>
      </c>
      <c r="V329" s="586"/>
      <c r="W329" s="587" t="str">
        <f t="shared" si="18"/>
        <v/>
      </c>
      <c r="X329" s="648"/>
      <c r="Y329" s="334"/>
      <c r="Z329" s="5"/>
    </row>
    <row r="330" spans="2:30" ht="13.5" customHeight="1" x14ac:dyDescent="0.25">
      <c r="B330" s="401"/>
      <c r="D330" s="416">
        <f t="shared" si="19"/>
        <v>320</v>
      </c>
      <c r="E330" s="534"/>
      <c r="F330" s="534"/>
      <c r="G330" s="534"/>
      <c r="H330" s="272"/>
      <c r="I330" s="677"/>
      <c r="J330" s="680"/>
      <c r="K330" s="571"/>
      <c r="L330" s="535"/>
      <c r="M330" s="681"/>
      <c r="N330" s="899"/>
      <c r="O330" s="571"/>
      <c r="P330" s="571"/>
      <c r="Q330" s="571"/>
      <c r="R330" s="534"/>
      <c r="S330" s="479"/>
      <c r="T330" s="534"/>
      <c r="U330" s="585" t="str">
        <f t="shared" si="20"/>
        <v/>
      </c>
      <c r="V330" s="586"/>
      <c r="W330" s="587" t="str">
        <f t="shared" si="18"/>
        <v/>
      </c>
      <c r="X330" s="648"/>
      <c r="Y330" s="334"/>
      <c r="Z330" s="5"/>
    </row>
    <row r="331" spans="2:30" ht="13.5" customHeight="1" x14ac:dyDescent="0.25">
      <c r="B331" s="401"/>
      <c r="D331" s="416">
        <f t="shared" si="19"/>
        <v>321</v>
      </c>
      <c r="E331" s="534"/>
      <c r="F331" s="534"/>
      <c r="G331" s="534"/>
      <c r="H331" s="272"/>
      <c r="I331" s="677"/>
      <c r="J331" s="680"/>
      <c r="K331" s="571"/>
      <c r="L331" s="535"/>
      <c r="M331" s="681"/>
      <c r="N331" s="899"/>
      <c r="O331" s="571"/>
      <c r="P331" s="571"/>
      <c r="Q331" s="571"/>
      <c r="R331" s="534"/>
      <c r="S331" s="479"/>
      <c r="T331" s="534"/>
      <c r="U331" s="585" t="str">
        <f t="shared" si="20"/>
        <v/>
      </c>
      <c r="V331" s="586"/>
      <c r="W331" s="587" t="str">
        <f t="shared" si="18"/>
        <v/>
      </c>
      <c r="X331" s="648"/>
      <c r="Y331" s="334"/>
      <c r="Z331" s="5"/>
    </row>
    <row r="332" spans="2:30" ht="13.5" customHeight="1" x14ac:dyDescent="0.25">
      <c r="B332" s="401"/>
      <c r="D332" s="416">
        <f t="shared" si="19"/>
        <v>322</v>
      </c>
      <c r="E332" s="534"/>
      <c r="F332" s="534"/>
      <c r="G332" s="534"/>
      <c r="H332" s="272"/>
      <c r="I332" s="677"/>
      <c r="J332" s="680"/>
      <c r="K332" s="571"/>
      <c r="L332" s="535"/>
      <c r="M332" s="681"/>
      <c r="N332" s="899"/>
      <c r="O332" s="571"/>
      <c r="P332" s="571"/>
      <c r="Q332" s="571"/>
      <c r="R332" s="534"/>
      <c r="S332" s="479"/>
      <c r="T332" s="534"/>
      <c r="U332" s="585" t="str">
        <f t="shared" si="20"/>
        <v/>
      </c>
      <c r="V332" s="586"/>
      <c r="W332" s="587" t="str">
        <f t="shared" si="18"/>
        <v/>
      </c>
      <c r="X332" s="648"/>
      <c r="Y332" s="334"/>
      <c r="Z332" s="5"/>
    </row>
    <row r="333" spans="2:30" ht="13.5" customHeight="1" x14ac:dyDescent="0.25">
      <c r="B333" s="401"/>
      <c r="D333" s="416">
        <f t="shared" si="19"/>
        <v>323</v>
      </c>
      <c r="E333" s="534"/>
      <c r="F333" s="534"/>
      <c r="G333" s="534"/>
      <c r="H333" s="272"/>
      <c r="I333" s="677"/>
      <c r="J333" s="680"/>
      <c r="K333" s="571"/>
      <c r="L333" s="535"/>
      <c r="M333" s="681"/>
      <c r="N333" s="899"/>
      <c r="O333" s="571"/>
      <c r="P333" s="571"/>
      <c r="Q333" s="571"/>
      <c r="R333" s="534"/>
      <c r="S333" s="479"/>
      <c r="T333" s="534"/>
      <c r="U333" s="585" t="str">
        <f t="shared" si="20"/>
        <v/>
      </c>
      <c r="V333" s="586"/>
      <c r="W333" s="587" t="str">
        <f t="shared" si="18"/>
        <v/>
      </c>
      <c r="X333" s="648"/>
      <c r="Y333" s="334"/>
      <c r="Z333" s="5"/>
    </row>
    <row r="334" spans="2:30" ht="13.5" customHeight="1" x14ac:dyDescent="0.25">
      <c r="B334" s="401"/>
      <c r="D334" s="416">
        <f t="shared" si="19"/>
        <v>324</v>
      </c>
      <c r="E334" s="534"/>
      <c r="F334" s="534"/>
      <c r="G334" s="534"/>
      <c r="H334" s="272"/>
      <c r="I334" s="677"/>
      <c r="J334" s="680"/>
      <c r="K334" s="571"/>
      <c r="L334" s="535"/>
      <c r="M334" s="681"/>
      <c r="N334" s="899"/>
      <c r="O334" s="571"/>
      <c r="P334" s="571"/>
      <c r="Q334" s="571"/>
      <c r="R334" s="534"/>
      <c r="S334" s="479"/>
      <c r="T334" s="534"/>
      <c r="U334" s="585" t="str">
        <f t="shared" si="20"/>
        <v/>
      </c>
      <c r="V334" s="586"/>
      <c r="W334" s="587" t="str">
        <f t="shared" si="18"/>
        <v/>
      </c>
      <c r="X334" s="648"/>
      <c r="Y334" s="334"/>
      <c r="Z334" s="5"/>
    </row>
    <row r="335" spans="2:30" ht="13.5" customHeight="1" x14ac:dyDescent="0.25">
      <c r="B335" s="401"/>
      <c r="D335" s="416">
        <f t="shared" si="19"/>
        <v>325</v>
      </c>
      <c r="E335" s="534"/>
      <c r="F335" s="534"/>
      <c r="G335" s="534"/>
      <c r="H335" s="272"/>
      <c r="I335" s="677"/>
      <c r="J335" s="680"/>
      <c r="K335" s="571"/>
      <c r="L335" s="535"/>
      <c r="M335" s="681"/>
      <c r="N335" s="899"/>
      <c r="O335" s="571"/>
      <c r="P335" s="571"/>
      <c r="Q335" s="571"/>
      <c r="R335" s="534"/>
      <c r="S335" s="479"/>
      <c r="T335" s="534"/>
      <c r="U335" s="585" t="str">
        <f t="shared" si="20"/>
        <v/>
      </c>
      <c r="V335" s="586"/>
      <c r="W335" s="587" t="str">
        <f t="shared" si="18"/>
        <v/>
      </c>
      <c r="X335" s="648"/>
      <c r="Y335" s="334"/>
      <c r="Z335" s="5"/>
    </row>
    <row r="336" spans="2:30" ht="13.5" customHeight="1" x14ac:dyDescent="0.25">
      <c r="B336" s="401"/>
      <c r="D336" s="416">
        <f t="shared" si="19"/>
        <v>326</v>
      </c>
      <c r="E336" s="534"/>
      <c r="F336" s="534"/>
      <c r="G336" s="534"/>
      <c r="H336" s="272"/>
      <c r="I336" s="677"/>
      <c r="J336" s="680"/>
      <c r="K336" s="571"/>
      <c r="L336" s="535"/>
      <c r="M336" s="681"/>
      <c r="N336" s="899"/>
      <c r="O336" s="571"/>
      <c r="P336" s="571"/>
      <c r="Q336" s="571"/>
      <c r="R336" s="534"/>
      <c r="S336" s="479"/>
      <c r="T336" s="534"/>
      <c r="U336" s="585" t="str">
        <f t="shared" si="20"/>
        <v/>
      </c>
      <c r="V336" s="586"/>
      <c r="W336" s="587" t="str">
        <f t="shared" si="18"/>
        <v/>
      </c>
      <c r="X336" s="648"/>
      <c r="Y336" s="334"/>
      <c r="Z336" s="5"/>
    </row>
    <row r="337" spans="2:26" ht="13.5" customHeight="1" x14ac:dyDescent="0.25">
      <c r="B337" s="401"/>
      <c r="D337" s="416">
        <f t="shared" si="19"/>
        <v>327</v>
      </c>
      <c r="E337" s="534"/>
      <c r="F337" s="534"/>
      <c r="G337" s="534"/>
      <c r="H337" s="272"/>
      <c r="I337" s="677"/>
      <c r="J337" s="680"/>
      <c r="K337" s="571"/>
      <c r="L337" s="535"/>
      <c r="M337" s="681"/>
      <c r="N337" s="899"/>
      <c r="O337" s="571"/>
      <c r="P337" s="571"/>
      <c r="Q337" s="571"/>
      <c r="R337" s="534"/>
      <c r="S337" s="479"/>
      <c r="T337" s="534"/>
      <c r="U337" s="585" t="str">
        <f t="shared" si="20"/>
        <v/>
      </c>
      <c r="V337" s="586"/>
      <c r="W337" s="587" t="str">
        <f t="shared" si="18"/>
        <v/>
      </c>
      <c r="X337" s="648"/>
      <c r="Y337" s="334"/>
      <c r="Z337" s="5"/>
    </row>
    <row r="338" spans="2:26" ht="13.5" customHeight="1" x14ac:dyDescent="0.25">
      <c r="B338" s="401"/>
      <c r="D338" s="416">
        <f t="shared" si="19"/>
        <v>328</v>
      </c>
      <c r="E338" s="534"/>
      <c r="F338" s="534"/>
      <c r="G338" s="534"/>
      <c r="H338" s="272"/>
      <c r="I338" s="677"/>
      <c r="J338" s="680"/>
      <c r="K338" s="571"/>
      <c r="L338" s="535"/>
      <c r="M338" s="681"/>
      <c r="N338" s="899"/>
      <c r="O338" s="571"/>
      <c r="P338" s="571"/>
      <c r="Q338" s="571"/>
      <c r="R338" s="534"/>
      <c r="S338" s="479"/>
      <c r="T338" s="534"/>
      <c r="U338" s="585" t="str">
        <f t="shared" si="20"/>
        <v/>
      </c>
      <c r="V338" s="586"/>
      <c r="W338" s="587" t="str">
        <f t="shared" si="18"/>
        <v/>
      </c>
      <c r="X338" s="648"/>
      <c r="Y338" s="334"/>
      <c r="Z338" s="5"/>
    </row>
    <row r="339" spans="2:26" ht="13.5" customHeight="1" x14ac:dyDescent="0.25">
      <c r="B339" s="401"/>
      <c r="D339" s="416">
        <f t="shared" si="19"/>
        <v>329</v>
      </c>
      <c r="E339" s="534"/>
      <c r="F339" s="534"/>
      <c r="G339" s="534"/>
      <c r="H339" s="272"/>
      <c r="I339" s="677"/>
      <c r="J339" s="680"/>
      <c r="K339" s="571"/>
      <c r="L339" s="535"/>
      <c r="M339" s="681"/>
      <c r="N339" s="899"/>
      <c r="O339" s="571"/>
      <c r="P339" s="571"/>
      <c r="Q339" s="571"/>
      <c r="R339" s="534"/>
      <c r="S339" s="479"/>
      <c r="T339" s="534"/>
      <c r="U339" s="585" t="str">
        <f t="shared" si="20"/>
        <v/>
      </c>
      <c r="V339" s="586"/>
      <c r="W339" s="587" t="str">
        <f t="shared" si="18"/>
        <v/>
      </c>
      <c r="X339" s="648"/>
      <c r="Y339" s="334"/>
      <c r="Z339" s="5"/>
    </row>
    <row r="340" spans="2:26" ht="13.5" customHeight="1" x14ac:dyDescent="0.25">
      <c r="B340" s="401"/>
      <c r="D340" s="416">
        <f t="shared" si="19"/>
        <v>330</v>
      </c>
      <c r="E340" s="534"/>
      <c r="F340" s="534"/>
      <c r="G340" s="534"/>
      <c r="H340" s="272"/>
      <c r="I340" s="677"/>
      <c r="J340" s="680"/>
      <c r="K340" s="571"/>
      <c r="L340" s="535"/>
      <c r="M340" s="681"/>
      <c r="N340" s="899"/>
      <c r="O340" s="571"/>
      <c r="P340" s="571"/>
      <c r="Q340" s="571"/>
      <c r="R340" s="534"/>
      <c r="S340" s="479"/>
      <c r="T340" s="534"/>
      <c r="U340" s="585" t="str">
        <f t="shared" si="20"/>
        <v/>
      </c>
      <c r="V340" s="586"/>
      <c r="W340" s="587" t="str">
        <f t="shared" si="18"/>
        <v/>
      </c>
      <c r="X340" s="648"/>
      <c r="Y340" s="334"/>
      <c r="Z340" s="5"/>
    </row>
    <row r="341" spans="2:26" ht="13.5" customHeight="1" x14ac:dyDescent="0.25">
      <c r="B341" s="401"/>
      <c r="D341" s="416">
        <f t="shared" si="19"/>
        <v>331</v>
      </c>
      <c r="E341" s="534"/>
      <c r="F341" s="534"/>
      <c r="G341" s="534"/>
      <c r="H341" s="272"/>
      <c r="I341" s="677"/>
      <c r="J341" s="680"/>
      <c r="K341" s="571"/>
      <c r="L341" s="535"/>
      <c r="M341" s="681"/>
      <c r="N341" s="899"/>
      <c r="O341" s="571"/>
      <c r="P341" s="571"/>
      <c r="Q341" s="571"/>
      <c r="R341" s="534"/>
      <c r="S341" s="479"/>
      <c r="T341" s="534"/>
      <c r="U341" s="585" t="str">
        <f t="shared" si="20"/>
        <v/>
      </c>
      <c r="V341" s="586"/>
      <c r="W341" s="587" t="str">
        <f t="shared" si="18"/>
        <v/>
      </c>
      <c r="X341" s="648"/>
      <c r="Y341" s="334"/>
      <c r="Z341" s="5"/>
    </row>
    <row r="342" spans="2:26" ht="13.5" customHeight="1" x14ac:dyDescent="0.25">
      <c r="B342" s="401"/>
      <c r="D342" s="416">
        <f t="shared" si="19"/>
        <v>332</v>
      </c>
      <c r="E342" s="534"/>
      <c r="F342" s="534"/>
      <c r="G342" s="534"/>
      <c r="H342" s="272"/>
      <c r="I342" s="677"/>
      <c r="J342" s="680"/>
      <c r="K342" s="571"/>
      <c r="L342" s="535"/>
      <c r="M342" s="681"/>
      <c r="N342" s="899"/>
      <c r="O342" s="571"/>
      <c r="P342" s="571"/>
      <c r="Q342" s="571"/>
      <c r="R342" s="534"/>
      <c r="S342" s="479"/>
      <c r="T342" s="534"/>
      <c r="U342" s="585" t="str">
        <f t="shared" si="20"/>
        <v/>
      </c>
      <c r="V342" s="586"/>
      <c r="W342" s="587" t="str">
        <f t="shared" si="18"/>
        <v/>
      </c>
      <c r="X342" s="648"/>
      <c r="Y342" s="334"/>
      <c r="Z342" s="5"/>
    </row>
    <row r="343" spans="2:26" ht="13.5" customHeight="1" x14ac:dyDescent="0.25">
      <c r="B343" s="401"/>
      <c r="D343" s="416">
        <f t="shared" si="19"/>
        <v>333</v>
      </c>
      <c r="E343" s="534"/>
      <c r="F343" s="534"/>
      <c r="G343" s="534"/>
      <c r="H343" s="272"/>
      <c r="I343" s="677"/>
      <c r="J343" s="680"/>
      <c r="K343" s="571"/>
      <c r="L343" s="535"/>
      <c r="M343" s="681"/>
      <c r="N343" s="899"/>
      <c r="O343" s="571"/>
      <c r="P343" s="571"/>
      <c r="Q343" s="571"/>
      <c r="R343" s="534"/>
      <c r="S343" s="479"/>
      <c r="T343" s="534"/>
      <c r="U343" s="585" t="str">
        <f t="shared" si="20"/>
        <v/>
      </c>
      <c r="V343" s="586"/>
      <c r="W343" s="587" t="str">
        <f t="shared" si="18"/>
        <v/>
      </c>
      <c r="X343" s="648"/>
      <c r="Y343" s="334"/>
      <c r="Z343" s="5"/>
    </row>
    <row r="344" spans="2:26" ht="13.5" customHeight="1" x14ac:dyDescent="0.25">
      <c r="B344" s="401"/>
      <c r="D344" s="416">
        <f t="shared" si="19"/>
        <v>334</v>
      </c>
      <c r="E344" s="534"/>
      <c r="F344" s="534"/>
      <c r="G344" s="534"/>
      <c r="H344" s="272"/>
      <c r="I344" s="677"/>
      <c r="J344" s="680"/>
      <c r="K344" s="571"/>
      <c r="L344" s="535"/>
      <c r="M344" s="681"/>
      <c r="N344" s="899"/>
      <c r="O344" s="571"/>
      <c r="P344" s="571"/>
      <c r="Q344" s="571"/>
      <c r="R344" s="534"/>
      <c r="S344" s="479"/>
      <c r="T344" s="534"/>
      <c r="U344" s="585" t="str">
        <f t="shared" si="20"/>
        <v/>
      </c>
      <c r="V344" s="586"/>
      <c r="W344" s="587" t="str">
        <f t="shared" si="18"/>
        <v/>
      </c>
      <c r="X344" s="648"/>
      <c r="Y344" s="334"/>
      <c r="Z344" s="5"/>
    </row>
    <row r="345" spans="2:26" ht="13.5" customHeight="1" x14ac:dyDescent="0.25">
      <c r="B345" s="401"/>
      <c r="D345" s="416">
        <f t="shared" si="19"/>
        <v>335</v>
      </c>
      <c r="E345" s="534"/>
      <c r="F345" s="534"/>
      <c r="G345" s="534"/>
      <c r="H345" s="272"/>
      <c r="I345" s="677"/>
      <c r="J345" s="680"/>
      <c r="K345" s="571"/>
      <c r="L345" s="535"/>
      <c r="M345" s="681"/>
      <c r="N345" s="899"/>
      <c r="O345" s="571"/>
      <c r="P345" s="571"/>
      <c r="Q345" s="571"/>
      <c r="R345" s="534"/>
      <c r="S345" s="479"/>
      <c r="T345" s="534"/>
      <c r="U345" s="585" t="str">
        <f t="shared" si="20"/>
        <v/>
      </c>
      <c r="V345" s="586"/>
      <c r="W345" s="587" t="str">
        <f t="shared" si="18"/>
        <v/>
      </c>
      <c r="X345" s="648"/>
      <c r="Y345" s="334"/>
      <c r="Z345" s="5"/>
    </row>
    <row r="346" spans="2:26" ht="13.5" customHeight="1" x14ac:dyDescent="0.25">
      <c r="B346" s="401"/>
      <c r="D346" s="416">
        <f t="shared" si="19"/>
        <v>336</v>
      </c>
      <c r="E346" s="534"/>
      <c r="F346" s="534"/>
      <c r="G346" s="534"/>
      <c r="H346" s="272"/>
      <c r="I346" s="677"/>
      <c r="J346" s="680"/>
      <c r="K346" s="571"/>
      <c r="L346" s="535"/>
      <c r="M346" s="681"/>
      <c r="N346" s="899"/>
      <c r="O346" s="571"/>
      <c r="P346" s="571"/>
      <c r="Q346" s="571"/>
      <c r="R346" s="534"/>
      <c r="S346" s="479"/>
      <c r="T346" s="534"/>
      <c r="U346" s="585" t="str">
        <f t="shared" si="20"/>
        <v/>
      </c>
      <c r="V346" s="586"/>
      <c r="W346" s="587" t="str">
        <f t="shared" si="18"/>
        <v/>
      </c>
      <c r="X346" s="648"/>
      <c r="Y346" s="334"/>
      <c r="Z346" s="5"/>
    </row>
    <row r="347" spans="2:26" ht="13.5" customHeight="1" x14ac:dyDescent="0.25">
      <c r="B347" s="401"/>
      <c r="D347" s="416">
        <f t="shared" si="19"/>
        <v>337</v>
      </c>
      <c r="E347" s="534"/>
      <c r="F347" s="534"/>
      <c r="G347" s="534"/>
      <c r="H347" s="272"/>
      <c r="I347" s="677"/>
      <c r="J347" s="680"/>
      <c r="K347" s="571"/>
      <c r="L347" s="535"/>
      <c r="M347" s="681"/>
      <c r="N347" s="899"/>
      <c r="O347" s="571"/>
      <c r="P347" s="571"/>
      <c r="Q347" s="571"/>
      <c r="R347" s="534"/>
      <c r="S347" s="479"/>
      <c r="T347" s="534"/>
      <c r="U347" s="585" t="str">
        <f t="shared" si="20"/>
        <v/>
      </c>
      <c r="V347" s="586"/>
      <c r="W347" s="587" t="str">
        <f t="shared" si="18"/>
        <v/>
      </c>
      <c r="X347" s="648"/>
      <c r="Y347" s="334"/>
      <c r="Z347" s="5"/>
    </row>
    <row r="348" spans="2:26" ht="13.5" customHeight="1" x14ac:dyDescent="0.25">
      <c r="B348" s="401"/>
      <c r="D348" s="416">
        <f t="shared" si="19"/>
        <v>338</v>
      </c>
      <c r="E348" s="534"/>
      <c r="F348" s="534"/>
      <c r="G348" s="534"/>
      <c r="H348" s="272"/>
      <c r="I348" s="677"/>
      <c r="J348" s="680"/>
      <c r="K348" s="571"/>
      <c r="L348" s="535"/>
      <c r="M348" s="681"/>
      <c r="N348" s="899"/>
      <c r="O348" s="571"/>
      <c r="P348" s="571"/>
      <c r="Q348" s="571"/>
      <c r="R348" s="534"/>
      <c r="S348" s="479"/>
      <c r="T348" s="534"/>
      <c r="U348" s="585" t="str">
        <f t="shared" si="20"/>
        <v/>
      </c>
      <c r="V348" s="586"/>
      <c r="W348" s="587" t="str">
        <f t="shared" si="18"/>
        <v/>
      </c>
      <c r="X348" s="648"/>
      <c r="Y348" s="334"/>
      <c r="Z348" s="5"/>
    </row>
    <row r="349" spans="2:26" ht="13.5" customHeight="1" x14ac:dyDescent="0.25">
      <c r="B349" s="401"/>
      <c r="D349" s="416">
        <f t="shared" si="19"/>
        <v>339</v>
      </c>
      <c r="E349" s="534"/>
      <c r="F349" s="534"/>
      <c r="G349" s="534"/>
      <c r="H349" s="272"/>
      <c r="I349" s="677"/>
      <c r="J349" s="680"/>
      <c r="K349" s="571"/>
      <c r="L349" s="535"/>
      <c r="M349" s="681"/>
      <c r="N349" s="899"/>
      <c r="O349" s="571"/>
      <c r="P349" s="571"/>
      <c r="Q349" s="571"/>
      <c r="R349" s="534"/>
      <c r="S349" s="479"/>
      <c r="T349" s="534"/>
      <c r="U349" s="585" t="str">
        <f t="shared" si="20"/>
        <v/>
      </c>
      <c r="V349" s="586"/>
      <c r="W349" s="587" t="str">
        <f t="shared" si="18"/>
        <v/>
      </c>
      <c r="X349" s="648"/>
      <c r="Y349" s="334"/>
      <c r="Z349" s="5"/>
    </row>
    <row r="350" spans="2:26" ht="13.5" customHeight="1" x14ac:dyDescent="0.25">
      <c r="B350" s="401"/>
      <c r="D350" s="416">
        <f t="shared" si="19"/>
        <v>340</v>
      </c>
      <c r="E350" s="534"/>
      <c r="F350" s="534"/>
      <c r="G350" s="534"/>
      <c r="H350" s="272"/>
      <c r="I350" s="677"/>
      <c r="J350" s="680"/>
      <c r="K350" s="571"/>
      <c r="L350" s="535"/>
      <c r="M350" s="681"/>
      <c r="N350" s="899"/>
      <c r="O350" s="571"/>
      <c r="P350" s="571"/>
      <c r="Q350" s="571"/>
      <c r="R350" s="534"/>
      <c r="S350" s="479"/>
      <c r="T350" s="534"/>
      <c r="U350" s="585" t="str">
        <f t="shared" si="20"/>
        <v/>
      </c>
      <c r="V350" s="586"/>
      <c r="W350" s="587" t="str">
        <f t="shared" si="18"/>
        <v/>
      </c>
      <c r="X350" s="648"/>
      <c r="Y350" s="334"/>
      <c r="Z350" s="5"/>
    </row>
    <row r="351" spans="2:26" ht="13.5" customHeight="1" x14ac:dyDescent="0.25">
      <c r="B351" s="401"/>
      <c r="D351" s="416">
        <f>D350+1</f>
        <v>341</v>
      </c>
      <c r="E351" s="534"/>
      <c r="F351" s="534"/>
      <c r="G351" s="534"/>
      <c r="H351" s="272"/>
      <c r="I351" s="677"/>
      <c r="J351" s="680"/>
      <c r="K351" s="571"/>
      <c r="L351" s="535"/>
      <c r="M351" s="681"/>
      <c r="N351" s="899"/>
      <c r="O351" s="571"/>
      <c r="P351" s="571"/>
      <c r="Q351" s="571"/>
      <c r="R351" s="534"/>
      <c r="S351" s="479"/>
      <c r="T351" s="534"/>
      <c r="U351" s="585" t="str">
        <f t="shared" si="20"/>
        <v/>
      </c>
      <c r="V351" s="586"/>
      <c r="W351" s="587" t="str">
        <f t="shared" ref="W351:W380" si="21">IF(V351="",U351,V351)</f>
        <v/>
      </c>
      <c r="X351" s="648"/>
      <c r="Y351" s="334"/>
      <c r="Z351" s="5"/>
    </row>
    <row r="352" spans="2:26" ht="13.5" customHeight="1" x14ac:dyDescent="0.25">
      <c r="B352" s="401"/>
      <c r="D352" s="416">
        <f>D351+1</f>
        <v>342</v>
      </c>
      <c r="E352" s="534"/>
      <c r="F352" s="534"/>
      <c r="G352" s="534"/>
      <c r="H352" s="272"/>
      <c r="I352" s="677"/>
      <c r="J352" s="680"/>
      <c r="K352" s="571"/>
      <c r="L352" s="535"/>
      <c r="M352" s="681"/>
      <c r="N352" s="899"/>
      <c r="O352" s="571"/>
      <c r="P352" s="571"/>
      <c r="Q352" s="571"/>
      <c r="R352" s="534"/>
      <c r="S352" s="479"/>
      <c r="T352" s="534"/>
      <c r="U352" s="585" t="str">
        <f t="shared" si="20"/>
        <v/>
      </c>
      <c r="V352" s="586"/>
      <c r="W352" s="587" t="str">
        <f t="shared" si="21"/>
        <v/>
      </c>
      <c r="X352" s="648"/>
      <c r="Y352" s="334"/>
      <c r="Z352" s="5"/>
    </row>
    <row r="353" spans="2:30" ht="13.5" customHeight="1" x14ac:dyDescent="0.25">
      <c r="B353" s="401"/>
      <c r="D353" s="416">
        <f>D352+1</f>
        <v>343</v>
      </c>
      <c r="E353" s="534"/>
      <c r="F353" s="534"/>
      <c r="G353" s="534"/>
      <c r="H353" s="272"/>
      <c r="I353" s="677"/>
      <c r="J353" s="680"/>
      <c r="K353" s="571"/>
      <c r="L353" s="535"/>
      <c r="M353" s="681"/>
      <c r="N353" s="899"/>
      <c r="O353" s="571"/>
      <c r="P353" s="571"/>
      <c r="Q353" s="571"/>
      <c r="R353" s="534"/>
      <c r="S353" s="479"/>
      <c r="T353" s="534"/>
      <c r="U353" s="585" t="str">
        <f t="shared" si="20"/>
        <v/>
      </c>
      <c r="V353" s="586"/>
      <c r="W353" s="587" t="str">
        <f t="shared" si="21"/>
        <v/>
      </c>
      <c r="X353" s="648"/>
      <c r="Y353" s="334"/>
      <c r="Z353" s="5"/>
    </row>
    <row r="354" spans="2:30" ht="13.5" customHeight="1" x14ac:dyDescent="0.25">
      <c r="B354" s="401"/>
      <c r="D354" s="416">
        <f t="shared" ref="D354:D381" si="22">D353+1</f>
        <v>344</v>
      </c>
      <c r="E354" s="534"/>
      <c r="F354" s="534"/>
      <c r="G354" s="534"/>
      <c r="H354" s="272"/>
      <c r="I354" s="677"/>
      <c r="J354" s="680"/>
      <c r="K354" s="571"/>
      <c r="L354" s="535"/>
      <c r="M354" s="681"/>
      <c r="N354" s="899"/>
      <c r="O354" s="571"/>
      <c r="P354" s="571"/>
      <c r="Q354" s="571"/>
      <c r="R354" s="534"/>
      <c r="S354" s="479"/>
      <c r="T354" s="534"/>
      <c r="U354" s="585" t="str">
        <f t="shared" si="20"/>
        <v/>
      </c>
      <c r="V354" s="586"/>
      <c r="W354" s="587" t="str">
        <f t="shared" si="21"/>
        <v/>
      </c>
      <c r="X354" s="648"/>
      <c r="Y354" s="334"/>
      <c r="Z354" s="5"/>
      <c r="AD354" s="3"/>
    </row>
    <row r="355" spans="2:30" ht="13.5" customHeight="1" x14ac:dyDescent="0.25">
      <c r="B355" s="401"/>
      <c r="D355" s="416">
        <f t="shared" si="22"/>
        <v>345</v>
      </c>
      <c r="E355" s="534"/>
      <c r="F355" s="534"/>
      <c r="G355" s="534"/>
      <c r="H355" s="272"/>
      <c r="I355" s="677"/>
      <c r="J355" s="680"/>
      <c r="K355" s="571"/>
      <c r="L355" s="535"/>
      <c r="M355" s="681"/>
      <c r="N355" s="899"/>
      <c r="O355" s="571"/>
      <c r="P355" s="571"/>
      <c r="Q355" s="571"/>
      <c r="R355" s="534"/>
      <c r="S355" s="479"/>
      <c r="T355" s="534"/>
      <c r="U355" s="585" t="str">
        <f t="shared" si="20"/>
        <v/>
      </c>
      <c r="V355" s="586"/>
      <c r="W355" s="587" t="str">
        <f t="shared" si="21"/>
        <v/>
      </c>
      <c r="X355" s="648"/>
      <c r="Y355" s="334"/>
      <c r="Z355" s="5"/>
      <c r="AD355" s="3"/>
    </row>
    <row r="356" spans="2:30" ht="13.5" customHeight="1" x14ac:dyDescent="0.25">
      <c r="B356" s="401"/>
      <c r="D356" s="416">
        <f t="shared" si="22"/>
        <v>346</v>
      </c>
      <c r="E356" s="534"/>
      <c r="F356" s="534"/>
      <c r="G356" s="534"/>
      <c r="H356" s="272"/>
      <c r="I356" s="677"/>
      <c r="J356" s="680"/>
      <c r="K356" s="571"/>
      <c r="L356" s="535"/>
      <c r="M356" s="681"/>
      <c r="N356" s="899"/>
      <c r="O356" s="571"/>
      <c r="P356" s="571"/>
      <c r="Q356" s="571"/>
      <c r="R356" s="534"/>
      <c r="S356" s="479"/>
      <c r="T356" s="534"/>
      <c r="U356" s="585" t="str">
        <f t="shared" si="20"/>
        <v/>
      </c>
      <c r="V356" s="586"/>
      <c r="W356" s="587" t="str">
        <f t="shared" si="21"/>
        <v/>
      </c>
      <c r="X356" s="648"/>
      <c r="Y356" s="334"/>
      <c r="Z356" s="5"/>
    </row>
    <row r="357" spans="2:30" ht="13.5" customHeight="1" x14ac:dyDescent="0.25">
      <c r="B357" s="401"/>
      <c r="D357" s="416">
        <f t="shared" si="22"/>
        <v>347</v>
      </c>
      <c r="E357" s="534"/>
      <c r="F357" s="534"/>
      <c r="G357" s="534"/>
      <c r="H357" s="272"/>
      <c r="I357" s="677"/>
      <c r="J357" s="680"/>
      <c r="K357" s="571"/>
      <c r="L357" s="535"/>
      <c r="M357" s="681"/>
      <c r="N357" s="899"/>
      <c r="O357" s="571"/>
      <c r="P357" s="571"/>
      <c r="Q357" s="571"/>
      <c r="R357" s="534"/>
      <c r="S357" s="479"/>
      <c r="T357" s="534"/>
      <c r="U357" s="585" t="str">
        <f t="shared" ref="U357:U380" si="23">IF(OR(L357="",M357="",),"",L357*M357/1000*S357*T357)</f>
        <v/>
      </c>
      <c r="V357" s="586"/>
      <c r="W357" s="587" t="str">
        <f t="shared" si="21"/>
        <v/>
      </c>
      <c r="X357" s="648"/>
      <c r="Y357" s="334"/>
      <c r="Z357" s="5"/>
    </row>
    <row r="358" spans="2:30" ht="13.5" customHeight="1" x14ac:dyDescent="0.25">
      <c r="B358" s="401"/>
      <c r="D358" s="416">
        <f t="shared" si="22"/>
        <v>348</v>
      </c>
      <c r="E358" s="534"/>
      <c r="F358" s="534"/>
      <c r="G358" s="534"/>
      <c r="H358" s="272"/>
      <c r="I358" s="677"/>
      <c r="J358" s="680"/>
      <c r="K358" s="571"/>
      <c r="L358" s="535"/>
      <c r="M358" s="681"/>
      <c r="N358" s="899"/>
      <c r="O358" s="571"/>
      <c r="P358" s="571"/>
      <c r="Q358" s="571"/>
      <c r="R358" s="534"/>
      <c r="S358" s="479"/>
      <c r="T358" s="534"/>
      <c r="U358" s="585" t="str">
        <f t="shared" si="23"/>
        <v/>
      </c>
      <c r="V358" s="586"/>
      <c r="W358" s="587" t="str">
        <f t="shared" si="21"/>
        <v/>
      </c>
      <c r="X358" s="648"/>
      <c r="Y358" s="334"/>
      <c r="Z358" s="5"/>
    </row>
    <row r="359" spans="2:30" ht="13.5" customHeight="1" x14ac:dyDescent="0.25">
      <c r="B359" s="401"/>
      <c r="D359" s="416">
        <f t="shared" si="22"/>
        <v>349</v>
      </c>
      <c r="E359" s="534"/>
      <c r="F359" s="534"/>
      <c r="G359" s="534"/>
      <c r="H359" s="272"/>
      <c r="I359" s="677"/>
      <c r="J359" s="680"/>
      <c r="K359" s="571"/>
      <c r="L359" s="535"/>
      <c r="M359" s="681"/>
      <c r="N359" s="899"/>
      <c r="O359" s="571"/>
      <c r="P359" s="571"/>
      <c r="Q359" s="571"/>
      <c r="R359" s="534"/>
      <c r="S359" s="479"/>
      <c r="T359" s="534"/>
      <c r="U359" s="585" t="str">
        <f t="shared" si="23"/>
        <v/>
      </c>
      <c r="V359" s="586"/>
      <c r="W359" s="587" t="str">
        <f t="shared" si="21"/>
        <v/>
      </c>
      <c r="X359" s="648"/>
      <c r="Y359" s="334"/>
      <c r="Z359" s="5"/>
    </row>
    <row r="360" spans="2:30" ht="13.5" customHeight="1" x14ac:dyDescent="0.25">
      <c r="B360" s="401"/>
      <c r="D360" s="416">
        <f t="shared" si="22"/>
        <v>350</v>
      </c>
      <c r="E360" s="534"/>
      <c r="F360" s="534"/>
      <c r="G360" s="534"/>
      <c r="H360" s="272"/>
      <c r="I360" s="677"/>
      <c r="J360" s="680"/>
      <c r="K360" s="571"/>
      <c r="L360" s="535"/>
      <c r="M360" s="681"/>
      <c r="N360" s="899"/>
      <c r="O360" s="571"/>
      <c r="P360" s="571"/>
      <c r="Q360" s="571"/>
      <c r="R360" s="534"/>
      <c r="S360" s="479"/>
      <c r="T360" s="534"/>
      <c r="U360" s="585" t="str">
        <f t="shared" si="23"/>
        <v/>
      </c>
      <c r="V360" s="586"/>
      <c r="W360" s="587" t="str">
        <f t="shared" si="21"/>
        <v/>
      </c>
      <c r="X360" s="648"/>
      <c r="Y360" s="334"/>
      <c r="Z360" s="5"/>
    </row>
    <row r="361" spans="2:30" ht="13.5" customHeight="1" x14ac:dyDescent="0.25">
      <c r="B361" s="401"/>
      <c r="D361" s="416">
        <f t="shared" si="22"/>
        <v>351</v>
      </c>
      <c r="E361" s="534"/>
      <c r="F361" s="534"/>
      <c r="G361" s="534"/>
      <c r="H361" s="272"/>
      <c r="I361" s="677"/>
      <c r="J361" s="680"/>
      <c r="K361" s="571"/>
      <c r="L361" s="535"/>
      <c r="M361" s="681"/>
      <c r="N361" s="899"/>
      <c r="O361" s="571"/>
      <c r="P361" s="571"/>
      <c r="Q361" s="571"/>
      <c r="R361" s="534"/>
      <c r="S361" s="479"/>
      <c r="T361" s="534"/>
      <c r="U361" s="585" t="str">
        <f t="shared" si="23"/>
        <v/>
      </c>
      <c r="V361" s="586"/>
      <c r="W361" s="587" t="str">
        <f t="shared" si="21"/>
        <v/>
      </c>
      <c r="X361" s="648"/>
      <c r="Y361" s="334"/>
      <c r="Z361" s="5"/>
    </row>
    <row r="362" spans="2:30" ht="13.5" customHeight="1" x14ac:dyDescent="0.25">
      <c r="B362" s="401"/>
      <c r="D362" s="416">
        <f t="shared" si="22"/>
        <v>352</v>
      </c>
      <c r="E362" s="534"/>
      <c r="F362" s="534"/>
      <c r="G362" s="534"/>
      <c r="H362" s="272"/>
      <c r="I362" s="677"/>
      <c r="J362" s="680"/>
      <c r="K362" s="571"/>
      <c r="L362" s="535"/>
      <c r="M362" s="681"/>
      <c r="N362" s="899"/>
      <c r="O362" s="571"/>
      <c r="P362" s="571"/>
      <c r="Q362" s="571"/>
      <c r="R362" s="534"/>
      <c r="S362" s="479"/>
      <c r="T362" s="534"/>
      <c r="U362" s="585" t="str">
        <f t="shared" si="23"/>
        <v/>
      </c>
      <c r="V362" s="586"/>
      <c r="W362" s="587" t="str">
        <f t="shared" si="21"/>
        <v/>
      </c>
      <c r="X362" s="648"/>
      <c r="Y362" s="334"/>
      <c r="Z362" s="5"/>
    </row>
    <row r="363" spans="2:30" ht="13.5" customHeight="1" x14ac:dyDescent="0.25">
      <c r="B363" s="401"/>
      <c r="D363" s="416">
        <f t="shared" si="22"/>
        <v>353</v>
      </c>
      <c r="E363" s="534"/>
      <c r="F363" s="534"/>
      <c r="G363" s="534"/>
      <c r="H363" s="272"/>
      <c r="I363" s="677"/>
      <c r="J363" s="680"/>
      <c r="K363" s="571"/>
      <c r="L363" s="535"/>
      <c r="M363" s="681"/>
      <c r="N363" s="899"/>
      <c r="O363" s="571"/>
      <c r="P363" s="571"/>
      <c r="Q363" s="571"/>
      <c r="R363" s="534"/>
      <c r="S363" s="479"/>
      <c r="T363" s="534"/>
      <c r="U363" s="585" t="str">
        <f t="shared" si="23"/>
        <v/>
      </c>
      <c r="V363" s="586"/>
      <c r="W363" s="587" t="str">
        <f t="shared" si="21"/>
        <v/>
      </c>
      <c r="X363" s="648"/>
      <c r="Y363" s="334"/>
      <c r="Z363" s="5"/>
    </row>
    <row r="364" spans="2:30" ht="13.5" customHeight="1" x14ac:dyDescent="0.25">
      <c r="B364" s="401"/>
      <c r="D364" s="416">
        <f t="shared" si="22"/>
        <v>354</v>
      </c>
      <c r="E364" s="534"/>
      <c r="F364" s="534"/>
      <c r="G364" s="534"/>
      <c r="H364" s="272"/>
      <c r="I364" s="677"/>
      <c r="J364" s="680"/>
      <c r="K364" s="571"/>
      <c r="L364" s="535"/>
      <c r="M364" s="681"/>
      <c r="N364" s="899"/>
      <c r="O364" s="571"/>
      <c r="P364" s="571"/>
      <c r="Q364" s="571"/>
      <c r="R364" s="534"/>
      <c r="S364" s="479"/>
      <c r="T364" s="534"/>
      <c r="U364" s="585" t="str">
        <f t="shared" si="23"/>
        <v/>
      </c>
      <c r="V364" s="586"/>
      <c r="W364" s="587" t="str">
        <f t="shared" si="21"/>
        <v/>
      </c>
      <c r="X364" s="648"/>
      <c r="Y364" s="334"/>
      <c r="Z364" s="5"/>
    </row>
    <row r="365" spans="2:30" ht="13.5" customHeight="1" x14ac:dyDescent="0.25">
      <c r="B365" s="401"/>
      <c r="D365" s="416">
        <f t="shared" si="22"/>
        <v>355</v>
      </c>
      <c r="E365" s="534"/>
      <c r="F365" s="534"/>
      <c r="G365" s="534"/>
      <c r="H365" s="272"/>
      <c r="I365" s="677"/>
      <c r="J365" s="680"/>
      <c r="K365" s="571"/>
      <c r="L365" s="535"/>
      <c r="M365" s="681"/>
      <c r="N365" s="899"/>
      <c r="O365" s="571"/>
      <c r="P365" s="571"/>
      <c r="Q365" s="571"/>
      <c r="R365" s="534"/>
      <c r="S365" s="479"/>
      <c r="T365" s="534"/>
      <c r="U365" s="585" t="str">
        <f t="shared" si="23"/>
        <v/>
      </c>
      <c r="V365" s="586"/>
      <c r="W365" s="587" t="str">
        <f t="shared" si="21"/>
        <v/>
      </c>
      <c r="X365" s="648"/>
      <c r="Y365" s="334"/>
      <c r="Z365" s="5"/>
    </row>
    <row r="366" spans="2:30" ht="13.5" customHeight="1" x14ac:dyDescent="0.25">
      <c r="B366" s="401"/>
      <c r="D366" s="416">
        <f t="shared" si="22"/>
        <v>356</v>
      </c>
      <c r="E366" s="534"/>
      <c r="F366" s="534"/>
      <c r="G366" s="534"/>
      <c r="H366" s="272"/>
      <c r="I366" s="677"/>
      <c r="J366" s="680"/>
      <c r="K366" s="571"/>
      <c r="L366" s="535"/>
      <c r="M366" s="681"/>
      <c r="N366" s="899"/>
      <c r="O366" s="571"/>
      <c r="P366" s="571"/>
      <c r="Q366" s="571"/>
      <c r="R366" s="534"/>
      <c r="S366" s="479"/>
      <c r="T366" s="534"/>
      <c r="U366" s="585" t="str">
        <f t="shared" si="23"/>
        <v/>
      </c>
      <c r="V366" s="586"/>
      <c r="W366" s="587" t="str">
        <f t="shared" si="21"/>
        <v/>
      </c>
      <c r="X366" s="648"/>
      <c r="Y366" s="334"/>
      <c r="Z366" s="5"/>
    </row>
    <row r="367" spans="2:30" ht="13.5" customHeight="1" x14ac:dyDescent="0.25">
      <c r="B367" s="401"/>
      <c r="D367" s="416">
        <f t="shared" si="22"/>
        <v>357</v>
      </c>
      <c r="E367" s="534"/>
      <c r="F367" s="534"/>
      <c r="G367" s="534"/>
      <c r="H367" s="272"/>
      <c r="I367" s="677"/>
      <c r="J367" s="680"/>
      <c r="K367" s="571"/>
      <c r="L367" s="535"/>
      <c r="M367" s="681"/>
      <c r="N367" s="899"/>
      <c r="O367" s="571"/>
      <c r="P367" s="571"/>
      <c r="Q367" s="571"/>
      <c r="R367" s="534"/>
      <c r="S367" s="479"/>
      <c r="T367" s="534"/>
      <c r="U367" s="585" t="str">
        <f t="shared" si="23"/>
        <v/>
      </c>
      <c r="V367" s="586"/>
      <c r="W367" s="587" t="str">
        <f t="shared" si="21"/>
        <v/>
      </c>
      <c r="X367" s="648"/>
      <c r="Y367" s="334"/>
      <c r="Z367" s="5"/>
    </row>
    <row r="368" spans="2:30" ht="13.5" customHeight="1" x14ac:dyDescent="0.25">
      <c r="B368" s="401"/>
      <c r="D368" s="416">
        <f t="shared" si="22"/>
        <v>358</v>
      </c>
      <c r="E368" s="534"/>
      <c r="F368" s="534"/>
      <c r="G368" s="534"/>
      <c r="H368" s="272"/>
      <c r="I368" s="677"/>
      <c r="J368" s="680"/>
      <c r="K368" s="571"/>
      <c r="L368" s="535"/>
      <c r="M368" s="681"/>
      <c r="N368" s="899"/>
      <c r="O368" s="571"/>
      <c r="P368" s="571"/>
      <c r="Q368" s="571"/>
      <c r="R368" s="534"/>
      <c r="S368" s="479"/>
      <c r="T368" s="534"/>
      <c r="U368" s="585" t="str">
        <f t="shared" si="23"/>
        <v/>
      </c>
      <c r="V368" s="586"/>
      <c r="W368" s="587" t="str">
        <f t="shared" si="21"/>
        <v/>
      </c>
      <c r="X368" s="648"/>
      <c r="Y368" s="334"/>
      <c r="Z368" s="5"/>
    </row>
    <row r="369" spans="2:30" ht="13.5" customHeight="1" x14ac:dyDescent="0.25">
      <c r="B369" s="401"/>
      <c r="D369" s="416">
        <f t="shared" si="22"/>
        <v>359</v>
      </c>
      <c r="E369" s="534"/>
      <c r="F369" s="534"/>
      <c r="G369" s="534"/>
      <c r="H369" s="272"/>
      <c r="I369" s="677"/>
      <c r="J369" s="680"/>
      <c r="K369" s="571"/>
      <c r="L369" s="535"/>
      <c r="M369" s="681"/>
      <c r="N369" s="899"/>
      <c r="O369" s="571"/>
      <c r="P369" s="571"/>
      <c r="Q369" s="571"/>
      <c r="R369" s="534"/>
      <c r="S369" s="479"/>
      <c r="T369" s="534"/>
      <c r="U369" s="585" t="str">
        <f t="shared" si="23"/>
        <v/>
      </c>
      <c r="V369" s="586"/>
      <c r="W369" s="587" t="str">
        <f t="shared" si="21"/>
        <v/>
      </c>
      <c r="X369" s="648"/>
      <c r="Y369" s="334"/>
      <c r="Z369" s="5"/>
    </row>
    <row r="370" spans="2:30" ht="13.5" customHeight="1" x14ac:dyDescent="0.25">
      <c r="B370" s="401"/>
      <c r="D370" s="416">
        <f t="shared" si="22"/>
        <v>360</v>
      </c>
      <c r="E370" s="534"/>
      <c r="F370" s="534"/>
      <c r="G370" s="534"/>
      <c r="H370" s="272"/>
      <c r="I370" s="677"/>
      <c r="J370" s="680"/>
      <c r="K370" s="571"/>
      <c r="L370" s="535"/>
      <c r="M370" s="681"/>
      <c r="N370" s="899"/>
      <c r="O370" s="571"/>
      <c r="P370" s="571"/>
      <c r="Q370" s="571"/>
      <c r="R370" s="534"/>
      <c r="S370" s="479"/>
      <c r="T370" s="534"/>
      <c r="U370" s="585" t="str">
        <f t="shared" si="23"/>
        <v/>
      </c>
      <c r="V370" s="586"/>
      <c r="W370" s="587" t="str">
        <f t="shared" si="21"/>
        <v/>
      </c>
      <c r="X370" s="648"/>
      <c r="Y370" s="334"/>
      <c r="Z370" s="5"/>
    </row>
    <row r="371" spans="2:30" ht="13.5" customHeight="1" x14ac:dyDescent="0.25">
      <c r="B371" s="401"/>
      <c r="D371" s="416">
        <f t="shared" si="22"/>
        <v>361</v>
      </c>
      <c r="E371" s="534"/>
      <c r="F371" s="534"/>
      <c r="G371" s="534"/>
      <c r="H371" s="272"/>
      <c r="I371" s="677"/>
      <c r="J371" s="680"/>
      <c r="K371" s="571"/>
      <c r="L371" s="535"/>
      <c r="M371" s="681"/>
      <c r="N371" s="899"/>
      <c r="O371" s="571"/>
      <c r="P371" s="571"/>
      <c r="Q371" s="571"/>
      <c r="R371" s="534"/>
      <c r="S371" s="479"/>
      <c r="T371" s="534"/>
      <c r="U371" s="585" t="str">
        <f t="shared" si="23"/>
        <v/>
      </c>
      <c r="V371" s="586"/>
      <c r="W371" s="587" t="str">
        <f t="shared" si="21"/>
        <v/>
      </c>
      <c r="X371" s="648"/>
      <c r="Y371" s="334"/>
      <c r="Z371" s="5"/>
    </row>
    <row r="372" spans="2:30" ht="13.5" customHeight="1" x14ac:dyDescent="0.25">
      <c r="B372" s="401"/>
      <c r="D372" s="416">
        <f t="shared" si="22"/>
        <v>362</v>
      </c>
      <c r="E372" s="534"/>
      <c r="F372" s="534"/>
      <c r="G372" s="534"/>
      <c r="H372" s="272"/>
      <c r="I372" s="677"/>
      <c r="J372" s="680"/>
      <c r="K372" s="571"/>
      <c r="L372" s="535"/>
      <c r="M372" s="681"/>
      <c r="N372" s="899"/>
      <c r="O372" s="571"/>
      <c r="P372" s="571"/>
      <c r="Q372" s="571"/>
      <c r="R372" s="534"/>
      <c r="S372" s="479"/>
      <c r="T372" s="534"/>
      <c r="U372" s="585" t="str">
        <f t="shared" si="23"/>
        <v/>
      </c>
      <c r="V372" s="586"/>
      <c r="W372" s="587" t="str">
        <f t="shared" si="21"/>
        <v/>
      </c>
      <c r="X372" s="648"/>
      <c r="Y372" s="334"/>
      <c r="Z372" s="5"/>
    </row>
    <row r="373" spans="2:30" ht="13.5" customHeight="1" x14ac:dyDescent="0.25">
      <c r="B373" s="401"/>
      <c r="D373" s="416">
        <f t="shared" si="22"/>
        <v>363</v>
      </c>
      <c r="E373" s="534"/>
      <c r="F373" s="534"/>
      <c r="G373" s="534"/>
      <c r="H373" s="272"/>
      <c r="I373" s="677"/>
      <c r="J373" s="680"/>
      <c r="K373" s="571"/>
      <c r="L373" s="535"/>
      <c r="M373" s="681"/>
      <c r="N373" s="899"/>
      <c r="O373" s="571"/>
      <c r="P373" s="571"/>
      <c r="Q373" s="571"/>
      <c r="R373" s="534"/>
      <c r="S373" s="479"/>
      <c r="T373" s="534"/>
      <c r="U373" s="585" t="str">
        <f t="shared" si="23"/>
        <v/>
      </c>
      <c r="V373" s="586"/>
      <c r="W373" s="587" t="str">
        <f t="shared" si="21"/>
        <v/>
      </c>
      <c r="X373" s="648"/>
      <c r="Y373" s="334"/>
      <c r="Z373" s="5"/>
    </row>
    <row r="374" spans="2:30" ht="13.5" customHeight="1" x14ac:dyDescent="0.25">
      <c r="B374" s="401"/>
      <c r="D374" s="416">
        <f t="shared" si="22"/>
        <v>364</v>
      </c>
      <c r="E374" s="534"/>
      <c r="F374" s="534"/>
      <c r="G374" s="534"/>
      <c r="H374" s="272"/>
      <c r="I374" s="677"/>
      <c r="J374" s="680"/>
      <c r="K374" s="571"/>
      <c r="L374" s="535"/>
      <c r="M374" s="681"/>
      <c r="N374" s="899"/>
      <c r="O374" s="571"/>
      <c r="P374" s="571"/>
      <c r="Q374" s="571"/>
      <c r="R374" s="534"/>
      <c r="S374" s="479"/>
      <c r="T374" s="534"/>
      <c r="U374" s="585" t="str">
        <f t="shared" si="23"/>
        <v/>
      </c>
      <c r="V374" s="586"/>
      <c r="W374" s="587" t="str">
        <f t="shared" si="21"/>
        <v/>
      </c>
      <c r="X374" s="648"/>
      <c r="Y374" s="334"/>
      <c r="Z374" s="5"/>
    </row>
    <row r="375" spans="2:30" ht="13.5" customHeight="1" x14ac:dyDescent="0.25">
      <c r="B375" s="401"/>
      <c r="D375" s="416">
        <f t="shared" si="22"/>
        <v>365</v>
      </c>
      <c r="E375" s="534"/>
      <c r="F375" s="534"/>
      <c r="G375" s="534"/>
      <c r="H375" s="272"/>
      <c r="I375" s="677"/>
      <c r="J375" s="680"/>
      <c r="K375" s="571"/>
      <c r="L375" s="535"/>
      <c r="M375" s="681"/>
      <c r="N375" s="899"/>
      <c r="O375" s="571"/>
      <c r="P375" s="571"/>
      <c r="Q375" s="571"/>
      <c r="R375" s="534"/>
      <c r="S375" s="479"/>
      <c r="T375" s="534"/>
      <c r="U375" s="585" t="str">
        <f t="shared" si="23"/>
        <v/>
      </c>
      <c r="V375" s="586"/>
      <c r="W375" s="587" t="str">
        <f t="shared" si="21"/>
        <v/>
      </c>
      <c r="X375" s="648"/>
      <c r="Y375" s="334"/>
      <c r="Z375" s="5"/>
    </row>
    <row r="376" spans="2:30" ht="13.5" customHeight="1" x14ac:dyDescent="0.25">
      <c r="B376" s="401"/>
      <c r="D376" s="416">
        <f t="shared" si="22"/>
        <v>366</v>
      </c>
      <c r="E376" s="534"/>
      <c r="F376" s="534"/>
      <c r="G376" s="534"/>
      <c r="H376" s="272"/>
      <c r="I376" s="677"/>
      <c r="J376" s="680"/>
      <c r="K376" s="571"/>
      <c r="L376" s="535"/>
      <c r="M376" s="681"/>
      <c r="N376" s="899"/>
      <c r="O376" s="571"/>
      <c r="P376" s="571"/>
      <c r="Q376" s="571"/>
      <c r="R376" s="534"/>
      <c r="S376" s="479"/>
      <c r="T376" s="534"/>
      <c r="U376" s="585" t="str">
        <f t="shared" si="23"/>
        <v/>
      </c>
      <c r="V376" s="586"/>
      <c r="W376" s="587" t="str">
        <f t="shared" si="21"/>
        <v/>
      </c>
      <c r="X376" s="648"/>
      <c r="Y376" s="334"/>
      <c r="Z376" s="5"/>
    </row>
    <row r="377" spans="2:30" ht="13.5" customHeight="1" x14ac:dyDescent="0.25">
      <c r="B377" s="401"/>
      <c r="D377" s="416">
        <f t="shared" si="22"/>
        <v>367</v>
      </c>
      <c r="E377" s="534"/>
      <c r="F377" s="534"/>
      <c r="G377" s="534"/>
      <c r="H377" s="272"/>
      <c r="I377" s="677"/>
      <c r="J377" s="680"/>
      <c r="K377" s="571"/>
      <c r="L377" s="535"/>
      <c r="M377" s="681"/>
      <c r="N377" s="899"/>
      <c r="O377" s="571"/>
      <c r="P377" s="571"/>
      <c r="Q377" s="571"/>
      <c r="R377" s="534"/>
      <c r="S377" s="479"/>
      <c r="T377" s="534"/>
      <c r="U377" s="585" t="str">
        <f t="shared" si="23"/>
        <v/>
      </c>
      <c r="V377" s="586"/>
      <c r="W377" s="587" t="str">
        <f t="shared" si="21"/>
        <v/>
      </c>
      <c r="X377" s="648"/>
      <c r="Y377" s="334"/>
      <c r="Z377" s="5"/>
    </row>
    <row r="378" spans="2:30" ht="13.5" customHeight="1" x14ac:dyDescent="0.25">
      <c r="B378" s="401"/>
      <c r="D378" s="416">
        <f t="shared" si="22"/>
        <v>368</v>
      </c>
      <c r="E378" s="534"/>
      <c r="F378" s="534"/>
      <c r="G378" s="534"/>
      <c r="H378" s="272"/>
      <c r="I378" s="677"/>
      <c r="J378" s="680"/>
      <c r="K378" s="571"/>
      <c r="L378" s="535"/>
      <c r="M378" s="681"/>
      <c r="N378" s="899"/>
      <c r="O378" s="571"/>
      <c r="P378" s="571"/>
      <c r="Q378" s="571"/>
      <c r="R378" s="534"/>
      <c r="S378" s="479"/>
      <c r="T378" s="534"/>
      <c r="U378" s="585" t="str">
        <f t="shared" si="23"/>
        <v/>
      </c>
      <c r="V378" s="586"/>
      <c r="W378" s="587" t="str">
        <f t="shared" si="21"/>
        <v/>
      </c>
      <c r="X378" s="648"/>
      <c r="Y378" s="334"/>
      <c r="Z378" s="5"/>
    </row>
    <row r="379" spans="2:30" ht="13.5" customHeight="1" x14ac:dyDescent="0.25">
      <c r="B379" s="401"/>
      <c r="D379" s="416">
        <f t="shared" si="22"/>
        <v>369</v>
      </c>
      <c r="E379" s="534"/>
      <c r="F379" s="534"/>
      <c r="G379" s="534"/>
      <c r="H379" s="272"/>
      <c r="I379" s="677"/>
      <c r="J379" s="680"/>
      <c r="K379" s="571"/>
      <c r="L379" s="535"/>
      <c r="M379" s="681"/>
      <c r="N379" s="899"/>
      <c r="O379" s="571"/>
      <c r="P379" s="571"/>
      <c r="Q379" s="571"/>
      <c r="R379" s="534"/>
      <c r="S379" s="479"/>
      <c r="T379" s="534"/>
      <c r="U379" s="585" t="str">
        <f t="shared" si="23"/>
        <v/>
      </c>
      <c r="V379" s="586"/>
      <c r="W379" s="587" t="str">
        <f t="shared" si="21"/>
        <v/>
      </c>
      <c r="X379" s="648"/>
      <c r="Y379" s="334"/>
      <c r="Z379" s="5"/>
    </row>
    <row r="380" spans="2:30" ht="13.5" customHeight="1" x14ac:dyDescent="0.25">
      <c r="B380" s="401"/>
      <c r="D380" s="416">
        <f t="shared" si="22"/>
        <v>370</v>
      </c>
      <c r="E380" s="534"/>
      <c r="F380" s="534"/>
      <c r="G380" s="534"/>
      <c r="H380" s="272"/>
      <c r="I380" s="677"/>
      <c r="J380" s="680"/>
      <c r="K380" s="571"/>
      <c r="L380" s="535"/>
      <c r="M380" s="681"/>
      <c r="N380" s="899"/>
      <c r="O380" s="571"/>
      <c r="P380" s="571"/>
      <c r="Q380" s="571"/>
      <c r="R380" s="534"/>
      <c r="S380" s="479"/>
      <c r="T380" s="534"/>
      <c r="U380" s="585" t="str">
        <f t="shared" si="23"/>
        <v/>
      </c>
      <c r="V380" s="586"/>
      <c r="W380" s="587" t="str">
        <f t="shared" si="21"/>
        <v/>
      </c>
      <c r="X380" s="648"/>
      <c r="Y380" s="334"/>
      <c r="Z380" s="5"/>
    </row>
    <row r="381" spans="2:30" ht="13.5" customHeight="1" x14ac:dyDescent="0.25">
      <c r="B381" s="401"/>
      <c r="D381" s="416">
        <f t="shared" si="22"/>
        <v>371</v>
      </c>
      <c r="E381" s="534"/>
      <c r="F381" s="534"/>
      <c r="G381" s="534"/>
      <c r="H381" s="272"/>
      <c r="I381" s="677"/>
      <c r="J381" s="680"/>
      <c r="K381" s="571"/>
      <c r="L381" s="535"/>
      <c r="M381" s="681"/>
      <c r="N381" s="899"/>
      <c r="O381" s="571"/>
      <c r="P381" s="571"/>
      <c r="Q381" s="571"/>
      <c r="R381" s="534"/>
      <c r="S381" s="479"/>
      <c r="T381" s="534"/>
      <c r="U381" s="585" t="str">
        <f t="shared" ref="U381:U390" si="24">IF(OR(L381="",M381="",),"",L381*M381/1000*S381*T381)</f>
        <v/>
      </c>
      <c r="V381" s="586"/>
      <c r="W381" s="587" t="str">
        <f t="shared" ref="W381:W410" si="25">IF(V381="",U381,V381)</f>
        <v/>
      </c>
      <c r="X381" s="648"/>
      <c r="Y381" s="334"/>
      <c r="Z381" s="5"/>
    </row>
    <row r="382" spans="2:30" ht="13.5" customHeight="1" x14ac:dyDescent="0.25">
      <c r="B382" s="401"/>
      <c r="D382" s="416">
        <f>D381+1</f>
        <v>372</v>
      </c>
      <c r="E382" s="534"/>
      <c r="F382" s="534"/>
      <c r="G382" s="534"/>
      <c r="H382" s="272"/>
      <c r="I382" s="677"/>
      <c r="J382" s="680"/>
      <c r="K382" s="571"/>
      <c r="L382" s="535"/>
      <c r="M382" s="681"/>
      <c r="N382" s="899"/>
      <c r="O382" s="571"/>
      <c r="P382" s="571"/>
      <c r="Q382" s="571"/>
      <c r="R382" s="534"/>
      <c r="S382" s="479"/>
      <c r="T382" s="534"/>
      <c r="U382" s="585" t="str">
        <f t="shared" si="24"/>
        <v/>
      </c>
      <c r="V382" s="586"/>
      <c r="W382" s="587" t="str">
        <f t="shared" si="25"/>
        <v/>
      </c>
      <c r="X382" s="648"/>
      <c r="Y382" s="334"/>
      <c r="Z382" s="5"/>
    </row>
    <row r="383" spans="2:30" ht="13.5" customHeight="1" x14ac:dyDescent="0.25">
      <c r="B383" s="401"/>
      <c r="D383" s="416">
        <f>D382+1</f>
        <v>373</v>
      </c>
      <c r="E383" s="534"/>
      <c r="F383" s="534"/>
      <c r="G383" s="534"/>
      <c r="H383" s="272"/>
      <c r="I383" s="677"/>
      <c r="J383" s="680"/>
      <c r="K383" s="571"/>
      <c r="L383" s="535"/>
      <c r="M383" s="681"/>
      <c r="N383" s="899"/>
      <c r="O383" s="571"/>
      <c r="P383" s="571"/>
      <c r="Q383" s="571"/>
      <c r="R383" s="534"/>
      <c r="S383" s="479"/>
      <c r="T383" s="534"/>
      <c r="U383" s="585" t="str">
        <f t="shared" si="24"/>
        <v/>
      </c>
      <c r="V383" s="586"/>
      <c r="W383" s="587" t="str">
        <f t="shared" si="25"/>
        <v/>
      </c>
      <c r="X383" s="648"/>
      <c r="Y383" s="334"/>
      <c r="Z383" s="5"/>
    </row>
    <row r="384" spans="2:30" ht="13.5" customHeight="1" x14ac:dyDescent="0.25">
      <c r="B384" s="401"/>
      <c r="D384" s="416">
        <f t="shared" ref="D384:D410" si="26">D383+1</f>
        <v>374</v>
      </c>
      <c r="E384" s="534"/>
      <c r="F384" s="534"/>
      <c r="G384" s="534"/>
      <c r="H384" s="272"/>
      <c r="I384" s="677"/>
      <c r="J384" s="680"/>
      <c r="K384" s="571"/>
      <c r="L384" s="535"/>
      <c r="M384" s="681"/>
      <c r="N384" s="899"/>
      <c r="O384" s="571"/>
      <c r="P384" s="571"/>
      <c r="Q384" s="571"/>
      <c r="R384" s="534"/>
      <c r="S384" s="479"/>
      <c r="T384" s="534"/>
      <c r="U384" s="585" t="str">
        <f t="shared" si="24"/>
        <v/>
      </c>
      <c r="V384" s="586"/>
      <c r="W384" s="587" t="str">
        <f t="shared" si="25"/>
        <v/>
      </c>
      <c r="X384" s="648"/>
      <c r="Y384" s="334"/>
      <c r="Z384" s="5"/>
      <c r="AD384" s="3"/>
    </row>
    <row r="385" spans="2:30" ht="13.5" customHeight="1" x14ac:dyDescent="0.25">
      <c r="B385" s="401"/>
      <c r="D385" s="416">
        <f t="shared" si="26"/>
        <v>375</v>
      </c>
      <c r="E385" s="534"/>
      <c r="F385" s="534"/>
      <c r="G385" s="534"/>
      <c r="H385" s="272"/>
      <c r="I385" s="677"/>
      <c r="J385" s="680"/>
      <c r="K385" s="571"/>
      <c r="L385" s="535"/>
      <c r="M385" s="681"/>
      <c r="N385" s="899"/>
      <c r="O385" s="571"/>
      <c r="P385" s="571"/>
      <c r="Q385" s="571"/>
      <c r="R385" s="534"/>
      <c r="S385" s="479"/>
      <c r="T385" s="534"/>
      <c r="U385" s="585" t="str">
        <f t="shared" si="24"/>
        <v/>
      </c>
      <c r="V385" s="586"/>
      <c r="W385" s="587" t="str">
        <f t="shared" si="25"/>
        <v/>
      </c>
      <c r="X385" s="648"/>
      <c r="Y385" s="334"/>
      <c r="Z385" s="5"/>
      <c r="AD385" s="3"/>
    </row>
    <row r="386" spans="2:30" ht="13.5" customHeight="1" x14ac:dyDescent="0.25">
      <c r="B386" s="401"/>
      <c r="D386" s="416">
        <f t="shared" si="26"/>
        <v>376</v>
      </c>
      <c r="E386" s="534"/>
      <c r="F386" s="534"/>
      <c r="G386" s="534"/>
      <c r="H386" s="272"/>
      <c r="I386" s="677"/>
      <c r="J386" s="680"/>
      <c r="K386" s="571"/>
      <c r="L386" s="535"/>
      <c r="M386" s="681"/>
      <c r="N386" s="899"/>
      <c r="O386" s="571"/>
      <c r="P386" s="571"/>
      <c r="Q386" s="571"/>
      <c r="R386" s="534"/>
      <c r="S386" s="479"/>
      <c r="T386" s="534"/>
      <c r="U386" s="585" t="str">
        <f t="shared" si="24"/>
        <v/>
      </c>
      <c r="V386" s="586"/>
      <c r="W386" s="587" t="str">
        <f t="shared" si="25"/>
        <v/>
      </c>
      <c r="X386" s="648"/>
      <c r="Y386" s="334"/>
      <c r="Z386" s="5"/>
    </row>
    <row r="387" spans="2:30" ht="13.5" customHeight="1" x14ac:dyDescent="0.25">
      <c r="B387" s="401"/>
      <c r="D387" s="416">
        <f t="shared" si="26"/>
        <v>377</v>
      </c>
      <c r="E387" s="534"/>
      <c r="F387" s="534"/>
      <c r="G387" s="534"/>
      <c r="H387" s="272"/>
      <c r="I387" s="677"/>
      <c r="J387" s="680"/>
      <c r="K387" s="571"/>
      <c r="L387" s="535"/>
      <c r="M387" s="681"/>
      <c r="N387" s="899"/>
      <c r="O387" s="571"/>
      <c r="P387" s="571"/>
      <c r="Q387" s="571"/>
      <c r="R387" s="534"/>
      <c r="S387" s="479"/>
      <c r="T387" s="534"/>
      <c r="U387" s="585" t="str">
        <f t="shared" si="24"/>
        <v/>
      </c>
      <c r="V387" s="586"/>
      <c r="W387" s="587" t="str">
        <f t="shared" si="25"/>
        <v/>
      </c>
      <c r="X387" s="648"/>
      <c r="Y387" s="334"/>
      <c r="Z387" s="5"/>
    </row>
    <row r="388" spans="2:30" ht="13.5" customHeight="1" x14ac:dyDescent="0.25">
      <c r="B388" s="401"/>
      <c r="D388" s="416">
        <f t="shared" si="26"/>
        <v>378</v>
      </c>
      <c r="E388" s="534"/>
      <c r="F388" s="534"/>
      <c r="G388" s="534"/>
      <c r="H388" s="272"/>
      <c r="I388" s="677"/>
      <c r="J388" s="680"/>
      <c r="K388" s="571"/>
      <c r="L388" s="535"/>
      <c r="M388" s="681"/>
      <c r="N388" s="899"/>
      <c r="O388" s="571"/>
      <c r="P388" s="571"/>
      <c r="Q388" s="571"/>
      <c r="R388" s="534"/>
      <c r="S388" s="479"/>
      <c r="T388" s="534"/>
      <c r="U388" s="585" t="str">
        <f t="shared" si="24"/>
        <v/>
      </c>
      <c r="V388" s="586"/>
      <c r="W388" s="587" t="str">
        <f t="shared" si="25"/>
        <v/>
      </c>
      <c r="X388" s="648"/>
      <c r="Y388" s="334"/>
      <c r="Z388" s="5"/>
    </row>
    <row r="389" spans="2:30" ht="13.5" customHeight="1" x14ac:dyDescent="0.25">
      <c r="B389" s="401"/>
      <c r="D389" s="416">
        <f t="shared" si="26"/>
        <v>379</v>
      </c>
      <c r="E389" s="534"/>
      <c r="F389" s="534"/>
      <c r="G389" s="534"/>
      <c r="H389" s="272"/>
      <c r="I389" s="677"/>
      <c r="J389" s="680"/>
      <c r="K389" s="571"/>
      <c r="L389" s="535"/>
      <c r="M389" s="681"/>
      <c r="N389" s="899"/>
      <c r="O389" s="571"/>
      <c r="P389" s="571"/>
      <c r="Q389" s="571"/>
      <c r="R389" s="534"/>
      <c r="S389" s="479"/>
      <c r="T389" s="534"/>
      <c r="U389" s="585" t="str">
        <f t="shared" si="24"/>
        <v/>
      </c>
      <c r="V389" s="586"/>
      <c r="W389" s="587" t="str">
        <f t="shared" si="25"/>
        <v/>
      </c>
      <c r="X389" s="648"/>
      <c r="Y389" s="334"/>
      <c r="Z389" s="5"/>
    </row>
    <row r="390" spans="2:30" ht="13.5" customHeight="1" x14ac:dyDescent="0.25">
      <c r="B390" s="401"/>
      <c r="D390" s="416">
        <f t="shared" si="26"/>
        <v>380</v>
      </c>
      <c r="E390" s="534"/>
      <c r="F390" s="534"/>
      <c r="G390" s="534"/>
      <c r="H390" s="272"/>
      <c r="I390" s="677"/>
      <c r="J390" s="680"/>
      <c r="K390" s="571"/>
      <c r="L390" s="535"/>
      <c r="M390" s="681"/>
      <c r="N390" s="899"/>
      <c r="O390" s="571"/>
      <c r="P390" s="571"/>
      <c r="Q390" s="571"/>
      <c r="R390" s="534"/>
      <c r="S390" s="479"/>
      <c r="T390" s="534"/>
      <c r="U390" s="585" t="str">
        <f t="shared" si="24"/>
        <v/>
      </c>
      <c r="V390" s="586"/>
      <c r="W390" s="587" t="str">
        <f t="shared" si="25"/>
        <v/>
      </c>
      <c r="X390" s="648"/>
      <c r="Y390" s="334"/>
      <c r="Z390" s="5"/>
    </row>
    <row r="391" spans="2:30" ht="13.5" customHeight="1" x14ac:dyDescent="0.25">
      <c r="B391" s="401"/>
      <c r="D391" s="416">
        <f t="shared" si="26"/>
        <v>381</v>
      </c>
      <c r="E391" s="534"/>
      <c r="F391" s="534"/>
      <c r="G391" s="534"/>
      <c r="H391" s="272"/>
      <c r="I391" s="677"/>
      <c r="J391" s="680"/>
      <c r="K391" s="571"/>
      <c r="L391" s="535"/>
      <c r="M391" s="681"/>
      <c r="N391" s="899"/>
      <c r="O391" s="571"/>
      <c r="P391" s="571"/>
      <c r="Q391" s="571"/>
      <c r="R391" s="534"/>
      <c r="S391" s="479"/>
      <c r="T391" s="534"/>
      <c r="U391" s="585" t="str">
        <f t="shared" ref="U391:U410" si="27">IF(OR(L391="",M391="",),"",L391*M391/1000*S391*T391)</f>
        <v/>
      </c>
      <c r="V391" s="586"/>
      <c r="W391" s="587" t="str">
        <f t="shared" si="25"/>
        <v/>
      </c>
      <c r="X391" s="648"/>
      <c r="Y391" s="334"/>
      <c r="Z391" s="5"/>
    </row>
    <row r="392" spans="2:30" ht="13.5" customHeight="1" x14ac:dyDescent="0.25">
      <c r="B392" s="401"/>
      <c r="D392" s="416">
        <f t="shared" si="26"/>
        <v>382</v>
      </c>
      <c r="E392" s="534"/>
      <c r="F392" s="534"/>
      <c r="G392" s="534"/>
      <c r="H392" s="272"/>
      <c r="I392" s="677"/>
      <c r="J392" s="680"/>
      <c r="K392" s="571"/>
      <c r="L392" s="535"/>
      <c r="M392" s="681"/>
      <c r="N392" s="899"/>
      <c r="O392" s="571"/>
      <c r="P392" s="571"/>
      <c r="Q392" s="571"/>
      <c r="R392" s="534"/>
      <c r="S392" s="479"/>
      <c r="T392" s="534"/>
      <c r="U392" s="585" t="str">
        <f t="shared" si="27"/>
        <v/>
      </c>
      <c r="V392" s="586"/>
      <c r="W392" s="587" t="str">
        <f t="shared" si="25"/>
        <v/>
      </c>
      <c r="X392" s="648"/>
      <c r="Y392" s="334"/>
      <c r="Z392" s="5"/>
    </row>
    <row r="393" spans="2:30" ht="13.5" customHeight="1" x14ac:dyDescent="0.25">
      <c r="B393" s="401"/>
      <c r="D393" s="416">
        <f t="shared" si="26"/>
        <v>383</v>
      </c>
      <c r="E393" s="534"/>
      <c r="F393" s="534"/>
      <c r="G393" s="534"/>
      <c r="H393" s="272"/>
      <c r="I393" s="677"/>
      <c r="J393" s="680"/>
      <c r="K393" s="571"/>
      <c r="L393" s="535"/>
      <c r="M393" s="681"/>
      <c r="N393" s="899"/>
      <c r="O393" s="571"/>
      <c r="P393" s="571"/>
      <c r="Q393" s="571"/>
      <c r="R393" s="534"/>
      <c r="S393" s="479"/>
      <c r="T393" s="534"/>
      <c r="U393" s="585" t="str">
        <f t="shared" si="27"/>
        <v/>
      </c>
      <c r="V393" s="586"/>
      <c r="W393" s="587" t="str">
        <f t="shared" si="25"/>
        <v/>
      </c>
      <c r="X393" s="648"/>
      <c r="Y393" s="334"/>
      <c r="Z393" s="5"/>
    </row>
    <row r="394" spans="2:30" ht="13.5" customHeight="1" x14ac:dyDescent="0.25">
      <c r="B394" s="401"/>
      <c r="D394" s="416">
        <f t="shared" si="26"/>
        <v>384</v>
      </c>
      <c r="E394" s="534"/>
      <c r="F394" s="534"/>
      <c r="G394" s="534"/>
      <c r="H394" s="272"/>
      <c r="I394" s="677"/>
      <c r="J394" s="680"/>
      <c r="K394" s="571"/>
      <c r="L394" s="535"/>
      <c r="M394" s="681"/>
      <c r="N394" s="899"/>
      <c r="O394" s="571"/>
      <c r="P394" s="571"/>
      <c r="Q394" s="571"/>
      <c r="R394" s="534"/>
      <c r="S394" s="479"/>
      <c r="T394" s="534"/>
      <c r="U394" s="585" t="str">
        <f t="shared" si="27"/>
        <v/>
      </c>
      <c r="V394" s="586"/>
      <c r="W394" s="587" t="str">
        <f t="shared" si="25"/>
        <v/>
      </c>
      <c r="X394" s="648"/>
      <c r="Y394" s="334"/>
      <c r="Z394" s="5"/>
    </row>
    <row r="395" spans="2:30" ht="13.5" customHeight="1" x14ac:dyDescent="0.25">
      <c r="B395" s="401"/>
      <c r="D395" s="416">
        <f t="shared" si="26"/>
        <v>385</v>
      </c>
      <c r="E395" s="534"/>
      <c r="F395" s="534"/>
      <c r="G395" s="534"/>
      <c r="H395" s="272"/>
      <c r="I395" s="677"/>
      <c r="J395" s="680"/>
      <c r="K395" s="571"/>
      <c r="L395" s="535"/>
      <c r="M395" s="681"/>
      <c r="N395" s="899"/>
      <c r="O395" s="571"/>
      <c r="P395" s="571"/>
      <c r="Q395" s="571"/>
      <c r="R395" s="534"/>
      <c r="S395" s="479"/>
      <c r="T395" s="534"/>
      <c r="U395" s="585" t="str">
        <f t="shared" si="27"/>
        <v/>
      </c>
      <c r="V395" s="586"/>
      <c r="W395" s="587" t="str">
        <f t="shared" si="25"/>
        <v/>
      </c>
      <c r="X395" s="648"/>
      <c r="Y395" s="334"/>
      <c r="Z395" s="5"/>
    </row>
    <row r="396" spans="2:30" ht="13.5" customHeight="1" x14ac:dyDescent="0.25">
      <c r="B396" s="401"/>
      <c r="D396" s="416">
        <f t="shared" si="26"/>
        <v>386</v>
      </c>
      <c r="E396" s="534"/>
      <c r="F396" s="534"/>
      <c r="G396" s="534"/>
      <c r="H396" s="272"/>
      <c r="I396" s="677"/>
      <c r="J396" s="680"/>
      <c r="K396" s="571"/>
      <c r="L396" s="535"/>
      <c r="M396" s="681"/>
      <c r="N396" s="899"/>
      <c r="O396" s="571"/>
      <c r="P396" s="571"/>
      <c r="Q396" s="571"/>
      <c r="R396" s="534"/>
      <c r="S396" s="479"/>
      <c r="T396" s="534"/>
      <c r="U396" s="585" t="str">
        <f t="shared" si="27"/>
        <v/>
      </c>
      <c r="V396" s="586"/>
      <c r="W396" s="587" t="str">
        <f t="shared" si="25"/>
        <v/>
      </c>
      <c r="X396" s="648"/>
      <c r="Y396" s="334"/>
      <c r="Z396" s="5"/>
    </row>
    <row r="397" spans="2:30" ht="13.5" customHeight="1" x14ac:dyDescent="0.25">
      <c r="B397" s="401"/>
      <c r="D397" s="416">
        <f t="shared" si="26"/>
        <v>387</v>
      </c>
      <c r="E397" s="534"/>
      <c r="F397" s="534"/>
      <c r="G397" s="534"/>
      <c r="H397" s="272"/>
      <c r="I397" s="677"/>
      <c r="J397" s="680"/>
      <c r="K397" s="571"/>
      <c r="L397" s="535"/>
      <c r="M397" s="681"/>
      <c r="N397" s="899"/>
      <c r="O397" s="571"/>
      <c r="P397" s="571"/>
      <c r="Q397" s="571"/>
      <c r="R397" s="534"/>
      <c r="S397" s="479"/>
      <c r="T397" s="534"/>
      <c r="U397" s="585" t="str">
        <f t="shared" si="27"/>
        <v/>
      </c>
      <c r="V397" s="586"/>
      <c r="W397" s="587" t="str">
        <f t="shared" si="25"/>
        <v/>
      </c>
      <c r="X397" s="648"/>
      <c r="Y397" s="334"/>
      <c r="Z397" s="5"/>
    </row>
    <row r="398" spans="2:30" ht="13.5" customHeight="1" x14ac:dyDescent="0.25">
      <c r="B398" s="401"/>
      <c r="D398" s="416">
        <f t="shared" si="26"/>
        <v>388</v>
      </c>
      <c r="E398" s="534"/>
      <c r="F398" s="534"/>
      <c r="G398" s="534"/>
      <c r="H398" s="272"/>
      <c r="I398" s="677"/>
      <c r="J398" s="680"/>
      <c r="K398" s="571"/>
      <c r="L398" s="535"/>
      <c r="M398" s="681"/>
      <c r="N398" s="899"/>
      <c r="O398" s="571"/>
      <c r="P398" s="571"/>
      <c r="Q398" s="571"/>
      <c r="R398" s="534"/>
      <c r="S398" s="479"/>
      <c r="T398" s="534"/>
      <c r="U398" s="585" t="str">
        <f t="shared" si="27"/>
        <v/>
      </c>
      <c r="V398" s="586"/>
      <c r="W398" s="587" t="str">
        <f t="shared" si="25"/>
        <v/>
      </c>
      <c r="X398" s="648"/>
      <c r="Y398" s="334"/>
      <c r="Z398" s="5"/>
    </row>
    <row r="399" spans="2:30" ht="13.5" customHeight="1" x14ac:dyDescent="0.25">
      <c r="B399" s="401"/>
      <c r="D399" s="416">
        <f t="shared" si="26"/>
        <v>389</v>
      </c>
      <c r="E399" s="534"/>
      <c r="F399" s="534"/>
      <c r="G399" s="534"/>
      <c r="H399" s="272"/>
      <c r="I399" s="677"/>
      <c r="J399" s="680"/>
      <c r="K399" s="571"/>
      <c r="L399" s="535"/>
      <c r="M399" s="681"/>
      <c r="N399" s="899"/>
      <c r="O399" s="571"/>
      <c r="P399" s="571"/>
      <c r="Q399" s="571"/>
      <c r="R399" s="534"/>
      <c r="S399" s="479"/>
      <c r="T399" s="534"/>
      <c r="U399" s="585" t="str">
        <f t="shared" si="27"/>
        <v/>
      </c>
      <c r="V399" s="586"/>
      <c r="W399" s="587" t="str">
        <f t="shared" si="25"/>
        <v/>
      </c>
      <c r="X399" s="648"/>
      <c r="Y399" s="334"/>
      <c r="Z399" s="5"/>
    </row>
    <row r="400" spans="2:30" ht="13.5" customHeight="1" x14ac:dyDescent="0.25">
      <c r="B400" s="401"/>
      <c r="D400" s="416">
        <f t="shared" si="26"/>
        <v>390</v>
      </c>
      <c r="E400" s="534"/>
      <c r="F400" s="534"/>
      <c r="G400" s="534"/>
      <c r="H400" s="272"/>
      <c r="I400" s="677"/>
      <c r="J400" s="680"/>
      <c r="K400" s="571"/>
      <c r="L400" s="535"/>
      <c r="M400" s="681"/>
      <c r="N400" s="899"/>
      <c r="O400" s="571"/>
      <c r="P400" s="571"/>
      <c r="Q400" s="571"/>
      <c r="R400" s="534"/>
      <c r="S400" s="479"/>
      <c r="T400" s="534"/>
      <c r="U400" s="585" t="str">
        <f t="shared" si="27"/>
        <v/>
      </c>
      <c r="V400" s="586"/>
      <c r="W400" s="587" t="str">
        <f t="shared" si="25"/>
        <v/>
      </c>
      <c r="X400" s="648"/>
      <c r="Y400" s="334"/>
      <c r="Z400" s="5"/>
    </row>
    <row r="401" spans="2:26" ht="13.5" customHeight="1" x14ac:dyDescent="0.25">
      <c r="B401" s="401"/>
      <c r="D401" s="416">
        <f t="shared" si="26"/>
        <v>391</v>
      </c>
      <c r="E401" s="534"/>
      <c r="F401" s="534"/>
      <c r="G401" s="534"/>
      <c r="H401" s="272"/>
      <c r="I401" s="677"/>
      <c r="J401" s="680"/>
      <c r="K401" s="571"/>
      <c r="L401" s="535"/>
      <c r="M401" s="681"/>
      <c r="N401" s="899"/>
      <c r="O401" s="571"/>
      <c r="P401" s="571"/>
      <c r="Q401" s="571"/>
      <c r="R401" s="534"/>
      <c r="S401" s="479"/>
      <c r="T401" s="534"/>
      <c r="U401" s="585" t="str">
        <f t="shared" si="27"/>
        <v/>
      </c>
      <c r="V401" s="586"/>
      <c r="W401" s="587" t="str">
        <f t="shared" si="25"/>
        <v/>
      </c>
      <c r="X401" s="648"/>
      <c r="Y401" s="334"/>
      <c r="Z401" s="5"/>
    </row>
    <row r="402" spans="2:26" ht="13.5" customHeight="1" x14ac:dyDescent="0.25">
      <c r="B402" s="401"/>
      <c r="D402" s="416">
        <f t="shared" si="26"/>
        <v>392</v>
      </c>
      <c r="E402" s="534"/>
      <c r="F402" s="534"/>
      <c r="G402" s="534"/>
      <c r="H402" s="272"/>
      <c r="I402" s="677"/>
      <c r="J402" s="680"/>
      <c r="K402" s="571"/>
      <c r="L402" s="535"/>
      <c r="M402" s="681"/>
      <c r="N402" s="899"/>
      <c r="O402" s="571"/>
      <c r="P402" s="571"/>
      <c r="Q402" s="571"/>
      <c r="R402" s="534"/>
      <c r="S402" s="479"/>
      <c r="T402" s="534"/>
      <c r="U402" s="585" t="str">
        <f t="shared" si="27"/>
        <v/>
      </c>
      <c r="V402" s="586"/>
      <c r="W402" s="587" t="str">
        <f t="shared" si="25"/>
        <v/>
      </c>
      <c r="X402" s="648"/>
      <c r="Y402" s="334"/>
      <c r="Z402" s="5"/>
    </row>
    <row r="403" spans="2:26" ht="13.5" customHeight="1" x14ac:dyDescent="0.25">
      <c r="B403" s="401"/>
      <c r="D403" s="416">
        <f t="shared" si="26"/>
        <v>393</v>
      </c>
      <c r="E403" s="534"/>
      <c r="F403" s="534"/>
      <c r="G403" s="534"/>
      <c r="H403" s="272"/>
      <c r="I403" s="677"/>
      <c r="J403" s="680"/>
      <c r="K403" s="571"/>
      <c r="L403" s="535"/>
      <c r="M403" s="681"/>
      <c r="N403" s="899"/>
      <c r="O403" s="571"/>
      <c r="P403" s="571"/>
      <c r="Q403" s="571"/>
      <c r="R403" s="534"/>
      <c r="S403" s="479"/>
      <c r="T403" s="534"/>
      <c r="U403" s="585" t="str">
        <f t="shared" si="27"/>
        <v/>
      </c>
      <c r="V403" s="586"/>
      <c r="W403" s="587" t="str">
        <f t="shared" si="25"/>
        <v/>
      </c>
      <c r="X403" s="648"/>
      <c r="Y403" s="334"/>
      <c r="Z403" s="5"/>
    </row>
    <row r="404" spans="2:26" ht="13.5" customHeight="1" x14ac:dyDescent="0.25">
      <c r="B404" s="401"/>
      <c r="D404" s="416">
        <f t="shared" si="26"/>
        <v>394</v>
      </c>
      <c r="E404" s="534"/>
      <c r="F404" s="534"/>
      <c r="G404" s="534"/>
      <c r="H404" s="272"/>
      <c r="I404" s="677"/>
      <c r="J404" s="680"/>
      <c r="K404" s="571"/>
      <c r="L404" s="535"/>
      <c r="M404" s="681"/>
      <c r="N404" s="899"/>
      <c r="O404" s="571"/>
      <c r="P404" s="571"/>
      <c r="Q404" s="571"/>
      <c r="R404" s="534"/>
      <c r="S404" s="479"/>
      <c r="T404" s="534"/>
      <c r="U404" s="585" t="str">
        <f t="shared" si="27"/>
        <v/>
      </c>
      <c r="V404" s="586"/>
      <c r="W404" s="587" t="str">
        <f t="shared" si="25"/>
        <v/>
      </c>
      <c r="X404" s="648"/>
      <c r="Y404" s="334"/>
      <c r="Z404" s="5"/>
    </row>
    <row r="405" spans="2:26" ht="13.5" customHeight="1" x14ac:dyDescent="0.25">
      <c r="B405" s="401"/>
      <c r="D405" s="416">
        <f t="shared" si="26"/>
        <v>395</v>
      </c>
      <c r="E405" s="534"/>
      <c r="F405" s="534"/>
      <c r="G405" s="534"/>
      <c r="H405" s="272"/>
      <c r="I405" s="677"/>
      <c r="J405" s="680"/>
      <c r="K405" s="571"/>
      <c r="L405" s="535"/>
      <c r="M405" s="681"/>
      <c r="N405" s="899"/>
      <c r="O405" s="571"/>
      <c r="P405" s="571"/>
      <c r="Q405" s="571"/>
      <c r="R405" s="534"/>
      <c r="S405" s="479"/>
      <c r="T405" s="534"/>
      <c r="U405" s="585" t="str">
        <f t="shared" si="27"/>
        <v/>
      </c>
      <c r="V405" s="586"/>
      <c r="W405" s="587" t="str">
        <f t="shared" si="25"/>
        <v/>
      </c>
      <c r="X405" s="648"/>
      <c r="Y405" s="334"/>
      <c r="Z405" s="5"/>
    </row>
    <row r="406" spans="2:26" ht="13.5" customHeight="1" x14ac:dyDescent="0.25">
      <c r="B406" s="401"/>
      <c r="D406" s="416">
        <f t="shared" si="26"/>
        <v>396</v>
      </c>
      <c r="E406" s="534"/>
      <c r="F406" s="534"/>
      <c r="G406" s="534"/>
      <c r="H406" s="272"/>
      <c r="I406" s="677"/>
      <c r="J406" s="680"/>
      <c r="K406" s="571"/>
      <c r="L406" s="535"/>
      <c r="M406" s="681"/>
      <c r="N406" s="899"/>
      <c r="O406" s="571"/>
      <c r="P406" s="571"/>
      <c r="Q406" s="571"/>
      <c r="R406" s="534"/>
      <c r="S406" s="479"/>
      <c r="T406" s="534"/>
      <c r="U406" s="585" t="str">
        <f t="shared" si="27"/>
        <v/>
      </c>
      <c r="V406" s="586"/>
      <c r="W406" s="587" t="str">
        <f t="shared" si="25"/>
        <v/>
      </c>
      <c r="X406" s="648"/>
      <c r="Y406" s="334"/>
      <c r="Z406" s="5"/>
    </row>
    <row r="407" spans="2:26" ht="13.5" customHeight="1" x14ac:dyDescent="0.25">
      <c r="B407" s="401"/>
      <c r="D407" s="416">
        <f t="shared" si="26"/>
        <v>397</v>
      </c>
      <c r="E407" s="534"/>
      <c r="F407" s="534"/>
      <c r="G407" s="534"/>
      <c r="H407" s="272"/>
      <c r="I407" s="677"/>
      <c r="J407" s="680"/>
      <c r="K407" s="571"/>
      <c r="L407" s="535"/>
      <c r="M407" s="681"/>
      <c r="N407" s="899"/>
      <c r="O407" s="571"/>
      <c r="P407" s="571"/>
      <c r="Q407" s="571"/>
      <c r="R407" s="534"/>
      <c r="S407" s="479"/>
      <c r="T407" s="534"/>
      <c r="U407" s="585" t="str">
        <f t="shared" si="27"/>
        <v/>
      </c>
      <c r="V407" s="586"/>
      <c r="W407" s="587" t="str">
        <f t="shared" si="25"/>
        <v/>
      </c>
      <c r="X407" s="648"/>
      <c r="Y407" s="334"/>
      <c r="Z407" s="5"/>
    </row>
    <row r="408" spans="2:26" ht="13.5" customHeight="1" x14ac:dyDescent="0.25">
      <c r="B408" s="401"/>
      <c r="D408" s="416">
        <f t="shared" si="26"/>
        <v>398</v>
      </c>
      <c r="E408" s="534"/>
      <c r="F408" s="534"/>
      <c r="G408" s="534"/>
      <c r="H408" s="272"/>
      <c r="I408" s="677"/>
      <c r="J408" s="680"/>
      <c r="K408" s="571"/>
      <c r="L408" s="535"/>
      <c r="M408" s="681"/>
      <c r="N408" s="899"/>
      <c r="O408" s="571"/>
      <c r="P408" s="571"/>
      <c r="Q408" s="571"/>
      <c r="R408" s="534"/>
      <c r="S408" s="479"/>
      <c r="T408" s="534"/>
      <c r="U408" s="585" t="str">
        <f t="shared" si="27"/>
        <v/>
      </c>
      <c r="V408" s="586"/>
      <c r="W408" s="587" t="str">
        <f t="shared" si="25"/>
        <v/>
      </c>
      <c r="X408" s="648"/>
      <c r="Y408" s="334"/>
      <c r="Z408" s="5"/>
    </row>
    <row r="409" spans="2:26" ht="13.5" customHeight="1" x14ac:dyDescent="0.25">
      <c r="B409" s="401"/>
      <c r="D409" s="416">
        <f t="shared" si="26"/>
        <v>399</v>
      </c>
      <c r="E409" s="534"/>
      <c r="F409" s="534"/>
      <c r="G409" s="534"/>
      <c r="H409" s="272"/>
      <c r="I409" s="677"/>
      <c r="J409" s="680"/>
      <c r="K409" s="571"/>
      <c r="L409" s="535"/>
      <c r="M409" s="681"/>
      <c r="N409" s="899"/>
      <c r="O409" s="571"/>
      <c r="P409" s="571"/>
      <c r="Q409" s="571"/>
      <c r="R409" s="534"/>
      <c r="S409" s="479"/>
      <c r="T409" s="534"/>
      <c r="U409" s="585" t="str">
        <f t="shared" si="27"/>
        <v/>
      </c>
      <c r="V409" s="586"/>
      <c r="W409" s="587" t="str">
        <f t="shared" si="25"/>
        <v/>
      </c>
      <c r="X409" s="648"/>
      <c r="Y409" s="334"/>
      <c r="Z409" s="5"/>
    </row>
    <row r="410" spans="2:26" ht="13.5" customHeight="1" x14ac:dyDescent="0.25">
      <c r="B410" s="401"/>
      <c r="D410" s="416">
        <f t="shared" si="26"/>
        <v>400</v>
      </c>
      <c r="E410" s="534"/>
      <c r="F410" s="534"/>
      <c r="G410" s="534"/>
      <c r="H410" s="272"/>
      <c r="I410" s="677"/>
      <c r="J410" s="680"/>
      <c r="K410" s="571"/>
      <c r="L410" s="535"/>
      <c r="M410" s="681"/>
      <c r="N410" s="899"/>
      <c r="O410" s="571"/>
      <c r="P410" s="571"/>
      <c r="Q410" s="571"/>
      <c r="R410" s="534"/>
      <c r="S410" s="479"/>
      <c r="T410" s="534"/>
      <c r="U410" s="585" t="str">
        <f t="shared" si="27"/>
        <v/>
      </c>
      <c r="V410" s="586"/>
      <c r="W410" s="587" t="str">
        <f t="shared" si="25"/>
        <v/>
      </c>
      <c r="X410" s="648"/>
      <c r="Y410" s="334"/>
      <c r="Z410" s="5"/>
    </row>
    <row r="411" spans="2:26" ht="13.5" customHeight="1" x14ac:dyDescent="0.25">
      <c r="B411" s="401"/>
      <c r="D411" s="3"/>
      <c r="F411" s="3"/>
      <c r="I411" s="648"/>
      <c r="J411" s="648"/>
      <c r="K411" s="5"/>
      <c r="L411" s="648"/>
      <c r="M411" s="648"/>
      <c r="N411" s="798"/>
      <c r="O411" s="5"/>
      <c r="P411" s="5"/>
      <c r="Q411" s="5"/>
      <c r="R411" s="3"/>
      <c r="S411" s="733"/>
      <c r="T411" s="3"/>
      <c r="U411" s="648"/>
      <c r="V411" s="733"/>
      <c r="W411" s="648"/>
      <c r="X411" s="648"/>
      <c r="Y411" s="334"/>
      <c r="Z411" s="5"/>
    </row>
    <row r="412" spans="2:26" ht="3" customHeight="1" x14ac:dyDescent="0.25">
      <c r="B412" s="403"/>
      <c r="C412" s="339"/>
      <c r="D412" s="297"/>
      <c r="E412" s="297"/>
      <c r="F412" s="178"/>
      <c r="G412" s="297"/>
      <c r="H412" s="297"/>
      <c r="I412" s="297"/>
      <c r="J412" s="297"/>
      <c r="K412" s="178"/>
      <c r="L412" s="178"/>
      <c r="M412" s="178"/>
      <c r="N412" s="339"/>
      <c r="O412" s="178"/>
      <c r="P412" s="178"/>
      <c r="Q412" s="178"/>
      <c r="R412" s="178"/>
      <c r="S412" s="339"/>
      <c r="T412" s="339"/>
      <c r="U412" s="339"/>
      <c r="V412" s="339"/>
      <c r="W412" s="339"/>
      <c r="X412" s="339"/>
      <c r="Y412" s="76"/>
    </row>
    <row r="413" spans="2:26" x14ac:dyDescent="0.25">
      <c r="Y413" s="922" t="s">
        <v>3371</v>
      </c>
    </row>
  </sheetData>
  <sheetProtection algorithmName="SHA-512" hashValue="FJK60bwZb4cXgpbWQqXbrwxoBmRuzucDutdEu9BG/dVVkO9ar6cgzbFqn85qv23G5EwK8QZXap7IdR4nhuEhMQ==" saltValue="Bb5wQ8P8bUBCGYXo0ma1kQ==" spinCount="100000" sheet="1" objects="1" scenarios="1" selectLockedCells="1"/>
  <mergeCells count="14">
    <mergeCell ref="I4:K4"/>
    <mergeCell ref="H6:H7"/>
    <mergeCell ref="I6:J6"/>
    <mergeCell ref="S6:W6"/>
    <mergeCell ref="D9:G9"/>
    <mergeCell ref="D10:G10"/>
    <mergeCell ref="L6:L7"/>
    <mergeCell ref="K6:K7"/>
    <mergeCell ref="M6:M7"/>
    <mergeCell ref="O6:Q6"/>
    <mergeCell ref="D6:D7"/>
    <mergeCell ref="E6:E7"/>
    <mergeCell ref="F6:F7"/>
    <mergeCell ref="G6:G7"/>
  </mergeCells>
  <phoneticPr fontId="2"/>
  <conditionalFormatting sqref="O11:O410">
    <cfRule type="expression" dxfId="75" priority="10" stopIfTrue="1">
      <formula>AND(O11="○",OR(P11="○",Q11="○"))</formula>
    </cfRule>
    <cfRule type="expression" dxfId="74" priority="14" stopIfTrue="1">
      <formula>AND($K11="",O11="○")</formula>
    </cfRule>
  </conditionalFormatting>
  <conditionalFormatting sqref="O211:O310">
    <cfRule type="expression" dxfId="73" priority="4" stopIfTrue="1">
      <formula>AND(O211="○",OR(P211="○",Q211="○"))</formula>
    </cfRule>
    <cfRule type="expression" dxfId="72" priority="6" stopIfTrue="1">
      <formula>AND($K211="",O211="○")</formula>
    </cfRule>
  </conditionalFormatting>
  <conditionalFormatting sqref="P11:P410">
    <cfRule type="expression" dxfId="71" priority="7" stopIfTrue="1">
      <formula>AND(P11="○",OR(O11="○",Q11="○"))</formula>
    </cfRule>
    <cfRule type="expression" dxfId="70" priority="8" stopIfTrue="1">
      <formula>AND($K11="",P11="○")</formula>
    </cfRule>
  </conditionalFormatting>
  <conditionalFormatting sqref="P211:P310">
    <cfRule type="expression" dxfId="69" priority="1" stopIfTrue="1">
      <formula>AND(P211="○",OR(O211="○",Q211="○"))</formula>
    </cfRule>
    <cfRule type="expression" dxfId="68" priority="2" stopIfTrue="1">
      <formula>AND($K211="",P211="○")</formula>
    </cfRule>
  </conditionalFormatting>
  <conditionalFormatting sqref="Q11:Q410">
    <cfRule type="expression" dxfId="67" priority="9" stopIfTrue="1">
      <formula>AND(Q11="○",OR(O11="○",P11="○"))</formula>
    </cfRule>
    <cfRule type="expression" dxfId="66" priority="11" stopIfTrue="1">
      <formula>AND($K11="",Q11="○")</formula>
    </cfRule>
  </conditionalFormatting>
  <conditionalFormatting sqref="Q211:Q310">
    <cfRule type="expression" dxfId="65" priority="3" stopIfTrue="1">
      <formula>AND(Q211="○",OR(O211="○",P211="○"))</formula>
    </cfRule>
    <cfRule type="expression" dxfId="64" priority="5" stopIfTrue="1">
      <formula>AND($K211="",Q211="○")</formula>
    </cfRule>
  </conditionalFormatting>
  <dataValidations count="5">
    <dataValidation type="list" allowBlank="1" showInputMessage="1" showErrorMessage="1" sqref="K11:K411 O11:Q411" xr:uid="{00000000-0002-0000-1000-000000000000}">
      <formula1>$AC$1:$AC$2</formula1>
    </dataValidation>
    <dataValidation type="list" allowBlank="1" showInputMessage="1" showErrorMessage="1" sqref="H11:H411" xr:uid="{00000000-0002-0000-1000-000001000000}">
      <formula1>$AF$1:$AK$1</formula1>
    </dataValidation>
    <dataValidation type="list" allowBlank="1" showInputMessage="1" showErrorMessage="1" sqref="J11:J411" xr:uid="{00000000-0002-0000-1000-000002000000}">
      <formula1>$AF$4:$AK$4</formula1>
    </dataValidation>
    <dataValidation type="list" allowBlank="1" showInputMessage="1" showErrorMessage="1" sqref="I411" xr:uid="{00000000-0002-0000-1000-000003000000}">
      <formula1>$AF$2:$AJ$2</formula1>
    </dataValidation>
    <dataValidation type="list" allowBlank="1" showInputMessage="1" showErrorMessage="1" sqref="I11:I410" xr:uid="{00000000-0002-0000-1000-000004000000}">
      <formula1>$AF$3:$AI$3</formula1>
    </dataValidation>
  </dataValidations>
  <printOptions horizontalCentered="1"/>
  <pageMargins left="0.39370078740157483" right="0.39370078740157483" top="0.59055118110236227" bottom="0.39370078740157483" header="0.39370078740157483" footer="0.19685039370078741"/>
  <pageSetup paperSize="9" scale="95" firstPageNumber="26" orientation="landscape" blackAndWhite="1" horizontalDpi="300" verticalDpi="300" r:id="rId1"/>
  <headerFooter alignWithMargins="0">
    <oddFooter>&amp;C&amp;P</oddFooter>
  </headerFooter>
  <rowBreaks count="4" manualBreakCount="4">
    <brk id="190" min="1" max="22" man="1"/>
    <brk id="320" min="1" max="22" man="1"/>
    <brk id="350" min="1" max="22" man="1"/>
    <brk id="380" min="1" max="22" man="1"/>
  </rowBreaks>
  <ignoredErrors>
    <ignoredError sqref="W311:W410 W11:W210" unlockedFormula="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dimension ref="B1:AN74"/>
  <sheetViews>
    <sheetView showGridLines="0" zoomScaleNormal="100" zoomScaleSheetLayoutView="100" workbookViewId="0">
      <pane ySplit="11" topLeftCell="A12" activePane="bottomLeft" state="frozen"/>
      <selection activeCell="C3" sqref="C3:F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8.59765625" customWidth="1"/>
    <col min="6" max="6" width="4.59765625" style="1" customWidth="1"/>
    <col min="7" max="7" width="5.1328125" customWidth="1"/>
    <col min="8" max="8" width="11.59765625" customWidth="1"/>
    <col min="9" max="9" width="6.59765625" customWidth="1"/>
    <col min="10" max="10" width="4.1328125" customWidth="1"/>
    <col min="11" max="11" width="0.265625" customWidth="1"/>
    <col min="12" max="22" width="6.59765625" customWidth="1"/>
    <col min="23" max="23" width="0.265625" customWidth="1"/>
    <col min="24" max="25" width="5.59765625" customWidth="1"/>
    <col min="26" max="28" width="7.1328125" customWidth="1"/>
    <col min="29" max="29" width="2.59765625" customWidth="1"/>
    <col min="30" max="30" width="0.46484375" customWidth="1"/>
    <col min="31" max="31" width="2.59765625" customWidth="1"/>
    <col min="32" max="32" width="7.59765625" hidden="1" customWidth="1"/>
  </cols>
  <sheetData>
    <row r="1" spans="2:40" ht="13.5" customHeight="1" x14ac:dyDescent="0.25">
      <c r="C1" s="183" t="s">
        <v>2697</v>
      </c>
      <c r="E1" s="1"/>
      <c r="G1" s="1"/>
      <c r="T1" s="531"/>
      <c r="U1" s="531"/>
      <c r="V1" s="531"/>
      <c r="AB1" s="531"/>
      <c r="AC1" s="531"/>
      <c r="AG1" s="690" t="s">
        <v>7</v>
      </c>
      <c r="AH1" t="s">
        <v>146</v>
      </c>
    </row>
    <row r="2" spans="2:40" ht="3" customHeight="1" x14ac:dyDescent="0.25">
      <c r="B2" s="532"/>
      <c r="C2" s="333"/>
      <c r="D2" s="181"/>
      <c r="E2" s="333"/>
      <c r="F2" s="181"/>
      <c r="G2" s="333"/>
      <c r="H2" s="333"/>
      <c r="I2" s="181"/>
      <c r="J2" s="333"/>
      <c r="K2" s="181"/>
      <c r="L2" s="333"/>
      <c r="M2" s="691"/>
      <c r="N2" s="691"/>
      <c r="O2" s="691"/>
      <c r="P2" s="691"/>
      <c r="Q2" s="691"/>
      <c r="R2" s="691"/>
      <c r="S2" s="691"/>
      <c r="T2" s="691"/>
      <c r="U2" s="691"/>
      <c r="V2" s="691"/>
      <c r="W2" s="333"/>
      <c r="X2" s="181"/>
      <c r="Y2" s="181"/>
      <c r="Z2" s="181"/>
      <c r="AA2" s="181"/>
      <c r="AB2" s="181"/>
      <c r="AC2" s="181"/>
      <c r="AD2" s="692"/>
      <c r="AE2" s="2"/>
    </row>
    <row r="3" spans="2:40" ht="13.5" customHeight="1" thickBot="1" x14ac:dyDescent="0.3">
      <c r="B3" s="401"/>
      <c r="D3" s="1" t="s">
        <v>2627</v>
      </c>
      <c r="I3" s="1"/>
      <c r="K3" s="1"/>
      <c r="M3" s="2"/>
      <c r="N3" s="2"/>
      <c r="O3" s="2"/>
      <c r="P3" s="2"/>
      <c r="Q3" s="2"/>
      <c r="R3" s="2"/>
      <c r="S3" s="2"/>
      <c r="T3" s="2"/>
      <c r="U3" s="2"/>
      <c r="V3" s="2"/>
      <c r="X3" s="1"/>
      <c r="Y3" s="1"/>
      <c r="Z3" s="1"/>
      <c r="AA3" s="1"/>
      <c r="AB3" s="1"/>
      <c r="AC3" s="1"/>
      <c r="AD3" s="693"/>
      <c r="AE3" s="2"/>
    </row>
    <row r="4" spans="2:40" ht="13.5" customHeight="1" thickBot="1" x14ac:dyDescent="0.3">
      <c r="B4" s="401"/>
      <c r="D4" s="1"/>
      <c r="H4" s="2" t="s">
        <v>2632</v>
      </c>
      <c r="I4" s="667" t="str">
        <f>IF(COUNT(F12:F71)=0,"",MIN(F12:F71))</f>
        <v/>
      </c>
      <c r="J4" s="1228">
        <f>'取組状況入力－共通'!$Q$3+1</f>
        <v>2013</v>
      </c>
      <c r="K4" s="1229"/>
      <c r="L4" s="1229"/>
      <c r="M4" s="1229"/>
      <c r="N4" s="1233"/>
      <c r="O4" s="686">
        <f t="array" ref="O4">SUM(IF(F12:F71&gt;=$J$4,$I12:$I71*$J12:$J71/$I$11,0))</f>
        <v>0</v>
      </c>
      <c r="P4" s="2"/>
      <c r="Q4" s="2"/>
      <c r="R4" s="2"/>
      <c r="S4" s="2"/>
      <c r="T4" s="2"/>
      <c r="U4" s="2"/>
      <c r="V4" s="2"/>
      <c r="AB4" s="1"/>
      <c r="AC4" s="1"/>
      <c r="AD4" s="693"/>
      <c r="AE4" s="2"/>
    </row>
    <row r="5" spans="2:40" ht="4.5" customHeight="1" x14ac:dyDescent="0.25">
      <c r="B5" s="401"/>
      <c r="D5" s="178"/>
      <c r="E5" s="339"/>
      <c r="G5" s="339"/>
      <c r="H5" s="339"/>
      <c r="I5" s="178"/>
      <c r="J5" s="339"/>
      <c r="L5" s="339"/>
      <c r="M5" s="694"/>
      <c r="N5" s="694"/>
      <c r="O5" s="694"/>
      <c r="P5" s="694"/>
      <c r="Q5" s="694"/>
      <c r="R5" s="694"/>
      <c r="S5" s="694"/>
      <c r="T5" s="694"/>
      <c r="U5" s="694"/>
      <c r="V5" s="694"/>
      <c r="W5" s="339"/>
      <c r="AD5" s="693"/>
      <c r="AE5" s="2"/>
    </row>
    <row r="6" spans="2:40" ht="15" customHeight="1" x14ac:dyDescent="0.25">
      <c r="B6" s="401"/>
      <c r="D6" s="986" t="s">
        <v>2502</v>
      </c>
      <c r="E6" s="992" t="s">
        <v>193</v>
      </c>
      <c r="F6" s="1227" t="s">
        <v>2503</v>
      </c>
      <c r="G6" s="992" t="s">
        <v>2504</v>
      </c>
      <c r="H6" s="992" t="s">
        <v>2520</v>
      </c>
      <c r="I6" s="992" t="s">
        <v>2689</v>
      </c>
      <c r="J6" s="992" t="s">
        <v>641</v>
      </c>
      <c r="K6" s="451"/>
      <c r="L6" s="1008" t="s">
        <v>2549</v>
      </c>
      <c r="M6" s="1009"/>
      <c r="N6" s="1009"/>
      <c r="O6" s="1009"/>
      <c r="P6" s="1009"/>
      <c r="Q6" s="1009"/>
      <c r="R6" s="1009"/>
      <c r="S6" s="1009"/>
      <c r="T6" s="1010"/>
      <c r="U6" s="1231" t="s">
        <v>2550</v>
      </c>
      <c r="V6" s="1232"/>
      <c r="W6" s="156"/>
      <c r="X6" s="1067" t="s">
        <v>194</v>
      </c>
      <c r="Y6" s="1068"/>
      <c r="Z6" s="1068"/>
      <c r="AA6" s="1068"/>
      <c r="AB6" s="1069"/>
      <c r="AC6" s="5"/>
      <c r="AD6" s="668"/>
      <c r="AE6" s="167"/>
    </row>
    <row r="7" spans="2:40" ht="20.100000000000001" customHeight="1" x14ac:dyDescent="0.25">
      <c r="B7" s="401"/>
      <c r="D7" s="999"/>
      <c r="E7" s="993"/>
      <c r="F7" s="1234"/>
      <c r="G7" s="993"/>
      <c r="H7" s="999"/>
      <c r="I7" s="993"/>
      <c r="J7" s="993"/>
      <c r="K7" s="518"/>
      <c r="L7" s="992" t="s">
        <v>2551</v>
      </c>
      <c r="M7" s="992" t="s">
        <v>2552</v>
      </c>
      <c r="N7" s="992" t="s">
        <v>2956</v>
      </c>
      <c r="O7" s="992" t="s">
        <v>2955</v>
      </c>
      <c r="P7" s="992" t="s">
        <v>204</v>
      </c>
      <c r="Q7" s="992" t="s">
        <v>2553</v>
      </c>
      <c r="R7" s="992" t="s">
        <v>2992</v>
      </c>
      <c r="S7" s="992" t="s">
        <v>2993</v>
      </c>
      <c r="T7" s="992" t="s">
        <v>2554</v>
      </c>
      <c r="U7" s="1231" t="s">
        <v>2555</v>
      </c>
      <c r="V7" s="1232"/>
      <c r="W7" s="517"/>
      <c r="X7" s="992" t="s">
        <v>2685</v>
      </c>
      <c r="Y7" s="992" t="s">
        <v>2507</v>
      </c>
      <c r="Z7" s="992" t="s">
        <v>2688</v>
      </c>
      <c r="AA7" s="992" t="s">
        <v>2686</v>
      </c>
      <c r="AB7" s="992" t="s">
        <v>2687</v>
      </c>
      <c r="AC7" s="795"/>
      <c r="AD7" s="668"/>
      <c r="AE7" s="167"/>
    </row>
    <row r="8" spans="2:40" ht="40.15" customHeight="1" x14ac:dyDescent="0.25">
      <c r="B8" s="401"/>
      <c r="D8" s="999"/>
      <c r="E8" s="999"/>
      <c r="F8" s="1224"/>
      <c r="G8" s="999"/>
      <c r="H8" s="999"/>
      <c r="I8" s="1203"/>
      <c r="J8" s="1203"/>
      <c r="K8" s="650"/>
      <c r="L8" s="1203"/>
      <c r="M8" s="1028"/>
      <c r="N8" s="1203"/>
      <c r="O8" s="1203"/>
      <c r="P8" s="1203"/>
      <c r="Q8" s="1203"/>
      <c r="R8" s="1203"/>
      <c r="S8" s="1203"/>
      <c r="T8" s="1203"/>
      <c r="U8" s="755" t="s">
        <v>2779</v>
      </c>
      <c r="V8" s="755" t="s">
        <v>2780</v>
      </c>
      <c r="W8" s="415"/>
      <c r="X8" s="1203"/>
      <c r="Y8" s="1203"/>
      <c r="Z8" s="1203"/>
      <c r="AA8" s="1203"/>
      <c r="AB8" s="1203"/>
      <c r="AC8" s="795"/>
      <c r="AD8" s="695"/>
      <c r="AE8" s="702"/>
    </row>
    <row r="9" spans="2:40" ht="2.1" customHeight="1" thickBot="1" x14ac:dyDescent="0.3">
      <c r="B9" s="401"/>
      <c r="D9" s="175"/>
      <c r="E9" s="450"/>
      <c r="F9" s="450"/>
      <c r="G9" s="450"/>
      <c r="H9" s="450"/>
      <c r="I9" s="133"/>
      <c r="J9" s="519"/>
      <c r="K9" s="650"/>
      <c r="L9" s="696"/>
      <c r="M9" s="697"/>
      <c r="N9" s="697"/>
      <c r="O9" s="697"/>
      <c r="P9" s="697"/>
      <c r="Q9" s="697"/>
      <c r="R9" s="697"/>
      <c r="S9" s="697"/>
      <c r="T9" s="697"/>
      <c r="U9" s="697"/>
      <c r="V9" s="697"/>
      <c r="W9" s="133"/>
      <c r="X9" s="543"/>
      <c r="Y9" s="543"/>
      <c r="Z9" s="543"/>
      <c r="AA9" s="543"/>
      <c r="AB9" s="651"/>
      <c r="AC9" s="796"/>
      <c r="AD9" s="695"/>
      <c r="AE9" s="702"/>
    </row>
    <row r="10" spans="2:40" ht="15" customHeight="1" thickBot="1" x14ac:dyDescent="0.3">
      <c r="B10" s="401"/>
      <c r="D10" s="960" t="s">
        <v>2248</v>
      </c>
      <c r="E10" s="961"/>
      <c r="F10" s="961"/>
      <c r="G10" s="961"/>
      <c r="H10" s="961"/>
      <c r="I10" s="508" t="s">
        <v>1859</v>
      </c>
      <c r="J10" s="512" t="s">
        <v>1859</v>
      </c>
      <c r="K10" s="597"/>
      <c r="L10" s="545" t="str">
        <f t="shared" ref="L10:T10" si="0">IF($I$11=0,"    －",ROUND(L$11/$I$11,3))</f>
        <v xml:space="preserve">    －</v>
      </c>
      <c r="M10" s="632" t="str">
        <f t="shared" si="0"/>
        <v xml:space="preserve">    －</v>
      </c>
      <c r="N10" s="632" t="str">
        <f t="shared" si="0"/>
        <v xml:space="preserve">    －</v>
      </c>
      <c r="O10" s="632" t="str">
        <f t="shared" si="0"/>
        <v xml:space="preserve">    －</v>
      </c>
      <c r="P10" s="632" t="str">
        <f t="shared" si="0"/>
        <v xml:space="preserve">    －</v>
      </c>
      <c r="Q10" s="632" t="str">
        <f t="shared" si="0"/>
        <v xml:space="preserve">    －</v>
      </c>
      <c r="R10" s="632" t="str">
        <f t="shared" si="0"/>
        <v xml:space="preserve">    －</v>
      </c>
      <c r="S10" s="632" t="str">
        <f t="shared" si="0"/>
        <v xml:space="preserve">    －</v>
      </c>
      <c r="T10" s="632" t="str">
        <f t="shared" si="0"/>
        <v xml:space="preserve">    －</v>
      </c>
      <c r="U10" s="632" t="str">
        <f>IF($I$11=0,"    －",U$11/$I$11)</f>
        <v xml:space="preserve">    －</v>
      </c>
      <c r="V10" s="546" t="str">
        <f>IF($I$11=0,"    －",V$11/$I$11)</f>
        <v xml:space="preserve">    －</v>
      </c>
      <c r="W10" s="489"/>
      <c r="X10" s="547" t="s">
        <v>1859</v>
      </c>
      <c r="Y10" s="548" t="s">
        <v>1859</v>
      </c>
      <c r="Z10" s="549" t="s">
        <v>1859</v>
      </c>
      <c r="AA10" s="672" t="s">
        <v>1859</v>
      </c>
      <c r="AB10" s="551" t="s">
        <v>1859</v>
      </c>
      <c r="AC10" s="742"/>
      <c r="AD10" s="673"/>
      <c r="AE10" s="688"/>
    </row>
    <row r="11" spans="2:40" ht="15" customHeight="1" x14ac:dyDescent="0.25">
      <c r="B11" s="401"/>
      <c r="D11" s="960" t="s">
        <v>1559</v>
      </c>
      <c r="E11" s="961"/>
      <c r="F11" s="961"/>
      <c r="G11" s="961"/>
      <c r="H11" s="962"/>
      <c r="I11" s="698">
        <f>SUMPRODUCT(I12:I71,J12:J71)</f>
        <v>0</v>
      </c>
      <c r="J11" s="554">
        <f>SUM(J12:J71)</f>
        <v>0</v>
      </c>
      <c r="K11" s="555"/>
      <c r="L11" s="639">
        <f t="array" ref="L11">SUM(IF(L12:L161="○",$I12:$I161*$J12:$J161,0))</f>
        <v>0</v>
      </c>
      <c r="M11" s="639">
        <f t="array" ref="M11">SUM(IF(M12:M161="○",$I12:$I161*$J12:$J161,0))</f>
        <v>0</v>
      </c>
      <c r="N11" s="639">
        <f t="array" ref="N11">SUM(IF(N12:N161="○",$I12:$I161*$J12:$J161,0))</f>
        <v>0</v>
      </c>
      <c r="O11" s="639">
        <f t="array" ref="O11">SUM(IF(O12:O161="○",$I12:$I161*$J12:$J161,0))</f>
        <v>0</v>
      </c>
      <c r="P11" s="639">
        <f t="array" ref="P11">SUM(IF(P12:P161="○",$I12:$I161*$J12:$J161,0))</f>
        <v>0</v>
      </c>
      <c r="Q11" s="639">
        <f t="array" ref="Q11">SUM(IF(Q12:Q161="○",$I12:$I161*$J12:$J161,0))</f>
        <v>0</v>
      </c>
      <c r="R11" s="639">
        <f t="array" ref="R11">SUM(IF(R12:R161="○",$I12:$I161*$J12:$J161,0))</f>
        <v>0</v>
      </c>
      <c r="S11" s="639">
        <f t="array" ref="S11">SUM(IF(S12:S161="○",$I12:$I161*$J12:$J161,0))</f>
        <v>0</v>
      </c>
      <c r="T11" s="639">
        <f t="array" ref="T11">SUM(IF(T12:T161="○",$I12:$I161*$J12:$J161,0))</f>
        <v>0</v>
      </c>
      <c r="U11" s="639">
        <f t="array" ref="U11">SUM(IF(U12:U161="○",$I12:$I161*$J12:$J161,0))</f>
        <v>0</v>
      </c>
      <c r="V11" s="639">
        <f t="array" ref="V11">SUM(IF(V12:V161="○",$I12:$I161*$J12:$J161,0))</f>
        <v>0</v>
      </c>
      <c r="W11" s="655"/>
      <c r="X11" s="547" t="s">
        <v>1859</v>
      </c>
      <c r="Y11" s="548" t="s">
        <v>1859</v>
      </c>
      <c r="Z11" s="606">
        <f>SUM(Z12:Z71)</f>
        <v>0</v>
      </c>
      <c r="AA11" s="641">
        <f>SUM(AA12:AA71)</f>
        <v>0</v>
      </c>
      <c r="AB11" s="606">
        <f>SUM(AB12:AB71)</f>
        <v>0</v>
      </c>
      <c r="AC11" s="743"/>
      <c r="AD11" s="699"/>
      <c r="AE11" s="703"/>
      <c r="AN11" s="533"/>
    </row>
    <row r="12" spans="2:40" ht="13.5" customHeight="1" x14ac:dyDescent="0.25">
      <c r="B12" s="401"/>
      <c r="D12" s="459">
        <v>1</v>
      </c>
      <c r="E12" s="644"/>
      <c r="F12" s="644"/>
      <c r="G12" s="644"/>
      <c r="H12" s="644"/>
      <c r="I12" s="700"/>
      <c r="J12" s="575"/>
      <c r="K12" s="898"/>
      <c r="L12" s="659"/>
      <c r="M12" s="659"/>
      <c r="N12" s="659"/>
      <c r="O12" s="659"/>
      <c r="P12" s="659"/>
      <c r="Q12" s="659"/>
      <c r="R12" s="659"/>
      <c r="S12" s="659"/>
      <c r="T12" s="659"/>
      <c r="U12" s="659"/>
      <c r="V12" s="659"/>
      <c r="W12" s="901"/>
      <c r="X12" s="572"/>
      <c r="Y12" s="573"/>
      <c r="Z12" s="574" t="str">
        <f t="shared" ref="Z12:Z41" si="1">IF(OR(G12="",I12="",),"",I12/1000*J12*X12*Y12)</f>
        <v/>
      </c>
      <c r="AA12" s="575"/>
      <c r="AB12" s="576" t="str">
        <f>IF(AA12="",Z12,AA12)</f>
        <v/>
      </c>
      <c r="AC12" s="808"/>
      <c r="AD12" s="334"/>
      <c r="AE12" s="5"/>
    </row>
    <row r="13" spans="2:40" ht="13.5" customHeight="1" x14ac:dyDescent="0.25">
      <c r="B13" s="401"/>
      <c r="D13" s="416">
        <f t="shared" ref="D13:D41" si="2">D12+1</f>
        <v>2</v>
      </c>
      <c r="E13" s="534"/>
      <c r="F13" s="534"/>
      <c r="G13" s="534"/>
      <c r="H13" s="534"/>
      <c r="I13" s="484"/>
      <c r="J13" s="586"/>
      <c r="K13" s="899"/>
      <c r="L13" s="661"/>
      <c r="M13" s="571"/>
      <c r="N13" s="571"/>
      <c r="O13" s="571"/>
      <c r="P13" s="661"/>
      <c r="Q13" s="661"/>
      <c r="R13" s="661"/>
      <c r="S13" s="661"/>
      <c r="T13" s="661"/>
      <c r="U13" s="571"/>
      <c r="V13" s="571"/>
      <c r="W13" s="902"/>
      <c r="X13" s="479"/>
      <c r="Y13" s="584"/>
      <c r="Z13" s="585" t="str">
        <f t="shared" si="1"/>
        <v/>
      </c>
      <c r="AA13" s="586"/>
      <c r="AB13" s="587" t="str">
        <f>IF(AA13="",Z13,AA13)</f>
        <v/>
      </c>
      <c r="AC13" s="808"/>
      <c r="AD13" s="334"/>
      <c r="AE13" s="5"/>
    </row>
    <row r="14" spans="2:40" ht="13.5" customHeight="1" x14ac:dyDescent="0.25">
      <c r="B14" s="401"/>
      <c r="D14" s="416">
        <f t="shared" si="2"/>
        <v>3</v>
      </c>
      <c r="E14" s="534"/>
      <c r="F14" s="534"/>
      <c r="G14" s="534"/>
      <c r="H14" s="534"/>
      <c r="I14" s="484"/>
      <c r="J14" s="586"/>
      <c r="K14" s="899"/>
      <c r="L14" s="661"/>
      <c r="M14" s="571"/>
      <c r="N14" s="571"/>
      <c r="O14" s="571"/>
      <c r="P14" s="661"/>
      <c r="Q14" s="661"/>
      <c r="R14" s="661"/>
      <c r="S14" s="661"/>
      <c r="T14" s="661"/>
      <c r="U14" s="571"/>
      <c r="V14" s="571"/>
      <c r="W14" s="902"/>
      <c r="X14" s="479"/>
      <c r="Y14" s="584"/>
      <c r="Z14" s="585" t="str">
        <f t="shared" si="1"/>
        <v/>
      </c>
      <c r="AA14" s="586"/>
      <c r="AB14" s="587" t="str">
        <f>IF(AA14="",Z14,AA14)</f>
        <v/>
      </c>
      <c r="AC14" s="808"/>
      <c r="AD14" s="334"/>
      <c r="AE14" s="5"/>
    </row>
    <row r="15" spans="2:40" ht="13.5" customHeight="1" x14ac:dyDescent="0.25">
      <c r="B15" s="401"/>
      <c r="D15" s="416">
        <f t="shared" si="2"/>
        <v>4</v>
      </c>
      <c r="E15" s="534"/>
      <c r="F15" s="534"/>
      <c r="G15" s="534"/>
      <c r="H15" s="534"/>
      <c r="I15" s="484"/>
      <c r="J15" s="586"/>
      <c r="K15" s="899"/>
      <c r="L15" s="661"/>
      <c r="M15" s="571"/>
      <c r="N15" s="571"/>
      <c r="O15" s="571"/>
      <c r="P15" s="661"/>
      <c r="Q15" s="661"/>
      <c r="R15" s="661"/>
      <c r="S15" s="661"/>
      <c r="T15" s="661"/>
      <c r="U15" s="571"/>
      <c r="V15" s="571"/>
      <c r="W15" s="902"/>
      <c r="X15" s="479"/>
      <c r="Y15" s="584"/>
      <c r="Z15" s="585" t="str">
        <f t="shared" si="1"/>
        <v/>
      </c>
      <c r="AA15" s="586"/>
      <c r="AB15" s="587" t="str">
        <f t="shared" ref="AB15:AB41" si="3">IF(AA15="",Z15,AA15)</f>
        <v/>
      </c>
      <c r="AC15" s="808"/>
      <c r="AD15" s="334"/>
      <c r="AE15" s="5"/>
    </row>
    <row r="16" spans="2:40" ht="13.5" customHeight="1" x14ac:dyDescent="0.25">
      <c r="B16" s="401"/>
      <c r="D16" s="416">
        <f t="shared" si="2"/>
        <v>5</v>
      </c>
      <c r="E16" s="534"/>
      <c r="F16" s="534"/>
      <c r="G16" s="534"/>
      <c r="H16" s="534"/>
      <c r="I16" s="484"/>
      <c r="J16" s="586"/>
      <c r="K16" s="899"/>
      <c r="L16" s="661"/>
      <c r="M16" s="571"/>
      <c r="N16" s="571"/>
      <c r="O16" s="571"/>
      <c r="P16" s="661"/>
      <c r="Q16" s="661"/>
      <c r="R16" s="661"/>
      <c r="S16" s="661"/>
      <c r="T16" s="661"/>
      <c r="U16" s="571"/>
      <c r="V16" s="571"/>
      <c r="W16" s="902"/>
      <c r="X16" s="479"/>
      <c r="Y16" s="584"/>
      <c r="Z16" s="585" t="str">
        <f t="shared" si="1"/>
        <v/>
      </c>
      <c r="AA16" s="586"/>
      <c r="AB16" s="587" t="str">
        <f t="shared" si="3"/>
        <v/>
      </c>
      <c r="AC16" s="808"/>
      <c r="AD16" s="334"/>
      <c r="AE16" s="5"/>
    </row>
    <row r="17" spans="2:35" ht="13.5" customHeight="1" x14ac:dyDescent="0.25">
      <c r="B17" s="401"/>
      <c r="D17" s="416">
        <f t="shared" si="2"/>
        <v>6</v>
      </c>
      <c r="E17" s="534"/>
      <c r="F17" s="534"/>
      <c r="G17" s="534"/>
      <c r="H17" s="534"/>
      <c r="I17" s="484"/>
      <c r="J17" s="586"/>
      <c r="K17" s="899"/>
      <c r="L17" s="661"/>
      <c r="M17" s="571"/>
      <c r="N17" s="571"/>
      <c r="O17" s="571"/>
      <c r="P17" s="661"/>
      <c r="Q17" s="661"/>
      <c r="R17" s="661"/>
      <c r="S17" s="661"/>
      <c r="T17" s="661"/>
      <c r="U17" s="571"/>
      <c r="V17" s="571"/>
      <c r="W17" s="902"/>
      <c r="X17" s="479"/>
      <c r="Y17" s="584"/>
      <c r="Z17" s="585" t="str">
        <f t="shared" si="1"/>
        <v/>
      </c>
      <c r="AA17" s="586"/>
      <c r="AB17" s="587" t="str">
        <f t="shared" si="3"/>
        <v/>
      </c>
      <c r="AC17" s="808"/>
      <c r="AD17" s="334"/>
      <c r="AE17" s="5"/>
    </row>
    <row r="18" spans="2:35" ht="13.5" customHeight="1" x14ac:dyDescent="0.25">
      <c r="B18" s="401"/>
      <c r="D18" s="416">
        <f t="shared" si="2"/>
        <v>7</v>
      </c>
      <c r="E18" s="534"/>
      <c r="F18" s="534"/>
      <c r="G18" s="534"/>
      <c r="H18" s="534"/>
      <c r="I18" s="484"/>
      <c r="J18" s="586"/>
      <c r="K18" s="899"/>
      <c r="L18" s="661"/>
      <c r="M18" s="571"/>
      <c r="N18" s="571"/>
      <c r="O18" s="571"/>
      <c r="P18" s="661"/>
      <c r="Q18" s="661"/>
      <c r="R18" s="661"/>
      <c r="S18" s="661"/>
      <c r="T18" s="661"/>
      <c r="U18" s="571"/>
      <c r="V18" s="571"/>
      <c r="W18" s="902"/>
      <c r="X18" s="479"/>
      <c r="Y18" s="584"/>
      <c r="Z18" s="585" t="str">
        <f t="shared" si="1"/>
        <v/>
      </c>
      <c r="AA18" s="586"/>
      <c r="AB18" s="587" t="str">
        <f t="shared" si="3"/>
        <v/>
      </c>
      <c r="AC18" s="808"/>
      <c r="AD18" s="334"/>
      <c r="AE18" s="5"/>
    </row>
    <row r="19" spans="2:35" ht="13.5" customHeight="1" x14ac:dyDescent="0.25">
      <c r="B19" s="401"/>
      <c r="D19" s="416">
        <f t="shared" si="2"/>
        <v>8</v>
      </c>
      <c r="E19" s="534"/>
      <c r="F19" s="534"/>
      <c r="G19" s="534"/>
      <c r="H19" s="534"/>
      <c r="I19" s="484"/>
      <c r="J19" s="586"/>
      <c r="K19" s="899"/>
      <c r="L19" s="661"/>
      <c r="M19" s="571"/>
      <c r="N19" s="571"/>
      <c r="O19" s="571"/>
      <c r="P19" s="661"/>
      <c r="Q19" s="661"/>
      <c r="R19" s="661"/>
      <c r="S19" s="661"/>
      <c r="T19" s="661"/>
      <c r="U19" s="571"/>
      <c r="V19" s="571"/>
      <c r="W19" s="902"/>
      <c r="X19" s="479"/>
      <c r="Y19" s="584"/>
      <c r="Z19" s="585" t="str">
        <f t="shared" si="1"/>
        <v/>
      </c>
      <c r="AA19" s="586"/>
      <c r="AB19" s="587" t="str">
        <f t="shared" si="3"/>
        <v/>
      </c>
      <c r="AC19" s="808"/>
      <c r="AD19" s="334"/>
      <c r="AE19" s="5"/>
    </row>
    <row r="20" spans="2:35" ht="13.5" customHeight="1" x14ac:dyDescent="0.25">
      <c r="B20" s="401"/>
      <c r="D20" s="416">
        <f t="shared" si="2"/>
        <v>9</v>
      </c>
      <c r="E20" s="534"/>
      <c r="F20" s="534"/>
      <c r="G20" s="534"/>
      <c r="H20" s="534"/>
      <c r="I20" s="484"/>
      <c r="J20" s="586"/>
      <c r="K20" s="899"/>
      <c r="L20" s="661"/>
      <c r="M20" s="571"/>
      <c r="N20" s="571"/>
      <c r="O20" s="571"/>
      <c r="P20" s="661"/>
      <c r="Q20" s="661"/>
      <c r="R20" s="661"/>
      <c r="S20" s="661"/>
      <c r="T20" s="661"/>
      <c r="U20" s="571"/>
      <c r="V20" s="571"/>
      <c r="W20" s="902"/>
      <c r="X20" s="479"/>
      <c r="Y20" s="584"/>
      <c r="Z20" s="585" t="str">
        <f t="shared" si="1"/>
        <v/>
      </c>
      <c r="AA20" s="586"/>
      <c r="AB20" s="587" t="str">
        <f t="shared" si="3"/>
        <v/>
      </c>
      <c r="AC20" s="808"/>
      <c r="AD20" s="334"/>
      <c r="AE20" s="5"/>
    </row>
    <row r="21" spans="2:35" ht="13.5" customHeight="1" x14ac:dyDescent="0.25">
      <c r="B21" s="401"/>
      <c r="D21" s="416">
        <f t="shared" si="2"/>
        <v>10</v>
      </c>
      <c r="E21" s="534"/>
      <c r="F21" s="534"/>
      <c r="G21" s="534"/>
      <c r="H21" s="534"/>
      <c r="I21" s="484"/>
      <c r="J21" s="586"/>
      <c r="K21" s="899"/>
      <c r="L21" s="661"/>
      <c r="M21" s="571"/>
      <c r="N21" s="571"/>
      <c r="O21" s="571"/>
      <c r="P21" s="661"/>
      <c r="Q21" s="661"/>
      <c r="R21" s="661"/>
      <c r="S21" s="661"/>
      <c r="T21" s="661"/>
      <c r="U21" s="571"/>
      <c r="V21" s="571"/>
      <c r="W21" s="902"/>
      <c r="X21" s="479"/>
      <c r="Y21" s="584"/>
      <c r="Z21" s="585" t="str">
        <f t="shared" si="1"/>
        <v/>
      </c>
      <c r="AA21" s="586"/>
      <c r="AB21" s="587" t="str">
        <f t="shared" si="3"/>
        <v/>
      </c>
      <c r="AC21" s="808"/>
      <c r="AD21" s="334"/>
      <c r="AE21" s="5"/>
    </row>
    <row r="22" spans="2:35" ht="13.5" customHeight="1" x14ac:dyDescent="0.25">
      <c r="B22" s="401"/>
      <c r="D22" s="416">
        <f t="shared" si="2"/>
        <v>11</v>
      </c>
      <c r="E22" s="534"/>
      <c r="F22" s="534"/>
      <c r="G22" s="534"/>
      <c r="H22" s="534"/>
      <c r="I22" s="484"/>
      <c r="J22" s="586"/>
      <c r="K22" s="899"/>
      <c r="L22" s="661"/>
      <c r="M22" s="571"/>
      <c r="N22" s="571"/>
      <c r="O22" s="571"/>
      <c r="P22" s="661"/>
      <c r="Q22" s="661"/>
      <c r="R22" s="661"/>
      <c r="S22" s="661"/>
      <c r="T22" s="661"/>
      <c r="U22" s="571"/>
      <c r="V22" s="571"/>
      <c r="W22" s="902"/>
      <c r="X22" s="479"/>
      <c r="Y22" s="584"/>
      <c r="Z22" s="585" t="str">
        <f t="shared" si="1"/>
        <v/>
      </c>
      <c r="AA22" s="586"/>
      <c r="AB22" s="587" t="str">
        <f t="shared" si="3"/>
        <v/>
      </c>
      <c r="AC22" s="808"/>
      <c r="AD22" s="334"/>
      <c r="AE22" s="5"/>
    </row>
    <row r="23" spans="2:35" ht="13.5" customHeight="1" x14ac:dyDescent="0.25">
      <c r="B23" s="401"/>
      <c r="D23" s="416">
        <f t="shared" si="2"/>
        <v>12</v>
      </c>
      <c r="E23" s="534"/>
      <c r="F23" s="534"/>
      <c r="G23" s="534"/>
      <c r="H23" s="534"/>
      <c r="I23" s="484"/>
      <c r="J23" s="586"/>
      <c r="K23" s="899"/>
      <c r="L23" s="661"/>
      <c r="M23" s="571"/>
      <c r="N23" s="571"/>
      <c r="O23" s="571"/>
      <c r="P23" s="661"/>
      <c r="Q23" s="661"/>
      <c r="R23" s="661"/>
      <c r="S23" s="661"/>
      <c r="T23" s="661"/>
      <c r="U23" s="571"/>
      <c r="V23" s="571"/>
      <c r="W23" s="902"/>
      <c r="X23" s="479"/>
      <c r="Y23" s="584"/>
      <c r="Z23" s="585" t="str">
        <f t="shared" si="1"/>
        <v/>
      </c>
      <c r="AA23" s="586"/>
      <c r="AB23" s="587" t="str">
        <f t="shared" si="3"/>
        <v/>
      </c>
      <c r="AC23" s="808"/>
      <c r="AD23" s="334"/>
      <c r="AE23" s="5"/>
      <c r="AG23" s="486"/>
      <c r="AH23" s="537"/>
      <c r="AI23" s="666"/>
    </row>
    <row r="24" spans="2:35" ht="13.5" customHeight="1" x14ac:dyDescent="0.25">
      <c r="B24" s="401"/>
      <c r="D24" s="416">
        <f t="shared" si="2"/>
        <v>13</v>
      </c>
      <c r="E24" s="534"/>
      <c r="F24" s="534"/>
      <c r="G24" s="534"/>
      <c r="H24" s="534"/>
      <c r="I24" s="484"/>
      <c r="J24" s="586"/>
      <c r="K24" s="899"/>
      <c r="L24" s="661"/>
      <c r="M24" s="571"/>
      <c r="N24" s="571"/>
      <c r="O24" s="571"/>
      <c r="P24" s="661"/>
      <c r="Q24" s="661"/>
      <c r="R24" s="661"/>
      <c r="S24" s="661"/>
      <c r="T24" s="661"/>
      <c r="U24" s="571"/>
      <c r="V24" s="571"/>
      <c r="W24" s="902"/>
      <c r="X24" s="479"/>
      <c r="Y24" s="584"/>
      <c r="Z24" s="585" t="str">
        <f t="shared" si="1"/>
        <v/>
      </c>
      <c r="AA24" s="586"/>
      <c r="AB24" s="587" t="str">
        <f t="shared" si="3"/>
        <v/>
      </c>
      <c r="AC24" s="808"/>
      <c r="AD24" s="334"/>
      <c r="AE24" s="5"/>
    </row>
    <row r="25" spans="2:35" ht="13.5" customHeight="1" x14ac:dyDescent="0.25">
      <c r="B25" s="401"/>
      <c r="D25" s="416">
        <f t="shared" si="2"/>
        <v>14</v>
      </c>
      <c r="E25" s="534"/>
      <c r="F25" s="534"/>
      <c r="G25" s="534"/>
      <c r="H25" s="534"/>
      <c r="I25" s="484"/>
      <c r="J25" s="586"/>
      <c r="K25" s="899"/>
      <c r="L25" s="661"/>
      <c r="M25" s="571"/>
      <c r="N25" s="571"/>
      <c r="O25" s="571"/>
      <c r="P25" s="661"/>
      <c r="Q25" s="661"/>
      <c r="R25" s="661"/>
      <c r="S25" s="661"/>
      <c r="T25" s="661"/>
      <c r="U25" s="571"/>
      <c r="V25" s="571"/>
      <c r="W25" s="902"/>
      <c r="X25" s="479"/>
      <c r="Y25" s="584"/>
      <c r="Z25" s="585" t="str">
        <f t="shared" si="1"/>
        <v/>
      </c>
      <c r="AA25" s="586"/>
      <c r="AB25" s="587" t="str">
        <f t="shared" si="3"/>
        <v/>
      </c>
      <c r="AC25" s="808"/>
      <c r="AD25" s="334"/>
      <c r="AE25" s="5"/>
    </row>
    <row r="26" spans="2:35" ht="13.5" customHeight="1" x14ac:dyDescent="0.25">
      <c r="B26" s="401"/>
      <c r="D26" s="416">
        <f t="shared" si="2"/>
        <v>15</v>
      </c>
      <c r="E26" s="534"/>
      <c r="F26" s="534"/>
      <c r="G26" s="534"/>
      <c r="H26" s="534"/>
      <c r="I26" s="484"/>
      <c r="J26" s="586"/>
      <c r="K26" s="899"/>
      <c r="L26" s="661"/>
      <c r="M26" s="571"/>
      <c r="N26" s="571"/>
      <c r="O26" s="571"/>
      <c r="P26" s="661"/>
      <c r="Q26" s="661"/>
      <c r="R26" s="661"/>
      <c r="S26" s="661"/>
      <c r="T26" s="661"/>
      <c r="U26" s="571"/>
      <c r="V26" s="571"/>
      <c r="W26" s="902"/>
      <c r="X26" s="479"/>
      <c r="Y26" s="584"/>
      <c r="Z26" s="585" t="str">
        <f t="shared" si="1"/>
        <v/>
      </c>
      <c r="AA26" s="586"/>
      <c r="AB26" s="587" t="str">
        <f t="shared" si="3"/>
        <v/>
      </c>
      <c r="AC26" s="808"/>
      <c r="AD26" s="334"/>
      <c r="AE26" s="5"/>
    </row>
    <row r="27" spans="2:35" ht="13.5" customHeight="1" x14ac:dyDescent="0.25">
      <c r="B27" s="401"/>
      <c r="D27" s="416">
        <f t="shared" si="2"/>
        <v>16</v>
      </c>
      <c r="E27" s="534"/>
      <c r="F27" s="534"/>
      <c r="G27" s="534"/>
      <c r="H27" s="534"/>
      <c r="I27" s="484"/>
      <c r="J27" s="586"/>
      <c r="K27" s="899"/>
      <c r="L27" s="661"/>
      <c r="M27" s="571"/>
      <c r="N27" s="571"/>
      <c r="O27" s="571"/>
      <c r="P27" s="661"/>
      <c r="Q27" s="661"/>
      <c r="R27" s="661"/>
      <c r="S27" s="661"/>
      <c r="T27" s="661"/>
      <c r="U27" s="571"/>
      <c r="V27" s="571"/>
      <c r="W27" s="902"/>
      <c r="X27" s="479"/>
      <c r="Y27" s="584"/>
      <c r="Z27" s="585" t="str">
        <f t="shared" si="1"/>
        <v/>
      </c>
      <c r="AA27" s="586"/>
      <c r="AB27" s="587" t="str">
        <f t="shared" si="3"/>
        <v/>
      </c>
      <c r="AC27" s="808"/>
      <c r="AD27" s="334"/>
      <c r="AE27" s="5"/>
    </row>
    <row r="28" spans="2:35" ht="13.5" customHeight="1" x14ac:dyDescent="0.25">
      <c r="B28" s="401"/>
      <c r="D28" s="416">
        <f t="shared" si="2"/>
        <v>17</v>
      </c>
      <c r="E28" s="534"/>
      <c r="F28" s="534"/>
      <c r="G28" s="534"/>
      <c r="H28" s="534"/>
      <c r="I28" s="484"/>
      <c r="J28" s="586"/>
      <c r="K28" s="899"/>
      <c r="L28" s="661"/>
      <c r="M28" s="571"/>
      <c r="N28" s="571"/>
      <c r="O28" s="571"/>
      <c r="P28" s="661"/>
      <c r="Q28" s="661"/>
      <c r="R28" s="661"/>
      <c r="S28" s="661"/>
      <c r="T28" s="661"/>
      <c r="U28" s="571"/>
      <c r="V28" s="571"/>
      <c r="W28" s="902"/>
      <c r="X28" s="479"/>
      <c r="Y28" s="584"/>
      <c r="Z28" s="585" t="str">
        <f t="shared" si="1"/>
        <v/>
      </c>
      <c r="AA28" s="586"/>
      <c r="AB28" s="587" t="str">
        <f t="shared" si="3"/>
        <v/>
      </c>
      <c r="AC28" s="808"/>
      <c r="AD28" s="334"/>
      <c r="AE28" s="5"/>
    </row>
    <row r="29" spans="2:35" ht="13.5" customHeight="1" x14ac:dyDescent="0.25">
      <c r="B29" s="401"/>
      <c r="D29" s="416">
        <f t="shared" si="2"/>
        <v>18</v>
      </c>
      <c r="E29" s="534"/>
      <c r="F29" s="534"/>
      <c r="G29" s="534"/>
      <c r="H29" s="534"/>
      <c r="I29" s="484"/>
      <c r="J29" s="586"/>
      <c r="K29" s="899"/>
      <c r="L29" s="661"/>
      <c r="M29" s="571"/>
      <c r="N29" s="571"/>
      <c r="O29" s="571"/>
      <c r="P29" s="661"/>
      <c r="Q29" s="661"/>
      <c r="R29" s="661"/>
      <c r="S29" s="661"/>
      <c r="T29" s="661"/>
      <c r="U29" s="571"/>
      <c r="V29" s="571"/>
      <c r="W29" s="902"/>
      <c r="X29" s="479"/>
      <c r="Y29" s="584"/>
      <c r="Z29" s="585" t="str">
        <f t="shared" si="1"/>
        <v/>
      </c>
      <c r="AA29" s="586"/>
      <c r="AB29" s="587" t="str">
        <f t="shared" si="3"/>
        <v/>
      </c>
      <c r="AC29" s="808"/>
      <c r="AD29" s="334"/>
      <c r="AE29" s="5"/>
    </row>
    <row r="30" spans="2:35" ht="13.5" customHeight="1" x14ac:dyDescent="0.25">
      <c r="B30" s="401"/>
      <c r="D30" s="416">
        <f t="shared" si="2"/>
        <v>19</v>
      </c>
      <c r="E30" s="534"/>
      <c r="F30" s="534"/>
      <c r="G30" s="534"/>
      <c r="H30" s="534"/>
      <c r="I30" s="484"/>
      <c r="J30" s="586"/>
      <c r="K30" s="899"/>
      <c r="L30" s="661"/>
      <c r="M30" s="571"/>
      <c r="N30" s="571"/>
      <c r="O30" s="571"/>
      <c r="P30" s="661"/>
      <c r="Q30" s="661"/>
      <c r="R30" s="661"/>
      <c r="S30" s="661"/>
      <c r="T30" s="661"/>
      <c r="U30" s="571"/>
      <c r="V30" s="571"/>
      <c r="W30" s="902"/>
      <c r="X30" s="479"/>
      <c r="Y30" s="584"/>
      <c r="Z30" s="585" t="str">
        <f t="shared" si="1"/>
        <v/>
      </c>
      <c r="AA30" s="586"/>
      <c r="AB30" s="587" t="str">
        <f t="shared" si="3"/>
        <v/>
      </c>
      <c r="AC30" s="808"/>
      <c r="AD30" s="334"/>
      <c r="AE30" s="5"/>
    </row>
    <row r="31" spans="2:35" ht="13.5" customHeight="1" x14ac:dyDescent="0.25">
      <c r="B31" s="401"/>
      <c r="D31" s="416">
        <f t="shared" si="2"/>
        <v>20</v>
      </c>
      <c r="E31" s="534"/>
      <c r="F31" s="534"/>
      <c r="G31" s="534"/>
      <c r="H31" s="534"/>
      <c r="I31" s="484"/>
      <c r="J31" s="586"/>
      <c r="K31" s="899"/>
      <c r="L31" s="661"/>
      <c r="M31" s="571"/>
      <c r="N31" s="571"/>
      <c r="O31" s="571"/>
      <c r="P31" s="661"/>
      <c r="Q31" s="661"/>
      <c r="R31" s="661"/>
      <c r="S31" s="661"/>
      <c r="T31" s="661"/>
      <c r="U31" s="571"/>
      <c r="V31" s="571"/>
      <c r="W31" s="902"/>
      <c r="X31" s="479"/>
      <c r="Y31" s="584"/>
      <c r="Z31" s="585" t="str">
        <f t="shared" si="1"/>
        <v/>
      </c>
      <c r="AA31" s="586"/>
      <c r="AB31" s="587" t="str">
        <f t="shared" si="3"/>
        <v/>
      </c>
      <c r="AC31" s="808"/>
      <c r="AD31" s="334"/>
      <c r="AE31" s="5"/>
    </row>
    <row r="32" spans="2:35" ht="13.5" customHeight="1" x14ac:dyDescent="0.25">
      <c r="B32" s="401"/>
      <c r="D32" s="416">
        <f t="shared" si="2"/>
        <v>21</v>
      </c>
      <c r="E32" s="534"/>
      <c r="F32" s="534"/>
      <c r="G32" s="534"/>
      <c r="H32" s="534"/>
      <c r="I32" s="484"/>
      <c r="J32" s="586"/>
      <c r="K32" s="899"/>
      <c r="L32" s="661"/>
      <c r="M32" s="571"/>
      <c r="N32" s="571"/>
      <c r="O32" s="571"/>
      <c r="P32" s="661"/>
      <c r="Q32" s="661"/>
      <c r="R32" s="661"/>
      <c r="S32" s="661"/>
      <c r="T32" s="661"/>
      <c r="U32" s="571"/>
      <c r="V32" s="571"/>
      <c r="W32" s="902"/>
      <c r="X32" s="479"/>
      <c r="Y32" s="584"/>
      <c r="Z32" s="585" t="str">
        <f t="shared" si="1"/>
        <v/>
      </c>
      <c r="AA32" s="586"/>
      <c r="AB32" s="587" t="str">
        <f t="shared" si="3"/>
        <v/>
      </c>
      <c r="AC32" s="808"/>
      <c r="AD32" s="334"/>
      <c r="AE32" s="5"/>
    </row>
    <row r="33" spans="2:40" ht="13.5" customHeight="1" x14ac:dyDescent="0.25">
      <c r="B33" s="401"/>
      <c r="D33" s="416">
        <f t="shared" si="2"/>
        <v>22</v>
      </c>
      <c r="E33" s="534"/>
      <c r="F33" s="534"/>
      <c r="G33" s="534"/>
      <c r="H33" s="534"/>
      <c r="I33" s="484"/>
      <c r="J33" s="586"/>
      <c r="K33" s="899"/>
      <c r="L33" s="661"/>
      <c r="M33" s="571"/>
      <c r="N33" s="571"/>
      <c r="O33" s="571"/>
      <c r="P33" s="661"/>
      <c r="Q33" s="661"/>
      <c r="R33" s="661"/>
      <c r="S33" s="661"/>
      <c r="T33" s="661"/>
      <c r="U33" s="571"/>
      <c r="V33" s="571"/>
      <c r="W33" s="902"/>
      <c r="X33" s="479"/>
      <c r="Y33" s="584"/>
      <c r="Z33" s="585" t="str">
        <f t="shared" si="1"/>
        <v/>
      </c>
      <c r="AA33" s="586"/>
      <c r="AB33" s="587" t="str">
        <f t="shared" si="3"/>
        <v/>
      </c>
      <c r="AC33" s="808"/>
      <c r="AD33" s="334"/>
      <c r="AE33" s="5"/>
    </row>
    <row r="34" spans="2:40" ht="13.5" customHeight="1" x14ac:dyDescent="0.25">
      <c r="B34" s="401"/>
      <c r="D34" s="416">
        <f t="shared" si="2"/>
        <v>23</v>
      </c>
      <c r="E34" s="534"/>
      <c r="F34" s="534"/>
      <c r="G34" s="534"/>
      <c r="H34" s="534"/>
      <c r="I34" s="484"/>
      <c r="J34" s="586"/>
      <c r="K34" s="899"/>
      <c r="L34" s="661"/>
      <c r="M34" s="571"/>
      <c r="N34" s="571"/>
      <c r="O34" s="571"/>
      <c r="P34" s="661"/>
      <c r="Q34" s="661"/>
      <c r="R34" s="661"/>
      <c r="S34" s="661"/>
      <c r="T34" s="661"/>
      <c r="U34" s="571"/>
      <c r="V34" s="571"/>
      <c r="W34" s="902"/>
      <c r="X34" s="479"/>
      <c r="Y34" s="584"/>
      <c r="Z34" s="585" t="str">
        <f t="shared" si="1"/>
        <v/>
      </c>
      <c r="AA34" s="586"/>
      <c r="AB34" s="587" t="str">
        <f t="shared" si="3"/>
        <v/>
      </c>
      <c r="AC34" s="808"/>
      <c r="AD34" s="334"/>
      <c r="AE34" s="5"/>
    </row>
    <row r="35" spans="2:40" ht="13.5" customHeight="1" x14ac:dyDescent="0.25">
      <c r="B35" s="401"/>
      <c r="D35" s="416">
        <f t="shared" si="2"/>
        <v>24</v>
      </c>
      <c r="E35" s="534"/>
      <c r="F35" s="534"/>
      <c r="G35" s="534"/>
      <c r="H35" s="534"/>
      <c r="I35" s="484"/>
      <c r="J35" s="586"/>
      <c r="K35" s="899"/>
      <c r="L35" s="661"/>
      <c r="M35" s="571"/>
      <c r="N35" s="571"/>
      <c r="O35" s="571"/>
      <c r="P35" s="661"/>
      <c r="Q35" s="661"/>
      <c r="R35" s="661"/>
      <c r="S35" s="661"/>
      <c r="T35" s="661"/>
      <c r="U35" s="571"/>
      <c r="V35" s="571"/>
      <c r="W35" s="902"/>
      <c r="X35" s="479"/>
      <c r="Y35" s="584"/>
      <c r="Z35" s="585" t="str">
        <f t="shared" si="1"/>
        <v/>
      </c>
      <c r="AA35" s="586"/>
      <c r="AB35" s="587" t="str">
        <f t="shared" si="3"/>
        <v/>
      </c>
      <c r="AC35" s="808"/>
      <c r="AD35" s="334"/>
      <c r="AE35" s="5"/>
    </row>
    <row r="36" spans="2:40" ht="13.5" customHeight="1" x14ac:dyDescent="0.25">
      <c r="B36" s="401"/>
      <c r="D36" s="416">
        <f t="shared" si="2"/>
        <v>25</v>
      </c>
      <c r="E36" s="534"/>
      <c r="F36" s="534"/>
      <c r="G36" s="534"/>
      <c r="H36" s="534"/>
      <c r="I36" s="484"/>
      <c r="J36" s="586"/>
      <c r="K36" s="899"/>
      <c r="L36" s="661"/>
      <c r="M36" s="571"/>
      <c r="N36" s="571"/>
      <c r="O36" s="571"/>
      <c r="P36" s="661"/>
      <c r="Q36" s="661"/>
      <c r="R36" s="661"/>
      <c r="S36" s="661"/>
      <c r="T36" s="661"/>
      <c r="U36" s="571"/>
      <c r="V36" s="571"/>
      <c r="W36" s="902"/>
      <c r="X36" s="479"/>
      <c r="Y36" s="584"/>
      <c r="Z36" s="585" t="str">
        <f t="shared" si="1"/>
        <v/>
      </c>
      <c r="AA36" s="586"/>
      <c r="AB36" s="587" t="str">
        <f t="shared" si="3"/>
        <v/>
      </c>
      <c r="AC36" s="808"/>
      <c r="AD36" s="334"/>
      <c r="AE36" s="5"/>
    </row>
    <row r="37" spans="2:40" ht="13.5" customHeight="1" x14ac:dyDescent="0.25">
      <c r="B37" s="401"/>
      <c r="D37" s="416">
        <f t="shared" si="2"/>
        <v>26</v>
      </c>
      <c r="E37" s="534"/>
      <c r="F37" s="534"/>
      <c r="G37" s="534"/>
      <c r="H37" s="534"/>
      <c r="I37" s="484"/>
      <c r="J37" s="586"/>
      <c r="K37" s="899"/>
      <c r="L37" s="661"/>
      <c r="M37" s="571"/>
      <c r="N37" s="571"/>
      <c r="O37" s="571"/>
      <c r="P37" s="661"/>
      <c r="Q37" s="661"/>
      <c r="R37" s="661"/>
      <c r="S37" s="661"/>
      <c r="T37" s="661"/>
      <c r="U37" s="571"/>
      <c r="V37" s="571"/>
      <c r="W37" s="902"/>
      <c r="X37" s="479"/>
      <c r="Y37" s="584"/>
      <c r="Z37" s="585" t="str">
        <f t="shared" si="1"/>
        <v/>
      </c>
      <c r="AA37" s="586"/>
      <c r="AB37" s="587" t="str">
        <f t="shared" si="3"/>
        <v/>
      </c>
      <c r="AC37" s="808"/>
      <c r="AD37" s="334"/>
      <c r="AE37" s="5"/>
    </row>
    <row r="38" spans="2:40" ht="13.5" customHeight="1" x14ac:dyDescent="0.25">
      <c r="B38" s="401"/>
      <c r="D38" s="416">
        <f t="shared" si="2"/>
        <v>27</v>
      </c>
      <c r="E38" s="534"/>
      <c r="F38" s="534"/>
      <c r="G38" s="534"/>
      <c r="H38" s="534"/>
      <c r="I38" s="484"/>
      <c r="J38" s="586"/>
      <c r="K38" s="899"/>
      <c r="L38" s="661"/>
      <c r="M38" s="571"/>
      <c r="N38" s="571"/>
      <c r="O38" s="571"/>
      <c r="P38" s="661"/>
      <c r="Q38" s="661"/>
      <c r="R38" s="661"/>
      <c r="S38" s="661"/>
      <c r="T38" s="661"/>
      <c r="U38" s="571"/>
      <c r="V38" s="571"/>
      <c r="W38" s="902"/>
      <c r="X38" s="479"/>
      <c r="Y38" s="584"/>
      <c r="Z38" s="585" t="str">
        <f t="shared" si="1"/>
        <v/>
      </c>
      <c r="AA38" s="586"/>
      <c r="AB38" s="587" t="str">
        <f t="shared" si="3"/>
        <v/>
      </c>
      <c r="AC38" s="808"/>
      <c r="AD38" s="334"/>
      <c r="AE38" s="5"/>
    </row>
    <row r="39" spans="2:40" ht="13.5" customHeight="1" x14ac:dyDescent="0.25">
      <c r="B39" s="401"/>
      <c r="D39" s="416">
        <f t="shared" si="2"/>
        <v>28</v>
      </c>
      <c r="E39" s="534"/>
      <c r="F39" s="534"/>
      <c r="G39" s="534"/>
      <c r="H39" s="534"/>
      <c r="I39" s="484"/>
      <c r="J39" s="586"/>
      <c r="K39" s="899"/>
      <c r="L39" s="661"/>
      <c r="M39" s="571"/>
      <c r="N39" s="571"/>
      <c r="O39" s="571"/>
      <c r="P39" s="661"/>
      <c r="Q39" s="661"/>
      <c r="R39" s="661"/>
      <c r="S39" s="661"/>
      <c r="T39" s="661"/>
      <c r="U39" s="571"/>
      <c r="V39" s="571"/>
      <c r="W39" s="902"/>
      <c r="X39" s="479"/>
      <c r="Y39" s="584"/>
      <c r="Z39" s="585" t="str">
        <f t="shared" si="1"/>
        <v/>
      </c>
      <c r="AA39" s="586"/>
      <c r="AB39" s="587" t="str">
        <f t="shared" si="3"/>
        <v/>
      </c>
      <c r="AC39" s="808"/>
      <c r="AD39" s="334"/>
      <c r="AE39" s="5"/>
      <c r="AG39" s="486"/>
    </row>
    <row r="40" spans="2:40" ht="13.5" customHeight="1" x14ac:dyDescent="0.25">
      <c r="B40" s="401"/>
      <c r="D40" s="416">
        <f t="shared" si="2"/>
        <v>29</v>
      </c>
      <c r="E40" s="534"/>
      <c r="F40" s="534"/>
      <c r="G40" s="534"/>
      <c r="H40" s="534"/>
      <c r="I40" s="484"/>
      <c r="J40" s="586"/>
      <c r="K40" s="899"/>
      <c r="L40" s="661"/>
      <c r="M40" s="571"/>
      <c r="N40" s="571"/>
      <c r="O40" s="571"/>
      <c r="P40" s="661"/>
      <c r="Q40" s="661"/>
      <c r="R40" s="661"/>
      <c r="S40" s="661"/>
      <c r="T40" s="661"/>
      <c r="U40" s="571"/>
      <c r="V40" s="571"/>
      <c r="W40" s="902"/>
      <c r="X40" s="479"/>
      <c r="Y40" s="584"/>
      <c r="Z40" s="585" t="str">
        <f t="shared" si="1"/>
        <v/>
      </c>
      <c r="AA40" s="586"/>
      <c r="AB40" s="587" t="str">
        <f t="shared" si="3"/>
        <v/>
      </c>
      <c r="AC40" s="808"/>
      <c r="AD40" s="334"/>
      <c r="AE40" s="5"/>
      <c r="AG40" s="486"/>
      <c r="AH40" s="537"/>
      <c r="AI40" s="666"/>
    </row>
    <row r="41" spans="2:40" ht="13.5" customHeight="1" x14ac:dyDescent="0.25">
      <c r="B41" s="401"/>
      <c r="D41" s="416">
        <f t="shared" si="2"/>
        <v>30</v>
      </c>
      <c r="E41" s="534"/>
      <c r="F41" s="534"/>
      <c r="G41" s="534"/>
      <c r="H41" s="534"/>
      <c r="I41" s="484"/>
      <c r="J41" s="586"/>
      <c r="K41" s="899"/>
      <c r="L41" s="661"/>
      <c r="M41" s="571"/>
      <c r="N41" s="571"/>
      <c r="O41" s="571"/>
      <c r="P41" s="661"/>
      <c r="Q41" s="661"/>
      <c r="R41" s="661"/>
      <c r="S41" s="661"/>
      <c r="T41" s="661"/>
      <c r="U41" s="571"/>
      <c r="V41" s="571"/>
      <c r="W41" s="902"/>
      <c r="X41" s="479"/>
      <c r="Y41" s="584"/>
      <c r="Z41" s="585" t="str">
        <f t="shared" si="1"/>
        <v/>
      </c>
      <c r="AA41" s="586"/>
      <c r="AB41" s="587" t="str">
        <f t="shared" si="3"/>
        <v/>
      </c>
      <c r="AC41" s="808"/>
      <c r="AD41" s="334"/>
      <c r="AE41" s="5"/>
    </row>
    <row r="42" spans="2:40" ht="13.5" customHeight="1" x14ac:dyDescent="0.25">
      <c r="B42" s="401"/>
      <c r="D42" s="416">
        <f>D41+1</f>
        <v>31</v>
      </c>
      <c r="E42" s="534"/>
      <c r="F42" s="534"/>
      <c r="G42" s="534"/>
      <c r="H42" s="534"/>
      <c r="I42" s="484"/>
      <c r="J42" s="586"/>
      <c r="K42" s="899"/>
      <c r="L42" s="661"/>
      <c r="M42" s="571"/>
      <c r="N42" s="571"/>
      <c r="O42" s="571"/>
      <c r="P42" s="661"/>
      <c r="Q42" s="661"/>
      <c r="R42" s="661"/>
      <c r="S42" s="661"/>
      <c r="T42" s="661"/>
      <c r="U42" s="571"/>
      <c r="V42" s="571"/>
      <c r="W42" s="902"/>
      <c r="X42" s="479"/>
      <c r="Y42" s="584"/>
      <c r="Z42" s="585" t="str">
        <f t="shared" ref="Z42:Z71" si="4">IF(OR(G42="",I42="",),"",I42/1000*J42*X42*Y42)</f>
        <v/>
      </c>
      <c r="AA42" s="586"/>
      <c r="AB42" s="587" t="str">
        <f t="shared" ref="AB42:AB71" si="5">IF(AA42="",Z42,AA42)</f>
        <v/>
      </c>
      <c r="AC42" s="808"/>
      <c r="AD42" s="334"/>
      <c r="AE42" s="5"/>
      <c r="AN42" s="701"/>
    </row>
    <row r="43" spans="2:40" ht="13.5" customHeight="1" x14ac:dyDescent="0.25">
      <c r="B43" s="401"/>
      <c r="D43" s="416">
        <f t="shared" ref="D43:D71" si="6">D42+1</f>
        <v>32</v>
      </c>
      <c r="E43" s="534"/>
      <c r="F43" s="534"/>
      <c r="G43" s="534"/>
      <c r="H43" s="534"/>
      <c r="I43" s="484"/>
      <c r="J43" s="586"/>
      <c r="K43" s="899"/>
      <c r="L43" s="661"/>
      <c r="M43" s="571"/>
      <c r="N43" s="571"/>
      <c r="O43" s="571"/>
      <c r="P43" s="661"/>
      <c r="Q43" s="661"/>
      <c r="R43" s="661"/>
      <c r="S43" s="661"/>
      <c r="T43" s="661"/>
      <c r="U43" s="571"/>
      <c r="V43" s="571"/>
      <c r="W43" s="902"/>
      <c r="X43" s="479"/>
      <c r="Y43" s="584"/>
      <c r="Z43" s="585" t="str">
        <f t="shared" si="4"/>
        <v/>
      </c>
      <c r="AA43" s="586"/>
      <c r="AB43" s="587" t="str">
        <f t="shared" si="5"/>
        <v/>
      </c>
      <c r="AC43" s="808"/>
      <c r="AD43" s="334"/>
      <c r="AE43" s="5"/>
    </row>
    <row r="44" spans="2:40" ht="13.5" customHeight="1" x14ac:dyDescent="0.25">
      <c r="B44" s="401"/>
      <c r="D44" s="416">
        <f t="shared" si="6"/>
        <v>33</v>
      </c>
      <c r="E44" s="534"/>
      <c r="F44" s="534"/>
      <c r="G44" s="534"/>
      <c r="H44" s="534"/>
      <c r="I44" s="484"/>
      <c r="J44" s="586"/>
      <c r="K44" s="899"/>
      <c r="L44" s="661"/>
      <c r="M44" s="571"/>
      <c r="N44" s="571"/>
      <c r="O44" s="571"/>
      <c r="P44" s="661"/>
      <c r="Q44" s="661"/>
      <c r="R44" s="661"/>
      <c r="S44" s="661"/>
      <c r="T44" s="661"/>
      <c r="U44" s="571"/>
      <c r="V44" s="571"/>
      <c r="W44" s="902"/>
      <c r="X44" s="479"/>
      <c r="Y44" s="584"/>
      <c r="Z44" s="585" t="str">
        <f t="shared" si="4"/>
        <v/>
      </c>
      <c r="AA44" s="586"/>
      <c r="AB44" s="587" t="str">
        <f t="shared" si="5"/>
        <v/>
      </c>
      <c r="AC44" s="808"/>
      <c r="AD44" s="334"/>
      <c r="AE44" s="5"/>
    </row>
    <row r="45" spans="2:40" ht="13.5" customHeight="1" x14ac:dyDescent="0.25">
      <c r="B45" s="401"/>
      <c r="D45" s="416">
        <f t="shared" si="6"/>
        <v>34</v>
      </c>
      <c r="E45" s="534"/>
      <c r="F45" s="534"/>
      <c r="G45" s="534"/>
      <c r="H45" s="534"/>
      <c r="I45" s="484"/>
      <c r="J45" s="586"/>
      <c r="K45" s="899"/>
      <c r="L45" s="661"/>
      <c r="M45" s="571"/>
      <c r="N45" s="571"/>
      <c r="O45" s="571"/>
      <c r="P45" s="661"/>
      <c r="Q45" s="661"/>
      <c r="R45" s="661"/>
      <c r="S45" s="661"/>
      <c r="T45" s="661"/>
      <c r="U45" s="571"/>
      <c r="V45" s="571"/>
      <c r="W45" s="902"/>
      <c r="X45" s="479"/>
      <c r="Y45" s="584"/>
      <c r="Z45" s="585" t="str">
        <f t="shared" si="4"/>
        <v/>
      </c>
      <c r="AA45" s="586"/>
      <c r="AB45" s="587" t="str">
        <f t="shared" si="5"/>
        <v/>
      </c>
      <c r="AC45" s="808"/>
      <c r="AD45" s="334"/>
      <c r="AE45" s="5"/>
    </row>
    <row r="46" spans="2:40" ht="13.5" customHeight="1" x14ac:dyDescent="0.25">
      <c r="B46" s="401"/>
      <c r="D46" s="416">
        <f t="shared" si="6"/>
        <v>35</v>
      </c>
      <c r="E46" s="534"/>
      <c r="F46" s="534"/>
      <c r="G46" s="534"/>
      <c r="H46" s="534"/>
      <c r="I46" s="484"/>
      <c r="J46" s="586"/>
      <c r="K46" s="899"/>
      <c r="L46" s="661"/>
      <c r="M46" s="571"/>
      <c r="N46" s="571"/>
      <c r="O46" s="571"/>
      <c r="P46" s="661"/>
      <c r="Q46" s="661"/>
      <c r="R46" s="661"/>
      <c r="S46" s="661"/>
      <c r="T46" s="661"/>
      <c r="U46" s="571"/>
      <c r="V46" s="571"/>
      <c r="W46" s="902"/>
      <c r="X46" s="479"/>
      <c r="Y46" s="584"/>
      <c r="Z46" s="585" t="str">
        <f t="shared" si="4"/>
        <v/>
      </c>
      <c r="AA46" s="586"/>
      <c r="AB46" s="587" t="str">
        <f t="shared" si="5"/>
        <v/>
      </c>
      <c r="AC46" s="808"/>
      <c r="AD46" s="334"/>
      <c r="AE46" s="5"/>
    </row>
    <row r="47" spans="2:40" ht="13.5" customHeight="1" x14ac:dyDescent="0.25">
      <c r="B47" s="401"/>
      <c r="D47" s="416">
        <f t="shared" si="6"/>
        <v>36</v>
      </c>
      <c r="E47" s="534"/>
      <c r="F47" s="534"/>
      <c r="G47" s="534"/>
      <c r="H47" s="534"/>
      <c r="I47" s="484"/>
      <c r="J47" s="586"/>
      <c r="K47" s="899"/>
      <c r="L47" s="661"/>
      <c r="M47" s="571"/>
      <c r="N47" s="571"/>
      <c r="O47" s="571"/>
      <c r="P47" s="661"/>
      <c r="Q47" s="661"/>
      <c r="R47" s="661"/>
      <c r="S47" s="661"/>
      <c r="T47" s="661"/>
      <c r="U47" s="571"/>
      <c r="V47" s="571"/>
      <c r="W47" s="902"/>
      <c r="X47" s="479"/>
      <c r="Y47" s="584"/>
      <c r="Z47" s="585" t="str">
        <f t="shared" si="4"/>
        <v/>
      </c>
      <c r="AA47" s="586"/>
      <c r="AB47" s="587" t="str">
        <f t="shared" si="5"/>
        <v/>
      </c>
      <c r="AC47" s="808"/>
      <c r="AD47" s="334"/>
      <c r="AE47" s="5"/>
    </row>
    <row r="48" spans="2:40" ht="13.5" customHeight="1" x14ac:dyDescent="0.25">
      <c r="B48" s="401"/>
      <c r="D48" s="416">
        <f t="shared" si="6"/>
        <v>37</v>
      </c>
      <c r="E48" s="534"/>
      <c r="F48" s="534"/>
      <c r="G48" s="534"/>
      <c r="H48" s="534"/>
      <c r="I48" s="484"/>
      <c r="J48" s="586"/>
      <c r="K48" s="899"/>
      <c r="L48" s="661"/>
      <c r="M48" s="571"/>
      <c r="N48" s="571"/>
      <c r="O48" s="571"/>
      <c r="P48" s="661"/>
      <c r="Q48" s="661"/>
      <c r="R48" s="661"/>
      <c r="S48" s="661"/>
      <c r="T48" s="661"/>
      <c r="U48" s="571"/>
      <c r="V48" s="571"/>
      <c r="W48" s="902"/>
      <c r="X48" s="479"/>
      <c r="Y48" s="584"/>
      <c r="Z48" s="585" t="str">
        <f t="shared" si="4"/>
        <v/>
      </c>
      <c r="AA48" s="586"/>
      <c r="AB48" s="587" t="str">
        <f t="shared" si="5"/>
        <v/>
      </c>
      <c r="AC48" s="808"/>
      <c r="AD48" s="334"/>
      <c r="AE48" s="5"/>
    </row>
    <row r="49" spans="2:35" ht="13.5" customHeight="1" x14ac:dyDescent="0.25">
      <c r="B49" s="401"/>
      <c r="D49" s="416">
        <f t="shared" si="6"/>
        <v>38</v>
      </c>
      <c r="E49" s="534"/>
      <c r="F49" s="534"/>
      <c r="G49" s="534"/>
      <c r="H49" s="534"/>
      <c r="I49" s="484"/>
      <c r="J49" s="586"/>
      <c r="K49" s="899"/>
      <c r="L49" s="661"/>
      <c r="M49" s="571"/>
      <c r="N49" s="571"/>
      <c r="O49" s="571"/>
      <c r="P49" s="661"/>
      <c r="Q49" s="661"/>
      <c r="R49" s="661"/>
      <c r="S49" s="661"/>
      <c r="T49" s="661"/>
      <c r="U49" s="571"/>
      <c r="V49" s="571"/>
      <c r="W49" s="902"/>
      <c r="X49" s="479"/>
      <c r="Y49" s="584"/>
      <c r="Z49" s="585" t="str">
        <f t="shared" si="4"/>
        <v/>
      </c>
      <c r="AA49" s="586"/>
      <c r="AB49" s="587" t="str">
        <f t="shared" si="5"/>
        <v/>
      </c>
      <c r="AC49" s="808"/>
      <c r="AD49" s="334"/>
      <c r="AE49" s="5"/>
    </row>
    <row r="50" spans="2:35" ht="13.5" customHeight="1" x14ac:dyDescent="0.25">
      <c r="B50" s="401"/>
      <c r="D50" s="416">
        <f t="shared" si="6"/>
        <v>39</v>
      </c>
      <c r="E50" s="534"/>
      <c r="F50" s="534"/>
      <c r="G50" s="534"/>
      <c r="H50" s="534"/>
      <c r="I50" s="484"/>
      <c r="J50" s="586"/>
      <c r="K50" s="899"/>
      <c r="L50" s="661"/>
      <c r="M50" s="571"/>
      <c r="N50" s="571"/>
      <c r="O50" s="571"/>
      <c r="P50" s="661"/>
      <c r="Q50" s="661"/>
      <c r="R50" s="661"/>
      <c r="S50" s="661"/>
      <c r="T50" s="661"/>
      <c r="U50" s="571"/>
      <c r="V50" s="571"/>
      <c r="W50" s="902"/>
      <c r="X50" s="479"/>
      <c r="Y50" s="584"/>
      <c r="Z50" s="585" t="str">
        <f t="shared" si="4"/>
        <v/>
      </c>
      <c r="AA50" s="586"/>
      <c r="AB50" s="587" t="str">
        <f t="shared" si="5"/>
        <v/>
      </c>
      <c r="AC50" s="808"/>
      <c r="AD50" s="334"/>
      <c r="AE50" s="5"/>
    </row>
    <row r="51" spans="2:35" ht="13.5" customHeight="1" x14ac:dyDescent="0.25">
      <c r="B51" s="401"/>
      <c r="D51" s="416">
        <f t="shared" si="6"/>
        <v>40</v>
      </c>
      <c r="E51" s="534"/>
      <c r="F51" s="534"/>
      <c r="G51" s="534"/>
      <c r="H51" s="534"/>
      <c r="I51" s="484"/>
      <c r="J51" s="586"/>
      <c r="K51" s="899"/>
      <c r="L51" s="661"/>
      <c r="M51" s="571"/>
      <c r="N51" s="571"/>
      <c r="O51" s="571"/>
      <c r="P51" s="661"/>
      <c r="Q51" s="661"/>
      <c r="R51" s="661"/>
      <c r="S51" s="661"/>
      <c r="T51" s="661"/>
      <c r="U51" s="571"/>
      <c r="V51" s="571"/>
      <c r="W51" s="902"/>
      <c r="X51" s="479"/>
      <c r="Y51" s="584"/>
      <c r="Z51" s="585" t="str">
        <f t="shared" si="4"/>
        <v/>
      </c>
      <c r="AA51" s="586"/>
      <c r="AB51" s="587" t="str">
        <f t="shared" si="5"/>
        <v/>
      </c>
      <c r="AC51" s="808"/>
      <c r="AD51" s="334"/>
      <c r="AE51" s="5"/>
    </row>
    <row r="52" spans="2:35" ht="13.5" customHeight="1" x14ac:dyDescent="0.25">
      <c r="B52" s="401"/>
      <c r="D52" s="416">
        <f t="shared" si="6"/>
        <v>41</v>
      </c>
      <c r="E52" s="534"/>
      <c r="F52" s="534"/>
      <c r="G52" s="534"/>
      <c r="H52" s="534"/>
      <c r="I52" s="484"/>
      <c r="J52" s="586"/>
      <c r="K52" s="899"/>
      <c r="L52" s="661"/>
      <c r="M52" s="571"/>
      <c r="N52" s="571"/>
      <c r="O52" s="571"/>
      <c r="P52" s="661"/>
      <c r="Q52" s="661"/>
      <c r="R52" s="661"/>
      <c r="S52" s="661"/>
      <c r="T52" s="661"/>
      <c r="U52" s="571"/>
      <c r="V52" s="571"/>
      <c r="W52" s="902"/>
      <c r="X52" s="479"/>
      <c r="Y52" s="584"/>
      <c r="Z52" s="585" t="str">
        <f t="shared" si="4"/>
        <v/>
      </c>
      <c r="AA52" s="586"/>
      <c r="AB52" s="587" t="str">
        <f t="shared" si="5"/>
        <v/>
      </c>
      <c r="AC52" s="808"/>
      <c r="AD52" s="334"/>
      <c r="AE52" s="5"/>
    </row>
    <row r="53" spans="2:35" ht="13.5" customHeight="1" x14ac:dyDescent="0.25">
      <c r="B53" s="401"/>
      <c r="D53" s="416">
        <f t="shared" si="6"/>
        <v>42</v>
      </c>
      <c r="E53" s="534"/>
      <c r="F53" s="534"/>
      <c r="G53" s="534"/>
      <c r="H53" s="534"/>
      <c r="I53" s="484"/>
      <c r="J53" s="586"/>
      <c r="K53" s="899"/>
      <c r="L53" s="661"/>
      <c r="M53" s="571"/>
      <c r="N53" s="571"/>
      <c r="O53" s="571"/>
      <c r="P53" s="661"/>
      <c r="Q53" s="661"/>
      <c r="R53" s="661"/>
      <c r="S53" s="661"/>
      <c r="T53" s="661"/>
      <c r="U53" s="571"/>
      <c r="V53" s="571"/>
      <c r="W53" s="902"/>
      <c r="X53" s="479"/>
      <c r="Y53" s="584"/>
      <c r="Z53" s="585" t="str">
        <f t="shared" si="4"/>
        <v/>
      </c>
      <c r="AA53" s="586"/>
      <c r="AB53" s="587" t="str">
        <f t="shared" si="5"/>
        <v/>
      </c>
      <c r="AC53" s="808"/>
      <c r="AD53" s="334"/>
      <c r="AE53" s="5"/>
      <c r="AG53" s="486"/>
      <c r="AH53" s="537"/>
      <c r="AI53" s="666"/>
    </row>
    <row r="54" spans="2:35" ht="13.5" customHeight="1" x14ac:dyDescent="0.25">
      <c r="B54" s="401"/>
      <c r="D54" s="416">
        <f t="shared" si="6"/>
        <v>43</v>
      </c>
      <c r="E54" s="534"/>
      <c r="F54" s="534"/>
      <c r="G54" s="534"/>
      <c r="H54" s="534"/>
      <c r="I54" s="484"/>
      <c r="J54" s="586"/>
      <c r="K54" s="899"/>
      <c r="L54" s="661"/>
      <c r="M54" s="571"/>
      <c r="N54" s="571"/>
      <c r="O54" s="571"/>
      <c r="P54" s="661"/>
      <c r="Q54" s="661"/>
      <c r="R54" s="661"/>
      <c r="S54" s="661"/>
      <c r="T54" s="661"/>
      <c r="U54" s="571"/>
      <c r="V54" s="571"/>
      <c r="W54" s="902"/>
      <c r="X54" s="479"/>
      <c r="Y54" s="584"/>
      <c r="Z54" s="585" t="str">
        <f t="shared" si="4"/>
        <v/>
      </c>
      <c r="AA54" s="586"/>
      <c r="AB54" s="587" t="str">
        <f t="shared" si="5"/>
        <v/>
      </c>
      <c r="AC54" s="808"/>
      <c r="AD54" s="334"/>
      <c r="AE54" s="5"/>
    </row>
    <row r="55" spans="2:35" ht="13.5" customHeight="1" x14ac:dyDescent="0.25">
      <c r="B55" s="401"/>
      <c r="D55" s="416">
        <f t="shared" si="6"/>
        <v>44</v>
      </c>
      <c r="E55" s="534"/>
      <c r="F55" s="534"/>
      <c r="G55" s="534"/>
      <c r="H55" s="534"/>
      <c r="I55" s="484"/>
      <c r="J55" s="586"/>
      <c r="K55" s="899"/>
      <c r="L55" s="661"/>
      <c r="M55" s="571"/>
      <c r="N55" s="571"/>
      <c r="O55" s="571"/>
      <c r="P55" s="661"/>
      <c r="Q55" s="661"/>
      <c r="R55" s="661"/>
      <c r="S55" s="661"/>
      <c r="T55" s="661"/>
      <c r="U55" s="571"/>
      <c r="V55" s="571"/>
      <c r="W55" s="902"/>
      <c r="X55" s="479"/>
      <c r="Y55" s="584"/>
      <c r="Z55" s="585" t="str">
        <f t="shared" si="4"/>
        <v/>
      </c>
      <c r="AA55" s="586"/>
      <c r="AB55" s="587" t="str">
        <f t="shared" si="5"/>
        <v/>
      </c>
      <c r="AC55" s="808"/>
      <c r="AD55" s="334"/>
      <c r="AE55" s="5"/>
    </row>
    <row r="56" spans="2:35" ht="13.5" customHeight="1" x14ac:dyDescent="0.25">
      <c r="B56" s="401"/>
      <c r="D56" s="416">
        <f t="shared" si="6"/>
        <v>45</v>
      </c>
      <c r="E56" s="534"/>
      <c r="F56" s="534"/>
      <c r="G56" s="534"/>
      <c r="H56" s="534"/>
      <c r="I56" s="484"/>
      <c r="J56" s="586"/>
      <c r="K56" s="899"/>
      <c r="L56" s="661"/>
      <c r="M56" s="571"/>
      <c r="N56" s="571"/>
      <c r="O56" s="571"/>
      <c r="P56" s="661"/>
      <c r="Q56" s="661"/>
      <c r="R56" s="661"/>
      <c r="S56" s="661"/>
      <c r="T56" s="661"/>
      <c r="U56" s="571"/>
      <c r="V56" s="571"/>
      <c r="W56" s="902"/>
      <c r="X56" s="479"/>
      <c r="Y56" s="584"/>
      <c r="Z56" s="585" t="str">
        <f t="shared" si="4"/>
        <v/>
      </c>
      <c r="AA56" s="586"/>
      <c r="AB56" s="587" t="str">
        <f t="shared" si="5"/>
        <v/>
      </c>
      <c r="AC56" s="808"/>
      <c r="AD56" s="334"/>
      <c r="AE56" s="5"/>
    </row>
    <row r="57" spans="2:35" ht="13.5" customHeight="1" x14ac:dyDescent="0.25">
      <c r="B57" s="401"/>
      <c r="D57" s="416">
        <f t="shared" si="6"/>
        <v>46</v>
      </c>
      <c r="E57" s="534"/>
      <c r="F57" s="534"/>
      <c r="G57" s="534"/>
      <c r="H57" s="534"/>
      <c r="I57" s="484"/>
      <c r="J57" s="586"/>
      <c r="K57" s="899"/>
      <c r="L57" s="661"/>
      <c r="M57" s="571"/>
      <c r="N57" s="571"/>
      <c r="O57" s="571"/>
      <c r="P57" s="661"/>
      <c r="Q57" s="661"/>
      <c r="R57" s="661"/>
      <c r="S57" s="661"/>
      <c r="T57" s="661"/>
      <c r="U57" s="571"/>
      <c r="V57" s="571"/>
      <c r="W57" s="902"/>
      <c r="X57" s="479"/>
      <c r="Y57" s="584"/>
      <c r="Z57" s="585" t="str">
        <f t="shared" si="4"/>
        <v/>
      </c>
      <c r="AA57" s="586"/>
      <c r="AB57" s="587" t="str">
        <f t="shared" si="5"/>
        <v/>
      </c>
      <c r="AC57" s="808"/>
      <c r="AD57" s="334"/>
      <c r="AE57" s="5"/>
    </row>
    <row r="58" spans="2:35" ht="13.5" customHeight="1" x14ac:dyDescent="0.25">
      <c r="B58" s="401"/>
      <c r="D58" s="416">
        <f t="shared" si="6"/>
        <v>47</v>
      </c>
      <c r="E58" s="534"/>
      <c r="F58" s="534"/>
      <c r="G58" s="534"/>
      <c r="H58" s="534"/>
      <c r="I58" s="484"/>
      <c r="J58" s="586"/>
      <c r="K58" s="899"/>
      <c r="L58" s="661"/>
      <c r="M58" s="571"/>
      <c r="N58" s="571"/>
      <c r="O58" s="571"/>
      <c r="P58" s="661"/>
      <c r="Q58" s="661"/>
      <c r="R58" s="661"/>
      <c r="S58" s="661"/>
      <c r="T58" s="661"/>
      <c r="U58" s="571"/>
      <c r="V58" s="571"/>
      <c r="W58" s="902"/>
      <c r="X58" s="479"/>
      <c r="Y58" s="584"/>
      <c r="Z58" s="585" t="str">
        <f t="shared" si="4"/>
        <v/>
      </c>
      <c r="AA58" s="586"/>
      <c r="AB58" s="587" t="str">
        <f t="shared" si="5"/>
        <v/>
      </c>
      <c r="AC58" s="808"/>
      <c r="AD58" s="334"/>
      <c r="AE58" s="5"/>
    </row>
    <row r="59" spans="2:35" ht="13.5" customHeight="1" x14ac:dyDescent="0.25">
      <c r="B59" s="401"/>
      <c r="D59" s="416">
        <f t="shared" si="6"/>
        <v>48</v>
      </c>
      <c r="E59" s="534"/>
      <c r="F59" s="534"/>
      <c r="G59" s="534"/>
      <c r="H59" s="534"/>
      <c r="I59" s="484"/>
      <c r="J59" s="586"/>
      <c r="K59" s="899"/>
      <c r="L59" s="661"/>
      <c r="M59" s="571"/>
      <c r="N59" s="571"/>
      <c r="O59" s="571"/>
      <c r="P59" s="661"/>
      <c r="Q59" s="661"/>
      <c r="R59" s="661"/>
      <c r="S59" s="661"/>
      <c r="T59" s="661"/>
      <c r="U59" s="571"/>
      <c r="V59" s="571"/>
      <c r="W59" s="902"/>
      <c r="X59" s="479"/>
      <c r="Y59" s="584"/>
      <c r="Z59" s="585" t="str">
        <f t="shared" si="4"/>
        <v/>
      </c>
      <c r="AA59" s="586"/>
      <c r="AB59" s="587" t="str">
        <f t="shared" si="5"/>
        <v/>
      </c>
      <c r="AC59" s="808"/>
      <c r="AD59" s="334"/>
      <c r="AE59" s="5"/>
    </row>
    <row r="60" spans="2:35" ht="13.5" customHeight="1" x14ac:dyDescent="0.25">
      <c r="B60" s="401"/>
      <c r="D60" s="416">
        <f t="shared" si="6"/>
        <v>49</v>
      </c>
      <c r="E60" s="534"/>
      <c r="F60" s="534"/>
      <c r="G60" s="534"/>
      <c r="H60" s="534"/>
      <c r="I60" s="484"/>
      <c r="J60" s="586"/>
      <c r="K60" s="899"/>
      <c r="L60" s="661"/>
      <c r="M60" s="571"/>
      <c r="N60" s="571"/>
      <c r="O60" s="571"/>
      <c r="P60" s="661"/>
      <c r="Q60" s="661"/>
      <c r="R60" s="661"/>
      <c r="S60" s="661"/>
      <c r="T60" s="661"/>
      <c r="U60" s="571"/>
      <c r="V60" s="571"/>
      <c r="W60" s="902"/>
      <c r="X60" s="479"/>
      <c r="Y60" s="584"/>
      <c r="Z60" s="585" t="str">
        <f t="shared" si="4"/>
        <v/>
      </c>
      <c r="AA60" s="586"/>
      <c r="AB60" s="587" t="str">
        <f t="shared" si="5"/>
        <v/>
      </c>
      <c r="AC60" s="808"/>
      <c r="AD60" s="334"/>
      <c r="AE60" s="5"/>
    </row>
    <row r="61" spans="2:35" ht="13.5" customHeight="1" x14ac:dyDescent="0.25">
      <c r="B61" s="401"/>
      <c r="D61" s="416">
        <f t="shared" si="6"/>
        <v>50</v>
      </c>
      <c r="E61" s="534"/>
      <c r="F61" s="534"/>
      <c r="G61" s="534"/>
      <c r="H61" s="534"/>
      <c r="I61" s="484"/>
      <c r="J61" s="586"/>
      <c r="K61" s="899"/>
      <c r="L61" s="661"/>
      <c r="M61" s="571"/>
      <c r="N61" s="571"/>
      <c r="O61" s="571"/>
      <c r="P61" s="661"/>
      <c r="Q61" s="661"/>
      <c r="R61" s="661"/>
      <c r="S61" s="661"/>
      <c r="T61" s="661"/>
      <c r="U61" s="571"/>
      <c r="V61" s="571"/>
      <c r="W61" s="902"/>
      <c r="X61" s="479"/>
      <c r="Y61" s="584"/>
      <c r="Z61" s="585" t="str">
        <f t="shared" si="4"/>
        <v/>
      </c>
      <c r="AA61" s="586"/>
      <c r="AB61" s="587" t="str">
        <f t="shared" si="5"/>
        <v/>
      </c>
      <c r="AC61" s="808"/>
      <c r="AD61" s="334"/>
      <c r="AE61" s="5"/>
    </row>
    <row r="62" spans="2:35" ht="13.5" customHeight="1" x14ac:dyDescent="0.25">
      <c r="B62" s="401"/>
      <c r="D62" s="416">
        <f t="shared" si="6"/>
        <v>51</v>
      </c>
      <c r="E62" s="534"/>
      <c r="F62" s="534"/>
      <c r="G62" s="534"/>
      <c r="H62" s="534"/>
      <c r="I62" s="484"/>
      <c r="J62" s="586"/>
      <c r="K62" s="899"/>
      <c r="L62" s="661"/>
      <c r="M62" s="571"/>
      <c r="N62" s="571"/>
      <c r="O62" s="571"/>
      <c r="P62" s="661"/>
      <c r="Q62" s="661"/>
      <c r="R62" s="661"/>
      <c r="S62" s="661"/>
      <c r="T62" s="661"/>
      <c r="U62" s="571"/>
      <c r="V62" s="571"/>
      <c r="W62" s="902"/>
      <c r="X62" s="479"/>
      <c r="Y62" s="584"/>
      <c r="Z62" s="585" t="str">
        <f t="shared" si="4"/>
        <v/>
      </c>
      <c r="AA62" s="586"/>
      <c r="AB62" s="587" t="str">
        <f t="shared" si="5"/>
        <v/>
      </c>
      <c r="AC62" s="808"/>
      <c r="AD62" s="334"/>
      <c r="AE62" s="5"/>
    </row>
    <row r="63" spans="2:35" ht="13.5" customHeight="1" x14ac:dyDescent="0.25">
      <c r="B63" s="401"/>
      <c r="D63" s="416">
        <f t="shared" si="6"/>
        <v>52</v>
      </c>
      <c r="E63" s="534"/>
      <c r="F63" s="534"/>
      <c r="G63" s="534"/>
      <c r="H63" s="534"/>
      <c r="I63" s="484"/>
      <c r="J63" s="586"/>
      <c r="K63" s="899"/>
      <c r="L63" s="661"/>
      <c r="M63" s="571"/>
      <c r="N63" s="571"/>
      <c r="O63" s="571"/>
      <c r="P63" s="661"/>
      <c r="Q63" s="661"/>
      <c r="R63" s="661"/>
      <c r="S63" s="661"/>
      <c r="T63" s="661"/>
      <c r="U63" s="571"/>
      <c r="V63" s="571"/>
      <c r="W63" s="902"/>
      <c r="X63" s="479"/>
      <c r="Y63" s="584"/>
      <c r="Z63" s="585" t="str">
        <f t="shared" si="4"/>
        <v/>
      </c>
      <c r="AA63" s="586"/>
      <c r="AB63" s="587" t="str">
        <f t="shared" si="5"/>
        <v/>
      </c>
      <c r="AC63" s="808"/>
      <c r="AD63" s="334"/>
      <c r="AE63" s="5"/>
    </row>
    <row r="64" spans="2:35" ht="13.5" customHeight="1" x14ac:dyDescent="0.25">
      <c r="B64" s="401"/>
      <c r="D64" s="416">
        <f t="shared" si="6"/>
        <v>53</v>
      </c>
      <c r="E64" s="534"/>
      <c r="F64" s="534"/>
      <c r="G64" s="534"/>
      <c r="H64" s="534"/>
      <c r="I64" s="484"/>
      <c r="J64" s="586"/>
      <c r="K64" s="899"/>
      <c r="L64" s="661"/>
      <c r="M64" s="571"/>
      <c r="N64" s="571"/>
      <c r="O64" s="571"/>
      <c r="P64" s="661"/>
      <c r="Q64" s="661"/>
      <c r="R64" s="661"/>
      <c r="S64" s="661"/>
      <c r="T64" s="661"/>
      <c r="U64" s="571"/>
      <c r="V64" s="571"/>
      <c r="W64" s="902"/>
      <c r="X64" s="479"/>
      <c r="Y64" s="584"/>
      <c r="Z64" s="585" t="str">
        <f t="shared" si="4"/>
        <v/>
      </c>
      <c r="AA64" s="586"/>
      <c r="AB64" s="587" t="str">
        <f t="shared" si="5"/>
        <v/>
      </c>
      <c r="AC64" s="808"/>
      <c r="AD64" s="334"/>
      <c r="AE64" s="5"/>
    </row>
    <row r="65" spans="2:35" ht="13.5" customHeight="1" x14ac:dyDescent="0.25">
      <c r="B65" s="401"/>
      <c r="D65" s="416">
        <f t="shared" si="6"/>
        <v>54</v>
      </c>
      <c r="E65" s="534"/>
      <c r="F65" s="534"/>
      <c r="G65" s="534"/>
      <c r="H65" s="534"/>
      <c r="I65" s="484"/>
      <c r="J65" s="586"/>
      <c r="K65" s="899"/>
      <c r="L65" s="661"/>
      <c r="M65" s="571"/>
      <c r="N65" s="571"/>
      <c r="O65" s="571"/>
      <c r="P65" s="661"/>
      <c r="Q65" s="661"/>
      <c r="R65" s="661"/>
      <c r="S65" s="661"/>
      <c r="T65" s="661"/>
      <c r="U65" s="571"/>
      <c r="V65" s="571"/>
      <c r="W65" s="902"/>
      <c r="X65" s="479"/>
      <c r="Y65" s="584"/>
      <c r="Z65" s="585" t="str">
        <f t="shared" si="4"/>
        <v/>
      </c>
      <c r="AA65" s="586"/>
      <c r="AB65" s="587" t="str">
        <f t="shared" si="5"/>
        <v/>
      </c>
      <c r="AC65" s="808"/>
      <c r="AD65" s="334"/>
      <c r="AE65" s="5"/>
    </row>
    <row r="66" spans="2:35" ht="13.5" customHeight="1" x14ac:dyDescent="0.25">
      <c r="B66" s="401"/>
      <c r="D66" s="416">
        <f t="shared" si="6"/>
        <v>55</v>
      </c>
      <c r="E66" s="534"/>
      <c r="F66" s="534"/>
      <c r="G66" s="534"/>
      <c r="H66" s="534"/>
      <c r="I66" s="484"/>
      <c r="J66" s="586"/>
      <c r="K66" s="899"/>
      <c r="L66" s="661"/>
      <c r="M66" s="571"/>
      <c r="N66" s="571"/>
      <c r="O66" s="571"/>
      <c r="P66" s="661"/>
      <c r="Q66" s="661"/>
      <c r="R66" s="661"/>
      <c r="S66" s="661"/>
      <c r="T66" s="661"/>
      <c r="U66" s="571"/>
      <c r="V66" s="571"/>
      <c r="W66" s="902"/>
      <c r="X66" s="479"/>
      <c r="Y66" s="584"/>
      <c r="Z66" s="585" t="str">
        <f t="shared" si="4"/>
        <v/>
      </c>
      <c r="AA66" s="586"/>
      <c r="AB66" s="587" t="str">
        <f t="shared" si="5"/>
        <v/>
      </c>
      <c r="AC66" s="808"/>
      <c r="AD66" s="334"/>
      <c r="AE66" s="5"/>
    </row>
    <row r="67" spans="2:35" ht="13.5" customHeight="1" x14ac:dyDescent="0.25">
      <c r="B67" s="401"/>
      <c r="D67" s="416">
        <f t="shared" si="6"/>
        <v>56</v>
      </c>
      <c r="E67" s="534"/>
      <c r="F67" s="534"/>
      <c r="G67" s="534"/>
      <c r="H67" s="534"/>
      <c r="I67" s="484"/>
      <c r="J67" s="586"/>
      <c r="K67" s="899"/>
      <c r="L67" s="661"/>
      <c r="M67" s="571"/>
      <c r="N67" s="571"/>
      <c r="O67" s="571"/>
      <c r="P67" s="661"/>
      <c r="Q67" s="661"/>
      <c r="R67" s="661"/>
      <c r="S67" s="661"/>
      <c r="T67" s="661"/>
      <c r="U67" s="571"/>
      <c r="V67" s="571"/>
      <c r="W67" s="902"/>
      <c r="X67" s="479"/>
      <c r="Y67" s="584"/>
      <c r="Z67" s="585" t="str">
        <f t="shared" si="4"/>
        <v/>
      </c>
      <c r="AA67" s="586"/>
      <c r="AB67" s="587" t="str">
        <f t="shared" si="5"/>
        <v/>
      </c>
      <c r="AC67" s="808"/>
      <c r="AD67" s="334"/>
      <c r="AE67" s="5"/>
    </row>
    <row r="68" spans="2:35" ht="13.5" customHeight="1" x14ac:dyDescent="0.25">
      <c r="B68" s="401"/>
      <c r="D68" s="416">
        <f t="shared" si="6"/>
        <v>57</v>
      </c>
      <c r="E68" s="534"/>
      <c r="F68" s="534"/>
      <c r="G68" s="534"/>
      <c r="H68" s="534"/>
      <c r="I68" s="484"/>
      <c r="J68" s="586"/>
      <c r="K68" s="899"/>
      <c r="L68" s="661"/>
      <c r="M68" s="571"/>
      <c r="N68" s="571"/>
      <c r="O68" s="571"/>
      <c r="P68" s="661"/>
      <c r="Q68" s="661"/>
      <c r="R68" s="661"/>
      <c r="S68" s="661"/>
      <c r="T68" s="661"/>
      <c r="U68" s="571"/>
      <c r="V68" s="571"/>
      <c r="W68" s="902"/>
      <c r="X68" s="479"/>
      <c r="Y68" s="584"/>
      <c r="Z68" s="585" t="str">
        <f t="shared" si="4"/>
        <v/>
      </c>
      <c r="AA68" s="586"/>
      <c r="AB68" s="587" t="str">
        <f t="shared" si="5"/>
        <v/>
      </c>
      <c r="AC68" s="808"/>
      <c r="AD68" s="334"/>
      <c r="AE68" s="5"/>
    </row>
    <row r="69" spans="2:35" ht="13.5" customHeight="1" x14ac:dyDescent="0.25">
      <c r="B69" s="401"/>
      <c r="D69" s="416">
        <f t="shared" si="6"/>
        <v>58</v>
      </c>
      <c r="E69" s="534"/>
      <c r="F69" s="534"/>
      <c r="G69" s="534"/>
      <c r="H69" s="534"/>
      <c r="I69" s="484"/>
      <c r="J69" s="586"/>
      <c r="K69" s="899"/>
      <c r="L69" s="661"/>
      <c r="M69" s="571"/>
      <c r="N69" s="571"/>
      <c r="O69" s="571"/>
      <c r="P69" s="661"/>
      <c r="Q69" s="661"/>
      <c r="R69" s="661"/>
      <c r="S69" s="661"/>
      <c r="T69" s="661"/>
      <c r="U69" s="571"/>
      <c r="V69" s="571"/>
      <c r="W69" s="902"/>
      <c r="X69" s="479"/>
      <c r="Y69" s="584"/>
      <c r="Z69" s="585" t="str">
        <f t="shared" si="4"/>
        <v/>
      </c>
      <c r="AA69" s="586"/>
      <c r="AB69" s="587" t="str">
        <f t="shared" si="5"/>
        <v/>
      </c>
      <c r="AC69" s="808"/>
      <c r="AD69" s="334"/>
      <c r="AE69" s="5"/>
      <c r="AG69" s="486"/>
    </row>
    <row r="70" spans="2:35" ht="13.5" customHeight="1" x14ac:dyDescent="0.25">
      <c r="B70" s="401"/>
      <c r="D70" s="416">
        <f t="shared" si="6"/>
        <v>59</v>
      </c>
      <c r="E70" s="534"/>
      <c r="F70" s="534"/>
      <c r="G70" s="534"/>
      <c r="H70" s="534"/>
      <c r="I70" s="484"/>
      <c r="J70" s="586"/>
      <c r="K70" s="899"/>
      <c r="L70" s="661"/>
      <c r="M70" s="571"/>
      <c r="N70" s="571"/>
      <c r="O70" s="571"/>
      <c r="P70" s="661"/>
      <c r="Q70" s="661"/>
      <c r="R70" s="661"/>
      <c r="S70" s="661"/>
      <c r="T70" s="661"/>
      <c r="U70" s="571"/>
      <c r="V70" s="571"/>
      <c r="W70" s="902"/>
      <c r="X70" s="479"/>
      <c r="Y70" s="584"/>
      <c r="Z70" s="585" t="str">
        <f t="shared" si="4"/>
        <v/>
      </c>
      <c r="AA70" s="586"/>
      <c r="AB70" s="587" t="str">
        <f t="shared" si="5"/>
        <v/>
      </c>
      <c r="AC70" s="808"/>
      <c r="AD70" s="334"/>
      <c r="AE70" s="5"/>
      <c r="AG70" s="486"/>
      <c r="AH70" s="537"/>
      <c r="AI70" s="666"/>
    </row>
    <row r="71" spans="2:35" ht="13.5" customHeight="1" x14ac:dyDescent="0.25">
      <c r="B71" s="401"/>
      <c r="D71" s="416">
        <f t="shared" si="6"/>
        <v>60</v>
      </c>
      <c r="E71" s="534"/>
      <c r="F71" s="534"/>
      <c r="G71" s="534"/>
      <c r="H71" s="534"/>
      <c r="I71" s="484"/>
      <c r="J71" s="586"/>
      <c r="K71" s="899"/>
      <c r="L71" s="661"/>
      <c r="M71" s="571"/>
      <c r="N71" s="571"/>
      <c r="O71" s="571"/>
      <c r="P71" s="661"/>
      <c r="Q71" s="661"/>
      <c r="R71" s="661"/>
      <c r="S71" s="661"/>
      <c r="T71" s="661"/>
      <c r="U71" s="571"/>
      <c r="V71" s="571"/>
      <c r="W71" s="902"/>
      <c r="X71" s="479"/>
      <c r="Y71" s="584"/>
      <c r="Z71" s="585" t="str">
        <f t="shared" si="4"/>
        <v/>
      </c>
      <c r="AA71" s="586"/>
      <c r="AB71" s="587" t="str">
        <f t="shared" si="5"/>
        <v/>
      </c>
      <c r="AC71" s="808"/>
      <c r="AD71" s="334"/>
      <c r="AE71" s="5"/>
    </row>
    <row r="72" spans="2:35" ht="13.5" customHeight="1" x14ac:dyDescent="0.25">
      <c r="B72" s="401"/>
      <c r="D72" s="3"/>
      <c r="E72" s="3"/>
      <c r="F72" s="3"/>
      <c r="G72" s="3"/>
      <c r="H72" s="3"/>
      <c r="I72" s="799"/>
      <c r="J72" s="733"/>
      <c r="K72" s="798"/>
      <c r="L72" s="5"/>
      <c r="M72" s="5"/>
      <c r="N72" s="5"/>
      <c r="O72" s="5"/>
      <c r="P72" s="5"/>
      <c r="Q72" s="5"/>
      <c r="R72" s="5"/>
      <c r="S72" s="5"/>
      <c r="T72" s="5"/>
      <c r="U72" s="5"/>
      <c r="V72" s="5"/>
      <c r="W72" s="101"/>
      <c r="X72" s="733"/>
      <c r="Y72" s="800"/>
      <c r="Z72" s="648"/>
      <c r="AA72" s="733"/>
      <c r="AB72" s="648"/>
      <c r="AC72" s="648"/>
      <c r="AD72" s="334"/>
      <c r="AE72" s="5"/>
    </row>
    <row r="73" spans="2:35" ht="3" customHeight="1" x14ac:dyDescent="0.25">
      <c r="B73" s="403"/>
      <c r="C73" s="339"/>
      <c r="D73" s="594"/>
      <c r="E73" s="339"/>
      <c r="F73" s="178"/>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c r="AD73" s="404"/>
    </row>
    <row r="74" spans="2:35" x14ac:dyDescent="0.25">
      <c r="AD74" s="922" t="s">
        <v>3371</v>
      </c>
    </row>
  </sheetData>
  <sheetProtection algorithmName="SHA-512" hashValue="veuh6ZJsnVxZwz32jZPfwVu1TmSipuBMJdBD8Xk49NvcC+ce9Y+ilQUTKjfaABQDIIjn5/Lu4kYUoVT9uJC0zQ==" saltValue="qMjd4ijCwlJrtva4XEoW0Q==" spinCount="100000" sheet="1" objects="1" scenarios="1" selectLockedCells="1"/>
  <mergeCells count="28">
    <mergeCell ref="J4:N4"/>
    <mergeCell ref="Q7:Q8"/>
    <mergeCell ref="D6:D8"/>
    <mergeCell ref="E6:E8"/>
    <mergeCell ref="F6:F8"/>
    <mergeCell ref="G6:G8"/>
    <mergeCell ref="H6:H8"/>
    <mergeCell ref="I6:I8"/>
    <mergeCell ref="N7:N8"/>
    <mergeCell ref="J6:J8"/>
    <mergeCell ref="L6:T6"/>
    <mergeCell ref="U6:V6"/>
    <mergeCell ref="X6:AB6"/>
    <mergeCell ref="L7:L8"/>
    <mergeCell ref="M7:M8"/>
    <mergeCell ref="O7:O8"/>
    <mergeCell ref="P7:P8"/>
    <mergeCell ref="Z7:Z8"/>
    <mergeCell ref="AA7:AA8"/>
    <mergeCell ref="AB7:AB8"/>
    <mergeCell ref="X7:X8"/>
    <mergeCell ref="Y7:Y8"/>
    <mergeCell ref="U7:V7"/>
    <mergeCell ref="D10:H10"/>
    <mergeCell ref="D11:H11"/>
    <mergeCell ref="R7:R8"/>
    <mergeCell ref="S7:S8"/>
    <mergeCell ref="T7:T8"/>
  </mergeCells>
  <phoneticPr fontId="2"/>
  <conditionalFormatting sqref="L12:M71">
    <cfRule type="expression" dxfId="63" priority="14" stopIfTrue="1">
      <formula>AND($I12="",L12="○")</formula>
    </cfRule>
  </conditionalFormatting>
  <conditionalFormatting sqref="M12:M71">
    <cfRule type="expression" dxfId="62" priority="13" stopIfTrue="1">
      <formula>AND(M12="○",OR(N12="○",O12="○"))</formula>
    </cfRule>
  </conditionalFormatting>
  <conditionalFormatting sqref="N12:N71">
    <cfRule type="expression" dxfId="61" priority="15" stopIfTrue="1">
      <formula>AND(N12="○",OR(M12="○",O12="○"))</formula>
    </cfRule>
    <cfRule type="expression" dxfId="60" priority="16" stopIfTrue="1">
      <formula>AND($I12="",N12="○")</formula>
    </cfRule>
  </conditionalFormatting>
  <conditionalFormatting sqref="O12:O71">
    <cfRule type="expression" dxfId="59" priority="11" stopIfTrue="1">
      <formula>AND(O12="○",OR(M12="○",N12="○"))</formula>
    </cfRule>
    <cfRule type="expression" dxfId="58" priority="12" stopIfTrue="1">
      <formula>AND($I12="",O12="○")</formula>
    </cfRule>
  </conditionalFormatting>
  <conditionalFormatting sqref="P12:T71">
    <cfRule type="expression" dxfId="57" priority="4" stopIfTrue="1">
      <formula>AND($I12="",P12="○")</formula>
    </cfRule>
  </conditionalFormatting>
  <conditionalFormatting sqref="U12:U71">
    <cfRule type="expression" dxfId="56" priority="2" stopIfTrue="1">
      <formula>AND($U12="○",V12="○")</formula>
    </cfRule>
  </conditionalFormatting>
  <conditionalFormatting sqref="V12:V71">
    <cfRule type="expression" dxfId="55" priority="1" stopIfTrue="1">
      <formula>AND($U12="○",V12="○")</formula>
    </cfRule>
    <cfRule type="expression" dxfId="54" priority="3" stopIfTrue="1">
      <formula>AND($I12="",V12="○")</formula>
    </cfRule>
  </conditionalFormatting>
  <dataValidations count="2">
    <dataValidation type="list" allowBlank="1" showInputMessage="1" showErrorMessage="1" sqref="L72:V72" xr:uid="{00000000-0002-0000-1100-000000000000}">
      <formula1>$AG$1:$AG$1</formula1>
    </dataValidation>
    <dataValidation type="list" allowBlank="1" showInputMessage="1" showErrorMessage="1" sqref="L12:V71" xr:uid="{00000000-0002-0000-1100-000001000000}">
      <formula1>$AG$1:$AG$2</formula1>
    </dataValidation>
  </dataValidations>
  <printOptions horizontalCentered="1"/>
  <pageMargins left="0.39370078740157483" right="0.39370078740157483" top="0.59055118110236227" bottom="0.39370078740157483" header="0.39370078740157483" footer="0.19685039370078741"/>
  <pageSetup paperSize="9" scale="90" firstPageNumber="35" orientation="landscape" blackAndWhite="1" horizontalDpi="300" verticalDpi="300" r:id="rId1"/>
  <headerFooter alignWithMargins="0">
    <oddFooter>&amp;C&amp;P</oddFooter>
  </headerFooter>
  <ignoredErrors>
    <ignoredError sqref="AB12:AB71" unlockedFormula="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dimension ref="B1:AQ103"/>
  <sheetViews>
    <sheetView showGridLines="0" zoomScaleNormal="100" zoomScaleSheetLayoutView="100" workbookViewId="0">
      <pane ySplit="10" topLeftCell="A11" activePane="bottomLeft" state="frozen"/>
      <selection activeCell="E12" sqref="E12"/>
      <selection pane="bottomLeft" activeCell="E11" sqref="E11"/>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8.59765625" customWidth="1"/>
    <col min="6" max="6" width="5.59765625" customWidth="1"/>
    <col min="7" max="7" width="12.59765625" customWidth="1"/>
    <col min="8" max="10" width="6.1328125" customWidth="1"/>
    <col min="11" max="11" width="6.59765625" customWidth="1"/>
    <col min="12" max="12" width="5.1328125" customWidth="1"/>
    <col min="13" max="13" width="0.265625" customWidth="1"/>
    <col min="14" max="20" width="6.59765625" customWidth="1"/>
    <col min="21" max="21" width="0.265625" customWidth="1"/>
    <col min="22" max="23" width="5.59765625" customWidth="1"/>
    <col min="24" max="27" width="7.1328125" customWidth="1"/>
    <col min="28" max="28" width="2.59765625" customWidth="1"/>
    <col min="29" max="29" width="0.46484375" customWidth="1"/>
    <col min="30" max="30" width="2.59765625" customWidth="1"/>
  </cols>
  <sheetData>
    <row r="1" spans="2:43" ht="13.5" customHeight="1" x14ac:dyDescent="0.25">
      <c r="C1" s="183" t="s">
        <v>2541</v>
      </c>
      <c r="D1" s="1"/>
      <c r="E1" s="1"/>
      <c r="F1" s="1"/>
      <c r="G1" s="1"/>
      <c r="H1" s="1"/>
      <c r="I1" s="1"/>
      <c r="J1" s="1"/>
      <c r="K1" s="1"/>
      <c r="L1" s="1"/>
      <c r="M1" s="1"/>
      <c r="N1" s="1"/>
      <c r="O1" s="1"/>
      <c r="P1" s="531"/>
      <c r="Q1" s="531"/>
      <c r="R1" s="1"/>
      <c r="S1" s="531"/>
      <c r="T1" s="531"/>
      <c r="U1" s="1"/>
      <c r="V1" s="1"/>
      <c r="W1" s="1"/>
      <c r="X1" s="1"/>
      <c r="Y1" s="1"/>
      <c r="Z1" s="1"/>
      <c r="AA1" s="531"/>
      <c r="AB1" s="531"/>
      <c r="AC1" s="1"/>
      <c r="AD1" s="1"/>
      <c r="AG1" s="690" t="s">
        <v>7</v>
      </c>
      <c r="AH1" t="s">
        <v>146</v>
      </c>
    </row>
    <row r="2" spans="2:43" ht="3" customHeight="1" x14ac:dyDescent="0.25">
      <c r="B2" s="630"/>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226"/>
      <c r="AD2" s="1"/>
    </row>
    <row r="3" spans="2:43" ht="13.5" customHeight="1" x14ac:dyDescent="0.25">
      <c r="B3" s="12"/>
      <c r="C3" s="1"/>
      <c r="D3" s="1" t="s">
        <v>3148</v>
      </c>
      <c r="E3" s="1"/>
      <c r="F3" s="1"/>
      <c r="G3" s="1"/>
      <c r="H3" s="1"/>
      <c r="I3" s="1"/>
      <c r="J3" s="1"/>
      <c r="K3" s="1"/>
      <c r="L3" s="1"/>
      <c r="M3" s="1"/>
      <c r="N3" s="1"/>
      <c r="O3" s="1"/>
      <c r="P3" s="1"/>
      <c r="Q3" s="1"/>
      <c r="R3" s="1"/>
      <c r="S3" s="1"/>
      <c r="T3" s="1"/>
      <c r="U3" s="1"/>
      <c r="V3" s="1"/>
      <c r="W3" s="1"/>
      <c r="X3" s="1"/>
      <c r="Y3" s="1"/>
      <c r="Z3" s="1"/>
      <c r="AA3" s="1"/>
      <c r="AB3" s="1"/>
      <c r="AC3" s="358"/>
      <c r="AD3" s="1"/>
    </row>
    <row r="4" spans="2:43" ht="13.5" customHeight="1" x14ac:dyDescent="0.25">
      <c r="B4" s="12"/>
      <c r="C4" s="1"/>
      <c r="D4" s="1"/>
      <c r="E4" s="1"/>
      <c r="F4" s="1"/>
      <c r="G4" s="2"/>
      <c r="H4" s="1"/>
      <c r="I4" s="1"/>
      <c r="J4" s="1"/>
      <c r="K4" s="2"/>
      <c r="L4" s="1"/>
      <c r="M4" s="1"/>
      <c r="P4" s="1"/>
      <c r="Q4" s="1"/>
      <c r="S4" s="1"/>
      <c r="T4" s="1"/>
      <c r="X4" s="1"/>
      <c r="Z4" s="1"/>
      <c r="AA4" s="1"/>
      <c r="AB4" s="1"/>
      <c r="AC4" s="358"/>
      <c r="AD4" s="1"/>
    </row>
    <row r="5" spans="2:43" ht="15" customHeight="1" x14ac:dyDescent="0.25">
      <c r="B5" s="401"/>
      <c r="D5" s="986" t="s">
        <v>2502</v>
      </c>
      <c r="E5" s="992" t="s">
        <v>193</v>
      </c>
      <c r="F5" s="992" t="s">
        <v>2504</v>
      </c>
      <c r="G5" s="986" t="s">
        <v>2520</v>
      </c>
      <c r="H5" s="30" t="s">
        <v>1859</v>
      </c>
      <c r="I5" s="30" t="s">
        <v>1859</v>
      </c>
      <c r="J5" s="30" t="s">
        <v>1859</v>
      </c>
      <c r="K5" s="992" t="s">
        <v>2676</v>
      </c>
      <c r="L5" s="1222" t="s">
        <v>641</v>
      </c>
      <c r="M5" s="451"/>
      <c r="N5" s="1009" t="s">
        <v>2557</v>
      </c>
      <c r="O5" s="1009"/>
      <c r="P5" s="1009"/>
      <c r="Q5" s="1010"/>
      <c r="R5" s="1008" t="s">
        <v>2558</v>
      </c>
      <c r="S5" s="1009"/>
      <c r="T5" s="1010"/>
      <c r="U5" s="451"/>
      <c r="V5" s="1067" t="s">
        <v>194</v>
      </c>
      <c r="W5" s="1068"/>
      <c r="X5" s="1068"/>
      <c r="Y5" s="1068"/>
      <c r="Z5" s="1068"/>
      <c r="AA5" s="1069"/>
      <c r="AB5" s="5"/>
      <c r="AC5" s="245"/>
      <c r="AD5" s="26"/>
    </row>
    <row r="6" spans="2:43" ht="15" customHeight="1" x14ac:dyDescent="0.25">
      <c r="B6" s="401"/>
      <c r="D6" s="999"/>
      <c r="E6" s="999"/>
      <c r="F6" s="999"/>
      <c r="G6" s="999"/>
      <c r="H6" s="1008" t="s">
        <v>2482</v>
      </c>
      <c r="I6" s="1009"/>
      <c r="J6" s="1009"/>
      <c r="K6" s="993"/>
      <c r="L6" s="1235"/>
      <c r="M6" s="541"/>
      <c r="N6" s="1213" t="s">
        <v>2694</v>
      </c>
      <c r="O6" s="1008" t="s">
        <v>2690</v>
      </c>
      <c r="P6" s="1009"/>
      <c r="Q6" s="1010"/>
      <c r="R6" s="1008" t="s">
        <v>2691</v>
      </c>
      <c r="S6" s="1009"/>
      <c r="T6" s="1010"/>
      <c r="U6" s="669"/>
      <c r="V6" s="992" t="s">
        <v>2685</v>
      </c>
      <c r="W6" s="992" t="s">
        <v>2507</v>
      </c>
      <c r="X6" s="992" t="s">
        <v>2688</v>
      </c>
      <c r="Y6" s="992" t="s">
        <v>2686</v>
      </c>
      <c r="Z6" s="1204" t="s">
        <v>2692</v>
      </c>
      <c r="AA6" s="992" t="s">
        <v>2693</v>
      </c>
      <c r="AB6" s="795"/>
      <c r="AC6" s="245"/>
      <c r="AD6" s="26"/>
    </row>
    <row r="7" spans="2:43" ht="60" customHeight="1" x14ac:dyDescent="0.25">
      <c r="B7" s="401"/>
      <c r="D7" s="999"/>
      <c r="E7" s="987"/>
      <c r="F7" s="987"/>
      <c r="G7" s="999"/>
      <c r="H7" s="704" t="s">
        <v>2994</v>
      </c>
      <c r="I7" s="517" t="s">
        <v>3056</v>
      </c>
      <c r="J7" s="517" t="s">
        <v>2560</v>
      </c>
      <c r="K7" s="1203"/>
      <c r="L7" s="956"/>
      <c r="M7" s="541"/>
      <c r="N7" s="1210"/>
      <c r="O7" s="156" t="s">
        <v>2559</v>
      </c>
      <c r="P7" s="156" t="s">
        <v>2975</v>
      </c>
      <c r="Q7" s="156" t="s">
        <v>2974</v>
      </c>
      <c r="R7" s="156" t="s">
        <v>2559</v>
      </c>
      <c r="S7" s="156" t="s">
        <v>2975</v>
      </c>
      <c r="T7" s="156" t="s">
        <v>2974</v>
      </c>
      <c r="U7" s="669"/>
      <c r="V7" s="1203"/>
      <c r="W7" s="1203"/>
      <c r="X7" s="1203"/>
      <c r="Y7" s="993"/>
      <c r="Z7" s="1205"/>
      <c r="AA7" s="1203"/>
      <c r="AB7" s="795"/>
      <c r="AC7" s="705"/>
      <c r="AD7" s="712"/>
    </row>
    <row r="8" spans="2:43" ht="2.1" customHeight="1" thickBot="1" x14ac:dyDescent="0.3">
      <c r="B8" s="401"/>
      <c r="D8" s="175"/>
      <c r="E8" s="510"/>
      <c r="F8" s="510"/>
      <c r="G8" s="450"/>
      <c r="H8" s="449"/>
      <c r="I8" s="133"/>
      <c r="J8" s="133"/>
      <c r="K8" s="133"/>
      <c r="L8" s="509"/>
      <c r="M8" s="650"/>
      <c r="N8" s="516"/>
      <c r="O8" s="156"/>
      <c r="P8" s="156"/>
      <c r="Q8" s="156"/>
      <c r="R8" s="156"/>
      <c r="S8" s="156"/>
      <c r="T8" s="156"/>
      <c r="U8" s="30"/>
      <c r="V8" s="543"/>
      <c r="W8" s="543"/>
      <c r="X8" s="543"/>
      <c r="Y8" s="543"/>
      <c r="Z8" s="651"/>
      <c r="AA8" s="543"/>
      <c r="AB8" s="796"/>
      <c r="AC8" s="705"/>
      <c r="AD8" s="712"/>
    </row>
    <row r="9" spans="2:43" ht="15" customHeight="1" thickBot="1" x14ac:dyDescent="0.3">
      <c r="B9" s="401"/>
      <c r="D9" s="1067" t="s">
        <v>2248</v>
      </c>
      <c r="E9" s="1068"/>
      <c r="F9" s="1068"/>
      <c r="G9" s="1069"/>
      <c r="H9" s="706" t="s">
        <v>1859</v>
      </c>
      <c r="I9" s="706" t="s">
        <v>1859</v>
      </c>
      <c r="J9" s="706" t="s">
        <v>1859</v>
      </c>
      <c r="K9" s="707" t="s">
        <v>1859</v>
      </c>
      <c r="L9" s="708" t="s">
        <v>1859</v>
      </c>
      <c r="M9" s="597"/>
      <c r="N9" s="545" t="str">
        <f>IF($H$10=0,"      －",ROUND(N$10/$H$10,3))</f>
        <v xml:space="preserve">      －</v>
      </c>
      <c r="O9" s="632" t="str">
        <f>IF(SUM($H$10:$I$10)=0,"      －",ROUND(O$10/SUM($H$10:$I$10),3))</f>
        <v xml:space="preserve">      －</v>
      </c>
      <c r="P9" s="632" t="str">
        <f>IF(SUM($H$10:$I$10)=0,"      －",ROUND(P$10/SUM($H$10:$I$10),3))</f>
        <v xml:space="preserve">      －</v>
      </c>
      <c r="Q9" s="632" t="str">
        <f>IF(SUM($H$10:$I$10)=0,"      －",ROUND(Q$10/SUM($H$10:$I$10),3))</f>
        <v xml:space="preserve">      －</v>
      </c>
      <c r="R9" s="632" t="str">
        <f>IF($J$10=0,"      －",ROUND(R$10/$J$10,3))</f>
        <v xml:space="preserve">      －</v>
      </c>
      <c r="S9" s="632" t="str">
        <f>IF($J$10=0,"      －",ROUND(S$10/$J$10,3))</f>
        <v xml:space="preserve">      －</v>
      </c>
      <c r="T9" s="546" t="str">
        <f>IF($J$10=0,"      －",ROUND(T$10/$J$10,3))</f>
        <v xml:space="preserve">      －</v>
      </c>
      <c r="U9" s="811"/>
      <c r="V9" s="547" t="s">
        <v>1859</v>
      </c>
      <c r="W9" s="548" t="s">
        <v>1859</v>
      </c>
      <c r="X9" s="549" t="s">
        <v>1859</v>
      </c>
      <c r="Y9" s="550" t="s">
        <v>1859</v>
      </c>
      <c r="Z9" s="551" t="s">
        <v>1859</v>
      </c>
      <c r="AA9" s="551" t="s">
        <v>1859</v>
      </c>
      <c r="AB9" s="742"/>
      <c r="AC9" s="673"/>
      <c r="AD9" s="688"/>
    </row>
    <row r="10" spans="2:43" ht="15" customHeight="1" x14ac:dyDescent="0.25">
      <c r="B10" s="401"/>
      <c r="D10" s="1067" t="s">
        <v>1559</v>
      </c>
      <c r="E10" s="1068"/>
      <c r="F10" s="1068"/>
      <c r="G10" s="1068"/>
      <c r="H10" s="637">
        <f t="array" ref="H10">SUM(IF(H11:H100="○",$K11:$K100*$L11:$L100,0))</f>
        <v>0</v>
      </c>
      <c r="I10" s="637">
        <f t="array" ref="I10">SUM(IF(I11:I100="○",$K11:$K100*$L11:$L100,0))</f>
        <v>0</v>
      </c>
      <c r="J10" s="709">
        <f t="array" ref="J10">SUM(IF(J11:J100="○",$K11:$K100*$L11:$L100,0))</f>
        <v>0</v>
      </c>
      <c r="K10" s="709">
        <f>SUMPRODUCT(K11:K100,L11:L100)</f>
        <v>0</v>
      </c>
      <c r="L10" s="554">
        <f>SUM(L11:L100)</f>
        <v>0</v>
      </c>
      <c r="M10" s="601"/>
      <c r="N10" s="684">
        <f t="array" ref="N10">SUM(IF(N11:N100="○",$K11:$K100*$L11:$L100,0))</f>
        <v>0</v>
      </c>
      <c r="O10" s="684">
        <f t="array" ref="O10">SUM(IF(O11:O100="○",$K11:$K100*$L11:$L100,0))</f>
        <v>0</v>
      </c>
      <c r="P10" s="684">
        <f t="array" ref="P10">SUM(IF(P11:P100="○",$K11:$K100*$L11:$L100,0))</f>
        <v>0</v>
      </c>
      <c r="Q10" s="684">
        <f t="array" ref="Q10">SUM(IF(Q11:Q100="○",$K11:$K100*$L11:$L100,0))</f>
        <v>0</v>
      </c>
      <c r="R10" s="684">
        <f t="array" ref="R10">SUM(IF(R11:R100="○",$K11:$K100*$L11:$L100,0))</f>
        <v>0</v>
      </c>
      <c r="S10" s="684">
        <f t="array" ref="S10">SUM(IF(S11:S100="○",$K11:$K100*$L11:$L100,0))</f>
        <v>0</v>
      </c>
      <c r="T10" s="684">
        <f t="array" ref="T10">SUM(IF(T11:T100="○",$K11:$K100*$L11:$L100,0))</f>
        <v>0</v>
      </c>
      <c r="U10" s="655"/>
      <c r="V10" s="547" t="s">
        <v>1859</v>
      </c>
      <c r="W10" s="548" t="s">
        <v>1859</v>
      </c>
      <c r="X10" s="606">
        <f>SUM(X11:X100)</f>
        <v>0</v>
      </c>
      <c r="Y10" s="641">
        <f>SUM(Y11:Y100)</f>
        <v>0</v>
      </c>
      <c r="Z10" s="606">
        <f>SUM(Z11:Z100)</f>
        <v>0</v>
      </c>
      <c r="AA10" s="606">
        <f>SUM(AA11:AA100)</f>
        <v>0</v>
      </c>
      <c r="AB10" s="743"/>
      <c r="AC10" s="699"/>
      <c r="AD10" s="703"/>
      <c r="AQ10" s="533"/>
    </row>
    <row r="11" spans="2:43" ht="13.5" customHeight="1" x14ac:dyDescent="0.25">
      <c r="B11" s="401"/>
      <c r="D11" s="459">
        <v>1</v>
      </c>
      <c r="E11" s="644"/>
      <c r="F11" s="644"/>
      <c r="G11" s="644"/>
      <c r="H11" s="569"/>
      <c r="I11" s="569"/>
      <c r="J11" s="569"/>
      <c r="K11" s="700"/>
      <c r="L11" s="575"/>
      <c r="M11" s="898"/>
      <c r="N11" s="571"/>
      <c r="O11" s="571"/>
      <c r="P11" s="571"/>
      <c r="Q11" s="571"/>
      <c r="R11" s="571"/>
      <c r="S11" s="571"/>
      <c r="T11" s="571"/>
      <c r="U11" s="901"/>
      <c r="V11" s="572"/>
      <c r="W11" s="573"/>
      <c r="X11" s="574" t="str">
        <f t="shared" ref="X11:X40" si="0">IF(OR(G11="",K11="",),"",K11/1000*L11*V11*W11)</f>
        <v/>
      </c>
      <c r="Y11" s="575"/>
      <c r="Z11" s="710" t="str">
        <f t="shared" ref="Z11:Z40" si="1">IF(OR(H11="○",I11="○"),IF(Y11="",X11,Y11),"")</f>
        <v/>
      </c>
      <c r="AA11" s="576" t="str">
        <f t="shared" ref="AA11:AA40" si="2">IF(J11="○",IF(Y11="",X11,Y11),"")</f>
        <v/>
      </c>
      <c r="AB11" s="808"/>
      <c r="AC11" s="334"/>
      <c r="AD11" s="5"/>
    </row>
    <row r="12" spans="2:43" ht="13.5" customHeight="1" x14ac:dyDescent="0.25">
      <c r="B12" s="401"/>
      <c r="D12" s="416">
        <f t="shared" ref="D12:D39" si="3">D11+1</f>
        <v>2</v>
      </c>
      <c r="E12" s="534"/>
      <c r="F12" s="534"/>
      <c r="G12" s="534"/>
      <c r="H12" s="571"/>
      <c r="I12" s="571"/>
      <c r="J12" s="571"/>
      <c r="K12" s="484"/>
      <c r="L12" s="586"/>
      <c r="M12" s="899"/>
      <c r="N12" s="581"/>
      <c r="O12" s="571"/>
      <c r="P12" s="571"/>
      <c r="Q12" s="571"/>
      <c r="R12" s="571"/>
      <c r="S12" s="571"/>
      <c r="T12" s="571"/>
      <c r="U12" s="902"/>
      <c r="V12" s="479"/>
      <c r="W12" s="584"/>
      <c r="X12" s="585" t="str">
        <f t="shared" si="0"/>
        <v/>
      </c>
      <c r="Y12" s="586"/>
      <c r="Z12" s="711" t="str">
        <f t="shared" si="1"/>
        <v/>
      </c>
      <c r="AA12" s="587" t="str">
        <f t="shared" si="2"/>
        <v/>
      </c>
      <c r="AB12" s="808"/>
      <c r="AC12" s="334"/>
      <c r="AD12" s="5"/>
    </row>
    <row r="13" spans="2:43" ht="13.5" customHeight="1" x14ac:dyDescent="0.25">
      <c r="B13" s="401"/>
      <c r="D13" s="416">
        <f t="shared" si="3"/>
        <v>3</v>
      </c>
      <c r="E13" s="534"/>
      <c r="F13" s="534"/>
      <c r="G13" s="534"/>
      <c r="H13" s="571"/>
      <c r="I13" s="571"/>
      <c r="J13" s="571"/>
      <c r="K13" s="484"/>
      <c r="L13" s="586"/>
      <c r="M13" s="899"/>
      <c r="N13" s="581"/>
      <c r="O13" s="571"/>
      <c r="P13" s="571"/>
      <c r="Q13" s="571"/>
      <c r="R13" s="571"/>
      <c r="S13" s="571"/>
      <c r="T13" s="571"/>
      <c r="U13" s="902"/>
      <c r="V13" s="479"/>
      <c r="W13" s="584"/>
      <c r="X13" s="585" t="str">
        <f t="shared" si="0"/>
        <v/>
      </c>
      <c r="Y13" s="586"/>
      <c r="Z13" s="711" t="str">
        <f t="shared" si="1"/>
        <v/>
      </c>
      <c r="AA13" s="587" t="str">
        <f t="shared" si="2"/>
        <v/>
      </c>
      <c r="AB13" s="808"/>
      <c r="AC13" s="334"/>
      <c r="AD13" s="5"/>
    </row>
    <row r="14" spans="2:43" ht="13.5" customHeight="1" x14ac:dyDescent="0.25">
      <c r="B14" s="401"/>
      <c r="D14" s="416">
        <f t="shared" si="3"/>
        <v>4</v>
      </c>
      <c r="E14" s="534"/>
      <c r="F14" s="534"/>
      <c r="G14" s="534"/>
      <c r="H14" s="571"/>
      <c r="I14" s="571"/>
      <c r="J14" s="571"/>
      <c r="K14" s="484"/>
      <c r="L14" s="586"/>
      <c r="M14" s="899"/>
      <c r="N14" s="581"/>
      <c r="O14" s="571"/>
      <c r="P14" s="571"/>
      <c r="Q14" s="571"/>
      <c r="R14" s="571"/>
      <c r="S14" s="571"/>
      <c r="T14" s="571"/>
      <c r="U14" s="902"/>
      <c r="V14" s="479"/>
      <c r="W14" s="584"/>
      <c r="X14" s="585" t="str">
        <f t="shared" si="0"/>
        <v/>
      </c>
      <c r="Y14" s="586"/>
      <c r="Z14" s="711" t="str">
        <f t="shared" si="1"/>
        <v/>
      </c>
      <c r="AA14" s="587" t="str">
        <f t="shared" si="2"/>
        <v/>
      </c>
      <c r="AB14" s="808"/>
      <c r="AC14" s="334"/>
      <c r="AD14" s="5"/>
    </row>
    <row r="15" spans="2:43" ht="13.5" customHeight="1" x14ac:dyDescent="0.25">
      <c r="B15" s="401"/>
      <c r="D15" s="416">
        <f t="shared" si="3"/>
        <v>5</v>
      </c>
      <c r="E15" s="534"/>
      <c r="F15" s="534"/>
      <c r="G15" s="534"/>
      <c r="H15" s="571"/>
      <c r="I15" s="571"/>
      <c r="J15" s="571"/>
      <c r="K15" s="484"/>
      <c r="L15" s="586"/>
      <c r="M15" s="899"/>
      <c r="N15" s="581"/>
      <c r="O15" s="571"/>
      <c r="P15" s="571"/>
      <c r="Q15" s="571"/>
      <c r="R15" s="571"/>
      <c r="S15" s="571"/>
      <c r="T15" s="571"/>
      <c r="U15" s="902"/>
      <c r="V15" s="479"/>
      <c r="W15" s="584"/>
      <c r="X15" s="585" t="str">
        <f t="shared" si="0"/>
        <v/>
      </c>
      <c r="Y15" s="586"/>
      <c r="Z15" s="711" t="str">
        <f t="shared" si="1"/>
        <v/>
      </c>
      <c r="AA15" s="587" t="str">
        <f t="shared" si="2"/>
        <v/>
      </c>
      <c r="AB15" s="808"/>
      <c r="AC15" s="334"/>
      <c r="AD15" s="5"/>
    </row>
    <row r="16" spans="2:43" ht="13.5" customHeight="1" x14ac:dyDescent="0.25">
      <c r="B16" s="401"/>
      <c r="D16" s="416">
        <f t="shared" si="3"/>
        <v>6</v>
      </c>
      <c r="E16" s="534"/>
      <c r="F16" s="534"/>
      <c r="G16" s="534"/>
      <c r="H16" s="571"/>
      <c r="I16" s="571"/>
      <c r="J16" s="571"/>
      <c r="K16" s="484"/>
      <c r="L16" s="586"/>
      <c r="M16" s="899"/>
      <c r="N16" s="581"/>
      <c r="O16" s="571"/>
      <c r="P16" s="571"/>
      <c r="Q16" s="571"/>
      <c r="R16" s="571"/>
      <c r="S16" s="571"/>
      <c r="T16" s="571"/>
      <c r="U16" s="902"/>
      <c r="V16" s="479"/>
      <c r="W16" s="584"/>
      <c r="X16" s="585" t="str">
        <f t="shared" si="0"/>
        <v/>
      </c>
      <c r="Y16" s="586"/>
      <c r="Z16" s="711" t="str">
        <f t="shared" si="1"/>
        <v/>
      </c>
      <c r="AA16" s="587" t="str">
        <f t="shared" si="2"/>
        <v/>
      </c>
      <c r="AB16" s="808"/>
      <c r="AC16" s="334"/>
      <c r="AD16" s="5"/>
    </row>
    <row r="17" spans="2:35" ht="13.5" customHeight="1" x14ac:dyDescent="0.25">
      <c r="B17" s="401"/>
      <c r="D17" s="416">
        <f t="shared" si="3"/>
        <v>7</v>
      </c>
      <c r="E17" s="534"/>
      <c r="F17" s="534"/>
      <c r="G17" s="534"/>
      <c r="H17" s="571"/>
      <c r="I17" s="571"/>
      <c r="J17" s="571"/>
      <c r="K17" s="484"/>
      <c r="L17" s="586"/>
      <c r="M17" s="899"/>
      <c r="N17" s="581"/>
      <c r="O17" s="571"/>
      <c r="P17" s="571"/>
      <c r="Q17" s="571"/>
      <c r="R17" s="571"/>
      <c r="S17" s="571"/>
      <c r="T17" s="571"/>
      <c r="U17" s="902"/>
      <c r="V17" s="479"/>
      <c r="W17" s="584"/>
      <c r="X17" s="585" t="str">
        <f t="shared" si="0"/>
        <v/>
      </c>
      <c r="Y17" s="586"/>
      <c r="Z17" s="711" t="str">
        <f t="shared" si="1"/>
        <v/>
      </c>
      <c r="AA17" s="587" t="str">
        <f t="shared" si="2"/>
        <v/>
      </c>
      <c r="AB17" s="808"/>
      <c r="AC17" s="334"/>
      <c r="AD17" s="5"/>
    </row>
    <row r="18" spans="2:35" ht="13.5" customHeight="1" x14ac:dyDescent="0.25">
      <c r="B18" s="401"/>
      <c r="D18" s="416">
        <f t="shared" si="3"/>
        <v>8</v>
      </c>
      <c r="E18" s="534"/>
      <c r="F18" s="534"/>
      <c r="G18" s="534"/>
      <c r="H18" s="571"/>
      <c r="I18" s="571"/>
      <c r="J18" s="571"/>
      <c r="K18" s="484"/>
      <c r="L18" s="586"/>
      <c r="M18" s="899"/>
      <c r="N18" s="581"/>
      <c r="O18" s="571"/>
      <c r="P18" s="571"/>
      <c r="Q18" s="571"/>
      <c r="R18" s="571"/>
      <c r="S18" s="571"/>
      <c r="T18" s="571"/>
      <c r="U18" s="902"/>
      <c r="V18" s="479"/>
      <c r="W18" s="584"/>
      <c r="X18" s="585" t="str">
        <f t="shared" si="0"/>
        <v/>
      </c>
      <c r="Y18" s="586"/>
      <c r="Z18" s="711" t="str">
        <f t="shared" si="1"/>
        <v/>
      </c>
      <c r="AA18" s="587" t="str">
        <f t="shared" si="2"/>
        <v/>
      </c>
      <c r="AB18" s="808"/>
      <c r="AC18" s="334"/>
      <c r="AD18" s="5"/>
      <c r="AG18" s="486"/>
    </row>
    <row r="19" spans="2:35" ht="13.5" customHeight="1" x14ac:dyDescent="0.25">
      <c r="B19" s="401"/>
      <c r="D19" s="416">
        <f t="shared" si="3"/>
        <v>9</v>
      </c>
      <c r="E19" s="534"/>
      <c r="F19" s="534"/>
      <c r="G19" s="534"/>
      <c r="H19" s="571"/>
      <c r="I19" s="571"/>
      <c r="J19" s="571"/>
      <c r="K19" s="484"/>
      <c r="L19" s="586"/>
      <c r="M19" s="899"/>
      <c r="N19" s="581"/>
      <c r="O19" s="571"/>
      <c r="P19" s="571"/>
      <c r="Q19" s="571"/>
      <c r="R19" s="571"/>
      <c r="S19" s="571"/>
      <c r="T19" s="571"/>
      <c r="U19" s="902"/>
      <c r="V19" s="479"/>
      <c r="W19" s="584"/>
      <c r="X19" s="585" t="str">
        <f t="shared" si="0"/>
        <v/>
      </c>
      <c r="Y19" s="586"/>
      <c r="Z19" s="711" t="str">
        <f t="shared" si="1"/>
        <v/>
      </c>
      <c r="AA19" s="587" t="str">
        <f t="shared" si="2"/>
        <v/>
      </c>
      <c r="AB19" s="808"/>
      <c r="AC19" s="334"/>
      <c r="AD19" s="5"/>
      <c r="AG19" s="486"/>
      <c r="AH19" s="537"/>
      <c r="AI19" s="666"/>
    </row>
    <row r="20" spans="2:35" ht="13.5" customHeight="1" x14ac:dyDescent="0.25">
      <c r="B20" s="401"/>
      <c r="D20" s="416">
        <f t="shared" si="3"/>
        <v>10</v>
      </c>
      <c r="E20" s="534"/>
      <c r="F20" s="534"/>
      <c r="G20" s="534"/>
      <c r="H20" s="571"/>
      <c r="I20" s="571"/>
      <c r="J20" s="571"/>
      <c r="K20" s="484"/>
      <c r="L20" s="586"/>
      <c r="M20" s="899"/>
      <c r="N20" s="581"/>
      <c r="O20" s="571"/>
      <c r="P20" s="571"/>
      <c r="Q20" s="571"/>
      <c r="R20" s="571"/>
      <c r="S20" s="571"/>
      <c r="T20" s="571"/>
      <c r="U20" s="902"/>
      <c r="V20" s="479"/>
      <c r="W20" s="584"/>
      <c r="X20" s="585" t="str">
        <f t="shared" si="0"/>
        <v/>
      </c>
      <c r="Y20" s="586"/>
      <c r="Z20" s="711" t="str">
        <f t="shared" si="1"/>
        <v/>
      </c>
      <c r="AA20" s="587" t="str">
        <f t="shared" si="2"/>
        <v/>
      </c>
      <c r="AB20" s="808"/>
      <c r="AC20" s="334"/>
      <c r="AD20" s="5"/>
      <c r="AG20" s="486"/>
      <c r="AH20" s="537"/>
      <c r="AI20" s="666"/>
    </row>
    <row r="21" spans="2:35" ht="13.5" customHeight="1" x14ac:dyDescent="0.25">
      <c r="B21" s="401"/>
      <c r="D21" s="416">
        <f t="shared" si="3"/>
        <v>11</v>
      </c>
      <c r="E21" s="534"/>
      <c r="F21" s="534"/>
      <c r="G21" s="534"/>
      <c r="H21" s="571"/>
      <c r="I21" s="571"/>
      <c r="J21" s="571"/>
      <c r="K21" s="484"/>
      <c r="L21" s="586"/>
      <c r="M21" s="899"/>
      <c r="N21" s="581"/>
      <c r="O21" s="571"/>
      <c r="P21" s="571"/>
      <c r="Q21" s="571"/>
      <c r="R21" s="571"/>
      <c r="S21" s="571"/>
      <c r="T21" s="571"/>
      <c r="U21" s="902"/>
      <c r="V21" s="479"/>
      <c r="W21" s="584"/>
      <c r="X21" s="585" t="str">
        <f t="shared" si="0"/>
        <v/>
      </c>
      <c r="Y21" s="586"/>
      <c r="Z21" s="711" t="str">
        <f t="shared" si="1"/>
        <v/>
      </c>
      <c r="AA21" s="587" t="str">
        <f t="shared" si="2"/>
        <v/>
      </c>
      <c r="AB21" s="808"/>
      <c r="AC21" s="334"/>
      <c r="AD21" s="5"/>
      <c r="AG21" s="486"/>
      <c r="AH21" s="537"/>
      <c r="AI21" s="666"/>
    </row>
    <row r="22" spans="2:35" ht="13.5" customHeight="1" x14ac:dyDescent="0.25">
      <c r="B22" s="401"/>
      <c r="D22" s="416">
        <f t="shared" si="3"/>
        <v>12</v>
      </c>
      <c r="E22" s="534"/>
      <c r="F22" s="534"/>
      <c r="G22" s="534"/>
      <c r="H22" s="571"/>
      <c r="I22" s="571"/>
      <c r="J22" s="571"/>
      <c r="K22" s="484"/>
      <c r="L22" s="586"/>
      <c r="M22" s="899"/>
      <c r="N22" s="581"/>
      <c r="O22" s="571"/>
      <c r="P22" s="571"/>
      <c r="Q22" s="571"/>
      <c r="R22" s="571"/>
      <c r="S22" s="571"/>
      <c r="T22" s="571"/>
      <c r="U22" s="902"/>
      <c r="V22" s="479"/>
      <c r="W22" s="584"/>
      <c r="X22" s="585" t="str">
        <f t="shared" si="0"/>
        <v/>
      </c>
      <c r="Y22" s="586"/>
      <c r="Z22" s="711" t="str">
        <f t="shared" si="1"/>
        <v/>
      </c>
      <c r="AA22" s="587" t="str">
        <f t="shared" si="2"/>
        <v/>
      </c>
      <c r="AB22" s="808"/>
      <c r="AC22" s="334"/>
      <c r="AD22" s="5"/>
      <c r="AG22" s="486"/>
      <c r="AH22" s="537"/>
      <c r="AI22" s="666"/>
    </row>
    <row r="23" spans="2:35" ht="13.5" customHeight="1" x14ac:dyDescent="0.25">
      <c r="B23" s="401"/>
      <c r="D23" s="416">
        <f t="shared" si="3"/>
        <v>13</v>
      </c>
      <c r="E23" s="534"/>
      <c r="F23" s="534"/>
      <c r="G23" s="534"/>
      <c r="H23" s="571"/>
      <c r="I23" s="571"/>
      <c r="J23" s="571"/>
      <c r="K23" s="484"/>
      <c r="L23" s="586"/>
      <c r="M23" s="899"/>
      <c r="N23" s="581"/>
      <c r="O23" s="571"/>
      <c r="P23" s="571"/>
      <c r="Q23" s="571"/>
      <c r="R23" s="571"/>
      <c r="S23" s="571"/>
      <c r="T23" s="571"/>
      <c r="U23" s="902"/>
      <c r="V23" s="479"/>
      <c r="W23" s="584"/>
      <c r="X23" s="585" t="str">
        <f t="shared" si="0"/>
        <v/>
      </c>
      <c r="Y23" s="586"/>
      <c r="Z23" s="711" t="str">
        <f t="shared" si="1"/>
        <v/>
      </c>
      <c r="AA23" s="587" t="str">
        <f t="shared" si="2"/>
        <v/>
      </c>
      <c r="AB23" s="808"/>
      <c r="AC23" s="334"/>
      <c r="AD23" s="5"/>
    </row>
    <row r="24" spans="2:35" ht="13.5" customHeight="1" x14ac:dyDescent="0.25">
      <c r="B24" s="401"/>
      <c r="D24" s="416">
        <f t="shared" si="3"/>
        <v>14</v>
      </c>
      <c r="E24" s="534"/>
      <c r="F24" s="534"/>
      <c r="G24" s="534"/>
      <c r="H24" s="571"/>
      <c r="I24" s="571"/>
      <c r="J24" s="571"/>
      <c r="K24" s="484"/>
      <c r="L24" s="586"/>
      <c r="M24" s="899"/>
      <c r="N24" s="581"/>
      <c r="O24" s="571"/>
      <c r="P24" s="571"/>
      <c r="Q24" s="571"/>
      <c r="R24" s="571"/>
      <c r="S24" s="571"/>
      <c r="T24" s="571"/>
      <c r="U24" s="902"/>
      <c r="V24" s="479"/>
      <c r="W24" s="584"/>
      <c r="X24" s="585" t="str">
        <f t="shared" si="0"/>
        <v/>
      </c>
      <c r="Y24" s="586"/>
      <c r="Z24" s="711" t="str">
        <f t="shared" si="1"/>
        <v/>
      </c>
      <c r="AA24" s="587" t="str">
        <f t="shared" si="2"/>
        <v/>
      </c>
      <c r="AB24" s="808"/>
      <c r="AC24" s="334"/>
      <c r="AD24" s="5"/>
    </row>
    <row r="25" spans="2:35" ht="13.5" customHeight="1" x14ac:dyDescent="0.25">
      <c r="B25" s="401"/>
      <c r="D25" s="416">
        <f t="shared" si="3"/>
        <v>15</v>
      </c>
      <c r="E25" s="534"/>
      <c r="F25" s="534"/>
      <c r="G25" s="534"/>
      <c r="H25" s="571"/>
      <c r="I25" s="571"/>
      <c r="J25" s="571"/>
      <c r="K25" s="484"/>
      <c r="L25" s="586"/>
      <c r="M25" s="899"/>
      <c r="N25" s="581"/>
      <c r="O25" s="571"/>
      <c r="P25" s="571"/>
      <c r="Q25" s="571"/>
      <c r="R25" s="571"/>
      <c r="S25" s="571"/>
      <c r="T25" s="571"/>
      <c r="U25" s="902"/>
      <c r="V25" s="479"/>
      <c r="W25" s="584"/>
      <c r="X25" s="585" t="str">
        <f t="shared" si="0"/>
        <v/>
      </c>
      <c r="Y25" s="586"/>
      <c r="Z25" s="711" t="str">
        <f t="shared" si="1"/>
        <v/>
      </c>
      <c r="AA25" s="587" t="str">
        <f t="shared" si="2"/>
        <v/>
      </c>
      <c r="AB25" s="808"/>
      <c r="AC25" s="334"/>
      <c r="AD25" s="5"/>
    </row>
    <row r="26" spans="2:35" ht="13.5" customHeight="1" x14ac:dyDescent="0.25">
      <c r="B26" s="401"/>
      <c r="D26" s="416">
        <f t="shared" si="3"/>
        <v>16</v>
      </c>
      <c r="E26" s="534"/>
      <c r="F26" s="534"/>
      <c r="G26" s="534"/>
      <c r="H26" s="571"/>
      <c r="I26" s="571"/>
      <c r="J26" s="571"/>
      <c r="K26" s="484"/>
      <c r="L26" s="586"/>
      <c r="M26" s="899"/>
      <c r="N26" s="581"/>
      <c r="O26" s="571"/>
      <c r="P26" s="571"/>
      <c r="Q26" s="571"/>
      <c r="R26" s="571"/>
      <c r="S26" s="571"/>
      <c r="T26" s="571"/>
      <c r="U26" s="902"/>
      <c r="V26" s="479"/>
      <c r="W26" s="584"/>
      <c r="X26" s="585" t="str">
        <f t="shared" si="0"/>
        <v/>
      </c>
      <c r="Y26" s="586"/>
      <c r="Z26" s="711" t="str">
        <f t="shared" si="1"/>
        <v/>
      </c>
      <c r="AA26" s="587" t="str">
        <f t="shared" si="2"/>
        <v/>
      </c>
      <c r="AB26" s="808"/>
      <c r="AC26" s="334"/>
      <c r="AD26" s="5"/>
    </row>
    <row r="27" spans="2:35" ht="13.5" customHeight="1" x14ac:dyDescent="0.25">
      <c r="B27" s="401"/>
      <c r="D27" s="416">
        <f t="shared" si="3"/>
        <v>17</v>
      </c>
      <c r="E27" s="534"/>
      <c r="F27" s="534"/>
      <c r="G27" s="534"/>
      <c r="H27" s="571"/>
      <c r="I27" s="571"/>
      <c r="J27" s="571"/>
      <c r="K27" s="484"/>
      <c r="L27" s="586"/>
      <c r="M27" s="899"/>
      <c r="N27" s="581"/>
      <c r="O27" s="571"/>
      <c r="P27" s="571"/>
      <c r="Q27" s="571"/>
      <c r="R27" s="571"/>
      <c r="S27" s="571"/>
      <c r="T27" s="571"/>
      <c r="U27" s="902"/>
      <c r="V27" s="479"/>
      <c r="W27" s="584"/>
      <c r="X27" s="585" t="str">
        <f t="shared" si="0"/>
        <v/>
      </c>
      <c r="Y27" s="586"/>
      <c r="Z27" s="711" t="str">
        <f t="shared" si="1"/>
        <v/>
      </c>
      <c r="AA27" s="587" t="str">
        <f t="shared" si="2"/>
        <v/>
      </c>
      <c r="AB27" s="808"/>
      <c r="AC27" s="334"/>
      <c r="AD27" s="5"/>
    </row>
    <row r="28" spans="2:35" ht="13.5" customHeight="1" x14ac:dyDescent="0.25">
      <c r="B28" s="401"/>
      <c r="D28" s="416">
        <f t="shared" si="3"/>
        <v>18</v>
      </c>
      <c r="E28" s="534"/>
      <c r="F28" s="534"/>
      <c r="G28" s="534"/>
      <c r="H28" s="571"/>
      <c r="I28" s="571"/>
      <c r="J28" s="571"/>
      <c r="K28" s="484"/>
      <c r="L28" s="586"/>
      <c r="M28" s="899"/>
      <c r="N28" s="581"/>
      <c r="O28" s="571"/>
      <c r="P28" s="571"/>
      <c r="Q28" s="571"/>
      <c r="R28" s="571"/>
      <c r="S28" s="571"/>
      <c r="T28" s="571"/>
      <c r="U28" s="902"/>
      <c r="V28" s="479"/>
      <c r="W28" s="584"/>
      <c r="X28" s="585" t="str">
        <f t="shared" si="0"/>
        <v/>
      </c>
      <c r="Y28" s="586"/>
      <c r="Z28" s="711" t="str">
        <f t="shared" si="1"/>
        <v/>
      </c>
      <c r="AA28" s="587" t="str">
        <f t="shared" si="2"/>
        <v/>
      </c>
      <c r="AB28" s="808"/>
      <c r="AC28" s="334"/>
      <c r="AD28" s="5"/>
    </row>
    <row r="29" spans="2:35" ht="13.5" customHeight="1" x14ac:dyDescent="0.25">
      <c r="B29" s="401"/>
      <c r="D29" s="416">
        <f t="shared" si="3"/>
        <v>19</v>
      </c>
      <c r="E29" s="534"/>
      <c r="F29" s="534"/>
      <c r="G29" s="534"/>
      <c r="H29" s="571"/>
      <c r="I29" s="571"/>
      <c r="J29" s="571"/>
      <c r="K29" s="484"/>
      <c r="L29" s="586"/>
      <c r="M29" s="899"/>
      <c r="N29" s="581"/>
      <c r="O29" s="571"/>
      <c r="P29" s="571"/>
      <c r="Q29" s="571"/>
      <c r="R29" s="571"/>
      <c r="S29" s="571"/>
      <c r="T29" s="571"/>
      <c r="U29" s="902"/>
      <c r="V29" s="479"/>
      <c r="W29" s="584"/>
      <c r="X29" s="585" t="str">
        <f t="shared" si="0"/>
        <v/>
      </c>
      <c r="Y29" s="586"/>
      <c r="Z29" s="711" t="str">
        <f t="shared" si="1"/>
        <v/>
      </c>
      <c r="AA29" s="587" t="str">
        <f t="shared" si="2"/>
        <v/>
      </c>
      <c r="AB29" s="808"/>
      <c r="AC29" s="334"/>
      <c r="AD29" s="5"/>
    </row>
    <row r="30" spans="2:35" ht="13.5" customHeight="1" x14ac:dyDescent="0.25">
      <c r="B30" s="401"/>
      <c r="D30" s="416">
        <f t="shared" si="3"/>
        <v>20</v>
      </c>
      <c r="E30" s="534"/>
      <c r="F30" s="534"/>
      <c r="G30" s="534"/>
      <c r="H30" s="571"/>
      <c r="I30" s="571"/>
      <c r="J30" s="571"/>
      <c r="K30" s="484"/>
      <c r="L30" s="586"/>
      <c r="M30" s="899"/>
      <c r="N30" s="581"/>
      <c r="O30" s="571"/>
      <c r="P30" s="571"/>
      <c r="Q30" s="571"/>
      <c r="R30" s="571"/>
      <c r="S30" s="571"/>
      <c r="T30" s="571"/>
      <c r="U30" s="902"/>
      <c r="V30" s="479"/>
      <c r="W30" s="584"/>
      <c r="X30" s="585" t="str">
        <f t="shared" si="0"/>
        <v/>
      </c>
      <c r="Y30" s="586"/>
      <c r="Z30" s="711" t="str">
        <f t="shared" si="1"/>
        <v/>
      </c>
      <c r="AA30" s="587" t="str">
        <f t="shared" si="2"/>
        <v/>
      </c>
      <c r="AB30" s="808"/>
      <c r="AC30" s="334"/>
      <c r="AD30" s="5"/>
    </row>
    <row r="31" spans="2:35" ht="13.5" customHeight="1" x14ac:dyDescent="0.25">
      <c r="B31" s="401"/>
      <c r="D31" s="416">
        <f t="shared" si="3"/>
        <v>21</v>
      </c>
      <c r="E31" s="534"/>
      <c r="F31" s="534"/>
      <c r="G31" s="534"/>
      <c r="H31" s="571"/>
      <c r="I31" s="571"/>
      <c r="J31" s="571"/>
      <c r="K31" s="484"/>
      <c r="L31" s="586"/>
      <c r="M31" s="899"/>
      <c r="N31" s="581"/>
      <c r="O31" s="571"/>
      <c r="P31" s="571"/>
      <c r="Q31" s="571"/>
      <c r="R31" s="571"/>
      <c r="S31" s="571"/>
      <c r="T31" s="571"/>
      <c r="U31" s="902"/>
      <c r="V31" s="479"/>
      <c r="W31" s="584"/>
      <c r="X31" s="585" t="str">
        <f t="shared" si="0"/>
        <v/>
      </c>
      <c r="Y31" s="586"/>
      <c r="Z31" s="711" t="str">
        <f t="shared" si="1"/>
        <v/>
      </c>
      <c r="AA31" s="587" t="str">
        <f t="shared" si="2"/>
        <v/>
      </c>
      <c r="AB31" s="808"/>
      <c r="AC31" s="334"/>
      <c r="AD31" s="5"/>
    </row>
    <row r="32" spans="2:35" ht="13.5" customHeight="1" x14ac:dyDescent="0.25">
      <c r="B32" s="401"/>
      <c r="D32" s="416">
        <f t="shared" si="3"/>
        <v>22</v>
      </c>
      <c r="E32" s="534"/>
      <c r="F32" s="534"/>
      <c r="G32" s="534"/>
      <c r="H32" s="571"/>
      <c r="I32" s="571"/>
      <c r="J32" s="571"/>
      <c r="K32" s="484"/>
      <c r="L32" s="586"/>
      <c r="M32" s="899"/>
      <c r="N32" s="581"/>
      <c r="O32" s="571"/>
      <c r="P32" s="571"/>
      <c r="Q32" s="571"/>
      <c r="R32" s="571"/>
      <c r="S32" s="571"/>
      <c r="T32" s="571"/>
      <c r="U32" s="902"/>
      <c r="V32" s="479"/>
      <c r="W32" s="584"/>
      <c r="X32" s="585" t="str">
        <f t="shared" si="0"/>
        <v/>
      </c>
      <c r="Y32" s="586"/>
      <c r="Z32" s="711" t="str">
        <f t="shared" si="1"/>
        <v/>
      </c>
      <c r="AA32" s="587" t="str">
        <f t="shared" si="2"/>
        <v/>
      </c>
      <c r="AB32" s="808"/>
      <c r="AC32" s="334"/>
      <c r="AD32" s="5"/>
    </row>
    <row r="33" spans="2:43" ht="13.5" customHeight="1" x14ac:dyDescent="0.25">
      <c r="B33" s="401"/>
      <c r="D33" s="416">
        <f t="shared" si="3"/>
        <v>23</v>
      </c>
      <c r="E33" s="534"/>
      <c r="F33" s="534"/>
      <c r="G33" s="534"/>
      <c r="H33" s="571"/>
      <c r="I33" s="571"/>
      <c r="J33" s="571"/>
      <c r="K33" s="484"/>
      <c r="L33" s="586"/>
      <c r="M33" s="899"/>
      <c r="N33" s="581"/>
      <c r="O33" s="571"/>
      <c r="P33" s="571"/>
      <c r="Q33" s="571"/>
      <c r="R33" s="571"/>
      <c r="S33" s="571"/>
      <c r="T33" s="571"/>
      <c r="U33" s="902"/>
      <c r="V33" s="479"/>
      <c r="W33" s="584"/>
      <c r="X33" s="585" t="str">
        <f t="shared" si="0"/>
        <v/>
      </c>
      <c r="Y33" s="586"/>
      <c r="Z33" s="711" t="str">
        <f t="shared" si="1"/>
        <v/>
      </c>
      <c r="AA33" s="587" t="str">
        <f t="shared" si="2"/>
        <v/>
      </c>
      <c r="AB33" s="808"/>
      <c r="AC33" s="334"/>
      <c r="AD33" s="5"/>
    </row>
    <row r="34" spans="2:43" ht="13.5" customHeight="1" x14ac:dyDescent="0.25">
      <c r="B34" s="401"/>
      <c r="D34" s="416">
        <f t="shared" si="3"/>
        <v>24</v>
      </c>
      <c r="E34" s="534"/>
      <c r="F34" s="534"/>
      <c r="G34" s="534"/>
      <c r="H34" s="571"/>
      <c r="I34" s="571"/>
      <c r="J34" s="571"/>
      <c r="K34" s="484"/>
      <c r="L34" s="586"/>
      <c r="M34" s="899"/>
      <c r="N34" s="581"/>
      <c r="O34" s="571"/>
      <c r="P34" s="571"/>
      <c r="Q34" s="571"/>
      <c r="R34" s="571"/>
      <c r="S34" s="571"/>
      <c r="T34" s="571"/>
      <c r="U34" s="902"/>
      <c r="V34" s="479"/>
      <c r="W34" s="584"/>
      <c r="X34" s="585" t="str">
        <f t="shared" si="0"/>
        <v/>
      </c>
      <c r="Y34" s="586"/>
      <c r="Z34" s="711" t="str">
        <f t="shared" si="1"/>
        <v/>
      </c>
      <c r="AA34" s="587" t="str">
        <f t="shared" si="2"/>
        <v/>
      </c>
      <c r="AB34" s="808"/>
      <c r="AC34" s="334"/>
      <c r="AD34" s="5"/>
    </row>
    <row r="35" spans="2:43" ht="13.5" customHeight="1" x14ac:dyDescent="0.25">
      <c r="B35" s="401"/>
      <c r="D35" s="416">
        <f t="shared" si="3"/>
        <v>25</v>
      </c>
      <c r="E35" s="534"/>
      <c r="F35" s="534"/>
      <c r="G35" s="534"/>
      <c r="H35" s="571"/>
      <c r="I35" s="571"/>
      <c r="J35" s="571"/>
      <c r="K35" s="484"/>
      <c r="L35" s="586"/>
      <c r="M35" s="899"/>
      <c r="N35" s="581"/>
      <c r="O35" s="571"/>
      <c r="P35" s="571"/>
      <c r="Q35" s="571"/>
      <c r="R35" s="571"/>
      <c r="S35" s="571"/>
      <c r="T35" s="571"/>
      <c r="U35" s="902"/>
      <c r="V35" s="479"/>
      <c r="W35" s="584"/>
      <c r="X35" s="585" t="str">
        <f t="shared" si="0"/>
        <v/>
      </c>
      <c r="Y35" s="586"/>
      <c r="Z35" s="711" t="str">
        <f t="shared" si="1"/>
        <v/>
      </c>
      <c r="AA35" s="587" t="str">
        <f t="shared" si="2"/>
        <v/>
      </c>
      <c r="AB35" s="808"/>
      <c r="AC35" s="334"/>
      <c r="AD35" s="5"/>
    </row>
    <row r="36" spans="2:43" ht="13.5" customHeight="1" x14ac:dyDescent="0.25">
      <c r="B36" s="401"/>
      <c r="D36" s="416">
        <f t="shared" si="3"/>
        <v>26</v>
      </c>
      <c r="E36" s="534"/>
      <c r="F36" s="534"/>
      <c r="G36" s="534"/>
      <c r="H36" s="571"/>
      <c r="I36" s="571"/>
      <c r="J36" s="571"/>
      <c r="K36" s="484"/>
      <c r="L36" s="586"/>
      <c r="M36" s="899"/>
      <c r="N36" s="581"/>
      <c r="O36" s="571"/>
      <c r="P36" s="571"/>
      <c r="Q36" s="571"/>
      <c r="R36" s="571"/>
      <c r="S36" s="571"/>
      <c r="T36" s="571"/>
      <c r="U36" s="902"/>
      <c r="V36" s="479"/>
      <c r="W36" s="584"/>
      <c r="X36" s="585" t="str">
        <f t="shared" si="0"/>
        <v/>
      </c>
      <c r="Y36" s="586"/>
      <c r="Z36" s="711" t="str">
        <f t="shared" si="1"/>
        <v/>
      </c>
      <c r="AA36" s="587" t="str">
        <f t="shared" si="2"/>
        <v/>
      </c>
      <c r="AB36" s="808"/>
      <c r="AC36" s="334"/>
      <c r="AD36" s="5"/>
    </row>
    <row r="37" spans="2:43" ht="13.5" customHeight="1" x14ac:dyDescent="0.25">
      <c r="B37" s="401"/>
      <c r="D37" s="416">
        <f t="shared" si="3"/>
        <v>27</v>
      </c>
      <c r="E37" s="534"/>
      <c r="F37" s="534"/>
      <c r="G37" s="534"/>
      <c r="H37" s="571"/>
      <c r="I37" s="571"/>
      <c r="J37" s="571"/>
      <c r="K37" s="484"/>
      <c r="L37" s="586"/>
      <c r="M37" s="899"/>
      <c r="N37" s="581"/>
      <c r="O37" s="571"/>
      <c r="P37" s="571"/>
      <c r="Q37" s="571"/>
      <c r="R37" s="571"/>
      <c r="S37" s="571"/>
      <c r="T37" s="571"/>
      <c r="U37" s="902"/>
      <c r="V37" s="479"/>
      <c r="W37" s="584"/>
      <c r="X37" s="585" t="str">
        <f t="shared" si="0"/>
        <v/>
      </c>
      <c r="Y37" s="586"/>
      <c r="Z37" s="711" t="str">
        <f t="shared" si="1"/>
        <v/>
      </c>
      <c r="AA37" s="587" t="str">
        <f t="shared" si="2"/>
        <v/>
      </c>
      <c r="AB37" s="808"/>
      <c r="AC37" s="334"/>
      <c r="AD37" s="5"/>
    </row>
    <row r="38" spans="2:43" ht="13.5" customHeight="1" x14ac:dyDescent="0.25">
      <c r="B38" s="401"/>
      <c r="D38" s="416">
        <f t="shared" si="3"/>
        <v>28</v>
      </c>
      <c r="E38" s="534"/>
      <c r="F38" s="534"/>
      <c r="G38" s="534"/>
      <c r="H38" s="571"/>
      <c r="I38" s="571"/>
      <c r="J38" s="571"/>
      <c r="K38" s="484"/>
      <c r="L38" s="586"/>
      <c r="M38" s="899"/>
      <c r="N38" s="581"/>
      <c r="O38" s="571"/>
      <c r="P38" s="571"/>
      <c r="Q38" s="571"/>
      <c r="R38" s="571"/>
      <c r="S38" s="571"/>
      <c r="T38" s="571"/>
      <c r="U38" s="902"/>
      <c r="V38" s="479"/>
      <c r="W38" s="584"/>
      <c r="X38" s="585" t="str">
        <f t="shared" si="0"/>
        <v/>
      </c>
      <c r="Y38" s="586"/>
      <c r="Z38" s="711" t="str">
        <f t="shared" si="1"/>
        <v/>
      </c>
      <c r="AA38" s="587" t="str">
        <f t="shared" si="2"/>
        <v/>
      </c>
      <c r="AB38" s="808"/>
      <c r="AC38" s="334"/>
      <c r="AD38" s="5"/>
      <c r="AG38" s="486"/>
    </row>
    <row r="39" spans="2:43" ht="13.5" customHeight="1" x14ac:dyDescent="0.25">
      <c r="B39" s="401"/>
      <c r="D39" s="416">
        <f t="shared" si="3"/>
        <v>29</v>
      </c>
      <c r="E39" s="534"/>
      <c r="F39" s="534"/>
      <c r="G39" s="534"/>
      <c r="H39" s="571"/>
      <c r="I39" s="571"/>
      <c r="J39" s="571"/>
      <c r="K39" s="484"/>
      <c r="L39" s="586"/>
      <c r="M39" s="899"/>
      <c r="N39" s="581"/>
      <c r="O39" s="571"/>
      <c r="P39" s="571"/>
      <c r="Q39" s="571"/>
      <c r="R39" s="571"/>
      <c r="S39" s="571"/>
      <c r="T39" s="571"/>
      <c r="U39" s="902"/>
      <c r="V39" s="479"/>
      <c r="W39" s="584"/>
      <c r="X39" s="585" t="str">
        <f t="shared" si="0"/>
        <v/>
      </c>
      <c r="Y39" s="586"/>
      <c r="Z39" s="711" t="str">
        <f t="shared" si="1"/>
        <v/>
      </c>
      <c r="AA39" s="587" t="str">
        <f t="shared" si="2"/>
        <v/>
      </c>
      <c r="AB39" s="808"/>
      <c r="AC39" s="334"/>
      <c r="AD39" s="5"/>
      <c r="AG39" s="486"/>
      <c r="AH39" s="537"/>
      <c r="AI39" s="666"/>
    </row>
    <row r="40" spans="2:43" ht="13.5" customHeight="1" x14ac:dyDescent="0.25">
      <c r="B40" s="401"/>
      <c r="D40" s="416">
        <f>D39+1</f>
        <v>30</v>
      </c>
      <c r="E40" s="534"/>
      <c r="F40" s="534"/>
      <c r="G40" s="534"/>
      <c r="H40" s="571"/>
      <c r="I40" s="571"/>
      <c r="J40" s="571"/>
      <c r="K40" s="484"/>
      <c r="L40" s="586"/>
      <c r="M40" s="899"/>
      <c r="N40" s="581"/>
      <c r="O40" s="571"/>
      <c r="P40" s="571"/>
      <c r="Q40" s="571"/>
      <c r="R40" s="571"/>
      <c r="S40" s="571"/>
      <c r="T40" s="571"/>
      <c r="U40" s="902"/>
      <c r="V40" s="479"/>
      <c r="W40" s="584"/>
      <c r="X40" s="585" t="str">
        <f t="shared" si="0"/>
        <v/>
      </c>
      <c r="Y40" s="586"/>
      <c r="Z40" s="711" t="str">
        <f t="shared" si="1"/>
        <v/>
      </c>
      <c r="AA40" s="587" t="str">
        <f t="shared" si="2"/>
        <v/>
      </c>
      <c r="AB40" s="808"/>
      <c r="AC40" s="334"/>
      <c r="AD40" s="5"/>
    </row>
    <row r="41" spans="2:43" ht="13.5" customHeight="1" x14ac:dyDescent="0.25">
      <c r="B41" s="401"/>
      <c r="D41" s="416">
        <f>D40+1</f>
        <v>31</v>
      </c>
      <c r="E41" s="534"/>
      <c r="F41" s="534"/>
      <c r="G41" s="534"/>
      <c r="H41" s="571"/>
      <c r="I41" s="571"/>
      <c r="J41" s="571"/>
      <c r="K41" s="484"/>
      <c r="L41" s="586"/>
      <c r="M41" s="899"/>
      <c r="N41" s="581"/>
      <c r="O41" s="571"/>
      <c r="P41" s="571"/>
      <c r="Q41" s="571"/>
      <c r="R41" s="571"/>
      <c r="S41" s="571"/>
      <c r="T41" s="571"/>
      <c r="U41" s="902"/>
      <c r="V41" s="479"/>
      <c r="W41" s="584"/>
      <c r="X41" s="585" t="str">
        <f t="shared" ref="X41:X70" si="4">IF(OR(G41="",K41="",),"",K41/1000*L41*V41*W41)</f>
        <v/>
      </c>
      <c r="Y41" s="586"/>
      <c r="Z41" s="711" t="str">
        <f t="shared" ref="Z41:Z70" si="5">IF(OR(H41="○",I41="○"),IF(Y41="",X41,Y41),"")</f>
        <v/>
      </c>
      <c r="AA41" s="587" t="str">
        <f t="shared" ref="AA41:AA70" si="6">IF(J41="○",IF(Y41="",X41,Y41),"")</f>
        <v/>
      </c>
      <c r="AB41" s="808"/>
      <c r="AC41" s="334"/>
      <c r="AD41" s="5"/>
      <c r="AQ41" s="701"/>
    </row>
    <row r="42" spans="2:43" ht="13.5" customHeight="1" x14ac:dyDescent="0.25">
      <c r="B42" s="401"/>
      <c r="D42" s="416">
        <f t="shared" ref="D42:D69" si="7">D41+1</f>
        <v>32</v>
      </c>
      <c r="E42" s="534"/>
      <c r="F42" s="534"/>
      <c r="G42" s="534"/>
      <c r="H42" s="571"/>
      <c r="I42" s="571"/>
      <c r="J42" s="571"/>
      <c r="K42" s="484"/>
      <c r="L42" s="586"/>
      <c r="M42" s="899"/>
      <c r="N42" s="581"/>
      <c r="O42" s="571"/>
      <c r="P42" s="571"/>
      <c r="Q42" s="571"/>
      <c r="R42" s="571"/>
      <c r="S42" s="571"/>
      <c r="T42" s="571"/>
      <c r="U42" s="902"/>
      <c r="V42" s="479"/>
      <c r="W42" s="584"/>
      <c r="X42" s="585" t="str">
        <f t="shared" si="4"/>
        <v/>
      </c>
      <c r="Y42" s="586"/>
      <c r="Z42" s="711" t="str">
        <f t="shared" si="5"/>
        <v/>
      </c>
      <c r="AA42" s="587" t="str">
        <f t="shared" si="6"/>
        <v/>
      </c>
      <c r="AB42" s="808"/>
      <c r="AC42" s="334"/>
      <c r="AD42" s="5"/>
    </row>
    <row r="43" spans="2:43" ht="13.5" customHeight="1" x14ac:dyDescent="0.25">
      <c r="B43" s="401"/>
      <c r="D43" s="416">
        <f t="shared" si="7"/>
        <v>33</v>
      </c>
      <c r="E43" s="534"/>
      <c r="F43" s="534"/>
      <c r="G43" s="534"/>
      <c r="H43" s="571"/>
      <c r="I43" s="571"/>
      <c r="J43" s="571"/>
      <c r="K43" s="484"/>
      <c r="L43" s="586"/>
      <c r="M43" s="899"/>
      <c r="N43" s="581"/>
      <c r="O43" s="571"/>
      <c r="P43" s="571"/>
      <c r="Q43" s="571"/>
      <c r="R43" s="571"/>
      <c r="S43" s="571"/>
      <c r="T43" s="571"/>
      <c r="U43" s="902"/>
      <c r="V43" s="479"/>
      <c r="W43" s="584"/>
      <c r="X43" s="585" t="str">
        <f t="shared" si="4"/>
        <v/>
      </c>
      <c r="Y43" s="586"/>
      <c r="Z43" s="711" t="str">
        <f t="shared" si="5"/>
        <v/>
      </c>
      <c r="AA43" s="587" t="str">
        <f t="shared" si="6"/>
        <v/>
      </c>
      <c r="AB43" s="808"/>
      <c r="AC43" s="334"/>
      <c r="AD43" s="5"/>
    </row>
    <row r="44" spans="2:43" ht="13.5" customHeight="1" x14ac:dyDescent="0.25">
      <c r="B44" s="401"/>
      <c r="D44" s="416">
        <f t="shared" si="7"/>
        <v>34</v>
      </c>
      <c r="E44" s="534"/>
      <c r="F44" s="534"/>
      <c r="G44" s="534"/>
      <c r="H44" s="571"/>
      <c r="I44" s="571"/>
      <c r="J44" s="571"/>
      <c r="K44" s="484"/>
      <c r="L44" s="586"/>
      <c r="M44" s="899"/>
      <c r="N44" s="581"/>
      <c r="O44" s="571"/>
      <c r="P44" s="571"/>
      <c r="Q44" s="571"/>
      <c r="R44" s="571"/>
      <c r="S44" s="571"/>
      <c r="T44" s="571"/>
      <c r="U44" s="902"/>
      <c r="V44" s="479"/>
      <c r="W44" s="584"/>
      <c r="X44" s="585" t="str">
        <f t="shared" si="4"/>
        <v/>
      </c>
      <c r="Y44" s="586"/>
      <c r="Z44" s="711" t="str">
        <f t="shared" si="5"/>
        <v/>
      </c>
      <c r="AA44" s="587" t="str">
        <f t="shared" si="6"/>
        <v/>
      </c>
      <c r="AB44" s="808"/>
      <c r="AC44" s="334"/>
      <c r="AD44" s="5"/>
    </row>
    <row r="45" spans="2:43" ht="13.5" customHeight="1" x14ac:dyDescent="0.25">
      <c r="B45" s="401"/>
      <c r="D45" s="416">
        <f t="shared" si="7"/>
        <v>35</v>
      </c>
      <c r="E45" s="534"/>
      <c r="F45" s="534"/>
      <c r="G45" s="534"/>
      <c r="H45" s="571"/>
      <c r="I45" s="571"/>
      <c r="J45" s="571"/>
      <c r="K45" s="484"/>
      <c r="L45" s="586"/>
      <c r="M45" s="899"/>
      <c r="N45" s="581"/>
      <c r="O45" s="571"/>
      <c r="P45" s="571"/>
      <c r="Q45" s="571"/>
      <c r="R45" s="571"/>
      <c r="S45" s="571"/>
      <c r="T45" s="571"/>
      <c r="U45" s="902"/>
      <c r="V45" s="479"/>
      <c r="W45" s="584"/>
      <c r="X45" s="585" t="str">
        <f t="shared" si="4"/>
        <v/>
      </c>
      <c r="Y45" s="586"/>
      <c r="Z45" s="711" t="str">
        <f t="shared" si="5"/>
        <v/>
      </c>
      <c r="AA45" s="587" t="str">
        <f t="shared" si="6"/>
        <v/>
      </c>
      <c r="AB45" s="808"/>
      <c r="AC45" s="334"/>
      <c r="AD45" s="5"/>
    </row>
    <row r="46" spans="2:43" ht="13.5" customHeight="1" x14ac:dyDescent="0.25">
      <c r="B46" s="401"/>
      <c r="D46" s="416">
        <f t="shared" si="7"/>
        <v>36</v>
      </c>
      <c r="E46" s="534"/>
      <c r="F46" s="534"/>
      <c r="G46" s="534"/>
      <c r="H46" s="571"/>
      <c r="I46" s="571"/>
      <c r="J46" s="571"/>
      <c r="K46" s="484"/>
      <c r="L46" s="586"/>
      <c r="M46" s="899"/>
      <c r="N46" s="581"/>
      <c r="O46" s="571"/>
      <c r="P46" s="571"/>
      <c r="Q46" s="571"/>
      <c r="R46" s="571"/>
      <c r="S46" s="571"/>
      <c r="T46" s="571"/>
      <c r="U46" s="902"/>
      <c r="V46" s="479"/>
      <c r="W46" s="584"/>
      <c r="X46" s="585" t="str">
        <f t="shared" si="4"/>
        <v/>
      </c>
      <c r="Y46" s="586"/>
      <c r="Z46" s="711" t="str">
        <f t="shared" si="5"/>
        <v/>
      </c>
      <c r="AA46" s="587" t="str">
        <f t="shared" si="6"/>
        <v/>
      </c>
      <c r="AB46" s="808"/>
      <c r="AC46" s="334"/>
      <c r="AD46" s="5"/>
    </row>
    <row r="47" spans="2:43" ht="13.5" customHeight="1" x14ac:dyDescent="0.25">
      <c r="B47" s="401"/>
      <c r="D47" s="416">
        <f t="shared" si="7"/>
        <v>37</v>
      </c>
      <c r="E47" s="534"/>
      <c r="F47" s="534"/>
      <c r="G47" s="534"/>
      <c r="H47" s="571"/>
      <c r="I47" s="571"/>
      <c r="J47" s="571"/>
      <c r="K47" s="484"/>
      <c r="L47" s="586"/>
      <c r="M47" s="899"/>
      <c r="N47" s="581"/>
      <c r="O47" s="571"/>
      <c r="P47" s="571"/>
      <c r="Q47" s="571"/>
      <c r="R47" s="571"/>
      <c r="S47" s="571"/>
      <c r="T47" s="571"/>
      <c r="U47" s="902"/>
      <c r="V47" s="479"/>
      <c r="W47" s="584"/>
      <c r="X47" s="585" t="str">
        <f t="shared" si="4"/>
        <v/>
      </c>
      <c r="Y47" s="586"/>
      <c r="Z47" s="711" t="str">
        <f t="shared" si="5"/>
        <v/>
      </c>
      <c r="AA47" s="587" t="str">
        <f t="shared" si="6"/>
        <v/>
      </c>
      <c r="AB47" s="808"/>
      <c r="AC47" s="334"/>
      <c r="AD47" s="5"/>
    </row>
    <row r="48" spans="2:43" ht="13.5" customHeight="1" x14ac:dyDescent="0.25">
      <c r="B48" s="401"/>
      <c r="D48" s="416">
        <f t="shared" si="7"/>
        <v>38</v>
      </c>
      <c r="E48" s="534"/>
      <c r="F48" s="534"/>
      <c r="G48" s="534"/>
      <c r="H48" s="571"/>
      <c r="I48" s="571"/>
      <c r="J48" s="571"/>
      <c r="K48" s="484"/>
      <c r="L48" s="586"/>
      <c r="M48" s="899"/>
      <c r="N48" s="581"/>
      <c r="O48" s="571"/>
      <c r="P48" s="571"/>
      <c r="Q48" s="571"/>
      <c r="R48" s="571"/>
      <c r="S48" s="571"/>
      <c r="T48" s="571"/>
      <c r="U48" s="902"/>
      <c r="V48" s="479"/>
      <c r="W48" s="584"/>
      <c r="X48" s="585" t="str">
        <f t="shared" si="4"/>
        <v/>
      </c>
      <c r="Y48" s="586"/>
      <c r="Z48" s="711" t="str">
        <f t="shared" si="5"/>
        <v/>
      </c>
      <c r="AA48" s="587" t="str">
        <f t="shared" si="6"/>
        <v/>
      </c>
      <c r="AB48" s="808"/>
      <c r="AC48" s="334"/>
      <c r="AD48" s="5"/>
      <c r="AG48" s="486"/>
    </row>
    <row r="49" spans="2:35" ht="13.5" customHeight="1" x14ac:dyDescent="0.25">
      <c r="B49" s="401"/>
      <c r="D49" s="416">
        <f t="shared" si="7"/>
        <v>39</v>
      </c>
      <c r="E49" s="534"/>
      <c r="F49" s="534"/>
      <c r="G49" s="534"/>
      <c r="H49" s="571"/>
      <c r="I49" s="571"/>
      <c r="J49" s="571"/>
      <c r="K49" s="484"/>
      <c r="L49" s="586"/>
      <c r="M49" s="899"/>
      <c r="N49" s="581"/>
      <c r="O49" s="571"/>
      <c r="P49" s="571"/>
      <c r="Q49" s="571"/>
      <c r="R49" s="571"/>
      <c r="S49" s="571"/>
      <c r="T49" s="571"/>
      <c r="U49" s="902"/>
      <c r="V49" s="479"/>
      <c r="W49" s="584"/>
      <c r="X49" s="585" t="str">
        <f t="shared" si="4"/>
        <v/>
      </c>
      <c r="Y49" s="586"/>
      <c r="Z49" s="711" t="str">
        <f t="shared" si="5"/>
        <v/>
      </c>
      <c r="AA49" s="587" t="str">
        <f t="shared" si="6"/>
        <v/>
      </c>
      <c r="AB49" s="808"/>
      <c r="AC49" s="334"/>
      <c r="AD49" s="5"/>
      <c r="AG49" s="486"/>
      <c r="AH49" s="537"/>
      <c r="AI49" s="666"/>
    </row>
    <row r="50" spans="2:35" ht="13.5" customHeight="1" x14ac:dyDescent="0.25">
      <c r="B50" s="401"/>
      <c r="D50" s="416">
        <f t="shared" si="7"/>
        <v>40</v>
      </c>
      <c r="E50" s="534"/>
      <c r="F50" s="534"/>
      <c r="G50" s="534"/>
      <c r="H50" s="571"/>
      <c r="I50" s="571"/>
      <c r="J50" s="571"/>
      <c r="K50" s="484"/>
      <c r="L50" s="586"/>
      <c r="M50" s="899"/>
      <c r="N50" s="581"/>
      <c r="O50" s="571"/>
      <c r="P50" s="571"/>
      <c r="Q50" s="571"/>
      <c r="R50" s="571"/>
      <c r="S50" s="571"/>
      <c r="T50" s="571"/>
      <c r="U50" s="902"/>
      <c r="V50" s="479"/>
      <c r="W50" s="584"/>
      <c r="X50" s="585" t="str">
        <f t="shared" si="4"/>
        <v/>
      </c>
      <c r="Y50" s="586"/>
      <c r="Z50" s="711" t="str">
        <f t="shared" si="5"/>
        <v/>
      </c>
      <c r="AA50" s="587" t="str">
        <f t="shared" si="6"/>
        <v/>
      </c>
      <c r="AB50" s="808"/>
      <c r="AC50" s="334"/>
      <c r="AD50" s="5"/>
      <c r="AG50" s="486"/>
      <c r="AH50" s="537"/>
      <c r="AI50" s="666"/>
    </row>
    <row r="51" spans="2:35" ht="13.5" customHeight="1" x14ac:dyDescent="0.25">
      <c r="B51" s="401"/>
      <c r="D51" s="416">
        <f t="shared" si="7"/>
        <v>41</v>
      </c>
      <c r="E51" s="534"/>
      <c r="F51" s="534"/>
      <c r="G51" s="534"/>
      <c r="H51" s="571"/>
      <c r="I51" s="571"/>
      <c r="J51" s="571"/>
      <c r="K51" s="484"/>
      <c r="L51" s="586"/>
      <c r="M51" s="899"/>
      <c r="N51" s="581"/>
      <c r="O51" s="571"/>
      <c r="P51" s="571"/>
      <c r="Q51" s="571"/>
      <c r="R51" s="571"/>
      <c r="S51" s="571"/>
      <c r="T51" s="571"/>
      <c r="U51" s="902"/>
      <c r="V51" s="479"/>
      <c r="W51" s="584"/>
      <c r="X51" s="585" t="str">
        <f t="shared" si="4"/>
        <v/>
      </c>
      <c r="Y51" s="586"/>
      <c r="Z51" s="711" t="str">
        <f t="shared" si="5"/>
        <v/>
      </c>
      <c r="AA51" s="587" t="str">
        <f t="shared" si="6"/>
        <v/>
      </c>
      <c r="AB51" s="808"/>
      <c r="AC51" s="334"/>
      <c r="AD51" s="5"/>
      <c r="AG51" s="486"/>
      <c r="AH51" s="537"/>
      <c r="AI51" s="666"/>
    </row>
    <row r="52" spans="2:35" ht="13.5" customHeight="1" x14ac:dyDescent="0.25">
      <c r="B52" s="401"/>
      <c r="D52" s="416">
        <f t="shared" si="7"/>
        <v>42</v>
      </c>
      <c r="E52" s="534"/>
      <c r="F52" s="534"/>
      <c r="G52" s="534"/>
      <c r="H52" s="571"/>
      <c r="I52" s="571"/>
      <c r="J52" s="571"/>
      <c r="K52" s="484"/>
      <c r="L52" s="586"/>
      <c r="M52" s="899"/>
      <c r="N52" s="581"/>
      <c r="O52" s="571"/>
      <c r="P52" s="571"/>
      <c r="Q52" s="571"/>
      <c r="R52" s="571"/>
      <c r="S52" s="571"/>
      <c r="T52" s="571"/>
      <c r="U52" s="902"/>
      <c r="V52" s="479"/>
      <c r="W52" s="584"/>
      <c r="X52" s="585" t="str">
        <f t="shared" si="4"/>
        <v/>
      </c>
      <c r="Y52" s="586"/>
      <c r="Z52" s="711" t="str">
        <f t="shared" si="5"/>
        <v/>
      </c>
      <c r="AA52" s="587" t="str">
        <f t="shared" si="6"/>
        <v/>
      </c>
      <c r="AB52" s="808"/>
      <c r="AC52" s="334"/>
      <c r="AD52" s="5"/>
      <c r="AG52" s="486"/>
      <c r="AH52" s="537"/>
      <c r="AI52" s="666"/>
    </row>
    <row r="53" spans="2:35" ht="13.5" customHeight="1" x14ac:dyDescent="0.25">
      <c r="B53" s="401"/>
      <c r="D53" s="416">
        <f t="shared" si="7"/>
        <v>43</v>
      </c>
      <c r="E53" s="534"/>
      <c r="F53" s="534"/>
      <c r="G53" s="534"/>
      <c r="H53" s="571"/>
      <c r="I53" s="571"/>
      <c r="J53" s="571"/>
      <c r="K53" s="484"/>
      <c r="L53" s="586"/>
      <c r="M53" s="899"/>
      <c r="N53" s="581"/>
      <c r="O53" s="571"/>
      <c r="P53" s="571"/>
      <c r="Q53" s="571"/>
      <c r="R53" s="571"/>
      <c r="S53" s="571"/>
      <c r="T53" s="571"/>
      <c r="U53" s="902"/>
      <c r="V53" s="479"/>
      <c r="W53" s="584"/>
      <c r="X53" s="585" t="str">
        <f t="shared" si="4"/>
        <v/>
      </c>
      <c r="Y53" s="586"/>
      <c r="Z53" s="711" t="str">
        <f t="shared" si="5"/>
        <v/>
      </c>
      <c r="AA53" s="587" t="str">
        <f t="shared" si="6"/>
        <v/>
      </c>
      <c r="AB53" s="808"/>
      <c r="AC53" s="334"/>
      <c r="AD53" s="5"/>
    </row>
    <row r="54" spans="2:35" ht="13.5" customHeight="1" x14ac:dyDescent="0.25">
      <c r="B54" s="401"/>
      <c r="D54" s="416">
        <f t="shared" si="7"/>
        <v>44</v>
      </c>
      <c r="E54" s="534"/>
      <c r="F54" s="534"/>
      <c r="G54" s="534"/>
      <c r="H54" s="571"/>
      <c r="I54" s="571"/>
      <c r="J54" s="571"/>
      <c r="K54" s="484"/>
      <c r="L54" s="586"/>
      <c r="M54" s="899"/>
      <c r="N54" s="581"/>
      <c r="O54" s="571"/>
      <c r="P54" s="571"/>
      <c r="Q54" s="571"/>
      <c r="R54" s="571"/>
      <c r="S54" s="571"/>
      <c r="T54" s="571"/>
      <c r="U54" s="902"/>
      <c r="V54" s="479"/>
      <c r="W54" s="584"/>
      <c r="X54" s="585" t="str">
        <f t="shared" si="4"/>
        <v/>
      </c>
      <c r="Y54" s="586"/>
      <c r="Z54" s="711" t="str">
        <f t="shared" si="5"/>
        <v/>
      </c>
      <c r="AA54" s="587" t="str">
        <f t="shared" si="6"/>
        <v/>
      </c>
      <c r="AB54" s="808"/>
      <c r="AC54" s="334"/>
      <c r="AD54" s="5"/>
    </row>
    <row r="55" spans="2:35" ht="13.5" customHeight="1" x14ac:dyDescent="0.25">
      <c r="B55" s="401"/>
      <c r="D55" s="416">
        <f t="shared" si="7"/>
        <v>45</v>
      </c>
      <c r="E55" s="534"/>
      <c r="F55" s="534"/>
      <c r="G55" s="534"/>
      <c r="H55" s="571"/>
      <c r="I55" s="571"/>
      <c r="J55" s="571"/>
      <c r="K55" s="484"/>
      <c r="L55" s="586"/>
      <c r="M55" s="899"/>
      <c r="N55" s="581"/>
      <c r="O55" s="571"/>
      <c r="P55" s="571"/>
      <c r="Q55" s="571"/>
      <c r="R55" s="571"/>
      <c r="S55" s="571"/>
      <c r="T55" s="571"/>
      <c r="U55" s="902"/>
      <c r="V55" s="479"/>
      <c r="W55" s="584"/>
      <c r="X55" s="585" t="str">
        <f t="shared" si="4"/>
        <v/>
      </c>
      <c r="Y55" s="586"/>
      <c r="Z55" s="711" t="str">
        <f t="shared" si="5"/>
        <v/>
      </c>
      <c r="AA55" s="587" t="str">
        <f t="shared" si="6"/>
        <v/>
      </c>
      <c r="AB55" s="808"/>
      <c r="AC55" s="334"/>
      <c r="AD55" s="5"/>
    </row>
    <row r="56" spans="2:35" ht="13.5" customHeight="1" x14ac:dyDescent="0.25">
      <c r="B56" s="401"/>
      <c r="D56" s="416">
        <f t="shared" si="7"/>
        <v>46</v>
      </c>
      <c r="E56" s="534"/>
      <c r="F56" s="534"/>
      <c r="G56" s="534"/>
      <c r="H56" s="571"/>
      <c r="I56" s="571"/>
      <c r="J56" s="571"/>
      <c r="K56" s="484"/>
      <c r="L56" s="586"/>
      <c r="M56" s="899"/>
      <c r="N56" s="581"/>
      <c r="O56" s="571"/>
      <c r="P56" s="571"/>
      <c r="Q56" s="571"/>
      <c r="R56" s="571"/>
      <c r="S56" s="571"/>
      <c r="T56" s="571"/>
      <c r="U56" s="902"/>
      <c r="V56" s="479"/>
      <c r="W56" s="584"/>
      <c r="X56" s="585" t="str">
        <f t="shared" si="4"/>
        <v/>
      </c>
      <c r="Y56" s="586"/>
      <c r="Z56" s="711" t="str">
        <f t="shared" si="5"/>
        <v/>
      </c>
      <c r="AA56" s="587" t="str">
        <f t="shared" si="6"/>
        <v/>
      </c>
      <c r="AB56" s="808"/>
      <c r="AC56" s="334"/>
      <c r="AD56" s="5"/>
    </row>
    <row r="57" spans="2:35" ht="13.5" customHeight="1" x14ac:dyDescent="0.25">
      <c r="B57" s="401"/>
      <c r="D57" s="416">
        <f t="shared" si="7"/>
        <v>47</v>
      </c>
      <c r="E57" s="534"/>
      <c r="F57" s="534"/>
      <c r="G57" s="534"/>
      <c r="H57" s="571"/>
      <c r="I57" s="571"/>
      <c r="J57" s="571"/>
      <c r="K57" s="484"/>
      <c r="L57" s="586"/>
      <c r="M57" s="899"/>
      <c r="N57" s="581"/>
      <c r="O57" s="571"/>
      <c r="P57" s="571"/>
      <c r="Q57" s="571"/>
      <c r="R57" s="571"/>
      <c r="S57" s="571"/>
      <c r="T57" s="571"/>
      <c r="U57" s="902"/>
      <c r="V57" s="479"/>
      <c r="W57" s="584"/>
      <c r="X57" s="585" t="str">
        <f t="shared" si="4"/>
        <v/>
      </c>
      <c r="Y57" s="586"/>
      <c r="Z57" s="711" t="str">
        <f t="shared" si="5"/>
        <v/>
      </c>
      <c r="AA57" s="587" t="str">
        <f t="shared" si="6"/>
        <v/>
      </c>
      <c r="AB57" s="808"/>
      <c r="AC57" s="334"/>
      <c r="AD57" s="5"/>
    </row>
    <row r="58" spans="2:35" ht="13.5" customHeight="1" x14ac:dyDescent="0.25">
      <c r="B58" s="401"/>
      <c r="D58" s="416">
        <f t="shared" si="7"/>
        <v>48</v>
      </c>
      <c r="E58" s="534"/>
      <c r="F58" s="534"/>
      <c r="G58" s="534"/>
      <c r="H58" s="571"/>
      <c r="I58" s="571"/>
      <c r="J58" s="571"/>
      <c r="K58" s="484"/>
      <c r="L58" s="586"/>
      <c r="M58" s="899"/>
      <c r="N58" s="581"/>
      <c r="O58" s="571"/>
      <c r="P58" s="571"/>
      <c r="Q58" s="571"/>
      <c r="R58" s="571"/>
      <c r="S58" s="571"/>
      <c r="T58" s="571"/>
      <c r="U58" s="902"/>
      <c r="V58" s="479"/>
      <c r="W58" s="584"/>
      <c r="X58" s="585" t="str">
        <f t="shared" si="4"/>
        <v/>
      </c>
      <c r="Y58" s="586"/>
      <c r="Z58" s="711" t="str">
        <f t="shared" si="5"/>
        <v/>
      </c>
      <c r="AA58" s="587" t="str">
        <f t="shared" si="6"/>
        <v/>
      </c>
      <c r="AB58" s="808"/>
      <c r="AC58" s="334"/>
      <c r="AD58" s="5"/>
    </row>
    <row r="59" spans="2:35" ht="13.5" customHeight="1" x14ac:dyDescent="0.25">
      <c r="B59" s="401"/>
      <c r="D59" s="416">
        <f t="shared" si="7"/>
        <v>49</v>
      </c>
      <c r="E59" s="534"/>
      <c r="F59" s="534"/>
      <c r="G59" s="534"/>
      <c r="H59" s="571"/>
      <c r="I59" s="571"/>
      <c r="J59" s="571"/>
      <c r="K59" s="484"/>
      <c r="L59" s="586"/>
      <c r="M59" s="899"/>
      <c r="N59" s="581"/>
      <c r="O59" s="571"/>
      <c r="P59" s="571"/>
      <c r="Q59" s="571"/>
      <c r="R59" s="571"/>
      <c r="S59" s="571"/>
      <c r="T59" s="571"/>
      <c r="U59" s="902"/>
      <c r="V59" s="479"/>
      <c r="W59" s="584"/>
      <c r="X59" s="585" t="str">
        <f t="shared" si="4"/>
        <v/>
      </c>
      <c r="Y59" s="586"/>
      <c r="Z59" s="711" t="str">
        <f t="shared" si="5"/>
        <v/>
      </c>
      <c r="AA59" s="587" t="str">
        <f t="shared" si="6"/>
        <v/>
      </c>
      <c r="AB59" s="808"/>
      <c r="AC59" s="334"/>
      <c r="AD59" s="5"/>
    </row>
    <row r="60" spans="2:35" ht="13.5" customHeight="1" x14ac:dyDescent="0.25">
      <c r="B60" s="401"/>
      <c r="D60" s="416">
        <f t="shared" si="7"/>
        <v>50</v>
      </c>
      <c r="E60" s="534"/>
      <c r="F60" s="534"/>
      <c r="G60" s="534"/>
      <c r="H60" s="571"/>
      <c r="I60" s="571"/>
      <c r="J60" s="571"/>
      <c r="K60" s="484"/>
      <c r="L60" s="586"/>
      <c r="M60" s="899"/>
      <c r="N60" s="581"/>
      <c r="O60" s="571"/>
      <c r="P60" s="571"/>
      <c r="Q60" s="571"/>
      <c r="R60" s="571"/>
      <c r="S60" s="571"/>
      <c r="T60" s="571"/>
      <c r="U60" s="902"/>
      <c r="V60" s="479"/>
      <c r="W60" s="584"/>
      <c r="X60" s="585" t="str">
        <f t="shared" si="4"/>
        <v/>
      </c>
      <c r="Y60" s="586"/>
      <c r="Z60" s="711" t="str">
        <f t="shared" si="5"/>
        <v/>
      </c>
      <c r="AA60" s="587" t="str">
        <f t="shared" si="6"/>
        <v/>
      </c>
      <c r="AB60" s="808"/>
      <c r="AC60" s="334"/>
      <c r="AD60" s="5"/>
    </row>
    <row r="61" spans="2:35" ht="13.5" customHeight="1" x14ac:dyDescent="0.25">
      <c r="B61" s="401"/>
      <c r="D61" s="416">
        <f t="shared" si="7"/>
        <v>51</v>
      </c>
      <c r="E61" s="534"/>
      <c r="F61" s="534"/>
      <c r="G61" s="534"/>
      <c r="H61" s="571"/>
      <c r="I61" s="571"/>
      <c r="J61" s="571"/>
      <c r="K61" s="484"/>
      <c r="L61" s="586"/>
      <c r="M61" s="899"/>
      <c r="N61" s="581"/>
      <c r="O61" s="571"/>
      <c r="P61" s="571"/>
      <c r="Q61" s="571"/>
      <c r="R61" s="571"/>
      <c r="S61" s="571"/>
      <c r="T61" s="571"/>
      <c r="U61" s="902"/>
      <c r="V61" s="479"/>
      <c r="W61" s="584"/>
      <c r="X61" s="585" t="str">
        <f t="shared" si="4"/>
        <v/>
      </c>
      <c r="Y61" s="586"/>
      <c r="Z61" s="711" t="str">
        <f t="shared" si="5"/>
        <v/>
      </c>
      <c r="AA61" s="587" t="str">
        <f t="shared" si="6"/>
        <v/>
      </c>
      <c r="AB61" s="808"/>
      <c r="AC61" s="334"/>
      <c r="AD61" s="5"/>
    </row>
    <row r="62" spans="2:35" ht="13.5" customHeight="1" x14ac:dyDescent="0.25">
      <c r="B62" s="401"/>
      <c r="D62" s="416">
        <f t="shared" si="7"/>
        <v>52</v>
      </c>
      <c r="E62" s="534"/>
      <c r="F62" s="534"/>
      <c r="G62" s="534"/>
      <c r="H62" s="571"/>
      <c r="I62" s="571"/>
      <c r="J62" s="571"/>
      <c r="K62" s="484"/>
      <c r="L62" s="586"/>
      <c r="M62" s="899"/>
      <c r="N62" s="581"/>
      <c r="O62" s="571"/>
      <c r="P62" s="571"/>
      <c r="Q62" s="571"/>
      <c r="R62" s="571"/>
      <c r="S62" s="571"/>
      <c r="T62" s="571"/>
      <c r="U62" s="902"/>
      <c r="V62" s="479"/>
      <c r="W62" s="584"/>
      <c r="X62" s="585" t="str">
        <f t="shared" si="4"/>
        <v/>
      </c>
      <c r="Y62" s="586"/>
      <c r="Z62" s="711" t="str">
        <f t="shared" si="5"/>
        <v/>
      </c>
      <c r="AA62" s="587" t="str">
        <f t="shared" si="6"/>
        <v/>
      </c>
      <c r="AB62" s="808"/>
      <c r="AC62" s="334"/>
      <c r="AD62" s="5"/>
    </row>
    <row r="63" spans="2:35" ht="13.5" customHeight="1" x14ac:dyDescent="0.25">
      <c r="B63" s="401"/>
      <c r="D63" s="416">
        <f t="shared" si="7"/>
        <v>53</v>
      </c>
      <c r="E63" s="534"/>
      <c r="F63" s="534"/>
      <c r="G63" s="534"/>
      <c r="H63" s="571"/>
      <c r="I63" s="571"/>
      <c r="J63" s="571"/>
      <c r="K63" s="484"/>
      <c r="L63" s="586"/>
      <c r="M63" s="899"/>
      <c r="N63" s="581"/>
      <c r="O63" s="571"/>
      <c r="P63" s="571"/>
      <c r="Q63" s="571"/>
      <c r="R63" s="571"/>
      <c r="S63" s="571"/>
      <c r="T63" s="571"/>
      <c r="U63" s="902"/>
      <c r="V63" s="479"/>
      <c r="W63" s="584"/>
      <c r="X63" s="585" t="str">
        <f t="shared" si="4"/>
        <v/>
      </c>
      <c r="Y63" s="586"/>
      <c r="Z63" s="711" t="str">
        <f t="shared" si="5"/>
        <v/>
      </c>
      <c r="AA63" s="587" t="str">
        <f t="shared" si="6"/>
        <v/>
      </c>
      <c r="AB63" s="808"/>
      <c r="AC63" s="334"/>
      <c r="AD63" s="5"/>
    </row>
    <row r="64" spans="2:35" ht="13.5" customHeight="1" x14ac:dyDescent="0.25">
      <c r="B64" s="401"/>
      <c r="D64" s="416">
        <f t="shared" si="7"/>
        <v>54</v>
      </c>
      <c r="E64" s="534"/>
      <c r="F64" s="534"/>
      <c r="G64" s="534"/>
      <c r="H64" s="571"/>
      <c r="I64" s="571"/>
      <c r="J64" s="571"/>
      <c r="K64" s="484"/>
      <c r="L64" s="586"/>
      <c r="M64" s="899"/>
      <c r="N64" s="581"/>
      <c r="O64" s="571"/>
      <c r="P64" s="571"/>
      <c r="Q64" s="571"/>
      <c r="R64" s="571"/>
      <c r="S64" s="571"/>
      <c r="T64" s="571"/>
      <c r="U64" s="902"/>
      <c r="V64" s="479"/>
      <c r="W64" s="584"/>
      <c r="X64" s="585" t="str">
        <f t="shared" si="4"/>
        <v/>
      </c>
      <c r="Y64" s="586"/>
      <c r="Z64" s="711" t="str">
        <f t="shared" si="5"/>
        <v/>
      </c>
      <c r="AA64" s="587" t="str">
        <f t="shared" si="6"/>
        <v/>
      </c>
      <c r="AB64" s="808"/>
      <c r="AC64" s="334"/>
      <c r="AD64" s="5"/>
    </row>
    <row r="65" spans="2:43" ht="13.5" customHeight="1" x14ac:dyDescent="0.25">
      <c r="B65" s="401"/>
      <c r="D65" s="416">
        <f t="shared" si="7"/>
        <v>55</v>
      </c>
      <c r="E65" s="534"/>
      <c r="F65" s="534"/>
      <c r="G65" s="534"/>
      <c r="H65" s="571"/>
      <c r="I65" s="571"/>
      <c r="J65" s="571"/>
      <c r="K65" s="484"/>
      <c r="L65" s="586"/>
      <c r="M65" s="899"/>
      <c r="N65" s="581"/>
      <c r="O65" s="571"/>
      <c r="P65" s="571"/>
      <c r="Q65" s="571"/>
      <c r="R65" s="571"/>
      <c r="S65" s="571"/>
      <c r="T65" s="571"/>
      <c r="U65" s="902"/>
      <c r="V65" s="479"/>
      <c r="W65" s="584"/>
      <c r="X65" s="585" t="str">
        <f t="shared" si="4"/>
        <v/>
      </c>
      <c r="Y65" s="586"/>
      <c r="Z65" s="711" t="str">
        <f t="shared" si="5"/>
        <v/>
      </c>
      <c r="AA65" s="587" t="str">
        <f t="shared" si="6"/>
        <v/>
      </c>
      <c r="AB65" s="808"/>
      <c r="AC65" s="334"/>
      <c r="AD65" s="5"/>
    </row>
    <row r="66" spans="2:43" ht="13.5" customHeight="1" x14ac:dyDescent="0.25">
      <c r="B66" s="401"/>
      <c r="D66" s="416">
        <f t="shared" si="7"/>
        <v>56</v>
      </c>
      <c r="E66" s="534"/>
      <c r="F66" s="534"/>
      <c r="G66" s="534"/>
      <c r="H66" s="571"/>
      <c r="I66" s="571"/>
      <c r="J66" s="571"/>
      <c r="K66" s="484"/>
      <c r="L66" s="586"/>
      <c r="M66" s="899"/>
      <c r="N66" s="581"/>
      <c r="O66" s="571"/>
      <c r="P66" s="571"/>
      <c r="Q66" s="571"/>
      <c r="R66" s="571"/>
      <c r="S66" s="571"/>
      <c r="T66" s="571"/>
      <c r="U66" s="902"/>
      <c r="V66" s="479"/>
      <c r="W66" s="584"/>
      <c r="X66" s="585" t="str">
        <f t="shared" si="4"/>
        <v/>
      </c>
      <c r="Y66" s="586"/>
      <c r="Z66" s="711" t="str">
        <f t="shared" si="5"/>
        <v/>
      </c>
      <c r="AA66" s="587" t="str">
        <f t="shared" si="6"/>
        <v/>
      </c>
      <c r="AB66" s="808"/>
      <c r="AC66" s="334"/>
      <c r="AD66" s="5"/>
    </row>
    <row r="67" spans="2:43" ht="13.5" customHeight="1" x14ac:dyDescent="0.25">
      <c r="B67" s="401"/>
      <c r="D67" s="416">
        <f t="shared" si="7"/>
        <v>57</v>
      </c>
      <c r="E67" s="534"/>
      <c r="F67" s="534"/>
      <c r="G67" s="534"/>
      <c r="H67" s="571"/>
      <c r="I67" s="571"/>
      <c r="J67" s="571"/>
      <c r="K67" s="484"/>
      <c r="L67" s="586"/>
      <c r="M67" s="899"/>
      <c r="N67" s="581"/>
      <c r="O67" s="571"/>
      <c r="P67" s="571"/>
      <c r="Q67" s="571"/>
      <c r="R67" s="571"/>
      <c r="S67" s="571"/>
      <c r="T67" s="571"/>
      <c r="U67" s="902"/>
      <c r="V67" s="479"/>
      <c r="W67" s="584"/>
      <c r="X67" s="585" t="str">
        <f t="shared" si="4"/>
        <v/>
      </c>
      <c r="Y67" s="586"/>
      <c r="Z67" s="711" t="str">
        <f t="shared" si="5"/>
        <v/>
      </c>
      <c r="AA67" s="587" t="str">
        <f t="shared" si="6"/>
        <v/>
      </c>
      <c r="AB67" s="808"/>
      <c r="AC67" s="334"/>
      <c r="AD67" s="5"/>
    </row>
    <row r="68" spans="2:43" ht="13.5" customHeight="1" x14ac:dyDescent="0.25">
      <c r="B68" s="401"/>
      <c r="D68" s="416">
        <f t="shared" si="7"/>
        <v>58</v>
      </c>
      <c r="E68" s="534"/>
      <c r="F68" s="534"/>
      <c r="G68" s="534"/>
      <c r="H68" s="571"/>
      <c r="I68" s="571"/>
      <c r="J68" s="571"/>
      <c r="K68" s="484"/>
      <c r="L68" s="586"/>
      <c r="M68" s="899"/>
      <c r="N68" s="581"/>
      <c r="O68" s="571"/>
      <c r="P68" s="571"/>
      <c r="Q68" s="571"/>
      <c r="R68" s="571"/>
      <c r="S68" s="571"/>
      <c r="T68" s="571"/>
      <c r="U68" s="902"/>
      <c r="V68" s="479"/>
      <c r="W68" s="584"/>
      <c r="X68" s="585" t="str">
        <f t="shared" si="4"/>
        <v/>
      </c>
      <c r="Y68" s="586"/>
      <c r="Z68" s="711" t="str">
        <f t="shared" si="5"/>
        <v/>
      </c>
      <c r="AA68" s="587" t="str">
        <f t="shared" si="6"/>
        <v/>
      </c>
      <c r="AB68" s="808"/>
      <c r="AC68" s="334"/>
      <c r="AD68" s="5"/>
      <c r="AG68" s="486"/>
    </row>
    <row r="69" spans="2:43" ht="13.5" customHeight="1" x14ac:dyDescent="0.25">
      <c r="B69" s="401"/>
      <c r="D69" s="416">
        <f t="shared" si="7"/>
        <v>59</v>
      </c>
      <c r="E69" s="534"/>
      <c r="F69" s="534"/>
      <c r="G69" s="534"/>
      <c r="H69" s="571"/>
      <c r="I69" s="571"/>
      <c r="J69" s="571"/>
      <c r="K69" s="484"/>
      <c r="L69" s="586"/>
      <c r="M69" s="899"/>
      <c r="N69" s="581"/>
      <c r="O69" s="571"/>
      <c r="P69" s="571"/>
      <c r="Q69" s="571"/>
      <c r="R69" s="571"/>
      <c r="S69" s="571"/>
      <c r="T69" s="571"/>
      <c r="U69" s="902"/>
      <c r="V69" s="479"/>
      <c r="W69" s="584"/>
      <c r="X69" s="585" t="str">
        <f t="shared" si="4"/>
        <v/>
      </c>
      <c r="Y69" s="586"/>
      <c r="Z69" s="711" t="str">
        <f t="shared" si="5"/>
        <v/>
      </c>
      <c r="AA69" s="587" t="str">
        <f t="shared" si="6"/>
        <v/>
      </c>
      <c r="AB69" s="808"/>
      <c r="AC69" s="334"/>
      <c r="AD69" s="5"/>
      <c r="AG69" s="486"/>
      <c r="AH69" s="537"/>
      <c r="AI69" s="666"/>
    </row>
    <row r="70" spans="2:43" ht="13.5" customHeight="1" x14ac:dyDescent="0.25">
      <c r="B70" s="401"/>
      <c r="D70" s="416">
        <f>D69+1</f>
        <v>60</v>
      </c>
      <c r="E70" s="534"/>
      <c r="F70" s="534"/>
      <c r="G70" s="534"/>
      <c r="H70" s="571"/>
      <c r="I70" s="571"/>
      <c r="J70" s="571"/>
      <c r="K70" s="484"/>
      <c r="L70" s="586"/>
      <c r="M70" s="899"/>
      <c r="N70" s="581"/>
      <c r="O70" s="571"/>
      <c r="P70" s="571"/>
      <c r="Q70" s="571"/>
      <c r="R70" s="571"/>
      <c r="S70" s="571"/>
      <c r="T70" s="571"/>
      <c r="U70" s="902"/>
      <c r="V70" s="479"/>
      <c r="W70" s="584"/>
      <c r="X70" s="585" t="str">
        <f t="shared" si="4"/>
        <v/>
      </c>
      <c r="Y70" s="586"/>
      <c r="Z70" s="711" t="str">
        <f t="shared" si="5"/>
        <v/>
      </c>
      <c r="AA70" s="587" t="str">
        <f t="shared" si="6"/>
        <v/>
      </c>
      <c r="AB70" s="808"/>
      <c r="AC70" s="334"/>
      <c r="AD70" s="5"/>
    </row>
    <row r="71" spans="2:43" ht="13.5" customHeight="1" x14ac:dyDescent="0.25">
      <c r="B71" s="401"/>
      <c r="D71" s="416">
        <f>D70+1</f>
        <v>61</v>
      </c>
      <c r="E71" s="534"/>
      <c r="F71" s="534"/>
      <c r="G71" s="534"/>
      <c r="H71" s="571"/>
      <c r="I71" s="571"/>
      <c r="J71" s="571"/>
      <c r="K71" s="484"/>
      <c r="L71" s="586"/>
      <c r="M71" s="899"/>
      <c r="N71" s="581"/>
      <c r="O71" s="571"/>
      <c r="P71" s="571"/>
      <c r="Q71" s="571"/>
      <c r="R71" s="571"/>
      <c r="S71" s="571"/>
      <c r="T71" s="571"/>
      <c r="U71" s="902"/>
      <c r="V71" s="479"/>
      <c r="W71" s="584"/>
      <c r="X71" s="585" t="str">
        <f t="shared" ref="X71:X100" si="8">IF(OR(G71="",K71="",),"",K71/1000*L71*V71*W71)</f>
        <v/>
      </c>
      <c r="Y71" s="586"/>
      <c r="Z71" s="711" t="str">
        <f t="shared" ref="Z71:Z100" si="9">IF(OR(H71="○",I71="○"),IF(Y71="",X71,Y71),"")</f>
        <v/>
      </c>
      <c r="AA71" s="587" t="str">
        <f t="shared" ref="AA71:AA100" si="10">IF(J71="○",IF(Y71="",X71,Y71),"")</f>
        <v/>
      </c>
      <c r="AB71" s="808"/>
      <c r="AC71" s="334"/>
      <c r="AD71" s="5"/>
      <c r="AQ71" s="701"/>
    </row>
    <row r="72" spans="2:43" ht="13.5" customHeight="1" x14ac:dyDescent="0.25">
      <c r="B72" s="401"/>
      <c r="D72" s="416">
        <f t="shared" ref="D72:D99" si="11">D71+1</f>
        <v>62</v>
      </c>
      <c r="E72" s="534"/>
      <c r="F72" s="534"/>
      <c r="G72" s="534"/>
      <c r="H72" s="571"/>
      <c r="I72" s="571"/>
      <c r="J72" s="571"/>
      <c r="K72" s="484"/>
      <c r="L72" s="586"/>
      <c r="M72" s="899"/>
      <c r="N72" s="581"/>
      <c r="O72" s="571"/>
      <c r="P72" s="571"/>
      <c r="Q72" s="571"/>
      <c r="R72" s="571"/>
      <c r="S72" s="571"/>
      <c r="T72" s="571"/>
      <c r="U72" s="902"/>
      <c r="V72" s="479"/>
      <c r="W72" s="584"/>
      <c r="X72" s="585" t="str">
        <f t="shared" si="8"/>
        <v/>
      </c>
      <c r="Y72" s="586"/>
      <c r="Z72" s="711" t="str">
        <f t="shared" si="9"/>
        <v/>
      </c>
      <c r="AA72" s="587" t="str">
        <f t="shared" si="10"/>
        <v/>
      </c>
      <c r="AB72" s="808"/>
      <c r="AC72" s="334"/>
      <c r="AD72" s="5"/>
    </row>
    <row r="73" spans="2:43" ht="13.5" customHeight="1" x14ac:dyDescent="0.25">
      <c r="B73" s="401"/>
      <c r="D73" s="416">
        <f t="shared" si="11"/>
        <v>63</v>
      </c>
      <c r="E73" s="534"/>
      <c r="F73" s="534"/>
      <c r="G73" s="534"/>
      <c r="H73" s="571"/>
      <c r="I73" s="571"/>
      <c r="J73" s="571"/>
      <c r="K73" s="484"/>
      <c r="L73" s="586"/>
      <c r="M73" s="899"/>
      <c r="N73" s="581"/>
      <c r="O73" s="571"/>
      <c r="P73" s="571"/>
      <c r="Q73" s="571"/>
      <c r="R73" s="571"/>
      <c r="S73" s="571"/>
      <c r="T73" s="571"/>
      <c r="U73" s="902"/>
      <c r="V73" s="479"/>
      <c r="W73" s="584"/>
      <c r="X73" s="585" t="str">
        <f t="shared" si="8"/>
        <v/>
      </c>
      <c r="Y73" s="586"/>
      <c r="Z73" s="711" t="str">
        <f t="shared" si="9"/>
        <v/>
      </c>
      <c r="AA73" s="587" t="str">
        <f t="shared" si="10"/>
        <v/>
      </c>
      <c r="AB73" s="808"/>
      <c r="AC73" s="334"/>
      <c r="AD73" s="5"/>
    </row>
    <row r="74" spans="2:43" ht="13.5" customHeight="1" x14ac:dyDescent="0.25">
      <c r="B74" s="401"/>
      <c r="D74" s="416">
        <f t="shared" si="11"/>
        <v>64</v>
      </c>
      <c r="E74" s="534"/>
      <c r="F74" s="534"/>
      <c r="G74" s="534"/>
      <c r="H74" s="571"/>
      <c r="I74" s="571"/>
      <c r="J74" s="571"/>
      <c r="K74" s="484"/>
      <c r="L74" s="586"/>
      <c r="M74" s="899"/>
      <c r="N74" s="581"/>
      <c r="O74" s="571"/>
      <c r="P74" s="571"/>
      <c r="Q74" s="571"/>
      <c r="R74" s="571"/>
      <c r="S74" s="571"/>
      <c r="T74" s="571"/>
      <c r="U74" s="902"/>
      <c r="V74" s="479"/>
      <c r="W74" s="584"/>
      <c r="X74" s="585" t="str">
        <f t="shared" si="8"/>
        <v/>
      </c>
      <c r="Y74" s="586"/>
      <c r="Z74" s="711" t="str">
        <f t="shared" si="9"/>
        <v/>
      </c>
      <c r="AA74" s="587" t="str">
        <f t="shared" si="10"/>
        <v/>
      </c>
      <c r="AB74" s="808"/>
      <c r="AC74" s="334"/>
      <c r="AD74" s="5"/>
    </row>
    <row r="75" spans="2:43" ht="13.5" customHeight="1" x14ac:dyDescent="0.25">
      <c r="B75" s="401"/>
      <c r="D75" s="416">
        <f t="shared" si="11"/>
        <v>65</v>
      </c>
      <c r="E75" s="534"/>
      <c r="F75" s="534"/>
      <c r="G75" s="534"/>
      <c r="H75" s="571"/>
      <c r="I75" s="571"/>
      <c r="J75" s="571"/>
      <c r="K75" s="484"/>
      <c r="L75" s="586"/>
      <c r="M75" s="899"/>
      <c r="N75" s="581"/>
      <c r="O75" s="571"/>
      <c r="P75" s="571"/>
      <c r="Q75" s="571"/>
      <c r="R75" s="571"/>
      <c r="S75" s="571"/>
      <c r="T75" s="571"/>
      <c r="U75" s="902"/>
      <c r="V75" s="479"/>
      <c r="W75" s="584"/>
      <c r="X75" s="585" t="str">
        <f t="shared" si="8"/>
        <v/>
      </c>
      <c r="Y75" s="586"/>
      <c r="Z75" s="711" t="str">
        <f t="shared" si="9"/>
        <v/>
      </c>
      <c r="AA75" s="587" t="str">
        <f t="shared" si="10"/>
        <v/>
      </c>
      <c r="AB75" s="808"/>
      <c r="AC75" s="334"/>
      <c r="AD75" s="5"/>
    </row>
    <row r="76" spans="2:43" ht="13.5" customHeight="1" x14ac:dyDescent="0.25">
      <c r="B76" s="401"/>
      <c r="D76" s="416">
        <f t="shared" si="11"/>
        <v>66</v>
      </c>
      <c r="E76" s="534"/>
      <c r="F76" s="534"/>
      <c r="G76" s="534"/>
      <c r="H76" s="571"/>
      <c r="I76" s="571"/>
      <c r="J76" s="571"/>
      <c r="K76" s="484"/>
      <c r="L76" s="586"/>
      <c r="M76" s="899"/>
      <c r="N76" s="581"/>
      <c r="O76" s="571"/>
      <c r="P76" s="571"/>
      <c r="Q76" s="571"/>
      <c r="R76" s="571"/>
      <c r="S76" s="571"/>
      <c r="T76" s="571"/>
      <c r="U76" s="902"/>
      <c r="V76" s="479"/>
      <c r="W76" s="584"/>
      <c r="X76" s="585" t="str">
        <f t="shared" si="8"/>
        <v/>
      </c>
      <c r="Y76" s="586"/>
      <c r="Z76" s="711" t="str">
        <f t="shared" si="9"/>
        <v/>
      </c>
      <c r="AA76" s="587" t="str">
        <f t="shared" si="10"/>
        <v/>
      </c>
      <c r="AB76" s="808"/>
      <c r="AC76" s="334"/>
      <c r="AD76" s="5"/>
    </row>
    <row r="77" spans="2:43" ht="13.5" customHeight="1" x14ac:dyDescent="0.25">
      <c r="B77" s="401"/>
      <c r="D77" s="416">
        <f t="shared" si="11"/>
        <v>67</v>
      </c>
      <c r="E77" s="534"/>
      <c r="F77" s="534"/>
      <c r="G77" s="534"/>
      <c r="H77" s="571"/>
      <c r="I77" s="571"/>
      <c r="J77" s="571"/>
      <c r="K77" s="484"/>
      <c r="L77" s="586"/>
      <c r="M77" s="899"/>
      <c r="N77" s="581"/>
      <c r="O77" s="571"/>
      <c r="P77" s="571"/>
      <c r="Q77" s="571"/>
      <c r="R77" s="571"/>
      <c r="S77" s="571"/>
      <c r="T77" s="571"/>
      <c r="U77" s="902"/>
      <c r="V77" s="479"/>
      <c r="W77" s="584"/>
      <c r="X77" s="585" t="str">
        <f t="shared" si="8"/>
        <v/>
      </c>
      <c r="Y77" s="586"/>
      <c r="Z77" s="711" t="str">
        <f t="shared" si="9"/>
        <v/>
      </c>
      <c r="AA77" s="587" t="str">
        <f t="shared" si="10"/>
        <v/>
      </c>
      <c r="AB77" s="808"/>
      <c r="AC77" s="334"/>
      <c r="AD77" s="5"/>
    </row>
    <row r="78" spans="2:43" ht="13.5" customHeight="1" x14ac:dyDescent="0.25">
      <c r="B78" s="401"/>
      <c r="D78" s="416">
        <f t="shared" si="11"/>
        <v>68</v>
      </c>
      <c r="E78" s="534"/>
      <c r="F78" s="534"/>
      <c r="G78" s="534"/>
      <c r="H78" s="571"/>
      <c r="I78" s="571"/>
      <c r="J78" s="571"/>
      <c r="K78" s="484"/>
      <c r="L78" s="586"/>
      <c r="M78" s="899"/>
      <c r="N78" s="581"/>
      <c r="O78" s="571"/>
      <c r="P78" s="571"/>
      <c r="Q78" s="571"/>
      <c r="R78" s="571"/>
      <c r="S78" s="571"/>
      <c r="T78" s="571"/>
      <c r="U78" s="902"/>
      <c r="V78" s="479"/>
      <c r="W78" s="584"/>
      <c r="X78" s="585" t="str">
        <f t="shared" si="8"/>
        <v/>
      </c>
      <c r="Y78" s="586"/>
      <c r="Z78" s="711" t="str">
        <f t="shared" si="9"/>
        <v/>
      </c>
      <c r="AA78" s="587" t="str">
        <f t="shared" si="10"/>
        <v/>
      </c>
      <c r="AB78" s="808"/>
      <c r="AC78" s="334"/>
      <c r="AD78" s="5"/>
      <c r="AG78" s="486"/>
    </row>
    <row r="79" spans="2:43" ht="13.5" customHeight="1" x14ac:dyDescent="0.25">
      <c r="B79" s="401"/>
      <c r="D79" s="416">
        <f t="shared" si="11"/>
        <v>69</v>
      </c>
      <c r="E79" s="534"/>
      <c r="F79" s="534"/>
      <c r="G79" s="534"/>
      <c r="H79" s="571"/>
      <c r="I79" s="571"/>
      <c r="J79" s="571"/>
      <c r="K79" s="484"/>
      <c r="L79" s="586"/>
      <c r="M79" s="899"/>
      <c r="N79" s="581"/>
      <c r="O79" s="571"/>
      <c r="P79" s="571"/>
      <c r="Q79" s="571"/>
      <c r="R79" s="571"/>
      <c r="S79" s="571"/>
      <c r="T79" s="571"/>
      <c r="U79" s="902"/>
      <c r="V79" s="479"/>
      <c r="W79" s="584"/>
      <c r="X79" s="585" t="str">
        <f t="shared" si="8"/>
        <v/>
      </c>
      <c r="Y79" s="586"/>
      <c r="Z79" s="711" t="str">
        <f t="shared" si="9"/>
        <v/>
      </c>
      <c r="AA79" s="587" t="str">
        <f t="shared" si="10"/>
        <v/>
      </c>
      <c r="AB79" s="808"/>
      <c r="AC79" s="334"/>
      <c r="AD79" s="5"/>
      <c r="AG79" s="486"/>
      <c r="AH79" s="537"/>
      <c r="AI79" s="666"/>
    </row>
    <row r="80" spans="2:43" ht="13.5" customHeight="1" x14ac:dyDescent="0.25">
      <c r="B80" s="401"/>
      <c r="D80" s="416">
        <f t="shared" si="11"/>
        <v>70</v>
      </c>
      <c r="E80" s="534"/>
      <c r="F80" s="534"/>
      <c r="G80" s="534"/>
      <c r="H80" s="571"/>
      <c r="I80" s="571"/>
      <c r="J80" s="571"/>
      <c r="K80" s="484"/>
      <c r="L80" s="586"/>
      <c r="M80" s="899"/>
      <c r="N80" s="581"/>
      <c r="O80" s="571"/>
      <c r="P80" s="571"/>
      <c r="Q80" s="571"/>
      <c r="R80" s="571"/>
      <c r="S80" s="571"/>
      <c r="T80" s="571"/>
      <c r="U80" s="902"/>
      <c r="V80" s="479"/>
      <c r="W80" s="584"/>
      <c r="X80" s="585" t="str">
        <f t="shared" si="8"/>
        <v/>
      </c>
      <c r="Y80" s="586"/>
      <c r="Z80" s="711" t="str">
        <f t="shared" si="9"/>
        <v/>
      </c>
      <c r="AA80" s="587" t="str">
        <f t="shared" si="10"/>
        <v/>
      </c>
      <c r="AB80" s="808"/>
      <c r="AC80" s="334"/>
      <c r="AD80" s="5"/>
      <c r="AG80" s="486"/>
      <c r="AH80" s="537"/>
      <c r="AI80" s="666"/>
    </row>
    <row r="81" spans="2:35" ht="13.5" customHeight="1" x14ac:dyDescent="0.25">
      <c r="B81" s="401"/>
      <c r="D81" s="416">
        <f t="shared" si="11"/>
        <v>71</v>
      </c>
      <c r="E81" s="534"/>
      <c r="F81" s="534"/>
      <c r="G81" s="534"/>
      <c r="H81" s="571"/>
      <c r="I81" s="571"/>
      <c r="J81" s="571"/>
      <c r="K81" s="484"/>
      <c r="L81" s="586"/>
      <c r="M81" s="899"/>
      <c r="N81" s="581"/>
      <c r="O81" s="571"/>
      <c r="P81" s="571"/>
      <c r="Q81" s="571"/>
      <c r="R81" s="571"/>
      <c r="S81" s="571"/>
      <c r="T81" s="571"/>
      <c r="U81" s="902"/>
      <c r="V81" s="479"/>
      <c r="W81" s="584"/>
      <c r="X81" s="585" t="str">
        <f t="shared" si="8"/>
        <v/>
      </c>
      <c r="Y81" s="586"/>
      <c r="Z81" s="711" t="str">
        <f t="shared" si="9"/>
        <v/>
      </c>
      <c r="AA81" s="587" t="str">
        <f t="shared" si="10"/>
        <v/>
      </c>
      <c r="AB81" s="808"/>
      <c r="AC81" s="334"/>
      <c r="AD81" s="5"/>
      <c r="AG81" s="486"/>
      <c r="AH81" s="537"/>
      <c r="AI81" s="666"/>
    </row>
    <row r="82" spans="2:35" ht="13.5" customHeight="1" x14ac:dyDescent="0.25">
      <c r="B82" s="401"/>
      <c r="D82" s="416">
        <f t="shared" si="11"/>
        <v>72</v>
      </c>
      <c r="E82" s="534"/>
      <c r="F82" s="534"/>
      <c r="G82" s="534"/>
      <c r="H82" s="571"/>
      <c r="I82" s="571"/>
      <c r="J82" s="571"/>
      <c r="K82" s="484"/>
      <c r="L82" s="586"/>
      <c r="M82" s="899"/>
      <c r="N82" s="581"/>
      <c r="O82" s="571"/>
      <c r="P82" s="571"/>
      <c r="Q82" s="571"/>
      <c r="R82" s="571"/>
      <c r="S82" s="571"/>
      <c r="T82" s="571"/>
      <c r="U82" s="902"/>
      <c r="V82" s="479"/>
      <c r="W82" s="584"/>
      <c r="X82" s="585" t="str">
        <f t="shared" si="8"/>
        <v/>
      </c>
      <c r="Y82" s="586"/>
      <c r="Z82" s="711" t="str">
        <f t="shared" si="9"/>
        <v/>
      </c>
      <c r="AA82" s="587" t="str">
        <f t="shared" si="10"/>
        <v/>
      </c>
      <c r="AB82" s="808"/>
      <c r="AC82" s="334"/>
      <c r="AD82" s="5"/>
      <c r="AG82" s="486"/>
      <c r="AH82" s="537"/>
      <c r="AI82" s="666"/>
    </row>
    <row r="83" spans="2:35" ht="13.5" customHeight="1" x14ac:dyDescent="0.25">
      <c r="B83" s="401"/>
      <c r="D83" s="416">
        <f t="shared" si="11"/>
        <v>73</v>
      </c>
      <c r="E83" s="534"/>
      <c r="F83" s="534"/>
      <c r="G83" s="534"/>
      <c r="H83" s="571"/>
      <c r="I83" s="571"/>
      <c r="J83" s="571"/>
      <c r="K83" s="484"/>
      <c r="L83" s="586"/>
      <c r="M83" s="899"/>
      <c r="N83" s="581"/>
      <c r="O83" s="571"/>
      <c r="P83" s="571"/>
      <c r="Q83" s="571"/>
      <c r="R83" s="571"/>
      <c r="S83" s="571"/>
      <c r="T83" s="571"/>
      <c r="U83" s="902"/>
      <c r="V83" s="479"/>
      <c r="W83" s="584"/>
      <c r="X83" s="585" t="str">
        <f t="shared" si="8"/>
        <v/>
      </c>
      <c r="Y83" s="586"/>
      <c r="Z83" s="711" t="str">
        <f t="shared" si="9"/>
        <v/>
      </c>
      <c r="AA83" s="587" t="str">
        <f t="shared" si="10"/>
        <v/>
      </c>
      <c r="AB83" s="808"/>
      <c r="AC83" s="334"/>
      <c r="AD83" s="5"/>
    </row>
    <row r="84" spans="2:35" ht="13.5" customHeight="1" x14ac:dyDescent="0.25">
      <c r="B84" s="401"/>
      <c r="D84" s="416">
        <f t="shared" si="11"/>
        <v>74</v>
      </c>
      <c r="E84" s="534"/>
      <c r="F84" s="534"/>
      <c r="G84" s="534"/>
      <c r="H84" s="571"/>
      <c r="I84" s="571"/>
      <c r="J84" s="571"/>
      <c r="K84" s="484"/>
      <c r="L84" s="586"/>
      <c r="M84" s="899"/>
      <c r="N84" s="581"/>
      <c r="O84" s="571"/>
      <c r="P84" s="571"/>
      <c r="Q84" s="571"/>
      <c r="R84" s="571"/>
      <c r="S84" s="571"/>
      <c r="T84" s="571"/>
      <c r="U84" s="902"/>
      <c r="V84" s="479"/>
      <c r="W84" s="584"/>
      <c r="X84" s="585" t="str">
        <f t="shared" si="8"/>
        <v/>
      </c>
      <c r="Y84" s="586"/>
      <c r="Z84" s="711" t="str">
        <f t="shared" si="9"/>
        <v/>
      </c>
      <c r="AA84" s="587" t="str">
        <f t="shared" si="10"/>
        <v/>
      </c>
      <c r="AB84" s="808"/>
      <c r="AC84" s="334"/>
      <c r="AD84" s="5"/>
    </row>
    <row r="85" spans="2:35" ht="13.5" customHeight="1" x14ac:dyDescent="0.25">
      <c r="B85" s="401"/>
      <c r="D85" s="416">
        <f t="shared" si="11"/>
        <v>75</v>
      </c>
      <c r="E85" s="534"/>
      <c r="F85" s="534"/>
      <c r="G85" s="534"/>
      <c r="H85" s="571"/>
      <c r="I85" s="571"/>
      <c r="J85" s="571"/>
      <c r="K85" s="484"/>
      <c r="L85" s="586"/>
      <c r="M85" s="899"/>
      <c r="N85" s="581"/>
      <c r="O85" s="571"/>
      <c r="P85" s="571"/>
      <c r="Q85" s="571"/>
      <c r="R85" s="571"/>
      <c r="S85" s="571"/>
      <c r="T85" s="571"/>
      <c r="U85" s="902"/>
      <c r="V85" s="479"/>
      <c r="W85" s="584"/>
      <c r="X85" s="585" t="str">
        <f t="shared" si="8"/>
        <v/>
      </c>
      <c r="Y85" s="586"/>
      <c r="Z85" s="711" t="str">
        <f t="shared" si="9"/>
        <v/>
      </c>
      <c r="AA85" s="587" t="str">
        <f t="shared" si="10"/>
        <v/>
      </c>
      <c r="AB85" s="808"/>
      <c r="AC85" s="334"/>
      <c r="AD85" s="5"/>
    </row>
    <row r="86" spans="2:35" ht="13.5" customHeight="1" x14ac:dyDescent="0.25">
      <c r="B86" s="401"/>
      <c r="D86" s="416">
        <f t="shared" si="11"/>
        <v>76</v>
      </c>
      <c r="E86" s="534"/>
      <c r="F86" s="534"/>
      <c r="G86" s="534"/>
      <c r="H86" s="571"/>
      <c r="I86" s="571"/>
      <c r="J86" s="571"/>
      <c r="K86" s="484"/>
      <c r="L86" s="586"/>
      <c r="M86" s="899"/>
      <c r="N86" s="581"/>
      <c r="O86" s="571"/>
      <c r="P86" s="571"/>
      <c r="Q86" s="571"/>
      <c r="R86" s="571"/>
      <c r="S86" s="571"/>
      <c r="T86" s="571"/>
      <c r="U86" s="902"/>
      <c r="V86" s="479"/>
      <c r="W86" s="584"/>
      <c r="X86" s="585" t="str">
        <f t="shared" si="8"/>
        <v/>
      </c>
      <c r="Y86" s="586"/>
      <c r="Z86" s="711" t="str">
        <f t="shared" si="9"/>
        <v/>
      </c>
      <c r="AA86" s="587" t="str">
        <f t="shared" si="10"/>
        <v/>
      </c>
      <c r="AB86" s="808"/>
      <c r="AC86" s="334"/>
      <c r="AD86" s="5"/>
    </row>
    <row r="87" spans="2:35" ht="13.5" customHeight="1" x14ac:dyDescent="0.25">
      <c r="B87" s="401"/>
      <c r="D87" s="416">
        <f t="shared" si="11"/>
        <v>77</v>
      </c>
      <c r="E87" s="534"/>
      <c r="F87" s="534"/>
      <c r="G87" s="534"/>
      <c r="H87" s="571"/>
      <c r="I87" s="571"/>
      <c r="J87" s="571"/>
      <c r="K87" s="484"/>
      <c r="L87" s="586"/>
      <c r="M87" s="899"/>
      <c r="N87" s="581"/>
      <c r="O87" s="571"/>
      <c r="P87" s="571"/>
      <c r="Q87" s="571"/>
      <c r="R87" s="571"/>
      <c r="S87" s="571"/>
      <c r="T87" s="571"/>
      <c r="U87" s="902"/>
      <c r="V87" s="479"/>
      <c r="W87" s="584"/>
      <c r="X87" s="585" t="str">
        <f t="shared" si="8"/>
        <v/>
      </c>
      <c r="Y87" s="586"/>
      <c r="Z87" s="711" t="str">
        <f t="shared" si="9"/>
        <v/>
      </c>
      <c r="AA87" s="587" t="str">
        <f t="shared" si="10"/>
        <v/>
      </c>
      <c r="AB87" s="808"/>
      <c r="AC87" s="334"/>
      <c r="AD87" s="5"/>
    </row>
    <row r="88" spans="2:35" ht="13.5" customHeight="1" x14ac:dyDescent="0.25">
      <c r="B88" s="401"/>
      <c r="D88" s="416">
        <f t="shared" si="11"/>
        <v>78</v>
      </c>
      <c r="E88" s="534"/>
      <c r="F88" s="534"/>
      <c r="G88" s="534"/>
      <c r="H88" s="571"/>
      <c r="I88" s="571"/>
      <c r="J88" s="571"/>
      <c r="K88" s="484"/>
      <c r="L88" s="586"/>
      <c r="M88" s="899"/>
      <c r="N88" s="581"/>
      <c r="O88" s="571"/>
      <c r="P88" s="571"/>
      <c r="Q88" s="571"/>
      <c r="R88" s="571"/>
      <c r="S88" s="571"/>
      <c r="T88" s="571"/>
      <c r="U88" s="902"/>
      <c r="V88" s="479"/>
      <c r="W88" s="584"/>
      <c r="X88" s="585" t="str">
        <f t="shared" si="8"/>
        <v/>
      </c>
      <c r="Y88" s="586"/>
      <c r="Z88" s="711" t="str">
        <f t="shared" si="9"/>
        <v/>
      </c>
      <c r="AA88" s="587" t="str">
        <f t="shared" si="10"/>
        <v/>
      </c>
      <c r="AB88" s="808"/>
      <c r="AC88" s="334"/>
      <c r="AD88" s="5"/>
    </row>
    <row r="89" spans="2:35" ht="13.5" customHeight="1" x14ac:dyDescent="0.25">
      <c r="B89" s="401"/>
      <c r="D89" s="416">
        <f t="shared" si="11"/>
        <v>79</v>
      </c>
      <c r="E89" s="534"/>
      <c r="F89" s="534"/>
      <c r="G89" s="534"/>
      <c r="H89" s="571"/>
      <c r="I89" s="571"/>
      <c r="J89" s="571"/>
      <c r="K89" s="484"/>
      <c r="L89" s="586"/>
      <c r="M89" s="899"/>
      <c r="N89" s="581"/>
      <c r="O89" s="571"/>
      <c r="P89" s="571"/>
      <c r="Q89" s="571"/>
      <c r="R89" s="571"/>
      <c r="S89" s="571"/>
      <c r="T89" s="571"/>
      <c r="U89" s="902"/>
      <c r="V89" s="479"/>
      <c r="W89" s="584"/>
      <c r="X89" s="585" t="str">
        <f t="shared" si="8"/>
        <v/>
      </c>
      <c r="Y89" s="586"/>
      <c r="Z89" s="711" t="str">
        <f t="shared" si="9"/>
        <v/>
      </c>
      <c r="AA89" s="587" t="str">
        <f t="shared" si="10"/>
        <v/>
      </c>
      <c r="AB89" s="808"/>
      <c r="AC89" s="334"/>
      <c r="AD89" s="5"/>
    </row>
    <row r="90" spans="2:35" ht="13.5" customHeight="1" x14ac:dyDescent="0.25">
      <c r="B90" s="401"/>
      <c r="D90" s="416">
        <f t="shared" si="11"/>
        <v>80</v>
      </c>
      <c r="E90" s="534"/>
      <c r="F90" s="534"/>
      <c r="G90" s="534"/>
      <c r="H90" s="571"/>
      <c r="I90" s="571"/>
      <c r="J90" s="571"/>
      <c r="K90" s="484"/>
      <c r="L90" s="586"/>
      <c r="M90" s="899"/>
      <c r="N90" s="581"/>
      <c r="O90" s="571"/>
      <c r="P90" s="571"/>
      <c r="Q90" s="571"/>
      <c r="R90" s="571"/>
      <c r="S90" s="571"/>
      <c r="T90" s="571"/>
      <c r="U90" s="902"/>
      <c r="V90" s="479"/>
      <c r="W90" s="584"/>
      <c r="X90" s="585" t="str">
        <f t="shared" si="8"/>
        <v/>
      </c>
      <c r="Y90" s="586"/>
      <c r="Z90" s="711" t="str">
        <f t="shared" si="9"/>
        <v/>
      </c>
      <c r="AA90" s="587" t="str">
        <f t="shared" si="10"/>
        <v/>
      </c>
      <c r="AB90" s="808"/>
      <c r="AC90" s="334"/>
      <c r="AD90" s="5"/>
    </row>
    <row r="91" spans="2:35" ht="13.5" customHeight="1" x14ac:dyDescent="0.25">
      <c r="B91" s="401"/>
      <c r="D91" s="416">
        <f t="shared" si="11"/>
        <v>81</v>
      </c>
      <c r="E91" s="534"/>
      <c r="F91" s="534"/>
      <c r="G91" s="534"/>
      <c r="H91" s="571"/>
      <c r="I91" s="571"/>
      <c r="J91" s="571"/>
      <c r="K91" s="484"/>
      <c r="L91" s="586"/>
      <c r="M91" s="899"/>
      <c r="N91" s="581"/>
      <c r="O91" s="571"/>
      <c r="P91" s="571"/>
      <c r="Q91" s="571"/>
      <c r="R91" s="571"/>
      <c r="S91" s="571"/>
      <c r="T91" s="571"/>
      <c r="U91" s="902"/>
      <c r="V91" s="479"/>
      <c r="W91" s="584"/>
      <c r="X91" s="585" t="str">
        <f t="shared" si="8"/>
        <v/>
      </c>
      <c r="Y91" s="586"/>
      <c r="Z91" s="711" t="str">
        <f t="shared" si="9"/>
        <v/>
      </c>
      <c r="AA91" s="587" t="str">
        <f t="shared" si="10"/>
        <v/>
      </c>
      <c r="AB91" s="808"/>
      <c r="AC91" s="334"/>
      <c r="AD91" s="5"/>
    </row>
    <row r="92" spans="2:35" ht="13.5" customHeight="1" x14ac:dyDescent="0.25">
      <c r="B92" s="401"/>
      <c r="D92" s="416">
        <f t="shared" si="11"/>
        <v>82</v>
      </c>
      <c r="E92" s="534"/>
      <c r="F92" s="534"/>
      <c r="G92" s="534"/>
      <c r="H92" s="571"/>
      <c r="I92" s="571"/>
      <c r="J92" s="571"/>
      <c r="K92" s="484"/>
      <c r="L92" s="586"/>
      <c r="M92" s="899"/>
      <c r="N92" s="581"/>
      <c r="O92" s="571"/>
      <c r="P92" s="571"/>
      <c r="Q92" s="571"/>
      <c r="R92" s="571"/>
      <c r="S92" s="571"/>
      <c r="T92" s="571"/>
      <c r="U92" s="902"/>
      <c r="V92" s="479"/>
      <c r="W92" s="584"/>
      <c r="X92" s="585" t="str">
        <f t="shared" si="8"/>
        <v/>
      </c>
      <c r="Y92" s="586"/>
      <c r="Z92" s="711" t="str">
        <f t="shared" si="9"/>
        <v/>
      </c>
      <c r="AA92" s="587" t="str">
        <f t="shared" si="10"/>
        <v/>
      </c>
      <c r="AB92" s="808"/>
      <c r="AC92" s="334"/>
      <c r="AD92" s="5"/>
    </row>
    <row r="93" spans="2:35" ht="13.5" customHeight="1" x14ac:dyDescent="0.25">
      <c r="B93" s="401"/>
      <c r="D93" s="416">
        <f t="shared" si="11"/>
        <v>83</v>
      </c>
      <c r="E93" s="534"/>
      <c r="F93" s="534"/>
      <c r="G93" s="534"/>
      <c r="H93" s="571"/>
      <c r="I93" s="571"/>
      <c r="J93" s="571"/>
      <c r="K93" s="484"/>
      <c r="L93" s="586"/>
      <c r="M93" s="899"/>
      <c r="N93" s="581"/>
      <c r="O93" s="571"/>
      <c r="P93" s="571"/>
      <c r="Q93" s="571"/>
      <c r="R93" s="571"/>
      <c r="S93" s="571"/>
      <c r="T93" s="571"/>
      <c r="U93" s="902"/>
      <c r="V93" s="479"/>
      <c r="W93" s="584"/>
      <c r="X93" s="585" t="str">
        <f t="shared" si="8"/>
        <v/>
      </c>
      <c r="Y93" s="586"/>
      <c r="Z93" s="711" t="str">
        <f t="shared" si="9"/>
        <v/>
      </c>
      <c r="AA93" s="587" t="str">
        <f t="shared" si="10"/>
        <v/>
      </c>
      <c r="AB93" s="808"/>
      <c r="AC93" s="334"/>
      <c r="AD93" s="5"/>
    </row>
    <row r="94" spans="2:35" ht="13.5" customHeight="1" x14ac:dyDescent="0.25">
      <c r="B94" s="401"/>
      <c r="D94" s="416">
        <f t="shared" si="11"/>
        <v>84</v>
      </c>
      <c r="E94" s="534"/>
      <c r="F94" s="534"/>
      <c r="G94" s="534"/>
      <c r="H94" s="571"/>
      <c r="I94" s="571"/>
      <c r="J94" s="571"/>
      <c r="K94" s="484"/>
      <c r="L94" s="586"/>
      <c r="M94" s="899"/>
      <c r="N94" s="581"/>
      <c r="O94" s="571"/>
      <c r="P94" s="571"/>
      <c r="Q94" s="571"/>
      <c r="R94" s="571"/>
      <c r="S94" s="571"/>
      <c r="T94" s="571"/>
      <c r="U94" s="902"/>
      <c r="V94" s="479"/>
      <c r="W94" s="584"/>
      <c r="X94" s="585" t="str">
        <f t="shared" si="8"/>
        <v/>
      </c>
      <c r="Y94" s="586"/>
      <c r="Z94" s="711" t="str">
        <f t="shared" si="9"/>
        <v/>
      </c>
      <c r="AA94" s="587" t="str">
        <f t="shared" si="10"/>
        <v/>
      </c>
      <c r="AB94" s="808"/>
      <c r="AC94" s="334"/>
      <c r="AD94" s="5"/>
    </row>
    <row r="95" spans="2:35" ht="13.5" customHeight="1" x14ac:dyDescent="0.25">
      <c r="B95" s="401"/>
      <c r="D95" s="416">
        <f t="shared" si="11"/>
        <v>85</v>
      </c>
      <c r="E95" s="534"/>
      <c r="F95" s="534"/>
      <c r="G95" s="534"/>
      <c r="H95" s="571"/>
      <c r="I95" s="571"/>
      <c r="J95" s="571"/>
      <c r="K95" s="484"/>
      <c r="L95" s="586"/>
      <c r="M95" s="899"/>
      <c r="N95" s="581"/>
      <c r="O95" s="571"/>
      <c r="P95" s="571"/>
      <c r="Q95" s="571"/>
      <c r="R95" s="571"/>
      <c r="S95" s="571"/>
      <c r="T95" s="571"/>
      <c r="U95" s="902"/>
      <c r="V95" s="479"/>
      <c r="W95" s="584"/>
      <c r="X95" s="585" t="str">
        <f t="shared" si="8"/>
        <v/>
      </c>
      <c r="Y95" s="586"/>
      <c r="Z95" s="711" t="str">
        <f t="shared" si="9"/>
        <v/>
      </c>
      <c r="AA95" s="587" t="str">
        <f t="shared" si="10"/>
        <v/>
      </c>
      <c r="AB95" s="808"/>
      <c r="AC95" s="334"/>
      <c r="AD95" s="5"/>
    </row>
    <row r="96" spans="2:35" ht="13.5" customHeight="1" x14ac:dyDescent="0.25">
      <c r="B96" s="401"/>
      <c r="D96" s="416">
        <f t="shared" si="11"/>
        <v>86</v>
      </c>
      <c r="E96" s="534"/>
      <c r="F96" s="534"/>
      <c r="G96" s="534"/>
      <c r="H96" s="571"/>
      <c r="I96" s="571"/>
      <c r="J96" s="571"/>
      <c r="K96" s="484"/>
      <c r="L96" s="586"/>
      <c r="M96" s="899"/>
      <c r="N96" s="581"/>
      <c r="O96" s="571"/>
      <c r="P96" s="571"/>
      <c r="Q96" s="571"/>
      <c r="R96" s="571"/>
      <c r="S96" s="571"/>
      <c r="T96" s="571"/>
      <c r="U96" s="902"/>
      <c r="V96" s="479"/>
      <c r="W96" s="584"/>
      <c r="X96" s="585" t="str">
        <f t="shared" si="8"/>
        <v/>
      </c>
      <c r="Y96" s="586"/>
      <c r="Z96" s="711" t="str">
        <f t="shared" si="9"/>
        <v/>
      </c>
      <c r="AA96" s="587" t="str">
        <f t="shared" si="10"/>
        <v/>
      </c>
      <c r="AB96" s="808"/>
      <c r="AC96" s="334"/>
      <c r="AD96" s="5"/>
    </row>
    <row r="97" spans="2:35" ht="13.5" customHeight="1" x14ac:dyDescent="0.25">
      <c r="B97" s="401"/>
      <c r="D97" s="416">
        <f t="shared" si="11"/>
        <v>87</v>
      </c>
      <c r="E97" s="534"/>
      <c r="F97" s="534"/>
      <c r="G97" s="534"/>
      <c r="H97" s="571"/>
      <c r="I97" s="571"/>
      <c r="J97" s="571"/>
      <c r="K97" s="484"/>
      <c r="L97" s="586"/>
      <c r="M97" s="899"/>
      <c r="N97" s="581"/>
      <c r="O97" s="571"/>
      <c r="P97" s="571"/>
      <c r="Q97" s="571"/>
      <c r="R97" s="571"/>
      <c r="S97" s="571"/>
      <c r="T97" s="571"/>
      <c r="U97" s="902"/>
      <c r="V97" s="479"/>
      <c r="W97" s="584"/>
      <c r="X97" s="585" t="str">
        <f t="shared" si="8"/>
        <v/>
      </c>
      <c r="Y97" s="586"/>
      <c r="Z97" s="711" t="str">
        <f t="shared" si="9"/>
        <v/>
      </c>
      <c r="AA97" s="587" t="str">
        <f t="shared" si="10"/>
        <v/>
      </c>
      <c r="AB97" s="808"/>
      <c r="AC97" s="334"/>
      <c r="AD97" s="5"/>
    </row>
    <row r="98" spans="2:35" ht="13.5" customHeight="1" x14ac:dyDescent="0.25">
      <c r="B98" s="401"/>
      <c r="D98" s="416">
        <f t="shared" si="11"/>
        <v>88</v>
      </c>
      <c r="E98" s="534"/>
      <c r="F98" s="534"/>
      <c r="G98" s="534"/>
      <c r="H98" s="571"/>
      <c r="I98" s="571"/>
      <c r="J98" s="571"/>
      <c r="K98" s="484"/>
      <c r="L98" s="586"/>
      <c r="M98" s="899"/>
      <c r="N98" s="581"/>
      <c r="O98" s="571"/>
      <c r="P98" s="571"/>
      <c r="Q98" s="571"/>
      <c r="R98" s="571"/>
      <c r="S98" s="571"/>
      <c r="T98" s="571"/>
      <c r="U98" s="902"/>
      <c r="V98" s="479"/>
      <c r="W98" s="584"/>
      <c r="X98" s="585" t="str">
        <f t="shared" si="8"/>
        <v/>
      </c>
      <c r="Y98" s="586"/>
      <c r="Z98" s="711" t="str">
        <f t="shared" si="9"/>
        <v/>
      </c>
      <c r="AA98" s="587" t="str">
        <f t="shared" si="10"/>
        <v/>
      </c>
      <c r="AB98" s="808"/>
      <c r="AC98" s="334"/>
      <c r="AD98" s="5"/>
      <c r="AG98" s="486"/>
    </row>
    <row r="99" spans="2:35" ht="13.5" customHeight="1" x14ac:dyDescent="0.25">
      <c r="B99" s="401"/>
      <c r="D99" s="416">
        <f t="shared" si="11"/>
        <v>89</v>
      </c>
      <c r="E99" s="534"/>
      <c r="F99" s="534"/>
      <c r="G99" s="534"/>
      <c r="H99" s="571"/>
      <c r="I99" s="571"/>
      <c r="J99" s="571"/>
      <c r="K99" s="484"/>
      <c r="L99" s="586"/>
      <c r="M99" s="899"/>
      <c r="N99" s="581"/>
      <c r="O99" s="571"/>
      <c r="P99" s="571"/>
      <c r="Q99" s="571"/>
      <c r="R99" s="571"/>
      <c r="S99" s="571"/>
      <c r="T99" s="571"/>
      <c r="U99" s="902"/>
      <c r="V99" s="479"/>
      <c r="W99" s="584"/>
      <c r="X99" s="585" t="str">
        <f t="shared" si="8"/>
        <v/>
      </c>
      <c r="Y99" s="586"/>
      <c r="Z99" s="711" t="str">
        <f t="shared" si="9"/>
        <v/>
      </c>
      <c r="AA99" s="587" t="str">
        <f t="shared" si="10"/>
        <v/>
      </c>
      <c r="AB99" s="808"/>
      <c r="AC99" s="334"/>
      <c r="AD99" s="5"/>
      <c r="AG99" s="486"/>
      <c r="AH99" s="537"/>
      <c r="AI99" s="666"/>
    </row>
    <row r="100" spans="2:35" ht="13.5" customHeight="1" x14ac:dyDescent="0.25">
      <c r="B100" s="401"/>
      <c r="D100" s="416">
        <f>D99+1</f>
        <v>90</v>
      </c>
      <c r="E100" s="534"/>
      <c r="F100" s="534"/>
      <c r="G100" s="534"/>
      <c r="H100" s="571"/>
      <c r="I100" s="571"/>
      <c r="J100" s="571"/>
      <c r="K100" s="484"/>
      <c r="L100" s="586"/>
      <c r="M100" s="899"/>
      <c r="N100" s="581"/>
      <c r="O100" s="571"/>
      <c r="P100" s="571"/>
      <c r="Q100" s="571"/>
      <c r="R100" s="571"/>
      <c r="S100" s="571"/>
      <c r="T100" s="571"/>
      <c r="U100" s="902"/>
      <c r="V100" s="479"/>
      <c r="W100" s="584"/>
      <c r="X100" s="585" t="str">
        <f t="shared" si="8"/>
        <v/>
      </c>
      <c r="Y100" s="586"/>
      <c r="Z100" s="711" t="str">
        <f t="shared" si="9"/>
        <v/>
      </c>
      <c r="AA100" s="587" t="str">
        <f t="shared" si="10"/>
        <v/>
      </c>
      <c r="AB100" s="808"/>
      <c r="AC100" s="334"/>
      <c r="AD100" s="5"/>
    </row>
    <row r="101" spans="2:35" ht="13.5" customHeight="1" x14ac:dyDescent="0.25">
      <c r="B101" s="401"/>
      <c r="D101" s="3"/>
      <c r="E101" s="3"/>
      <c r="F101" s="3"/>
      <c r="G101" s="3"/>
      <c r="H101" s="5"/>
      <c r="I101" s="5"/>
      <c r="J101" s="5"/>
      <c r="K101" s="799"/>
      <c r="L101" s="733"/>
      <c r="M101" s="798"/>
      <c r="N101" s="5"/>
      <c r="O101" s="5"/>
      <c r="P101" s="5"/>
      <c r="Q101" s="5"/>
      <c r="R101" s="5"/>
      <c r="S101" s="5"/>
      <c r="T101" s="5"/>
      <c r="U101" s="101"/>
      <c r="V101" s="733"/>
      <c r="W101" s="800"/>
      <c r="X101" s="648"/>
      <c r="Y101" s="733"/>
      <c r="Z101" s="648"/>
      <c r="AA101" s="648"/>
      <c r="AB101" s="648"/>
      <c r="AC101" s="334"/>
      <c r="AD101" s="5"/>
    </row>
    <row r="102" spans="2:35" ht="3" customHeight="1" x14ac:dyDescent="0.25">
      <c r="B102" s="403"/>
      <c r="C102" s="339"/>
      <c r="D102" s="594"/>
      <c r="E102" s="339"/>
      <c r="F102" s="339"/>
      <c r="G102" s="339"/>
      <c r="H102" s="339"/>
      <c r="I102" s="339"/>
      <c r="J102" s="339"/>
      <c r="K102" s="339"/>
      <c r="L102" s="339"/>
      <c r="M102" s="339"/>
      <c r="N102" s="339"/>
      <c r="O102" s="339"/>
      <c r="P102" s="339"/>
      <c r="Q102" s="339"/>
      <c r="R102" s="339"/>
      <c r="S102" s="339"/>
      <c r="T102" s="339"/>
      <c r="U102" s="339"/>
      <c r="V102" s="339"/>
      <c r="W102" s="339"/>
      <c r="X102" s="339"/>
      <c r="Y102" s="339"/>
      <c r="Z102" s="339"/>
      <c r="AA102" s="339"/>
      <c r="AB102" s="339"/>
      <c r="AC102" s="404"/>
    </row>
    <row r="103" spans="2:35" x14ac:dyDescent="0.25">
      <c r="AC103" s="922" t="s">
        <v>3371</v>
      </c>
    </row>
  </sheetData>
  <sheetProtection algorithmName="SHA-512" hashValue="Ctyx9wNVBch8IS8biRS1LfPu0O7qGcbmO2D1TBuX7guoFBmP8J20zeeUsfkeh0N5f0DQmV8iiSj8oB3EAnL3Sg==" saltValue="uawmrDD8E+VCKtSbqmTyag==" spinCount="100000" sheet="1" objects="1" scenarios="1" selectLockedCells="1"/>
  <mergeCells count="21">
    <mergeCell ref="D10:G10"/>
    <mergeCell ref="H6:J6"/>
    <mergeCell ref="N6:N7"/>
    <mergeCell ref="F5:F7"/>
    <mergeCell ref="N5:Q5"/>
    <mergeCell ref="D9:G9"/>
    <mergeCell ref="O6:Q6"/>
    <mergeCell ref="D5:D7"/>
    <mergeCell ref="L5:L7"/>
    <mergeCell ref="K5:K7"/>
    <mergeCell ref="AA6:AA7"/>
    <mergeCell ref="E5:E7"/>
    <mergeCell ref="Z6:Z7"/>
    <mergeCell ref="G5:G7"/>
    <mergeCell ref="V5:AA5"/>
    <mergeCell ref="R5:T5"/>
    <mergeCell ref="Y6:Y7"/>
    <mergeCell ref="V6:V7"/>
    <mergeCell ref="R6:T6"/>
    <mergeCell ref="W6:W7"/>
    <mergeCell ref="X6:X7"/>
  </mergeCells>
  <phoneticPr fontId="2"/>
  <conditionalFormatting sqref="I11:I100">
    <cfRule type="expression" dxfId="53" priority="1" stopIfTrue="1">
      <formula>AND(H11="○",I11="○")</formula>
    </cfRule>
  </conditionalFormatting>
  <conditionalFormatting sqref="N11:N100">
    <cfRule type="expression" dxfId="52" priority="24" stopIfTrue="1">
      <formula>AND($H11="",N11="○")</formula>
    </cfRule>
  </conditionalFormatting>
  <conditionalFormatting sqref="O11:O100">
    <cfRule type="expression" dxfId="51" priority="18" stopIfTrue="1">
      <formula>AND(O11="○",OR(P11="○",Q11="○"))</formula>
    </cfRule>
    <cfRule type="expression" dxfId="50" priority="23" stopIfTrue="1">
      <formula>AND($H11="",$I11="",O11="○")</formula>
    </cfRule>
  </conditionalFormatting>
  <conditionalFormatting sqref="P11:P100">
    <cfRule type="expression" dxfId="49" priority="16" stopIfTrue="1">
      <formula>AND(P11="○",OR(O11="○",Q11="○"))</formula>
    </cfRule>
    <cfRule type="expression" dxfId="48" priority="17" stopIfTrue="1">
      <formula>AND($H11="",$I11="",P11="○")</formula>
    </cfRule>
  </conditionalFormatting>
  <conditionalFormatting sqref="Q11:Q100">
    <cfRule type="expression" dxfId="47" priority="14" stopIfTrue="1">
      <formula>AND(Q11="○",OR(O11="○",P11="○"))</formula>
    </cfRule>
    <cfRule type="expression" dxfId="46" priority="15" stopIfTrue="1">
      <formula>AND($H11="",$I11="",Q11="○")</formula>
    </cfRule>
  </conditionalFormatting>
  <conditionalFormatting sqref="R11:R100">
    <cfRule type="expression" dxfId="45" priority="2" stopIfTrue="1">
      <formula>AND(R11="○",OR(S11="○",T11="○"))</formula>
    </cfRule>
    <cfRule type="expression" dxfId="44" priority="3" stopIfTrue="1">
      <formula>AND($J11="",R11="○")</formula>
    </cfRule>
  </conditionalFormatting>
  <conditionalFormatting sqref="S11:S100">
    <cfRule type="expression" dxfId="43" priority="10" stopIfTrue="1">
      <formula>AND(S11="○",OR(R11="○",T11="○"))</formula>
    </cfRule>
    <cfRule type="expression" dxfId="42" priority="21" stopIfTrue="1">
      <formula>AND($J11="",S11="○")</formula>
    </cfRule>
  </conditionalFormatting>
  <conditionalFormatting sqref="T11:T100">
    <cfRule type="expression" dxfId="41" priority="4" stopIfTrue="1">
      <formula>AND(T11="○",OR(R11="○",S11="○"))</formula>
    </cfRule>
    <cfRule type="expression" dxfId="40" priority="9" stopIfTrue="1">
      <formula>AND($J11="",T11="○")</formula>
    </cfRule>
  </conditionalFormatting>
  <dataValidations count="2">
    <dataValidation type="list" allowBlank="1" showInputMessage="1" showErrorMessage="1" sqref="H11:J101 N11:T100" xr:uid="{00000000-0002-0000-1200-000000000000}">
      <formula1>$AG$1:$AG$2</formula1>
    </dataValidation>
    <dataValidation type="list" allowBlank="1" showInputMessage="1" showErrorMessage="1" sqref="N101:T101" xr:uid="{00000000-0002-0000-1200-000001000000}">
      <formula1>$AG$1:$AI$1</formula1>
    </dataValidation>
  </dataValidations>
  <printOptions horizontalCentered="1"/>
  <pageMargins left="0.19685039370078741" right="0.19685039370078741"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ignoredErrors>
    <ignoredError sqref="Z11:AA100" unlockedFormula="1"/>
  </ignoredError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N391"/>
  <sheetViews>
    <sheetView showGridLines="0" tabSelected="1" zoomScale="85" zoomScaleNormal="85" zoomScaleSheetLayoutView="100" workbookViewId="0">
      <selection activeCell="H11" sqref="H11:I11"/>
    </sheetView>
  </sheetViews>
  <sheetFormatPr defaultColWidth="0" defaultRowHeight="12.75" zeroHeight="1" x14ac:dyDescent="0.25"/>
  <cols>
    <col min="1" max="1" width="2.1328125" style="29" customWidth="1"/>
    <col min="2" max="2" width="0.46484375" style="20" customWidth="1"/>
    <col min="3" max="3" width="1.59765625" style="20" customWidth="1"/>
    <col min="4" max="4" width="2.1328125" style="29" customWidth="1"/>
    <col min="5" max="5" width="3.1328125" style="29" customWidth="1"/>
    <col min="6" max="6" width="6.59765625" style="29" customWidth="1"/>
    <col min="7" max="17" width="7.59765625" style="29" customWidth="1"/>
    <col min="18" max="18" width="3.1328125" style="29" customWidth="1"/>
    <col min="19" max="20" width="2.1328125" style="29" customWidth="1"/>
    <col min="21" max="21" width="0.46484375" style="29" customWidth="1"/>
    <col min="22" max="22" width="12.59765625" style="29" customWidth="1"/>
    <col min="23" max="24" width="7.59765625" style="29" hidden="1" customWidth="1"/>
    <col min="25" max="38" width="7.1328125" style="29" hidden="1" customWidth="1"/>
    <col min="39" max="40" width="7.59765625" style="29" hidden="1" customWidth="1"/>
    <col min="41" max="16384" width="0" style="29" hidden="1"/>
  </cols>
  <sheetData>
    <row r="1" spans="1:26" x14ac:dyDescent="0.25"/>
    <row r="2" spans="1:26" x14ac:dyDescent="0.25">
      <c r="F2" s="36"/>
      <c r="G2" s="24" t="s">
        <v>905</v>
      </c>
      <c r="H2" s="24"/>
    </row>
    <row r="3" spans="1:26" x14ac:dyDescent="0.25">
      <c r="F3" s="37"/>
      <c r="G3" s="24" t="s">
        <v>906</v>
      </c>
      <c r="H3" s="24"/>
    </row>
    <row r="4" spans="1:26" ht="14.25" x14ac:dyDescent="0.25">
      <c r="D4" s="34"/>
    </row>
    <row r="5" spans="1:26" ht="24" customHeight="1" x14ac:dyDescent="0.25">
      <c r="D5" s="109"/>
      <c r="E5" s="109"/>
      <c r="F5" s="106" t="s">
        <v>545</v>
      </c>
      <c r="G5" s="110"/>
      <c r="H5" s="110"/>
      <c r="I5" s="111"/>
      <c r="J5" s="111"/>
      <c r="K5" s="111"/>
      <c r="L5" s="111"/>
      <c r="M5" s="106"/>
      <c r="N5" s="106"/>
      <c r="O5" s="106"/>
      <c r="P5" s="111"/>
      <c r="Q5" s="111"/>
      <c r="R5" s="111"/>
      <c r="S5" s="112"/>
      <c r="T5" s="112"/>
    </row>
    <row r="6" spans="1:26" ht="13.5" customHeight="1" x14ac:dyDescent="0.25">
      <c r="A6" s="184" t="s">
        <v>2200</v>
      </c>
      <c r="B6" s="182"/>
      <c r="C6" s="182"/>
      <c r="D6" s="305"/>
      <c r="E6" s="305"/>
      <c r="F6" s="306"/>
      <c r="G6" s="307"/>
      <c r="H6" s="307"/>
      <c r="M6" s="306"/>
      <c r="N6" s="306"/>
      <c r="O6" s="306"/>
      <c r="S6" s="308"/>
      <c r="T6" s="308"/>
      <c r="U6" s="428"/>
    </row>
    <row r="7" spans="1:26" ht="3" customHeight="1" x14ac:dyDescent="0.25">
      <c r="B7" s="329"/>
      <c r="C7" s="355"/>
      <c r="D7" s="369"/>
      <c r="E7" s="369"/>
      <c r="F7" s="370"/>
      <c r="G7" s="371"/>
      <c r="H7" s="371"/>
      <c r="I7" s="372"/>
      <c r="J7" s="372"/>
      <c r="K7" s="372"/>
      <c r="L7" s="372"/>
      <c r="M7" s="370"/>
      <c r="N7" s="370"/>
      <c r="O7" s="370"/>
      <c r="P7" s="372"/>
      <c r="Q7" s="372"/>
      <c r="R7" s="372"/>
      <c r="S7" s="373"/>
      <c r="T7" s="373"/>
      <c r="U7" s="374"/>
    </row>
    <row r="8" spans="1:26" ht="9" customHeight="1" x14ac:dyDescent="0.25">
      <c r="B8" s="310"/>
      <c r="D8" s="305"/>
      <c r="E8" s="305"/>
      <c r="F8" s="306"/>
      <c r="G8" s="307"/>
      <c r="H8" s="307"/>
      <c r="M8" s="306"/>
      <c r="N8" s="306"/>
      <c r="O8" s="306"/>
      <c r="S8" s="308"/>
      <c r="T8" s="308"/>
      <c r="U8" s="375"/>
    </row>
    <row r="9" spans="1:26" ht="6" customHeight="1" x14ac:dyDescent="0.25">
      <c r="B9" s="310"/>
      <c r="D9" s="118"/>
      <c r="E9" s="119"/>
      <c r="F9" s="119"/>
      <c r="G9" s="119"/>
      <c r="H9" s="119"/>
      <c r="I9" s="119"/>
      <c r="J9" s="119"/>
      <c r="K9" s="119"/>
      <c r="L9" s="119"/>
      <c r="M9" s="119"/>
      <c r="N9" s="119"/>
      <c r="O9" s="119"/>
      <c r="P9" s="119"/>
      <c r="Q9" s="119"/>
      <c r="R9" s="119"/>
      <c r="S9" s="120"/>
      <c r="U9" s="375"/>
    </row>
    <row r="10" spans="1:26" x14ac:dyDescent="0.25">
      <c r="B10" s="310"/>
      <c r="D10" s="121"/>
      <c r="E10" s="19" t="s">
        <v>2447</v>
      </c>
      <c r="L10" s="571"/>
      <c r="M10" s="908"/>
      <c r="N10" s="2" t="str">
        <f>IF(L10=$X$10,"認定年度","")</f>
        <v/>
      </c>
      <c r="O10" s="909"/>
      <c r="R10" s="910" t="s">
        <v>3404</v>
      </c>
      <c r="S10" s="122"/>
      <c r="U10" s="375"/>
      <c r="W10" s="773" t="s">
        <v>2801</v>
      </c>
      <c r="X10" s="11" t="s">
        <v>2802</v>
      </c>
      <c r="Y10" s="29">
        <f>VALUE(M10)</f>
        <v>0</v>
      </c>
      <c r="Z10" s="29">
        <f>VALUE(O10)</f>
        <v>0</v>
      </c>
    </row>
    <row r="11" spans="1:26" x14ac:dyDescent="0.25">
      <c r="B11" s="310"/>
      <c r="D11" s="121"/>
      <c r="F11" s="1" t="s">
        <v>2077</v>
      </c>
      <c r="G11" s="1"/>
      <c r="H11" s="976"/>
      <c r="I11" s="976"/>
      <c r="J11" s="1"/>
      <c r="K11" s="1"/>
      <c r="L11" s="1"/>
      <c r="M11" s="1"/>
      <c r="N11" s="1"/>
      <c r="O11" s="1"/>
      <c r="P11" s="1"/>
      <c r="S11" s="122"/>
      <c r="U11" s="375"/>
    </row>
    <row r="12" spans="1:26" x14ac:dyDescent="0.25">
      <c r="B12" s="310"/>
      <c r="D12" s="121"/>
      <c r="F12" s="1" t="s">
        <v>2078</v>
      </c>
      <c r="G12" s="1" t="s">
        <v>2450</v>
      </c>
      <c r="H12" s="979"/>
      <c r="I12" s="980"/>
      <c r="J12" s="980"/>
      <c r="K12" s="980"/>
      <c r="L12" s="980"/>
      <c r="M12" s="980"/>
      <c r="N12" s="980"/>
      <c r="O12" s="980"/>
      <c r="P12" s="980"/>
      <c r="Q12" s="981"/>
      <c r="S12" s="122"/>
      <c r="U12" s="375"/>
    </row>
    <row r="13" spans="1:26" x14ac:dyDescent="0.25">
      <c r="B13" s="310"/>
      <c r="D13" s="121"/>
      <c r="F13" s="1"/>
      <c r="G13" s="1" t="s">
        <v>197</v>
      </c>
      <c r="H13" s="979"/>
      <c r="I13" s="980"/>
      <c r="J13" s="980"/>
      <c r="K13" s="980"/>
      <c r="L13" s="980"/>
      <c r="M13" s="980"/>
      <c r="N13" s="980"/>
      <c r="O13" s="980"/>
      <c r="P13" s="980"/>
      <c r="Q13" s="981"/>
      <c r="S13" s="122"/>
      <c r="U13" s="375"/>
    </row>
    <row r="14" spans="1:26" x14ac:dyDescent="0.25">
      <c r="B14" s="310"/>
      <c r="D14" s="121"/>
      <c r="F14" s="1"/>
      <c r="G14" s="1" t="s">
        <v>2472</v>
      </c>
      <c r="H14" s="978"/>
      <c r="I14" s="978"/>
      <c r="J14" s="1"/>
      <c r="K14" s="1"/>
      <c r="L14" s="1"/>
      <c r="M14" s="1"/>
      <c r="N14" s="1"/>
      <c r="O14" s="1"/>
      <c r="P14" s="1"/>
      <c r="S14" s="122"/>
      <c r="U14" s="375"/>
    </row>
    <row r="15" spans="1:26" ht="9" customHeight="1" x14ac:dyDescent="0.25">
      <c r="B15" s="310"/>
      <c r="D15" s="121"/>
      <c r="F15" s="1"/>
      <c r="G15" s="1"/>
      <c r="H15" s="1"/>
      <c r="I15" s="1"/>
      <c r="J15" s="1"/>
      <c r="K15" s="1"/>
      <c r="L15" s="1"/>
      <c r="M15" s="1"/>
      <c r="N15" s="1"/>
      <c r="O15" s="1"/>
      <c r="P15" s="1"/>
      <c r="S15" s="122"/>
      <c r="U15" s="375"/>
    </row>
    <row r="16" spans="1:26" x14ac:dyDescent="0.25">
      <c r="B16" s="310"/>
      <c r="D16" s="121"/>
      <c r="F16" s="1" t="s">
        <v>2448</v>
      </c>
      <c r="G16" s="1"/>
      <c r="H16" s="977"/>
      <c r="I16" s="977"/>
      <c r="J16" s="1"/>
      <c r="K16" s="1"/>
      <c r="L16" s="1"/>
      <c r="M16" s="1"/>
      <c r="N16" s="1"/>
      <c r="O16" s="1"/>
      <c r="P16" s="1"/>
      <c r="S16" s="122"/>
      <c r="U16" s="375"/>
    </row>
    <row r="17" spans="2:29" x14ac:dyDescent="0.25">
      <c r="B17" s="310"/>
      <c r="D17" s="121"/>
      <c r="F17" s="1" t="s">
        <v>2449</v>
      </c>
      <c r="G17" s="1" t="s">
        <v>2450</v>
      </c>
      <c r="H17" s="979"/>
      <c r="I17" s="980"/>
      <c r="J17" s="980"/>
      <c r="K17" s="980"/>
      <c r="L17" s="980"/>
      <c r="M17" s="980"/>
      <c r="N17" s="980"/>
      <c r="O17" s="980"/>
      <c r="P17" s="980"/>
      <c r="Q17" s="981"/>
      <c r="S17" s="122"/>
      <c r="U17" s="375"/>
    </row>
    <row r="18" spans="2:29" x14ac:dyDescent="0.25">
      <c r="B18" s="310"/>
      <c r="D18" s="121"/>
      <c r="F18" s="1"/>
      <c r="G18" s="1" t="s">
        <v>197</v>
      </c>
      <c r="H18" s="979"/>
      <c r="I18" s="980"/>
      <c r="J18" s="980"/>
      <c r="K18" s="980"/>
      <c r="L18" s="980"/>
      <c r="M18" s="980"/>
      <c r="N18" s="980"/>
      <c r="O18" s="980"/>
      <c r="P18" s="980"/>
      <c r="Q18" s="981"/>
      <c r="S18" s="122"/>
      <c r="U18" s="375"/>
    </row>
    <row r="19" spans="2:29" x14ac:dyDescent="0.25">
      <c r="B19" s="310"/>
      <c r="D19" s="121"/>
      <c r="F19" s="1"/>
      <c r="G19" s="1" t="s">
        <v>2472</v>
      </c>
      <c r="H19" s="978"/>
      <c r="I19" s="978"/>
      <c r="J19" s="1"/>
      <c r="K19" s="1"/>
      <c r="L19" s="1"/>
      <c r="M19" s="1"/>
      <c r="N19" s="1"/>
      <c r="O19" s="1"/>
      <c r="P19" s="1"/>
      <c r="S19" s="122"/>
      <c r="U19" s="375"/>
    </row>
    <row r="20" spans="2:29" ht="9" customHeight="1" x14ac:dyDescent="0.25">
      <c r="B20" s="310"/>
      <c r="D20" s="123"/>
      <c r="E20" s="124"/>
      <c r="F20" s="125"/>
      <c r="G20" s="125"/>
      <c r="H20" s="125"/>
      <c r="I20" s="125"/>
      <c r="J20" s="125"/>
      <c r="K20" s="125"/>
      <c r="L20" s="125"/>
      <c r="M20" s="125"/>
      <c r="N20" s="125"/>
      <c r="O20" s="125"/>
      <c r="P20" s="125"/>
      <c r="Q20" s="125"/>
      <c r="R20" s="125"/>
      <c r="S20" s="126"/>
      <c r="U20" s="375"/>
    </row>
    <row r="21" spans="2:29" ht="6" customHeight="1" x14ac:dyDescent="0.25">
      <c r="B21" s="310"/>
      <c r="D21" s="118"/>
      <c r="E21" s="119"/>
      <c r="F21" s="127"/>
      <c r="G21" s="127"/>
      <c r="H21" s="127"/>
      <c r="I21" s="127"/>
      <c r="J21" s="127"/>
      <c r="K21" s="127"/>
      <c r="L21" s="127"/>
      <c r="M21" s="127"/>
      <c r="N21" s="127"/>
      <c r="O21" s="127"/>
      <c r="P21" s="127"/>
      <c r="Q21" s="127"/>
      <c r="R21" s="127"/>
      <c r="S21" s="120"/>
      <c r="U21" s="375"/>
    </row>
    <row r="22" spans="2:29" x14ac:dyDescent="0.25">
      <c r="B22" s="310"/>
      <c r="D22" s="121"/>
      <c r="E22" s="19" t="s">
        <v>101</v>
      </c>
      <c r="F22" s="1"/>
      <c r="G22" s="1"/>
      <c r="H22" s="1"/>
      <c r="I22" s="1"/>
      <c r="J22" s="1"/>
      <c r="K22" s="1"/>
      <c r="L22" s="1"/>
      <c r="R22" s="1"/>
      <c r="S22" s="122"/>
      <c r="U22" s="375"/>
    </row>
    <row r="23" spans="2:29" ht="14.25" customHeight="1" x14ac:dyDescent="0.25">
      <c r="B23" s="310"/>
      <c r="D23" s="121"/>
      <c r="F23" s="1" t="s">
        <v>166</v>
      </c>
      <c r="G23" s="1"/>
      <c r="H23" s="481"/>
      <c r="I23" s="1"/>
      <c r="J23" s="1"/>
      <c r="K23" s="1"/>
      <c r="L23" s="1"/>
      <c r="M23" s="1"/>
      <c r="N23" s="1"/>
      <c r="O23" s="1"/>
      <c r="P23" s="2" t="s">
        <v>1047</v>
      </c>
      <c r="Q23" s="414"/>
      <c r="S23" s="122"/>
      <c r="U23" s="375"/>
      <c r="W23" s="431">
        <v>1</v>
      </c>
      <c r="X23" s="431">
        <v>2</v>
      </c>
      <c r="Y23" s="431">
        <v>3</v>
      </c>
      <c r="Z23" s="431">
        <v>4</v>
      </c>
      <c r="AA23" s="431">
        <v>5</v>
      </c>
      <c r="AB23" s="431">
        <v>6</v>
      </c>
    </row>
    <row r="24" spans="2:29" ht="36" customHeight="1" x14ac:dyDescent="0.25">
      <c r="B24" s="310"/>
      <c r="D24" s="121"/>
      <c r="F24" s="985" t="s">
        <v>672</v>
      </c>
      <c r="G24" s="985"/>
      <c r="H24" s="979"/>
      <c r="I24" s="980"/>
      <c r="J24" s="980"/>
      <c r="K24" s="980"/>
      <c r="L24" s="980"/>
      <c r="M24" s="980"/>
      <c r="N24" s="980"/>
      <c r="O24" s="980"/>
      <c r="P24" s="980"/>
      <c r="Q24" s="981"/>
      <c r="S24" s="122"/>
      <c r="U24" s="375"/>
    </row>
    <row r="25" spans="2:29" ht="24" customHeight="1" x14ac:dyDescent="0.25">
      <c r="B25" s="310"/>
      <c r="D25" s="121"/>
      <c r="F25" s="1" t="s">
        <v>1840</v>
      </c>
      <c r="G25" s="1"/>
      <c r="H25" s="979"/>
      <c r="I25" s="980"/>
      <c r="J25" s="980"/>
      <c r="K25" s="980"/>
      <c r="L25" s="980"/>
      <c r="M25" s="980"/>
      <c r="N25" s="980"/>
      <c r="O25" s="980"/>
      <c r="P25" s="980"/>
      <c r="Q25" s="981"/>
      <c r="S25" s="122"/>
      <c r="U25" s="375"/>
    </row>
    <row r="26" spans="2:29" x14ac:dyDescent="0.25">
      <c r="B26" s="310"/>
      <c r="D26" s="121"/>
      <c r="F26" s="1" t="s">
        <v>2419</v>
      </c>
      <c r="G26" s="1"/>
      <c r="H26" s="988"/>
      <c r="I26" s="989"/>
      <c r="J26" s="2"/>
      <c r="N26" s="1"/>
      <c r="O26" s="1"/>
      <c r="P26" s="1"/>
      <c r="S26" s="122"/>
      <c r="U26" s="375"/>
    </row>
    <row r="27" spans="2:29" x14ac:dyDescent="0.25">
      <c r="B27" s="310"/>
      <c r="D27" s="121"/>
      <c r="F27" s="1" t="s">
        <v>1841</v>
      </c>
      <c r="G27" s="1"/>
      <c r="H27" s="479"/>
      <c r="I27" s="1" t="s">
        <v>264</v>
      </c>
      <c r="J27" s="6" t="s">
        <v>1870</v>
      </c>
      <c r="K27" s="6"/>
      <c r="L27" s="6"/>
      <c r="M27" s="479"/>
      <c r="N27" s="1" t="s">
        <v>265</v>
      </c>
      <c r="O27" s="2" t="s">
        <v>107</v>
      </c>
      <c r="P27" s="479"/>
      <c r="Q27" s="1" t="s">
        <v>917</v>
      </c>
      <c r="S27" s="122"/>
      <c r="U27" s="375"/>
      <c r="W27" s="11" t="s">
        <v>57</v>
      </c>
      <c r="X27" s="11" t="s">
        <v>770</v>
      </c>
      <c r="Y27" s="11" t="s">
        <v>771</v>
      </c>
      <c r="Z27" s="11" t="s">
        <v>191</v>
      </c>
      <c r="AA27" s="11" t="s">
        <v>1612</v>
      </c>
      <c r="AB27" s="11" t="s">
        <v>1669</v>
      </c>
      <c r="AC27" s="11" t="s">
        <v>642</v>
      </c>
    </row>
    <row r="28" spans="2:29" x14ac:dyDescent="0.25">
      <c r="B28" s="310"/>
      <c r="D28" s="128"/>
      <c r="E28" s="35"/>
      <c r="F28" s="1" t="s">
        <v>106</v>
      </c>
      <c r="H28" s="479"/>
      <c r="I28" s="1" t="s">
        <v>1048</v>
      </c>
      <c r="K28" s="1"/>
      <c r="L28" s="2" t="s">
        <v>2471</v>
      </c>
      <c r="M28" s="982"/>
      <c r="N28" s="983"/>
      <c r="P28" s="1"/>
      <c r="Q28" s="1"/>
      <c r="S28" s="122"/>
      <c r="U28" s="375"/>
      <c r="W28" s="911">
        <f>VALUE(M28)</f>
        <v>0</v>
      </c>
    </row>
    <row r="29" spans="2:29" x14ac:dyDescent="0.25">
      <c r="B29" s="310"/>
      <c r="D29" s="121"/>
      <c r="F29" s="1" t="s">
        <v>1929</v>
      </c>
      <c r="G29" s="1"/>
      <c r="H29" s="479"/>
      <c r="I29" s="1" t="s">
        <v>3377</v>
      </c>
      <c r="J29" s="6" t="s">
        <v>3378</v>
      </c>
      <c r="K29" s="6"/>
      <c r="L29" s="6"/>
      <c r="M29" s="479"/>
      <c r="N29" s="1" t="s">
        <v>3377</v>
      </c>
      <c r="O29" s="828" t="str">
        <f>IF(M27=0,"",M29*1000/M27)</f>
        <v/>
      </c>
      <c r="P29" s="1" t="s">
        <v>3379</v>
      </c>
      <c r="S29" s="122"/>
      <c r="U29" s="375"/>
    </row>
    <row r="30" spans="2:29" x14ac:dyDescent="0.25">
      <c r="B30" s="310"/>
      <c r="D30" s="121"/>
      <c r="J30" s="6" t="s">
        <v>230</v>
      </c>
      <c r="K30" s="6"/>
      <c r="L30" s="6"/>
      <c r="M30" s="479"/>
      <c r="N30" s="1" t="s">
        <v>266</v>
      </c>
      <c r="O30" s="480" t="str">
        <f>IF(M27=0,"",M30*1000/M27)</f>
        <v/>
      </c>
      <c r="P30" s="1" t="s">
        <v>267</v>
      </c>
      <c r="Q30" s="1"/>
      <c r="S30" s="122"/>
      <c r="U30" s="375"/>
    </row>
    <row r="31" spans="2:29" ht="9" customHeight="1" x14ac:dyDescent="0.25">
      <c r="B31" s="310"/>
      <c r="D31" s="123"/>
      <c r="E31" s="124"/>
      <c r="F31" s="125"/>
      <c r="G31" s="125"/>
      <c r="H31" s="125"/>
      <c r="I31" s="125"/>
      <c r="J31" s="125"/>
      <c r="K31" s="125"/>
      <c r="L31" s="125"/>
      <c r="M31" s="125"/>
      <c r="N31" s="125"/>
      <c r="O31" s="125"/>
      <c r="P31" s="125"/>
      <c r="Q31" s="125"/>
      <c r="R31" s="125"/>
      <c r="S31" s="126"/>
      <c r="U31" s="375"/>
    </row>
    <row r="32" spans="2:29" ht="9" customHeight="1" x14ac:dyDescent="0.25">
      <c r="B32" s="310"/>
      <c r="D32" s="118"/>
      <c r="E32" s="119"/>
      <c r="F32" s="127"/>
      <c r="G32" s="127"/>
      <c r="H32" s="127"/>
      <c r="I32" s="127"/>
      <c r="J32" s="127"/>
      <c r="K32" s="127"/>
      <c r="L32" s="127"/>
      <c r="M32" s="127"/>
      <c r="N32" s="127"/>
      <c r="O32" s="127"/>
      <c r="P32" s="127"/>
      <c r="Q32" s="127"/>
      <c r="R32" s="127"/>
      <c r="S32" s="120"/>
      <c r="U32" s="375"/>
    </row>
    <row r="33" spans="2:30" ht="24" customHeight="1" x14ac:dyDescent="0.25">
      <c r="B33" s="310"/>
      <c r="D33" s="121"/>
      <c r="E33" s="19" t="s">
        <v>1174</v>
      </c>
      <c r="F33" s="1"/>
      <c r="G33" s="1"/>
      <c r="I33" s="316"/>
      <c r="K33" s="968" t="s">
        <v>1678</v>
      </c>
      <c r="L33" s="968"/>
      <c r="M33" s="968"/>
      <c r="N33" s="968"/>
      <c r="O33" s="968"/>
      <c r="P33" s="968"/>
      <c r="Q33" s="968"/>
      <c r="R33" s="1"/>
      <c r="S33" s="122"/>
      <c r="U33" s="375"/>
      <c r="W33" s="966" t="s">
        <v>2466</v>
      </c>
      <c r="X33" s="966" t="s">
        <v>1860</v>
      </c>
      <c r="Y33" s="1"/>
      <c r="Z33" s="1"/>
    </row>
    <row r="34" spans="2:30" ht="24" customHeight="1" x14ac:dyDescent="0.25">
      <c r="B34" s="310"/>
      <c r="D34" s="121"/>
      <c r="F34" s="113" t="s">
        <v>1627</v>
      </c>
      <c r="G34" s="114"/>
      <c r="H34" s="113" t="s">
        <v>1628</v>
      </c>
      <c r="I34" s="114"/>
      <c r="J34" s="114"/>
      <c r="K34" s="114"/>
      <c r="L34" s="114"/>
      <c r="M34" s="114"/>
      <c r="N34" s="114"/>
      <c r="O34" s="114"/>
      <c r="P34" s="195" t="s">
        <v>1465</v>
      </c>
      <c r="Q34" s="195" t="s">
        <v>632</v>
      </c>
      <c r="R34" s="1"/>
      <c r="S34" s="122"/>
      <c r="U34" s="375"/>
      <c r="W34" s="967"/>
      <c r="X34" s="967"/>
      <c r="Y34" s="1">
        <v>1</v>
      </c>
      <c r="Z34" s="1"/>
      <c r="AB34" s="142"/>
      <c r="AC34" s="163"/>
      <c r="AD34" s="163"/>
    </row>
    <row r="35" spans="2:30" ht="13.5" customHeight="1" x14ac:dyDescent="0.25">
      <c r="B35" s="310"/>
      <c r="D35" s="121"/>
      <c r="F35" s="105" t="s">
        <v>296</v>
      </c>
      <c r="G35" s="115"/>
      <c r="H35" s="963" t="s">
        <v>1005</v>
      </c>
      <c r="I35" s="964"/>
      <c r="J35" s="964"/>
      <c r="K35" s="964"/>
      <c r="L35" s="964"/>
      <c r="M35" s="964"/>
      <c r="N35" s="964"/>
      <c r="O35" s="965"/>
      <c r="P35" s="479"/>
      <c r="Q35" s="317">
        <f>IF(OR($P35=0,$P$42=0),0,$P35/$P$42)</f>
        <v>0</v>
      </c>
      <c r="R35" s="1"/>
      <c r="S35" s="122"/>
      <c r="U35" s="375"/>
      <c r="W35" s="68">
        <v>100</v>
      </c>
      <c r="X35" s="68">
        <f t="shared" ref="X35:X41" si="0">IF(W35="－",0,P35*W35/1000)</f>
        <v>0</v>
      </c>
      <c r="Y35" s="1">
        <v>2</v>
      </c>
      <c r="Z35" s="1" t="str">
        <f t="shared" ref="Z35:Z41" si="1">IF(P35=0,"",CONCATENATE(F35,"　"))</f>
        <v/>
      </c>
      <c r="AB35" s="142"/>
    </row>
    <row r="36" spans="2:30" ht="13.5" customHeight="1" x14ac:dyDescent="0.25">
      <c r="B36" s="310"/>
      <c r="D36" s="121"/>
      <c r="F36" s="105" t="s">
        <v>500</v>
      </c>
      <c r="G36" s="115"/>
      <c r="H36" s="963" t="s">
        <v>1004</v>
      </c>
      <c r="I36" s="964"/>
      <c r="J36" s="964"/>
      <c r="K36" s="964"/>
      <c r="L36" s="964"/>
      <c r="M36" s="964"/>
      <c r="N36" s="964"/>
      <c r="O36" s="965"/>
      <c r="P36" s="479"/>
      <c r="Q36" s="317">
        <f t="shared" ref="Q36:Q41" si="2">IF(OR($P36=0,$P$42=0),0,$P36/$P$42)</f>
        <v>0</v>
      </c>
      <c r="R36" s="1"/>
      <c r="S36" s="122"/>
      <c r="U36" s="375"/>
      <c r="W36" s="68">
        <v>100</v>
      </c>
      <c r="X36" s="68">
        <f t="shared" si="0"/>
        <v>0</v>
      </c>
      <c r="Y36" s="1">
        <v>3</v>
      </c>
      <c r="Z36" s="1" t="str">
        <f t="shared" si="1"/>
        <v/>
      </c>
      <c r="AB36" s="142"/>
    </row>
    <row r="37" spans="2:30" ht="13.5" customHeight="1" x14ac:dyDescent="0.25">
      <c r="B37" s="310"/>
      <c r="D37" s="121"/>
      <c r="F37" s="105" t="s">
        <v>105</v>
      </c>
      <c r="G37" s="115"/>
      <c r="H37" s="963" t="s">
        <v>501</v>
      </c>
      <c r="I37" s="964"/>
      <c r="J37" s="964"/>
      <c r="K37" s="964"/>
      <c r="L37" s="964"/>
      <c r="M37" s="964"/>
      <c r="N37" s="964"/>
      <c r="O37" s="965"/>
      <c r="P37" s="479"/>
      <c r="Q37" s="317">
        <f t="shared" si="2"/>
        <v>0</v>
      </c>
      <c r="R37" s="1"/>
      <c r="S37" s="122"/>
      <c r="U37" s="375"/>
      <c r="W37" s="68">
        <v>100</v>
      </c>
      <c r="X37" s="68">
        <f t="shared" si="0"/>
        <v>0</v>
      </c>
      <c r="Y37" s="1">
        <v>4</v>
      </c>
      <c r="Z37" s="1" t="str">
        <f t="shared" si="1"/>
        <v/>
      </c>
    </row>
    <row r="38" spans="2:30" ht="13.5" customHeight="1" x14ac:dyDescent="0.25">
      <c r="B38" s="310"/>
      <c r="D38" s="121"/>
      <c r="F38" s="972" t="s">
        <v>1008</v>
      </c>
      <c r="G38" s="973"/>
      <c r="H38" s="963" t="s">
        <v>1445</v>
      </c>
      <c r="I38" s="964"/>
      <c r="J38" s="964"/>
      <c r="K38" s="964"/>
      <c r="L38" s="964"/>
      <c r="M38" s="964"/>
      <c r="N38" s="964"/>
      <c r="O38" s="965"/>
      <c r="P38" s="479"/>
      <c r="Q38" s="317">
        <f t="shared" si="2"/>
        <v>0</v>
      </c>
      <c r="R38" s="1"/>
      <c r="S38" s="122"/>
      <c r="U38" s="375"/>
      <c r="W38" s="68">
        <v>100</v>
      </c>
      <c r="X38" s="68">
        <f t="shared" si="0"/>
        <v>0</v>
      </c>
      <c r="Y38" s="1">
        <v>5</v>
      </c>
      <c r="Z38" s="1" t="str">
        <f t="shared" si="1"/>
        <v/>
      </c>
      <c r="AB38" s="142"/>
    </row>
    <row r="39" spans="2:30" ht="13.5" customHeight="1" x14ac:dyDescent="0.25">
      <c r="B39" s="310"/>
      <c r="D39" s="121"/>
      <c r="F39" s="972" t="s">
        <v>1366</v>
      </c>
      <c r="G39" s="973"/>
      <c r="H39" s="963" t="s">
        <v>1446</v>
      </c>
      <c r="I39" s="964"/>
      <c r="J39" s="964"/>
      <c r="K39" s="964"/>
      <c r="L39" s="964"/>
      <c r="M39" s="964"/>
      <c r="N39" s="964"/>
      <c r="O39" s="965"/>
      <c r="P39" s="479"/>
      <c r="Q39" s="317">
        <f t="shared" si="2"/>
        <v>0</v>
      </c>
      <c r="R39" s="1"/>
      <c r="S39" s="122"/>
      <c r="U39" s="375"/>
      <c r="W39" s="68" t="s">
        <v>1859</v>
      </c>
      <c r="X39" s="68">
        <f t="shared" si="0"/>
        <v>0</v>
      </c>
      <c r="Y39" s="1">
        <v>6</v>
      </c>
      <c r="Z39" s="1" t="str">
        <f t="shared" si="1"/>
        <v/>
      </c>
    </row>
    <row r="40" spans="2:30" ht="13.5" customHeight="1" x14ac:dyDescent="0.25">
      <c r="B40" s="310"/>
      <c r="D40" s="121"/>
      <c r="F40" s="105" t="s">
        <v>1006</v>
      </c>
      <c r="G40" s="115"/>
      <c r="H40" s="963" t="s">
        <v>1007</v>
      </c>
      <c r="I40" s="964"/>
      <c r="J40" s="964"/>
      <c r="K40" s="964"/>
      <c r="L40" s="964"/>
      <c r="M40" s="964"/>
      <c r="N40" s="964"/>
      <c r="O40" s="965"/>
      <c r="P40" s="479"/>
      <c r="Q40" s="317">
        <f t="shared" si="2"/>
        <v>0</v>
      </c>
      <c r="R40" s="1"/>
      <c r="S40" s="122"/>
      <c r="U40" s="375"/>
      <c r="W40" s="68">
        <v>100</v>
      </c>
      <c r="X40" s="68">
        <f t="shared" si="0"/>
        <v>0</v>
      </c>
      <c r="Y40" s="1">
        <v>7</v>
      </c>
      <c r="Z40" s="1" t="str">
        <f t="shared" si="1"/>
        <v/>
      </c>
    </row>
    <row r="41" spans="2:30" ht="13.5" customHeight="1" x14ac:dyDescent="0.25">
      <c r="B41" s="310"/>
      <c r="D41" s="121"/>
      <c r="F41" s="105" t="s">
        <v>1171</v>
      </c>
      <c r="G41" s="115"/>
      <c r="H41" s="963" t="s">
        <v>268</v>
      </c>
      <c r="I41" s="964"/>
      <c r="J41" s="964"/>
      <c r="K41" s="964"/>
      <c r="L41" s="964"/>
      <c r="M41" s="964"/>
      <c r="N41" s="964"/>
      <c r="O41" s="965"/>
      <c r="P41" s="479"/>
      <c r="Q41" s="317">
        <f t="shared" si="2"/>
        <v>0</v>
      </c>
      <c r="R41" s="1"/>
      <c r="S41" s="122"/>
      <c r="U41" s="375"/>
      <c r="W41" s="68">
        <v>100</v>
      </c>
      <c r="X41" s="68">
        <f t="shared" si="0"/>
        <v>0</v>
      </c>
      <c r="Y41" s="1">
        <v>8</v>
      </c>
      <c r="Z41" s="1" t="str">
        <f t="shared" si="1"/>
        <v/>
      </c>
    </row>
    <row r="42" spans="2:30" x14ac:dyDescent="0.25">
      <c r="B42" s="310"/>
      <c r="D42" s="121"/>
      <c r="F42" s="990" t="s">
        <v>2460</v>
      </c>
      <c r="G42" s="991"/>
      <c r="H42" s="963"/>
      <c r="I42" s="964"/>
      <c r="J42" s="964"/>
      <c r="K42" s="964"/>
      <c r="L42" s="964"/>
      <c r="M42" s="964"/>
      <c r="N42" s="964"/>
      <c r="O42" s="965"/>
      <c r="P42" s="480" t="str">
        <f>IF(SUM(P$35:P$41)=0,"",SUM(P$35:P$41))</f>
        <v/>
      </c>
      <c r="Q42" s="317">
        <f>IF(OR($P42="",$P$42=0),0,$P42/$P$42)</f>
        <v>0</v>
      </c>
      <c r="R42" s="1"/>
      <c r="S42" s="122"/>
      <c r="U42" s="375"/>
      <c r="W42" s="69" t="e">
        <f>ROUND(SUMPRODUCT($P$35:$P$41,W35:W41)/P42,3)</f>
        <v>#VALUE!</v>
      </c>
      <c r="X42" s="69">
        <f>SUM(X35:X41)</f>
        <v>0</v>
      </c>
      <c r="Y42" s="1">
        <v>9</v>
      </c>
      <c r="Z42" s="1" t="str">
        <f>CONCATENATE(Z35,Z36,Z37,Z38,Z39,Z40,Z41)</f>
        <v/>
      </c>
    </row>
    <row r="43" spans="2:30" x14ac:dyDescent="0.25">
      <c r="B43" s="310"/>
      <c r="D43" s="121"/>
      <c r="F43" s="1"/>
      <c r="G43" s="1"/>
      <c r="H43" s="1"/>
      <c r="I43" s="1"/>
      <c r="J43" s="1"/>
      <c r="K43" s="1"/>
      <c r="L43" s="1"/>
      <c r="M43" s="1"/>
      <c r="N43" s="1"/>
      <c r="O43" s="1"/>
      <c r="P43" s="1"/>
      <c r="Q43" s="1"/>
      <c r="R43" s="1"/>
      <c r="S43" s="122"/>
      <c r="U43" s="375"/>
      <c r="W43" s="102"/>
      <c r="X43" s="102"/>
      <c r="Y43" s="1">
        <v>10</v>
      </c>
      <c r="Z43" s="1"/>
    </row>
    <row r="44" spans="2:30" ht="24" customHeight="1" x14ac:dyDescent="0.25">
      <c r="B44" s="310"/>
      <c r="D44" s="121"/>
      <c r="E44" s="19" t="s">
        <v>441</v>
      </c>
      <c r="F44" s="1"/>
      <c r="G44" s="1"/>
      <c r="H44" s="1"/>
      <c r="I44" s="968" t="s">
        <v>877</v>
      </c>
      <c r="J44" s="968"/>
      <c r="K44" s="968"/>
      <c r="L44" s="968"/>
      <c r="M44" s="968"/>
      <c r="N44" s="968"/>
      <c r="O44" s="968"/>
      <c r="P44" s="968"/>
      <c r="Q44" s="968"/>
      <c r="R44" s="1"/>
      <c r="S44" s="122"/>
      <c r="U44" s="375"/>
      <c r="W44" s="188">
        <f>W35</f>
        <v>100</v>
      </c>
      <c r="X44" s="101"/>
    </row>
    <row r="45" spans="2:30" ht="13.5" customHeight="1" x14ac:dyDescent="0.25">
      <c r="B45" s="310"/>
      <c r="D45" s="121"/>
      <c r="F45" s="974" t="s">
        <v>269</v>
      </c>
      <c r="G45" s="975"/>
      <c r="H45" s="957" t="s">
        <v>1365</v>
      </c>
      <c r="I45" s="958"/>
      <c r="J45" s="958"/>
      <c r="K45" s="958"/>
      <c r="L45" s="958"/>
      <c r="M45" s="959"/>
      <c r="N45" s="955" t="s">
        <v>3125</v>
      </c>
      <c r="O45" s="955" t="s">
        <v>1173</v>
      </c>
      <c r="P45" s="955" t="s">
        <v>270</v>
      </c>
      <c r="Q45" s="986" t="s">
        <v>77</v>
      </c>
      <c r="S45" s="122"/>
      <c r="U45" s="375"/>
      <c r="W45" s="102"/>
      <c r="X45" s="102"/>
    </row>
    <row r="46" spans="2:30" ht="13.5" customHeight="1" x14ac:dyDescent="0.25">
      <c r="B46" s="310"/>
      <c r="D46" s="121"/>
      <c r="F46" s="133" t="s">
        <v>1476</v>
      </c>
      <c r="G46" s="133" t="s">
        <v>1451</v>
      </c>
      <c r="H46" s="960"/>
      <c r="I46" s="961"/>
      <c r="J46" s="961"/>
      <c r="K46" s="961"/>
      <c r="L46" s="961"/>
      <c r="M46" s="962"/>
      <c r="N46" s="956"/>
      <c r="O46" s="984"/>
      <c r="P46" s="956"/>
      <c r="Q46" s="987"/>
      <c r="S46" s="122"/>
      <c r="U46" s="375"/>
      <c r="W46" s="102"/>
      <c r="X46" s="102"/>
    </row>
    <row r="47" spans="2:30" x14ac:dyDescent="0.25">
      <c r="B47" s="310"/>
      <c r="D47" s="121"/>
      <c r="F47" s="969" t="s">
        <v>810</v>
      </c>
      <c r="G47" s="11" t="str">
        <f t="shared" ref="G47:G63" si="3">F86</f>
        <v>蒸気供給</v>
      </c>
      <c r="H47" s="413" t="str">
        <f t="shared" ref="H47:H63" si="4">H86</f>
        <v>蒸気ボイラー等</v>
      </c>
      <c r="I47" s="273"/>
      <c r="J47" s="178"/>
      <c r="K47" s="178"/>
      <c r="L47" s="178"/>
      <c r="M47" s="178"/>
      <c r="N47" s="827"/>
      <c r="O47" s="475">
        <f t="shared" ref="O47:O63" si="5">O86</f>
        <v>0</v>
      </c>
      <c r="P47" s="474">
        <f>O47</f>
        <v>0</v>
      </c>
      <c r="Q47" s="317">
        <f t="shared" ref="Q47:Q73" si="6">IF(OR($P47=0,$P$74=0),0,$P47/$P$74)</f>
        <v>0</v>
      </c>
      <c r="S47" s="122"/>
      <c r="U47" s="375"/>
      <c r="W47" s="102"/>
      <c r="X47" s="102"/>
    </row>
    <row r="48" spans="2:30" ht="13.5" customHeight="1" x14ac:dyDescent="0.25">
      <c r="B48" s="310"/>
      <c r="D48" s="121"/>
      <c r="F48" s="970"/>
      <c r="G48" s="11" t="str">
        <f t="shared" si="3"/>
        <v>熱　源</v>
      </c>
      <c r="H48" s="105" t="str">
        <f t="shared" si="4"/>
        <v>冷凍機、冷温水機、温水ボイラー 等</v>
      </c>
      <c r="I48" s="137"/>
      <c r="J48" s="115"/>
      <c r="K48" s="115"/>
      <c r="L48" s="115"/>
      <c r="M48" s="115"/>
      <c r="N48" s="827"/>
      <c r="O48" s="475">
        <f t="shared" si="5"/>
        <v>0</v>
      </c>
      <c r="P48" s="474">
        <f t="shared" ref="P48:P73" si="7">O48</f>
        <v>0</v>
      </c>
      <c r="Q48" s="317">
        <f t="shared" si="6"/>
        <v>0</v>
      </c>
      <c r="S48" s="122"/>
      <c r="U48" s="375"/>
      <c r="W48" s="102"/>
      <c r="X48" s="102"/>
    </row>
    <row r="49" spans="2:40" ht="13.5" customHeight="1" x14ac:dyDescent="0.25">
      <c r="B49" s="310"/>
      <c r="D49" s="121"/>
      <c r="F49" s="970"/>
      <c r="G49" s="11" t="str">
        <f t="shared" si="3"/>
        <v>冷却塔</v>
      </c>
      <c r="H49" s="105" t="str">
        <f t="shared" si="4"/>
        <v>冷却塔</v>
      </c>
      <c r="I49" s="137"/>
      <c r="J49" s="115"/>
      <c r="K49" s="115"/>
      <c r="L49" s="115"/>
      <c r="M49" s="115"/>
      <c r="N49" s="827"/>
      <c r="O49" s="475">
        <f t="shared" si="5"/>
        <v>0</v>
      </c>
      <c r="P49" s="474">
        <f t="shared" si="7"/>
        <v>0</v>
      </c>
      <c r="Q49" s="317">
        <f t="shared" si="6"/>
        <v>0</v>
      </c>
      <c r="S49" s="122"/>
      <c r="U49" s="375"/>
      <c r="W49" s="102"/>
      <c r="X49" s="102"/>
    </row>
    <row r="50" spans="2:40" ht="13.5" customHeight="1" x14ac:dyDescent="0.25">
      <c r="B50" s="310"/>
      <c r="D50" s="121"/>
      <c r="F50" s="970"/>
      <c r="G50" s="11" t="str">
        <f t="shared" si="3"/>
        <v>熱搬送</v>
      </c>
      <c r="H50" s="105" t="str">
        <f t="shared" si="4"/>
        <v>空調1次ポンプ、空調2次ポンプ、冷却水ポンプ 等</v>
      </c>
      <c r="I50" s="137"/>
      <c r="J50" s="115"/>
      <c r="K50" s="115"/>
      <c r="L50" s="115"/>
      <c r="M50" s="115"/>
      <c r="N50" s="827"/>
      <c r="O50" s="475">
        <f t="shared" si="5"/>
        <v>0</v>
      </c>
      <c r="P50" s="474">
        <f t="shared" si="7"/>
        <v>0</v>
      </c>
      <c r="Q50" s="317">
        <f t="shared" si="6"/>
        <v>0</v>
      </c>
      <c r="S50" s="122"/>
      <c r="U50" s="375"/>
      <c r="W50" s="102"/>
      <c r="X50" s="102"/>
    </row>
    <row r="51" spans="2:40" ht="13.5" customHeight="1" x14ac:dyDescent="0.25">
      <c r="B51" s="310"/>
      <c r="D51" s="121"/>
      <c r="F51" s="970"/>
      <c r="G51" s="11" t="str">
        <f t="shared" si="3"/>
        <v>コージェネ</v>
      </c>
      <c r="H51" s="105" t="str">
        <f t="shared" si="4"/>
        <v>コージェネレーション 等</v>
      </c>
      <c r="I51" s="137"/>
      <c r="J51" s="115"/>
      <c r="K51" s="115"/>
      <c r="L51" s="115"/>
      <c r="M51" s="115"/>
      <c r="N51" s="827"/>
      <c r="O51" s="475">
        <f t="shared" si="5"/>
        <v>0</v>
      </c>
      <c r="P51" s="474">
        <f t="shared" si="7"/>
        <v>0</v>
      </c>
      <c r="Q51" s="317">
        <f t="shared" si="6"/>
        <v>0</v>
      </c>
      <c r="S51" s="122"/>
      <c r="U51" s="375"/>
      <c r="W51" s="102"/>
      <c r="X51" s="102"/>
    </row>
    <row r="52" spans="2:40" ht="13.5" customHeight="1" x14ac:dyDescent="0.25">
      <c r="B52" s="310"/>
      <c r="D52" s="121"/>
      <c r="F52" s="970"/>
      <c r="G52" s="11" t="str">
        <f t="shared" si="3"/>
        <v>受変電</v>
      </c>
      <c r="H52" s="105" t="str">
        <f t="shared" si="4"/>
        <v>変圧器、蓄電池 等</v>
      </c>
      <c r="I52" s="137"/>
      <c r="J52" s="115"/>
      <c r="K52" s="115"/>
      <c r="L52" s="115"/>
      <c r="M52" s="115"/>
      <c r="N52" s="827"/>
      <c r="O52" s="475">
        <f t="shared" si="5"/>
        <v>0</v>
      </c>
      <c r="P52" s="474">
        <f t="shared" si="7"/>
        <v>0</v>
      </c>
      <c r="Q52" s="317">
        <f t="shared" si="6"/>
        <v>0</v>
      </c>
      <c r="S52" s="122"/>
      <c r="U52" s="375"/>
      <c r="W52" s="102"/>
      <c r="X52" s="102"/>
    </row>
    <row r="53" spans="2:40" x14ac:dyDescent="0.25">
      <c r="B53" s="310"/>
      <c r="D53" s="121"/>
      <c r="F53" s="970"/>
      <c r="G53" s="11" t="str">
        <f t="shared" si="3"/>
        <v>圧縮空気</v>
      </c>
      <c r="H53" s="105" t="str">
        <f t="shared" si="4"/>
        <v>エアコンプレッサー 等</v>
      </c>
      <c r="I53" s="137"/>
      <c r="J53" s="115"/>
      <c r="K53" s="115"/>
      <c r="L53" s="115"/>
      <c r="M53" s="115"/>
      <c r="N53" s="827"/>
      <c r="O53" s="475">
        <f t="shared" si="5"/>
        <v>0</v>
      </c>
      <c r="P53" s="474">
        <f t="shared" si="7"/>
        <v>0</v>
      </c>
      <c r="Q53" s="317">
        <f t="shared" si="6"/>
        <v>0</v>
      </c>
      <c r="S53" s="122"/>
      <c r="U53" s="375"/>
      <c r="W53" s="102"/>
      <c r="X53" s="102"/>
    </row>
    <row r="54" spans="2:40" x14ac:dyDescent="0.25">
      <c r="B54" s="310"/>
      <c r="D54" s="121"/>
      <c r="F54" s="970"/>
      <c r="G54" s="11" t="str">
        <f t="shared" si="3"/>
        <v>給排水</v>
      </c>
      <c r="H54" s="105" t="str">
        <f t="shared" si="4"/>
        <v>給水ポンプ 等</v>
      </c>
      <c r="I54" s="137"/>
      <c r="J54" s="115"/>
      <c r="K54" s="115"/>
      <c r="L54" s="115"/>
      <c r="M54" s="115"/>
      <c r="N54" s="827"/>
      <c r="O54" s="475">
        <f t="shared" si="5"/>
        <v>0</v>
      </c>
      <c r="P54" s="474">
        <f t="shared" si="7"/>
        <v>0</v>
      </c>
      <c r="Q54" s="317">
        <f t="shared" si="6"/>
        <v>0</v>
      </c>
      <c r="S54" s="122"/>
      <c r="U54" s="375"/>
      <c r="W54" s="102"/>
      <c r="X54" s="102"/>
    </row>
    <row r="55" spans="2:40" x14ac:dyDescent="0.25">
      <c r="B55" s="310"/>
      <c r="D55" s="121"/>
      <c r="F55" s="970"/>
      <c r="G55" s="11" t="str">
        <f t="shared" si="3"/>
        <v>給　湯</v>
      </c>
      <c r="H55" s="105" t="str">
        <f t="shared" si="4"/>
        <v>給湯ボイラー、循環ポンプ、電気温水器、ガス湯沸器 等</v>
      </c>
      <c r="I55" s="137"/>
      <c r="J55" s="115"/>
      <c r="K55" s="115"/>
      <c r="L55" s="115"/>
      <c r="M55" s="115"/>
      <c r="N55" s="827"/>
      <c r="O55" s="475">
        <f t="shared" si="5"/>
        <v>0</v>
      </c>
      <c r="P55" s="474"/>
      <c r="Q55" s="317">
        <f t="shared" si="6"/>
        <v>0</v>
      </c>
      <c r="S55" s="122"/>
      <c r="U55" s="375"/>
      <c r="W55" s="102"/>
      <c r="X55" s="102"/>
    </row>
    <row r="56" spans="2:40" x14ac:dyDescent="0.25">
      <c r="B56" s="310"/>
      <c r="D56" s="121"/>
      <c r="F56" s="971"/>
      <c r="G56" s="11" t="str">
        <f t="shared" si="3"/>
        <v>排水処理</v>
      </c>
      <c r="H56" s="105" t="str">
        <f t="shared" si="4"/>
        <v>排水処理設備、ブロワ 等</v>
      </c>
      <c r="I56" s="137"/>
      <c r="J56" s="115"/>
      <c r="K56" s="115"/>
      <c r="L56" s="115"/>
      <c r="M56" s="115"/>
      <c r="N56" s="827"/>
      <c r="O56" s="475">
        <f t="shared" si="5"/>
        <v>0</v>
      </c>
      <c r="P56" s="474">
        <f t="shared" si="7"/>
        <v>0</v>
      </c>
      <c r="Q56" s="317">
        <f t="shared" si="6"/>
        <v>0</v>
      </c>
      <c r="S56" s="122"/>
      <c r="U56" s="375"/>
      <c r="W56" s="102"/>
      <c r="X56" s="102"/>
    </row>
    <row r="57" spans="2:40" x14ac:dyDescent="0.25">
      <c r="B57" s="310"/>
      <c r="D57" s="121"/>
      <c r="F57" s="969" t="s">
        <v>1638</v>
      </c>
      <c r="G57" s="11" t="str">
        <f t="shared" si="3"/>
        <v>一般ﾊﾟｯｹｰｼﾞ空調</v>
      </c>
      <c r="H57" s="105" t="str">
        <f t="shared" si="4"/>
        <v>パッケージ形空調機 等</v>
      </c>
      <c r="I57" s="137"/>
      <c r="J57" s="115"/>
      <c r="K57" s="115"/>
      <c r="L57" s="115"/>
      <c r="M57" s="115"/>
      <c r="N57" s="827"/>
      <c r="O57" s="475">
        <f t="shared" si="5"/>
        <v>0</v>
      </c>
      <c r="P57" s="474">
        <f t="shared" si="7"/>
        <v>0</v>
      </c>
      <c r="Q57" s="317">
        <f t="shared" si="6"/>
        <v>0</v>
      </c>
      <c r="S57" s="122"/>
      <c r="U57" s="375"/>
      <c r="W57" s="102"/>
      <c r="X57" s="102"/>
      <c r="AF57" s="189"/>
      <c r="AG57" s="189"/>
      <c r="AH57" s="189"/>
      <c r="AI57" s="189"/>
      <c r="AJ57" s="102"/>
      <c r="AK57" s="102"/>
      <c r="AL57" s="104"/>
      <c r="AM57" s="1"/>
      <c r="AN57" s="1"/>
    </row>
    <row r="58" spans="2:40" x14ac:dyDescent="0.25">
      <c r="B58" s="310"/>
      <c r="D58" s="121"/>
      <c r="F58" s="970"/>
      <c r="G58" s="11" t="str">
        <f t="shared" si="3"/>
        <v>一般空調機</v>
      </c>
      <c r="H58" s="105" t="str">
        <f t="shared" si="4"/>
        <v>一般空調用空調機、ファンコイルユニット 等</v>
      </c>
      <c r="I58" s="137"/>
      <c r="J58" s="115"/>
      <c r="K58" s="115"/>
      <c r="L58" s="115"/>
      <c r="M58" s="115"/>
      <c r="N58" s="827"/>
      <c r="O58" s="475">
        <f t="shared" si="5"/>
        <v>0</v>
      </c>
      <c r="P58" s="474">
        <f t="shared" si="7"/>
        <v>0</v>
      </c>
      <c r="Q58" s="317">
        <f t="shared" si="6"/>
        <v>0</v>
      </c>
      <c r="S58" s="122"/>
      <c r="U58" s="375"/>
      <c r="W58" s="102"/>
      <c r="X58" s="102"/>
      <c r="AJ58" s="102"/>
      <c r="AK58" s="102"/>
      <c r="AL58" s="104"/>
      <c r="AM58" s="1"/>
      <c r="AN58" s="1"/>
    </row>
    <row r="59" spans="2:40" x14ac:dyDescent="0.25">
      <c r="B59" s="310"/>
      <c r="D59" s="121"/>
      <c r="F59" s="970"/>
      <c r="G59" s="11" t="str">
        <f t="shared" si="3"/>
        <v>換　気</v>
      </c>
      <c r="H59" s="105" t="str">
        <f t="shared" si="4"/>
        <v>給排気ファン 等</v>
      </c>
      <c r="I59" s="137"/>
      <c r="J59" s="115"/>
      <c r="K59" s="115"/>
      <c r="L59" s="115"/>
      <c r="M59" s="115"/>
      <c r="N59" s="827"/>
      <c r="O59" s="475">
        <f t="shared" si="5"/>
        <v>0</v>
      </c>
      <c r="P59" s="474">
        <f t="shared" si="7"/>
        <v>0</v>
      </c>
      <c r="Q59" s="317">
        <f t="shared" si="6"/>
        <v>0</v>
      </c>
      <c r="S59" s="122"/>
      <c r="U59" s="375"/>
      <c r="W59" s="102"/>
      <c r="X59" s="102"/>
      <c r="AJ59" s="102"/>
      <c r="AK59" s="102"/>
      <c r="AL59" s="104"/>
      <c r="AM59" s="1"/>
      <c r="AN59" s="1"/>
    </row>
    <row r="60" spans="2:40" x14ac:dyDescent="0.25">
      <c r="B60" s="310"/>
      <c r="D60" s="121"/>
      <c r="F60" s="970"/>
      <c r="G60" s="11" t="str">
        <f t="shared" si="3"/>
        <v>照　明</v>
      </c>
      <c r="H60" s="105" t="str">
        <f t="shared" si="4"/>
        <v>照明器具 等</v>
      </c>
      <c r="I60" s="137"/>
      <c r="J60" s="115"/>
      <c r="K60" s="115"/>
      <c r="L60" s="115"/>
      <c r="M60" s="115"/>
      <c r="N60" s="827"/>
      <c r="O60" s="475">
        <f t="shared" si="5"/>
        <v>0</v>
      </c>
      <c r="P60" s="474">
        <f t="shared" si="7"/>
        <v>0</v>
      </c>
      <c r="Q60" s="317">
        <f t="shared" si="6"/>
        <v>0</v>
      </c>
      <c r="S60" s="122"/>
      <c r="U60" s="375"/>
      <c r="W60" s="102"/>
      <c r="X60" s="102"/>
      <c r="AJ60" s="102"/>
      <c r="AK60" s="102"/>
      <c r="AL60" s="104"/>
      <c r="AM60" s="1"/>
      <c r="AN60" s="1"/>
    </row>
    <row r="61" spans="2:40" x14ac:dyDescent="0.25">
      <c r="B61" s="310"/>
      <c r="D61" s="121"/>
      <c r="F61" s="970"/>
      <c r="G61" s="11" t="str">
        <f t="shared" si="3"/>
        <v>昇降機</v>
      </c>
      <c r="H61" s="105" t="str">
        <f t="shared" si="4"/>
        <v>エレベーター、ダムウェーター、リフト 等</v>
      </c>
      <c r="I61" s="137"/>
      <c r="J61" s="115"/>
      <c r="K61" s="115"/>
      <c r="L61" s="115"/>
      <c r="M61" s="115"/>
      <c r="N61" s="827"/>
      <c r="O61" s="475">
        <f t="shared" si="5"/>
        <v>0</v>
      </c>
      <c r="P61" s="474">
        <f t="shared" si="7"/>
        <v>0</v>
      </c>
      <c r="Q61" s="317">
        <f t="shared" si="6"/>
        <v>0</v>
      </c>
      <c r="S61" s="122"/>
      <c r="U61" s="375"/>
      <c r="W61" s="102"/>
      <c r="X61" s="102"/>
      <c r="AJ61" s="102"/>
      <c r="AK61" s="102"/>
      <c r="AL61" s="104"/>
      <c r="AM61" s="1"/>
      <c r="AN61" s="1"/>
    </row>
    <row r="62" spans="2:40" x14ac:dyDescent="0.25">
      <c r="B62" s="310"/>
      <c r="D62" s="121"/>
      <c r="F62" s="970"/>
      <c r="G62" s="11" t="str">
        <f t="shared" si="3"/>
        <v>コンセント</v>
      </c>
      <c r="H62" s="105" t="str">
        <f t="shared" si="4"/>
        <v>オフィス機器、家電 等</v>
      </c>
      <c r="I62" s="137"/>
      <c r="J62" s="115"/>
      <c r="K62" s="115"/>
      <c r="L62" s="115"/>
      <c r="M62" s="115"/>
      <c r="N62" s="827"/>
      <c r="O62" s="475">
        <f t="shared" si="5"/>
        <v>0</v>
      </c>
      <c r="P62" s="474">
        <f t="shared" si="7"/>
        <v>0</v>
      </c>
      <c r="Q62" s="317">
        <f t="shared" si="6"/>
        <v>0</v>
      </c>
      <c r="S62" s="122"/>
      <c r="U62" s="375"/>
      <c r="W62" s="102"/>
      <c r="X62" s="102"/>
      <c r="AJ62" s="102"/>
      <c r="AK62" s="102"/>
      <c r="AL62" s="104"/>
      <c r="AM62" s="1"/>
      <c r="AN62" s="1"/>
    </row>
    <row r="63" spans="2:40" x14ac:dyDescent="0.25">
      <c r="B63" s="310"/>
      <c r="D63" s="121"/>
      <c r="F63" s="971"/>
      <c r="G63" s="11" t="str">
        <f t="shared" si="3"/>
        <v>厨　房</v>
      </c>
      <c r="H63" s="963" t="str">
        <f t="shared" si="4"/>
        <v>厨房器具、厨房用パッケージ形空調機、厨房用空調機、厨房用ファン 等</v>
      </c>
      <c r="I63" s="964"/>
      <c r="J63" s="964"/>
      <c r="K63" s="964"/>
      <c r="L63" s="964"/>
      <c r="M63" s="965"/>
      <c r="N63" s="827"/>
      <c r="O63" s="475">
        <f t="shared" si="5"/>
        <v>0</v>
      </c>
      <c r="P63" s="474">
        <f t="shared" si="7"/>
        <v>0</v>
      </c>
      <c r="Q63" s="317">
        <f t="shared" si="6"/>
        <v>0</v>
      </c>
      <c r="S63" s="122"/>
      <c r="U63" s="375"/>
      <c r="W63" s="102"/>
      <c r="X63" s="102"/>
      <c r="AJ63" s="102"/>
      <c r="AK63" s="102"/>
      <c r="AL63" s="104"/>
      <c r="AM63" s="1"/>
      <c r="AN63" s="1"/>
    </row>
    <row r="64" spans="2:40" ht="13.5" customHeight="1" x14ac:dyDescent="0.25">
      <c r="B64" s="310"/>
      <c r="D64" s="121"/>
      <c r="F64" s="969" t="str">
        <f>IF($H$26="","",IF($H$26="上水道施設",W99,IF($H$26="下水道施設",W108,IF($H$26="廃棄物処理施設",W118,W85))))</f>
        <v/>
      </c>
      <c r="G64" s="11" t="str">
        <f t="shared" ref="G64:G73" si="8">F106</f>
        <v/>
      </c>
      <c r="H64" s="105" t="str">
        <f t="shared" ref="H64:H73" si="9">H106</f>
        <v/>
      </c>
      <c r="I64" s="137"/>
      <c r="J64" s="115"/>
      <c r="K64" s="115"/>
      <c r="L64" s="115"/>
      <c r="M64" s="115"/>
      <c r="N64" s="827"/>
      <c r="O64" s="475">
        <f t="shared" ref="O64:O73" si="10">O106</f>
        <v>0</v>
      </c>
      <c r="P64" s="474">
        <f t="shared" si="7"/>
        <v>0</v>
      </c>
      <c r="Q64" s="317">
        <f t="shared" si="6"/>
        <v>0</v>
      </c>
      <c r="S64" s="122"/>
      <c r="U64" s="375"/>
      <c r="AF64" s="102"/>
      <c r="AG64" s="102"/>
      <c r="AH64" s="102"/>
      <c r="AI64" s="102"/>
      <c r="AJ64" s="102"/>
      <c r="AK64" s="102"/>
      <c r="AL64" s="104"/>
      <c r="AM64" s="1"/>
      <c r="AN64" s="1"/>
    </row>
    <row r="65" spans="2:40" x14ac:dyDescent="0.25">
      <c r="B65" s="310"/>
      <c r="D65" s="121"/>
      <c r="F65" s="970"/>
      <c r="G65" s="11" t="str">
        <f t="shared" si="8"/>
        <v/>
      </c>
      <c r="H65" s="105" t="str">
        <f t="shared" si="9"/>
        <v/>
      </c>
      <c r="I65" s="137"/>
      <c r="J65" s="115"/>
      <c r="K65" s="115"/>
      <c r="L65" s="115"/>
      <c r="M65" s="115"/>
      <c r="N65" s="827"/>
      <c r="O65" s="475">
        <f t="shared" si="10"/>
        <v>0</v>
      </c>
      <c r="P65" s="474">
        <f t="shared" si="7"/>
        <v>0</v>
      </c>
      <c r="Q65" s="317">
        <f t="shared" si="6"/>
        <v>0</v>
      </c>
      <c r="S65" s="122"/>
      <c r="U65" s="375"/>
      <c r="W65" s="102"/>
      <c r="X65" s="102"/>
      <c r="AJ65" s="102"/>
      <c r="AK65" s="102"/>
      <c r="AL65" s="104"/>
      <c r="AM65" s="1"/>
      <c r="AN65" s="1"/>
    </row>
    <row r="66" spans="2:40" x14ac:dyDescent="0.25">
      <c r="B66" s="310"/>
      <c r="D66" s="121"/>
      <c r="F66" s="970"/>
      <c r="G66" s="11" t="str">
        <f t="shared" si="8"/>
        <v/>
      </c>
      <c r="H66" s="105" t="str">
        <f t="shared" si="9"/>
        <v/>
      </c>
      <c r="I66" s="137"/>
      <c r="J66" s="115"/>
      <c r="K66" s="115"/>
      <c r="L66" s="115"/>
      <c r="M66" s="115"/>
      <c r="N66" s="827"/>
      <c r="O66" s="475">
        <f t="shared" si="10"/>
        <v>0</v>
      </c>
      <c r="P66" s="474">
        <f t="shared" si="7"/>
        <v>0</v>
      </c>
      <c r="Q66" s="317">
        <f t="shared" si="6"/>
        <v>0</v>
      </c>
      <c r="S66" s="122"/>
      <c r="U66" s="375"/>
      <c r="W66" s="102"/>
      <c r="X66" s="102"/>
      <c r="AJ66" s="102"/>
      <c r="AK66" s="102"/>
      <c r="AL66" s="104"/>
      <c r="AM66" s="1"/>
      <c r="AN66" s="1"/>
    </row>
    <row r="67" spans="2:40" x14ac:dyDescent="0.25">
      <c r="B67" s="310"/>
      <c r="D67" s="121"/>
      <c r="F67" s="970"/>
      <c r="G67" s="11" t="str">
        <f t="shared" si="8"/>
        <v/>
      </c>
      <c r="H67" s="105" t="str">
        <f t="shared" si="9"/>
        <v/>
      </c>
      <c r="I67" s="137"/>
      <c r="J67" s="115"/>
      <c r="K67" s="115"/>
      <c r="L67" s="115"/>
      <c r="M67" s="115"/>
      <c r="N67" s="827"/>
      <c r="O67" s="475">
        <f t="shared" si="10"/>
        <v>0</v>
      </c>
      <c r="P67" s="474">
        <f t="shared" si="7"/>
        <v>0</v>
      </c>
      <c r="Q67" s="317">
        <f t="shared" si="6"/>
        <v>0</v>
      </c>
      <c r="S67" s="122"/>
      <c r="U67" s="375"/>
      <c r="W67" s="102"/>
      <c r="X67" s="102"/>
      <c r="AJ67" s="102"/>
      <c r="AK67" s="102"/>
      <c r="AL67" s="104"/>
      <c r="AM67" s="1"/>
      <c r="AN67" s="1"/>
    </row>
    <row r="68" spans="2:40" x14ac:dyDescent="0.25">
      <c r="B68" s="310"/>
      <c r="D68" s="121"/>
      <c r="F68" s="970"/>
      <c r="G68" s="11" t="str">
        <f t="shared" si="8"/>
        <v/>
      </c>
      <c r="H68" s="963" t="str">
        <f>H110</f>
        <v/>
      </c>
      <c r="I68" s="964"/>
      <c r="J68" s="964"/>
      <c r="K68" s="964"/>
      <c r="L68" s="964"/>
      <c r="M68" s="964"/>
      <c r="N68" s="827"/>
      <c r="O68" s="475">
        <f t="shared" si="10"/>
        <v>0</v>
      </c>
      <c r="P68" s="474">
        <f t="shared" si="7"/>
        <v>0</v>
      </c>
      <c r="Q68" s="317">
        <f t="shared" si="6"/>
        <v>0</v>
      </c>
      <c r="S68" s="122"/>
      <c r="U68" s="375"/>
      <c r="W68" s="102"/>
      <c r="X68" s="102"/>
      <c r="AJ68" s="102"/>
      <c r="AK68" s="102"/>
      <c r="AL68" s="104"/>
      <c r="AM68" s="1"/>
      <c r="AN68" s="1"/>
    </row>
    <row r="69" spans="2:40" x14ac:dyDescent="0.25">
      <c r="B69" s="310"/>
      <c r="D69" s="121"/>
      <c r="F69" s="970"/>
      <c r="G69" s="11" t="str">
        <f t="shared" si="8"/>
        <v/>
      </c>
      <c r="H69" s="963" t="str">
        <f t="shared" si="9"/>
        <v/>
      </c>
      <c r="I69" s="964"/>
      <c r="J69" s="964"/>
      <c r="K69" s="964"/>
      <c r="L69" s="964"/>
      <c r="M69" s="964"/>
      <c r="N69" s="827"/>
      <c r="O69" s="475">
        <f t="shared" si="10"/>
        <v>0</v>
      </c>
      <c r="P69" s="474">
        <f t="shared" si="7"/>
        <v>0</v>
      </c>
      <c r="Q69" s="317">
        <f t="shared" si="6"/>
        <v>0</v>
      </c>
      <c r="S69" s="122"/>
      <c r="U69" s="375"/>
      <c r="W69" s="102"/>
      <c r="X69" s="102"/>
      <c r="AJ69" s="102"/>
      <c r="AK69" s="102"/>
      <c r="AL69" s="104"/>
      <c r="AM69" s="1"/>
      <c r="AN69" s="1"/>
    </row>
    <row r="70" spans="2:40" x14ac:dyDescent="0.25">
      <c r="B70" s="310"/>
      <c r="D70" s="121"/>
      <c r="F70" s="970"/>
      <c r="G70" s="11" t="str">
        <f t="shared" si="8"/>
        <v/>
      </c>
      <c r="H70" s="105" t="str">
        <f t="shared" si="9"/>
        <v/>
      </c>
      <c r="I70" s="137"/>
      <c r="J70" s="115"/>
      <c r="K70" s="115"/>
      <c r="L70" s="115"/>
      <c r="M70" s="115"/>
      <c r="N70" s="915"/>
      <c r="O70" s="475">
        <f t="shared" si="10"/>
        <v>0</v>
      </c>
      <c r="P70" s="474">
        <f t="shared" si="7"/>
        <v>0</v>
      </c>
      <c r="Q70" s="317">
        <f t="shared" si="6"/>
        <v>0</v>
      </c>
      <c r="S70" s="122"/>
      <c r="U70" s="375"/>
      <c r="W70" s="102"/>
      <c r="X70" s="102"/>
      <c r="AJ70" s="102"/>
      <c r="AK70" s="102"/>
      <c r="AL70" s="104"/>
      <c r="AM70" s="1"/>
      <c r="AN70" s="1"/>
    </row>
    <row r="71" spans="2:40" x14ac:dyDescent="0.25">
      <c r="B71" s="310"/>
      <c r="D71" s="121"/>
      <c r="F71" s="970"/>
      <c r="G71" s="11" t="str">
        <f t="shared" si="8"/>
        <v/>
      </c>
      <c r="H71" s="105" t="str">
        <f t="shared" si="9"/>
        <v/>
      </c>
      <c r="I71" s="137"/>
      <c r="J71" s="115"/>
      <c r="K71" s="115"/>
      <c r="L71" s="115"/>
      <c r="M71" s="115"/>
      <c r="N71" s="915"/>
      <c r="O71" s="475">
        <f t="shared" si="10"/>
        <v>0</v>
      </c>
      <c r="P71" s="474">
        <f t="shared" si="7"/>
        <v>0</v>
      </c>
      <c r="Q71" s="317">
        <f t="shared" si="6"/>
        <v>0</v>
      </c>
      <c r="S71" s="122"/>
      <c r="U71" s="375"/>
      <c r="W71" s="102"/>
      <c r="X71" s="102"/>
      <c r="AJ71" s="102"/>
      <c r="AK71" s="102"/>
      <c r="AL71" s="104"/>
      <c r="AM71" s="1"/>
      <c r="AN71" s="1"/>
    </row>
    <row r="72" spans="2:40" x14ac:dyDescent="0.25">
      <c r="B72" s="310"/>
      <c r="D72" s="121"/>
      <c r="F72" s="970"/>
      <c r="G72" s="11" t="str">
        <f t="shared" si="8"/>
        <v/>
      </c>
      <c r="H72" s="105" t="str">
        <f t="shared" si="9"/>
        <v/>
      </c>
      <c r="I72" s="137"/>
      <c r="J72" s="115"/>
      <c r="K72" s="115"/>
      <c r="L72" s="115"/>
      <c r="M72" s="115"/>
      <c r="N72" s="915"/>
      <c r="O72" s="475">
        <f t="shared" si="10"/>
        <v>0</v>
      </c>
      <c r="P72" s="474">
        <f t="shared" si="7"/>
        <v>0</v>
      </c>
      <c r="Q72" s="317">
        <f t="shared" si="6"/>
        <v>0</v>
      </c>
      <c r="S72" s="122"/>
      <c r="U72" s="375"/>
      <c r="W72" s="102"/>
      <c r="X72" s="102"/>
      <c r="AJ72" s="102"/>
      <c r="AK72" s="102"/>
      <c r="AL72" s="104"/>
      <c r="AM72" s="1"/>
      <c r="AN72" s="1"/>
    </row>
    <row r="73" spans="2:40" x14ac:dyDescent="0.25">
      <c r="B73" s="310"/>
      <c r="D73" s="121"/>
      <c r="F73" s="971"/>
      <c r="G73" s="11" t="str">
        <f t="shared" si="8"/>
        <v/>
      </c>
      <c r="H73" s="105" t="str">
        <f t="shared" si="9"/>
        <v/>
      </c>
      <c r="I73" s="388"/>
      <c r="J73" s="388"/>
      <c r="K73" s="388"/>
      <c r="L73" s="388"/>
      <c r="M73" s="388"/>
      <c r="N73" s="916"/>
      <c r="O73" s="475">
        <f t="shared" si="10"/>
        <v>0</v>
      </c>
      <c r="P73" s="474">
        <f t="shared" si="7"/>
        <v>0</v>
      </c>
      <c r="Q73" s="317">
        <f t="shared" si="6"/>
        <v>0</v>
      </c>
      <c r="S73" s="122"/>
      <c r="U73" s="375"/>
      <c r="W73" s="102"/>
      <c r="X73" s="102"/>
      <c r="AJ73" s="102"/>
      <c r="AK73" s="102"/>
      <c r="AL73" s="104"/>
      <c r="AM73" s="1"/>
      <c r="AN73" s="1"/>
    </row>
    <row r="74" spans="2:40" x14ac:dyDescent="0.25">
      <c r="B74" s="310"/>
      <c r="D74" s="121"/>
      <c r="F74" s="136" t="s">
        <v>182</v>
      </c>
      <c r="G74" s="11" t="s">
        <v>162</v>
      </c>
      <c r="H74" s="105" t="s">
        <v>1429</v>
      </c>
      <c r="I74" s="115"/>
      <c r="J74" s="115"/>
      <c r="K74" s="115"/>
      <c r="L74" s="115"/>
      <c r="M74" s="115"/>
      <c r="N74" s="475" t="str">
        <f>IF(SUM(N47:N73)=0,"",SUM(N47:N73))</f>
        <v/>
      </c>
      <c r="O74" s="475" t="str">
        <f>IF(SUM(O47:O73)=0,"",SUM(O47:O73))</f>
        <v/>
      </c>
      <c r="P74" s="475" t="str">
        <f>IF(SUM(P47:P73)=0,"",SUM(P47:P73))</f>
        <v/>
      </c>
      <c r="Q74" s="317">
        <f>IF(OR($P74=0,$P$74=""),0,$P74/$P$74)</f>
        <v>0</v>
      </c>
      <c r="S74" s="122"/>
      <c r="U74" s="375"/>
      <c r="W74" s="102"/>
      <c r="X74" s="102">
        <f>IF(OR(N74="",P74="",P74=0),0,N74/P74)</f>
        <v>0</v>
      </c>
      <c r="AJ74" s="102"/>
      <c r="AK74" s="102"/>
      <c r="AL74" s="104"/>
      <c r="AM74" s="1"/>
      <c r="AN74" s="1"/>
    </row>
    <row r="75" spans="2:40" x14ac:dyDescent="0.25">
      <c r="B75" s="310"/>
      <c r="D75" s="121"/>
      <c r="F75" s="361" t="s">
        <v>63</v>
      </c>
      <c r="G75" s="11" t="s">
        <v>163</v>
      </c>
      <c r="H75" s="105" t="s">
        <v>271</v>
      </c>
      <c r="I75" s="115"/>
      <c r="J75" s="115"/>
      <c r="K75" s="115"/>
      <c r="L75" s="115"/>
      <c r="M75" s="115"/>
      <c r="N75" s="115"/>
      <c r="O75" s="475"/>
      <c r="P75" s="475" t="str">
        <f>IF($X$42=0,"",$X$42)</f>
        <v/>
      </c>
      <c r="Q75" s="317">
        <f>IF(OR($P75="",$P75=0,$P$74=""),0,$P75/$P$74)</f>
        <v>0</v>
      </c>
      <c r="S75" s="122"/>
      <c r="U75" s="375"/>
      <c r="AF75" s="102"/>
      <c r="AG75" s="102"/>
      <c r="AH75" s="102"/>
      <c r="AI75" s="102"/>
      <c r="AJ75" s="102"/>
      <c r="AK75" s="102"/>
      <c r="AL75" s="104"/>
      <c r="AM75" s="1"/>
      <c r="AN75" s="1"/>
    </row>
    <row r="76" spans="2:40" ht="9" customHeight="1" x14ac:dyDescent="0.25">
      <c r="B76" s="310"/>
      <c r="D76" s="123"/>
      <c r="E76" s="124"/>
      <c r="F76" s="129"/>
      <c r="G76" s="125"/>
      <c r="H76" s="125"/>
      <c r="I76" s="125"/>
      <c r="J76" s="125"/>
      <c r="K76" s="125"/>
      <c r="L76" s="125"/>
      <c r="M76" s="125"/>
      <c r="N76" s="125"/>
      <c r="O76" s="125"/>
      <c r="P76" s="125"/>
      <c r="Q76" s="125"/>
      <c r="R76" s="125"/>
      <c r="S76" s="126"/>
      <c r="U76" s="375"/>
      <c r="AF76" s="103"/>
      <c r="AG76" s="103"/>
      <c r="AH76" s="103"/>
      <c r="AI76" s="103"/>
      <c r="AJ76" s="103"/>
      <c r="AK76" s="103"/>
      <c r="AL76" s="104"/>
    </row>
    <row r="77" spans="2:40" ht="9" customHeight="1" x14ac:dyDescent="0.25">
      <c r="B77" s="310"/>
      <c r="G77" s="1"/>
      <c r="H77" s="1"/>
      <c r="I77" s="1"/>
      <c r="J77" s="1"/>
      <c r="K77" s="1"/>
      <c r="L77" s="1"/>
      <c r="M77" s="1"/>
      <c r="N77" s="1"/>
      <c r="O77" s="1"/>
      <c r="P77" s="1"/>
      <c r="Q77" s="1"/>
      <c r="R77" s="1"/>
      <c r="U77" s="375"/>
      <c r="AF77" s="103"/>
      <c r="AG77" s="103"/>
      <c r="AH77" s="103"/>
      <c r="AI77" s="103"/>
      <c r="AJ77" s="103"/>
      <c r="AK77" s="103"/>
      <c r="AL77" s="104"/>
    </row>
    <row r="78" spans="2:40" ht="3" customHeight="1" x14ac:dyDescent="0.25">
      <c r="B78" s="353"/>
      <c r="C78" s="354"/>
      <c r="D78" s="273"/>
      <c r="E78" s="273"/>
      <c r="F78" s="273"/>
      <c r="G78" s="178"/>
      <c r="H78" s="178"/>
      <c r="I78" s="178"/>
      <c r="J78" s="178"/>
      <c r="K78" s="178"/>
      <c r="L78" s="178"/>
      <c r="M78" s="178"/>
      <c r="N78" s="178"/>
      <c r="O78" s="178"/>
      <c r="P78" s="178"/>
      <c r="Q78" s="178"/>
      <c r="R78" s="178"/>
      <c r="S78" s="273"/>
      <c r="T78" s="273"/>
      <c r="U78" s="376"/>
      <c r="AF78" s="103"/>
      <c r="AG78" s="103"/>
      <c r="AH78" s="103"/>
      <c r="AI78" s="103"/>
      <c r="AJ78" s="103"/>
      <c r="AK78" s="103"/>
      <c r="AL78" s="104"/>
    </row>
    <row r="79" spans="2:40" ht="11.1" customHeight="1" x14ac:dyDescent="0.25">
      <c r="G79" s="1"/>
      <c r="H79" s="1"/>
      <c r="I79" s="1"/>
      <c r="J79" s="1"/>
      <c r="K79" s="1"/>
      <c r="L79" s="1"/>
      <c r="M79" s="1"/>
      <c r="N79" s="1"/>
      <c r="O79" s="1"/>
      <c r="P79" s="1"/>
      <c r="Q79" s="1"/>
      <c r="R79" s="1"/>
      <c r="U79" s="922" t="s">
        <v>3371</v>
      </c>
      <c r="AF79" s="103"/>
      <c r="AG79" s="103"/>
      <c r="AH79" s="103"/>
      <c r="AI79" s="103"/>
      <c r="AJ79" s="103"/>
      <c r="AK79" s="103"/>
      <c r="AL79" s="104"/>
    </row>
    <row r="80" spans="2:40" hidden="1" x14ac:dyDescent="0.25">
      <c r="F80" s="1"/>
      <c r="G80" s="1"/>
      <c r="H80" s="1"/>
      <c r="I80" s="1"/>
      <c r="J80" s="1"/>
      <c r="K80" s="1"/>
      <c r="L80" s="1"/>
      <c r="M80" s="1"/>
      <c r="N80" s="1"/>
      <c r="O80" s="1"/>
      <c r="P80" s="1"/>
      <c r="Q80" s="1"/>
    </row>
    <row r="81" spans="5:38" hidden="1" x14ac:dyDescent="0.25">
      <c r="F81" s="1"/>
      <c r="G81" s="1"/>
      <c r="H81" s="1"/>
      <c r="I81" s="1"/>
      <c r="J81" s="1"/>
      <c r="K81" s="1"/>
      <c r="L81" s="1"/>
      <c r="M81" s="1"/>
      <c r="N81" s="1"/>
      <c r="O81" s="1"/>
      <c r="P81" s="1"/>
      <c r="Q81" s="1"/>
      <c r="AF81" s="103"/>
      <c r="AG81" s="103"/>
      <c r="AH81" s="103"/>
      <c r="AI81" s="103"/>
      <c r="AJ81" s="188"/>
      <c r="AK81" s="188"/>
      <c r="AL81" s="188"/>
    </row>
    <row r="84" spans="5:38" hidden="1" x14ac:dyDescent="0.25">
      <c r="G84" s="29">
        <v>1</v>
      </c>
      <c r="H84" s="29">
        <v>2</v>
      </c>
      <c r="I84" s="29">
        <v>3</v>
      </c>
      <c r="J84" s="29">
        <v>4</v>
      </c>
      <c r="K84" s="29">
        <v>5</v>
      </c>
      <c r="L84" s="29">
        <v>6</v>
      </c>
      <c r="M84" s="29">
        <v>7</v>
      </c>
      <c r="N84" s="29">
        <v>8</v>
      </c>
      <c r="O84" s="29">
        <v>9</v>
      </c>
      <c r="P84" s="29">
        <v>10</v>
      </c>
      <c r="Q84" s="29">
        <v>11</v>
      </c>
    </row>
    <row r="85" spans="5:38" hidden="1" x14ac:dyDescent="0.25">
      <c r="E85" s="19"/>
      <c r="O85" s="5" t="s">
        <v>1172</v>
      </c>
      <c r="P85" s="5"/>
      <c r="W85" s="1" t="s">
        <v>2323</v>
      </c>
    </row>
    <row r="86" spans="5:38" hidden="1" x14ac:dyDescent="0.25">
      <c r="E86"/>
      <c r="F86" s="1" t="str">
        <f>評価結果!R540</f>
        <v>蒸気供給</v>
      </c>
      <c r="G86" s="1"/>
      <c r="H86" s="1" t="s">
        <v>1370</v>
      </c>
      <c r="I86" s="1"/>
      <c r="J86" s="1"/>
      <c r="K86" s="1"/>
      <c r="L86" s="1"/>
      <c r="O86" s="101">
        <f>IF(F86="",0,VLOOKUP(F86,エネルギー使用量総括表!$E$523:$O$549,エネルギー使用量総括表!$N$519,0))</f>
        <v>0</v>
      </c>
      <c r="P86" s="101"/>
      <c r="Q86" s="312"/>
      <c r="R86" s="1"/>
      <c r="S86" s="1"/>
      <c r="T86" s="1"/>
      <c r="U86" s="1"/>
      <c r="V86" s="1"/>
      <c r="W86" s="3" t="str">
        <f>評価結果!R561</f>
        <v>燃料燃焼</v>
      </c>
      <c r="X86" s="1" t="s">
        <v>1622</v>
      </c>
      <c r="Y86" s="1"/>
      <c r="Z86" s="1"/>
      <c r="AA86" s="1"/>
    </row>
    <row r="87" spans="5:38" hidden="1" x14ac:dyDescent="0.25">
      <c r="F87" s="1" t="str">
        <f>評価結果!R541</f>
        <v>熱　源</v>
      </c>
      <c r="G87" s="1"/>
      <c r="H87" s="1" t="s">
        <v>2429</v>
      </c>
      <c r="I87" s="1"/>
      <c r="J87" s="1"/>
      <c r="K87" s="1"/>
      <c r="L87" s="1"/>
      <c r="O87" s="101">
        <f>IF(F87="",0,VLOOKUP(F87,エネルギー使用量総括表!$E$523:$O$549,エネルギー使用量総括表!$N$519,0))</f>
        <v>0</v>
      </c>
      <c r="P87" s="101"/>
      <c r="Q87" s="312"/>
      <c r="R87" s="1"/>
      <c r="S87" s="1"/>
      <c r="T87" s="1"/>
      <c r="U87" s="1"/>
      <c r="V87" s="1"/>
      <c r="W87" s="3" t="str">
        <f>評価結果!R562</f>
        <v>熱利用</v>
      </c>
      <c r="X87" s="1" t="s">
        <v>1248</v>
      </c>
      <c r="Y87" s="1"/>
      <c r="Z87" s="1"/>
      <c r="AA87" s="1"/>
    </row>
    <row r="88" spans="5:38" hidden="1" x14ac:dyDescent="0.25">
      <c r="F88" s="1" t="str">
        <f>評価結果!R542</f>
        <v>冷却塔</v>
      </c>
      <c r="G88" s="1"/>
      <c r="H88" s="1" t="s">
        <v>414</v>
      </c>
      <c r="I88" s="1"/>
      <c r="J88" s="1"/>
      <c r="K88" s="1"/>
      <c r="L88" s="1"/>
      <c r="O88" s="101">
        <f>IF(F88="",0,VLOOKUP(F88,エネルギー使用量総括表!$E$523:$O$549,エネルギー使用量総括表!$N$519,0))</f>
        <v>0</v>
      </c>
      <c r="P88" s="101"/>
      <c r="Q88" s="312"/>
      <c r="R88" s="1"/>
      <c r="S88" s="1"/>
      <c r="T88" s="1"/>
      <c r="U88" s="1"/>
      <c r="V88" s="1"/>
      <c r="W88" s="3" t="str">
        <f>評価結果!R563</f>
        <v>電動力応用</v>
      </c>
      <c r="X88" s="1" t="s">
        <v>64</v>
      </c>
      <c r="Y88" s="1"/>
      <c r="Z88" s="1"/>
      <c r="AA88" s="1"/>
    </row>
    <row r="89" spans="5:38" hidden="1" x14ac:dyDescent="0.25">
      <c r="F89" s="1" t="str">
        <f>評価結果!R543</f>
        <v>熱搬送</v>
      </c>
      <c r="G89" s="1"/>
      <c r="H89" s="1" t="s">
        <v>415</v>
      </c>
      <c r="I89" s="1"/>
      <c r="J89" s="1"/>
      <c r="K89" s="1"/>
      <c r="L89" s="1"/>
      <c r="O89" s="101">
        <f>IF(F89="",0,VLOOKUP(F89,エネルギー使用量総括表!$E$523:$O$549,エネルギー使用量総括表!$N$519,0))</f>
        <v>0</v>
      </c>
      <c r="P89" s="101"/>
      <c r="Q89" s="312"/>
      <c r="R89" s="1"/>
      <c r="S89" s="1"/>
      <c r="T89" s="1"/>
      <c r="U89" s="1"/>
      <c r="V89" s="1"/>
      <c r="W89" s="3" t="str">
        <f>評価結果!R564</f>
        <v>電気加熱</v>
      </c>
      <c r="X89" s="1" t="s">
        <v>1015</v>
      </c>
      <c r="Y89" s="1"/>
      <c r="Z89" s="1"/>
      <c r="AA89" s="1"/>
    </row>
    <row r="90" spans="5:38" hidden="1" x14ac:dyDescent="0.25">
      <c r="F90" s="1" t="str">
        <f>評価結果!R544</f>
        <v>コージェネ</v>
      </c>
      <c r="G90" s="1"/>
      <c r="H90" s="1" t="s">
        <v>821</v>
      </c>
      <c r="I90" s="1"/>
      <c r="J90" s="1"/>
      <c r="K90" s="1"/>
      <c r="L90" s="1"/>
      <c r="O90" s="101">
        <f>IF(F90="",0,VLOOKUP(F90,エネルギー使用量総括表!$E$523:$O$549,エネルギー使用量総括表!$N$519,0))</f>
        <v>0</v>
      </c>
      <c r="P90" s="101"/>
      <c r="Q90" s="312"/>
      <c r="R90" s="1"/>
      <c r="S90" s="1"/>
      <c r="T90" s="1"/>
      <c r="U90" s="1"/>
      <c r="V90" s="1"/>
      <c r="W90" s="3" t="str">
        <f>評価結果!R566</f>
        <v>特殊ﾊﾟｯｹｰｼﾞ空調</v>
      </c>
      <c r="X90" s="1" t="s">
        <v>443</v>
      </c>
      <c r="Y90" s="1"/>
      <c r="Z90" s="1"/>
      <c r="AA90" s="1"/>
    </row>
    <row r="91" spans="5:38" hidden="1" x14ac:dyDescent="0.25">
      <c r="F91" s="1" t="str">
        <f>評価結果!R545</f>
        <v>受変電</v>
      </c>
      <c r="G91" s="1"/>
      <c r="H91" s="1" t="s">
        <v>820</v>
      </c>
      <c r="I91" s="1"/>
      <c r="J91" s="1"/>
      <c r="K91" s="1"/>
      <c r="L91" s="1"/>
      <c r="O91" s="101">
        <f>IF(F91="",0,VLOOKUP(F91,エネルギー使用量総括表!$E$523:$O$549,エネルギー使用量総括表!$N$519,0))</f>
        <v>0</v>
      </c>
      <c r="P91" s="101"/>
      <c r="Q91" s="312"/>
      <c r="R91" s="1"/>
      <c r="S91" s="1"/>
      <c r="T91" s="1"/>
      <c r="U91" s="1"/>
      <c r="V91" s="1"/>
      <c r="W91" s="3" t="str">
        <f>評価結果!R567</f>
        <v>特殊空調機</v>
      </c>
      <c r="X91" s="1" t="s">
        <v>416</v>
      </c>
      <c r="Y91" s="1"/>
      <c r="Z91" s="1"/>
      <c r="AA91" s="1"/>
    </row>
    <row r="92" spans="5:38" ht="13.5" hidden="1" customHeight="1" x14ac:dyDescent="0.25">
      <c r="F92" s="1" t="str">
        <f>評価結果!R546</f>
        <v>圧縮空気</v>
      </c>
      <c r="G92" s="1"/>
      <c r="H92" s="1" t="s">
        <v>822</v>
      </c>
      <c r="I92" s="1"/>
      <c r="J92" s="1"/>
      <c r="K92" s="1"/>
      <c r="L92" s="1"/>
      <c r="O92" s="101">
        <f>IF(F92="",0,VLOOKUP(F92,エネルギー使用量総括表!$E$523:$O$549,エネルギー使用量総括表!$N$519,0))</f>
        <v>0</v>
      </c>
      <c r="P92" s="101"/>
      <c r="Q92" s="312"/>
      <c r="R92" s="1"/>
      <c r="S92" s="1"/>
      <c r="T92" s="1"/>
      <c r="U92" s="1"/>
      <c r="V92" s="1"/>
      <c r="W92" s="1" t="str">
        <f>評価結果!R565</f>
        <v>冷凍・冷蔵</v>
      </c>
      <c r="X92" s="1" t="s">
        <v>808</v>
      </c>
      <c r="Z92" s="1"/>
      <c r="AA92" s="1"/>
    </row>
    <row r="93" spans="5:38" hidden="1" x14ac:dyDescent="0.25">
      <c r="F93" s="1" t="str">
        <f>評価結果!R547</f>
        <v>給排水</v>
      </c>
      <c r="G93" s="1"/>
      <c r="H93" s="1" t="s">
        <v>1030</v>
      </c>
      <c r="I93" s="1"/>
      <c r="J93" s="1"/>
      <c r="K93" s="1"/>
      <c r="L93" s="1"/>
      <c r="O93" s="101">
        <f>IF(F93="",0,VLOOKUP(F93,エネルギー使用量総括表!$E$523:$O$549,エネルギー使用量総括表!$N$519,0))</f>
        <v>0</v>
      </c>
      <c r="P93" s="101"/>
      <c r="Q93" s="312"/>
      <c r="R93" s="1"/>
      <c r="S93" s="1"/>
      <c r="T93" s="1"/>
      <c r="U93" s="1"/>
      <c r="V93" s="1"/>
      <c r="W93" s="1" t="str">
        <f>評価結果!R568</f>
        <v>特殊排気</v>
      </c>
      <c r="X93" s="1" t="s">
        <v>807</v>
      </c>
      <c r="Y93" s="1"/>
      <c r="Z93" s="1"/>
      <c r="AA93" s="1"/>
    </row>
    <row r="94" spans="5:38" hidden="1" x14ac:dyDescent="0.25">
      <c r="F94" s="1" t="str">
        <f>評価結果!R548</f>
        <v>給　湯</v>
      </c>
      <c r="G94" s="1"/>
      <c r="H94" s="1" t="s">
        <v>2430</v>
      </c>
      <c r="I94" s="1"/>
      <c r="J94" s="1"/>
      <c r="K94" s="1"/>
      <c r="L94" s="1"/>
      <c r="O94" s="101">
        <f>IF(F94="",0,VLOOKUP(F94,エネルギー使用量総括表!$E$523:$O$549,エネルギー使用量総括表!$N$519,0))</f>
        <v>0</v>
      </c>
      <c r="P94" s="101"/>
      <c r="Q94" s="312"/>
      <c r="R94" s="1"/>
      <c r="S94" s="1"/>
      <c r="T94" s="1"/>
      <c r="U94" s="1"/>
      <c r="V94" s="1"/>
      <c r="W94" s="1" t="str">
        <f>評価結果!R569</f>
        <v>純水供給</v>
      </c>
      <c r="X94" s="1" t="s">
        <v>809</v>
      </c>
      <c r="Y94" s="1"/>
      <c r="Z94" s="1"/>
      <c r="AA94" s="1"/>
    </row>
    <row r="95" spans="5:38" hidden="1" x14ac:dyDescent="0.25">
      <c r="F95" s="1" t="str">
        <f>評価結果!R549</f>
        <v>排水処理</v>
      </c>
      <c r="G95" s="1"/>
      <c r="H95" s="1" t="s">
        <v>1163</v>
      </c>
      <c r="I95" s="1"/>
      <c r="J95" s="1"/>
      <c r="K95" s="1"/>
      <c r="L95" s="1"/>
      <c r="O95" s="101">
        <f>IF(F95="",0,VLOOKUP(F95,エネルギー使用量総括表!$E$523:$O$549,エネルギー使用量総括表!$N$519,0))</f>
        <v>0</v>
      </c>
      <c r="P95" s="101"/>
      <c r="Q95" s="312"/>
      <c r="R95" s="1"/>
      <c r="S95" s="1"/>
      <c r="T95" s="1"/>
      <c r="U95" s="1"/>
      <c r="V95" s="1"/>
      <c r="W95" s="1" t="str">
        <f>評価結果!R570</f>
        <v>輸　送</v>
      </c>
      <c r="X95" s="1" t="s">
        <v>805</v>
      </c>
      <c r="Y95" s="1"/>
      <c r="Z95" s="1"/>
      <c r="AA95" s="1"/>
    </row>
    <row r="96" spans="5:38" hidden="1" x14ac:dyDescent="0.25">
      <c r="F96" s="1" t="str">
        <f>評価結果!R550</f>
        <v>一般ﾊﾟｯｹｰｼﾞ空調</v>
      </c>
      <c r="G96" s="1"/>
      <c r="H96" s="1" t="s">
        <v>1165</v>
      </c>
      <c r="I96" s="1"/>
      <c r="J96" s="1"/>
      <c r="K96" s="1"/>
      <c r="L96" s="1"/>
      <c r="O96" s="101">
        <f>IF(F96="",0,VLOOKUP(F96,エネルギー使用量総括表!$E$523:$O$549,エネルギー使用量総括表!$N$519,0))</f>
        <v>0</v>
      </c>
      <c r="P96" s="101"/>
      <c r="Q96" s="312"/>
      <c r="R96" s="1"/>
      <c r="S96" s="1"/>
      <c r="T96" s="1"/>
      <c r="U96" s="1"/>
      <c r="V96" s="1"/>
      <c r="W96" s="1" t="str">
        <f>評価結果!R571</f>
        <v>燃焼・熱利用</v>
      </c>
      <c r="X96" s="1"/>
      <c r="Y96" s="1"/>
      <c r="Z96" s="1"/>
      <c r="AA96" s="1"/>
    </row>
    <row r="97" spans="6:27" hidden="1" x14ac:dyDescent="0.25">
      <c r="F97" s="1" t="str">
        <f>評価結果!R551</f>
        <v>一般空調機</v>
      </c>
      <c r="G97" s="1"/>
      <c r="H97" s="1" t="s">
        <v>656</v>
      </c>
      <c r="I97" s="1"/>
      <c r="J97" s="1"/>
      <c r="K97" s="1"/>
      <c r="L97" s="1"/>
      <c r="O97" s="101">
        <f>IF(F97="",0,VLOOKUP(F97,エネルギー使用量総括表!$E$523:$O$549,エネルギー使用量総括表!$N$519,0))</f>
        <v>0</v>
      </c>
      <c r="P97" s="101"/>
      <c r="Q97" s="312"/>
      <c r="R97" s="1"/>
      <c r="S97" s="1"/>
      <c r="T97" s="1"/>
      <c r="U97" s="1"/>
      <c r="V97" s="1"/>
      <c r="W97" s="3" t="str">
        <f>評価結果!R572</f>
        <v>電気使用</v>
      </c>
      <c r="X97" s="1"/>
      <c r="Y97" s="1"/>
      <c r="Z97" s="1"/>
      <c r="AA97" s="1"/>
    </row>
    <row r="98" spans="6:27" hidden="1" x14ac:dyDescent="0.25">
      <c r="F98" s="1" t="str">
        <f>評価結果!R552</f>
        <v>換　気</v>
      </c>
      <c r="G98" s="1"/>
      <c r="H98" s="1" t="s">
        <v>1690</v>
      </c>
      <c r="I98" s="1"/>
      <c r="J98" s="1"/>
      <c r="K98" s="1"/>
      <c r="L98" s="1"/>
      <c r="O98" s="101">
        <f>IF(F98="",0,VLOOKUP(F98,エネルギー使用量総括表!$E$523:$O$549,エネルギー使用量総括表!$N$519,0))</f>
        <v>0</v>
      </c>
      <c r="P98" s="101"/>
      <c r="Q98" s="312"/>
      <c r="R98" s="1"/>
      <c r="S98" s="1"/>
      <c r="T98" s="1"/>
      <c r="U98" s="1"/>
      <c r="V98" s="1"/>
      <c r="W98" s="3" t="str">
        <f>評価結果!R573</f>
        <v>特殊空調</v>
      </c>
      <c r="X98" s="1"/>
      <c r="Y98" s="1"/>
      <c r="Z98" s="1"/>
      <c r="AA98" s="1"/>
    </row>
    <row r="99" spans="6:27" ht="13.5" hidden="1" customHeight="1" x14ac:dyDescent="0.25">
      <c r="F99" s="1" t="str">
        <f>評価結果!R553</f>
        <v>照　明</v>
      </c>
      <c r="G99" s="1"/>
      <c r="H99" s="1" t="s">
        <v>1162</v>
      </c>
      <c r="I99" s="1"/>
      <c r="J99" s="1"/>
      <c r="K99" s="1"/>
      <c r="L99" s="1"/>
      <c r="O99" s="101">
        <f>IF(F99="",0,VLOOKUP(F99,エネルギー使用量総括表!$E$523:$O$549,エネルギー使用量総括表!$N$519,0))</f>
        <v>0</v>
      </c>
      <c r="P99" s="101"/>
      <c r="Q99" s="312"/>
      <c r="R99" s="1"/>
      <c r="S99" s="1"/>
      <c r="T99" s="1"/>
      <c r="U99" s="1"/>
      <c r="V99" s="1"/>
      <c r="W99" s="3" t="s">
        <v>770</v>
      </c>
      <c r="X99" s="1"/>
      <c r="Y99" s="1"/>
      <c r="Z99" s="1"/>
      <c r="AA99" s="1"/>
    </row>
    <row r="100" spans="6:27" hidden="1" x14ac:dyDescent="0.25">
      <c r="F100" s="1" t="str">
        <f>評価結果!R554</f>
        <v>昇降機</v>
      </c>
      <c r="G100" s="1"/>
      <c r="H100" s="1" t="s">
        <v>819</v>
      </c>
      <c r="I100" s="1"/>
      <c r="J100" s="1"/>
      <c r="K100" s="1"/>
      <c r="L100" s="1"/>
      <c r="O100" s="101">
        <f>IF(F100="",0,VLOOKUP(F100,エネルギー使用量総括表!$E$523:$O$549,エネルギー使用量総括表!$N$519,0))</f>
        <v>0</v>
      </c>
      <c r="P100" s="101"/>
      <c r="Q100" s="312"/>
      <c r="R100" s="1"/>
      <c r="S100" s="1"/>
      <c r="T100" s="1"/>
      <c r="U100" s="1"/>
      <c r="V100" s="1"/>
      <c r="W100" s="1" t="str">
        <f>評価結果!R574</f>
        <v>取水・導水</v>
      </c>
      <c r="X100" s="1" t="s">
        <v>1343</v>
      </c>
      <c r="Y100" s="1"/>
      <c r="Z100" s="3"/>
      <c r="AA100" s="1"/>
    </row>
    <row r="101" spans="6:27" hidden="1" x14ac:dyDescent="0.25">
      <c r="F101" s="1" t="str">
        <f>評価結果!R555</f>
        <v>コンセント</v>
      </c>
      <c r="G101" s="1"/>
      <c r="H101" s="1" t="s">
        <v>1164</v>
      </c>
      <c r="I101" s="1"/>
      <c r="J101" s="1"/>
      <c r="K101" s="1"/>
      <c r="L101" s="1"/>
      <c r="O101" s="101">
        <f>IF(F101="",0,VLOOKUP(F101,エネルギー使用量総括表!$E$523:$O$549,エネルギー使用量総括表!$N$519,0))</f>
        <v>0</v>
      </c>
      <c r="P101" s="101"/>
      <c r="Q101" s="312"/>
      <c r="R101" s="1"/>
      <c r="S101" s="1"/>
      <c r="T101" s="1"/>
      <c r="U101" s="1"/>
      <c r="V101" s="1"/>
      <c r="W101" s="1" t="str">
        <f>評価結果!R575</f>
        <v>沈　殿</v>
      </c>
      <c r="X101" s="1" t="s">
        <v>95</v>
      </c>
      <c r="Y101" s="1"/>
      <c r="Z101" s="1"/>
      <c r="AA101" s="3"/>
    </row>
    <row r="102" spans="6:27" hidden="1" x14ac:dyDescent="0.25">
      <c r="F102" s="1" t="str">
        <f>評価結果!R556</f>
        <v>厨　房</v>
      </c>
      <c r="G102" s="1"/>
      <c r="H102" s="1" t="s">
        <v>701</v>
      </c>
      <c r="I102" s="1"/>
      <c r="J102" s="1"/>
      <c r="K102" s="1"/>
      <c r="L102" s="1"/>
      <c r="O102" s="101">
        <f>IF(F102="",0,VLOOKUP(F102,エネルギー使用量総括表!$E$523:$O$549,エネルギー使用量総括表!$N$519,0))</f>
        <v>0</v>
      </c>
      <c r="P102" s="101"/>
      <c r="Q102" s="312"/>
      <c r="R102" s="1"/>
      <c r="S102" s="1"/>
      <c r="T102" s="1"/>
      <c r="U102" s="1"/>
      <c r="V102" s="1"/>
      <c r="W102" s="1" t="str">
        <f>評価結果!R576</f>
        <v>ろ　過</v>
      </c>
      <c r="X102" s="1" t="s">
        <v>1344</v>
      </c>
      <c r="Y102" s="1"/>
      <c r="Z102" s="1"/>
      <c r="AA102" s="3"/>
    </row>
    <row r="103" spans="6:27" hidden="1" x14ac:dyDescent="0.25">
      <c r="F103" s="408" t="str">
        <f>評価結果!R557</f>
        <v>ﾊﾟｯｹｰｼﾞ空調</v>
      </c>
      <c r="G103" s="1"/>
      <c r="H103" s="1"/>
      <c r="I103" s="1"/>
      <c r="J103" s="1"/>
      <c r="K103" s="1"/>
      <c r="L103" s="1"/>
      <c r="O103" s="101"/>
      <c r="P103" s="101"/>
      <c r="Q103" s="312"/>
      <c r="R103" s="1"/>
      <c r="S103" s="1"/>
      <c r="T103" s="1"/>
      <c r="U103" s="1"/>
      <c r="V103" s="1"/>
      <c r="W103" s="1" t="str">
        <f>評価結果!R577</f>
        <v>高度浄水</v>
      </c>
      <c r="X103" s="1" t="s">
        <v>1345</v>
      </c>
      <c r="Y103" s="912"/>
      <c r="Z103" s="1"/>
      <c r="AA103" s="3"/>
    </row>
    <row r="104" spans="6:27" hidden="1" x14ac:dyDescent="0.25">
      <c r="F104" s="408" t="str">
        <f>評価結果!R558</f>
        <v>空調機</v>
      </c>
      <c r="G104" s="1"/>
      <c r="H104" s="1"/>
      <c r="I104" s="1"/>
      <c r="J104" s="1"/>
      <c r="K104" s="1"/>
      <c r="L104" s="1"/>
      <c r="O104" s="101"/>
      <c r="P104" s="101"/>
      <c r="Q104" s="312"/>
      <c r="R104" s="1"/>
      <c r="S104" s="1"/>
      <c r="T104" s="1"/>
      <c r="U104" s="1"/>
      <c r="V104" s="1"/>
      <c r="W104" s="1" t="str">
        <f>評価結果!R578</f>
        <v>汚泥濃縮</v>
      </c>
      <c r="X104" s="1" t="s">
        <v>410</v>
      </c>
      <c r="Y104" s="1"/>
      <c r="Z104" s="1"/>
      <c r="AA104" s="3"/>
    </row>
    <row r="105" spans="6:27" hidden="1" x14ac:dyDescent="0.25">
      <c r="F105" s="408" t="str">
        <f>評価結果!R559</f>
        <v>一般空調</v>
      </c>
      <c r="G105" s="1"/>
      <c r="H105" s="1"/>
      <c r="I105" s="1"/>
      <c r="J105" s="1"/>
      <c r="K105" s="1"/>
      <c r="L105" s="1"/>
      <c r="O105" s="101"/>
      <c r="P105" s="101"/>
      <c r="Q105" s="312"/>
      <c r="R105" s="1"/>
      <c r="S105" s="1"/>
      <c r="T105" s="1"/>
      <c r="U105" s="1"/>
      <c r="V105" s="1"/>
      <c r="W105" s="1" t="str">
        <f>評価結果!R579</f>
        <v>汚泥脱水</v>
      </c>
      <c r="X105" s="1" t="s">
        <v>409</v>
      </c>
      <c r="Y105" s="1"/>
      <c r="Z105" s="1"/>
      <c r="AA105" s="3"/>
    </row>
    <row r="106" spans="6:27" hidden="1" x14ac:dyDescent="0.25">
      <c r="F106" s="1" t="str">
        <f t="shared" ref="F106:F112" si="11">IF($H$26="","",IF($H$26="上水道施設",W100,IF($H$26="下水道施設",W109,IF($H$26="廃棄物処理施設",W119,W86))))</f>
        <v/>
      </c>
      <c r="G106" s="1"/>
      <c r="H106" s="1" t="str">
        <f t="shared" ref="H106:H115" si="12">IF(F106="","",VLOOKUP(F106,$W$85:$X$126,2,0))</f>
        <v/>
      </c>
      <c r="I106" s="1"/>
      <c r="J106" s="1"/>
      <c r="K106" s="1"/>
      <c r="L106" s="1"/>
      <c r="O106" s="101">
        <f>IF(F106="",0,VLOOKUP(F106,エネルギー使用量総括表!$E$523:$O$549,エネルギー使用量総括表!$N$519,0))</f>
        <v>0</v>
      </c>
      <c r="P106" s="101"/>
      <c r="Q106" s="312"/>
      <c r="R106" s="1"/>
      <c r="S106" s="1"/>
      <c r="T106" s="1"/>
      <c r="U106" s="1"/>
      <c r="V106" s="1"/>
      <c r="W106" s="1" t="str">
        <f>評価結果!R580</f>
        <v>送水・配水</v>
      </c>
      <c r="X106" s="1" t="s">
        <v>411</v>
      </c>
      <c r="Y106" s="1"/>
      <c r="Z106" s="1"/>
      <c r="AA106" s="1"/>
    </row>
    <row r="107" spans="6:27" hidden="1" x14ac:dyDescent="0.25">
      <c r="F107" s="1" t="str">
        <f t="shared" si="11"/>
        <v/>
      </c>
      <c r="G107" s="1"/>
      <c r="H107" s="1" t="str">
        <f t="shared" si="12"/>
        <v/>
      </c>
      <c r="I107" s="1"/>
      <c r="J107" s="1"/>
      <c r="K107" s="1"/>
      <c r="L107" s="1"/>
      <c r="O107" s="101">
        <f>IF(F107="",0,VLOOKUP(F107,エネルギー使用量総括表!$E$523:$O$549,エネルギー使用量総括表!$N$519,0))</f>
        <v>0</v>
      </c>
      <c r="P107" s="101"/>
      <c r="Q107" s="312"/>
      <c r="R107" s="1"/>
      <c r="S107" s="1"/>
      <c r="T107" s="1"/>
      <c r="U107" s="1"/>
      <c r="V107" s="1"/>
      <c r="W107" s="1" t="str">
        <f>評価結果!R581</f>
        <v>上水道ポンプ</v>
      </c>
      <c r="X107" s="1"/>
      <c r="Y107" s="1"/>
      <c r="Z107" s="1"/>
      <c r="AA107" s="1"/>
    </row>
    <row r="108" spans="6:27" hidden="1" x14ac:dyDescent="0.25">
      <c r="F108" s="1" t="str">
        <f t="shared" si="11"/>
        <v/>
      </c>
      <c r="G108" s="1"/>
      <c r="H108" s="1" t="str">
        <f t="shared" si="12"/>
        <v/>
      </c>
      <c r="I108" s="1"/>
      <c r="J108" s="1"/>
      <c r="K108" s="1"/>
      <c r="L108" s="1"/>
      <c r="O108" s="101">
        <f>IF(F108="",0,VLOOKUP(F108,エネルギー使用量総括表!$E$523:$O$549,エネルギー使用量総括表!$N$519,0))</f>
        <v>0</v>
      </c>
      <c r="P108" s="101"/>
      <c r="Q108" s="312"/>
      <c r="R108" s="1"/>
      <c r="S108" s="1"/>
      <c r="T108" s="1"/>
      <c r="U108" s="1"/>
      <c r="V108" s="1"/>
      <c r="W108" s="3" t="s">
        <v>771</v>
      </c>
      <c r="X108" s="1"/>
      <c r="Y108" s="1"/>
      <c r="Z108" s="1"/>
      <c r="AA108" s="1"/>
    </row>
    <row r="109" spans="6:27" hidden="1" x14ac:dyDescent="0.25">
      <c r="F109" s="1" t="str">
        <f t="shared" si="11"/>
        <v/>
      </c>
      <c r="G109" s="1"/>
      <c r="H109" s="1" t="str">
        <f t="shared" si="12"/>
        <v/>
      </c>
      <c r="I109" s="1"/>
      <c r="J109" s="1"/>
      <c r="K109" s="1"/>
      <c r="L109" s="1"/>
      <c r="O109" s="101">
        <f>IF(F109="",0,VLOOKUP(F109,エネルギー使用量総括表!$E$523:$O$549,エネルギー使用量総括表!$N$519,0))</f>
        <v>0</v>
      </c>
      <c r="P109" s="101"/>
      <c r="Q109" s="312"/>
      <c r="R109" s="1"/>
      <c r="S109" s="1"/>
      <c r="T109" s="1"/>
      <c r="U109" s="1"/>
      <c r="V109" s="1"/>
      <c r="W109" s="1" t="str">
        <f>評価結果!R582</f>
        <v>主ポンプ</v>
      </c>
      <c r="X109" s="1" t="s">
        <v>94</v>
      </c>
      <c r="Y109" s="1"/>
      <c r="Z109" s="1"/>
      <c r="AA109" s="1"/>
    </row>
    <row r="110" spans="6:27" hidden="1" x14ac:dyDescent="0.25">
      <c r="F110" s="1" t="str">
        <f t="shared" si="11"/>
        <v/>
      </c>
      <c r="G110" s="4"/>
      <c r="H110" s="1" t="str">
        <f t="shared" si="12"/>
        <v/>
      </c>
      <c r="I110" s="1"/>
      <c r="J110" s="1"/>
      <c r="K110" s="1"/>
      <c r="L110" s="1"/>
      <c r="O110" s="101">
        <f>IF(F110="",0,VLOOKUP(F110,エネルギー使用量総括表!$E$523:$O$549,エネルギー使用量総括表!$N$519,0))</f>
        <v>0</v>
      </c>
      <c r="P110" s="101"/>
      <c r="Q110" s="312"/>
      <c r="R110" s="1"/>
      <c r="S110" s="1"/>
      <c r="T110" s="1"/>
      <c r="U110" s="1"/>
      <c r="V110" s="1"/>
      <c r="W110" s="1" t="str">
        <f>評価結果!R583</f>
        <v>沈殿池</v>
      </c>
      <c r="X110" s="1" t="s">
        <v>2351</v>
      </c>
      <c r="Y110" s="1"/>
      <c r="Z110" s="1"/>
      <c r="AA110" s="1"/>
    </row>
    <row r="111" spans="6:27" hidden="1" x14ac:dyDescent="0.25">
      <c r="F111" s="1" t="str">
        <f t="shared" si="11"/>
        <v/>
      </c>
      <c r="G111" s="4"/>
      <c r="H111" s="1" t="str">
        <f t="shared" si="12"/>
        <v/>
      </c>
      <c r="I111" s="1"/>
      <c r="J111" s="1"/>
      <c r="K111" s="1"/>
      <c r="L111" s="1"/>
      <c r="O111" s="101">
        <f>IF(F111="",0,VLOOKUP(F111,エネルギー使用量総括表!$E$523:$O$549,エネルギー使用量総括表!$N$519,0))</f>
        <v>0</v>
      </c>
      <c r="P111" s="101"/>
      <c r="Q111" s="312"/>
      <c r="R111" s="1"/>
      <c r="S111" s="1"/>
      <c r="T111" s="1"/>
      <c r="U111" s="1"/>
      <c r="V111" s="1"/>
      <c r="W111" s="1" t="str">
        <f>評価結果!R584</f>
        <v>反応タンク</v>
      </c>
      <c r="X111" s="1" t="s">
        <v>522</v>
      </c>
      <c r="Y111" s="1"/>
      <c r="Z111" s="1"/>
      <c r="AA111" s="1"/>
    </row>
    <row r="112" spans="6:27" hidden="1" x14ac:dyDescent="0.25">
      <c r="F112" s="1" t="str">
        <f t="shared" si="11"/>
        <v/>
      </c>
      <c r="G112" s="1"/>
      <c r="H112" s="1" t="str">
        <f t="shared" si="12"/>
        <v/>
      </c>
      <c r="I112" s="1"/>
      <c r="J112" s="1"/>
      <c r="K112" s="1"/>
      <c r="L112" s="1"/>
      <c r="O112" s="101">
        <f>IF(F112="",0,VLOOKUP(F112,エネルギー使用量総括表!$E$523:$O$549,エネルギー使用量総括表!$N$519,0))</f>
        <v>0</v>
      </c>
      <c r="P112" s="101"/>
      <c r="Q112" s="312"/>
      <c r="R112" s="1"/>
      <c r="S112" s="1"/>
      <c r="T112" s="1"/>
      <c r="U112" s="1"/>
      <c r="V112" s="1"/>
      <c r="W112" s="1" t="str">
        <f>評価結果!R585</f>
        <v>高度処理</v>
      </c>
      <c r="X112" s="1" t="s">
        <v>523</v>
      </c>
      <c r="Y112" s="1"/>
      <c r="Z112" s="1"/>
      <c r="AA112" s="1"/>
    </row>
    <row r="113" spans="6:27" hidden="1" x14ac:dyDescent="0.25">
      <c r="F113" s="1" t="str">
        <f>IF($H$26="","",IF($H$26="上水道施設","",IF($H$26="下水道施設",W116,IF($H$26="廃棄物処理施設",W126,W93))))</f>
        <v/>
      </c>
      <c r="G113" s="1"/>
      <c r="H113" s="1" t="str">
        <f t="shared" si="12"/>
        <v/>
      </c>
      <c r="I113" s="1"/>
      <c r="J113" s="1"/>
      <c r="K113" s="1"/>
      <c r="L113" s="1"/>
      <c r="O113" s="101">
        <f>IF(F113="",0,VLOOKUP(F113,エネルギー使用量総括表!$E$523:$O$549,エネルギー使用量総括表!$N$519,0))</f>
        <v>0</v>
      </c>
      <c r="P113" s="101"/>
      <c r="Q113" s="312"/>
      <c r="R113" s="1"/>
      <c r="S113" s="1"/>
      <c r="T113" s="1"/>
      <c r="U113" s="1"/>
      <c r="V113" s="1"/>
      <c r="W113" s="1" t="str">
        <f>評価結果!R586</f>
        <v>汚泥濃縮</v>
      </c>
      <c r="X113" s="1" t="s">
        <v>410</v>
      </c>
      <c r="Y113" s="1"/>
      <c r="Z113" s="1"/>
      <c r="AA113" s="1"/>
    </row>
    <row r="114" spans="6:27" hidden="1" x14ac:dyDescent="0.25">
      <c r="F114" s="1" t="str">
        <f>IF($H$26="","",IF($H$26="上水道施設","",IF($H$26="下水道施設","",IF($H$26="廃棄物処理施設","",W94))))</f>
        <v/>
      </c>
      <c r="G114" s="1"/>
      <c r="H114" s="1" t="str">
        <f t="shared" si="12"/>
        <v/>
      </c>
      <c r="I114" s="1"/>
      <c r="J114" s="1"/>
      <c r="K114" s="1"/>
      <c r="L114" s="1"/>
      <c r="O114" s="101">
        <f>IF(F114="",0,VLOOKUP(F114,エネルギー使用量総括表!$E$523:$O$549,エネルギー使用量総括表!$N$519,0))</f>
        <v>0</v>
      </c>
      <c r="P114" s="101"/>
      <c r="Q114" s="312"/>
      <c r="R114" s="1"/>
      <c r="S114" s="1"/>
      <c r="T114" s="1"/>
      <c r="U114" s="1"/>
      <c r="V114" s="1"/>
      <c r="W114" s="1" t="str">
        <f>評価結果!R587</f>
        <v>汚泥消化</v>
      </c>
      <c r="X114" s="1" t="s">
        <v>412</v>
      </c>
      <c r="Y114" s="1"/>
      <c r="Z114" s="1"/>
      <c r="AA114" s="1"/>
    </row>
    <row r="115" spans="6:27" hidden="1" x14ac:dyDescent="0.25">
      <c r="F115" s="1" t="str">
        <f>IF($H$26="","",IF($H$26="上水道施設","",IF($H$26="下水道施設","",IF($H$26="廃棄物処理施設","",W95))))</f>
        <v/>
      </c>
      <c r="G115" s="1"/>
      <c r="H115" s="1" t="str">
        <f t="shared" si="12"/>
        <v/>
      </c>
      <c r="I115" s="1"/>
      <c r="J115" s="1"/>
      <c r="K115" s="1"/>
      <c r="L115" s="1"/>
      <c r="O115" s="101">
        <f>IF(F115="",0,VLOOKUP(F115,エネルギー使用量総括表!$E$523:$O$549,エネルギー使用量総括表!$N$519,0))</f>
        <v>0</v>
      </c>
      <c r="P115" s="101"/>
      <c r="Q115" s="312"/>
      <c r="R115" s="1"/>
      <c r="S115" s="1"/>
      <c r="T115" s="1"/>
      <c r="U115" s="1"/>
      <c r="V115" s="1"/>
      <c r="W115" s="1" t="str">
        <f>評価結果!R588</f>
        <v>汚泥脱水</v>
      </c>
      <c r="X115" s="1" t="s">
        <v>524</v>
      </c>
      <c r="Y115" s="1"/>
      <c r="Z115" s="1"/>
      <c r="AA115" s="1"/>
    </row>
    <row r="116" spans="6:27" hidden="1" x14ac:dyDescent="0.25">
      <c r="F116" s="1"/>
      <c r="G116" s="1"/>
      <c r="H116" s="1"/>
      <c r="I116" s="1"/>
      <c r="J116" s="1"/>
      <c r="K116" s="1"/>
      <c r="L116" s="1"/>
      <c r="N116" s="1"/>
      <c r="O116" s="101" t="str">
        <f>IF(ISERROR(HLOOKUP(F116,#REF!,$Y$43,0)),"",HLOOKUP(F116,#REF!,$Y$43,0))</f>
        <v/>
      </c>
      <c r="P116" s="101"/>
      <c r="Q116" s="312"/>
      <c r="R116" s="1"/>
      <c r="S116" s="1"/>
      <c r="T116" s="1"/>
      <c r="U116" s="1"/>
      <c r="V116" s="1"/>
      <c r="W116" s="1" t="str">
        <f>評価結果!R589</f>
        <v>汚泥焼却</v>
      </c>
      <c r="X116" s="1" t="s">
        <v>525</v>
      </c>
      <c r="Y116" s="1"/>
      <c r="Z116" s="1"/>
      <c r="AA116" s="1"/>
    </row>
    <row r="117" spans="6:27" hidden="1" x14ac:dyDescent="0.25">
      <c r="F117" s="1"/>
      <c r="G117" s="1"/>
      <c r="H117" s="1"/>
      <c r="I117" s="1"/>
      <c r="J117" s="1"/>
      <c r="K117" s="1"/>
      <c r="L117" s="1"/>
      <c r="N117" s="1"/>
      <c r="O117" s="101" t="str">
        <f>IF(ISERROR(HLOOKUP(F117,#REF!,$Y$43,0)),"",HLOOKUP(F117,#REF!,$Y$43,0))</f>
        <v/>
      </c>
      <c r="P117" s="101"/>
      <c r="Q117" s="312"/>
      <c r="R117" s="1"/>
      <c r="S117" s="1"/>
      <c r="T117" s="1"/>
      <c r="U117" s="1"/>
      <c r="V117" s="1"/>
      <c r="W117" s="1"/>
      <c r="X117" s="1"/>
      <c r="Y117" s="1"/>
      <c r="Z117" s="1"/>
      <c r="AA117" s="1"/>
    </row>
    <row r="118" spans="6:27" hidden="1" x14ac:dyDescent="0.25">
      <c r="F118" s="1"/>
      <c r="G118" s="1"/>
      <c r="H118" s="1"/>
      <c r="I118" s="1"/>
      <c r="J118" s="1"/>
      <c r="K118" s="1"/>
      <c r="L118" s="1"/>
      <c r="N118" s="1"/>
      <c r="O118" s="101" t="str">
        <f>IF(ISERROR(HLOOKUP(F118,#REF!,$Y$43,0)),"",HLOOKUP(F118,#REF!,$Y$43,0))</f>
        <v/>
      </c>
      <c r="P118" s="101"/>
      <c r="Q118" s="312"/>
      <c r="R118" s="1"/>
      <c r="S118" s="1"/>
      <c r="T118" s="1"/>
      <c r="U118" s="1"/>
      <c r="V118" s="1"/>
      <c r="W118" s="3" t="s">
        <v>191</v>
      </c>
      <c r="X118" s="1"/>
      <c r="Y118" s="1"/>
      <c r="Z118" s="1"/>
      <c r="AA118" s="1"/>
    </row>
    <row r="119" spans="6:27" hidden="1" x14ac:dyDescent="0.25">
      <c r="F119" s="1"/>
      <c r="G119" s="1"/>
      <c r="H119" s="1"/>
      <c r="I119" s="1"/>
      <c r="J119" s="1"/>
      <c r="K119" s="1"/>
      <c r="L119" s="1"/>
      <c r="M119" s="1"/>
      <c r="N119" s="1"/>
      <c r="O119" s="1"/>
      <c r="P119" s="1"/>
      <c r="Q119" s="3"/>
      <c r="W119" s="1" t="str">
        <f>評価結果!R590</f>
        <v>乾　燥</v>
      </c>
      <c r="X119" s="1" t="s">
        <v>1671</v>
      </c>
      <c r="Y119" s="1"/>
      <c r="Z119" s="1"/>
      <c r="AA119" s="1"/>
    </row>
    <row r="120" spans="6:27" hidden="1" x14ac:dyDescent="0.25">
      <c r="F120" s="1"/>
      <c r="G120" s="1"/>
      <c r="H120" s="1"/>
      <c r="I120" s="1"/>
      <c r="J120" s="1"/>
      <c r="K120" s="1"/>
      <c r="L120" s="1"/>
      <c r="M120" s="1"/>
      <c r="N120" s="1"/>
      <c r="O120" s="1"/>
      <c r="P120" s="1"/>
      <c r="Q120" s="3"/>
      <c r="W120" s="1" t="str">
        <f>評価結果!R591</f>
        <v>受入供給</v>
      </c>
      <c r="X120" s="1" t="s">
        <v>1672</v>
      </c>
      <c r="Y120" s="1"/>
      <c r="Z120" s="1"/>
      <c r="AA120" s="1"/>
    </row>
    <row r="121" spans="6:27" hidden="1" x14ac:dyDescent="0.25">
      <c r="F121" s="1"/>
      <c r="G121" s="1"/>
      <c r="H121" s="1"/>
      <c r="I121" s="1"/>
      <c r="J121" s="1"/>
      <c r="K121" s="1"/>
      <c r="L121" s="1"/>
      <c r="M121" s="1"/>
      <c r="N121" s="1"/>
      <c r="O121" s="1"/>
      <c r="P121" s="1"/>
      <c r="Q121" s="1"/>
      <c r="W121" s="1" t="str">
        <f>評価結果!R592</f>
        <v>燃　焼</v>
      </c>
      <c r="X121" s="1" t="s">
        <v>413</v>
      </c>
      <c r="Y121" s="1"/>
      <c r="Z121" s="1"/>
      <c r="AA121" s="1"/>
    </row>
    <row r="122" spans="6:27" hidden="1" x14ac:dyDescent="0.25">
      <c r="W122" s="1" t="str">
        <f>評価結果!R593</f>
        <v>灰溶融</v>
      </c>
      <c r="X122" s="1" t="s">
        <v>1673</v>
      </c>
      <c r="Y122" s="1"/>
      <c r="Z122" s="1"/>
      <c r="AA122" s="1"/>
    </row>
    <row r="123" spans="6:27" hidden="1" x14ac:dyDescent="0.25">
      <c r="W123" s="1" t="str">
        <f>評価結果!R594</f>
        <v>ガス冷却</v>
      </c>
      <c r="X123" s="1" t="s">
        <v>3163</v>
      </c>
      <c r="Y123" s="1"/>
      <c r="Z123" s="1"/>
      <c r="AA123" s="1"/>
    </row>
    <row r="124" spans="6:27" hidden="1" x14ac:dyDescent="0.25">
      <c r="W124" s="1" t="str">
        <f>評価結果!R595</f>
        <v>通　風</v>
      </c>
      <c r="X124" s="1" t="s">
        <v>1674</v>
      </c>
      <c r="Y124" s="1"/>
      <c r="Z124" s="1"/>
      <c r="AA124" s="1"/>
    </row>
    <row r="125" spans="6:27" hidden="1" x14ac:dyDescent="0.25">
      <c r="W125" s="1" t="str">
        <f>評価結果!R596</f>
        <v>排ガス処理</v>
      </c>
      <c r="X125" s="1" t="s">
        <v>1675</v>
      </c>
    </row>
    <row r="126" spans="6:27" hidden="1" x14ac:dyDescent="0.25">
      <c r="W126" s="1" t="str">
        <f>評価結果!R597</f>
        <v>灰出し</v>
      </c>
      <c r="X126" s="1" t="s">
        <v>1676</v>
      </c>
    </row>
    <row r="127" spans="6:27" hidden="1" x14ac:dyDescent="0.25">
      <c r="W127" s="1"/>
    </row>
    <row r="391" spans="10:10" hidden="1" x14ac:dyDescent="0.25">
      <c r="J391" s="1"/>
    </row>
  </sheetData>
  <sheetProtection algorithmName="SHA-512" hashValue="9xRmPte/u5ohMiS4u7c3EO0ueZBkSOadt1Pv4m7VEQ8ddmByITUzkkR3o36o7sg0lFRB+sAaEkciq7pA9/U4+w==" saltValue="+PByWn9orO1wGw4FtxzSKw==" spinCount="100000" sheet="1" objects="1" scenarios="1" selectLockedCells="1"/>
  <mergeCells count="40">
    <mergeCell ref="M28:N28"/>
    <mergeCell ref="O45:O46"/>
    <mergeCell ref="F24:G24"/>
    <mergeCell ref="H24:Q24"/>
    <mergeCell ref="Q45:Q46"/>
    <mergeCell ref="P45:P46"/>
    <mergeCell ref="H25:Q25"/>
    <mergeCell ref="H26:I26"/>
    <mergeCell ref="H36:O36"/>
    <mergeCell ref="F42:G42"/>
    <mergeCell ref="H37:O37"/>
    <mergeCell ref="H41:O41"/>
    <mergeCell ref="H42:O42"/>
    <mergeCell ref="H38:O38"/>
    <mergeCell ref="H39:O39"/>
    <mergeCell ref="H40:O40"/>
    <mergeCell ref="H11:I11"/>
    <mergeCell ref="H16:I16"/>
    <mergeCell ref="H14:I14"/>
    <mergeCell ref="H19:I19"/>
    <mergeCell ref="H12:Q12"/>
    <mergeCell ref="H13:Q13"/>
    <mergeCell ref="H17:Q17"/>
    <mergeCell ref="H18:Q18"/>
    <mergeCell ref="F64:F73"/>
    <mergeCell ref="F38:G38"/>
    <mergeCell ref="F39:G39"/>
    <mergeCell ref="F47:F56"/>
    <mergeCell ref="F45:G45"/>
    <mergeCell ref="F57:F63"/>
    <mergeCell ref="X33:X34"/>
    <mergeCell ref="W33:W34"/>
    <mergeCell ref="K33:Q33"/>
    <mergeCell ref="H35:O35"/>
    <mergeCell ref="I44:Q44"/>
    <mergeCell ref="N45:N46"/>
    <mergeCell ref="H45:M46"/>
    <mergeCell ref="H69:M69"/>
    <mergeCell ref="H68:M68"/>
    <mergeCell ref="H63:M63"/>
  </mergeCells>
  <phoneticPr fontId="2"/>
  <conditionalFormatting sqref="M10">
    <cfRule type="expression" dxfId="108" priority="2" stopIfTrue="1">
      <formula>ISERROR($Y$10)</formula>
    </cfRule>
  </conditionalFormatting>
  <conditionalFormatting sqref="M28:N28">
    <cfRule type="expression" dxfId="107" priority="3" stopIfTrue="1">
      <formula>ISERROR($W$28)</formula>
    </cfRule>
  </conditionalFormatting>
  <conditionalFormatting sqref="O10">
    <cfRule type="expression" dxfId="106" priority="1" stopIfTrue="1">
      <formula>ISERROR($Z$10)</formula>
    </cfRule>
    <cfRule type="expression" dxfId="105" priority="4" stopIfTrue="1">
      <formula>$L$10=$X$10</formula>
    </cfRule>
  </conditionalFormatting>
  <dataValidations count="3">
    <dataValidation type="list" allowBlank="1" showInputMessage="1" showErrorMessage="1" sqref="L10" xr:uid="{00000000-0002-0000-0100-000000000000}">
      <formula1>$W$10:$X$10</formula1>
    </dataValidation>
    <dataValidation type="list" allowBlank="1" showInputMessage="1" showErrorMessage="1" sqref="H26:I26" xr:uid="{00000000-0002-0000-0100-000001000000}">
      <formula1>$W$27:$AC$27</formula1>
    </dataValidation>
    <dataValidation type="list" allowBlank="1" showInputMessage="1" showErrorMessage="1" sqref="Q23" xr:uid="{00000000-0002-0000-0100-000002000000}">
      <formula1>$W$23:$AC$23</formula1>
    </dataValidation>
  </dataValidations>
  <printOptions horizontalCentered="1"/>
  <pageMargins left="0.39370078740157483" right="0.19685039370078741" top="0.59055118110236227" bottom="0.19685039370078741" header="0.51181102362204722" footer="0.51181102362204722"/>
  <pageSetup paperSize="9" scale="83" orientation="portrait" blackAndWhite="1" r:id="rId1"/>
  <headerFooter alignWithMargins="0"/>
  <ignoredErrors>
    <ignoredError sqref="P47:P54 O29:O30 P56:P73"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dimension ref="B1:BP121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9.59765625" customWidth="1"/>
    <col min="6" max="6" width="5.46484375" customWidth="1"/>
    <col min="7" max="7" width="8.59765625" customWidth="1"/>
    <col min="8" max="8" width="12.59765625" customWidth="1"/>
    <col min="9" max="13" width="5.59765625" customWidth="1"/>
    <col min="14" max="15" width="6.1328125" customWidth="1"/>
    <col min="16" max="16" width="4.59765625" customWidth="1"/>
    <col min="17" max="19" width="5.59765625" customWidth="1"/>
    <col min="20" max="20" width="0.265625" customWidth="1"/>
    <col min="21" max="29" width="5.86328125" customWidth="1"/>
    <col min="30" max="30" width="2.73046875" customWidth="1"/>
    <col min="31" max="31" width="0.3984375" style="1" customWidth="1"/>
    <col min="32" max="32" width="2.59765625" style="1" customWidth="1"/>
    <col min="33" max="33" width="2.3984375" style="1" customWidth="1"/>
    <col min="34" max="34" width="0.3984375" style="1" customWidth="1"/>
    <col min="35" max="35" width="2.73046875" style="1" customWidth="1"/>
    <col min="36" max="36" width="3.59765625" style="1" customWidth="1"/>
    <col min="37" max="38" width="8.59765625" style="1" customWidth="1"/>
    <col min="39" max="39" width="12.59765625" style="7" customWidth="1"/>
    <col min="40" max="40" width="0.265625" style="5" customWidth="1"/>
    <col min="41" max="46" width="6.59765625" customWidth="1"/>
    <col min="47" max="56" width="7.59765625" customWidth="1"/>
    <col min="57" max="57" width="2.59765625" customWidth="1"/>
    <col min="58" max="58" width="0.3984375" style="1" customWidth="1"/>
    <col min="59" max="59" width="2.59765625" style="1" customWidth="1"/>
    <col min="60" max="60" width="7.59765625" style="1" hidden="1" customWidth="1"/>
    <col min="61" max="62" width="7.59765625" hidden="1" customWidth="1"/>
  </cols>
  <sheetData>
    <row r="1" spans="2:68" ht="13.5" customHeight="1" x14ac:dyDescent="0.25">
      <c r="C1" s="183" t="s">
        <v>2548</v>
      </c>
      <c r="D1" s="1"/>
      <c r="E1" s="1"/>
      <c r="F1" s="1"/>
      <c r="G1" s="1"/>
      <c r="H1" s="1"/>
      <c r="I1" s="1"/>
      <c r="J1" s="1"/>
      <c r="K1" s="1"/>
      <c r="L1" s="1"/>
      <c r="M1" s="1"/>
      <c r="N1" s="1"/>
      <c r="O1" s="1"/>
      <c r="P1" s="1"/>
      <c r="Q1" s="1"/>
      <c r="R1" s="1"/>
      <c r="S1" s="1"/>
      <c r="T1" s="1"/>
      <c r="U1" s="1"/>
      <c r="V1" s="1"/>
      <c r="W1" s="1"/>
      <c r="X1" s="1"/>
      <c r="Y1" s="1"/>
      <c r="Z1" s="1"/>
      <c r="AA1" s="1"/>
      <c r="AB1" s="1"/>
      <c r="AC1" s="837"/>
      <c r="AD1" s="837"/>
      <c r="AI1" s="183" t="s">
        <v>2556</v>
      </c>
      <c r="AO1" s="1"/>
      <c r="AP1" s="1"/>
      <c r="AQ1" s="178"/>
      <c r="AR1" s="178"/>
      <c r="AS1" s="178"/>
      <c r="AT1" s="178"/>
      <c r="AU1" s="178"/>
      <c r="AV1" s="178"/>
      <c r="AW1" s="178"/>
      <c r="AX1" s="178"/>
      <c r="AY1" s="887"/>
      <c r="AZ1" s="887"/>
      <c r="BA1" s="887"/>
      <c r="BB1" s="887"/>
      <c r="BC1" s="887"/>
      <c r="BD1" s="887"/>
      <c r="BE1" s="887"/>
      <c r="BH1" s="1">
        <f>'取組状況入力－共通'!$Q$2+1</f>
        <v>2013</v>
      </c>
      <c r="BI1" t="s">
        <v>7</v>
      </c>
      <c r="BJ1" t="s">
        <v>146</v>
      </c>
    </row>
    <row r="2" spans="2:68" ht="3" customHeight="1" x14ac:dyDescent="0.25">
      <c r="B2" s="630"/>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226"/>
      <c r="AH2" s="630"/>
      <c r="AI2" s="181"/>
      <c r="AJ2" s="181"/>
      <c r="AK2" s="181"/>
      <c r="AL2" s="181"/>
      <c r="AM2" s="181"/>
      <c r="AN2" s="331"/>
      <c r="AO2" s="181"/>
      <c r="AP2" s="181"/>
      <c r="AU2" s="1"/>
      <c r="AV2" s="1"/>
      <c r="AY2" s="1"/>
      <c r="AZ2" s="1"/>
      <c r="BA2" s="1"/>
      <c r="BB2" s="1"/>
      <c r="BC2" s="1"/>
      <c r="BD2" s="1"/>
      <c r="BE2" s="1"/>
      <c r="BF2" s="226"/>
    </row>
    <row r="3" spans="2:68" ht="13.5" customHeight="1" x14ac:dyDescent="0.25">
      <c r="B3" s="12"/>
      <c r="C3" s="1"/>
      <c r="D3" s="1" t="s">
        <v>2628</v>
      </c>
      <c r="E3" s="1"/>
      <c r="F3" s="1"/>
      <c r="G3" s="1"/>
      <c r="H3" s="1"/>
      <c r="I3" s="1"/>
      <c r="J3" s="1"/>
      <c r="K3" s="1"/>
      <c r="L3" s="1"/>
      <c r="M3" s="1"/>
      <c r="N3" s="1"/>
      <c r="O3" s="1"/>
      <c r="P3" s="1"/>
      <c r="Q3" s="1"/>
      <c r="R3" s="1"/>
      <c r="S3" s="1"/>
      <c r="T3" s="1"/>
      <c r="U3" s="1"/>
      <c r="V3" s="1"/>
      <c r="W3" s="1"/>
      <c r="X3" s="1"/>
      <c r="Y3" s="1"/>
      <c r="Z3" s="1"/>
      <c r="AA3" s="1"/>
      <c r="AB3" s="1"/>
      <c r="AC3" s="1"/>
      <c r="AD3" s="1"/>
      <c r="AE3" s="358"/>
      <c r="AH3" s="12"/>
      <c r="AJ3" s="1" t="s">
        <v>2629</v>
      </c>
      <c r="AM3" s="1"/>
      <c r="AO3" s="1"/>
      <c r="AP3" s="1"/>
      <c r="AU3" s="1"/>
      <c r="AV3" s="1"/>
      <c r="AY3" s="1"/>
      <c r="AZ3" s="1"/>
      <c r="BA3" s="1"/>
      <c r="BB3" s="1"/>
      <c r="BC3" s="1"/>
      <c r="BD3" s="1"/>
      <c r="BE3" s="1"/>
      <c r="BF3" s="358"/>
      <c r="BL3" s="790">
        <v>30</v>
      </c>
      <c r="BM3" s="790">
        <v>60</v>
      </c>
      <c r="BN3" s="790">
        <v>90</v>
      </c>
      <c r="BO3" s="790">
        <v>120</v>
      </c>
      <c r="BP3" s="790">
        <v>165</v>
      </c>
    </row>
    <row r="4" spans="2:68" ht="13.5" customHeight="1" x14ac:dyDescent="0.25">
      <c r="B4" s="12"/>
      <c r="C4" s="1"/>
      <c r="D4" s="1"/>
      <c r="E4" s="1"/>
      <c r="F4" s="1"/>
      <c r="G4" s="1"/>
      <c r="H4" s="2"/>
      <c r="I4" s="1"/>
      <c r="N4" s="5"/>
      <c r="O4" s="2"/>
      <c r="P4" s="1"/>
      <c r="U4" s="1"/>
      <c r="V4" s="1"/>
      <c r="W4" s="1"/>
      <c r="X4" s="1"/>
      <c r="Y4" s="1"/>
      <c r="Z4" s="1"/>
      <c r="AA4" s="1"/>
      <c r="AB4" s="1"/>
      <c r="AC4" s="1"/>
      <c r="AD4" s="1"/>
      <c r="AE4" s="358"/>
      <c r="AH4" s="12"/>
      <c r="AO4" s="2"/>
      <c r="AP4" s="2"/>
      <c r="BF4" s="358"/>
      <c r="BI4" s="503" t="s">
        <v>3036</v>
      </c>
      <c r="BJ4" s="503" t="s">
        <v>3037</v>
      </c>
      <c r="BK4" s="503" t="s">
        <v>3010</v>
      </c>
    </row>
    <row r="5" spans="2:68" ht="15" customHeight="1" x14ac:dyDescent="0.25">
      <c r="B5" s="401"/>
      <c r="D5" s="986" t="s">
        <v>2502</v>
      </c>
      <c r="E5" s="992" t="s">
        <v>193</v>
      </c>
      <c r="F5" s="992" t="s">
        <v>3111</v>
      </c>
      <c r="G5" s="992" t="s">
        <v>2504</v>
      </c>
      <c r="H5" s="986" t="s">
        <v>2520</v>
      </c>
      <c r="I5" s="974" t="s">
        <v>2482</v>
      </c>
      <c r="J5" s="1214"/>
      <c r="K5" s="1214"/>
      <c r="L5" s="1214"/>
      <c r="M5" s="975"/>
      <c r="N5" s="992" t="s">
        <v>2698</v>
      </c>
      <c r="O5" s="992" t="s">
        <v>2699</v>
      </c>
      <c r="P5" s="992" t="s">
        <v>641</v>
      </c>
      <c r="Q5" s="974" t="s">
        <v>2563</v>
      </c>
      <c r="R5" s="1214"/>
      <c r="S5" s="1214"/>
      <c r="T5" s="451"/>
      <c r="U5" s="974" t="s">
        <v>2564</v>
      </c>
      <c r="V5" s="1214"/>
      <c r="W5" s="1214"/>
      <c r="X5" s="1214"/>
      <c r="Y5" s="1214"/>
      <c r="Z5" s="1214"/>
      <c r="AA5" s="1214"/>
      <c r="AB5" s="1214"/>
      <c r="AC5" s="975"/>
      <c r="AD5" s="244"/>
      <c r="AE5" s="631"/>
      <c r="AF5" s="714"/>
      <c r="AG5" s="631"/>
      <c r="AH5" s="714"/>
      <c r="AI5" s="631"/>
      <c r="AJ5" s="986" t="s">
        <v>2502</v>
      </c>
      <c r="AK5" s="986" t="s">
        <v>2527</v>
      </c>
      <c r="AL5" s="986" t="s">
        <v>2528</v>
      </c>
      <c r="AM5" s="986" t="s">
        <v>2520</v>
      </c>
      <c r="AN5" s="451"/>
      <c r="AO5" s="1067" t="s">
        <v>194</v>
      </c>
      <c r="AP5" s="1068"/>
      <c r="AQ5" s="1068"/>
      <c r="AR5" s="1068"/>
      <c r="AS5" s="1068"/>
      <c r="AT5" s="1068"/>
      <c r="AU5" s="1068"/>
      <c r="AV5" s="1068"/>
      <c r="AW5" s="1068"/>
      <c r="AX5" s="1068"/>
      <c r="AY5" s="1068"/>
      <c r="AZ5" s="1068"/>
      <c r="BA5" s="1068"/>
      <c r="BB5" s="1068"/>
      <c r="BC5" s="1068"/>
      <c r="BD5" s="1069"/>
      <c r="BE5" s="5"/>
      <c r="BF5" s="631"/>
      <c r="BG5" s="682"/>
      <c r="BH5" s="1" t="s">
        <v>3038</v>
      </c>
      <c r="BI5" s="1">
        <f>'取組状況入力－共通'!Z300</f>
        <v>4.4000000000000004</v>
      </c>
      <c r="BJ5" s="1">
        <f>'取組状況入力－共通'!AA300</f>
        <v>1.6</v>
      </c>
      <c r="BK5" s="5" t="str">
        <f>'取組状況入力－共通'!AB300</f>
        <v>－</v>
      </c>
    </row>
    <row r="6" spans="2:68" ht="24" customHeight="1" x14ac:dyDescent="0.25">
      <c r="B6" s="401"/>
      <c r="D6" s="999"/>
      <c r="E6" s="999"/>
      <c r="F6" s="999"/>
      <c r="G6" s="999"/>
      <c r="H6" s="999"/>
      <c r="I6" s="992" t="s">
        <v>3033</v>
      </c>
      <c r="J6" s="992" t="s">
        <v>3034</v>
      </c>
      <c r="K6" s="992" t="s">
        <v>3191</v>
      </c>
      <c r="L6" s="992" t="s">
        <v>3192</v>
      </c>
      <c r="M6" s="992" t="s">
        <v>3035</v>
      </c>
      <c r="N6" s="993"/>
      <c r="O6" s="993"/>
      <c r="P6" s="993"/>
      <c r="Q6" s="992" t="s">
        <v>2565</v>
      </c>
      <c r="R6" s="992" t="s">
        <v>2566</v>
      </c>
      <c r="S6" s="992" t="s">
        <v>2567</v>
      </c>
      <c r="T6" s="541"/>
      <c r="U6" s="1008" t="s">
        <v>2781</v>
      </c>
      <c r="V6" s="1009"/>
      <c r="W6" s="1009"/>
      <c r="X6" s="1009"/>
      <c r="Y6" s="1009"/>
      <c r="Z6" s="1010"/>
      <c r="AA6" s="1205" t="s">
        <v>2782</v>
      </c>
      <c r="AB6" s="1209"/>
      <c r="AC6" s="1210"/>
      <c r="AD6" s="795"/>
      <c r="AE6" s="539"/>
      <c r="AF6" s="715"/>
      <c r="AG6" s="539"/>
      <c r="AH6" s="715"/>
      <c r="AI6" s="539"/>
      <c r="AJ6" s="999"/>
      <c r="AK6" s="999"/>
      <c r="AL6" s="999"/>
      <c r="AM6" s="999"/>
      <c r="AN6" s="517"/>
      <c r="AO6" s="1008" t="s">
        <v>3032</v>
      </c>
      <c r="AP6" s="1010"/>
      <c r="AQ6" s="1008" t="s">
        <v>2663</v>
      </c>
      <c r="AR6" s="1010"/>
      <c r="AS6" s="1008" t="s">
        <v>2507</v>
      </c>
      <c r="AT6" s="1009"/>
      <c r="AU6" s="1204" t="s">
        <v>2513</v>
      </c>
      <c r="AV6" s="1213"/>
      <c r="AW6" s="1204" t="s">
        <v>2570</v>
      </c>
      <c r="AX6" s="1213"/>
      <c r="AY6" s="1204" t="s">
        <v>2571</v>
      </c>
      <c r="AZ6" s="1213"/>
      <c r="BA6" s="1204" t="s">
        <v>2572</v>
      </c>
      <c r="BB6" s="1213"/>
      <c r="BC6" s="1204" t="s">
        <v>2573</v>
      </c>
      <c r="BD6" s="1213"/>
      <c r="BE6" s="167"/>
      <c r="BF6" s="716"/>
      <c r="BG6" s="737"/>
      <c r="BH6" s="1" t="s">
        <v>3039</v>
      </c>
      <c r="BI6" s="1">
        <f>'取組状況入力－共通'!Z301</f>
        <v>3.5</v>
      </c>
      <c r="BJ6" s="1">
        <f>'取組状況入力－共通'!AA301</f>
        <v>1.3</v>
      </c>
      <c r="BK6" s="1">
        <f>'取組状況入力－共通'!AB301</f>
        <v>2.2999999999999998</v>
      </c>
    </row>
    <row r="7" spans="2:68" ht="60" customHeight="1" x14ac:dyDescent="0.25">
      <c r="B7" s="401"/>
      <c r="D7" s="999"/>
      <c r="E7" s="999"/>
      <c r="F7" s="999"/>
      <c r="G7" s="999"/>
      <c r="H7" s="999"/>
      <c r="I7" s="1203"/>
      <c r="J7" s="1203"/>
      <c r="K7" s="1203"/>
      <c r="L7" s="1203"/>
      <c r="M7" s="1203"/>
      <c r="N7" s="1203"/>
      <c r="O7" s="1203"/>
      <c r="P7" s="1203"/>
      <c r="Q7" s="1203"/>
      <c r="R7" s="1203"/>
      <c r="S7" s="1203"/>
      <c r="T7" s="541"/>
      <c r="U7" s="156" t="s">
        <v>2770</v>
      </c>
      <c r="V7" s="156" t="s">
        <v>2771</v>
      </c>
      <c r="W7" s="156" t="s">
        <v>2568</v>
      </c>
      <c r="X7" s="156" t="s">
        <v>2783</v>
      </c>
      <c r="Y7" s="156" t="s">
        <v>3319</v>
      </c>
      <c r="Z7" s="156" t="s">
        <v>3329</v>
      </c>
      <c r="AA7" s="156" t="s">
        <v>2997</v>
      </c>
      <c r="AB7" s="921" t="s">
        <v>2569</v>
      </c>
      <c r="AC7" s="156" t="s">
        <v>2784</v>
      </c>
      <c r="AD7" s="795"/>
      <c r="AE7" s="539"/>
      <c r="AF7" s="715"/>
      <c r="AG7" s="539"/>
      <c r="AH7" s="715"/>
      <c r="AI7" s="539"/>
      <c r="AJ7" s="999"/>
      <c r="AK7" s="999"/>
      <c r="AL7" s="999"/>
      <c r="AM7" s="999"/>
      <c r="AN7" s="517"/>
      <c r="AO7" s="415" t="s">
        <v>2574</v>
      </c>
      <c r="AP7" s="415" t="s">
        <v>2575</v>
      </c>
      <c r="AQ7" s="415" t="s">
        <v>2574</v>
      </c>
      <c r="AR7" s="415" t="s">
        <v>2575</v>
      </c>
      <c r="AS7" s="415" t="s">
        <v>2574</v>
      </c>
      <c r="AT7" s="415" t="s">
        <v>2575</v>
      </c>
      <c r="AU7" s="138" t="s">
        <v>2664</v>
      </c>
      <c r="AV7" s="133" t="s">
        <v>2665</v>
      </c>
      <c r="AW7" s="138" t="s">
        <v>2664</v>
      </c>
      <c r="AX7" s="133" t="s">
        <v>2665</v>
      </c>
      <c r="AY7" s="138" t="s">
        <v>2664</v>
      </c>
      <c r="AZ7" s="133" t="s">
        <v>2665</v>
      </c>
      <c r="BA7" s="138" t="s">
        <v>2664</v>
      </c>
      <c r="BB7" s="133" t="s">
        <v>2665</v>
      </c>
      <c r="BC7" s="138" t="s">
        <v>2664</v>
      </c>
      <c r="BD7" s="133" t="s">
        <v>2665</v>
      </c>
      <c r="BE7" s="795"/>
      <c r="BF7" s="716"/>
      <c r="BG7" s="737"/>
      <c r="BI7" s="888" t="s">
        <v>3040</v>
      </c>
      <c r="BJ7" s="888"/>
      <c r="BK7" s="889"/>
      <c r="BL7" s="888" t="s">
        <v>3041</v>
      </c>
      <c r="BM7" s="888"/>
      <c r="BN7" s="889"/>
    </row>
    <row r="8" spans="2:68" ht="2.1" customHeight="1" thickBot="1" x14ac:dyDescent="0.3">
      <c r="B8" s="401"/>
      <c r="D8" s="175"/>
      <c r="E8" s="450"/>
      <c r="F8" s="450"/>
      <c r="G8" s="450"/>
      <c r="H8" s="450"/>
      <c r="I8" s="133"/>
      <c r="J8" s="133"/>
      <c r="K8" s="133"/>
      <c r="L8" s="133"/>
      <c r="M8" s="133"/>
      <c r="N8" s="504"/>
      <c r="O8" s="504"/>
      <c r="P8" s="519"/>
      <c r="Q8" s="133"/>
      <c r="R8" s="133"/>
      <c r="S8" s="133"/>
      <c r="T8" s="650"/>
      <c r="U8" s="515"/>
      <c r="V8" s="515"/>
      <c r="W8" s="515"/>
      <c r="X8" s="156"/>
      <c r="Y8" s="156"/>
      <c r="Z8" s="156"/>
      <c r="AA8" s="156"/>
      <c r="AB8" s="156"/>
      <c r="AC8" s="156"/>
      <c r="AD8" s="795"/>
      <c r="AE8" s="539"/>
      <c r="AF8" s="715"/>
      <c r="AG8" s="539"/>
      <c r="AH8" s="715"/>
      <c r="AI8" s="540"/>
      <c r="AJ8" s="175"/>
      <c r="AK8" s="450"/>
      <c r="AL8" s="450"/>
      <c r="AM8" s="450"/>
      <c r="AN8" s="449"/>
      <c r="AO8" s="505"/>
      <c r="AP8" s="505"/>
      <c r="AQ8" s="650"/>
      <c r="AR8" s="650"/>
      <c r="AS8" s="650"/>
      <c r="AT8" s="650"/>
      <c r="AU8" s="650"/>
      <c r="AV8" s="650"/>
      <c r="AW8" s="650"/>
      <c r="AX8" s="650"/>
      <c r="AY8" s="650"/>
      <c r="AZ8" s="650"/>
      <c r="BA8" s="650"/>
      <c r="BB8" s="717"/>
      <c r="BC8" s="650"/>
      <c r="BD8" s="650"/>
      <c r="BE8" s="796"/>
      <c r="BF8" s="716"/>
      <c r="BG8" s="737"/>
      <c r="BH8" s="737"/>
      <c r="BK8" s="890"/>
      <c r="BL8" s="1"/>
    </row>
    <row r="9" spans="2:68" ht="15" customHeight="1" thickBot="1" x14ac:dyDescent="0.3">
      <c r="B9" s="401"/>
      <c r="D9" s="1067" t="s">
        <v>2248</v>
      </c>
      <c r="E9" s="1068"/>
      <c r="F9" s="1068"/>
      <c r="G9" s="1068"/>
      <c r="H9" s="1069"/>
      <c r="I9" s="518" t="s">
        <v>1859</v>
      </c>
      <c r="J9" s="518" t="s">
        <v>1859</v>
      </c>
      <c r="K9" s="518" t="s">
        <v>1859</v>
      </c>
      <c r="L9" s="518" t="s">
        <v>1859</v>
      </c>
      <c r="M9" s="518" t="s">
        <v>1859</v>
      </c>
      <c r="N9" s="508" t="s">
        <v>1859</v>
      </c>
      <c r="O9" s="508" t="s">
        <v>1859</v>
      </c>
      <c r="P9" s="512" t="s">
        <v>1859</v>
      </c>
      <c r="Q9" s="518" t="s">
        <v>1859</v>
      </c>
      <c r="R9" s="518" t="s">
        <v>1859</v>
      </c>
      <c r="S9" s="518" t="s">
        <v>1859</v>
      </c>
      <c r="T9" s="597"/>
      <c r="U9" s="545" t="str">
        <f t="shared" ref="U9:Z9" si="0">IF($N$10=0,"    －",ROUND(U$10/$N$10,3))</f>
        <v xml:space="preserve">    －</v>
      </c>
      <c r="V9" s="632" t="str">
        <f t="shared" si="0"/>
        <v xml:space="preserve">    －</v>
      </c>
      <c r="W9" s="632" t="str">
        <f t="shared" si="0"/>
        <v xml:space="preserve">    －</v>
      </c>
      <c r="X9" s="718" t="str">
        <f t="shared" si="0"/>
        <v xml:space="preserve">    －</v>
      </c>
      <c r="Y9" s="718" t="str">
        <f t="shared" si="0"/>
        <v xml:space="preserve">    －</v>
      </c>
      <c r="Z9" s="718" t="str">
        <f t="shared" si="0"/>
        <v xml:space="preserve">    －</v>
      </c>
      <c r="AA9" s="891" t="str">
        <f>IF(N10=0,"   －",SUMPRODUCT($N11:$N1210*$P11:$P1210*$AA11:$AA1210)/N10-20)</f>
        <v xml:space="preserve">   －</v>
      </c>
      <c r="AB9" s="719" t="str">
        <f>IF($I$10=0,"    －",ROUND(AB$10/$N$10,3))</f>
        <v xml:space="preserve">    －</v>
      </c>
      <c r="AC9" s="546" t="str">
        <f>IF($I$10=0,"    －",ROUND(AC$10/$N$10,3))</f>
        <v xml:space="preserve">    －</v>
      </c>
      <c r="AD9" s="812"/>
      <c r="AE9" s="560"/>
      <c r="AF9" s="614"/>
      <c r="AG9" s="560"/>
      <c r="AH9" s="720"/>
      <c r="AI9" s="614"/>
      <c r="AJ9" s="1067" t="s">
        <v>2248</v>
      </c>
      <c r="AK9" s="1068"/>
      <c r="AL9" s="1068"/>
      <c r="AM9" s="1069"/>
      <c r="AN9" s="536"/>
      <c r="AO9" s="508" t="s">
        <v>1859</v>
      </c>
      <c r="AP9" s="508" t="s">
        <v>1859</v>
      </c>
      <c r="AQ9" s="721" t="s">
        <v>1859</v>
      </c>
      <c r="AR9" s="721" t="s">
        <v>1859</v>
      </c>
      <c r="AS9" s="633" t="s">
        <v>1859</v>
      </c>
      <c r="AT9" s="633" t="s">
        <v>1859</v>
      </c>
      <c r="AU9" s="551" t="s">
        <v>1859</v>
      </c>
      <c r="AV9" s="551" t="s">
        <v>1859</v>
      </c>
      <c r="AW9" s="633" t="s">
        <v>1859</v>
      </c>
      <c r="AX9" s="633" t="s">
        <v>1859</v>
      </c>
      <c r="AY9" s="634" t="s">
        <v>1859</v>
      </c>
      <c r="AZ9" s="634" t="s">
        <v>1859</v>
      </c>
      <c r="BA9" s="634" t="s">
        <v>1859</v>
      </c>
      <c r="BB9" s="634" t="s">
        <v>1859</v>
      </c>
      <c r="BC9" s="634" t="s">
        <v>1859</v>
      </c>
      <c r="BD9" s="634" t="s">
        <v>1859</v>
      </c>
      <c r="BE9" s="742"/>
      <c r="BF9" s="560"/>
      <c r="BG9" s="614"/>
      <c r="BH9" s="614"/>
      <c r="BI9" s="503" t="s">
        <v>3036</v>
      </c>
      <c r="BJ9" s="503" t="s">
        <v>3037</v>
      </c>
      <c r="BK9" s="503" t="s">
        <v>3010</v>
      </c>
      <c r="BL9" s="503" t="s">
        <v>3036</v>
      </c>
      <c r="BM9" s="503" t="s">
        <v>3037</v>
      </c>
      <c r="BN9" s="503" t="s">
        <v>3010</v>
      </c>
    </row>
    <row r="10" spans="2:68" ht="15" customHeight="1" x14ac:dyDescent="0.25">
      <c r="B10" s="401"/>
      <c r="D10" s="1067" t="s">
        <v>1559</v>
      </c>
      <c r="E10" s="1068"/>
      <c r="F10" s="1068"/>
      <c r="G10" s="1068"/>
      <c r="H10" s="1068"/>
      <c r="I10" s="637">
        <f t="array" ref="I10">SUM(IF(I11:I1210="○",$N11:$N1210*$P11:$P1210,0))</f>
        <v>0</v>
      </c>
      <c r="J10" s="637">
        <f t="array" ref="J10">SUM(IF(J11:J1210="○",$N11:$N1210*$P11:$P1210,0))</f>
        <v>0</v>
      </c>
      <c r="K10" s="637">
        <f t="array" ref="K10">SUM(IF(K11:K1210="○",$N11:$N1210*$P11:$P1210,0))</f>
        <v>0</v>
      </c>
      <c r="L10" s="637">
        <f t="array" ref="L10">SUM(IF(L11:L1210="○",$N11:$N1210*$P11:$P1210,0))</f>
        <v>0</v>
      </c>
      <c r="M10" s="637">
        <f t="array" ref="M10">SUM(IF(M11:M1210="○",$N11:$N1210*$P11:$P1210,0))</f>
        <v>0</v>
      </c>
      <c r="N10" s="709">
        <f>SUMPRODUCT(N11:N1210,$P11:$P1210)</f>
        <v>0</v>
      </c>
      <c r="O10" s="637">
        <f>SUMPRODUCT(O11:O1210,$P11:$P1210)</f>
        <v>0</v>
      </c>
      <c r="P10" s="554">
        <f>SUM(P11:P1210)</f>
        <v>0</v>
      </c>
      <c r="Q10" s="637">
        <f t="array" ref="Q10">SUM(IF(Q11:Q1210="○",$N11:$N1210*$P11:$P1210,0))</f>
        <v>0</v>
      </c>
      <c r="R10" s="637">
        <f t="array" ref="R10">SUM(IF(R11:R1210="○",$N11:$N1210*$P11:$P1210,0))</f>
        <v>0</v>
      </c>
      <c r="S10" s="637">
        <f t="array" ref="S10">SUM(IF(S11:S1210="○",$N11:$N1210*$P11:$P1210,0))</f>
        <v>0</v>
      </c>
      <c r="T10" s="555"/>
      <c r="U10" s="637">
        <f>SUM(BI10:BJ10)</f>
        <v>0</v>
      </c>
      <c r="V10" s="637">
        <f>SUM(BL10:BN10)</f>
        <v>0</v>
      </c>
      <c r="W10" s="637">
        <f t="array" ref="W10">SUM(IF(W11:W1210="○",$N11:$N1210*$P11:$P1210,0))</f>
        <v>0</v>
      </c>
      <c r="X10" s="637">
        <f t="array" ref="X10">SUM(IF(X11:X1210="○",$N11:$N1210*$P11:$P1210,0))</f>
        <v>0</v>
      </c>
      <c r="Y10" s="637">
        <f t="array" ref="Y10">SUM(IF(Y11:Y1210="○",$N11:$N1210*$P11:$P1210,0))</f>
        <v>0</v>
      </c>
      <c r="Z10" s="637">
        <f t="array" ref="Z10">SUM(IF(Z11:Z1210="○",$N11:$N1210*$P11:$P1210,0))</f>
        <v>0</v>
      </c>
      <c r="AA10" s="722" t="s">
        <v>1859</v>
      </c>
      <c r="AB10" s="637">
        <f t="array" ref="AB10">SUM(IF(AB11:AB1210="○",$N11:$N1210*$P11:$P1210,0))</f>
        <v>0</v>
      </c>
      <c r="AC10" s="637">
        <f t="array" ref="AC10">SUM(IF(AC11:AC1210="○",$N11:$N1210*$P11:$P1210,0))</f>
        <v>0</v>
      </c>
      <c r="AD10" s="703"/>
      <c r="AE10" s="723"/>
      <c r="AF10" s="724"/>
      <c r="AG10" s="723"/>
      <c r="AH10" s="725"/>
      <c r="AI10" s="724"/>
      <c r="AJ10" s="1067" t="s">
        <v>1559</v>
      </c>
      <c r="AK10" s="1068"/>
      <c r="AL10" s="1068"/>
      <c r="AM10" s="1069"/>
      <c r="AN10" s="726"/>
      <c r="AO10" s="547" t="s">
        <v>1859</v>
      </c>
      <c r="AP10" s="547" t="s">
        <v>1859</v>
      </c>
      <c r="AQ10" s="547" t="s">
        <v>1859</v>
      </c>
      <c r="AR10" s="547" t="s">
        <v>1859</v>
      </c>
      <c r="AS10" s="548" t="s">
        <v>1859</v>
      </c>
      <c r="AT10" s="548" t="s">
        <v>1859</v>
      </c>
      <c r="AU10" s="558">
        <f t="shared" ref="AU10:BD10" si="1">SUM(AU11:AU1210)</f>
        <v>0</v>
      </c>
      <c r="AV10" s="606">
        <f t="shared" si="1"/>
        <v>0</v>
      </c>
      <c r="AW10" s="558">
        <f t="shared" si="1"/>
        <v>0</v>
      </c>
      <c r="AX10" s="641">
        <f t="shared" si="1"/>
        <v>0</v>
      </c>
      <c r="AY10" s="558">
        <f t="shared" si="1"/>
        <v>0</v>
      </c>
      <c r="AZ10" s="606">
        <f t="shared" si="1"/>
        <v>0</v>
      </c>
      <c r="BA10" s="558">
        <f t="shared" si="1"/>
        <v>0</v>
      </c>
      <c r="BB10" s="606">
        <f t="shared" si="1"/>
        <v>0</v>
      </c>
      <c r="BC10" s="558">
        <f t="shared" si="1"/>
        <v>0</v>
      </c>
      <c r="BD10" s="606">
        <f t="shared" si="1"/>
        <v>0</v>
      </c>
      <c r="BE10" s="743"/>
      <c r="BF10" s="727"/>
      <c r="BG10" s="506"/>
      <c r="BH10" s="506"/>
      <c r="BI10" s="1">
        <f t="array" ref="BI10">SUM(IF(K11:K1210="○",IF($U11:$U1210&gt;=BI$5,$N11:$N1210*$P11:$P1210,0)))</f>
        <v>0</v>
      </c>
      <c r="BJ10" s="1">
        <f t="array" ref="BJ10">SUM(IF(L11:L1210="○",IF($U11:$U1210&gt;=BJ$5,$N11:$N1210*$P11:$P1210,0)))</f>
        <v>0</v>
      </c>
      <c r="BK10" s="5" t="s">
        <v>3042</v>
      </c>
      <c r="BL10" s="1">
        <f t="array" ref="BL10">SUM(IF(K11:K1210="○",IF($V11:$V1210&gt;=BI$6,$N11:$N1210*$P11:$P1210,0)))</f>
        <v>0</v>
      </c>
      <c r="BM10" s="1">
        <f t="array" ref="BM10">SUM(IF(L11:L1210="○",IF($V11:$V1210&gt;=BJ$6,$N11:$N1210*$P11:$P1210,0)))</f>
        <v>0</v>
      </c>
      <c r="BN10" s="1">
        <f t="array" ref="BN10">SUM(IF(M11:M1210="○",IF($V11:$V1210&gt;=BK$6,$N11:$N1210*$P11:$P1210,0)))</f>
        <v>0</v>
      </c>
    </row>
    <row r="11" spans="2:68" ht="13.5" customHeight="1" x14ac:dyDescent="0.25">
      <c r="B11" s="401"/>
      <c r="D11" s="459">
        <v>1</v>
      </c>
      <c r="E11" s="644"/>
      <c r="F11" s="644"/>
      <c r="G11" s="644"/>
      <c r="H11" s="644"/>
      <c r="I11" s="569"/>
      <c r="J11" s="569"/>
      <c r="K11" s="569"/>
      <c r="L11" s="569"/>
      <c r="M11" s="569"/>
      <c r="N11" s="700"/>
      <c r="O11" s="700"/>
      <c r="P11" s="575"/>
      <c r="Q11" s="569"/>
      <c r="R11" s="569"/>
      <c r="S11" s="569"/>
      <c r="T11" s="898"/>
      <c r="U11" s="756"/>
      <c r="V11" s="756"/>
      <c r="W11" s="581"/>
      <c r="X11" s="571"/>
      <c r="Y11" s="571"/>
      <c r="Z11" s="571"/>
      <c r="AA11" s="791"/>
      <c r="AB11" s="583"/>
      <c r="AC11" s="571"/>
      <c r="AD11" s="813"/>
      <c r="AE11" s="646"/>
      <c r="AF11" s="730"/>
      <c r="AG11" s="646"/>
      <c r="AH11" s="730"/>
      <c r="AI11" s="646"/>
      <c r="AJ11" s="416">
        <v>1</v>
      </c>
      <c r="AK11" s="416" t="str">
        <f t="shared" ref="AK11:AK40" si="2">IF(E11="","",E11)</f>
        <v/>
      </c>
      <c r="AL11" s="416" t="str">
        <f t="shared" ref="AL11:AL40" si="3">IF(G11="","",G11)</f>
        <v/>
      </c>
      <c r="AM11" s="416" t="str">
        <f t="shared" ref="AM11:AM40" si="4">IF(H11="","",H11)</f>
        <v/>
      </c>
      <c r="AN11" s="731"/>
      <c r="AO11" s="728"/>
      <c r="AP11" s="728"/>
      <c r="AQ11" s="479"/>
      <c r="AR11" s="479"/>
      <c r="AS11" s="584"/>
      <c r="AT11" s="584"/>
      <c r="AU11" s="585" t="str">
        <f>IF(P11="","",IF(L11="○",AO11*3.6/1000*P11*AQ11*AS11+AP11*3.6/1000*P11*AR11*AT11,""))</f>
        <v/>
      </c>
      <c r="AV11" s="585" t="str">
        <f>IF(P11="","",IF(L11&lt;&gt;"○",AO11/1000*P11*AQ11*AS11+AP11/1000*P11*AR11*AT11,""))</f>
        <v/>
      </c>
      <c r="AW11" s="479"/>
      <c r="AX11" s="479"/>
      <c r="AY11" s="587" t="str">
        <f t="shared" ref="AY11:AY40" si="5">IF(Q11="○",IF(AW11="",AU11,AW11),"")</f>
        <v/>
      </c>
      <c r="AZ11" s="587" t="str">
        <f t="shared" ref="AZ11:AZ40" si="6">IF(Q11="○",IF(AX11="",AV11,AX11),"")</f>
        <v/>
      </c>
      <c r="BA11" s="587" t="str">
        <f t="shared" ref="BA11:BA40" si="7">IF(R11="○",IF(AW11="",AU11,AW11),"")</f>
        <v/>
      </c>
      <c r="BB11" s="587" t="str">
        <f t="shared" ref="BB11:BB40" si="8">IF(R11="○",IF(AX11="",AV11,AX11),"")</f>
        <v/>
      </c>
      <c r="BC11" s="587" t="str">
        <f t="shared" ref="BC11:BC40" si="9">IF(S11="○",IF(AW11="",AU11,AW11),"")</f>
        <v/>
      </c>
      <c r="BD11" s="587" t="str">
        <f t="shared" ref="BD11:BD40" si="10">IF(S11="○",IF(AX11="",AV11,AX11),"")</f>
        <v/>
      </c>
      <c r="BE11" s="808"/>
      <c r="BF11" s="646"/>
      <c r="BG11" s="649"/>
      <c r="BH11" s="649"/>
    </row>
    <row r="12" spans="2:68" ht="13.5" customHeight="1" x14ac:dyDescent="0.25">
      <c r="B12" s="401"/>
      <c r="D12" s="416">
        <f>D11+1</f>
        <v>2</v>
      </c>
      <c r="E12" s="534"/>
      <c r="F12" s="534"/>
      <c r="G12" s="534"/>
      <c r="H12" s="534"/>
      <c r="I12" s="571"/>
      <c r="J12" s="571"/>
      <c r="K12" s="571"/>
      <c r="L12" s="571"/>
      <c r="M12" s="571"/>
      <c r="N12" s="484"/>
      <c r="O12" s="484"/>
      <c r="P12" s="586"/>
      <c r="Q12" s="571"/>
      <c r="R12" s="571"/>
      <c r="S12" s="571"/>
      <c r="T12" s="899"/>
      <c r="U12" s="756"/>
      <c r="V12" s="756"/>
      <c r="W12" s="581"/>
      <c r="X12" s="571"/>
      <c r="Y12" s="571"/>
      <c r="Z12" s="571"/>
      <c r="AA12" s="791"/>
      <c r="AB12" s="583"/>
      <c r="AC12" s="571"/>
      <c r="AD12" s="813"/>
      <c r="AE12" s="646"/>
      <c r="AF12" s="730"/>
      <c r="AG12" s="646"/>
      <c r="AH12" s="730"/>
      <c r="AI12" s="646"/>
      <c r="AJ12" s="416">
        <f t="shared" ref="AJ12:AJ39" si="11">AJ11+1</f>
        <v>2</v>
      </c>
      <c r="AK12" s="416" t="str">
        <f t="shared" si="2"/>
        <v/>
      </c>
      <c r="AL12" s="416" t="str">
        <f t="shared" si="3"/>
        <v/>
      </c>
      <c r="AM12" s="416" t="str">
        <f t="shared" si="4"/>
        <v/>
      </c>
      <c r="AN12" s="731"/>
      <c r="AO12" s="732"/>
      <c r="AP12" s="732"/>
      <c r="AQ12" s="479"/>
      <c r="AR12" s="479"/>
      <c r="AS12" s="584"/>
      <c r="AT12" s="584"/>
      <c r="AU12" s="585" t="str">
        <f t="shared" ref="AU12:AU75" si="12">IF(P12="","",IF(L12="○",AO12*3.6/1000*P12*AQ12*AS12+AP12*3.6/1000*P12*AR12*AT12,""))</f>
        <v/>
      </c>
      <c r="AV12" s="585" t="str">
        <f t="shared" ref="AV12:AV75" si="13">IF(P12="","",IF(L12&lt;&gt;"○",AO12/1000*P12*AQ12*AS12+AP12/1000*P12*AR12*AT12,""))</f>
        <v/>
      </c>
      <c r="AW12" s="479"/>
      <c r="AX12" s="479"/>
      <c r="AY12" s="587" t="str">
        <f t="shared" si="5"/>
        <v/>
      </c>
      <c r="AZ12" s="587" t="str">
        <f t="shared" si="6"/>
        <v/>
      </c>
      <c r="BA12" s="587" t="str">
        <f t="shared" si="7"/>
        <v/>
      </c>
      <c r="BB12" s="587" t="str">
        <f t="shared" si="8"/>
        <v/>
      </c>
      <c r="BC12" s="587" t="str">
        <f t="shared" si="9"/>
        <v/>
      </c>
      <c r="BD12" s="587" t="str">
        <f t="shared" si="10"/>
        <v/>
      </c>
      <c r="BE12" s="808"/>
      <c r="BF12" s="646"/>
      <c r="BG12" s="649"/>
      <c r="BH12" s="649"/>
    </row>
    <row r="13" spans="2:68" ht="13.5" customHeight="1" x14ac:dyDescent="0.25">
      <c r="B13" s="401"/>
      <c r="D13" s="416">
        <f>D12+1</f>
        <v>3</v>
      </c>
      <c r="E13" s="534"/>
      <c r="F13" s="534"/>
      <c r="G13" s="534"/>
      <c r="H13" s="534"/>
      <c r="I13" s="571"/>
      <c r="J13" s="571"/>
      <c r="K13" s="571"/>
      <c r="L13" s="571"/>
      <c r="M13" s="571"/>
      <c r="N13" s="484"/>
      <c r="O13" s="484"/>
      <c r="P13" s="586"/>
      <c r="Q13" s="571"/>
      <c r="R13" s="571"/>
      <c r="S13" s="571"/>
      <c r="T13" s="899"/>
      <c r="U13" s="756"/>
      <c r="V13" s="756"/>
      <c r="W13" s="581"/>
      <c r="X13" s="571"/>
      <c r="Y13" s="571"/>
      <c r="Z13" s="571"/>
      <c r="AA13" s="791"/>
      <c r="AB13" s="583"/>
      <c r="AC13" s="571"/>
      <c r="AD13" s="813"/>
      <c r="AE13" s="646"/>
      <c r="AF13" s="730"/>
      <c r="AG13" s="646"/>
      <c r="AH13" s="730"/>
      <c r="AI13" s="646"/>
      <c r="AJ13" s="416">
        <f t="shared" si="11"/>
        <v>3</v>
      </c>
      <c r="AK13" s="416" t="str">
        <f t="shared" si="2"/>
        <v/>
      </c>
      <c r="AL13" s="416" t="str">
        <f t="shared" si="3"/>
        <v/>
      </c>
      <c r="AM13" s="416" t="str">
        <f t="shared" si="4"/>
        <v/>
      </c>
      <c r="AN13" s="731"/>
      <c r="AO13" s="732"/>
      <c r="AP13" s="732"/>
      <c r="AQ13" s="479"/>
      <c r="AR13" s="479"/>
      <c r="AS13" s="584"/>
      <c r="AT13" s="584"/>
      <c r="AU13" s="585" t="str">
        <f t="shared" si="12"/>
        <v/>
      </c>
      <c r="AV13" s="585" t="str">
        <f t="shared" si="13"/>
        <v/>
      </c>
      <c r="AW13" s="479"/>
      <c r="AX13" s="479"/>
      <c r="AY13" s="587" t="str">
        <f t="shared" si="5"/>
        <v/>
      </c>
      <c r="AZ13" s="587" t="str">
        <f t="shared" si="6"/>
        <v/>
      </c>
      <c r="BA13" s="587" t="str">
        <f t="shared" si="7"/>
        <v/>
      </c>
      <c r="BB13" s="587" t="str">
        <f t="shared" si="8"/>
        <v/>
      </c>
      <c r="BC13" s="587" t="str">
        <f t="shared" si="9"/>
        <v/>
      </c>
      <c r="BD13" s="587" t="str">
        <f t="shared" si="10"/>
        <v/>
      </c>
      <c r="BE13" s="808"/>
      <c r="BF13" s="646"/>
      <c r="BG13" s="649"/>
      <c r="BH13" s="649"/>
    </row>
    <row r="14" spans="2:68" ht="13.5" customHeight="1" x14ac:dyDescent="0.25">
      <c r="B14" s="401"/>
      <c r="D14" s="416">
        <f t="shared" ref="D14:D41" si="14">D13+1</f>
        <v>4</v>
      </c>
      <c r="E14" s="534"/>
      <c r="F14" s="534"/>
      <c r="G14" s="534"/>
      <c r="H14" s="534"/>
      <c r="I14" s="571"/>
      <c r="J14" s="571"/>
      <c r="K14" s="571"/>
      <c r="L14" s="571"/>
      <c r="M14" s="571"/>
      <c r="N14" s="484"/>
      <c r="O14" s="484"/>
      <c r="P14" s="586"/>
      <c r="Q14" s="571"/>
      <c r="R14" s="571"/>
      <c r="S14" s="571"/>
      <c r="T14" s="899"/>
      <c r="U14" s="756"/>
      <c r="V14" s="756"/>
      <c r="W14" s="581"/>
      <c r="X14" s="571"/>
      <c r="Y14" s="571"/>
      <c r="Z14" s="571"/>
      <c r="AA14" s="791"/>
      <c r="AB14" s="583"/>
      <c r="AC14" s="571"/>
      <c r="AD14" s="813"/>
      <c r="AE14" s="646"/>
      <c r="AF14" s="730"/>
      <c r="AG14" s="646"/>
      <c r="AH14" s="730"/>
      <c r="AI14" s="646"/>
      <c r="AJ14" s="416">
        <f t="shared" si="11"/>
        <v>4</v>
      </c>
      <c r="AK14" s="416" t="str">
        <f t="shared" si="2"/>
        <v/>
      </c>
      <c r="AL14" s="416" t="str">
        <f t="shared" si="3"/>
        <v/>
      </c>
      <c r="AM14" s="416" t="str">
        <f t="shared" si="4"/>
        <v/>
      </c>
      <c r="AN14" s="731"/>
      <c r="AO14" s="732"/>
      <c r="AP14" s="732"/>
      <c r="AQ14" s="479"/>
      <c r="AR14" s="479"/>
      <c r="AS14" s="584"/>
      <c r="AT14" s="584"/>
      <c r="AU14" s="585" t="str">
        <f t="shared" si="12"/>
        <v/>
      </c>
      <c r="AV14" s="585" t="str">
        <f t="shared" si="13"/>
        <v/>
      </c>
      <c r="AW14" s="479"/>
      <c r="AX14" s="479"/>
      <c r="AY14" s="587" t="str">
        <f t="shared" si="5"/>
        <v/>
      </c>
      <c r="AZ14" s="587" t="str">
        <f t="shared" si="6"/>
        <v/>
      </c>
      <c r="BA14" s="587" t="str">
        <f t="shared" si="7"/>
        <v/>
      </c>
      <c r="BB14" s="587" t="str">
        <f t="shared" si="8"/>
        <v/>
      </c>
      <c r="BC14" s="587" t="str">
        <f t="shared" si="9"/>
        <v/>
      </c>
      <c r="BD14" s="587" t="str">
        <f t="shared" si="10"/>
        <v/>
      </c>
      <c r="BE14" s="808"/>
      <c r="BF14" s="646"/>
      <c r="BG14" s="649"/>
      <c r="BH14" s="649"/>
    </row>
    <row r="15" spans="2:68" ht="13.5" customHeight="1" x14ac:dyDescent="0.25">
      <c r="B15" s="401"/>
      <c r="D15" s="416">
        <f t="shared" si="14"/>
        <v>5</v>
      </c>
      <c r="E15" s="534"/>
      <c r="F15" s="534"/>
      <c r="G15" s="534"/>
      <c r="H15" s="534"/>
      <c r="I15" s="571"/>
      <c r="J15" s="571"/>
      <c r="K15" s="571"/>
      <c r="L15" s="571"/>
      <c r="M15" s="571"/>
      <c r="N15" s="484"/>
      <c r="O15" s="484"/>
      <c r="P15" s="586"/>
      <c r="Q15" s="571"/>
      <c r="R15" s="571"/>
      <c r="S15" s="571"/>
      <c r="T15" s="899"/>
      <c r="U15" s="756"/>
      <c r="V15" s="756"/>
      <c r="W15" s="581"/>
      <c r="X15" s="571"/>
      <c r="Y15" s="571"/>
      <c r="Z15" s="571"/>
      <c r="AA15" s="791"/>
      <c r="AB15" s="583"/>
      <c r="AC15" s="571"/>
      <c r="AD15" s="813"/>
      <c r="AE15" s="646"/>
      <c r="AF15" s="730"/>
      <c r="AG15" s="646"/>
      <c r="AH15" s="730"/>
      <c r="AI15" s="646"/>
      <c r="AJ15" s="416">
        <f t="shared" si="11"/>
        <v>5</v>
      </c>
      <c r="AK15" s="416" t="str">
        <f t="shared" si="2"/>
        <v/>
      </c>
      <c r="AL15" s="416" t="str">
        <f t="shared" si="3"/>
        <v/>
      </c>
      <c r="AM15" s="416" t="str">
        <f t="shared" si="4"/>
        <v/>
      </c>
      <c r="AN15" s="731"/>
      <c r="AO15" s="732"/>
      <c r="AP15" s="732"/>
      <c r="AQ15" s="479"/>
      <c r="AR15" s="479"/>
      <c r="AS15" s="584"/>
      <c r="AT15" s="584"/>
      <c r="AU15" s="585" t="str">
        <f t="shared" si="12"/>
        <v/>
      </c>
      <c r="AV15" s="585" t="str">
        <f t="shared" si="13"/>
        <v/>
      </c>
      <c r="AW15" s="479"/>
      <c r="AX15" s="479"/>
      <c r="AY15" s="587" t="str">
        <f t="shared" si="5"/>
        <v/>
      </c>
      <c r="AZ15" s="587" t="str">
        <f t="shared" si="6"/>
        <v/>
      </c>
      <c r="BA15" s="587" t="str">
        <f t="shared" si="7"/>
        <v/>
      </c>
      <c r="BB15" s="587" t="str">
        <f t="shared" si="8"/>
        <v/>
      </c>
      <c r="BC15" s="587" t="str">
        <f t="shared" si="9"/>
        <v/>
      </c>
      <c r="BD15" s="587" t="str">
        <f t="shared" si="10"/>
        <v/>
      </c>
      <c r="BE15" s="808"/>
      <c r="BF15" s="646"/>
      <c r="BG15" s="649"/>
      <c r="BH15" s="649"/>
    </row>
    <row r="16" spans="2:68" ht="13.5" customHeight="1" x14ac:dyDescent="0.25">
      <c r="B16" s="401"/>
      <c r="D16" s="416">
        <f t="shared" si="14"/>
        <v>6</v>
      </c>
      <c r="E16" s="534"/>
      <c r="F16" s="534"/>
      <c r="G16" s="534"/>
      <c r="H16" s="534"/>
      <c r="I16" s="571"/>
      <c r="J16" s="571"/>
      <c r="K16" s="571"/>
      <c r="L16" s="571"/>
      <c r="M16" s="571"/>
      <c r="N16" s="484"/>
      <c r="O16" s="484"/>
      <c r="P16" s="586"/>
      <c r="Q16" s="571"/>
      <c r="R16" s="571"/>
      <c r="S16" s="571"/>
      <c r="T16" s="899"/>
      <c r="U16" s="756"/>
      <c r="V16" s="756"/>
      <c r="W16" s="581"/>
      <c r="X16" s="571"/>
      <c r="Y16" s="571"/>
      <c r="Z16" s="571"/>
      <c r="AA16" s="791"/>
      <c r="AB16" s="583"/>
      <c r="AC16" s="571"/>
      <c r="AD16" s="813"/>
      <c r="AE16" s="646"/>
      <c r="AF16" s="730"/>
      <c r="AG16" s="646"/>
      <c r="AH16" s="730"/>
      <c r="AI16" s="646"/>
      <c r="AJ16" s="416">
        <f t="shared" si="11"/>
        <v>6</v>
      </c>
      <c r="AK16" s="416" t="str">
        <f t="shared" si="2"/>
        <v/>
      </c>
      <c r="AL16" s="416" t="str">
        <f t="shared" si="3"/>
        <v/>
      </c>
      <c r="AM16" s="416" t="str">
        <f t="shared" si="4"/>
        <v/>
      </c>
      <c r="AN16" s="731"/>
      <c r="AO16" s="732"/>
      <c r="AP16" s="732"/>
      <c r="AQ16" s="479"/>
      <c r="AR16" s="479"/>
      <c r="AS16" s="584"/>
      <c r="AT16" s="584"/>
      <c r="AU16" s="585" t="str">
        <f t="shared" si="12"/>
        <v/>
      </c>
      <c r="AV16" s="585" t="str">
        <f t="shared" si="13"/>
        <v/>
      </c>
      <c r="AW16" s="479"/>
      <c r="AX16" s="479"/>
      <c r="AY16" s="587" t="str">
        <f t="shared" si="5"/>
        <v/>
      </c>
      <c r="AZ16" s="587" t="str">
        <f t="shared" si="6"/>
        <v/>
      </c>
      <c r="BA16" s="587" t="str">
        <f t="shared" si="7"/>
        <v/>
      </c>
      <c r="BB16" s="587" t="str">
        <f t="shared" si="8"/>
        <v/>
      </c>
      <c r="BC16" s="587" t="str">
        <f t="shared" si="9"/>
        <v/>
      </c>
      <c r="BD16" s="587" t="str">
        <f t="shared" si="10"/>
        <v/>
      </c>
      <c r="BE16" s="808"/>
      <c r="BF16" s="646"/>
      <c r="BG16" s="649"/>
      <c r="BH16" s="649"/>
    </row>
    <row r="17" spans="2:60" ht="13.5" customHeight="1" x14ac:dyDescent="0.25">
      <c r="B17" s="401"/>
      <c r="D17" s="416">
        <f t="shared" si="14"/>
        <v>7</v>
      </c>
      <c r="E17" s="534"/>
      <c r="F17" s="534"/>
      <c r="G17" s="534"/>
      <c r="H17" s="534"/>
      <c r="I17" s="571"/>
      <c r="J17" s="571"/>
      <c r="K17" s="571"/>
      <c r="L17" s="571"/>
      <c r="M17" s="571"/>
      <c r="N17" s="484"/>
      <c r="O17" s="484"/>
      <c r="P17" s="586"/>
      <c r="Q17" s="571"/>
      <c r="R17" s="571"/>
      <c r="S17" s="571"/>
      <c r="T17" s="899"/>
      <c r="U17" s="756"/>
      <c r="V17" s="756"/>
      <c r="W17" s="581"/>
      <c r="X17" s="571"/>
      <c r="Y17" s="571"/>
      <c r="Z17" s="571"/>
      <c r="AA17" s="791"/>
      <c r="AB17" s="583"/>
      <c r="AC17" s="571"/>
      <c r="AD17" s="813"/>
      <c r="AE17" s="646"/>
      <c r="AF17" s="730"/>
      <c r="AG17" s="646"/>
      <c r="AH17" s="730"/>
      <c r="AI17" s="646"/>
      <c r="AJ17" s="416">
        <f t="shared" si="11"/>
        <v>7</v>
      </c>
      <c r="AK17" s="416" t="str">
        <f t="shared" si="2"/>
        <v/>
      </c>
      <c r="AL17" s="416" t="str">
        <f t="shared" si="3"/>
        <v/>
      </c>
      <c r="AM17" s="416" t="str">
        <f t="shared" si="4"/>
        <v/>
      </c>
      <c r="AN17" s="731"/>
      <c r="AO17" s="732"/>
      <c r="AP17" s="732"/>
      <c r="AQ17" s="479"/>
      <c r="AR17" s="479"/>
      <c r="AS17" s="584"/>
      <c r="AT17" s="584"/>
      <c r="AU17" s="585" t="str">
        <f t="shared" si="12"/>
        <v/>
      </c>
      <c r="AV17" s="585" t="str">
        <f t="shared" si="13"/>
        <v/>
      </c>
      <c r="AW17" s="479"/>
      <c r="AX17" s="479"/>
      <c r="AY17" s="587" t="str">
        <f t="shared" si="5"/>
        <v/>
      </c>
      <c r="AZ17" s="587" t="str">
        <f t="shared" si="6"/>
        <v/>
      </c>
      <c r="BA17" s="587" t="str">
        <f t="shared" si="7"/>
        <v/>
      </c>
      <c r="BB17" s="587" t="str">
        <f t="shared" si="8"/>
        <v/>
      </c>
      <c r="BC17" s="587" t="str">
        <f t="shared" si="9"/>
        <v/>
      </c>
      <c r="BD17" s="587" t="str">
        <f t="shared" si="10"/>
        <v/>
      </c>
      <c r="BE17" s="808"/>
      <c r="BF17" s="646"/>
      <c r="BG17" s="649"/>
      <c r="BH17" s="649"/>
    </row>
    <row r="18" spans="2:60" ht="13.5" customHeight="1" x14ac:dyDescent="0.25">
      <c r="B18" s="401"/>
      <c r="D18" s="416">
        <f t="shared" si="14"/>
        <v>8</v>
      </c>
      <c r="E18" s="534"/>
      <c r="F18" s="534"/>
      <c r="G18" s="534"/>
      <c r="H18" s="534"/>
      <c r="I18" s="571"/>
      <c r="J18" s="571"/>
      <c r="K18" s="571"/>
      <c r="L18" s="571"/>
      <c r="M18" s="571"/>
      <c r="N18" s="484"/>
      <c r="O18" s="484"/>
      <c r="P18" s="586"/>
      <c r="Q18" s="571"/>
      <c r="R18" s="571"/>
      <c r="S18" s="571"/>
      <c r="T18" s="899"/>
      <c r="U18" s="756"/>
      <c r="V18" s="756"/>
      <c r="W18" s="581"/>
      <c r="X18" s="571"/>
      <c r="Y18" s="571"/>
      <c r="Z18" s="571"/>
      <c r="AA18" s="791"/>
      <c r="AB18" s="583"/>
      <c r="AC18" s="571"/>
      <c r="AD18" s="813"/>
      <c r="AE18" s="646"/>
      <c r="AF18" s="730"/>
      <c r="AG18" s="646"/>
      <c r="AH18" s="730"/>
      <c r="AI18" s="646"/>
      <c r="AJ18" s="416">
        <f t="shared" si="11"/>
        <v>8</v>
      </c>
      <c r="AK18" s="416" t="str">
        <f t="shared" si="2"/>
        <v/>
      </c>
      <c r="AL18" s="416" t="str">
        <f t="shared" si="3"/>
        <v/>
      </c>
      <c r="AM18" s="416" t="str">
        <f t="shared" si="4"/>
        <v/>
      </c>
      <c r="AN18" s="731"/>
      <c r="AO18" s="732"/>
      <c r="AP18" s="732"/>
      <c r="AQ18" s="479"/>
      <c r="AR18" s="479"/>
      <c r="AS18" s="584"/>
      <c r="AT18" s="584"/>
      <c r="AU18" s="585" t="str">
        <f t="shared" si="12"/>
        <v/>
      </c>
      <c r="AV18" s="585" t="str">
        <f t="shared" si="13"/>
        <v/>
      </c>
      <c r="AW18" s="479"/>
      <c r="AX18" s="479"/>
      <c r="AY18" s="587" t="str">
        <f t="shared" si="5"/>
        <v/>
      </c>
      <c r="AZ18" s="587" t="str">
        <f t="shared" si="6"/>
        <v/>
      </c>
      <c r="BA18" s="587" t="str">
        <f t="shared" si="7"/>
        <v/>
      </c>
      <c r="BB18" s="587" t="str">
        <f t="shared" si="8"/>
        <v/>
      </c>
      <c r="BC18" s="587" t="str">
        <f t="shared" si="9"/>
        <v/>
      </c>
      <c r="BD18" s="587" t="str">
        <f t="shared" si="10"/>
        <v/>
      </c>
      <c r="BE18" s="808"/>
      <c r="BF18" s="646"/>
      <c r="BG18" s="649"/>
      <c r="BH18" s="649"/>
    </row>
    <row r="19" spans="2:60" ht="13.5" customHeight="1" x14ac:dyDescent="0.25">
      <c r="B19" s="401"/>
      <c r="D19" s="416">
        <f t="shared" si="14"/>
        <v>9</v>
      </c>
      <c r="E19" s="534"/>
      <c r="F19" s="534"/>
      <c r="G19" s="534"/>
      <c r="H19" s="534"/>
      <c r="I19" s="571"/>
      <c r="J19" s="571"/>
      <c r="K19" s="571"/>
      <c r="L19" s="571"/>
      <c r="M19" s="571"/>
      <c r="N19" s="484"/>
      <c r="O19" s="484"/>
      <c r="P19" s="586"/>
      <c r="Q19" s="571"/>
      <c r="R19" s="571"/>
      <c r="S19" s="571"/>
      <c r="T19" s="899"/>
      <c r="U19" s="756"/>
      <c r="V19" s="756"/>
      <c r="W19" s="581"/>
      <c r="X19" s="571"/>
      <c r="Y19" s="571"/>
      <c r="Z19" s="571"/>
      <c r="AA19" s="791"/>
      <c r="AB19" s="583"/>
      <c r="AC19" s="571"/>
      <c r="AD19" s="813"/>
      <c r="AE19" s="646"/>
      <c r="AF19" s="730"/>
      <c r="AG19" s="646"/>
      <c r="AH19" s="730"/>
      <c r="AI19" s="646"/>
      <c r="AJ19" s="416">
        <f t="shared" si="11"/>
        <v>9</v>
      </c>
      <c r="AK19" s="416" t="str">
        <f t="shared" si="2"/>
        <v/>
      </c>
      <c r="AL19" s="416" t="str">
        <f t="shared" si="3"/>
        <v/>
      </c>
      <c r="AM19" s="416" t="str">
        <f t="shared" si="4"/>
        <v/>
      </c>
      <c r="AN19" s="731"/>
      <c r="AO19" s="732"/>
      <c r="AP19" s="732"/>
      <c r="AQ19" s="479"/>
      <c r="AR19" s="479"/>
      <c r="AS19" s="584"/>
      <c r="AT19" s="584"/>
      <c r="AU19" s="585" t="str">
        <f t="shared" si="12"/>
        <v/>
      </c>
      <c r="AV19" s="585" t="str">
        <f t="shared" si="13"/>
        <v/>
      </c>
      <c r="AW19" s="479"/>
      <c r="AX19" s="479"/>
      <c r="AY19" s="587" t="str">
        <f t="shared" si="5"/>
        <v/>
      </c>
      <c r="AZ19" s="587" t="str">
        <f t="shared" si="6"/>
        <v/>
      </c>
      <c r="BA19" s="587" t="str">
        <f t="shared" si="7"/>
        <v/>
      </c>
      <c r="BB19" s="587" t="str">
        <f t="shared" si="8"/>
        <v/>
      </c>
      <c r="BC19" s="587" t="str">
        <f t="shared" si="9"/>
        <v/>
      </c>
      <c r="BD19" s="587" t="str">
        <f t="shared" si="10"/>
        <v/>
      </c>
      <c r="BE19" s="808"/>
      <c r="BF19" s="646"/>
      <c r="BG19" s="649"/>
      <c r="BH19" s="649"/>
    </row>
    <row r="20" spans="2:60" ht="13.5" customHeight="1" x14ac:dyDescent="0.25">
      <c r="B20" s="401"/>
      <c r="D20" s="416">
        <f t="shared" si="14"/>
        <v>10</v>
      </c>
      <c r="E20" s="534"/>
      <c r="F20" s="534"/>
      <c r="G20" s="534"/>
      <c r="H20" s="534"/>
      <c r="I20" s="571"/>
      <c r="J20" s="571"/>
      <c r="K20" s="571"/>
      <c r="L20" s="571"/>
      <c r="M20" s="571"/>
      <c r="N20" s="484"/>
      <c r="O20" s="484"/>
      <c r="P20" s="586"/>
      <c r="Q20" s="571"/>
      <c r="R20" s="571"/>
      <c r="S20" s="571"/>
      <c r="T20" s="899"/>
      <c r="U20" s="756"/>
      <c r="V20" s="756"/>
      <c r="W20" s="581"/>
      <c r="X20" s="571"/>
      <c r="Y20" s="571"/>
      <c r="Z20" s="571"/>
      <c r="AA20" s="791"/>
      <c r="AB20" s="583"/>
      <c r="AC20" s="571"/>
      <c r="AD20" s="813"/>
      <c r="AE20" s="646"/>
      <c r="AF20" s="730"/>
      <c r="AG20" s="646"/>
      <c r="AH20" s="730"/>
      <c r="AI20" s="646"/>
      <c r="AJ20" s="416">
        <f t="shared" si="11"/>
        <v>10</v>
      </c>
      <c r="AK20" s="416" t="str">
        <f t="shared" si="2"/>
        <v/>
      </c>
      <c r="AL20" s="416" t="str">
        <f t="shared" si="3"/>
        <v/>
      </c>
      <c r="AM20" s="416" t="str">
        <f t="shared" si="4"/>
        <v/>
      </c>
      <c r="AN20" s="731"/>
      <c r="AO20" s="732"/>
      <c r="AP20" s="732"/>
      <c r="AQ20" s="479"/>
      <c r="AR20" s="479"/>
      <c r="AS20" s="584"/>
      <c r="AT20" s="584"/>
      <c r="AU20" s="585" t="str">
        <f t="shared" si="12"/>
        <v/>
      </c>
      <c r="AV20" s="585" t="str">
        <f t="shared" si="13"/>
        <v/>
      </c>
      <c r="AW20" s="479"/>
      <c r="AX20" s="479"/>
      <c r="AY20" s="587" t="str">
        <f t="shared" si="5"/>
        <v/>
      </c>
      <c r="AZ20" s="587" t="str">
        <f t="shared" si="6"/>
        <v/>
      </c>
      <c r="BA20" s="587" t="str">
        <f t="shared" si="7"/>
        <v/>
      </c>
      <c r="BB20" s="587" t="str">
        <f t="shared" si="8"/>
        <v/>
      </c>
      <c r="BC20" s="587" t="str">
        <f t="shared" si="9"/>
        <v/>
      </c>
      <c r="BD20" s="587" t="str">
        <f t="shared" si="10"/>
        <v/>
      </c>
      <c r="BE20" s="808"/>
      <c r="BF20" s="646"/>
      <c r="BG20" s="649"/>
      <c r="BH20" s="649"/>
    </row>
    <row r="21" spans="2:60" ht="13.5" customHeight="1" x14ac:dyDescent="0.25">
      <c r="B21" s="401"/>
      <c r="D21" s="416">
        <f t="shared" si="14"/>
        <v>11</v>
      </c>
      <c r="E21" s="534"/>
      <c r="F21" s="534"/>
      <c r="G21" s="534"/>
      <c r="H21" s="534"/>
      <c r="I21" s="571"/>
      <c r="J21" s="571"/>
      <c r="K21" s="571"/>
      <c r="L21" s="571"/>
      <c r="M21" s="571"/>
      <c r="N21" s="484"/>
      <c r="O21" s="484"/>
      <c r="P21" s="586"/>
      <c r="Q21" s="571"/>
      <c r="R21" s="571"/>
      <c r="S21" s="571"/>
      <c r="T21" s="899"/>
      <c r="U21" s="756"/>
      <c r="V21" s="756"/>
      <c r="W21" s="581"/>
      <c r="X21" s="571"/>
      <c r="Y21" s="571"/>
      <c r="Z21" s="571"/>
      <c r="AA21" s="791"/>
      <c r="AB21" s="583"/>
      <c r="AC21" s="571"/>
      <c r="AD21" s="813"/>
      <c r="AE21" s="646"/>
      <c r="AF21" s="730"/>
      <c r="AG21" s="646"/>
      <c r="AH21" s="730"/>
      <c r="AI21" s="646"/>
      <c r="AJ21" s="416">
        <f t="shared" si="11"/>
        <v>11</v>
      </c>
      <c r="AK21" s="416" t="str">
        <f t="shared" si="2"/>
        <v/>
      </c>
      <c r="AL21" s="416" t="str">
        <f t="shared" si="3"/>
        <v/>
      </c>
      <c r="AM21" s="416" t="str">
        <f t="shared" si="4"/>
        <v/>
      </c>
      <c r="AN21" s="731"/>
      <c r="AO21" s="732"/>
      <c r="AP21" s="732"/>
      <c r="AQ21" s="479"/>
      <c r="AR21" s="479"/>
      <c r="AS21" s="584"/>
      <c r="AT21" s="584"/>
      <c r="AU21" s="585" t="str">
        <f t="shared" si="12"/>
        <v/>
      </c>
      <c r="AV21" s="585" t="str">
        <f t="shared" si="13"/>
        <v/>
      </c>
      <c r="AW21" s="479"/>
      <c r="AX21" s="479"/>
      <c r="AY21" s="587" t="str">
        <f t="shared" si="5"/>
        <v/>
      </c>
      <c r="AZ21" s="587" t="str">
        <f t="shared" si="6"/>
        <v/>
      </c>
      <c r="BA21" s="587" t="str">
        <f t="shared" si="7"/>
        <v/>
      </c>
      <c r="BB21" s="587" t="str">
        <f t="shared" si="8"/>
        <v/>
      </c>
      <c r="BC21" s="587" t="str">
        <f t="shared" si="9"/>
        <v/>
      </c>
      <c r="BD21" s="587" t="str">
        <f t="shared" si="10"/>
        <v/>
      </c>
      <c r="BE21" s="808"/>
      <c r="BF21" s="646"/>
      <c r="BG21" s="649"/>
      <c r="BH21" s="649"/>
    </row>
    <row r="22" spans="2:60" ht="13.5" customHeight="1" x14ac:dyDescent="0.25">
      <c r="B22" s="401"/>
      <c r="D22" s="416">
        <f t="shared" si="14"/>
        <v>12</v>
      </c>
      <c r="E22" s="534"/>
      <c r="F22" s="534"/>
      <c r="G22" s="534"/>
      <c r="H22" s="534"/>
      <c r="I22" s="571"/>
      <c r="J22" s="571"/>
      <c r="K22" s="571"/>
      <c r="L22" s="571"/>
      <c r="M22" s="571"/>
      <c r="N22" s="484"/>
      <c r="O22" s="484"/>
      <c r="P22" s="586"/>
      <c r="Q22" s="571"/>
      <c r="R22" s="571"/>
      <c r="S22" s="571"/>
      <c r="T22" s="899"/>
      <c r="U22" s="756"/>
      <c r="V22" s="756"/>
      <c r="W22" s="581"/>
      <c r="X22" s="571"/>
      <c r="Y22" s="571"/>
      <c r="Z22" s="571"/>
      <c r="AA22" s="791"/>
      <c r="AB22" s="583"/>
      <c r="AC22" s="571"/>
      <c r="AD22" s="813"/>
      <c r="AE22" s="646"/>
      <c r="AF22" s="730"/>
      <c r="AG22" s="646"/>
      <c r="AH22" s="730"/>
      <c r="AI22" s="646"/>
      <c r="AJ22" s="416">
        <f t="shared" si="11"/>
        <v>12</v>
      </c>
      <c r="AK22" s="416" t="str">
        <f t="shared" si="2"/>
        <v/>
      </c>
      <c r="AL22" s="416" t="str">
        <f t="shared" si="3"/>
        <v/>
      </c>
      <c r="AM22" s="416" t="str">
        <f t="shared" si="4"/>
        <v/>
      </c>
      <c r="AN22" s="731"/>
      <c r="AO22" s="732"/>
      <c r="AP22" s="732"/>
      <c r="AQ22" s="479"/>
      <c r="AR22" s="479"/>
      <c r="AS22" s="584"/>
      <c r="AT22" s="584"/>
      <c r="AU22" s="585" t="str">
        <f t="shared" si="12"/>
        <v/>
      </c>
      <c r="AV22" s="585" t="str">
        <f t="shared" si="13"/>
        <v/>
      </c>
      <c r="AW22" s="479"/>
      <c r="AX22" s="479"/>
      <c r="AY22" s="587" t="str">
        <f t="shared" si="5"/>
        <v/>
      </c>
      <c r="AZ22" s="587" t="str">
        <f t="shared" si="6"/>
        <v/>
      </c>
      <c r="BA22" s="587" t="str">
        <f t="shared" si="7"/>
        <v/>
      </c>
      <c r="BB22" s="587" t="str">
        <f t="shared" si="8"/>
        <v/>
      </c>
      <c r="BC22" s="587" t="str">
        <f t="shared" si="9"/>
        <v/>
      </c>
      <c r="BD22" s="587" t="str">
        <f t="shared" si="10"/>
        <v/>
      </c>
      <c r="BE22" s="808"/>
      <c r="BF22" s="646"/>
      <c r="BG22" s="649"/>
      <c r="BH22" s="649"/>
    </row>
    <row r="23" spans="2:60" ht="13.5" customHeight="1" x14ac:dyDescent="0.25">
      <c r="B23" s="401"/>
      <c r="D23" s="416">
        <f t="shared" si="14"/>
        <v>13</v>
      </c>
      <c r="E23" s="534"/>
      <c r="F23" s="534"/>
      <c r="G23" s="534"/>
      <c r="H23" s="534"/>
      <c r="I23" s="571"/>
      <c r="J23" s="571"/>
      <c r="K23" s="571"/>
      <c r="L23" s="571"/>
      <c r="M23" s="571"/>
      <c r="N23" s="484"/>
      <c r="O23" s="484"/>
      <c r="P23" s="586"/>
      <c r="Q23" s="571"/>
      <c r="R23" s="571"/>
      <c r="S23" s="571"/>
      <c r="T23" s="899"/>
      <c r="U23" s="756"/>
      <c r="V23" s="756"/>
      <c r="W23" s="581"/>
      <c r="X23" s="571"/>
      <c r="Y23" s="571"/>
      <c r="Z23" s="571"/>
      <c r="AA23" s="791"/>
      <c r="AB23" s="583"/>
      <c r="AC23" s="571"/>
      <c r="AD23" s="813"/>
      <c r="AE23" s="646"/>
      <c r="AF23" s="730"/>
      <c r="AG23" s="646"/>
      <c r="AH23" s="730"/>
      <c r="AI23" s="646"/>
      <c r="AJ23" s="416">
        <f t="shared" si="11"/>
        <v>13</v>
      </c>
      <c r="AK23" s="416" t="str">
        <f t="shared" si="2"/>
        <v/>
      </c>
      <c r="AL23" s="416" t="str">
        <f t="shared" si="3"/>
        <v/>
      </c>
      <c r="AM23" s="416" t="str">
        <f t="shared" si="4"/>
        <v/>
      </c>
      <c r="AN23" s="731"/>
      <c r="AO23" s="732"/>
      <c r="AP23" s="732"/>
      <c r="AQ23" s="479"/>
      <c r="AR23" s="479"/>
      <c r="AS23" s="584"/>
      <c r="AT23" s="584"/>
      <c r="AU23" s="585" t="str">
        <f t="shared" si="12"/>
        <v/>
      </c>
      <c r="AV23" s="585" t="str">
        <f t="shared" si="13"/>
        <v/>
      </c>
      <c r="AW23" s="479"/>
      <c r="AX23" s="479"/>
      <c r="AY23" s="587" t="str">
        <f t="shared" si="5"/>
        <v/>
      </c>
      <c r="AZ23" s="587" t="str">
        <f t="shared" si="6"/>
        <v/>
      </c>
      <c r="BA23" s="587" t="str">
        <f t="shared" si="7"/>
        <v/>
      </c>
      <c r="BB23" s="587" t="str">
        <f t="shared" si="8"/>
        <v/>
      </c>
      <c r="BC23" s="587" t="str">
        <f t="shared" si="9"/>
        <v/>
      </c>
      <c r="BD23" s="587" t="str">
        <f t="shared" si="10"/>
        <v/>
      </c>
      <c r="BE23" s="808"/>
      <c r="BF23" s="646"/>
      <c r="BG23" s="649"/>
      <c r="BH23" s="649"/>
    </row>
    <row r="24" spans="2:60" ht="13.5" customHeight="1" x14ac:dyDescent="0.25">
      <c r="B24" s="401"/>
      <c r="D24" s="416">
        <f t="shared" si="14"/>
        <v>14</v>
      </c>
      <c r="E24" s="534"/>
      <c r="F24" s="534"/>
      <c r="G24" s="534"/>
      <c r="H24" s="534"/>
      <c r="I24" s="571"/>
      <c r="J24" s="571"/>
      <c r="K24" s="571"/>
      <c r="L24" s="571"/>
      <c r="M24" s="571"/>
      <c r="N24" s="484"/>
      <c r="O24" s="484"/>
      <c r="P24" s="586"/>
      <c r="Q24" s="571"/>
      <c r="R24" s="571"/>
      <c r="S24" s="571"/>
      <c r="T24" s="899"/>
      <c r="U24" s="756"/>
      <c r="V24" s="756"/>
      <c r="W24" s="581"/>
      <c r="X24" s="571"/>
      <c r="Y24" s="571"/>
      <c r="Z24" s="571"/>
      <c r="AA24" s="791"/>
      <c r="AB24" s="583"/>
      <c r="AC24" s="571"/>
      <c r="AD24" s="813"/>
      <c r="AE24" s="646"/>
      <c r="AF24" s="730"/>
      <c r="AG24" s="646"/>
      <c r="AH24" s="730"/>
      <c r="AI24" s="646"/>
      <c r="AJ24" s="416">
        <f t="shared" si="11"/>
        <v>14</v>
      </c>
      <c r="AK24" s="416" t="str">
        <f t="shared" si="2"/>
        <v/>
      </c>
      <c r="AL24" s="416" t="str">
        <f t="shared" si="3"/>
        <v/>
      </c>
      <c r="AM24" s="416" t="str">
        <f t="shared" si="4"/>
        <v/>
      </c>
      <c r="AN24" s="731"/>
      <c r="AO24" s="732"/>
      <c r="AP24" s="732"/>
      <c r="AQ24" s="479"/>
      <c r="AR24" s="479"/>
      <c r="AS24" s="584"/>
      <c r="AT24" s="584"/>
      <c r="AU24" s="585" t="str">
        <f t="shared" si="12"/>
        <v/>
      </c>
      <c r="AV24" s="585" t="str">
        <f t="shared" si="13"/>
        <v/>
      </c>
      <c r="AW24" s="479"/>
      <c r="AX24" s="479"/>
      <c r="AY24" s="587" t="str">
        <f t="shared" si="5"/>
        <v/>
      </c>
      <c r="AZ24" s="587" t="str">
        <f t="shared" si="6"/>
        <v/>
      </c>
      <c r="BA24" s="587" t="str">
        <f t="shared" si="7"/>
        <v/>
      </c>
      <c r="BB24" s="587" t="str">
        <f t="shared" si="8"/>
        <v/>
      </c>
      <c r="BC24" s="587" t="str">
        <f t="shared" si="9"/>
        <v/>
      </c>
      <c r="BD24" s="587" t="str">
        <f t="shared" si="10"/>
        <v/>
      </c>
      <c r="BE24" s="808"/>
      <c r="BF24" s="646"/>
      <c r="BG24" s="649"/>
      <c r="BH24" s="649"/>
    </row>
    <row r="25" spans="2:60" ht="13.5" customHeight="1" x14ac:dyDescent="0.25">
      <c r="B25" s="401"/>
      <c r="D25" s="416">
        <f t="shared" si="14"/>
        <v>15</v>
      </c>
      <c r="E25" s="534"/>
      <c r="F25" s="534"/>
      <c r="G25" s="534"/>
      <c r="H25" s="534"/>
      <c r="I25" s="571"/>
      <c r="J25" s="571"/>
      <c r="K25" s="571"/>
      <c r="L25" s="571"/>
      <c r="M25" s="571"/>
      <c r="N25" s="484"/>
      <c r="O25" s="484"/>
      <c r="P25" s="586"/>
      <c r="Q25" s="571"/>
      <c r="R25" s="571"/>
      <c r="S25" s="571"/>
      <c r="T25" s="899"/>
      <c r="U25" s="756"/>
      <c r="V25" s="756"/>
      <c r="W25" s="581"/>
      <c r="X25" s="571"/>
      <c r="Y25" s="571"/>
      <c r="Z25" s="571"/>
      <c r="AA25" s="791"/>
      <c r="AB25" s="583"/>
      <c r="AC25" s="571"/>
      <c r="AD25" s="813"/>
      <c r="AE25" s="646"/>
      <c r="AF25" s="730"/>
      <c r="AG25" s="646"/>
      <c r="AH25" s="730"/>
      <c r="AI25" s="646"/>
      <c r="AJ25" s="416">
        <f t="shared" si="11"/>
        <v>15</v>
      </c>
      <c r="AK25" s="416" t="str">
        <f t="shared" si="2"/>
        <v/>
      </c>
      <c r="AL25" s="416" t="str">
        <f t="shared" si="3"/>
        <v/>
      </c>
      <c r="AM25" s="416" t="str">
        <f t="shared" si="4"/>
        <v/>
      </c>
      <c r="AN25" s="731"/>
      <c r="AO25" s="732"/>
      <c r="AP25" s="732"/>
      <c r="AQ25" s="479"/>
      <c r="AR25" s="479"/>
      <c r="AS25" s="584"/>
      <c r="AT25" s="584"/>
      <c r="AU25" s="585" t="str">
        <f t="shared" si="12"/>
        <v/>
      </c>
      <c r="AV25" s="585" t="str">
        <f t="shared" si="13"/>
        <v/>
      </c>
      <c r="AW25" s="479"/>
      <c r="AX25" s="479"/>
      <c r="AY25" s="587" t="str">
        <f t="shared" si="5"/>
        <v/>
      </c>
      <c r="AZ25" s="587" t="str">
        <f t="shared" si="6"/>
        <v/>
      </c>
      <c r="BA25" s="587" t="str">
        <f t="shared" si="7"/>
        <v/>
      </c>
      <c r="BB25" s="587" t="str">
        <f t="shared" si="8"/>
        <v/>
      </c>
      <c r="BC25" s="587" t="str">
        <f t="shared" si="9"/>
        <v/>
      </c>
      <c r="BD25" s="587" t="str">
        <f t="shared" si="10"/>
        <v/>
      </c>
      <c r="BE25" s="808"/>
      <c r="BF25" s="646"/>
      <c r="BG25" s="649"/>
      <c r="BH25" s="649"/>
    </row>
    <row r="26" spans="2:60" ht="13.5" customHeight="1" x14ac:dyDescent="0.25">
      <c r="B26" s="401"/>
      <c r="D26" s="416">
        <f t="shared" si="14"/>
        <v>16</v>
      </c>
      <c r="E26" s="534"/>
      <c r="F26" s="534"/>
      <c r="G26" s="534"/>
      <c r="H26" s="534"/>
      <c r="I26" s="571"/>
      <c r="J26" s="571"/>
      <c r="K26" s="571"/>
      <c r="L26" s="571"/>
      <c r="M26" s="571"/>
      <c r="N26" s="484"/>
      <c r="O26" s="484"/>
      <c r="P26" s="586"/>
      <c r="Q26" s="571"/>
      <c r="R26" s="571"/>
      <c r="S26" s="571"/>
      <c r="T26" s="899"/>
      <c r="U26" s="756"/>
      <c r="V26" s="756"/>
      <c r="W26" s="581"/>
      <c r="X26" s="571"/>
      <c r="Y26" s="571"/>
      <c r="Z26" s="571"/>
      <c r="AA26" s="791"/>
      <c r="AB26" s="583"/>
      <c r="AC26" s="571"/>
      <c r="AD26" s="813"/>
      <c r="AE26" s="646"/>
      <c r="AF26" s="730"/>
      <c r="AG26" s="646"/>
      <c r="AH26" s="730"/>
      <c r="AI26" s="646"/>
      <c r="AJ26" s="416">
        <f t="shared" si="11"/>
        <v>16</v>
      </c>
      <c r="AK26" s="416" t="str">
        <f t="shared" si="2"/>
        <v/>
      </c>
      <c r="AL26" s="416" t="str">
        <f t="shared" si="3"/>
        <v/>
      </c>
      <c r="AM26" s="416" t="str">
        <f t="shared" si="4"/>
        <v/>
      </c>
      <c r="AN26" s="731"/>
      <c r="AO26" s="732"/>
      <c r="AP26" s="732"/>
      <c r="AQ26" s="479"/>
      <c r="AR26" s="479"/>
      <c r="AS26" s="584"/>
      <c r="AT26" s="584"/>
      <c r="AU26" s="585" t="str">
        <f t="shared" si="12"/>
        <v/>
      </c>
      <c r="AV26" s="585" t="str">
        <f t="shared" si="13"/>
        <v/>
      </c>
      <c r="AW26" s="479"/>
      <c r="AX26" s="479"/>
      <c r="AY26" s="587" t="str">
        <f t="shared" si="5"/>
        <v/>
      </c>
      <c r="AZ26" s="587" t="str">
        <f t="shared" si="6"/>
        <v/>
      </c>
      <c r="BA26" s="587" t="str">
        <f t="shared" si="7"/>
        <v/>
      </c>
      <c r="BB26" s="587" t="str">
        <f t="shared" si="8"/>
        <v/>
      </c>
      <c r="BC26" s="587" t="str">
        <f t="shared" si="9"/>
        <v/>
      </c>
      <c r="BD26" s="587" t="str">
        <f t="shared" si="10"/>
        <v/>
      </c>
      <c r="BE26" s="808"/>
      <c r="BF26" s="646"/>
      <c r="BG26" s="649"/>
      <c r="BH26" s="649"/>
    </row>
    <row r="27" spans="2:60" ht="13.5" customHeight="1" x14ac:dyDescent="0.25">
      <c r="B27" s="401"/>
      <c r="D27" s="416">
        <f t="shared" si="14"/>
        <v>17</v>
      </c>
      <c r="E27" s="534"/>
      <c r="F27" s="534"/>
      <c r="G27" s="534"/>
      <c r="H27" s="534"/>
      <c r="I27" s="571"/>
      <c r="J27" s="571"/>
      <c r="K27" s="571"/>
      <c r="L27" s="571"/>
      <c r="M27" s="571"/>
      <c r="N27" s="484"/>
      <c r="O27" s="484"/>
      <c r="P27" s="586"/>
      <c r="Q27" s="571"/>
      <c r="R27" s="571"/>
      <c r="S27" s="571"/>
      <c r="T27" s="899"/>
      <c r="U27" s="756"/>
      <c r="V27" s="756"/>
      <c r="W27" s="581"/>
      <c r="X27" s="571"/>
      <c r="Y27" s="571"/>
      <c r="Z27" s="571"/>
      <c r="AA27" s="791"/>
      <c r="AB27" s="583"/>
      <c r="AC27" s="571"/>
      <c r="AD27" s="813"/>
      <c r="AE27" s="646"/>
      <c r="AF27" s="730"/>
      <c r="AG27" s="646"/>
      <c r="AH27" s="730"/>
      <c r="AI27" s="646"/>
      <c r="AJ27" s="416">
        <f t="shared" si="11"/>
        <v>17</v>
      </c>
      <c r="AK27" s="416" t="str">
        <f t="shared" si="2"/>
        <v/>
      </c>
      <c r="AL27" s="416" t="str">
        <f t="shared" si="3"/>
        <v/>
      </c>
      <c r="AM27" s="416" t="str">
        <f t="shared" si="4"/>
        <v/>
      </c>
      <c r="AN27" s="731"/>
      <c r="AO27" s="732"/>
      <c r="AP27" s="732"/>
      <c r="AQ27" s="479"/>
      <c r="AR27" s="479"/>
      <c r="AS27" s="584"/>
      <c r="AT27" s="584"/>
      <c r="AU27" s="585" t="str">
        <f t="shared" si="12"/>
        <v/>
      </c>
      <c r="AV27" s="585" t="str">
        <f t="shared" si="13"/>
        <v/>
      </c>
      <c r="AW27" s="479"/>
      <c r="AX27" s="479"/>
      <c r="AY27" s="587" t="str">
        <f t="shared" si="5"/>
        <v/>
      </c>
      <c r="AZ27" s="587" t="str">
        <f t="shared" si="6"/>
        <v/>
      </c>
      <c r="BA27" s="587" t="str">
        <f t="shared" si="7"/>
        <v/>
      </c>
      <c r="BB27" s="587" t="str">
        <f t="shared" si="8"/>
        <v/>
      </c>
      <c r="BC27" s="587" t="str">
        <f t="shared" si="9"/>
        <v/>
      </c>
      <c r="BD27" s="587" t="str">
        <f t="shared" si="10"/>
        <v/>
      </c>
      <c r="BE27" s="808"/>
      <c r="BF27" s="646"/>
      <c r="BG27" s="649"/>
      <c r="BH27" s="649"/>
    </row>
    <row r="28" spans="2:60" ht="13.5" customHeight="1" x14ac:dyDescent="0.25">
      <c r="B28" s="401"/>
      <c r="D28" s="416">
        <f t="shared" si="14"/>
        <v>18</v>
      </c>
      <c r="E28" s="534"/>
      <c r="F28" s="534"/>
      <c r="G28" s="534"/>
      <c r="H28" s="534"/>
      <c r="I28" s="571"/>
      <c r="J28" s="571"/>
      <c r="K28" s="571"/>
      <c r="L28" s="571"/>
      <c r="M28" s="571"/>
      <c r="N28" s="484"/>
      <c r="O28" s="484"/>
      <c r="P28" s="586"/>
      <c r="Q28" s="571"/>
      <c r="R28" s="571"/>
      <c r="S28" s="571"/>
      <c r="T28" s="899"/>
      <c r="U28" s="756"/>
      <c r="V28" s="756"/>
      <c r="W28" s="581"/>
      <c r="X28" s="571"/>
      <c r="Y28" s="571"/>
      <c r="Z28" s="571"/>
      <c r="AA28" s="791"/>
      <c r="AB28" s="583"/>
      <c r="AC28" s="571"/>
      <c r="AD28" s="813"/>
      <c r="AE28" s="646"/>
      <c r="AF28" s="730"/>
      <c r="AG28" s="646"/>
      <c r="AH28" s="730"/>
      <c r="AI28" s="646"/>
      <c r="AJ28" s="416">
        <f t="shared" si="11"/>
        <v>18</v>
      </c>
      <c r="AK28" s="416" t="str">
        <f t="shared" si="2"/>
        <v/>
      </c>
      <c r="AL28" s="416" t="str">
        <f t="shared" si="3"/>
        <v/>
      </c>
      <c r="AM28" s="416" t="str">
        <f t="shared" si="4"/>
        <v/>
      </c>
      <c r="AN28" s="731"/>
      <c r="AO28" s="732"/>
      <c r="AP28" s="732"/>
      <c r="AQ28" s="479"/>
      <c r="AR28" s="479"/>
      <c r="AS28" s="584"/>
      <c r="AT28" s="584"/>
      <c r="AU28" s="585" t="str">
        <f t="shared" si="12"/>
        <v/>
      </c>
      <c r="AV28" s="585" t="str">
        <f t="shared" si="13"/>
        <v/>
      </c>
      <c r="AW28" s="479"/>
      <c r="AX28" s="479"/>
      <c r="AY28" s="587" t="str">
        <f t="shared" si="5"/>
        <v/>
      </c>
      <c r="AZ28" s="587" t="str">
        <f t="shared" si="6"/>
        <v/>
      </c>
      <c r="BA28" s="587" t="str">
        <f t="shared" si="7"/>
        <v/>
      </c>
      <c r="BB28" s="587" t="str">
        <f t="shared" si="8"/>
        <v/>
      </c>
      <c r="BC28" s="587" t="str">
        <f t="shared" si="9"/>
        <v/>
      </c>
      <c r="BD28" s="587" t="str">
        <f t="shared" si="10"/>
        <v/>
      </c>
      <c r="BE28" s="808"/>
      <c r="BF28" s="646"/>
      <c r="BG28" s="649"/>
      <c r="BH28" s="649"/>
    </row>
    <row r="29" spans="2:60" ht="13.5" customHeight="1" x14ac:dyDescent="0.25">
      <c r="B29" s="401"/>
      <c r="D29" s="416">
        <f t="shared" si="14"/>
        <v>19</v>
      </c>
      <c r="E29" s="534"/>
      <c r="F29" s="534"/>
      <c r="G29" s="534"/>
      <c r="H29" s="534"/>
      <c r="I29" s="571"/>
      <c r="J29" s="571"/>
      <c r="K29" s="571"/>
      <c r="L29" s="571"/>
      <c r="M29" s="571"/>
      <c r="N29" s="484"/>
      <c r="O29" s="484"/>
      <c r="P29" s="586"/>
      <c r="Q29" s="571"/>
      <c r="R29" s="571"/>
      <c r="S29" s="571"/>
      <c r="T29" s="899"/>
      <c r="U29" s="756"/>
      <c r="V29" s="756"/>
      <c r="W29" s="581"/>
      <c r="X29" s="571"/>
      <c r="Y29" s="571"/>
      <c r="Z29" s="571"/>
      <c r="AA29" s="791"/>
      <c r="AB29" s="583"/>
      <c r="AC29" s="571"/>
      <c r="AD29" s="813"/>
      <c r="AE29" s="646"/>
      <c r="AF29" s="730"/>
      <c r="AG29" s="646"/>
      <c r="AH29" s="730"/>
      <c r="AI29" s="646"/>
      <c r="AJ29" s="416">
        <f t="shared" si="11"/>
        <v>19</v>
      </c>
      <c r="AK29" s="416" t="str">
        <f t="shared" si="2"/>
        <v/>
      </c>
      <c r="AL29" s="416" t="str">
        <f t="shared" si="3"/>
        <v/>
      </c>
      <c r="AM29" s="416" t="str">
        <f t="shared" si="4"/>
        <v/>
      </c>
      <c r="AN29" s="731"/>
      <c r="AO29" s="732"/>
      <c r="AP29" s="732"/>
      <c r="AQ29" s="479"/>
      <c r="AR29" s="479"/>
      <c r="AS29" s="584"/>
      <c r="AT29" s="584"/>
      <c r="AU29" s="585" t="str">
        <f t="shared" si="12"/>
        <v/>
      </c>
      <c r="AV29" s="585" t="str">
        <f t="shared" si="13"/>
        <v/>
      </c>
      <c r="AW29" s="479"/>
      <c r="AX29" s="479"/>
      <c r="AY29" s="587" t="str">
        <f t="shared" si="5"/>
        <v/>
      </c>
      <c r="AZ29" s="587" t="str">
        <f t="shared" si="6"/>
        <v/>
      </c>
      <c r="BA29" s="587" t="str">
        <f t="shared" si="7"/>
        <v/>
      </c>
      <c r="BB29" s="587" t="str">
        <f t="shared" si="8"/>
        <v/>
      </c>
      <c r="BC29" s="587" t="str">
        <f t="shared" si="9"/>
        <v/>
      </c>
      <c r="BD29" s="587" t="str">
        <f t="shared" si="10"/>
        <v/>
      </c>
      <c r="BE29" s="808"/>
      <c r="BF29" s="646"/>
      <c r="BG29" s="649"/>
      <c r="BH29" s="649"/>
    </row>
    <row r="30" spans="2:60" ht="13.5" customHeight="1" x14ac:dyDescent="0.25">
      <c r="B30" s="401"/>
      <c r="D30" s="416">
        <f t="shared" si="14"/>
        <v>20</v>
      </c>
      <c r="E30" s="534"/>
      <c r="F30" s="534"/>
      <c r="G30" s="534"/>
      <c r="H30" s="534"/>
      <c r="I30" s="571"/>
      <c r="J30" s="571"/>
      <c r="K30" s="571"/>
      <c r="L30" s="571"/>
      <c r="M30" s="571"/>
      <c r="N30" s="484"/>
      <c r="O30" s="484"/>
      <c r="P30" s="586"/>
      <c r="Q30" s="571"/>
      <c r="R30" s="571"/>
      <c r="S30" s="571"/>
      <c r="T30" s="899"/>
      <c r="U30" s="756"/>
      <c r="V30" s="756"/>
      <c r="W30" s="581"/>
      <c r="X30" s="571"/>
      <c r="Y30" s="571"/>
      <c r="Z30" s="571"/>
      <c r="AA30" s="791"/>
      <c r="AB30" s="583"/>
      <c r="AC30" s="571"/>
      <c r="AD30" s="813"/>
      <c r="AE30" s="646"/>
      <c r="AF30" s="730"/>
      <c r="AG30" s="646"/>
      <c r="AH30" s="730"/>
      <c r="AI30" s="646"/>
      <c r="AJ30" s="416">
        <f t="shared" si="11"/>
        <v>20</v>
      </c>
      <c r="AK30" s="416" t="str">
        <f t="shared" si="2"/>
        <v/>
      </c>
      <c r="AL30" s="416" t="str">
        <f t="shared" si="3"/>
        <v/>
      </c>
      <c r="AM30" s="416" t="str">
        <f t="shared" si="4"/>
        <v/>
      </c>
      <c r="AN30" s="731"/>
      <c r="AO30" s="732"/>
      <c r="AP30" s="732"/>
      <c r="AQ30" s="479"/>
      <c r="AR30" s="479"/>
      <c r="AS30" s="584"/>
      <c r="AT30" s="584"/>
      <c r="AU30" s="585" t="str">
        <f t="shared" si="12"/>
        <v/>
      </c>
      <c r="AV30" s="585" t="str">
        <f t="shared" si="13"/>
        <v/>
      </c>
      <c r="AW30" s="479"/>
      <c r="AX30" s="479"/>
      <c r="AY30" s="587" t="str">
        <f t="shared" si="5"/>
        <v/>
      </c>
      <c r="AZ30" s="587" t="str">
        <f t="shared" si="6"/>
        <v/>
      </c>
      <c r="BA30" s="587" t="str">
        <f t="shared" si="7"/>
        <v/>
      </c>
      <c r="BB30" s="587" t="str">
        <f t="shared" si="8"/>
        <v/>
      </c>
      <c r="BC30" s="587" t="str">
        <f t="shared" si="9"/>
        <v/>
      </c>
      <c r="BD30" s="587" t="str">
        <f t="shared" si="10"/>
        <v/>
      </c>
      <c r="BE30" s="808"/>
      <c r="BF30" s="646"/>
      <c r="BG30" s="649"/>
      <c r="BH30" s="649"/>
    </row>
    <row r="31" spans="2:60" ht="13.5" customHeight="1" x14ac:dyDescent="0.25">
      <c r="B31" s="401"/>
      <c r="D31" s="416">
        <f t="shared" si="14"/>
        <v>21</v>
      </c>
      <c r="E31" s="534"/>
      <c r="F31" s="534"/>
      <c r="G31" s="534"/>
      <c r="H31" s="534"/>
      <c r="I31" s="571"/>
      <c r="J31" s="571"/>
      <c r="K31" s="571"/>
      <c r="L31" s="571"/>
      <c r="M31" s="571"/>
      <c r="N31" s="484"/>
      <c r="O31" s="484"/>
      <c r="P31" s="586"/>
      <c r="Q31" s="571"/>
      <c r="R31" s="571"/>
      <c r="S31" s="571"/>
      <c r="T31" s="899"/>
      <c r="U31" s="756"/>
      <c r="V31" s="756"/>
      <c r="W31" s="581"/>
      <c r="X31" s="571"/>
      <c r="Y31" s="571"/>
      <c r="Z31" s="571"/>
      <c r="AA31" s="791"/>
      <c r="AB31" s="583"/>
      <c r="AC31" s="571"/>
      <c r="AD31" s="813"/>
      <c r="AE31" s="646"/>
      <c r="AF31" s="730"/>
      <c r="AG31" s="646"/>
      <c r="AH31" s="730"/>
      <c r="AI31" s="646"/>
      <c r="AJ31" s="416">
        <f t="shared" si="11"/>
        <v>21</v>
      </c>
      <c r="AK31" s="416" t="str">
        <f t="shared" si="2"/>
        <v/>
      </c>
      <c r="AL31" s="416" t="str">
        <f t="shared" si="3"/>
        <v/>
      </c>
      <c r="AM31" s="416" t="str">
        <f t="shared" si="4"/>
        <v/>
      </c>
      <c r="AN31" s="731"/>
      <c r="AO31" s="732"/>
      <c r="AP31" s="732"/>
      <c r="AQ31" s="479"/>
      <c r="AR31" s="479"/>
      <c r="AS31" s="584"/>
      <c r="AT31" s="584"/>
      <c r="AU31" s="585" t="str">
        <f t="shared" si="12"/>
        <v/>
      </c>
      <c r="AV31" s="585" t="str">
        <f t="shared" si="13"/>
        <v/>
      </c>
      <c r="AW31" s="479"/>
      <c r="AX31" s="479"/>
      <c r="AY31" s="587" t="str">
        <f t="shared" si="5"/>
        <v/>
      </c>
      <c r="AZ31" s="587" t="str">
        <f t="shared" si="6"/>
        <v/>
      </c>
      <c r="BA31" s="587" t="str">
        <f t="shared" si="7"/>
        <v/>
      </c>
      <c r="BB31" s="587" t="str">
        <f t="shared" si="8"/>
        <v/>
      </c>
      <c r="BC31" s="587" t="str">
        <f t="shared" si="9"/>
        <v/>
      </c>
      <c r="BD31" s="587" t="str">
        <f t="shared" si="10"/>
        <v/>
      </c>
      <c r="BE31" s="808"/>
      <c r="BF31" s="646"/>
      <c r="BG31" s="649"/>
      <c r="BH31" s="649"/>
    </row>
    <row r="32" spans="2:60" ht="13.5" customHeight="1" x14ac:dyDescent="0.25">
      <c r="B32" s="401"/>
      <c r="D32" s="416">
        <f t="shared" si="14"/>
        <v>22</v>
      </c>
      <c r="E32" s="534"/>
      <c r="F32" s="534"/>
      <c r="G32" s="534"/>
      <c r="H32" s="534"/>
      <c r="I32" s="571"/>
      <c r="J32" s="571"/>
      <c r="K32" s="571"/>
      <c r="L32" s="571"/>
      <c r="M32" s="571"/>
      <c r="N32" s="484"/>
      <c r="O32" s="484"/>
      <c r="P32" s="586"/>
      <c r="Q32" s="571"/>
      <c r="R32" s="571"/>
      <c r="S32" s="571"/>
      <c r="T32" s="899"/>
      <c r="U32" s="756"/>
      <c r="V32" s="756"/>
      <c r="W32" s="581"/>
      <c r="X32" s="571"/>
      <c r="Y32" s="571"/>
      <c r="Z32" s="571"/>
      <c r="AA32" s="791"/>
      <c r="AB32" s="583"/>
      <c r="AC32" s="571"/>
      <c r="AD32" s="813"/>
      <c r="AE32" s="646"/>
      <c r="AF32" s="730"/>
      <c r="AG32" s="646"/>
      <c r="AH32" s="730"/>
      <c r="AI32" s="646"/>
      <c r="AJ32" s="416">
        <f t="shared" si="11"/>
        <v>22</v>
      </c>
      <c r="AK32" s="416" t="str">
        <f t="shared" si="2"/>
        <v/>
      </c>
      <c r="AL32" s="416" t="str">
        <f t="shared" si="3"/>
        <v/>
      </c>
      <c r="AM32" s="416" t="str">
        <f t="shared" si="4"/>
        <v/>
      </c>
      <c r="AN32" s="731"/>
      <c r="AO32" s="732"/>
      <c r="AP32" s="732"/>
      <c r="AQ32" s="479"/>
      <c r="AR32" s="479"/>
      <c r="AS32" s="584"/>
      <c r="AT32" s="584"/>
      <c r="AU32" s="585" t="str">
        <f t="shared" si="12"/>
        <v/>
      </c>
      <c r="AV32" s="585" t="str">
        <f t="shared" si="13"/>
        <v/>
      </c>
      <c r="AW32" s="479"/>
      <c r="AX32" s="479"/>
      <c r="AY32" s="587" t="str">
        <f t="shared" si="5"/>
        <v/>
      </c>
      <c r="AZ32" s="587" t="str">
        <f t="shared" si="6"/>
        <v/>
      </c>
      <c r="BA32" s="587" t="str">
        <f t="shared" si="7"/>
        <v/>
      </c>
      <c r="BB32" s="587" t="str">
        <f t="shared" si="8"/>
        <v/>
      </c>
      <c r="BC32" s="587" t="str">
        <f t="shared" si="9"/>
        <v/>
      </c>
      <c r="BD32" s="587" t="str">
        <f t="shared" si="10"/>
        <v/>
      </c>
      <c r="BE32" s="808"/>
      <c r="BF32" s="646"/>
      <c r="BG32" s="649"/>
      <c r="BH32" s="649"/>
    </row>
    <row r="33" spans="2:60" ht="13.5" customHeight="1" x14ac:dyDescent="0.25">
      <c r="B33" s="401"/>
      <c r="D33" s="416">
        <f t="shared" si="14"/>
        <v>23</v>
      </c>
      <c r="E33" s="534"/>
      <c r="F33" s="534"/>
      <c r="G33" s="534"/>
      <c r="H33" s="534"/>
      <c r="I33" s="571"/>
      <c r="J33" s="571"/>
      <c r="K33" s="571"/>
      <c r="L33" s="571"/>
      <c r="M33" s="571"/>
      <c r="N33" s="484"/>
      <c r="O33" s="484"/>
      <c r="P33" s="586"/>
      <c r="Q33" s="571"/>
      <c r="R33" s="571"/>
      <c r="S33" s="571"/>
      <c r="T33" s="899"/>
      <c r="U33" s="756"/>
      <c r="V33" s="756"/>
      <c r="W33" s="581"/>
      <c r="X33" s="571"/>
      <c r="Y33" s="571"/>
      <c r="Z33" s="571"/>
      <c r="AA33" s="791"/>
      <c r="AB33" s="583"/>
      <c r="AC33" s="571"/>
      <c r="AD33" s="813"/>
      <c r="AE33" s="646"/>
      <c r="AF33" s="730"/>
      <c r="AG33" s="646"/>
      <c r="AH33" s="730"/>
      <c r="AI33" s="646"/>
      <c r="AJ33" s="416">
        <f t="shared" si="11"/>
        <v>23</v>
      </c>
      <c r="AK33" s="416" t="str">
        <f t="shared" si="2"/>
        <v/>
      </c>
      <c r="AL33" s="416" t="str">
        <f t="shared" si="3"/>
        <v/>
      </c>
      <c r="AM33" s="416" t="str">
        <f t="shared" si="4"/>
        <v/>
      </c>
      <c r="AN33" s="731"/>
      <c r="AO33" s="732"/>
      <c r="AP33" s="732"/>
      <c r="AQ33" s="479"/>
      <c r="AR33" s="479"/>
      <c r="AS33" s="584"/>
      <c r="AT33" s="584"/>
      <c r="AU33" s="585" t="str">
        <f t="shared" si="12"/>
        <v/>
      </c>
      <c r="AV33" s="585" t="str">
        <f t="shared" si="13"/>
        <v/>
      </c>
      <c r="AW33" s="479"/>
      <c r="AX33" s="479"/>
      <c r="AY33" s="587" t="str">
        <f t="shared" si="5"/>
        <v/>
      </c>
      <c r="AZ33" s="587" t="str">
        <f t="shared" si="6"/>
        <v/>
      </c>
      <c r="BA33" s="587" t="str">
        <f t="shared" si="7"/>
        <v/>
      </c>
      <c r="BB33" s="587" t="str">
        <f t="shared" si="8"/>
        <v/>
      </c>
      <c r="BC33" s="587" t="str">
        <f t="shared" si="9"/>
        <v/>
      </c>
      <c r="BD33" s="587" t="str">
        <f t="shared" si="10"/>
        <v/>
      </c>
      <c r="BE33" s="808"/>
      <c r="BF33" s="646"/>
      <c r="BG33" s="649"/>
      <c r="BH33" s="649"/>
    </row>
    <row r="34" spans="2:60" ht="13.5" customHeight="1" x14ac:dyDescent="0.25">
      <c r="B34" s="401"/>
      <c r="D34" s="416">
        <f t="shared" si="14"/>
        <v>24</v>
      </c>
      <c r="E34" s="534"/>
      <c r="F34" s="534"/>
      <c r="G34" s="534"/>
      <c r="H34" s="534"/>
      <c r="I34" s="571"/>
      <c r="J34" s="571"/>
      <c r="K34" s="571"/>
      <c r="L34" s="571"/>
      <c r="M34" s="571"/>
      <c r="N34" s="484"/>
      <c r="O34" s="484"/>
      <c r="P34" s="586"/>
      <c r="Q34" s="571"/>
      <c r="R34" s="571"/>
      <c r="S34" s="571"/>
      <c r="T34" s="899"/>
      <c r="U34" s="756"/>
      <c r="V34" s="756"/>
      <c r="W34" s="581"/>
      <c r="X34" s="571"/>
      <c r="Y34" s="571"/>
      <c r="Z34" s="571"/>
      <c r="AA34" s="791"/>
      <c r="AB34" s="583"/>
      <c r="AC34" s="571"/>
      <c r="AD34" s="813"/>
      <c r="AE34" s="646"/>
      <c r="AF34" s="730"/>
      <c r="AG34" s="646"/>
      <c r="AH34" s="730"/>
      <c r="AI34" s="646"/>
      <c r="AJ34" s="416">
        <f t="shared" si="11"/>
        <v>24</v>
      </c>
      <c r="AK34" s="416" t="str">
        <f t="shared" si="2"/>
        <v/>
      </c>
      <c r="AL34" s="416" t="str">
        <f t="shared" si="3"/>
        <v/>
      </c>
      <c r="AM34" s="416" t="str">
        <f t="shared" si="4"/>
        <v/>
      </c>
      <c r="AN34" s="731"/>
      <c r="AO34" s="732"/>
      <c r="AP34" s="732"/>
      <c r="AQ34" s="479"/>
      <c r="AR34" s="479"/>
      <c r="AS34" s="584"/>
      <c r="AT34" s="584"/>
      <c r="AU34" s="585" t="str">
        <f t="shared" si="12"/>
        <v/>
      </c>
      <c r="AV34" s="585" t="str">
        <f t="shared" si="13"/>
        <v/>
      </c>
      <c r="AW34" s="479"/>
      <c r="AX34" s="479"/>
      <c r="AY34" s="587" t="str">
        <f t="shared" si="5"/>
        <v/>
      </c>
      <c r="AZ34" s="587" t="str">
        <f t="shared" si="6"/>
        <v/>
      </c>
      <c r="BA34" s="587" t="str">
        <f t="shared" si="7"/>
        <v/>
      </c>
      <c r="BB34" s="587" t="str">
        <f t="shared" si="8"/>
        <v/>
      </c>
      <c r="BC34" s="587" t="str">
        <f t="shared" si="9"/>
        <v/>
      </c>
      <c r="BD34" s="587" t="str">
        <f t="shared" si="10"/>
        <v/>
      </c>
      <c r="BE34" s="808"/>
      <c r="BF34" s="646"/>
      <c r="BG34" s="649"/>
      <c r="BH34" s="649"/>
    </row>
    <row r="35" spans="2:60" ht="13.5" customHeight="1" x14ac:dyDescent="0.25">
      <c r="B35" s="401"/>
      <c r="D35" s="416">
        <f t="shared" si="14"/>
        <v>25</v>
      </c>
      <c r="E35" s="534"/>
      <c r="F35" s="534"/>
      <c r="G35" s="534"/>
      <c r="H35" s="534"/>
      <c r="I35" s="571"/>
      <c r="J35" s="571"/>
      <c r="K35" s="571"/>
      <c r="L35" s="571"/>
      <c r="M35" s="571"/>
      <c r="N35" s="484"/>
      <c r="O35" s="484"/>
      <c r="P35" s="586"/>
      <c r="Q35" s="571"/>
      <c r="R35" s="571"/>
      <c r="S35" s="571"/>
      <c r="T35" s="899"/>
      <c r="U35" s="756"/>
      <c r="V35" s="756"/>
      <c r="W35" s="581"/>
      <c r="X35" s="571"/>
      <c r="Y35" s="571"/>
      <c r="Z35" s="571"/>
      <c r="AA35" s="791"/>
      <c r="AB35" s="583"/>
      <c r="AC35" s="571"/>
      <c r="AD35" s="813"/>
      <c r="AE35" s="646"/>
      <c r="AF35" s="730"/>
      <c r="AG35" s="646"/>
      <c r="AH35" s="730"/>
      <c r="AI35" s="646"/>
      <c r="AJ35" s="416">
        <f t="shared" si="11"/>
        <v>25</v>
      </c>
      <c r="AK35" s="416" t="str">
        <f t="shared" si="2"/>
        <v/>
      </c>
      <c r="AL35" s="416" t="str">
        <f t="shared" si="3"/>
        <v/>
      </c>
      <c r="AM35" s="416" t="str">
        <f t="shared" si="4"/>
        <v/>
      </c>
      <c r="AN35" s="731"/>
      <c r="AO35" s="732"/>
      <c r="AP35" s="732"/>
      <c r="AQ35" s="479"/>
      <c r="AR35" s="479"/>
      <c r="AS35" s="584"/>
      <c r="AT35" s="584"/>
      <c r="AU35" s="585" t="str">
        <f t="shared" si="12"/>
        <v/>
      </c>
      <c r="AV35" s="585" t="str">
        <f t="shared" si="13"/>
        <v/>
      </c>
      <c r="AW35" s="479"/>
      <c r="AX35" s="479"/>
      <c r="AY35" s="587" t="str">
        <f t="shared" si="5"/>
        <v/>
      </c>
      <c r="AZ35" s="587" t="str">
        <f t="shared" si="6"/>
        <v/>
      </c>
      <c r="BA35" s="587" t="str">
        <f t="shared" si="7"/>
        <v/>
      </c>
      <c r="BB35" s="587" t="str">
        <f t="shared" si="8"/>
        <v/>
      </c>
      <c r="BC35" s="587" t="str">
        <f t="shared" si="9"/>
        <v/>
      </c>
      <c r="BD35" s="587" t="str">
        <f t="shared" si="10"/>
        <v/>
      </c>
      <c r="BE35" s="808"/>
      <c r="BF35" s="646"/>
      <c r="BG35" s="649"/>
      <c r="BH35" s="649"/>
    </row>
    <row r="36" spans="2:60" ht="13.5" customHeight="1" x14ac:dyDescent="0.25">
      <c r="B36" s="401"/>
      <c r="D36" s="416">
        <f t="shared" si="14"/>
        <v>26</v>
      </c>
      <c r="E36" s="534"/>
      <c r="F36" s="534"/>
      <c r="G36" s="534"/>
      <c r="H36" s="534"/>
      <c r="I36" s="571"/>
      <c r="J36" s="571"/>
      <c r="K36" s="571"/>
      <c r="L36" s="571"/>
      <c r="M36" s="571"/>
      <c r="N36" s="484"/>
      <c r="O36" s="484"/>
      <c r="P36" s="586"/>
      <c r="Q36" s="571"/>
      <c r="R36" s="571"/>
      <c r="S36" s="571"/>
      <c r="T36" s="899"/>
      <c r="U36" s="756"/>
      <c r="V36" s="756"/>
      <c r="W36" s="581"/>
      <c r="X36" s="571"/>
      <c r="Y36" s="571"/>
      <c r="Z36" s="571"/>
      <c r="AA36" s="791"/>
      <c r="AB36" s="583"/>
      <c r="AC36" s="571"/>
      <c r="AD36" s="813"/>
      <c r="AE36" s="646"/>
      <c r="AF36" s="730"/>
      <c r="AG36" s="646"/>
      <c r="AH36" s="730"/>
      <c r="AI36" s="646"/>
      <c r="AJ36" s="416">
        <f t="shared" si="11"/>
        <v>26</v>
      </c>
      <c r="AK36" s="416" t="str">
        <f t="shared" si="2"/>
        <v/>
      </c>
      <c r="AL36" s="416" t="str">
        <f t="shared" si="3"/>
        <v/>
      </c>
      <c r="AM36" s="416" t="str">
        <f t="shared" si="4"/>
        <v/>
      </c>
      <c r="AN36" s="731"/>
      <c r="AO36" s="732"/>
      <c r="AP36" s="732"/>
      <c r="AQ36" s="479"/>
      <c r="AR36" s="479"/>
      <c r="AS36" s="584"/>
      <c r="AT36" s="584"/>
      <c r="AU36" s="585" t="str">
        <f t="shared" si="12"/>
        <v/>
      </c>
      <c r="AV36" s="585" t="str">
        <f t="shared" si="13"/>
        <v/>
      </c>
      <c r="AW36" s="479"/>
      <c r="AX36" s="479"/>
      <c r="AY36" s="587" t="str">
        <f t="shared" si="5"/>
        <v/>
      </c>
      <c r="AZ36" s="587" t="str">
        <f t="shared" si="6"/>
        <v/>
      </c>
      <c r="BA36" s="587" t="str">
        <f t="shared" si="7"/>
        <v/>
      </c>
      <c r="BB36" s="587" t="str">
        <f t="shared" si="8"/>
        <v/>
      </c>
      <c r="BC36" s="587" t="str">
        <f t="shared" si="9"/>
        <v/>
      </c>
      <c r="BD36" s="587" t="str">
        <f t="shared" si="10"/>
        <v/>
      </c>
      <c r="BE36" s="808"/>
      <c r="BF36" s="646"/>
      <c r="BG36" s="649"/>
      <c r="BH36" s="649"/>
    </row>
    <row r="37" spans="2:60" ht="13.5" customHeight="1" x14ac:dyDescent="0.25">
      <c r="B37" s="401"/>
      <c r="D37" s="416">
        <f t="shared" si="14"/>
        <v>27</v>
      </c>
      <c r="E37" s="534"/>
      <c r="F37" s="534"/>
      <c r="G37" s="534"/>
      <c r="H37" s="534"/>
      <c r="I37" s="571"/>
      <c r="J37" s="571"/>
      <c r="K37" s="571"/>
      <c r="L37" s="571"/>
      <c r="M37" s="571"/>
      <c r="N37" s="484"/>
      <c r="O37" s="484"/>
      <c r="P37" s="586"/>
      <c r="Q37" s="571"/>
      <c r="R37" s="571"/>
      <c r="S37" s="571"/>
      <c r="T37" s="899"/>
      <c r="U37" s="756"/>
      <c r="V37" s="756"/>
      <c r="W37" s="581"/>
      <c r="X37" s="571"/>
      <c r="Y37" s="571"/>
      <c r="Z37" s="571"/>
      <c r="AA37" s="791"/>
      <c r="AB37" s="583"/>
      <c r="AC37" s="571"/>
      <c r="AD37" s="813"/>
      <c r="AE37" s="646"/>
      <c r="AF37" s="730"/>
      <c r="AG37" s="646"/>
      <c r="AH37" s="730"/>
      <c r="AI37" s="646"/>
      <c r="AJ37" s="416">
        <f t="shared" si="11"/>
        <v>27</v>
      </c>
      <c r="AK37" s="416" t="str">
        <f t="shared" si="2"/>
        <v/>
      </c>
      <c r="AL37" s="416" t="str">
        <f t="shared" si="3"/>
        <v/>
      </c>
      <c r="AM37" s="416" t="str">
        <f t="shared" si="4"/>
        <v/>
      </c>
      <c r="AN37" s="731"/>
      <c r="AO37" s="732"/>
      <c r="AP37" s="732"/>
      <c r="AQ37" s="479"/>
      <c r="AR37" s="479"/>
      <c r="AS37" s="584"/>
      <c r="AT37" s="584"/>
      <c r="AU37" s="585" t="str">
        <f t="shared" si="12"/>
        <v/>
      </c>
      <c r="AV37" s="585" t="str">
        <f t="shared" si="13"/>
        <v/>
      </c>
      <c r="AW37" s="479"/>
      <c r="AX37" s="479"/>
      <c r="AY37" s="587" t="str">
        <f t="shared" si="5"/>
        <v/>
      </c>
      <c r="AZ37" s="587" t="str">
        <f t="shared" si="6"/>
        <v/>
      </c>
      <c r="BA37" s="587" t="str">
        <f t="shared" si="7"/>
        <v/>
      </c>
      <c r="BB37" s="587" t="str">
        <f t="shared" si="8"/>
        <v/>
      </c>
      <c r="BC37" s="587" t="str">
        <f t="shared" si="9"/>
        <v/>
      </c>
      <c r="BD37" s="587" t="str">
        <f t="shared" si="10"/>
        <v/>
      </c>
      <c r="BE37" s="808"/>
      <c r="BF37" s="646"/>
      <c r="BG37" s="649"/>
      <c r="BH37" s="649"/>
    </row>
    <row r="38" spans="2:60" ht="13.5" customHeight="1" x14ac:dyDescent="0.25">
      <c r="B38" s="401"/>
      <c r="D38" s="416">
        <f t="shared" si="14"/>
        <v>28</v>
      </c>
      <c r="E38" s="534"/>
      <c r="F38" s="534"/>
      <c r="G38" s="534"/>
      <c r="H38" s="534"/>
      <c r="I38" s="571"/>
      <c r="J38" s="571"/>
      <c r="K38" s="571"/>
      <c r="L38" s="571"/>
      <c r="M38" s="571"/>
      <c r="N38" s="484"/>
      <c r="O38" s="484"/>
      <c r="P38" s="586"/>
      <c r="Q38" s="571"/>
      <c r="R38" s="571"/>
      <c r="S38" s="571"/>
      <c r="T38" s="899"/>
      <c r="U38" s="756"/>
      <c r="V38" s="756"/>
      <c r="W38" s="581"/>
      <c r="X38" s="571"/>
      <c r="Y38" s="571"/>
      <c r="Z38" s="571"/>
      <c r="AA38" s="791"/>
      <c r="AB38" s="583"/>
      <c r="AC38" s="571"/>
      <c r="AD38" s="813"/>
      <c r="AE38" s="646"/>
      <c r="AF38" s="730"/>
      <c r="AG38" s="646"/>
      <c r="AH38" s="730"/>
      <c r="AI38" s="646"/>
      <c r="AJ38" s="416">
        <f t="shared" si="11"/>
        <v>28</v>
      </c>
      <c r="AK38" s="416" t="str">
        <f t="shared" si="2"/>
        <v/>
      </c>
      <c r="AL38" s="416" t="str">
        <f t="shared" si="3"/>
        <v/>
      </c>
      <c r="AM38" s="416" t="str">
        <f t="shared" si="4"/>
        <v/>
      </c>
      <c r="AN38" s="731"/>
      <c r="AO38" s="732"/>
      <c r="AP38" s="732"/>
      <c r="AQ38" s="479"/>
      <c r="AR38" s="479"/>
      <c r="AS38" s="584"/>
      <c r="AT38" s="584"/>
      <c r="AU38" s="585" t="str">
        <f t="shared" si="12"/>
        <v/>
      </c>
      <c r="AV38" s="585" t="str">
        <f t="shared" si="13"/>
        <v/>
      </c>
      <c r="AW38" s="479"/>
      <c r="AX38" s="479"/>
      <c r="AY38" s="587" t="str">
        <f t="shared" si="5"/>
        <v/>
      </c>
      <c r="AZ38" s="587" t="str">
        <f t="shared" si="6"/>
        <v/>
      </c>
      <c r="BA38" s="587" t="str">
        <f t="shared" si="7"/>
        <v/>
      </c>
      <c r="BB38" s="587" t="str">
        <f t="shared" si="8"/>
        <v/>
      </c>
      <c r="BC38" s="587" t="str">
        <f t="shared" si="9"/>
        <v/>
      </c>
      <c r="BD38" s="587" t="str">
        <f t="shared" si="10"/>
        <v/>
      </c>
      <c r="BE38" s="808"/>
      <c r="BF38" s="646"/>
      <c r="BG38" s="649"/>
      <c r="BH38" s="649"/>
    </row>
    <row r="39" spans="2:60" ht="13.5" customHeight="1" x14ac:dyDescent="0.25">
      <c r="B39" s="401"/>
      <c r="D39" s="416">
        <f t="shared" si="14"/>
        <v>29</v>
      </c>
      <c r="E39" s="534"/>
      <c r="F39" s="534"/>
      <c r="G39" s="534"/>
      <c r="H39" s="534"/>
      <c r="I39" s="571"/>
      <c r="J39" s="571"/>
      <c r="K39" s="571"/>
      <c r="L39" s="571"/>
      <c r="M39" s="571"/>
      <c r="N39" s="484"/>
      <c r="O39" s="484"/>
      <c r="P39" s="586"/>
      <c r="Q39" s="571"/>
      <c r="R39" s="571"/>
      <c r="S39" s="571"/>
      <c r="T39" s="899"/>
      <c r="U39" s="756"/>
      <c r="V39" s="756"/>
      <c r="W39" s="581"/>
      <c r="X39" s="571"/>
      <c r="Y39" s="571"/>
      <c r="Z39" s="571"/>
      <c r="AA39" s="791"/>
      <c r="AB39" s="583"/>
      <c r="AC39" s="571"/>
      <c r="AD39" s="813"/>
      <c r="AE39" s="646"/>
      <c r="AF39" s="730"/>
      <c r="AG39" s="646"/>
      <c r="AH39" s="730"/>
      <c r="AI39" s="646"/>
      <c r="AJ39" s="416">
        <f t="shared" si="11"/>
        <v>29</v>
      </c>
      <c r="AK39" s="416" t="str">
        <f t="shared" si="2"/>
        <v/>
      </c>
      <c r="AL39" s="416" t="str">
        <f t="shared" si="3"/>
        <v/>
      </c>
      <c r="AM39" s="416" t="str">
        <f t="shared" si="4"/>
        <v/>
      </c>
      <c r="AN39" s="731"/>
      <c r="AO39" s="732"/>
      <c r="AP39" s="732"/>
      <c r="AQ39" s="479"/>
      <c r="AR39" s="479"/>
      <c r="AS39" s="584"/>
      <c r="AT39" s="584"/>
      <c r="AU39" s="585" t="str">
        <f t="shared" si="12"/>
        <v/>
      </c>
      <c r="AV39" s="585" t="str">
        <f t="shared" si="13"/>
        <v/>
      </c>
      <c r="AW39" s="479"/>
      <c r="AX39" s="479"/>
      <c r="AY39" s="587" t="str">
        <f t="shared" si="5"/>
        <v/>
      </c>
      <c r="AZ39" s="587" t="str">
        <f t="shared" si="6"/>
        <v/>
      </c>
      <c r="BA39" s="587" t="str">
        <f t="shared" si="7"/>
        <v/>
      </c>
      <c r="BB39" s="587" t="str">
        <f t="shared" si="8"/>
        <v/>
      </c>
      <c r="BC39" s="587" t="str">
        <f t="shared" si="9"/>
        <v/>
      </c>
      <c r="BD39" s="587" t="str">
        <f t="shared" si="10"/>
        <v/>
      </c>
      <c r="BE39" s="808"/>
      <c r="BF39" s="646"/>
      <c r="BG39" s="649"/>
      <c r="BH39" s="649"/>
    </row>
    <row r="40" spans="2:60" ht="13.5" customHeight="1" x14ac:dyDescent="0.25">
      <c r="B40" s="401"/>
      <c r="D40" s="416">
        <f t="shared" si="14"/>
        <v>30</v>
      </c>
      <c r="E40" s="534"/>
      <c r="F40" s="534"/>
      <c r="G40" s="534"/>
      <c r="H40" s="534"/>
      <c r="I40" s="571"/>
      <c r="J40" s="571"/>
      <c r="K40" s="571"/>
      <c r="L40" s="571"/>
      <c r="M40" s="571"/>
      <c r="N40" s="484"/>
      <c r="O40" s="484"/>
      <c r="P40" s="586"/>
      <c r="Q40" s="571"/>
      <c r="R40" s="571"/>
      <c r="S40" s="571"/>
      <c r="T40" s="899"/>
      <c r="U40" s="756"/>
      <c r="V40" s="756"/>
      <c r="W40" s="581"/>
      <c r="X40" s="571"/>
      <c r="Y40" s="571"/>
      <c r="Z40" s="571"/>
      <c r="AA40" s="791"/>
      <c r="AB40" s="583"/>
      <c r="AC40" s="571"/>
      <c r="AD40" s="813"/>
      <c r="AE40" s="646"/>
      <c r="AF40" s="730"/>
      <c r="AG40" s="646"/>
      <c r="AH40" s="730"/>
      <c r="AI40" s="646"/>
      <c r="AJ40" s="416">
        <f>AJ39+1</f>
        <v>30</v>
      </c>
      <c r="AK40" s="416" t="str">
        <f t="shared" si="2"/>
        <v/>
      </c>
      <c r="AL40" s="416" t="str">
        <f t="shared" si="3"/>
        <v/>
      </c>
      <c r="AM40" s="416" t="str">
        <f t="shared" si="4"/>
        <v/>
      </c>
      <c r="AN40" s="731"/>
      <c r="AO40" s="732"/>
      <c r="AP40" s="732"/>
      <c r="AQ40" s="479"/>
      <c r="AR40" s="479"/>
      <c r="AS40" s="584"/>
      <c r="AT40" s="584"/>
      <c r="AU40" s="585" t="str">
        <f t="shared" si="12"/>
        <v/>
      </c>
      <c r="AV40" s="585" t="str">
        <f t="shared" si="13"/>
        <v/>
      </c>
      <c r="AW40" s="479"/>
      <c r="AX40" s="479"/>
      <c r="AY40" s="587" t="str">
        <f t="shared" si="5"/>
        <v/>
      </c>
      <c r="AZ40" s="587" t="str">
        <f t="shared" si="6"/>
        <v/>
      </c>
      <c r="BA40" s="587" t="str">
        <f t="shared" si="7"/>
        <v/>
      </c>
      <c r="BB40" s="587" t="str">
        <f t="shared" si="8"/>
        <v/>
      </c>
      <c r="BC40" s="587" t="str">
        <f t="shared" si="9"/>
        <v/>
      </c>
      <c r="BD40" s="587" t="str">
        <f t="shared" si="10"/>
        <v/>
      </c>
      <c r="BE40" s="808"/>
      <c r="BF40" s="646"/>
      <c r="BG40" s="649"/>
      <c r="BH40" s="649"/>
    </row>
    <row r="41" spans="2:60" ht="13.5" customHeight="1" x14ac:dyDescent="0.25">
      <c r="B41" s="401"/>
      <c r="D41" s="416">
        <f t="shared" si="14"/>
        <v>31</v>
      </c>
      <c r="E41" s="534"/>
      <c r="F41" s="534"/>
      <c r="G41" s="534"/>
      <c r="H41" s="534"/>
      <c r="I41" s="571"/>
      <c r="J41" s="571"/>
      <c r="K41" s="571"/>
      <c r="L41" s="571"/>
      <c r="M41" s="571"/>
      <c r="N41" s="484"/>
      <c r="O41" s="484"/>
      <c r="P41" s="586"/>
      <c r="Q41" s="571"/>
      <c r="R41" s="571"/>
      <c r="S41" s="571"/>
      <c r="T41" s="899"/>
      <c r="U41" s="756"/>
      <c r="V41" s="756"/>
      <c r="W41" s="581"/>
      <c r="X41" s="571"/>
      <c r="Y41" s="571"/>
      <c r="Z41" s="571"/>
      <c r="AA41" s="791"/>
      <c r="AB41" s="583"/>
      <c r="AC41" s="571"/>
      <c r="AD41" s="813"/>
      <c r="AE41" s="646"/>
      <c r="AF41" s="730"/>
      <c r="AG41" s="646"/>
      <c r="AH41" s="730"/>
      <c r="AI41" s="646"/>
      <c r="AJ41" s="416">
        <f>AJ40+1</f>
        <v>31</v>
      </c>
      <c r="AK41" s="416" t="str">
        <f t="shared" ref="AK41:AK295" si="15">IF(E41="","",E41)</f>
        <v/>
      </c>
      <c r="AL41" s="416" t="str">
        <f t="shared" ref="AL41:AL104" si="16">IF(G41="","",G41)</f>
        <v/>
      </c>
      <c r="AM41" s="416" t="str">
        <f t="shared" ref="AM41:AM104" si="17">IF(H41="","",H41)</f>
        <v/>
      </c>
      <c r="AN41" s="731"/>
      <c r="AO41" s="732"/>
      <c r="AP41" s="732"/>
      <c r="AQ41" s="479"/>
      <c r="AR41" s="479"/>
      <c r="AS41" s="584"/>
      <c r="AT41" s="584"/>
      <c r="AU41" s="585" t="str">
        <f t="shared" si="12"/>
        <v/>
      </c>
      <c r="AV41" s="585" t="str">
        <f t="shared" si="13"/>
        <v/>
      </c>
      <c r="AW41" s="479"/>
      <c r="AX41" s="479"/>
      <c r="AY41" s="587" t="str">
        <f t="shared" ref="AY41:AY295" si="18">IF(Q41="○",IF(AW41="",AU41,AW41),"")</f>
        <v/>
      </c>
      <c r="AZ41" s="587" t="str">
        <f t="shared" ref="AZ41:AZ295" si="19">IF(Q41="○",IF(AX41="",AV41,AX41),"")</f>
        <v/>
      </c>
      <c r="BA41" s="587" t="str">
        <f t="shared" ref="BA41:BA295" si="20">IF(R41="○",IF(AW41="",AU41,AW41),"")</f>
        <v/>
      </c>
      <c r="BB41" s="587" t="str">
        <f t="shared" ref="BB41:BB295" si="21">IF(R41="○",IF(AX41="",AV41,AX41),"")</f>
        <v/>
      </c>
      <c r="BC41" s="587" t="str">
        <f t="shared" ref="BC41:BC295" si="22">IF(S41="○",IF(AW41="",AU41,AW41),"")</f>
        <v/>
      </c>
      <c r="BD41" s="587" t="str">
        <f t="shared" ref="BD41:BD295" si="23">IF(S41="○",IF(AX41="",AV41,AX41),"")</f>
        <v/>
      </c>
      <c r="BE41" s="808"/>
      <c r="BF41" s="646"/>
      <c r="BG41" s="649"/>
      <c r="BH41" s="649"/>
    </row>
    <row r="42" spans="2:60" ht="13.5" customHeight="1" x14ac:dyDescent="0.25">
      <c r="B42" s="401"/>
      <c r="D42" s="416">
        <f>D41+1</f>
        <v>32</v>
      </c>
      <c r="E42" s="534"/>
      <c r="F42" s="534"/>
      <c r="G42" s="534"/>
      <c r="H42" s="534"/>
      <c r="I42" s="571"/>
      <c r="J42" s="571"/>
      <c r="K42" s="571"/>
      <c r="L42" s="571"/>
      <c r="M42" s="571"/>
      <c r="N42" s="484"/>
      <c r="O42" s="484"/>
      <c r="P42" s="586"/>
      <c r="Q42" s="571"/>
      <c r="R42" s="571"/>
      <c r="S42" s="571"/>
      <c r="T42" s="899"/>
      <c r="U42" s="756"/>
      <c r="V42" s="756"/>
      <c r="W42" s="581"/>
      <c r="X42" s="571"/>
      <c r="Y42" s="571"/>
      <c r="Z42" s="571"/>
      <c r="AA42" s="791"/>
      <c r="AB42" s="583"/>
      <c r="AC42" s="571"/>
      <c r="AD42" s="813"/>
      <c r="AE42" s="646"/>
      <c r="AF42" s="730"/>
      <c r="AG42" s="646"/>
      <c r="AH42" s="730"/>
      <c r="AI42" s="646"/>
      <c r="AJ42" s="416">
        <f t="shared" ref="AJ42:AJ69" si="24">AJ41+1</f>
        <v>32</v>
      </c>
      <c r="AK42" s="416" t="str">
        <f t="shared" si="15"/>
        <v/>
      </c>
      <c r="AL42" s="416" t="str">
        <f t="shared" si="16"/>
        <v/>
      </c>
      <c r="AM42" s="416" t="str">
        <f t="shared" si="17"/>
        <v/>
      </c>
      <c r="AN42" s="731"/>
      <c r="AO42" s="732"/>
      <c r="AP42" s="732"/>
      <c r="AQ42" s="479"/>
      <c r="AR42" s="479"/>
      <c r="AS42" s="584"/>
      <c r="AT42" s="584"/>
      <c r="AU42" s="585" t="str">
        <f t="shared" si="12"/>
        <v/>
      </c>
      <c r="AV42" s="585" t="str">
        <f t="shared" si="13"/>
        <v/>
      </c>
      <c r="AW42" s="479"/>
      <c r="AX42" s="479"/>
      <c r="AY42" s="587" t="str">
        <f t="shared" si="18"/>
        <v/>
      </c>
      <c r="AZ42" s="587" t="str">
        <f t="shared" si="19"/>
        <v/>
      </c>
      <c r="BA42" s="587" t="str">
        <f t="shared" si="20"/>
        <v/>
      </c>
      <c r="BB42" s="587" t="str">
        <f t="shared" si="21"/>
        <v/>
      </c>
      <c r="BC42" s="587" t="str">
        <f t="shared" si="22"/>
        <v/>
      </c>
      <c r="BD42" s="587" t="str">
        <f t="shared" si="23"/>
        <v/>
      </c>
      <c r="BE42" s="808"/>
      <c r="BF42" s="646"/>
      <c r="BG42" s="649"/>
      <c r="BH42" s="649"/>
    </row>
    <row r="43" spans="2:60" ht="13.5" customHeight="1" x14ac:dyDescent="0.25">
      <c r="B43" s="401"/>
      <c r="D43" s="416">
        <f>D42+1</f>
        <v>33</v>
      </c>
      <c r="E43" s="534"/>
      <c r="F43" s="534"/>
      <c r="G43" s="534"/>
      <c r="H43" s="534"/>
      <c r="I43" s="571"/>
      <c r="J43" s="571"/>
      <c r="K43" s="571"/>
      <c r="L43" s="571"/>
      <c r="M43" s="571"/>
      <c r="N43" s="484"/>
      <c r="O43" s="484"/>
      <c r="P43" s="586"/>
      <c r="Q43" s="571"/>
      <c r="R43" s="571"/>
      <c r="S43" s="571"/>
      <c r="T43" s="899"/>
      <c r="U43" s="756"/>
      <c r="V43" s="756"/>
      <c r="W43" s="581"/>
      <c r="X43" s="571"/>
      <c r="Y43" s="571"/>
      <c r="Z43" s="571"/>
      <c r="AA43" s="791"/>
      <c r="AB43" s="583"/>
      <c r="AC43" s="571"/>
      <c r="AD43" s="813"/>
      <c r="AE43" s="646"/>
      <c r="AF43" s="730"/>
      <c r="AG43" s="646"/>
      <c r="AH43" s="730"/>
      <c r="AI43" s="646"/>
      <c r="AJ43" s="416">
        <f t="shared" si="24"/>
        <v>33</v>
      </c>
      <c r="AK43" s="416" t="str">
        <f t="shared" si="15"/>
        <v/>
      </c>
      <c r="AL43" s="416" t="str">
        <f t="shared" si="16"/>
        <v/>
      </c>
      <c r="AM43" s="416" t="str">
        <f t="shared" si="17"/>
        <v/>
      </c>
      <c r="AN43" s="731"/>
      <c r="AO43" s="732"/>
      <c r="AP43" s="732"/>
      <c r="AQ43" s="479"/>
      <c r="AR43" s="479"/>
      <c r="AS43" s="584"/>
      <c r="AT43" s="584"/>
      <c r="AU43" s="585" t="str">
        <f t="shared" si="12"/>
        <v/>
      </c>
      <c r="AV43" s="585" t="str">
        <f t="shared" si="13"/>
        <v/>
      </c>
      <c r="AW43" s="479"/>
      <c r="AX43" s="479"/>
      <c r="AY43" s="587" t="str">
        <f t="shared" si="18"/>
        <v/>
      </c>
      <c r="AZ43" s="587" t="str">
        <f t="shared" si="19"/>
        <v/>
      </c>
      <c r="BA43" s="587" t="str">
        <f t="shared" si="20"/>
        <v/>
      </c>
      <c r="BB43" s="587" t="str">
        <f t="shared" si="21"/>
        <v/>
      </c>
      <c r="BC43" s="587" t="str">
        <f t="shared" si="22"/>
        <v/>
      </c>
      <c r="BD43" s="587" t="str">
        <f t="shared" si="23"/>
        <v/>
      </c>
      <c r="BE43" s="808"/>
      <c r="BF43" s="646"/>
      <c r="BG43" s="649"/>
      <c r="BH43" s="649"/>
    </row>
    <row r="44" spans="2:60" ht="13.5" customHeight="1" x14ac:dyDescent="0.25">
      <c r="B44" s="401"/>
      <c r="D44" s="416">
        <f t="shared" ref="D44:D70" si="25">D43+1</f>
        <v>34</v>
      </c>
      <c r="E44" s="534"/>
      <c r="F44" s="534"/>
      <c r="G44" s="534"/>
      <c r="H44" s="534"/>
      <c r="I44" s="571"/>
      <c r="J44" s="571"/>
      <c r="K44" s="571"/>
      <c r="L44" s="571"/>
      <c r="M44" s="571"/>
      <c r="N44" s="484"/>
      <c r="O44" s="484"/>
      <c r="P44" s="586"/>
      <c r="Q44" s="571"/>
      <c r="R44" s="571"/>
      <c r="S44" s="571"/>
      <c r="T44" s="899"/>
      <c r="U44" s="756"/>
      <c r="V44" s="756"/>
      <c r="W44" s="581"/>
      <c r="X44" s="571"/>
      <c r="Y44" s="571"/>
      <c r="Z44" s="571"/>
      <c r="AA44" s="791"/>
      <c r="AB44" s="583"/>
      <c r="AC44" s="571"/>
      <c r="AD44" s="813"/>
      <c r="AE44" s="646"/>
      <c r="AF44" s="730"/>
      <c r="AG44" s="646"/>
      <c r="AH44" s="730"/>
      <c r="AI44" s="646"/>
      <c r="AJ44" s="416">
        <f t="shared" si="24"/>
        <v>34</v>
      </c>
      <c r="AK44" s="416" t="str">
        <f t="shared" si="15"/>
        <v/>
      </c>
      <c r="AL44" s="416" t="str">
        <f t="shared" si="16"/>
        <v/>
      </c>
      <c r="AM44" s="416" t="str">
        <f t="shared" si="17"/>
        <v/>
      </c>
      <c r="AN44" s="731"/>
      <c r="AO44" s="732"/>
      <c r="AP44" s="732"/>
      <c r="AQ44" s="479"/>
      <c r="AR44" s="479"/>
      <c r="AS44" s="584"/>
      <c r="AT44" s="584"/>
      <c r="AU44" s="585" t="str">
        <f t="shared" si="12"/>
        <v/>
      </c>
      <c r="AV44" s="585" t="str">
        <f t="shared" si="13"/>
        <v/>
      </c>
      <c r="AW44" s="479"/>
      <c r="AX44" s="479"/>
      <c r="AY44" s="587" t="str">
        <f t="shared" si="18"/>
        <v/>
      </c>
      <c r="AZ44" s="587" t="str">
        <f t="shared" si="19"/>
        <v/>
      </c>
      <c r="BA44" s="587" t="str">
        <f t="shared" si="20"/>
        <v/>
      </c>
      <c r="BB44" s="587" t="str">
        <f t="shared" si="21"/>
        <v/>
      </c>
      <c r="BC44" s="587" t="str">
        <f t="shared" si="22"/>
        <v/>
      </c>
      <c r="BD44" s="587" t="str">
        <f t="shared" si="23"/>
        <v/>
      </c>
      <c r="BE44" s="808"/>
      <c r="BF44" s="646"/>
      <c r="BG44" s="649"/>
      <c r="BH44" s="649"/>
    </row>
    <row r="45" spans="2:60" ht="13.5" customHeight="1" x14ac:dyDescent="0.25">
      <c r="B45" s="401"/>
      <c r="D45" s="416">
        <f t="shared" si="25"/>
        <v>35</v>
      </c>
      <c r="E45" s="534"/>
      <c r="F45" s="534"/>
      <c r="G45" s="534"/>
      <c r="H45" s="534"/>
      <c r="I45" s="571"/>
      <c r="J45" s="571"/>
      <c r="K45" s="571"/>
      <c r="L45" s="571"/>
      <c r="M45" s="571"/>
      <c r="N45" s="484"/>
      <c r="O45" s="484"/>
      <c r="P45" s="586"/>
      <c r="Q45" s="571"/>
      <c r="R45" s="571"/>
      <c r="S45" s="571"/>
      <c r="T45" s="899"/>
      <c r="U45" s="756"/>
      <c r="V45" s="756"/>
      <c r="W45" s="581"/>
      <c r="X45" s="571"/>
      <c r="Y45" s="571"/>
      <c r="Z45" s="571"/>
      <c r="AA45" s="791"/>
      <c r="AB45" s="583"/>
      <c r="AC45" s="571"/>
      <c r="AD45" s="813"/>
      <c r="AE45" s="646"/>
      <c r="AF45" s="730"/>
      <c r="AG45" s="646"/>
      <c r="AH45" s="730"/>
      <c r="AI45" s="646"/>
      <c r="AJ45" s="416">
        <f t="shared" si="24"/>
        <v>35</v>
      </c>
      <c r="AK45" s="416" t="str">
        <f t="shared" si="15"/>
        <v/>
      </c>
      <c r="AL45" s="416" t="str">
        <f t="shared" si="16"/>
        <v/>
      </c>
      <c r="AM45" s="416" t="str">
        <f t="shared" si="17"/>
        <v/>
      </c>
      <c r="AN45" s="731"/>
      <c r="AO45" s="732"/>
      <c r="AP45" s="732"/>
      <c r="AQ45" s="479"/>
      <c r="AR45" s="479"/>
      <c r="AS45" s="584"/>
      <c r="AT45" s="584"/>
      <c r="AU45" s="585" t="str">
        <f t="shared" si="12"/>
        <v/>
      </c>
      <c r="AV45" s="585" t="str">
        <f t="shared" si="13"/>
        <v/>
      </c>
      <c r="AW45" s="479"/>
      <c r="AX45" s="479"/>
      <c r="AY45" s="587" t="str">
        <f t="shared" si="18"/>
        <v/>
      </c>
      <c r="AZ45" s="587" t="str">
        <f t="shared" si="19"/>
        <v/>
      </c>
      <c r="BA45" s="587" t="str">
        <f t="shared" si="20"/>
        <v/>
      </c>
      <c r="BB45" s="587" t="str">
        <f t="shared" si="21"/>
        <v/>
      </c>
      <c r="BC45" s="587" t="str">
        <f t="shared" si="22"/>
        <v/>
      </c>
      <c r="BD45" s="587" t="str">
        <f t="shared" si="23"/>
        <v/>
      </c>
      <c r="BE45" s="808"/>
      <c r="BF45" s="646"/>
      <c r="BG45" s="649"/>
      <c r="BH45" s="649"/>
    </row>
    <row r="46" spans="2:60" ht="13.5" customHeight="1" x14ac:dyDescent="0.25">
      <c r="B46" s="401"/>
      <c r="D46" s="416">
        <f t="shared" si="25"/>
        <v>36</v>
      </c>
      <c r="E46" s="534"/>
      <c r="F46" s="534"/>
      <c r="G46" s="534"/>
      <c r="H46" s="534"/>
      <c r="I46" s="571"/>
      <c r="J46" s="571"/>
      <c r="K46" s="571"/>
      <c r="L46" s="571"/>
      <c r="M46" s="571"/>
      <c r="N46" s="484"/>
      <c r="O46" s="484"/>
      <c r="P46" s="586"/>
      <c r="Q46" s="571"/>
      <c r="R46" s="571"/>
      <c r="S46" s="571"/>
      <c r="T46" s="899"/>
      <c r="U46" s="756"/>
      <c r="V46" s="756"/>
      <c r="W46" s="581"/>
      <c r="X46" s="571"/>
      <c r="Y46" s="571"/>
      <c r="Z46" s="571"/>
      <c r="AA46" s="791"/>
      <c r="AB46" s="583"/>
      <c r="AC46" s="571"/>
      <c r="AD46" s="813"/>
      <c r="AE46" s="646"/>
      <c r="AF46" s="730"/>
      <c r="AG46" s="646"/>
      <c r="AH46" s="730"/>
      <c r="AI46" s="646"/>
      <c r="AJ46" s="416">
        <f t="shared" si="24"/>
        <v>36</v>
      </c>
      <c r="AK46" s="416" t="str">
        <f t="shared" si="15"/>
        <v/>
      </c>
      <c r="AL46" s="416" t="str">
        <f t="shared" si="16"/>
        <v/>
      </c>
      <c r="AM46" s="416" t="str">
        <f t="shared" si="17"/>
        <v/>
      </c>
      <c r="AN46" s="731"/>
      <c r="AO46" s="732"/>
      <c r="AP46" s="732"/>
      <c r="AQ46" s="479"/>
      <c r="AR46" s="479"/>
      <c r="AS46" s="584"/>
      <c r="AT46" s="584"/>
      <c r="AU46" s="585" t="str">
        <f t="shared" si="12"/>
        <v/>
      </c>
      <c r="AV46" s="585" t="str">
        <f t="shared" si="13"/>
        <v/>
      </c>
      <c r="AW46" s="479"/>
      <c r="AX46" s="479"/>
      <c r="AY46" s="587" t="str">
        <f t="shared" si="18"/>
        <v/>
      </c>
      <c r="AZ46" s="587" t="str">
        <f t="shared" si="19"/>
        <v/>
      </c>
      <c r="BA46" s="587" t="str">
        <f t="shared" si="20"/>
        <v/>
      </c>
      <c r="BB46" s="587" t="str">
        <f t="shared" si="21"/>
        <v/>
      </c>
      <c r="BC46" s="587" t="str">
        <f t="shared" si="22"/>
        <v/>
      </c>
      <c r="BD46" s="587" t="str">
        <f t="shared" si="23"/>
        <v/>
      </c>
      <c r="BE46" s="808"/>
      <c r="BF46" s="646"/>
      <c r="BG46" s="649"/>
      <c r="BH46" s="649"/>
    </row>
    <row r="47" spans="2:60" ht="13.5" customHeight="1" x14ac:dyDescent="0.25">
      <c r="B47" s="401"/>
      <c r="D47" s="416">
        <f t="shared" si="25"/>
        <v>37</v>
      </c>
      <c r="E47" s="534"/>
      <c r="F47" s="534"/>
      <c r="G47" s="534"/>
      <c r="H47" s="534"/>
      <c r="I47" s="571"/>
      <c r="J47" s="571"/>
      <c r="K47" s="571"/>
      <c r="L47" s="571"/>
      <c r="M47" s="571"/>
      <c r="N47" s="484"/>
      <c r="O47" s="484"/>
      <c r="P47" s="586"/>
      <c r="Q47" s="571"/>
      <c r="R47" s="571"/>
      <c r="S47" s="571"/>
      <c r="T47" s="899"/>
      <c r="U47" s="756"/>
      <c r="V47" s="756"/>
      <c r="W47" s="581"/>
      <c r="X47" s="571"/>
      <c r="Y47" s="571"/>
      <c r="Z47" s="571"/>
      <c r="AA47" s="791"/>
      <c r="AB47" s="583"/>
      <c r="AC47" s="571"/>
      <c r="AD47" s="813"/>
      <c r="AE47" s="646"/>
      <c r="AF47" s="730"/>
      <c r="AG47" s="646"/>
      <c r="AH47" s="730"/>
      <c r="AI47" s="646"/>
      <c r="AJ47" s="416">
        <f t="shared" si="24"/>
        <v>37</v>
      </c>
      <c r="AK47" s="416" t="str">
        <f t="shared" si="15"/>
        <v/>
      </c>
      <c r="AL47" s="416" t="str">
        <f t="shared" si="16"/>
        <v/>
      </c>
      <c r="AM47" s="416" t="str">
        <f t="shared" si="17"/>
        <v/>
      </c>
      <c r="AN47" s="731"/>
      <c r="AO47" s="732"/>
      <c r="AP47" s="732"/>
      <c r="AQ47" s="479"/>
      <c r="AR47" s="479"/>
      <c r="AS47" s="584"/>
      <c r="AT47" s="584"/>
      <c r="AU47" s="585" t="str">
        <f t="shared" si="12"/>
        <v/>
      </c>
      <c r="AV47" s="585" t="str">
        <f t="shared" si="13"/>
        <v/>
      </c>
      <c r="AW47" s="479"/>
      <c r="AX47" s="479"/>
      <c r="AY47" s="587" t="str">
        <f t="shared" si="18"/>
        <v/>
      </c>
      <c r="AZ47" s="587" t="str">
        <f t="shared" si="19"/>
        <v/>
      </c>
      <c r="BA47" s="587" t="str">
        <f t="shared" si="20"/>
        <v/>
      </c>
      <c r="BB47" s="587" t="str">
        <f t="shared" si="21"/>
        <v/>
      </c>
      <c r="BC47" s="587" t="str">
        <f t="shared" si="22"/>
        <v/>
      </c>
      <c r="BD47" s="587" t="str">
        <f t="shared" si="23"/>
        <v/>
      </c>
      <c r="BE47" s="808"/>
      <c r="BF47" s="646"/>
      <c r="BG47" s="649"/>
      <c r="BH47" s="649"/>
    </row>
    <row r="48" spans="2:60" ht="13.5" customHeight="1" x14ac:dyDescent="0.25">
      <c r="B48" s="401"/>
      <c r="D48" s="416">
        <f t="shared" si="25"/>
        <v>38</v>
      </c>
      <c r="E48" s="534"/>
      <c r="F48" s="534"/>
      <c r="G48" s="534"/>
      <c r="H48" s="534"/>
      <c r="I48" s="571"/>
      <c r="J48" s="571"/>
      <c r="K48" s="571"/>
      <c r="L48" s="571"/>
      <c r="M48" s="571"/>
      <c r="N48" s="484"/>
      <c r="O48" s="484"/>
      <c r="P48" s="586"/>
      <c r="Q48" s="571"/>
      <c r="R48" s="571"/>
      <c r="S48" s="571"/>
      <c r="T48" s="899"/>
      <c r="U48" s="756"/>
      <c r="V48" s="756"/>
      <c r="W48" s="581"/>
      <c r="X48" s="571"/>
      <c r="Y48" s="571"/>
      <c r="Z48" s="571"/>
      <c r="AA48" s="791"/>
      <c r="AB48" s="583"/>
      <c r="AC48" s="571"/>
      <c r="AD48" s="813"/>
      <c r="AE48" s="646"/>
      <c r="AF48" s="730"/>
      <c r="AG48" s="646"/>
      <c r="AH48" s="730"/>
      <c r="AI48" s="646"/>
      <c r="AJ48" s="416">
        <f t="shared" si="24"/>
        <v>38</v>
      </c>
      <c r="AK48" s="416" t="str">
        <f t="shared" si="15"/>
        <v/>
      </c>
      <c r="AL48" s="416" t="str">
        <f t="shared" si="16"/>
        <v/>
      </c>
      <c r="AM48" s="416" t="str">
        <f t="shared" si="17"/>
        <v/>
      </c>
      <c r="AN48" s="731"/>
      <c r="AO48" s="732"/>
      <c r="AP48" s="732"/>
      <c r="AQ48" s="479"/>
      <c r="AR48" s="479"/>
      <c r="AS48" s="584"/>
      <c r="AT48" s="584"/>
      <c r="AU48" s="585" t="str">
        <f t="shared" si="12"/>
        <v/>
      </c>
      <c r="AV48" s="585" t="str">
        <f t="shared" si="13"/>
        <v/>
      </c>
      <c r="AW48" s="479"/>
      <c r="AX48" s="479"/>
      <c r="AY48" s="587" t="str">
        <f t="shared" si="18"/>
        <v/>
      </c>
      <c r="AZ48" s="587" t="str">
        <f t="shared" si="19"/>
        <v/>
      </c>
      <c r="BA48" s="587" t="str">
        <f t="shared" si="20"/>
        <v/>
      </c>
      <c r="BB48" s="587" t="str">
        <f t="shared" si="21"/>
        <v/>
      </c>
      <c r="BC48" s="587" t="str">
        <f t="shared" si="22"/>
        <v/>
      </c>
      <c r="BD48" s="587" t="str">
        <f t="shared" si="23"/>
        <v/>
      </c>
      <c r="BE48" s="808"/>
      <c r="BF48" s="646"/>
      <c r="BG48" s="649"/>
      <c r="BH48" s="649"/>
    </row>
    <row r="49" spans="2:60" ht="13.5" customHeight="1" x14ac:dyDescent="0.25">
      <c r="B49" s="401"/>
      <c r="D49" s="416">
        <f t="shared" si="25"/>
        <v>39</v>
      </c>
      <c r="E49" s="534"/>
      <c r="F49" s="534"/>
      <c r="G49" s="534"/>
      <c r="H49" s="534"/>
      <c r="I49" s="571"/>
      <c r="J49" s="571"/>
      <c r="K49" s="571"/>
      <c r="L49" s="571"/>
      <c r="M49" s="571"/>
      <c r="N49" s="484"/>
      <c r="O49" s="484"/>
      <c r="P49" s="586"/>
      <c r="Q49" s="571"/>
      <c r="R49" s="571"/>
      <c r="S49" s="571"/>
      <c r="T49" s="899"/>
      <c r="U49" s="756"/>
      <c r="V49" s="756"/>
      <c r="W49" s="581"/>
      <c r="X49" s="571"/>
      <c r="Y49" s="571"/>
      <c r="Z49" s="571"/>
      <c r="AA49" s="791"/>
      <c r="AB49" s="583"/>
      <c r="AC49" s="571"/>
      <c r="AD49" s="813"/>
      <c r="AE49" s="646"/>
      <c r="AF49" s="730"/>
      <c r="AG49" s="646"/>
      <c r="AH49" s="730"/>
      <c r="AI49" s="646"/>
      <c r="AJ49" s="416">
        <f t="shared" si="24"/>
        <v>39</v>
      </c>
      <c r="AK49" s="416" t="str">
        <f t="shared" si="15"/>
        <v/>
      </c>
      <c r="AL49" s="416" t="str">
        <f t="shared" si="16"/>
        <v/>
      </c>
      <c r="AM49" s="416" t="str">
        <f t="shared" si="17"/>
        <v/>
      </c>
      <c r="AN49" s="731"/>
      <c r="AO49" s="732"/>
      <c r="AP49" s="732"/>
      <c r="AQ49" s="479"/>
      <c r="AR49" s="479"/>
      <c r="AS49" s="584"/>
      <c r="AT49" s="584"/>
      <c r="AU49" s="585" t="str">
        <f t="shared" si="12"/>
        <v/>
      </c>
      <c r="AV49" s="585" t="str">
        <f t="shared" si="13"/>
        <v/>
      </c>
      <c r="AW49" s="479"/>
      <c r="AX49" s="479"/>
      <c r="AY49" s="587" t="str">
        <f t="shared" si="18"/>
        <v/>
      </c>
      <c r="AZ49" s="587" t="str">
        <f t="shared" si="19"/>
        <v/>
      </c>
      <c r="BA49" s="587" t="str">
        <f t="shared" si="20"/>
        <v/>
      </c>
      <c r="BB49" s="587" t="str">
        <f t="shared" si="21"/>
        <v/>
      </c>
      <c r="BC49" s="587" t="str">
        <f t="shared" si="22"/>
        <v/>
      </c>
      <c r="BD49" s="587" t="str">
        <f t="shared" si="23"/>
        <v/>
      </c>
      <c r="BE49" s="808"/>
      <c r="BF49" s="646"/>
      <c r="BG49" s="649"/>
      <c r="BH49" s="649"/>
    </row>
    <row r="50" spans="2:60" ht="13.5" customHeight="1" x14ac:dyDescent="0.25">
      <c r="B50" s="401"/>
      <c r="D50" s="416">
        <f t="shared" si="25"/>
        <v>40</v>
      </c>
      <c r="E50" s="534"/>
      <c r="F50" s="534"/>
      <c r="G50" s="534"/>
      <c r="H50" s="534"/>
      <c r="I50" s="571"/>
      <c r="J50" s="571"/>
      <c r="K50" s="571"/>
      <c r="L50" s="571"/>
      <c r="M50" s="571"/>
      <c r="N50" s="484"/>
      <c r="O50" s="484"/>
      <c r="P50" s="586"/>
      <c r="Q50" s="571"/>
      <c r="R50" s="571"/>
      <c r="S50" s="571"/>
      <c r="T50" s="899"/>
      <c r="U50" s="756"/>
      <c r="V50" s="756"/>
      <c r="W50" s="581"/>
      <c r="X50" s="571"/>
      <c r="Y50" s="571"/>
      <c r="Z50" s="571"/>
      <c r="AA50" s="791"/>
      <c r="AB50" s="583"/>
      <c r="AC50" s="571"/>
      <c r="AD50" s="813"/>
      <c r="AE50" s="646"/>
      <c r="AF50" s="730"/>
      <c r="AG50" s="646"/>
      <c r="AH50" s="730"/>
      <c r="AI50" s="646"/>
      <c r="AJ50" s="416">
        <f t="shared" si="24"/>
        <v>40</v>
      </c>
      <c r="AK50" s="416" t="str">
        <f t="shared" si="15"/>
        <v/>
      </c>
      <c r="AL50" s="416" t="str">
        <f t="shared" si="16"/>
        <v/>
      </c>
      <c r="AM50" s="416" t="str">
        <f t="shared" si="17"/>
        <v/>
      </c>
      <c r="AN50" s="731"/>
      <c r="AO50" s="732"/>
      <c r="AP50" s="732"/>
      <c r="AQ50" s="479"/>
      <c r="AR50" s="479"/>
      <c r="AS50" s="584"/>
      <c r="AT50" s="584"/>
      <c r="AU50" s="585" t="str">
        <f t="shared" si="12"/>
        <v/>
      </c>
      <c r="AV50" s="585" t="str">
        <f t="shared" si="13"/>
        <v/>
      </c>
      <c r="AW50" s="479"/>
      <c r="AX50" s="479"/>
      <c r="AY50" s="587" t="str">
        <f t="shared" si="18"/>
        <v/>
      </c>
      <c r="AZ50" s="587" t="str">
        <f t="shared" si="19"/>
        <v/>
      </c>
      <c r="BA50" s="587" t="str">
        <f t="shared" si="20"/>
        <v/>
      </c>
      <c r="BB50" s="587" t="str">
        <f t="shared" si="21"/>
        <v/>
      </c>
      <c r="BC50" s="587" t="str">
        <f t="shared" si="22"/>
        <v/>
      </c>
      <c r="BD50" s="587" t="str">
        <f t="shared" si="23"/>
        <v/>
      </c>
      <c r="BE50" s="808"/>
      <c r="BF50" s="646"/>
      <c r="BG50" s="649"/>
      <c r="BH50" s="649"/>
    </row>
    <row r="51" spans="2:60" ht="13.5" customHeight="1" x14ac:dyDescent="0.25">
      <c r="B51" s="401"/>
      <c r="D51" s="416">
        <f t="shared" si="25"/>
        <v>41</v>
      </c>
      <c r="E51" s="534"/>
      <c r="F51" s="534"/>
      <c r="G51" s="534"/>
      <c r="H51" s="534"/>
      <c r="I51" s="571"/>
      <c r="J51" s="571"/>
      <c r="K51" s="571"/>
      <c r="L51" s="571"/>
      <c r="M51" s="571"/>
      <c r="N51" s="484"/>
      <c r="O51" s="484"/>
      <c r="P51" s="586"/>
      <c r="Q51" s="571"/>
      <c r="R51" s="571"/>
      <c r="S51" s="571"/>
      <c r="T51" s="899"/>
      <c r="U51" s="756"/>
      <c r="V51" s="756"/>
      <c r="W51" s="581"/>
      <c r="X51" s="571"/>
      <c r="Y51" s="571"/>
      <c r="Z51" s="571"/>
      <c r="AA51" s="791"/>
      <c r="AB51" s="583"/>
      <c r="AC51" s="571"/>
      <c r="AD51" s="813"/>
      <c r="AE51" s="646"/>
      <c r="AF51" s="730"/>
      <c r="AG51" s="646"/>
      <c r="AH51" s="730"/>
      <c r="AI51" s="646"/>
      <c r="AJ51" s="416">
        <f t="shared" si="24"/>
        <v>41</v>
      </c>
      <c r="AK51" s="416" t="str">
        <f t="shared" si="15"/>
        <v/>
      </c>
      <c r="AL51" s="416" t="str">
        <f t="shared" si="16"/>
        <v/>
      </c>
      <c r="AM51" s="416" t="str">
        <f t="shared" si="17"/>
        <v/>
      </c>
      <c r="AN51" s="731"/>
      <c r="AO51" s="732"/>
      <c r="AP51" s="732"/>
      <c r="AQ51" s="479"/>
      <c r="AR51" s="479"/>
      <c r="AS51" s="584"/>
      <c r="AT51" s="584"/>
      <c r="AU51" s="585" t="str">
        <f t="shared" si="12"/>
        <v/>
      </c>
      <c r="AV51" s="585" t="str">
        <f t="shared" si="13"/>
        <v/>
      </c>
      <c r="AW51" s="479"/>
      <c r="AX51" s="479"/>
      <c r="AY51" s="587" t="str">
        <f t="shared" si="18"/>
        <v/>
      </c>
      <c r="AZ51" s="587" t="str">
        <f t="shared" si="19"/>
        <v/>
      </c>
      <c r="BA51" s="587" t="str">
        <f t="shared" si="20"/>
        <v/>
      </c>
      <c r="BB51" s="587" t="str">
        <f t="shared" si="21"/>
        <v/>
      </c>
      <c r="BC51" s="587" t="str">
        <f t="shared" si="22"/>
        <v/>
      </c>
      <c r="BD51" s="587" t="str">
        <f t="shared" si="23"/>
        <v/>
      </c>
      <c r="BE51" s="808"/>
      <c r="BF51" s="646"/>
      <c r="BG51" s="649"/>
      <c r="BH51" s="649"/>
    </row>
    <row r="52" spans="2:60" ht="13.5" customHeight="1" x14ac:dyDescent="0.25">
      <c r="B52" s="401"/>
      <c r="D52" s="416">
        <f t="shared" si="25"/>
        <v>42</v>
      </c>
      <c r="E52" s="534"/>
      <c r="F52" s="534"/>
      <c r="G52" s="534"/>
      <c r="H52" s="534"/>
      <c r="I52" s="571"/>
      <c r="J52" s="571"/>
      <c r="K52" s="571"/>
      <c r="L52" s="571"/>
      <c r="M52" s="571"/>
      <c r="N52" s="484"/>
      <c r="O52" s="484"/>
      <c r="P52" s="586"/>
      <c r="Q52" s="571"/>
      <c r="R52" s="571"/>
      <c r="S52" s="571"/>
      <c r="T52" s="899"/>
      <c r="U52" s="756"/>
      <c r="V52" s="756"/>
      <c r="W52" s="581"/>
      <c r="X52" s="571"/>
      <c r="Y52" s="571"/>
      <c r="Z52" s="571"/>
      <c r="AA52" s="791"/>
      <c r="AB52" s="583"/>
      <c r="AC52" s="571"/>
      <c r="AD52" s="813"/>
      <c r="AE52" s="646"/>
      <c r="AF52" s="730"/>
      <c r="AG52" s="646"/>
      <c r="AH52" s="730"/>
      <c r="AI52" s="646"/>
      <c r="AJ52" s="416">
        <f t="shared" si="24"/>
        <v>42</v>
      </c>
      <c r="AK52" s="416" t="str">
        <f t="shared" si="15"/>
        <v/>
      </c>
      <c r="AL52" s="416" t="str">
        <f t="shared" si="16"/>
        <v/>
      </c>
      <c r="AM52" s="416" t="str">
        <f t="shared" si="17"/>
        <v/>
      </c>
      <c r="AN52" s="731"/>
      <c r="AO52" s="732"/>
      <c r="AP52" s="732"/>
      <c r="AQ52" s="479"/>
      <c r="AR52" s="479"/>
      <c r="AS52" s="584"/>
      <c r="AT52" s="584"/>
      <c r="AU52" s="585" t="str">
        <f t="shared" si="12"/>
        <v/>
      </c>
      <c r="AV52" s="585" t="str">
        <f t="shared" si="13"/>
        <v/>
      </c>
      <c r="AW52" s="479"/>
      <c r="AX52" s="479"/>
      <c r="AY52" s="587" t="str">
        <f t="shared" si="18"/>
        <v/>
      </c>
      <c r="AZ52" s="587" t="str">
        <f t="shared" si="19"/>
        <v/>
      </c>
      <c r="BA52" s="587" t="str">
        <f t="shared" si="20"/>
        <v/>
      </c>
      <c r="BB52" s="587" t="str">
        <f t="shared" si="21"/>
        <v/>
      </c>
      <c r="BC52" s="587" t="str">
        <f t="shared" si="22"/>
        <v/>
      </c>
      <c r="BD52" s="587" t="str">
        <f t="shared" si="23"/>
        <v/>
      </c>
      <c r="BE52" s="808"/>
      <c r="BF52" s="646"/>
      <c r="BG52" s="649"/>
      <c r="BH52" s="649"/>
    </row>
    <row r="53" spans="2:60" ht="13.5" customHeight="1" x14ac:dyDescent="0.25">
      <c r="B53" s="401"/>
      <c r="D53" s="416">
        <f t="shared" si="25"/>
        <v>43</v>
      </c>
      <c r="E53" s="534"/>
      <c r="F53" s="534"/>
      <c r="G53" s="534"/>
      <c r="H53" s="534"/>
      <c r="I53" s="571"/>
      <c r="J53" s="571"/>
      <c r="K53" s="571"/>
      <c r="L53" s="571"/>
      <c r="M53" s="571"/>
      <c r="N53" s="484"/>
      <c r="O53" s="484"/>
      <c r="P53" s="586"/>
      <c r="Q53" s="571"/>
      <c r="R53" s="571"/>
      <c r="S53" s="571"/>
      <c r="T53" s="899"/>
      <c r="U53" s="756"/>
      <c r="V53" s="756"/>
      <c r="W53" s="581"/>
      <c r="X53" s="571"/>
      <c r="Y53" s="571"/>
      <c r="Z53" s="571"/>
      <c r="AA53" s="791"/>
      <c r="AB53" s="583"/>
      <c r="AC53" s="571"/>
      <c r="AD53" s="813"/>
      <c r="AE53" s="646"/>
      <c r="AF53" s="730"/>
      <c r="AG53" s="646"/>
      <c r="AH53" s="730"/>
      <c r="AI53" s="646"/>
      <c r="AJ53" s="416">
        <f t="shared" si="24"/>
        <v>43</v>
      </c>
      <c r="AK53" s="416" t="str">
        <f t="shared" si="15"/>
        <v/>
      </c>
      <c r="AL53" s="416" t="str">
        <f t="shared" si="16"/>
        <v/>
      </c>
      <c r="AM53" s="416" t="str">
        <f t="shared" si="17"/>
        <v/>
      </c>
      <c r="AN53" s="731"/>
      <c r="AO53" s="732"/>
      <c r="AP53" s="732"/>
      <c r="AQ53" s="479"/>
      <c r="AR53" s="479"/>
      <c r="AS53" s="584"/>
      <c r="AT53" s="584"/>
      <c r="AU53" s="585" t="str">
        <f t="shared" si="12"/>
        <v/>
      </c>
      <c r="AV53" s="585" t="str">
        <f t="shared" si="13"/>
        <v/>
      </c>
      <c r="AW53" s="479"/>
      <c r="AX53" s="479"/>
      <c r="AY53" s="587" t="str">
        <f t="shared" si="18"/>
        <v/>
      </c>
      <c r="AZ53" s="587" t="str">
        <f t="shared" si="19"/>
        <v/>
      </c>
      <c r="BA53" s="587" t="str">
        <f t="shared" si="20"/>
        <v/>
      </c>
      <c r="BB53" s="587" t="str">
        <f t="shared" si="21"/>
        <v/>
      </c>
      <c r="BC53" s="587" t="str">
        <f t="shared" si="22"/>
        <v/>
      </c>
      <c r="BD53" s="587" t="str">
        <f t="shared" si="23"/>
        <v/>
      </c>
      <c r="BE53" s="808"/>
      <c r="BF53" s="646"/>
      <c r="BG53" s="649"/>
      <c r="BH53" s="649"/>
    </row>
    <row r="54" spans="2:60" ht="13.5" customHeight="1" x14ac:dyDescent="0.25">
      <c r="B54" s="401"/>
      <c r="D54" s="416">
        <f t="shared" si="25"/>
        <v>44</v>
      </c>
      <c r="E54" s="534"/>
      <c r="F54" s="534"/>
      <c r="G54" s="534"/>
      <c r="H54" s="534"/>
      <c r="I54" s="571"/>
      <c r="J54" s="571"/>
      <c r="K54" s="571"/>
      <c r="L54" s="571"/>
      <c r="M54" s="571"/>
      <c r="N54" s="484"/>
      <c r="O54" s="484"/>
      <c r="P54" s="586"/>
      <c r="Q54" s="571"/>
      <c r="R54" s="571"/>
      <c r="S54" s="571"/>
      <c r="T54" s="899"/>
      <c r="U54" s="756"/>
      <c r="V54" s="756"/>
      <c r="W54" s="581"/>
      <c r="X54" s="571"/>
      <c r="Y54" s="571"/>
      <c r="Z54" s="571"/>
      <c r="AA54" s="791"/>
      <c r="AB54" s="583"/>
      <c r="AC54" s="571"/>
      <c r="AD54" s="813"/>
      <c r="AE54" s="646"/>
      <c r="AF54" s="730"/>
      <c r="AG54" s="646"/>
      <c r="AH54" s="730"/>
      <c r="AI54" s="646"/>
      <c r="AJ54" s="416">
        <f t="shared" si="24"/>
        <v>44</v>
      </c>
      <c r="AK54" s="416" t="str">
        <f t="shared" si="15"/>
        <v/>
      </c>
      <c r="AL54" s="416" t="str">
        <f t="shared" si="16"/>
        <v/>
      </c>
      <c r="AM54" s="416" t="str">
        <f t="shared" si="17"/>
        <v/>
      </c>
      <c r="AN54" s="731"/>
      <c r="AO54" s="732"/>
      <c r="AP54" s="732"/>
      <c r="AQ54" s="479"/>
      <c r="AR54" s="479"/>
      <c r="AS54" s="584"/>
      <c r="AT54" s="584"/>
      <c r="AU54" s="585" t="str">
        <f t="shared" si="12"/>
        <v/>
      </c>
      <c r="AV54" s="585" t="str">
        <f t="shared" si="13"/>
        <v/>
      </c>
      <c r="AW54" s="479"/>
      <c r="AX54" s="479"/>
      <c r="AY54" s="587" t="str">
        <f t="shared" si="18"/>
        <v/>
      </c>
      <c r="AZ54" s="587" t="str">
        <f t="shared" si="19"/>
        <v/>
      </c>
      <c r="BA54" s="587" t="str">
        <f t="shared" si="20"/>
        <v/>
      </c>
      <c r="BB54" s="587" t="str">
        <f t="shared" si="21"/>
        <v/>
      </c>
      <c r="BC54" s="587" t="str">
        <f t="shared" si="22"/>
        <v/>
      </c>
      <c r="BD54" s="587" t="str">
        <f t="shared" si="23"/>
        <v/>
      </c>
      <c r="BE54" s="808"/>
      <c r="BF54" s="646"/>
      <c r="BG54" s="649"/>
      <c r="BH54" s="649"/>
    </row>
    <row r="55" spans="2:60" ht="13.5" customHeight="1" x14ac:dyDescent="0.25">
      <c r="B55" s="401"/>
      <c r="D55" s="416">
        <f t="shared" si="25"/>
        <v>45</v>
      </c>
      <c r="E55" s="534"/>
      <c r="F55" s="534"/>
      <c r="G55" s="534"/>
      <c r="H55" s="534"/>
      <c r="I55" s="571"/>
      <c r="J55" s="571"/>
      <c r="K55" s="571"/>
      <c r="L55" s="571"/>
      <c r="M55" s="571"/>
      <c r="N55" s="484"/>
      <c r="O55" s="484"/>
      <c r="P55" s="586"/>
      <c r="Q55" s="571"/>
      <c r="R55" s="571"/>
      <c r="S55" s="571"/>
      <c r="T55" s="899"/>
      <c r="U55" s="756"/>
      <c r="V55" s="756"/>
      <c r="W55" s="581"/>
      <c r="X55" s="571"/>
      <c r="Y55" s="571"/>
      <c r="Z55" s="571"/>
      <c r="AA55" s="791"/>
      <c r="AB55" s="583"/>
      <c r="AC55" s="571"/>
      <c r="AD55" s="813"/>
      <c r="AE55" s="646"/>
      <c r="AF55" s="730"/>
      <c r="AG55" s="646"/>
      <c r="AH55" s="730"/>
      <c r="AI55" s="646"/>
      <c r="AJ55" s="416">
        <f t="shared" si="24"/>
        <v>45</v>
      </c>
      <c r="AK55" s="416" t="str">
        <f t="shared" si="15"/>
        <v/>
      </c>
      <c r="AL55" s="416" t="str">
        <f t="shared" si="16"/>
        <v/>
      </c>
      <c r="AM55" s="416" t="str">
        <f t="shared" si="17"/>
        <v/>
      </c>
      <c r="AN55" s="731"/>
      <c r="AO55" s="732"/>
      <c r="AP55" s="732"/>
      <c r="AQ55" s="479"/>
      <c r="AR55" s="479"/>
      <c r="AS55" s="584"/>
      <c r="AT55" s="584"/>
      <c r="AU55" s="585" t="str">
        <f t="shared" si="12"/>
        <v/>
      </c>
      <c r="AV55" s="585" t="str">
        <f t="shared" si="13"/>
        <v/>
      </c>
      <c r="AW55" s="479"/>
      <c r="AX55" s="479"/>
      <c r="AY55" s="587" t="str">
        <f t="shared" si="18"/>
        <v/>
      </c>
      <c r="AZ55" s="587" t="str">
        <f t="shared" si="19"/>
        <v/>
      </c>
      <c r="BA55" s="587" t="str">
        <f t="shared" si="20"/>
        <v/>
      </c>
      <c r="BB55" s="587" t="str">
        <f t="shared" si="21"/>
        <v/>
      </c>
      <c r="BC55" s="587" t="str">
        <f t="shared" si="22"/>
        <v/>
      </c>
      <c r="BD55" s="587" t="str">
        <f t="shared" si="23"/>
        <v/>
      </c>
      <c r="BE55" s="808"/>
      <c r="BF55" s="646"/>
      <c r="BG55" s="649"/>
      <c r="BH55" s="649"/>
    </row>
    <row r="56" spans="2:60" ht="13.5" customHeight="1" x14ac:dyDescent="0.25">
      <c r="B56" s="401"/>
      <c r="D56" s="416">
        <f t="shared" si="25"/>
        <v>46</v>
      </c>
      <c r="E56" s="534"/>
      <c r="F56" s="534"/>
      <c r="G56" s="534"/>
      <c r="H56" s="534"/>
      <c r="I56" s="571"/>
      <c r="J56" s="571"/>
      <c r="K56" s="571"/>
      <c r="L56" s="571"/>
      <c r="M56" s="571"/>
      <c r="N56" s="484"/>
      <c r="O56" s="484"/>
      <c r="P56" s="586"/>
      <c r="Q56" s="571"/>
      <c r="R56" s="571"/>
      <c r="S56" s="571"/>
      <c r="T56" s="899"/>
      <c r="U56" s="756"/>
      <c r="V56" s="756"/>
      <c r="W56" s="581"/>
      <c r="X56" s="571"/>
      <c r="Y56" s="571"/>
      <c r="Z56" s="571"/>
      <c r="AA56" s="791"/>
      <c r="AB56" s="583"/>
      <c r="AC56" s="571"/>
      <c r="AD56" s="813"/>
      <c r="AE56" s="646"/>
      <c r="AF56" s="730"/>
      <c r="AG56" s="646"/>
      <c r="AH56" s="730"/>
      <c r="AI56" s="646"/>
      <c r="AJ56" s="416">
        <f t="shared" si="24"/>
        <v>46</v>
      </c>
      <c r="AK56" s="416" t="str">
        <f t="shared" si="15"/>
        <v/>
      </c>
      <c r="AL56" s="416" t="str">
        <f t="shared" si="16"/>
        <v/>
      </c>
      <c r="AM56" s="416" t="str">
        <f t="shared" si="17"/>
        <v/>
      </c>
      <c r="AN56" s="731"/>
      <c r="AO56" s="732"/>
      <c r="AP56" s="732"/>
      <c r="AQ56" s="479"/>
      <c r="AR56" s="479"/>
      <c r="AS56" s="584"/>
      <c r="AT56" s="584"/>
      <c r="AU56" s="585" t="str">
        <f t="shared" si="12"/>
        <v/>
      </c>
      <c r="AV56" s="585" t="str">
        <f t="shared" si="13"/>
        <v/>
      </c>
      <c r="AW56" s="479"/>
      <c r="AX56" s="479"/>
      <c r="AY56" s="587" t="str">
        <f t="shared" si="18"/>
        <v/>
      </c>
      <c r="AZ56" s="587" t="str">
        <f t="shared" si="19"/>
        <v/>
      </c>
      <c r="BA56" s="587" t="str">
        <f t="shared" si="20"/>
        <v/>
      </c>
      <c r="BB56" s="587" t="str">
        <f t="shared" si="21"/>
        <v/>
      </c>
      <c r="BC56" s="587" t="str">
        <f t="shared" si="22"/>
        <v/>
      </c>
      <c r="BD56" s="587" t="str">
        <f t="shared" si="23"/>
        <v/>
      </c>
      <c r="BE56" s="808"/>
      <c r="BF56" s="646"/>
      <c r="BG56" s="649"/>
      <c r="BH56" s="649"/>
    </row>
    <row r="57" spans="2:60" ht="13.5" customHeight="1" x14ac:dyDescent="0.25">
      <c r="B57" s="401"/>
      <c r="D57" s="416">
        <f t="shared" si="25"/>
        <v>47</v>
      </c>
      <c r="E57" s="534"/>
      <c r="F57" s="534"/>
      <c r="G57" s="534"/>
      <c r="H57" s="534"/>
      <c r="I57" s="571"/>
      <c r="J57" s="571"/>
      <c r="K57" s="571"/>
      <c r="L57" s="571"/>
      <c r="M57" s="571"/>
      <c r="N57" s="484"/>
      <c r="O57" s="484"/>
      <c r="P57" s="586"/>
      <c r="Q57" s="571"/>
      <c r="R57" s="571"/>
      <c r="S57" s="571"/>
      <c r="T57" s="899"/>
      <c r="U57" s="756"/>
      <c r="V57" s="756"/>
      <c r="W57" s="581"/>
      <c r="X57" s="571"/>
      <c r="Y57" s="571"/>
      <c r="Z57" s="571"/>
      <c r="AA57" s="791"/>
      <c r="AB57" s="583"/>
      <c r="AC57" s="571"/>
      <c r="AD57" s="813"/>
      <c r="AE57" s="646"/>
      <c r="AF57" s="730"/>
      <c r="AG57" s="646"/>
      <c r="AH57" s="730"/>
      <c r="AI57" s="646"/>
      <c r="AJ57" s="416">
        <f t="shared" si="24"/>
        <v>47</v>
      </c>
      <c r="AK57" s="416" t="str">
        <f t="shared" si="15"/>
        <v/>
      </c>
      <c r="AL57" s="416" t="str">
        <f t="shared" si="16"/>
        <v/>
      </c>
      <c r="AM57" s="416" t="str">
        <f t="shared" si="17"/>
        <v/>
      </c>
      <c r="AN57" s="731"/>
      <c r="AO57" s="732"/>
      <c r="AP57" s="732"/>
      <c r="AQ57" s="479"/>
      <c r="AR57" s="479"/>
      <c r="AS57" s="584"/>
      <c r="AT57" s="584"/>
      <c r="AU57" s="585" t="str">
        <f t="shared" si="12"/>
        <v/>
      </c>
      <c r="AV57" s="585" t="str">
        <f t="shared" si="13"/>
        <v/>
      </c>
      <c r="AW57" s="479"/>
      <c r="AX57" s="479"/>
      <c r="AY57" s="587" t="str">
        <f t="shared" si="18"/>
        <v/>
      </c>
      <c r="AZ57" s="587" t="str">
        <f t="shared" si="19"/>
        <v/>
      </c>
      <c r="BA57" s="587" t="str">
        <f t="shared" si="20"/>
        <v/>
      </c>
      <c r="BB57" s="587" t="str">
        <f t="shared" si="21"/>
        <v/>
      </c>
      <c r="BC57" s="587" t="str">
        <f t="shared" si="22"/>
        <v/>
      </c>
      <c r="BD57" s="587" t="str">
        <f t="shared" si="23"/>
        <v/>
      </c>
      <c r="BE57" s="808"/>
      <c r="BF57" s="646"/>
      <c r="BG57" s="649"/>
      <c r="BH57" s="649"/>
    </row>
    <row r="58" spans="2:60" ht="13.5" customHeight="1" x14ac:dyDescent="0.25">
      <c r="B58" s="401"/>
      <c r="D58" s="416">
        <f t="shared" si="25"/>
        <v>48</v>
      </c>
      <c r="E58" s="534"/>
      <c r="F58" s="534"/>
      <c r="G58" s="534"/>
      <c r="H58" s="534"/>
      <c r="I58" s="571"/>
      <c r="J58" s="571"/>
      <c r="K58" s="571"/>
      <c r="L58" s="571"/>
      <c r="M58" s="571"/>
      <c r="N58" s="484"/>
      <c r="O58" s="484"/>
      <c r="P58" s="586"/>
      <c r="Q58" s="571"/>
      <c r="R58" s="571"/>
      <c r="S58" s="571"/>
      <c r="T58" s="899"/>
      <c r="U58" s="756"/>
      <c r="V58" s="756"/>
      <c r="W58" s="581"/>
      <c r="X58" s="571"/>
      <c r="Y58" s="571"/>
      <c r="Z58" s="571"/>
      <c r="AA58" s="791"/>
      <c r="AB58" s="583"/>
      <c r="AC58" s="571"/>
      <c r="AD58" s="813"/>
      <c r="AE58" s="646"/>
      <c r="AF58" s="730"/>
      <c r="AG58" s="646"/>
      <c r="AH58" s="730"/>
      <c r="AI58" s="646"/>
      <c r="AJ58" s="416">
        <f t="shared" si="24"/>
        <v>48</v>
      </c>
      <c r="AK58" s="416" t="str">
        <f t="shared" si="15"/>
        <v/>
      </c>
      <c r="AL58" s="416" t="str">
        <f t="shared" si="16"/>
        <v/>
      </c>
      <c r="AM58" s="416" t="str">
        <f t="shared" si="17"/>
        <v/>
      </c>
      <c r="AN58" s="731"/>
      <c r="AO58" s="732"/>
      <c r="AP58" s="732"/>
      <c r="AQ58" s="479"/>
      <c r="AR58" s="479"/>
      <c r="AS58" s="584"/>
      <c r="AT58" s="584"/>
      <c r="AU58" s="585" t="str">
        <f t="shared" si="12"/>
        <v/>
      </c>
      <c r="AV58" s="585" t="str">
        <f t="shared" si="13"/>
        <v/>
      </c>
      <c r="AW58" s="479"/>
      <c r="AX58" s="479"/>
      <c r="AY58" s="587" t="str">
        <f t="shared" si="18"/>
        <v/>
      </c>
      <c r="AZ58" s="587" t="str">
        <f t="shared" si="19"/>
        <v/>
      </c>
      <c r="BA58" s="587" t="str">
        <f t="shared" si="20"/>
        <v/>
      </c>
      <c r="BB58" s="587" t="str">
        <f t="shared" si="21"/>
        <v/>
      </c>
      <c r="BC58" s="587" t="str">
        <f t="shared" si="22"/>
        <v/>
      </c>
      <c r="BD58" s="587" t="str">
        <f t="shared" si="23"/>
        <v/>
      </c>
      <c r="BE58" s="808"/>
      <c r="BF58" s="646"/>
      <c r="BG58" s="649"/>
      <c r="BH58" s="649"/>
    </row>
    <row r="59" spans="2:60" ht="13.5" customHeight="1" x14ac:dyDescent="0.25">
      <c r="B59" s="401"/>
      <c r="D59" s="416">
        <f t="shared" si="25"/>
        <v>49</v>
      </c>
      <c r="E59" s="534"/>
      <c r="F59" s="534"/>
      <c r="G59" s="534"/>
      <c r="H59" s="534"/>
      <c r="I59" s="571"/>
      <c r="J59" s="571"/>
      <c r="K59" s="571"/>
      <c r="L59" s="571"/>
      <c r="M59" s="571"/>
      <c r="N59" s="484"/>
      <c r="O59" s="484"/>
      <c r="P59" s="586"/>
      <c r="Q59" s="571"/>
      <c r="R59" s="571"/>
      <c r="S59" s="571"/>
      <c r="T59" s="899"/>
      <c r="U59" s="756"/>
      <c r="V59" s="756"/>
      <c r="W59" s="581"/>
      <c r="X59" s="571"/>
      <c r="Y59" s="571"/>
      <c r="Z59" s="571"/>
      <c r="AA59" s="791"/>
      <c r="AB59" s="583"/>
      <c r="AC59" s="571"/>
      <c r="AD59" s="813"/>
      <c r="AE59" s="646"/>
      <c r="AF59" s="730"/>
      <c r="AG59" s="646"/>
      <c r="AH59" s="730"/>
      <c r="AI59" s="646"/>
      <c r="AJ59" s="416">
        <f t="shared" si="24"/>
        <v>49</v>
      </c>
      <c r="AK59" s="416" t="str">
        <f t="shared" si="15"/>
        <v/>
      </c>
      <c r="AL59" s="416" t="str">
        <f t="shared" si="16"/>
        <v/>
      </c>
      <c r="AM59" s="416" t="str">
        <f t="shared" si="17"/>
        <v/>
      </c>
      <c r="AN59" s="731"/>
      <c r="AO59" s="732"/>
      <c r="AP59" s="732"/>
      <c r="AQ59" s="479"/>
      <c r="AR59" s="479"/>
      <c r="AS59" s="584"/>
      <c r="AT59" s="584"/>
      <c r="AU59" s="585" t="str">
        <f t="shared" si="12"/>
        <v/>
      </c>
      <c r="AV59" s="585" t="str">
        <f t="shared" si="13"/>
        <v/>
      </c>
      <c r="AW59" s="479"/>
      <c r="AX59" s="479"/>
      <c r="AY59" s="587" t="str">
        <f t="shared" si="18"/>
        <v/>
      </c>
      <c r="AZ59" s="587" t="str">
        <f t="shared" si="19"/>
        <v/>
      </c>
      <c r="BA59" s="587" t="str">
        <f t="shared" si="20"/>
        <v/>
      </c>
      <c r="BB59" s="587" t="str">
        <f t="shared" si="21"/>
        <v/>
      </c>
      <c r="BC59" s="587" t="str">
        <f t="shared" si="22"/>
        <v/>
      </c>
      <c r="BD59" s="587" t="str">
        <f t="shared" si="23"/>
        <v/>
      </c>
      <c r="BE59" s="808"/>
      <c r="BF59" s="646"/>
      <c r="BG59" s="649"/>
      <c r="BH59" s="649"/>
    </row>
    <row r="60" spans="2:60" ht="13.5" customHeight="1" x14ac:dyDescent="0.25">
      <c r="B60" s="401"/>
      <c r="D60" s="416">
        <f t="shared" si="25"/>
        <v>50</v>
      </c>
      <c r="E60" s="534"/>
      <c r="F60" s="534"/>
      <c r="G60" s="534"/>
      <c r="H60" s="534"/>
      <c r="I60" s="571"/>
      <c r="J60" s="571"/>
      <c r="K60" s="571"/>
      <c r="L60" s="571"/>
      <c r="M60" s="571"/>
      <c r="N60" s="484"/>
      <c r="O60" s="484"/>
      <c r="P60" s="586"/>
      <c r="Q60" s="571"/>
      <c r="R60" s="571"/>
      <c r="S60" s="571"/>
      <c r="T60" s="899"/>
      <c r="U60" s="756"/>
      <c r="V60" s="756"/>
      <c r="W60" s="581"/>
      <c r="X60" s="571"/>
      <c r="Y60" s="571"/>
      <c r="Z60" s="571"/>
      <c r="AA60" s="791"/>
      <c r="AB60" s="583"/>
      <c r="AC60" s="571"/>
      <c r="AD60" s="813"/>
      <c r="AE60" s="646"/>
      <c r="AF60" s="730"/>
      <c r="AG60" s="646"/>
      <c r="AH60" s="730"/>
      <c r="AI60" s="646"/>
      <c r="AJ60" s="416">
        <f t="shared" si="24"/>
        <v>50</v>
      </c>
      <c r="AK60" s="416" t="str">
        <f t="shared" si="15"/>
        <v/>
      </c>
      <c r="AL60" s="416" t="str">
        <f t="shared" si="16"/>
        <v/>
      </c>
      <c r="AM60" s="416" t="str">
        <f t="shared" si="17"/>
        <v/>
      </c>
      <c r="AN60" s="731"/>
      <c r="AO60" s="732"/>
      <c r="AP60" s="732"/>
      <c r="AQ60" s="479"/>
      <c r="AR60" s="479"/>
      <c r="AS60" s="584"/>
      <c r="AT60" s="584"/>
      <c r="AU60" s="585" t="str">
        <f t="shared" si="12"/>
        <v/>
      </c>
      <c r="AV60" s="585" t="str">
        <f t="shared" si="13"/>
        <v/>
      </c>
      <c r="AW60" s="479"/>
      <c r="AX60" s="479"/>
      <c r="AY60" s="587" t="str">
        <f t="shared" si="18"/>
        <v/>
      </c>
      <c r="AZ60" s="587" t="str">
        <f t="shared" si="19"/>
        <v/>
      </c>
      <c r="BA60" s="587" t="str">
        <f t="shared" si="20"/>
        <v/>
      </c>
      <c r="BB60" s="587" t="str">
        <f t="shared" si="21"/>
        <v/>
      </c>
      <c r="BC60" s="587" t="str">
        <f t="shared" si="22"/>
        <v/>
      </c>
      <c r="BD60" s="587" t="str">
        <f t="shared" si="23"/>
        <v/>
      </c>
      <c r="BE60" s="808"/>
      <c r="BF60" s="646"/>
      <c r="BG60" s="649"/>
      <c r="BH60" s="649"/>
    </row>
    <row r="61" spans="2:60" ht="13.5" customHeight="1" x14ac:dyDescent="0.25">
      <c r="B61" s="401"/>
      <c r="D61" s="416">
        <f t="shared" si="25"/>
        <v>51</v>
      </c>
      <c r="E61" s="534"/>
      <c r="F61" s="534"/>
      <c r="G61" s="534"/>
      <c r="H61" s="534"/>
      <c r="I61" s="571"/>
      <c r="J61" s="571"/>
      <c r="K61" s="571"/>
      <c r="L61" s="571"/>
      <c r="M61" s="571"/>
      <c r="N61" s="484"/>
      <c r="O61" s="484"/>
      <c r="P61" s="586"/>
      <c r="Q61" s="571"/>
      <c r="R61" s="571"/>
      <c r="S61" s="571"/>
      <c r="T61" s="899"/>
      <c r="U61" s="756"/>
      <c r="V61" s="756"/>
      <c r="W61" s="581"/>
      <c r="X61" s="571"/>
      <c r="Y61" s="571"/>
      <c r="Z61" s="571"/>
      <c r="AA61" s="791"/>
      <c r="AB61" s="583"/>
      <c r="AC61" s="571"/>
      <c r="AD61" s="813"/>
      <c r="AE61" s="646"/>
      <c r="AF61" s="730"/>
      <c r="AG61" s="646"/>
      <c r="AH61" s="730"/>
      <c r="AI61" s="646"/>
      <c r="AJ61" s="416">
        <f t="shared" si="24"/>
        <v>51</v>
      </c>
      <c r="AK61" s="416" t="str">
        <f t="shared" si="15"/>
        <v/>
      </c>
      <c r="AL61" s="416" t="str">
        <f t="shared" si="16"/>
        <v/>
      </c>
      <c r="AM61" s="416" t="str">
        <f t="shared" si="17"/>
        <v/>
      </c>
      <c r="AN61" s="731"/>
      <c r="AO61" s="732"/>
      <c r="AP61" s="732"/>
      <c r="AQ61" s="479"/>
      <c r="AR61" s="479"/>
      <c r="AS61" s="584"/>
      <c r="AT61" s="584"/>
      <c r="AU61" s="585" t="str">
        <f t="shared" si="12"/>
        <v/>
      </c>
      <c r="AV61" s="585" t="str">
        <f t="shared" si="13"/>
        <v/>
      </c>
      <c r="AW61" s="479"/>
      <c r="AX61" s="479"/>
      <c r="AY61" s="587" t="str">
        <f t="shared" si="18"/>
        <v/>
      </c>
      <c r="AZ61" s="587" t="str">
        <f t="shared" si="19"/>
        <v/>
      </c>
      <c r="BA61" s="587" t="str">
        <f t="shared" si="20"/>
        <v/>
      </c>
      <c r="BB61" s="587" t="str">
        <f t="shared" si="21"/>
        <v/>
      </c>
      <c r="BC61" s="587" t="str">
        <f t="shared" si="22"/>
        <v/>
      </c>
      <c r="BD61" s="587" t="str">
        <f t="shared" si="23"/>
        <v/>
      </c>
      <c r="BE61" s="808"/>
      <c r="BF61" s="646"/>
      <c r="BG61" s="649"/>
      <c r="BH61" s="649"/>
    </row>
    <row r="62" spans="2:60" ht="13.5" customHeight="1" x14ac:dyDescent="0.25">
      <c r="B62" s="401"/>
      <c r="D62" s="416">
        <f t="shared" si="25"/>
        <v>52</v>
      </c>
      <c r="E62" s="534"/>
      <c r="F62" s="534"/>
      <c r="G62" s="534"/>
      <c r="H62" s="534"/>
      <c r="I62" s="571"/>
      <c r="J62" s="571"/>
      <c r="K62" s="571"/>
      <c r="L62" s="571"/>
      <c r="M62" s="571"/>
      <c r="N62" s="484"/>
      <c r="O62" s="484"/>
      <c r="P62" s="586"/>
      <c r="Q62" s="571"/>
      <c r="R62" s="571"/>
      <c r="S62" s="571"/>
      <c r="T62" s="899"/>
      <c r="U62" s="756"/>
      <c r="V62" s="756"/>
      <c r="W62" s="581"/>
      <c r="X62" s="571"/>
      <c r="Y62" s="571"/>
      <c r="Z62" s="571"/>
      <c r="AA62" s="791"/>
      <c r="AB62" s="583"/>
      <c r="AC62" s="571"/>
      <c r="AD62" s="813"/>
      <c r="AE62" s="646"/>
      <c r="AF62" s="730"/>
      <c r="AG62" s="646"/>
      <c r="AH62" s="730"/>
      <c r="AI62" s="646"/>
      <c r="AJ62" s="416">
        <f t="shared" si="24"/>
        <v>52</v>
      </c>
      <c r="AK62" s="416" t="str">
        <f t="shared" si="15"/>
        <v/>
      </c>
      <c r="AL62" s="416" t="str">
        <f t="shared" si="16"/>
        <v/>
      </c>
      <c r="AM62" s="416" t="str">
        <f t="shared" si="17"/>
        <v/>
      </c>
      <c r="AN62" s="731"/>
      <c r="AO62" s="732"/>
      <c r="AP62" s="732"/>
      <c r="AQ62" s="479"/>
      <c r="AR62" s="479"/>
      <c r="AS62" s="584"/>
      <c r="AT62" s="584"/>
      <c r="AU62" s="585" t="str">
        <f t="shared" si="12"/>
        <v/>
      </c>
      <c r="AV62" s="585" t="str">
        <f t="shared" si="13"/>
        <v/>
      </c>
      <c r="AW62" s="479"/>
      <c r="AX62" s="479"/>
      <c r="AY62" s="587" t="str">
        <f t="shared" si="18"/>
        <v/>
      </c>
      <c r="AZ62" s="587" t="str">
        <f t="shared" si="19"/>
        <v/>
      </c>
      <c r="BA62" s="587" t="str">
        <f t="shared" si="20"/>
        <v/>
      </c>
      <c r="BB62" s="587" t="str">
        <f t="shared" si="21"/>
        <v/>
      </c>
      <c r="BC62" s="587" t="str">
        <f t="shared" si="22"/>
        <v/>
      </c>
      <c r="BD62" s="587" t="str">
        <f t="shared" si="23"/>
        <v/>
      </c>
      <c r="BE62" s="808"/>
      <c r="BF62" s="646"/>
      <c r="BG62" s="649"/>
      <c r="BH62" s="649"/>
    </row>
    <row r="63" spans="2:60" ht="13.5" customHeight="1" x14ac:dyDescent="0.25">
      <c r="B63" s="401"/>
      <c r="D63" s="416">
        <f t="shared" si="25"/>
        <v>53</v>
      </c>
      <c r="E63" s="534"/>
      <c r="F63" s="534"/>
      <c r="G63" s="534"/>
      <c r="H63" s="534"/>
      <c r="I63" s="571"/>
      <c r="J63" s="571"/>
      <c r="K63" s="571"/>
      <c r="L63" s="571"/>
      <c r="M63" s="571"/>
      <c r="N63" s="484"/>
      <c r="O63" s="484"/>
      <c r="P63" s="586"/>
      <c r="Q63" s="571"/>
      <c r="R63" s="571"/>
      <c r="S63" s="571"/>
      <c r="T63" s="899"/>
      <c r="U63" s="756"/>
      <c r="V63" s="756"/>
      <c r="W63" s="581"/>
      <c r="X63" s="571"/>
      <c r="Y63" s="571"/>
      <c r="Z63" s="571"/>
      <c r="AA63" s="791"/>
      <c r="AB63" s="583"/>
      <c r="AC63" s="571"/>
      <c r="AD63" s="813"/>
      <c r="AE63" s="646"/>
      <c r="AF63" s="730"/>
      <c r="AG63" s="646"/>
      <c r="AH63" s="730"/>
      <c r="AI63" s="646"/>
      <c r="AJ63" s="416">
        <f t="shared" si="24"/>
        <v>53</v>
      </c>
      <c r="AK63" s="416" t="str">
        <f t="shared" si="15"/>
        <v/>
      </c>
      <c r="AL63" s="416" t="str">
        <f t="shared" si="16"/>
        <v/>
      </c>
      <c r="AM63" s="416" t="str">
        <f t="shared" si="17"/>
        <v/>
      </c>
      <c r="AN63" s="731"/>
      <c r="AO63" s="732"/>
      <c r="AP63" s="732"/>
      <c r="AQ63" s="479"/>
      <c r="AR63" s="479"/>
      <c r="AS63" s="584"/>
      <c r="AT63" s="584"/>
      <c r="AU63" s="585" t="str">
        <f t="shared" si="12"/>
        <v/>
      </c>
      <c r="AV63" s="585" t="str">
        <f t="shared" si="13"/>
        <v/>
      </c>
      <c r="AW63" s="479"/>
      <c r="AX63" s="479"/>
      <c r="AY63" s="587" t="str">
        <f t="shared" si="18"/>
        <v/>
      </c>
      <c r="AZ63" s="587" t="str">
        <f t="shared" si="19"/>
        <v/>
      </c>
      <c r="BA63" s="587" t="str">
        <f t="shared" si="20"/>
        <v/>
      </c>
      <c r="BB63" s="587" t="str">
        <f t="shared" si="21"/>
        <v/>
      </c>
      <c r="BC63" s="587" t="str">
        <f t="shared" si="22"/>
        <v/>
      </c>
      <c r="BD63" s="587" t="str">
        <f t="shared" si="23"/>
        <v/>
      </c>
      <c r="BE63" s="808"/>
      <c r="BF63" s="646"/>
      <c r="BG63" s="649"/>
      <c r="BH63" s="649"/>
    </row>
    <row r="64" spans="2:60" ht="13.5" customHeight="1" x14ac:dyDescent="0.25">
      <c r="B64" s="401"/>
      <c r="D64" s="416">
        <f t="shared" si="25"/>
        <v>54</v>
      </c>
      <c r="E64" s="534"/>
      <c r="F64" s="534"/>
      <c r="G64" s="534"/>
      <c r="H64" s="534"/>
      <c r="I64" s="571"/>
      <c r="J64" s="571"/>
      <c r="K64" s="571"/>
      <c r="L64" s="571"/>
      <c r="M64" s="571"/>
      <c r="N64" s="484"/>
      <c r="O64" s="484"/>
      <c r="P64" s="586"/>
      <c r="Q64" s="571"/>
      <c r="R64" s="571"/>
      <c r="S64" s="571"/>
      <c r="T64" s="899"/>
      <c r="U64" s="756"/>
      <c r="V64" s="756"/>
      <c r="W64" s="581"/>
      <c r="X64" s="571"/>
      <c r="Y64" s="571"/>
      <c r="Z64" s="571"/>
      <c r="AA64" s="791"/>
      <c r="AB64" s="583"/>
      <c r="AC64" s="571"/>
      <c r="AD64" s="813"/>
      <c r="AE64" s="646"/>
      <c r="AF64" s="730"/>
      <c r="AG64" s="646"/>
      <c r="AH64" s="730"/>
      <c r="AI64" s="646"/>
      <c r="AJ64" s="416">
        <f t="shared" si="24"/>
        <v>54</v>
      </c>
      <c r="AK64" s="416" t="str">
        <f t="shared" si="15"/>
        <v/>
      </c>
      <c r="AL64" s="416" t="str">
        <f t="shared" si="16"/>
        <v/>
      </c>
      <c r="AM64" s="416" t="str">
        <f t="shared" si="17"/>
        <v/>
      </c>
      <c r="AN64" s="731"/>
      <c r="AO64" s="732"/>
      <c r="AP64" s="732"/>
      <c r="AQ64" s="479"/>
      <c r="AR64" s="479"/>
      <c r="AS64" s="584"/>
      <c r="AT64" s="584"/>
      <c r="AU64" s="585" t="str">
        <f t="shared" si="12"/>
        <v/>
      </c>
      <c r="AV64" s="585" t="str">
        <f t="shared" si="13"/>
        <v/>
      </c>
      <c r="AW64" s="479"/>
      <c r="AX64" s="479"/>
      <c r="AY64" s="587" t="str">
        <f t="shared" si="18"/>
        <v/>
      </c>
      <c r="AZ64" s="587" t="str">
        <f t="shared" si="19"/>
        <v/>
      </c>
      <c r="BA64" s="587" t="str">
        <f t="shared" si="20"/>
        <v/>
      </c>
      <c r="BB64" s="587" t="str">
        <f t="shared" si="21"/>
        <v/>
      </c>
      <c r="BC64" s="587" t="str">
        <f t="shared" si="22"/>
        <v/>
      </c>
      <c r="BD64" s="587" t="str">
        <f t="shared" si="23"/>
        <v/>
      </c>
      <c r="BE64" s="808"/>
      <c r="BF64" s="646"/>
      <c r="BG64" s="649"/>
      <c r="BH64" s="649"/>
    </row>
    <row r="65" spans="2:60" ht="13.5" customHeight="1" x14ac:dyDescent="0.25">
      <c r="B65" s="401"/>
      <c r="D65" s="416">
        <f t="shared" si="25"/>
        <v>55</v>
      </c>
      <c r="E65" s="534"/>
      <c r="F65" s="534"/>
      <c r="G65" s="534"/>
      <c r="H65" s="534"/>
      <c r="I65" s="571"/>
      <c r="J65" s="571"/>
      <c r="K65" s="571"/>
      <c r="L65" s="571"/>
      <c r="M65" s="571"/>
      <c r="N65" s="484"/>
      <c r="O65" s="484"/>
      <c r="P65" s="586"/>
      <c r="Q65" s="571"/>
      <c r="R65" s="571"/>
      <c r="S65" s="571"/>
      <c r="T65" s="899"/>
      <c r="U65" s="756"/>
      <c r="V65" s="756"/>
      <c r="W65" s="581"/>
      <c r="X65" s="571"/>
      <c r="Y65" s="571"/>
      <c r="Z65" s="571"/>
      <c r="AA65" s="791"/>
      <c r="AB65" s="583"/>
      <c r="AC65" s="571"/>
      <c r="AD65" s="813"/>
      <c r="AE65" s="646"/>
      <c r="AF65" s="730"/>
      <c r="AG65" s="646"/>
      <c r="AH65" s="730"/>
      <c r="AI65" s="646"/>
      <c r="AJ65" s="416">
        <f t="shared" si="24"/>
        <v>55</v>
      </c>
      <c r="AK65" s="416" t="str">
        <f t="shared" si="15"/>
        <v/>
      </c>
      <c r="AL65" s="416" t="str">
        <f t="shared" si="16"/>
        <v/>
      </c>
      <c r="AM65" s="416" t="str">
        <f t="shared" si="17"/>
        <v/>
      </c>
      <c r="AN65" s="731"/>
      <c r="AO65" s="732"/>
      <c r="AP65" s="732"/>
      <c r="AQ65" s="479"/>
      <c r="AR65" s="479"/>
      <c r="AS65" s="584"/>
      <c r="AT65" s="584"/>
      <c r="AU65" s="585" t="str">
        <f t="shared" si="12"/>
        <v/>
      </c>
      <c r="AV65" s="585" t="str">
        <f t="shared" si="13"/>
        <v/>
      </c>
      <c r="AW65" s="479"/>
      <c r="AX65" s="479"/>
      <c r="AY65" s="587" t="str">
        <f t="shared" si="18"/>
        <v/>
      </c>
      <c r="AZ65" s="587" t="str">
        <f t="shared" si="19"/>
        <v/>
      </c>
      <c r="BA65" s="587" t="str">
        <f t="shared" si="20"/>
        <v/>
      </c>
      <c r="BB65" s="587" t="str">
        <f t="shared" si="21"/>
        <v/>
      </c>
      <c r="BC65" s="587" t="str">
        <f t="shared" si="22"/>
        <v/>
      </c>
      <c r="BD65" s="587" t="str">
        <f t="shared" si="23"/>
        <v/>
      </c>
      <c r="BE65" s="808"/>
      <c r="BF65" s="646"/>
      <c r="BG65" s="649"/>
      <c r="BH65" s="649"/>
    </row>
    <row r="66" spans="2:60" ht="13.5" customHeight="1" x14ac:dyDescent="0.25">
      <c r="B66" s="401"/>
      <c r="D66" s="416">
        <f t="shared" si="25"/>
        <v>56</v>
      </c>
      <c r="E66" s="534"/>
      <c r="F66" s="534"/>
      <c r="G66" s="534"/>
      <c r="H66" s="534"/>
      <c r="I66" s="571"/>
      <c r="J66" s="571"/>
      <c r="K66" s="571"/>
      <c r="L66" s="571"/>
      <c r="M66" s="571"/>
      <c r="N66" s="484"/>
      <c r="O66" s="484"/>
      <c r="P66" s="586"/>
      <c r="Q66" s="571"/>
      <c r="R66" s="571"/>
      <c r="S66" s="571"/>
      <c r="T66" s="899"/>
      <c r="U66" s="756"/>
      <c r="V66" s="756"/>
      <c r="W66" s="581"/>
      <c r="X66" s="571"/>
      <c r="Y66" s="571"/>
      <c r="Z66" s="571"/>
      <c r="AA66" s="791"/>
      <c r="AB66" s="583"/>
      <c r="AC66" s="571"/>
      <c r="AD66" s="813"/>
      <c r="AE66" s="646"/>
      <c r="AF66" s="730"/>
      <c r="AG66" s="646"/>
      <c r="AH66" s="730"/>
      <c r="AI66" s="646"/>
      <c r="AJ66" s="416">
        <f t="shared" si="24"/>
        <v>56</v>
      </c>
      <c r="AK66" s="416" t="str">
        <f t="shared" si="15"/>
        <v/>
      </c>
      <c r="AL66" s="416" t="str">
        <f t="shared" si="16"/>
        <v/>
      </c>
      <c r="AM66" s="416" t="str">
        <f t="shared" si="17"/>
        <v/>
      </c>
      <c r="AN66" s="731"/>
      <c r="AO66" s="732"/>
      <c r="AP66" s="732"/>
      <c r="AQ66" s="479"/>
      <c r="AR66" s="479"/>
      <c r="AS66" s="584"/>
      <c r="AT66" s="584"/>
      <c r="AU66" s="585" t="str">
        <f t="shared" si="12"/>
        <v/>
      </c>
      <c r="AV66" s="585" t="str">
        <f t="shared" si="13"/>
        <v/>
      </c>
      <c r="AW66" s="479"/>
      <c r="AX66" s="479"/>
      <c r="AY66" s="587" t="str">
        <f t="shared" si="18"/>
        <v/>
      </c>
      <c r="AZ66" s="587" t="str">
        <f t="shared" si="19"/>
        <v/>
      </c>
      <c r="BA66" s="587" t="str">
        <f t="shared" si="20"/>
        <v/>
      </c>
      <c r="BB66" s="587" t="str">
        <f t="shared" si="21"/>
        <v/>
      </c>
      <c r="BC66" s="587" t="str">
        <f t="shared" si="22"/>
        <v/>
      </c>
      <c r="BD66" s="587" t="str">
        <f t="shared" si="23"/>
        <v/>
      </c>
      <c r="BE66" s="808"/>
      <c r="BF66" s="646"/>
      <c r="BG66" s="649"/>
      <c r="BH66" s="649"/>
    </row>
    <row r="67" spans="2:60" ht="13.5" customHeight="1" x14ac:dyDescent="0.25">
      <c r="B67" s="401"/>
      <c r="D67" s="416">
        <f t="shared" si="25"/>
        <v>57</v>
      </c>
      <c r="E67" s="534"/>
      <c r="F67" s="534"/>
      <c r="G67" s="534"/>
      <c r="H67" s="534"/>
      <c r="I67" s="571"/>
      <c r="J67" s="571"/>
      <c r="K67" s="571"/>
      <c r="L67" s="571"/>
      <c r="M67" s="571"/>
      <c r="N67" s="484"/>
      <c r="O67" s="484"/>
      <c r="P67" s="586"/>
      <c r="Q67" s="571"/>
      <c r="R67" s="571"/>
      <c r="S67" s="571"/>
      <c r="T67" s="899"/>
      <c r="U67" s="756"/>
      <c r="V67" s="756"/>
      <c r="W67" s="581"/>
      <c r="X67" s="571"/>
      <c r="Y67" s="571"/>
      <c r="Z67" s="571"/>
      <c r="AA67" s="791"/>
      <c r="AB67" s="583"/>
      <c r="AC67" s="571"/>
      <c r="AD67" s="813"/>
      <c r="AE67" s="646"/>
      <c r="AF67" s="730"/>
      <c r="AG67" s="646"/>
      <c r="AH67" s="730"/>
      <c r="AI67" s="646"/>
      <c r="AJ67" s="416">
        <f t="shared" si="24"/>
        <v>57</v>
      </c>
      <c r="AK67" s="416" t="str">
        <f t="shared" si="15"/>
        <v/>
      </c>
      <c r="AL67" s="416" t="str">
        <f t="shared" si="16"/>
        <v/>
      </c>
      <c r="AM67" s="416" t="str">
        <f t="shared" si="17"/>
        <v/>
      </c>
      <c r="AN67" s="731"/>
      <c r="AO67" s="732"/>
      <c r="AP67" s="732"/>
      <c r="AQ67" s="479"/>
      <c r="AR67" s="479"/>
      <c r="AS67" s="584"/>
      <c r="AT67" s="584"/>
      <c r="AU67" s="585" t="str">
        <f t="shared" si="12"/>
        <v/>
      </c>
      <c r="AV67" s="585" t="str">
        <f t="shared" si="13"/>
        <v/>
      </c>
      <c r="AW67" s="479"/>
      <c r="AX67" s="479"/>
      <c r="AY67" s="587" t="str">
        <f t="shared" si="18"/>
        <v/>
      </c>
      <c r="AZ67" s="587" t="str">
        <f t="shared" si="19"/>
        <v/>
      </c>
      <c r="BA67" s="587" t="str">
        <f t="shared" si="20"/>
        <v/>
      </c>
      <c r="BB67" s="587" t="str">
        <f t="shared" si="21"/>
        <v/>
      </c>
      <c r="BC67" s="587" t="str">
        <f t="shared" si="22"/>
        <v/>
      </c>
      <c r="BD67" s="587" t="str">
        <f t="shared" si="23"/>
        <v/>
      </c>
      <c r="BE67" s="808"/>
      <c r="BF67" s="646"/>
      <c r="BG67" s="649"/>
      <c r="BH67" s="649"/>
    </row>
    <row r="68" spans="2:60" ht="13.5" customHeight="1" x14ac:dyDescent="0.25">
      <c r="B68" s="401"/>
      <c r="D68" s="416">
        <f t="shared" si="25"/>
        <v>58</v>
      </c>
      <c r="E68" s="534"/>
      <c r="F68" s="534"/>
      <c r="G68" s="534"/>
      <c r="H68" s="534"/>
      <c r="I68" s="571"/>
      <c r="J68" s="571"/>
      <c r="K68" s="571"/>
      <c r="L68" s="571"/>
      <c r="M68" s="571"/>
      <c r="N68" s="484"/>
      <c r="O68" s="484"/>
      <c r="P68" s="586"/>
      <c r="Q68" s="571"/>
      <c r="R68" s="571"/>
      <c r="S68" s="571"/>
      <c r="T68" s="899"/>
      <c r="U68" s="756"/>
      <c r="V68" s="756"/>
      <c r="W68" s="581"/>
      <c r="X68" s="571"/>
      <c r="Y68" s="571"/>
      <c r="Z68" s="571"/>
      <c r="AA68" s="791"/>
      <c r="AB68" s="583"/>
      <c r="AC68" s="571"/>
      <c r="AD68" s="813"/>
      <c r="AE68" s="646"/>
      <c r="AF68" s="730"/>
      <c r="AG68" s="646"/>
      <c r="AH68" s="730"/>
      <c r="AI68" s="646"/>
      <c r="AJ68" s="416">
        <f t="shared" si="24"/>
        <v>58</v>
      </c>
      <c r="AK68" s="416" t="str">
        <f t="shared" si="15"/>
        <v/>
      </c>
      <c r="AL68" s="416" t="str">
        <f t="shared" si="16"/>
        <v/>
      </c>
      <c r="AM68" s="416" t="str">
        <f t="shared" si="17"/>
        <v/>
      </c>
      <c r="AN68" s="731"/>
      <c r="AO68" s="732"/>
      <c r="AP68" s="732"/>
      <c r="AQ68" s="479"/>
      <c r="AR68" s="479"/>
      <c r="AS68" s="584"/>
      <c r="AT68" s="584"/>
      <c r="AU68" s="585" t="str">
        <f t="shared" si="12"/>
        <v/>
      </c>
      <c r="AV68" s="585" t="str">
        <f t="shared" si="13"/>
        <v/>
      </c>
      <c r="AW68" s="479"/>
      <c r="AX68" s="479"/>
      <c r="AY68" s="587" t="str">
        <f t="shared" si="18"/>
        <v/>
      </c>
      <c r="AZ68" s="587" t="str">
        <f t="shared" si="19"/>
        <v/>
      </c>
      <c r="BA68" s="587" t="str">
        <f t="shared" si="20"/>
        <v/>
      </c>
      <c r="BB68" s="587" t="str">
        <f t="shared" si="21"/>
        <v/>
      </c>
      <c r="BC68" s="587" t="str">
        <f t="shared" si="22"/>
        <v/>
      </c>
      <c r="BD68" s="587" t="str">
        <f t="shared" si="23"/>
        <v/>
      </c>
      <c r="BE68" s="808"/>
      <c r="BF68" s="646"/>
      <c r="BG68" s="649"/>
      <c r="BH68" s="649"/>
    </row>
    <row r="69" spans="2:60" ht="13.5" customHeight="1" x14ac:dyDescent="0.25">
      <c r="B69" s="401"/>
      <c r="D69" s="416">
        <f t="shared" si="25"/>
        <v>59</v>
      </c>
      <c r="E69" s="534"/>
      <c r="F69" s="534"/>
      <c r="G69" s="534"/>
      <c r="H69" s="534"/>
      <c r="I69" s="571"/>
      <c r="J69" s="571"/>
      <c r="K69" s="571"/>
      <c r="L69" s="571"/>
      <c r="M69" s="571"/>
      <c r="N69" s="484"/>
      <c r="O69" s="484"/>
      <c r="P69" s="586"/>
      <c r="Q69" s="571"/>
      <c r="R69" s="571"/>
      <c r="S69" s="571"/>
      <c r="T69" s="899"/>
      <c r="U69" s="756"/>
      <c r="V69" s="756"/>
      <c r="W69" s="581"/>
      <c r="X69" s="571"/>
      <c r="Y69" s="571"/>
      <c r="Z69" s="571"/>
      <c r="AA69" s="791"/>
      <c r="AB69" s="583"/>
      <c r="AC69" s="571"/>
      <c r="AD69" s="813"/>
      <c r="AE69" s="646"/>
      <c r="AF69" s="730"/>
      <c r="AG69" s="646"/>
      <c r="AH69" s="730"/>
      <c r="AI69" s="646"/>
      <c r="AJ69" s="416">
        <f t="shared" si="24"/>
        <v>59</v>
      </c>
      <c r="AK69" s="416" t="str">
        <f t="shared" si="15"/>
        <v/>
      </c>
      <c r="AL69" s="416" t="str">
        <f t="shared" si="16"/>
        <v/>
      </c>
      <c r="AM69" s="416" t="str">
        <f t="shared" si="17"/>
        <v/>
      </c>
      <c r="AN69" s="731"/>
      <c r="AO69" s="732"/>
      <c r="AP69" s="732"/>
      <c r="AQ69" s="479"/>
      <c r="AR69" s="479"/>
      <c r="AS69" s="584"/>
      <c r="AT69" s="584"/>
      <c r="AU69" s="585" t="str">
        <f t="shared" si="12"/>
        <v/>
      </c>
      <c r="AV69" s="585" t="str">
        <f t="shared" si="13"/>
        <v/>
      </c>
      <c r="AW69" s="479"/>
      <c r="AX69" s="479"/>
      <c r="AY69" s="587" t="str">
        <f t="shared" si="18"/>
        <v/>
      </c>
      <c r="AZ69" s="587" t="str">
        <f t="shared" si="19"/>
        <v/>
      </c>
      <c r="BA69" s="587" t="str">
        <f t="shared" si="20"/>
        <v/>
      </c>
      <c r="BB69" s="587" t="str">
        <f t="shared" si="21"/>
        <v/>
      </c>
      <c r="BC69" s="587" t="str">
        <f t="shared" si="22"/>
        <v/>
      </c>
      <c r="BD69" s="587" t="str">
        <f t="shared" si="23"/>
        <v/>
      </c>
      <c r="BE69" s="808"/>
      <c r="BF69" s="646"/>
      <c r="BG69" s="649"/>
      <c r="BH69" s="649"/>
    </row>
    <row r="70" spans="2:60" ht="13.5" customHeight="1" x14ac:dyDescent="0.25">
      <c r="B70" s="401"/>
      <c r="D70" s="416">
        <f t="shared" si="25"/>
        <v>60</v>
      </c>
      <c r="E70" s="534"/>
      <c r="F70" s="534"/>
      <c r="G70" s="534"/>
      <c r="H70" s="534"/>
      <c r="I70" s="571"/>
      <c r="J70" s="571"/>
      <c r="K70" s="571"/>
      <c r="L70" s="571"/>
      <c r="M70" s="571"/>
      <c r="N70" s="484"/>
      <c r="O70" s="484"/>
      <c r="P70" s="586"/>
      <c r="Q70" s="571"/>
      <c r="R70" s="571"/>
      <c r="S70" s="571"/>
      <c r="T70" s="899"/>
      <c r="U70" s="756"/>
      <c r="V70" s="756"/>
      <c r="W70" s="581"/>
      <c r="X70" s="571"/>
      <c r="Y70" s="571"/>
      <c r="Z70" s="571"/>
      <c r="AA70" s="791"/>
      <c r="AB70" s="583"/>
      <c r="AC70" s="571"/>
      <c r="AD70" s="813"/>
      <c r="AE70" s="646"/>
      <c r="AF70" s="730"/>
      <c r="AG70" s="646"/>
      <c r="AH70" s="730"/>
      <c r="AI70" s="646"/>
      <c r="AJ70" s="416">
        <f>AJ69+1</f>
        <v>60</v>
      </c>
      <c r="AK70" s="416" t="str">
        <f t="shared" si="15"/>
        <v/>
      </c>
      <c r="AL70" s="416" t="str">
        <f t="shared" si="16"/>
        <v/>
      </c>
      <c r="AM70" s="416" t="str">
        <f t="shared" si="17"/>
        <v/>
      </c>
      <c r="AN70" s="731"/>
      <c r="AO70" s="732"/>
      <c r="AP70" s="732"/>
      <c r="AQ70" s="479"/>
      <c r="AR70" s="479"/>
      <c r="AS70" s="584"/>
      <c r="AT70" s="584"/>
      <c r="AU70" s="585" t="str">
        <f t="shared" si="12"/>
        <v/>
      </c>
      <c r="AV70" s="585" t="str">
        <f t="shared" si="13"/>
        <v/>
      </c>
      <c r="AW70" s="479"/>
      <c r="AX70" s="479"/>
      <c r="AY70" s="587" t="str">
        <f t="shared" si="18"/>
        <v/>
      </c>
      <c r="AZ70" s="587" t="str">
        <f t="shared" si="19"/>
        <v/>
      </c>
      <c r="BA70" s="587" t="str">
        <f t="shared" si="20"/>
        <v/>
      </c>
      <c r="BB70" s="587" t="str">
        <f t="shared" si="21"/>
        <v/>
      </c>
      <c r="BC70" s="587" t="str">
        <f t="shared" si="22"/>
        <v/>
      </c>
      <c r="BD70" s="587" t="str">
        <f t="shared" si="23"/>
        <v/>
      </c>
      <c r="BE70" s="808"/>
      <c r="BF70" s="646"/>
      <c r="BG70" s="649"/>
      <c r="BH70" s="649"/>
    </row>
    <row r="71" spans="2:60" ht="13.5" customHeight="1" x14ac:dyDescent="0.25">
      <c r="B71" s="401"/>
      <c r="D71" s="416">
        <f>D70+1</f>
        <v>61</v>
      </c>
      <c r="E71" s="534"/>
      <c r="F71" s="534"/>
      <c r="G71" s="534"/>
      <c r="H71" s="534"/>
      <c r="I71" s="571"/>
      <c r="J71" s="571"/>
      <c r="K71" s="571"/>
      <c r="L71" s="571"/>
      <c r="M71" s="571"/>
      <c r="N71" s="484"/>
      <c r="O71" s="484"/>
      <c r="P71" s="586"/>
      <c r="Q71" s="571"/>
      <c r="R71" s="571"/>
      <c r="S71" s="571"/>
      <c r="T71" s="899"/>
      <c r="U71" s="756"/>
      <c r="V71" s="756"/>
      <c r="W71" s="581"/>
      <c r="X71" s="571"/>
      <c r="Y71" s="571"/>
      <c r="Z71" s="571"/>
      <c r="AA71" s="791"/>
      <c r="AB71" s="583"/>
      <c r="AC71" s="571"/>
      <c r="AD71" s="813"/>
      <c r="AE71" s="646"/>
      <c r="AF71" s="730"/>
      <c r="AG71" s="646"/>
      <c r="AH71" s="730"/>
      <c r="AI71" s="646"/>
      <c r="AJ71" s="416">
        <f>AJ70+1</f>
        <v>61</v>
      </c>
      <c r="AK71" s="416" t="str">
        <f t="shared" si="15"/>
        <v/>
      </c>
      <c r="AL71" s="416" t="str">
        <f t="shared" si="16"/>
        <v/>
      </c>
      <c r="AM71" s="416" t="str">
        <f t="shared" si="17"/>
        <v/>
      </c>
      <c r="AN71" s="731"/>
      <c r="AO71" s="732"/>
      <c r="AP71" s="732"/>
      <c r="AQ71" s="479"/>
      <c r="AR71" s="479"/>
      <c r="AS71" s="584"/>
      <c r="AT71" s="584"/>
      <c r="AU71" s="585" t="str">
        <f t="shared" si="12"/>
        <v/>
      </c>
      <c r="AV71" s="585" t="str">
        <f t="shared" si="13"/>
        <v/>
      </c>
      <c r="AW71" s="479"/>
      <c r="AX71" s="479"/>
      <c r="AY71" s="587" t="str">
        <f t="shared" si="18"/>
        <v/>
      </c>
      <c r="AZ71" s="587" t="str">
        <f t="shared" si="19"/>
        <v/>
      </c>
      <c r="BA71" s="587" t="str">
        <f t="shared" si="20"/>
        <v/>
      </c>
      <c r="BB71" s="587" t="str">
        <f t="shared" si="21"/>
        <v/>
      </c>
      <c r="BC71" s="587" t="str">
        <f t="shared" si="22"/>
        <v/>
      </c>
      <c r="BD71" s="587" t="str">
        <f t="shared" si="23"/>
        <v/>
      </c>
      <c r="BE71" s="808"/>
      <c r="BF71" s="646"/>
      <c r="BG71" s="649"/>
      <c r="BH71" s="649"/>
    </row>
    <row r="72" spans="2:60" ht="13.5" customHeight="1" x14ac:dyDescent="0.25">
      <c r="B72" s="401"/>
      <c r="D72" s="416">
        <f>D71+1</f>
        <v>62</v>
      </c>
      <c r="E72" s="534"/>
      <c r="F72" s="534"/>
      <c r="G72" s="534"/>
      <c r="H72" s="534"/>
      <c r="I72" s="571"/>
      <c r="J72" s="571"/>
      <c r="K72" s="571"/>
      <c r="L72" s="571"/>
      <c r="M72" s="571"/>
      <c r="N72" s="484"/>
      <c r="O72" s="484"/>
      <c r="P72" s="586"/>
      <c r="Q72" s="571"/>
      <c r="R72" s="571"/>
      <c r="S72" s="571"/>
      <c r="T72" s="899"/>
      <c r="U72" s="756"/>
      <c r="V72" s="756"/>
      <c r="W72" s="581"/>
      <c r="X72" s="571"/>
      <c r="Y72" s="571"/>
      <c r="Z72" s="571"/>
      <c r="AA72" s="791"/>
      <c r="AB72" s="583"/>
      <c r="AC72" s="571"/>
      <c r="AD72" s="813"/>
      <c r="AE72" s="646"/>
      <c r="AF72" s="730"/>
      <c r="AG72" s="646"/>
      <c r="AH72" s="730"/>
      <c r="AI72" s="646"/>
      <c r="AJ72" s="416">
        <f t="shared" ref="AJ72:AJ99" si="26">AJ71+1</f>
        <v>62</v>
      </c>
      <c r="AK72" s="416" t="str">
        <f t="shared" si="15"/>
        <v/>
      </c>
      <c r="AL72" s="416" t="str">
        <f t="shared" si="16"/>
        <v/>
      </c>
      <c r="AM72" s="416" t="str">
        <f t="shared" si="17"/>
        <v/>
      </c>
      <c r="AN72" s="731"/>
      <c r="AO72" s="732"/>
      <c r="AP72" s="732"/>
      <c r="AQ72" s="479"/>
      <c r="AR72" s="479"/>
      <c r="AS72" s="584"/>
      <c r="AT72" s="584"/>
      <c r="AU72" s="585" t="str">
        <f t="shared" si="12"/>
        <v/>
      </c>
      <c r="AV72" s="585" t="str">
        <f t="shared" si="13"/>
        <v/>
      </c>
      <c r="AW72" s="479"/>
      <c r="AX72" s="479"/>
      <c r="AY72" s="587" t="str">
        <f t="shared" si="18"/>
        <v/>
      </c>
      <c r="AZ72" s="587" t="str">
        <f t="shared" si="19"/>
        <v/>
      </c>
      <c r="BA72" s="587" t="str">
        <f t="shared" si="20"/>
        <v/>
      </c>
      <c r="BB72" s="587" t="str">
        <f t="shared" si="21"/>
        <v/>
      </c>
      <c r="BC72" s="587" t="str">
        <f t="shared" si="22"/>
        <v/>
      </c>
      <c r="BD72" s="587" t="str">
        <f t="shared" si="23"/>
        <v/>
      </c>
      <c r="BE72" s="808"/>
      <c r="BF72" s="646"/>
      <c r="BG72" s="649"/>
      <c r="BH72" s="649"/>
    </row>
    <row r="73" spans="2:60" ht="13.5" customHeight="1" x14ac:dyDescent="0.25">
      <c r="B73" s="401"/>
      <c r="D73" s="416">
        <f>D72+1</f>
        <v>63</v>
      </c>
      <c r="E73" s="534"/>
      <c r="F73" s="534"/>
      <c r="G73" s="534"/>
      <c r="H73" s="534"/>
      <c r="I73" s="571"/>
      <c r="J73" s="571"/>
      <c r="K73" s="571"/>
      <c r="L73" s="571"/>
      <c r="M73" s="571"/>
      <c r="N73" s="484"/>
      <c r="O73" s="484"/>
      <c r="P73" s="586"/>
      <c r="Q73" s="571"/>
      <c r="R73" s="571"/>
      <c r="S73" s="571"/>
      <c r="T73" s="899"/>
      <c r="U73" s="756"/>
      <c r="V73" s="756"/>
      <c r="W73" s="581"/>
      <c r="X73" s="571"/>
      <c r="Y73" s="571"/>
      <c r="Z73" s="571"/>
      <c r="AA73" s="791"/>
      <c r="AB73" s="583"/>
      <c r="AC73" s="571"/>
      <c r="AD73" s="813"/>
      <c r="AE73" s="646"/>
      <c r="AF73" s="730"/>
      <c r="AG73" s="646"/>
      <c r="AH73" s="730"/>
      <c r="AI73" s="646"/>
      <c r="AJ73" s="416">
        <f t="shared" si="26"/>
        <v>63</v>
      </c>
      <c r="AK73" s="416" t="str">
        <f t="shared" si="15"/>
        <v/>
      </c>
      <c r="AL73" s="416" t="str">
        <f t="shared" si="16"/>
        <v/>
      </c>
      <c r="AM73" s="416" t="str">
        <f t="shared" si="17"/>
        <v/>
      </c>
      <c r="AN73" s="731"/>
      <c r="AO73" s="732"/>
      <c r="AP73" s="732"/>
      <c r="AQ73" s="479"/>
      <c r="AR73" s="479"/>
      <c r="AS73" s="584"/>
      <c r="AT73" s="584"/>
      <c r="AU73" s="585" t="str">
        <f t="shared" si="12"/>
        <v/>
      </c>
      <c r="AV73" s="585" t="str">
        <f t="shared" si="13"/>
        <v/>
      </c>
      <c r="AW73" s="479"/>
      <c r="AX73" s="479"/>
      <c r="AY73" s="587" t="str">
        <f t="shared" si="18"/>
        <v/>
      </c>
      <c r="AZ73" s="587" t="str">
        <f t="shared" si="19"/>
        <v/>
      </c>
      <c r="BA73" s="587" t="str">
        <f t="shared" si="20"/>
        <v/>
      </c>
      <c r="BB73" s="587" t="str">
        <f t="shared" si="21"/>
        <v/>
      </c>
      <c r="BC73" s="587" t="str">
        <f t="shared" si="22"/>
        <v/>
      </c>
      <c r="BD73" s="587" t="str">
        <f t="shared" si="23"/>
        <v/>
      </c>
      <c r="BE73" s="808"/>
      <c r="BF73" s="646"/>
      <c r="BG73" s="649"/>
      <c r="BH73" s="649"/>
    </row>
    <row r="74" spans="2:60" ht="13.5" customHeight="1" x14ac:dyDescent="0.25">
      <c r="B74" s="401"/>
      <c r="D74" s="416">
        <f t="shared" ref="D74:D100" si="27">D73+1</f>
        <v>64</v>
      </c>
      <c r="E74" s="534"/>
      <c r="F74" s="534"/>
      <c r="G74" s="534"/>
      <c r="H74" s="534"/>
      <c r="I74" s="571"/>
      <c r="J74" s="571"/>
      <c r="K74" s="571"/>
      <c r="L74" s="571"/>
      <c r="M74" s="571"/>
      <c r="N74" s="484"/>
      <c r="O74" s="484"/>
      <c r="P74" s="586"/>
      <c r="Q74" s="571"/>
      <c r="R74" s="571"/>
      <c r="S74" s="571"/>
      <c r="T74" s="899"/>
      <c r="U74" s="756"/>
      <c r="V74" s="756"/>
      <c r="W74" s="581"/>
      <c r="X74" s="571"/>
      <c r="Y74" s="571"/>
      <c r="Z74" s="571"/>
      <c r="AA74" s="791"/>
      <c r="AB74" s="583"/>
      <c r="AC74" s="571"/>
      <c r="AD74" s="813"/>
      <c r="AE74" s="646"/>
      <c r="AF74" s="730"/>
      <c r="AG74" s="646"/>
      <c r="AH74" s="730"/>
      <c r="AI74" s="646"/>
      <c r="AJ74" s="416">
        <f t="shared" si="26"/>
        <v>64</v>
      </c>
      <c r="AK74" s="416" t="str">
        <f t="shared" si="15"/>
        <v/>
      </c>
      <c r="AL74" s="416" t="str">
        <f t="shared" si="16"/>
        <v/>
      </c>
      <c r="AM74" s="416" t="str">
        <f t="shared" si="17"/>
        <v/>
      </c>
      <c r="AN74" s="731"/>
      <c r="AO74" s="732"/>
      <c r="AP74" s="732"/>
      <c r="AQ74" s="479"/>
      <c r="AR74" s="479"/>
      <c r="AS74" s="584"/>
      <c r="AT74" s="584"/>
      <c r="AU74" s="585" t="str">
        <f t="shared" si="12"/>
        <v/>
      </c>
      <c r="AV74" s="585" t="str">
        <f t="shared" si="13"/>
        <v/>
      </c>
      <c r="AW74" s="479"/>
      <c r="AX74" s="479"/>
      <c r="AY74" s="587" t="str">
        <f t="shared" si="18"/>
        <v/>
      </c>
      <c r="AZ74" s="587" t="str">
        <f t="shared" si="19"/>
        <v/>
      </c>
      <c r="BA74" s="587" t="str">
        <f t="shared" si="20"/>
        <v/>
      </c>
      <c r="BB74" s="587" t="str">
        <f t="shared" si="21"/>
        <v/>
      </c>
      <c r="BC74" s="587" t="str">
        <f t="shared" si="22"/>
        <v/>
      </c>
      <c r="BD74" s="587" t="str">
        <f t="shared" si="23"/>
        <v/>
      </c>
      <c r="BE74" s="808"/>
      <c r="BF74" s="646"/>
      <c r="BG74" s="649"/>
      <c r="BH74" s="649"/>
    </row>
    <row r="75" spans="2:60" ht="13.5" customHeight="1" x14ac:dyDescent="0.25">
      <c r="B75" s="401"/>
      <c r="D75" s="416">
        <f t="shared" si="27"/>
        <v>65</v>
      </c>
      <c r="E75" s="534"/>
      <c r="F75" s="534"/>
      <c r="G75" s="534"/>
      <c r="H75" s="534"/>
      <c r="I75" s="571"/>
      <c r="J75" s="571"/>
      <c r="K75" s="571"/>
      <c r="L75" s="571"/>
      <c r="M75" s="571"/>
      <c r="N75" s="484"/>
      <c r="O75" s="484"/>
      <c r="P75" s="586"/>
      <c r="Q75" s="571"/>
      <c r="R75" s="571"/>
      <c r="S75" s="571"/>
      <c r="T75" s="899"/>
      <c r="U75" s="756"/>
      <c r="V75" s="756"/>
      <c r="W75" s="581"/>
      <c r="X75" s="571"/>
      <c r="Y75" s="571"/>
      <c r="Z75" s="571"/>
      <c r="AA75" s="791"/>
      <c r="AB75" s="583"/>
      <c r="AC75" s="571"/>
      <c r="AD75" s="813"/>
      <c r="AE75" s="646"/>
      <c r="AF75" s="730"/>
      <c r="AG75" s="646"/>
      <c r="AH75" s="730"/>
      <c r="AI75" s="646"/>
      <c r="AJ75" s="416">
        <f t="shared" si="26"/>
        <v>65</v>
      </c>
      <c r="AK75" s="416" t="str">
        <f t="shared" si="15"/>
        <v/>
      </c>
      <c r="AL75" s="416" t="str">
        <f t="shared" si="16"/>
        <v/>
      </c>
      <c r="AM75" s="416" t="str">
        <f t="shared" si="17"/>
        <v/>
      </c>
      <c r="AN75" s="731"/>
      <c r="AO75" s="732"/>
      <c r="AP75" s="732"/>
      <c r="AQ75" s="479"/>
      <c r="AR75" s="479"/>
      <c r="AS75" s="584"/>
      <c r="AT75" s="584"/>
      <c r="AU75" s="585" t="str">
        <f t="shared" si="12"/>
        <v/>
      </c>
      <c r="AV75" s="585" t="str">
        <f t="shared" si="13"/>
        <v/>
      </c>
      <c r="AW75" s="479"/>
      <c r="AX75" s="479"/>
      <c r="AY75" s="587" t="str">
        <f t="shared" si="18"/>
        <v/>
      </c>
      <c r="AZ75" s="587" t="str">
        <f t="shared" si="19"/>
        <v/>
      </c>
      <c r="BA75" s="587" t="str">
        <f t="shared" si="20"/>
        <v/>
      </c>
      <c r="BB75" s="587" t="str">
        <f t="shared" si="21"/>
        <v/>
      </c>
      <c r="BC75" s="587" t="str">
        <f t="shared" si="22"/>
        <v/>
      </c>
      <c r="BD75" s="587" t="str">
        <f t="shared" si="23"/>
        <v/>
      </c>
      <c r="BE75" s="808"/>
      <c r="BF75" s="646"/>
      <c r="BG75" s="649"/>
      <c r="BH75" s="649"/>
    </row>
    <row r="76" spans="2:60" ht="13.5" customHeight="1" x14ac:dyDescent="0.25">
      <c r="B76" s="401"/>
      <c r="D76" s="416">
        <f t="shared" si="27"/>
        <v>66</v>
      </c>
      <c r="E76" s="534"/>
      <c r="F76" s="534"/>
      <c r="G76" s="534"/>
      <c r="H76" s="534"/>
      <c r="I76" s="571"/>
      <c r="J76" s="571"/>
      <c r="K76" s="571"/>
      <c r="L76" s="571"/>
      <c r="M76" s="571"/>
      <c r="N76" s="484"/>
      <c r="O76" s="484"/>
      <c r="P76" s="586"/>
      <c r="Q76" s="571"/>
      <c r="R76" s="571"/>
      <c r="S76" s="571"/>
      <c r="T76" s="899"/>
      <c r="U76" s="756"/>
      <c r="V76" s="756"/>
      <c r="W76" s="581"/>
      <c r="X76" s="571"/>
      <c r="Y76" s="571"/>
      <c r="Z76" s="571"/>
      <c r="AA76" s="791"/>
      <c r="AB76" s="583"/>
      <c r="AC76" s="571"/>
      <c r="AD76" s="813"/>
      <c r="AE76" s="646"/>
      <c r="AF76" s="730"/>
      <c r="AG76" s="646"/>
      <c r="AH76" s="730"/>
      <c r="AI76" s="646"/>
      <c r="AJ76" s="416">
        <f t="shared" si="26"/>
        <v>66</v>
      </c>
      <c r="AK76" s="416" t="str">
        <f t="shared" si="15"/>
        <v/>
      </c>
      <c r="AL76" s="416" t="str">
        <f t="shared" si="16"/>
        <v/>
      </c>
      <c r="AM76" s="416" t="str">
        <f t="shared" si="17"/>
        <v/>
      </c>
      <c r="AN76" s="731"/>
      <c r="AO76" s="732"/>
      <c r="AP76" s="732"/>
      <c r="AQ76" s="479"/>
      <c r="AR76" s="479"/>
      <c r="AS76" s="584"/>
      <c r="AT76" s="584"/>
      <c r="AU76" s="585" t="str">
        <f t="shared" ref="AU76:AU139" si="28">IF(P76="","",IF(L76="○",AO76*3.6/1000*P76*AQ76*AS76+AP76*3.6/1000*P76*AR76*AT76,""))</f>
        <v/>
      </c>
      <c r="AV76" s="585" t="str">
        <f t="shared" ref="AV76:AV139" si="29">IF(P76="","",IF(L76&lt;&gt;"○",AO76/1000*P76*AQ76*AS76+AP76/1000*P76*AR76*AT76,""))</f>
        <v/>
      </c>
      <c r="AW76" s="479"/>
      <c r="AX76" s="479"/>
      <c r="AY76" s="587" t="str">
        <f t="shared" si="18"/>
        <v/>
      </c>
      <c r="AZ76" s="587" t="str">
        <f t="shared" si="19"/>
        <v/>
      </c>
      <c r="BA76" s="587" t="str">
        <f t="shared" si="20"/>
        <v/>
      </c>
      <c r="BB76" s="587" t="str">
        <f t="shared" si="21"/>
        <v/>
      </c>
      <c r="BC76" s="587" t="str">
        <f t="shared" si="22"/>
        <v/>
      </c>
      <c r="BD76" s="587" t="str">
        <f t="shared" si="23"/>
        <v/>
      </c>
      <c r="BE76" s="808"/>
      <c r="BF76" s="646"/>
      <c r="BG76" s="649"/>
      <c r="BH76" s="649"/>
    </row>
    <row r="77" spans="2:60" ht="13.5" customHeight="1" x14ac:dyDescent="0.25">
      <c r="B77" s="401"/>
      <c r="D77" s="416">
        <f t="shared" si="27"/>
        <v>67</v>
      </c>
      <c r="E77" s="534"/>
      <c r="F77" s="534"/>
      <c r="G77" s="534"/>
      <c r="H77" s="534"/>
      <c r="I77" s="571"/>
      <c r="J77" s="571"/>
      <c r="K77" s="571"/>
      <c r="L77" s="571"/>
      <c r="M77" s="571"/>
      <c r="N77" s="484"/>
      <c r="O77" s="484"/>
      <c r="P77" s="586"/>
      <c r="Q77" s="571"/>
      <c r="R77" s="571"/>
      <c r="S77" s="571"/>
      <c r="T77" s="899"/>
      <c r="U77" s="756"/>
      <c r="V77" s="756"/>
      <c r="W77" s="581"/>
      <c r="X77" s="571"/>
      <c r="Y77" s="571"/>
      <c r="Z77" s="571"/>
      <c r="AA77" s="791"/>
      <c r="AB77" s="583"/>
      <c r="AC77" s="571"/>
      <c r="AD77" s="813"/>
      <c r="AE77" s="646"/>
      <c r="AF77" s="730"/>
      <c r="AG77" s="646"/>
      <c r="AH77" s="730"/>
      <c r="AI77" s="646"/>
      <c r="AJ77" s="416">
        <f t="shared" si="26"/>
        <v>67</v>
      </c>
      <c r="AK77" s="416" t="str">
        <f t="shared" si="15"/>
        <v/>
      </c>
      <c r="AL77" s="416" t="str">
        <f t="shared" si="16"/>
        <v/>
      </c>
      <c r="AM77" s="416" t="str">
        <f t="shared" si="17"/>
        <v/>
      </c>
      <c r="AN77" s="731"/>
      <c r="AO77" s="732"/>
      <c r="AP77" s="732"/>
      <c r="AQ77" s="479"/>
      <c r="AR77" s="479"/>
      <c r="AS77" s="584"/>
      <c r="AT77" s="584"/>
      <c r="AU77" s="585" t="str">
        <f t="shared" si="28"/>
        <v/>
      </c>
      <c r="AV77" s="585" t="str">
        <f t="shared" si="29"/>
        <v/>
      </c>
      <c r="AW77" s="479"/>
      <c r="AX77" s="479"/>
      <c r="AY77" s="587" t="str">
        <f t="shared" si="18"/>
        <v/>
      </c>
      <c r="AZ77" s="587" t="str">
        <f t="shared" si="19"/>
        <v/>
      </c>
      <c r="BA77" s="587" t="str">
        <f t="shared" si="20"/>
        <v/>
      </c>
      <c r="BB77" s="587" t="str">
        <f t="shared" si="21"/>
        <v/>
      </c>
      <c r="BC77" s="587" t="str">
        <f t="shared" si="22"/>
        <v/>
      </c>
      <c r="BD77" s="587" t="str">
        <f t="shared" si="23"/>
        <v/>
      </c>
      <c r="BE77" s="808"/>
      <c r="BF77" s="646"/>
      <c r="BG77" s="649"/>
      <c r="BH77" s="649"/>
    </row>
    <row r="78" spans="2:60" ht="13.5" customHeight="1" x14ac:dyDescent="0.25">
      <c r="B78" s="401"/>
      <c r="D78" s="416">
        <f t="shared" si="27"/>
        <v>68</v>
      </c>
      <c r="E78" s="534"/>
      <c r="F78" s="534"/>
      <c r="G78" s="534"/>
      <c r="H78" s="534"/>
      <c r="I78" s="571"/>
      <c r="J78" s="571"/>
      <c r="K78" s="571"/>
      <c r="L78" s="571"/>
      <c r="M78" s="571"/>
      <c r="N78" s="484"/>
      <c r="O78" s="484"/>
      <c r="P78" s="586"/>
      <c r="Q78" s="571"/>
      <c r="R78" s="571"/>
      <c r="S78" s="571"/>
      <c r="T78" s="899"/>
      <c r="U78" s="756"/>
      <c r="V78" s="756"/>
      <c r="W78" s="581"/>
      <c r="X78" s="571"/>
      <c r="Y78" s="571"/>
      <c r="Z78" s="571"/>
      <c r="AA78" s="791"/>
      <c r="AB78" s="583"/>
      <c r="AC78" s="571"/>
      <c r="AD78" s="813"/>
      <c r="AE78" s="646"/>
      <c r="AF78" s="730"/>
      <c r="AG78" s="646"/>
      <c r="AH78" s="730"/>
      <c r="AI78" s="646"/>
      <c r="AJ78" s="416">
        <f t="shared" si="26"/>
        <v>68</v>
      </c>
      <c r="AK78" s="416" t="str">
        <f t="shared" si="15"/>
        <v/>
      </c>
      <c r="AL78" s="416" t="str">
        <f t="shared" si="16"/>
        <v/>
      </c>
      <c r="AM78" s="416" t="str">
        <f t="shared" si="17"/>
        <v/>
      </c>
      <c r="AN78" s="731"/>
      <c r="AO78" s="732"/>
      <c r="AP78" s="732"/>
      <c r="AQ78" s="479"/>
      <c r="AR78" s="479"/>
      <c r="AS78" s="584"/>
      <c r="AT78" s="584"/>
      <c r="AU78" s="585" t="str">
        <f t="shared" si="28"/>
        <v/>
      </c>
      <c r="AV78" s="585" t="str">
        <f t="shared" si="29"/>
        <v/>
      </c>
      <c r="AW78" s="479"/>
      <c r="AX78" s="479"/>
      <c r="AY78" s="587" t="str">
        <f t="shared" si="18"/>
        <v/>
      </c>
      <c r="AZ78" s="587" t="str">
        <f t="shared" si="19"/>
        <v/>
      </c>
      <c r="BA78" s="587" t="str">
        <f t="shared" si="20"/>
        <v/>
      </c>
      <c r="BB78" s="587" t="str">
        <f t="shared" si="21"/>
        <v/>
      </c>
      <c r="BC78" s="587" t="str">
        <f t="shared" si="22"/>
        <v/>
      </c>
      <c r="BD78" s="587" t="str">
        <f t="shared" si="23"/>
        <v/>
      </c>
      <c r="BE78" s="808"/>
      <c r="BF78" s="646"/>
      <c r="BG78" s="649"/>
      <c r="BH78" s="649"/>
    </row>
    <row r="79" spans="2:60" ht="13.5" customHeight="1" x14ac:dyDescent="0.25">
      <c r="B79" s="401"/>
      <c r="D79" s="416">
        <f t="shared" si="27"/>
        <v>69</v>
      </c>
      <c r="E79" s="534"/>
      <c r="F79" s="534"/>
      <c r="G79" s="534"/>
      <c r="H79" s="534"/>
      <c r="I79" s="571"/>
      <c r="J79" s="571"/>
      <c r="K79" s="571"/>
      <c r="L79" s="571"/>
      <c r="M79" s="571"/>
      <c r="N79" s="484"/>
      <c r="O79" s="484"/>
      <c r="P79" s="586"/>
      <c r="Q79" s="571"/>
      <c r="R79" s="571"/>
      <c r="S79" s="571"/>
      <c r="T79" s="899"/>
      <c r="U79" s="756"/>
      <c r="V79" s="756"/>
      <c r="W79" s="581"/>
      <c r="X79" s="571"/>
      <c r="Y79" s="571"/>
      <c r="Z79" s="571"/>
      <c r="AA79" s="791"/>
      <c r="AB79" s="583"/>
      <c r="AC79" s="571"/>
      <c r="AD79" s="813"/>
      <c r="AE79" s="646"/>
      <c r="AF79" s="730"/>
      <c r="AG79" s="646"/>
      <c r="AH79" s="730"/>
      <c r="AI79" s="646"/>
      <c r="AJ79" s="416">
        <f t="shared" si="26"/>
        <v>69</v>
      </c>
      <c r="AK79" s="416" t="str">
        <f t="shared" si="15"/>
        <v/>
      </c>
      <c r="AL79" s="416" t="str">
        <f t="shared" si="16"/>
        <v/>
      </c>
      <c r="AM79" s="416" t="str">
        <f t="shared" si="17"/>
        <v/>
      </c>
      <c r="AN79" s="731"/>
      <c r="AO79" s="732"/>
      <c r="AP79" s="732"/>
      <c r="AQ79" s="479"/>
      <c r="AR79" s="479"/>
      <c r="AS79" s="584"/>
      <c r="AT79" s="584"/>
      <c r="AU79" s="585" t="str">
        <f t="shared" si="28"/>
        <v/>
      </c>
      <c r="AV79" s="585" t="str">
        <f t="shared" si="29"/>
        <v/>
      </c>
      <c r="AW79" s="479"/>
      <c r="AX79" s="479"/>
      <c r="AY79" s="587" t="str">
        <f t="shared" si="18"/>
        <v/>
      </c>
      <c r="AZ79" s="587" t="str">
        <f t="shared" si="19"/>
        <v/>
      </c>
      <c r="BA79" s="587" t="str">
        <f t="shared" si="20"/>
        <v/>
      </c>
      <c r="BB79" s="587" t="str">
        <f t="shared" si="21"/>
        <v/>
      </c>
      <c r="BC79" s="587" t="str">
        <f t="shared" si="22"/>
        <v/>
      </c>
      <c r="BD79" s="587" t="str">
        <f t="shared" si="23"/>
        <v/>
      </c>
      <c r="BE79" s="808"/>
      <c r="BF79" s="646"/>
      <c r="BG79" s="649"/>
      <c r="BH79" s="649"/>
    </row>
    <row r="80" spans="2:60" ht="13.5" customHeight="1" x14ac:dyDescent="0.25">
      <c r="B80" s="401"/>
      <c r="D80" s="416">
        <f t="shared" si="27"/>
        <v>70</v>
      </c>
      <c r="E80" s="534"/>
      <c r="F80" s="534"/>
      <c r="G80" s="534"/>
      <c r="H80" s="534"/>
      <c r="I80" s="571"/>
      <c r="J80" s="571"/>
      <c r="K80" s="571"/>
      <c r="L80" s="571"/>
      <c r="M80" s="571"/>
      <c r="N80" s="484"/>
      <c r="O80" s="484"/>
      <c r="P80" s="586"/>
      <c r="Q80" s="571"/>
      <c r="R80" s="571"/>
      <c r="S80" s="571"/>
      <c r="T80" s="899"/>
      <c r="U80" s="756"/>
      <c r="V80" s="756"/>
      <c r="W80" s="581"/>
      <c r="X80" s="571"/>
      <c r="Y80" s="571"/>
      <c r="Z80" s="571"/>
      <c r="AA80" s="791"/>
      <c r="AB80" s="583"/>
      <c r="AC80" s="571"/>
      <c r="AD80" s="813"/>
      <c r="AE80" s="646"/>
      <c r="AF80" s="730"/>
      <c r="AG80" s="646"/>
      <c r="AH80" s="730"/>
      <c r="AI80" s="646"/>
      <c r="AJ80" s="416">
        <f t="shared" si="26"/>
        <v>70</v>
      </c>
      <c r="AK80" s="416" t="str">
        <f t="shared" si="15"/>
        <v/>
      </c>
      <c r="AL80" s="416" t="str">
        <f t="shared" si="16"/>
        <v/>
      </c>
      <c r="AM80" s="416" t="str">
        <f t="shared" si="17"/>
        <v/>
      </c>
      <c r="AN80" s="731"/>
      <c r="AO80" s="732"/>
      <c r="AP80" s="732"/>
      <c r="AQ80" s="479"/>
      <c r="AR80" s="479"/>
      <c r="AS80" s="584"/>
      <c r="AT80" s="584"/>
      <c r="AU80" s="585" t="str">
        <f t="shared" si="28"/>
        <v/>
      </c>
      <c r="AV80" s="585" t="str">
        <f t="shared" si="29"/>
        <v/>
      </c>
      <c r="AW80" s="479"/>
      <c r="AX80" s="479"/>
      <c r="AY80" s="587" t="str">
        <f t="shared" si="18"/>
        <v/>
      </c>
      <c r="AZ80" s="587" t="str">
        <f t="shared" si="19"/>
        <v/>
      </c>
      <c r="BA80" s="587" t="str">
        <f t="shared" si="20"/>
        <v/>
      </c>
      <c r="BB80" s="587" t="str">
        <f t="shared" si="21"/>
        <v/>
      </c>
      <c r="BC80" s="587" t="str">
        <f t="shared" si="22"/>
        <v/>
      </c>
      <c r="BD80" s="587" t="str">
        <f t="shared" si="23"/>
        <v/>
      </c>
      <c r="BE80" s="808"/>
      <c r="BF80" s="646"/>
      <c r="BG80" s="649"/>
      <c r="BH80" s="649"/>
    </row>
    <row r="81" spans="2:60" ht="13.5" customHeight="1" x14ac:dyDescent="0.25">
      <c r="B81" s="401"/>
      <c r="D81" s="416">
        <f t="shared" si="27"/>
        <v>71</v>
      </c>
      <c r="E81" s="534"/>
      <c r="F81" s="534"/>
      <c r="G81" s="534"/>
      <c r="H81" s="534"/>
      <c r="I81" s="571"/>
      <c r="J81" s="571"/>
      <c r="K81" s="571"/>
      <c r="L81" s="571"/>
      <c r="M81" s="571"/>
      <c r="N81" s="484"/>
      <c r="O81" s="484"/>
      <c r="P81" s="586"/>
      <c r="Q81" s="571"/>
      <c r="R81" s="571"/>
      <c r="S81" s="571"/>
      <c r="T81" s="899"/>
      <c r="U81" s="756"/>
      <c r="V81" s="756"/>
      <c r="W81" s="581"/>
      <c r="X81" s="571"/>
      <c r="Y81" s="571"/>
      <c r="Z81" s="571"/>
      <c r="AA81" s="791"/>
      <c r="AB81" s="583"/>
      <c r="AC81" s="571"/>
      <c r="AD81" s="813"/>
      <c r="AE81" s="646"/>
      <c r="AF81" s="730"/>
      <c r="AG81" s="646"/>
      <c r="AH81" s="730"/>
      <c r="AI81" s="646"/>
      <c r="AJ81" s="416">
        <f t="shared" si="26"/>
        <v>71</v>
      </c>
      <c r="AK81" s="416" t="str">
        <f t="shared" si="15"/>
        <v/>
      </c>
      <c r="AL81" s="416" t="str">
        <f t="shared" si="16"/>
        <v/>
      </c>
      <c r="AM81" s="416" t="str">
        <f t="shared" si="17"/>
        <v/>
      </c>
      <c r="AN81" s="731"/>
      <c r="AO81" s="732"/>
      <c r="AP81" s="732"/>
      <c r="AQ81" s="479"/>
      <c r="AR81" s="479"/>
      <c r="AS81" s="584"/>
      <c r="AT81" s="584"/>
      <c r="AU81" s="585" t="str">
        <f t="shared" si="28"/>
        <v/>
      </c>
      <c r="AV81" s="585" t="str">
        <f t="shared" si="29"/>
        <v/>
      </c>
      <c r="AW81" s="479"/>
      <c r="AX81" s="479"/>
      <c r="AY81" s="587" t="str">
        <f t="shared" si="18"/>
        <v/>
      </c>
      <c r="AZ81" s="587" t="str">
        <f t="shared" si="19"/>
        <v/>
      </c>
      <c r="BA81" s="587" t="str">
        <f t="shared" si="20"/>
        <v/>
      </c>
      <c r="BB81" s="587" t="str">
        <f t="shared" si="21"/>
        <v/>
      </c>
      <c r="BC81" s="587" t="str">
        <f t="shared" si="22"/>
        <v/>
      </c>
      <c r="BD81" s="587" t="str">
        <f t="shared" si="23"/>
        <v/>
      </c>
      <c r="BE81" s="808"/>
      <c r="BF81" s="646"/>
      <c r="BG81" s="649"/>
      <c r="BH81" s="649"/>
    </row>
    <row r="82" spans="2:60" ht="13.5" customHeight="1" x14ac:dyDescent="0.25">
      <c r="B82" s="401"/>
      <c r="D82" s="416">
        <f t="shared" si="27"/>
        <v>72</v>
      </c>
      <c r="E82" s="534"/>
      <c r="F82" s="534"/>
      <c r="G82" s="534"/>
      <c r="H82" s="534"/>
      <c r="I82" s="571"/>
      <c r="J82" s="571"/>
      <c r="K82" s="571"/>
      <c r="L82" s="571"/>
      <c r="M82" s="571"/>
      <c r="N82" s="484"/>
      <c r="O82" s="484"/>
      <c r="P82" s="586"/>
      <c r="Q82" s="571"/>
      <c r="R82" s="571"/>
      <c r="S82" s="571"/>
      <c r="T82" s="899"/>
      <c r="U82" s="756"/>
      <c r="V82" s="756"/>
      <c r="W82" s="581"/>
      <c r="X82" s="571"/>
      <c r="Y82" s="571"/>
      <c r="Z82" s="571"/>
      <c r="AA82" s="791"/>
      <c r="AB82" s="583"/>
      <c r="AC82" s="571"/>
      <c r="AD82" s="813"/>
      <c r="AE82" s="646"/>
      <c r="AF82" s="730"/>
      <c r="AG82" s="646"/>
      <c r="AH82" s="730"/>
      <c r="AI82" s="646"/>
      <c r="AJ82" s="416">
        <f t="shared" si="26"/>
        <v>72</v>
      </c>
      <c r="AK82" s="416" t="str">
        <f t="shared" si="15"/>
        <v/>
      </c>
      <c r="AL82" s="416" t="str">
        <f t="shared" si="16"/>
        <v/>
      </c>
      <c r="AM82" s="416" t="str">
        <f t="shared" si="17"/>
        <v/>
      </c>
      <c r="AN82" s="731"/>
      <c r="AO82" s="732"/>
      <c r="AP82" s="732"/>
      <c r="AQ82" s="479"/>
      <c r="AR82" s="479"/>
      <c r="AS82" s="584"/>
      <c r="AT82" s="584"/>
      <c r="AU82" s="585" t="str">
        <f t="shared" si="28"/>
        <v/>
      </c>
      <c r="AV82" s="585" t="str">
        <f t="shared" si="29"/>
        <v/>
      </c>
      <c r="AW82" s="479"/>
      <c r="AX82" s="479"/>
      <c r="AY82" s="587" t="str">
        <f t="shared" si="18"/>
        <v/>
      </c>
      <c r="AZ82" s="587" t="str">
        <f t="shared" si="19"/>
        <v/>
      </c>
      <c r="BA82" s="587" t="str">
        <f t="shared" si="20"/>
        <v/>
      </c>
      <c r="BB82" s="587" t="str">
        <f t="shared" si="21"/>
        <v/>
      </c>
      <c r="BC82" s="587" t="str">
        <f t="shared" si="22"/>
        <v/>
      </c>
      <c r="BD82" s="587" t="str">
        <f t="shared" si="23"/>
        <v/>
      </c>
      <c r="BE82" s="808"/>
      <c r="BF82" s="646"/>
      <c r="BG82" s="649"/>
      <c r="BH82" s="649"/>
    </row>
    <row r="83" spans="2:60" ht="13.5" customHeight="1" x14ac:dyDescent="0.25">
      <c r="B83" s="401"/>
      <c r="D83" s="416">
        <f t="shared" si="27"/>
        <v>73</v>
      </c>
      <c r="E83" s="534"/>
      <c r="F83" s="534"/>
      <c r="G83" s="534"/>
      <c r="H83" s="534"/>
      <c r="I83" s="571"/>
      <c r="J83" s="571"/>
      <c r="K83" s="571"/>
      <c r="L83" s="571"/>
      <c r="M83" s="571"/>
      <c r="N83" s="484"/>
      <c r="O83" s="484"/>
      <c r="P83" s="586"/>
      <c r="Q83" s="571"/>
      <c r="R83" s="571"/>
      <c r="S83" s="571"/>
      <c r="T83" s="899"/>
      <c r="U83" s="756"/>
      <c r="V83" s="756"/>
      <c r="W83" s="581"/>
      <c r="X83" s="571"/>
      <c r="Y83" s="571"/>
      <c r="Z83" s="571"/>
      <c r="AA83" s="791"/>
      <c r="AB83" s="583"/>
      <c r="AC83" s="571"/>
      <c r="AD83" s="813"/>
      <c r="AE83" s="646"/>
      <c r="AF83" s="730"/>
      <c r="AG83" s="646"/>
      <c r="AH83" s="730"/>
      <c r="AI83" s="646"/>
      <c r="AJ83" s="416">
        <f t="shared" si="26"/>
        <v>73</v>
      </c>
      <c r="AK83" s="416" t="str">
        <f t="shared" si="15"/>
        <v/>
      </c>
      <c r="AL83" s="416" t="str">
        <f t="shared" si="16"/>
        <v/>
      </c>
      <c r="AM83" s="416" t="str">
        <f t="shared" si="17"/>
        <v/>
      </c>
      <c r="AN83" s="731"/>
      <c r="AO83" s="732"/>
      <c r="AP83" s="732"/>
      <c r="AQ83" s="479"/>
      <c r="AR83" s="479"/>
      <c r="AS83" s="584"/>
      <c r="AT83" s="584"/>
      <c r="AU83" s="585" t="str">
        <f t="shared" si="28"/>
        <v/>
      </c>
      <c r="AV83" s="585" t="str">
        <f t="shared" si="29"/>
        <v/>
      </c>
      <c r="AW83" s="479"/>
      <c r="AX83" s="479"/>
      <c r="AY83" s="587" t="str">
        <f t="shared" si="18"/>
        <v/>
      </c>
      <c r="AZ83" s="587" t="str">
        <f t="shared" si="19"/>
        <v/>
      </c>
      <c r="BA83" s="587" t="str">
        <f t="shared" si="20"/>
        <v/>
      </c>
      <c r="BB83" s="587" t="str">
        <f t="shared" si="21"/>
        <v/>
      </c>
      <c r="BC83" s="587" t="str">
        <f t="shared" si="22"/>
        <v/>
      </c>
      <c r="BD83" s="587" t="str">
        <f t="shared" si="23"/>
        <v/>
      </c>
      <c r="BE83" s="808"/>
      <c r="BF83" s="646"/>
      <c r="BG83" s="649"/>
      <c r="BH83" s="649"/>
    </row>
    <row r="84" spans="2:60" ht="13.5" customHeight="1" x14ac:dyDescent="0.25">
      <c r="B84" s="401"/>
      <c r="D84" s="416">
        <f t="shared" si="27"/>
        <v>74</v>
      </c>
      <c r="E84" s="534"/>
      <c r="F84" s="534"/>
      <c r="G84" s="534"/>
      <c r="H84" s="534"/>
      <c r="I84" s="571"/>
      <c r="J84" s="571"/>
      <c r="K84" s="571"/>
      <c r="L84" s="571"/>
      <c r="M84" s="571"/>
      <c r="N84" s="484"/>
      <c r="O84" s="484"/>
      <c r="P84" s="586"/>
      <c r="Q84" s="571"/>
      <c r="R84" s="571"/>
      <c r="S84" s="571"/>
      <c r="T84" s="899"/>
      <c r="U84" s="756"/>
      <c r="V84" s="756"/>
      <c r="W84" s="581"/>
      <c r="X84" s="571"/>
      <c r="Y84" s="571"/>
      <c r="Z84" s="571"/>
      <c r="AA84" s="791"/>
      <c r="AB84" s="583"/>
      <c r="AC84" s="571"/>
      <c r="AD84" s="813"/>
      <c r="AE84" s="646"/>
      <c r="AF84" s="730"/>
      <c r="AG84" s="646"/>
      <c r="AH84" s="730"/>
      <c r="AI84" s="646"/>
      <c r="AJ84" s="416">
        <f t="shared" si="26"/>
        <v>74</v>
      </c>
      <c r="AK84" s="416" t="str">
        <f t="shared" si="15"/>
        <v/>
      </c>
      <c r="AL84" s="416" t="str">
        <f t="shared" si="16"/>
        <v/>
      </c>
      <c r="AM84" s="416" t="str">
        <f t="shared" si="17"/>
        <v/>
      </c>
      <c r="AN84" s="731"/>
      <c r="AO84" s="732"/>
      <c r="AP84" s="732"/>
      <c r="AQ84" s="479"/>
      <c r="AR84" s="479"/>
      <c r="AS84" s="584"/>
      <c r="AT84" s="584"/>
      <c r="AU84" s="585" t="str">
        <f t="shared" si="28"/>
        <v/>
      </c>
      <c r="AV84" s="585" t="str">
        <f t="shared" si="29"/>
        <v/>
      </c>
      <c r="AW84" s="479"/>
      <c r="AX84" s="479"/>
      <c r="AY84" s="587" t="str">
        <f t="shared" si="18"/>
        <v/>
      </c>
      <c r="AZ84" s="587" t="str">
        <f t="shared" si="19"/>
        <v/>
      </c>
      <c r="BA84" s="587" t="str">
        <f t="shared" si="20"/>
        <v/>
      </c>
      <c r="BB84" s="587" t="str">
        <f t="shared" si="21"/>
        <v/>
      </c>
      <c r="BC84" s="587" t="str">
        <f t="shared" si="22"/>
        <v/>
      </c>
      <c r="BD84" s="587" t="str">
        <f t="shared" si="23"/>
        <v/>
      </c>
      <c r="BE84" s="808"/>
      <c r="BF84" s="646"/>
      <c r="BG84" s="649"/>
      <c r="BH84" s="649"/>
    </row>
    <row r="85" spans="2:60" ht="13.5" customHeight="1" x14ac:dyDescent="0.25">
      <c r="B85" s="401"/>
      <c r="D85" s="416">
        <f t="shared" si="27"/>
        <v>75</v>
      </c>
      <c r="E85" s="534"/>
      <c r="F85" s="534"/>
      <c r="G85" s="534"/>
      <c r="H85" s="534"/>
      <c r="I85" s="571"/>
      <c r="J85" s="571"/>
      <c r="K85" s="571"/>
      <c r="L85" s="571"/>
      <c r="M85" s="571"/>
      <c r="N85" s="484"/>
      <c r="O85" s="484"/>
      <c r="P85" s="586"/>
      <c r="Q85" s="571"/>
      <c r="R85" s="571"/>
      <c r="S85" s="571"/>
      <c r="T85" s="899"/>
      <c r="U85" s="756"/>
      <c r="V85" s="756"/>
      <c r="W85" s="581"/>
      <c r="X85" s="571"/>
      <c r="Y85" s="571"/>
      <c r="Z85" s="571"/>
      <c r="AA85" s="791"/>
      <c r="AB85" s="583"/>
      <c r="AC85" s="571"/>
      <c r="AD85" s="813"/>
      <c r="AE85" s="646"/>
      <c r="AF85" s="730"/>
      <c r="AG85" s="646"/>
      <c r="AH85" s="730"/>
      <c r="AI85" s="646"/>
      <c r="AJ85" s="416">
        <f t="shared" si="26"/>
        <v>75</v>
      </c>
      <c r="AK85" s="416" t="str">
        <f t="shared" si="15"/>
        <v/>
      </c>
      <c r="AL85" s="416" t="str">
        <f t="shared" si="16"/>
        <v/>
      </c>
      <c r="AM85" s="416" t="str">
        <f t="shared" si="17"/>
        <v/>
      </c>
      <c r="AN85" s="731"/>
      <c r="AO85" s="732"/>
      <c r="AP85" s="732"/>
      <c r="AQ85" s="479"/>
      <c r="AR85" s="479"/>
      <c r="AS85" s="584"/>
      <c r="AT85" s="584"/>
      <c r="AU85" s="585" t="str">
        <f t="shared" si="28"/>
        <v/>
      </c>
      <c r="AV85" s="585" t="str">
        <f t="shared" si="29"/>
        <v/>
      </c>
      <c r="AW85" s="479"/>
      <c r="AX85" s="479"/>
      <c r="AY85" s="587" t="str">
        <f t="shared" si="18"/>
        <v/>
      </c>
      <c r="AZ85" s="587" t="str">
        <f t="shared" si="19"/>
        <v/>
      </c>
      <c r="BA85" s="587" t="str">
        <f t="shared" si="20"/>
        <v/>
      </c>
      <c r="BB85" s="587" t="str">
        <f t="shared" si="21"/>
        <v/>
      </c>
      <c r="BC85" s="587" t="str">
        <f t="shared" si="22"/>
        <v/>
      </c>
      <c r="BD85" s="587" t="str">
        <f t="shared" si="23"/>
        <v/>
      </c>
      <c r="BE85" s="808"/>
      <c r="BF85" s="646"/>
      <c r="BG85" s="649"/>
      <c r="BH85" s="649"/>
    </row>
    <row r="86" spans="2:60" ht="13.5" customHeight="1" x14ac:dyDescent="0.25">
      <c r="B86" s="401"/>
      <c r="D86" s="416">
        <f t="shared" si="27"/>
        <v>76</v>
      </c>
      <c r="E86" s="534"/>
      <c r="F86" s="534"/>
      <c r="G86" s="534"/>
      <c r="H86" s="534"/>
      <c r="I86" s="571"/>
      <c r="J86" s="571"/>
      <c r="K86" s="571"/>
      <c r="L86" s="571"/>
      <c r="M86" s="571"/>
      <c r="N86" s="484"/>
      <c r="O86" s="484"/>
      <c r="P86" s="586"/>
      <c r="Q86" s="571"/>
      <c r="R86" s="571"/>
      <c r="S86" s="571"/>
      <c r="T86" s="899"/>
      <c r="U86" s="756"/>
      <c r="V86" s="756"/>
      <c r="W86" s="581"/>
      <c r="X86" s="571"/>
      <c r="Y86" s="571"/>
      <c r="Z86" s="571"/>
      <c r="AA86" s="791"/>
      <c r="AB86" s="583"/>
      <c r="AC86" s="571"/>
      <c r="AD86" s="813"/>
      <c r="AE86" s="646"/>
      <c r="AF86" s="730"/>
      <c r="AG86" s="646"/>
      <c r="AH86" s="730"/>
      <c r="AI86" s="646"/>
      <c r="AJ86" s="416">
        <f t="shared" si="26"/>
        <v>76</v>
      </c>
      <c r="AK86" s="416" t="str">
        <f t="shared" si="15"/>
        <v/>
      </c>
      <c r="AL86" s="416" t="str">
        <f t="shared" si="16"/>
        <v/>
      </c>
      <c r="AM86" s="416" t="str">
        <f t="shared" si="17"/>
        <v/>
      </c>
      <c r="AN86" s="731"/>
      <c r="AO86" s="732"/>
      <c r="AP86" s="732"/>
      <c r="AQ86" s="479"/>
      <c r="AR86" s="479"/>
      <c r="AS86" s="584"/>
      <c r="AT86" s="584"/>
      <c r="AU86" s="585" t="str">
        <f t="shared" si="28"/>
        <v/>
      </c>
      <c r="AV86" s="585" t="str">
        <f t="shared" si="29"/>
        <v/>
      </c>
      <c r="AW86" s="479"/>
      <c r="AX86" s="479"/>
      <c r="AY86" s="587" t="str">
        <f t="shared" si="18"/>
        <v/>
      </c>
      <c r="AZ86" s="587" t="str">
        <f t="shared" si="19"/>
        <v/>
      </c>
      <c r="BA86" s="587" t="str">
        <f t="shared" si="20"/>
        <v/>
      </c>
      <c r="BB86" s="587" t="str">
        <f t="shared" si="21"/>
        <v/>
      </c>
      <c r="BC86" s="587" t="str">
        <f t="shared" si="22"/>
        <v/>
      </c>
      <c r="BD86" s="587" t="str">
        <f t="shared" si="23"/>
        <v/>
      </c>
      <c r="BE86" s="808"/>
      <c r="BF86" s="646"/>
      <c r="BG86" s="649"/>
      <c r="BH86" s="649"/>
    </row>
    <row r="87" spans="2:60" ht="13.5" customHeight="1" x14ac:dyDescent="0.25">
      <c r="B87" s="401"/>
      <c r="D87" s="416">
        <f t="shared" si="27"/>
        <v>77</v>
      </c>
      <c r="E87" s="534"/>
      <c r="F87" s="534"/>
      <c r="G87" s="534"/>
      <c r="H87" s="534"/>
      <c r="I87" s="571"/>
      <c r="J87" s="571"/>
      <c r="K87" s="571"/>
      <c r="L87" s="571"/>
      <c r="M87" s="571"/>
      <c r="N87" s="484"/>
      <c r="O87" s="484"/>
      <c r="P87" s="586"/>
      <c r="Q87" s="571"/>
      <c r="R87" s="571"/>
      <c r="S87" s="571"/>
      <c r="T87" s="899"/>
      <c r="U87" s="756"/>
      <c r="V87" s="756"/>
      <c r="W87" s="581"/>
      <c r="X87" s="571"/>
      <c r="Y87" s="571"/>
      <c r="Z87" s="571"/>
      <c r="AA87" s="791"/>
      <c r="AB87" s="583"/>
      <c r="AC87" s="571"/>
      <c r="AD87" s="813"/>
      <c r="AE87" s="646"/>
      <c r="AF87" s="730"/>
      <c r="AG87" s="646"/>
      <c r="AH87" s="730"/>
      <c r="AI87" s="646"/>
      <c r="AJ87" s="416">
        <f t="shared" si="26"/>
        <v>77</v>
      </c>
      <c r="AK87" s="416" t="str">
        <f t="shared" si="15"/>
        <v/>
      </c>
      <c r="AL87" s="416" t="str">
        <f t="shared" si="16"/>
        <v/>
      </c>
      <c r="AM87" s="416" t="str">
        <f t="shared" si="17"/>
        <v/>
      </c>
      <c r="AN87" s="731"/>
      <c r="AO87" s="732"/>
      <c r="AP87" s="732"/>
      <c r="AQ87" s="479"/>
      <c r="AR87" s="479"/>
      <c r="AS87" s="584"/>
      <c r="AT87" s="584"/>
      <c r="AU87" s="585" t="str">
        <f t="shared" si="28"/>
        <v/>
      </c>
      <c r="AV87" s="585" t="str">
        <f t="shared" si="29"/>
        <v/>
      </c>
      <c r="AW87" s="479"/>
      <c r="AX87" s="479"/>
      <c r="AY87" s="587" t="str">
        <f t="shared" si="18"/>
        <v/>
      </c>
      <c r="AZ87" s="587" t="str">
        <f t="shared" si="19"/>
        <v/>
      </c>
      <c r="BA87" s="587" t="str">
        <f t="shared" si="20"/>
        <v/>
      </c>
      <c r="BB87" s="587" t="str">
        <f t="shared" si="21"/>
        <v/>
      </c>
      <c r="BC87" s="587" t="str">
        <f t="shared" si="22"/>
        <v/>
      </c>
      <c r="BD87" s="587" t="str">
        <f t="shared" si="23"/>
        <v/>
      </c>
      <c r="BE87" s="808"/>
      <c r="BF87" s="646"/>
      <c r="BG87" s="649"/>
      <c r="BH87" s="649"/>
    </row>
    <row r="88" spans="2:60" ht="13.5" customHeight="1" x14ac:dyDescent="0.25">
      <c r="B88" s="401"/>
      <c r="D88" s="416">
        <f t="shared" si="27"/>
        <v>78</v>
      </c>
      <c r="E88" s="534"/>
      <c r="F88" s="534"/>
      <c r="G88" s="534"/>
      <c r="H88" s="534"/>
      <c r="I88" s="571"/>
      <c r="J88" s="571"/>
      <c r="K88" s="571"/>
      <c r="L88" s="571"/>
      <c r="M88" s="571"/>
      <c r="N88" s="484"/>
      <c r="O88" s="484"/>
      <c r="P88" s="586"/>
      <c r="Q88" s="571"/>
      <c r="R88" s="571"/>
      <c r="S88" s="571"/>
      <c r="T88" s="899"/>
      <c r="U88" s="756"/>
      <c r="V88" s="756"/>
      <c r="W88" s="581"/>
      <c r="X88" s="571"/>
      <c r="Y88" s="571"/>
      <c r="Z88" s="571"/>
      <c r="AA88" s="791"/>
      <c r="AB88" s="583"/>
      <c r="AC88" s="571"/>
      <c r="AD88" s="813"/>
      <c r="AE88" s="646"/>
      <c r="AF88" s="730"/>
      <c r="AG88" s="646"/>
      <c r="AH88" s="730"/>
      <c r="AI88" s="646"/>
      <c r="AJ88" s="416">
        <f t="shared" si="26"/>
        <v>78</v>
      </c>
      <c r="AK88" s="416" t="str">
        <f t="shared" si="15"/>
        <v/>
      </c>
      <c r="AL88" s="416" t="str">
        <f t="shared" si="16"/>
        <v/>
      </c>
      <c r="AM88" s="416" t="str">
        <f t="shared" si="17"/>
        <v/>
      </c>
      <c r="AN88" s="731"/>
      <c r="AO88" s="732"/>
      <c r="AP88" s="732"/>
      <c r="AQ88" s="479"/>
      <c r="AR88" s="479"/>
      <c r="AS88" s="584"/>
      <c r="AT88" s="584"/>
      <c r="AU88" s="585" t="str">
        <f t="shared" si="28"/>
        <v/>
      </c>
      <c r="AV88" s="585" t="str">
        <f t="shared" si="29"/>
        <v/>
      </c>
      <c r="AW88" s="479"/>
      <c r="AX88" s="479"/>
      <c r="AY88" s="587" t="str">
        <f t="shared" si="18"/>
        <v/>
      </c>
      <c r="AZ88" s="587" t="str">
        <f t="shared" si="19"/>
        <v/>
      </c>
      <c r="BA88" s="587" t="str">
        <f t="shared" si="20"/>
        <v/>
      </c>
      <c r="BB88" s="587" t="str">
        <f t="shared" si="21"/>
        <v/>
      </c>
      <c r="BC88" s="587" t="str">
        <f t="shared" si="22"/>
        <v/>
      </c>
      <c r="BD88" s="587" t="str">
        <f t="shared" si="23"/>
        <v/>
      </c>
      <c r="BE88" s="808"/>
      <c r="BF88" s="646"/>
      <c r="BG88" s="649"/>
      <c r="BH88" s="649"/>
    </row>
    <row r="89" spans="2:60" ht="13.5" customHeight="1" x14ac:dyDescent="0.25">
      <c r="B89" s="401"/>
      <c r="D89" s="416">
        <f t="shared" si="27"/>
        <v>79</v>
      </c>
      <c r="E89" s="534"/>
      <c r="F89" s="534"/>
      <c r="G89" s="534"/>
      <c r="H89" s="534"/>
      <c r="I89" s="571"/>
      <c r="J89" s="571"/>
      <c r="K89" s="571"/>
      <c r="L89" s="571"/>
      <c r="M89" s="571"/>
      <c r="N89" s="484"/>
      <c r="O89" s="484"/>
      <c r="P89" s="586"/>
      <c r="Q89" s="571"/>
      <c r="R89" s="571"/>
      <c r="S89" s="571"/>
      <c r="T89" s="899"/>
      <c r="U89" s="756"/>
      <c r="V89" s="756"/>
      <c r="W89" s="581"/>
      <c r="X89" s="571"/>
      <c r="Y89" s="571"/>
      <c r="Z89" s="571"/>
      <c r="AA89" s="791"/>
      <c r="AB89" s="583"/>
      <c r="AC89" s="571"/>
      <c r="AD89" s="813"/>
      <c r="AE89" s="646"/>
      <c r="AF89" s="730"/>
      <c r="AG89" s="646"/>
      <c r="AH89" s="730"/>
      <c r="AI89" s="646"/>
      <c r="AJ89" s="416">
        <f t="shared" si="26"/>
        <v>79</v>
      </c>
      <c r="AK89" s="416" t="str">
        <f t="shared" si="15"/>
        <v/>
      </c>
      <c r="AL89" s="416" t="str">
        <f t="shared" si="16"/>
        <v/>
      </c>
      <c r="AM89" s="416" t="str">
        <f t="shared" si="17"/>
        <v/>
      </c>
      <c r="AN89" s="731"/>
      <c r="AO89" s="732"/>
      <c r="AP89" s="732"/>
      <c r="AQ89" s="479"/>
      <c r="AR89" s="479"/>
      <c r="AS89" s="584"/>
      <c r="AT89" s="584"/>
      <c r="AU89" s="585" t="str">
        <f t="shared" si="28"/>
        <v/>
      </c>
      <c r="AV89" s="585" t="str">
        <f t="shared" si="29"/>
        <v/>
      </c>
      <c r="AW89" s="479"/>
      <c r="AX89" s="479"/>
      <c r="AY89" s="587" t="str">
        <f t="shared" si="18"/>
        <v/>
      </c>
      <c r="AZ89" s="587" t="str">
        <f t="shared" si="19"/>
        <v/>
      </c>
      <c r="BA89" s="587" t="str">
        <f t="shared" si="20"/>
        <v/>
      </c>
      <c r="BB89" s="587" t="str">
        <f t="shared" si="21"/>
        <v/>
      </c>
      <c r="BC89" s="587" t="str">
        <f t="shared" si="22"/>
        <v/>
      </c>
      <c r="BD89" s="587" t="str">
        <f t="shared" si="23"/>
        <v/>
      </c>
      <c r="BE89" s="808"/>
      <c r="BF89" s="646"/>
      <c r="BG89" s="649"/>
      <c r="BH89" s="649"/>
    </row>
    <row r="90" spans="2:60" ht="13.5" customHeight="1" x14ac:dyDescent="0.25">
      <c r="B90" s="401"/>
      <c r="D90" s="416">
        <f t="shared" si="27"/>
        <v>80</v>
      </c>
      <c r="E90" s="534"/>
      <c r="F90" s="534"/>
      <c r="G90" s="534"/>
      <c r="H90" s="534"/>
      <c r="I90" s="571"/>
      <c r="J90" s="571"/>
      <c r="K90" s="571"/>
      <c r="L90" s="571"/>
      <c r="M90" s="571"/>
      <c r="N90" s="484"/>
      <c r="O90" s="484"/>
      <c r="P90" s="586"/>
      <c r="Q90" s="571"/>
      <c r="R90" s="571"/>
      <c r="S90" s="571"/>
      <c r="T90" s="899"/>
      <c r="U90" s="756"/>
      <c r="V90" s="756"/>
      <c r="W90" s="581"/>
      <c r="X90" s="571"/>
      <c r="Y90" s="571"/>
      <c r="Z90" s="571"/>
      <c r="AA90" s="791"/>
      <c r="AB90" s="583"/>
      <c r="AC90" s="571"/>
      <c r="AD90" s="813"/>
      <c r="AE90" s="646"/>
      <c r="AF90" s="730"/>
      <c r="AG90" s="646"/>
      <c r="AH90" s="730"/>
      <c r="AI90" s="646"/>
      <c r="AJ90" s="416">
        <f t="shared" si="26"/>
        <v>80</v>
      </c>
      <c r="AK90" s="416" t="str">
        <f t="shared" si="15"/>
        <v/>
      </c>
      <c r="AL90" s="416" t="str">
        <f t="shared" si="16"/>
        <v/>
      </c>
      <c r="AM90" s="416" t="str">
        <f t="shared" si="17"/>
        <v/>
      </c>
      <c r="AN90" s="731"/>
      <c r="AO90" s="732"/>
      <c r="AP90" s="732"/>
      <c r="AQ90" s="479"/>
      <c r="AR90" s="479"/>
      <c r="AS90" s="584"/>
      <c r="AT90" s="584"/>
      <c r="AU90" s="585" t="str">
        <f t="shared" si="28"/>
        <v/>
      </c>
      <c r="AV90" s="585" t="str">
        <f t="shared" si="29"/>
        <v/>
      </c>
      <c r="AW90" s="479"/>
      <c r="AX90" s="479"/>
      <c r="AY90" s="587" t="str">
        <f t="shared" si="18"/>
        <v/>
      </c>
      <c r="AZ90" s="587" t="str">
        <f t="shared" si="19"/>
        <v/>
      </c>
      <c r="BA90" s="587" t="str">
        <f t="shared" si="20"/>
        <v/>
      </c>
      <c r="BB90" s="587" t="str">
        <f t="shared" si="21"/>
        <v/>
      </c>
      <c r="BC90" s="587" t="str">
        <f t="shared" si="22"/>
        <v/>
      </c>
      <c r="BD90" s="587" t="str">
        <f t="shared" si="23"/>
        <v/>
      </c>
      <c r="BE90" s="808"/>
      <c r="BF90" s="646"/>
      <c r="BG90" s="649"/>
      <c r="BH90" s="649"/>
    </row>
    <row r="91" spans="2:60" ht="13.5" customHeight="1" x14ac:dyDescent="0.25">
      <c r="B91" s="401"/>
      <c r="D91" s="416">
        <f t="shared" si="27"/>
        <v>81</v>
      </c>
      <c r="E91" s="534"/>
      <c r="F91" s="534"/>
      <c r="G91" s="534"/>
      <c r="H91" s="534"/>
      <c r="I91" s="571"/>
      <c r="J91" s="571"/>
      <c r="K91" s="571"/>
      <c r="L91" s="571"/>
      <c r="M91" s="571"/>
      <c r="N91" s="484"/>
      <c r="O91" s="484"/>
      <c r="P91" s="586"/>
      <c r="Q91" s="571"/>
      <c r="R91" s="571"/>
      <c r="S91" s="571"/>
      <c r="T91" s="899"/>
      <c r="U91" s="756"/>
      <c r="V91" s="756"/>
      <c r="W91" s="581"/>
      <c r="X91" s="571"/>
      <c r="Y91" s="571"/>
      <c r="Z91" s="571"/>
      <c r="AA91" s="791"/>
      <c r="AB91" s="583"/>
      <c r="AC91" s="571"/>
      <c r="AD91" s="813"/>
      <c r="AE91" s="646"/>
      <c r="AF91" s="730"/>
      <c r="AG91" s="646"/>
      <c r="AH91" s="730"/>
      <c r="AI91" s="646"/>
      <c r="AJ91" s="416">
        <f t="shared" si="26"/>
        <v>81</v>
      </c>
      <c r="AK91" s="416" t="str">
        <f t="shared" si="15"/>
        <v/>
      </c>
      <c r="AL91" s="416" t="str">
        <f t="shared" si="16"/>
        <v/>
      </c>
      <c r="AM91" s="416" t="str">
        <f t="shared" si="17"/>
        <v/>
      </c>
      <c r="AN91" s="731"/>
      <c r="AO91" s="732"/>
      <c r="AP91" s="732"/>
      <c r="AQ91" s="479"/>
      <c r="AR91" s="479"/>
      <c r="AS91" s="584"/>
      <c r="AT91" s="584"/>
      <c r="AU91" s="585" t="str">
        <f t="shared" si="28"/>
        <v/>
      </c>
      <c r="AV91" s="585" t="str">
        <f t="shared" si="29"/>
        <v/>
      </c>
      <c r="AW91" s="479"/>
      <c r="AX91" s="479"/>
      <c r="AY91" s="587" t="str">
        <f t="shared" si="18"/>
        <v/>
      </c>
      <c r="AZ91" s="587" t="str">
        <f t="shared" si="19"/>
        <v/>
      </c>
      <c r="BA91" s="587" t="str">
        <f t="shared" si="20"/>
        <v/>
      </c>
      <c r="BB91" s="587" t="str">
        <f t="shared" si="21"/>
        <v/>
      </c>
      <c r="BC91" s="587" t="str">
        <f t="shared" si="22"/>
        <v/>
      </c>
      <c r="BD91" s="587" t="str">
        <f t="shared" si="23"/>
        <v/>
      </c>
      <c r="BE91" s="808"/>
      <c r="BF91" s="646"/>
      <c r="BG91" s="649"/>
      <c r="BH91" s="649"/>
    </row>
    <row r="92" spans="2:60" ht="13.5" customHeight="1" x14ac:dyDescent="0.25">
      <c r="B92" s="401"/>
      <c r="D92" s="416">
        <f t="shared" si="27"/>
        <v>82</v>
      </c>
      <c r="E92" s="534"/>
      <c r="F92" s="534"/>
      <c r="G92" s="534"/>
      <c r="H92" s="534"/>
      <c r="I92" s="571"/>
      <c r="J92" s="571"/>
      <c r="K92" s="571"/>
      <c r="L92" s="571"/>
      <c r="M92" s="571"/>
      <c r="N92" s="484"/>
      <c r="O92" s="484"/>
      <c r="P92" s="586"/>
      <c r="Q92" s="571"/>
      <c r="R92" s="571"/>
      <c r="S92" s="571"/>
      <c r="T92" s="899"/>
      <c r="U92" s="756"/>
      <c r="V92" s="756"/>
      <c r="W92" s="581"/>
      <c r="X92" s="571"/>
      <c r="Y92" s="571"/>
      <c r="Z92" s="571"/>
      <c r="AA92" s="791"/>
      <c r="AB92" s="583"/>
      <c r="AC92" s="571"/>
      <c r="AD92" s="813"/>
      <c r="AE92" s="646"/>
      <c r="AF92" s="730"/>
      <c r="AG92" s="646"/>
      <c r="AH92" s="730"/>
      <c r="AI92" s="646"/>
      <c r="AJ92" s="416">
        <f t="shared" si="26"/>
        <v>82</v>
      </c>
      <c r="AK92" s="416" t="str">
        <f t="shared" si="15"/>
        <v/>
      </c>
      <c r="AL92" s="416" t="str">
        <f t="shared" si="16"/>
        <v/>
      </c>
      <c r="AM92" s="416" t="str">
        <f t="shared" si="17"/>
        <v/>
      </c>
      <c r="AN92" s="731"/>
      <c r="AO92" s="732"/>
      <c r="AP92" s="732"/>
      <c r="AQ92" s="479"/>
      <c r="AR92" s="479"/>
      <c r="AS92" s="584"/>
      <c r="AT92" s="584"/>
      <c r="AU92" s="585" t="str">
        <f t="shared" si="28"/>
        <v/>
      </c>
      <c r="AV92" s="585" t="str">
        <f t="shared" si="29"/>
        <v/>
      </c>
      <c r="AW92" s="479"/>
      <c r="AX92" s="479"/>
      <c r="AY92" s="587" t="str">
        <f t="shared" si="18"/>
        <v/>
      </c>
      <c r="AZ92" s="587" t="str">
        <f t="shared" si="19"/>
        <v/>
      </c>
      <c r="BA92" s="587" t="str">
        <f t="shared" si="20"/>
        <v/>
      </c>
      <c r="BB92" s="587" t="str">
        <f t="shared" si="21"/>
        <v/>
      </c>
      <c r="BC92" s="587" t="str">
        <f t="shared" si="22"/>
        <v/>
      </c>
      <c r="BD92" s="587" t="str">
        <f t="shared" si="23"/>
        <v/>
      </c>
      <c r="BE92" s="808"/>
      <c r="BF92" s="646"/>
      <c r="BG92" s="649"/>
      <c r="BH92" s="649"/>
    </row>
    <row r="93" spans="2:60" ht="13.5" customHeight="1" x14ac:dyDescent="0.25">
      <c r="B93" s="401"/>
      <c r="D93" s="416">
        <f t="shared" si="27"/>
        <v>83</v>
      </c>
      <c r="E93" s="534"/>
      <c r="F93" s="534"/>
      <c r="G93" s="534"/>
      <c r="H93" s="534"/>
      <c r="I93" s="571"/>
      <c r="J93" s="571"/>
      <c r="K93" s="571"/>
      <c r="L93" s="571"/>
      <c r="M93" s="571"/>
      <c r="N93" s="484"/>
      <c r="O93" s="484"/>
      <c r="P93" s="586"/>
      <c r="Q93" s="571"/>
      <c r="R93" s="571"/>
      <c r="S93" s="571"/>
      <c r="T93" s="899"/>
      <c r="U93" s="756"/>
      <c r="V93" s="756"/>
      <c r="W93" s="581"/>
      <c r="X93" s="571"/>
      <c r="Y93" s="571"/>
      <c r="Z93" s="571"/>
      <c r="AA93" s="791"/>
      <c r="AB93" s="583"/>
      <c r="AC93" s="571"/>
      <c r="AD93" s="813"/>
      <c r="AE93" s="646"/>
      <c r="AF93" s="730"/>
      <c r="AG93" s="646"/>
      <c r="AH93" s="730"/>
      <c r="AI93" s="646"/>
      <c r="AJ93" s="416">
        <f t="shared" si="26"/>
        <v>83</v>
      </c>
      <c r="AK93" s="416" t="str">
        <f t="shared" si="15"/>
        <v/>
      </c>
      <c r="AL93" s="416" t="str">
        <f t="shared" si="16"/>
        <v/>
      </c>
      <c r="AM93" s="416" t="str">
        <f t="shared" si="17"/>
        <v/>
      </c>
      <c r="AN93" s="731"/>
      <c r="AO93" s="732"/>
      <c r="AP93" s="732"/>
      <c r="AQ93" s="479"/>
      <c r="AR93" s="479"/>
      <c r="AS93" s="584"/>
      <c r="AT93" s="584"/>
      <c r="AU93" s="585" t="str">
        <f t="shared" si="28"/>
        <v/>
      </c>
      <c r="AV93" s="585" t="str">
        <f t="shared" si="29"/>
        <v/>
      </c>
      <c r="AW93" s="479"/>
      <c r="AX93" s="479"/>
      <c r="AY93" s="587" t="str">
        <f t="shared" si="18"/>
        <v/>
      </c>
      <c r="AZ93" s="587" t="str">
        <f t="shared" si="19"/>
        <v/>
      </c>
      <c r="BA93" s="587" t="str">
        <f t="shared" si="20"/>
        <v/>
      </c>
      <c r="BB93" s="587" t="str">
        <f t="shared" si="21"/>
        <v/>
      </c>
      <c r="BC93" s="587" t="str">
        <f t="shared" si="22"/>
        <v/>
      </c>
      <c r="BD93" s="587" t="str">
        <f t="shared" si="23"/>
        <v/>
      </c>
      <c r="BE93" s="808"/>
      <c r="BF93" s="646"/>
      <c r="BG93" s="649"/>
      <c r="BH93" s="649"/>
    </row>
    <row r="94" spans="2:60" ht="13.5" customHeight="1" x14ac:dyDescent="0.25">
      <c r="B94" s="401"/>
      <c r="D94" s="416">
        <f t="shared" si="27"/>
        <v>84</v>
      </c>
      <c r="E94" s="534"/>
      <c r="F94" s="534"/>
      <c r="G94" s="534"/>
      <c r="H94" s="534"/>
      <c r="I94" s="571"/>
      <c r="J94" s="571"/>
      <c r="K94" s="571"/>
      <c r="L94" s="571"/>
      <c r="M94" s="571"/>
      <c r="N94" s="484"/>
      <c r="O94" s="484"/>
      <c r="P94" s="586"/>
      <c r="Q94" s="571"/>
      <c r="R94" s="571"/>
      <c r="S94" s="571"/>
      <c r="T94" s="899"/>
      <c r="U94" s="756"/>
      <c r="V94" s="756"/>
      <c r="W94" s="581"/>
      <c r="X94" s="571"/>
      <c r="Y94" s="571"/>
      <c r="Z94" s="571"/>
      <c r="AA94" s="791"/>
      <c r="AB94" s="583"/>
      <c r="AC94" s="571"/>
      <c r="AD94" s="813"/>
      <c r="AE94" s="646"/>
      <c r="AF94" s="730"/>
      <c r="AG94" s="646"/>
      <c r="AH94" s="730"/>
      <c r="AI94" s="646"/>
      <c r="AJ94" s="416">
        <f t="shared" si="26"/>
        <v>84</v>
      </c>
      <c r="AK94" s="416" t="str">
        <f t="shared" si="15"/>
        <v/>
      </c>
      <c r="AL94" s="416" t="str">
        <f t="shared" si="16"/>
        <v/>
      </c>
      <c r="AM94" s="416" t="str">
        <f t="shared" si="17"/>
        <v/>
      </c>
      <c r="AN94" s="731"/>
      <c r="AO94" s="732"/>
      <c r="AP94" s="732"/>
      <c r="AQ94" s="479"/>
      <c r="AR94" s="479"/>
      <c r="AS94" s="584"/>
      <c r="AT94" s="584"/>
      <c r="AU94" s="585" t="str">
        <f t="shared" si="28"/>
        <v/>
      </c>
      <c r="AV94" s="585" t="str">
        <f t="shared" si="29"/>
        <v/>
      </c>
      <c r="AW94" s="479"/>
      <c r="AX94" s="479"/>
      <c r="AY94" s="587" t="str">
        <f t="shared" si="18"/>
        <v/>
      </c>
      <c r="AZ94" s="587" t="str">
        <f t="shared" si="19"/>
        <v/>
      </c>
      <c r="BA94" s="587" t="str">
        <f t="shared" si="20"/>
        <v/>
      </c>
      <c r="BB94" s="587" t="str">
        <f t="shared" si="21"/>
        <v/>
      </c>
      <c r="BC94" s="587" t="str">
        <f t="shared" si="22"/>
        <v/>
      </c>
      <c r="BD94" s="587" t="str">
        <f t="shared" si="23"/>
        <v/>
      </c>
      <c r="BE94" s="808"/>
      <c r="BF94" s="646"/>
      <c r="BG94" s="649"/>
      <c r="BH94" s="649"/>
    </row>
    <row r="95" spans="2:60" ht="13.5" customHeight="1" x14ac:dyDescent="0.25">
      <c r="B95" s="401"/>
      <c r="D95" s="416">
        <f t="shared" si="27"/>
        <v>85</v>
      </c>
      <c r="E95" s="534"/>
      <c r="F95" s="534"/>
      <c r="G95" s="534"/>
      <c r="H95" s="534"/>
      <c r="I95" s="571"/>
      <c r="J95" s="571"/>
      <c r="K95" s="571"/>
      <c r="L95" s="571"/>
      <c r="M95" s="571"/>
      <c r="N95" s="484"/>
      <c r="O95" s="484"/>
      <c r="P95" s="586"/>
      <c r="Q95" s="571"/>
      <c r="R95" s="571"/>
      <c r="S95" s="571"/>
      <c r="T95" s="899"/>
      <c r="U95" s="756"/>
      <c r="V95" s="756"/>
      <c r="W95" s="581"/>
      <c r="X95" s="571"/>
      <c r="Y95" s="571"/>
      <c r="Z95" s="571"/>
      <c r="AA95" s="791"/>
      <c r="AB95" s="583"/>
      <c r="AC95" s="571"/>
      <c r="AD95" s="813"/>
      <c r="AE95" s="646"/>
      <c r="AF95" s="730"/>
      <c r="AG95" s="646"/>
      <c r="AH95" s="730"/>
      <c r="AI95" s="646"/>
      <c r="AJ95" s="416">
        <f t="shared" si="26"/>
        <v>85</v>
      </c>
      <c r="AK95" s="416" t="str">
        <f t="shared" si="15"/>
        <v/>
      </c>
      <c r="AL95" s="416" t="str">
        <f t="shared" si="16"/>
        <v/>
      </c>
      <c r="AM95" s="416" t="str">
        <f t="shared" si="17"/>
        <v/>
      </c>
      <c r="AN95" s="731"/>
      <c r="AO95" s="732"/>
      <c r="AP95" s="732"/>
      <c r="AQ95" s="479"/>
      <c r="AR95" s="479"/>
      <c r="AS95" s="584"/>
      <c r="AT95" s="584"/>
      <c r="AU95" s="585" t="str">
        <f t="shared" si="28"/>
        <v/>
      </c>
      <c r="AV95" s="585" t="str">
        <f t="shared" si="29"/>
        <v/>
      </c>
      <c r="AW95" s="479"/>
      <c r="AX95" s="479"/>
      <c r="AY95" s="587" t="str">
        <f t="shared" si="18"/>
        <v/>
      </c>
      <c r="AZ95" s="587" t="str">
        <f t="shared" si="19"/>
        <v/>
      </c>
      <c r="BA95" s="587" t="str">
        <f t="shared" si="20"/>
        <v/>
      </c>
      <c r="BB95" s="587" t="str">
        <f t="shared" si="21"/>
        <v/>
      </c>
      <c r="BC95" s="587" t="str">
        <f t="shared" si="22"/>
        <v/>
      </c>
      <c r="BD95" s="587" t="str">
        <f t="shared" si="23"/>
        <v/>
      </c>
      <c r="BE95" s="808"/>
      <c r="BF95" s="646"/>
      <c r="BG95" s="649"/>
      <c r="BH95" s="649"/>
    </row>
    <row r="96" spans="2:60" ht="13.5" customHeight="1" x14ac:dyDescent="0.25">
      <c r="B96" s="401"/>
      <c r="D96" s="416">
        <f t="shared" si="27"/>
        <v>86</v>
      </c>
      <c r="E96" s="534"/>
      <c r="F96" s="534"/>
      <c r="G96" s="534"/>
      <c r="H96" s="534"/>
      <c r="I96" s="571"/>
      <c r="J96" s="571"/>
      <c r="K96" s="571"/>
      <c r="L96" s="571"/>
      <c r="M96" s="571"/>
      <c r="N96" s="484"/>
      <c r="O96" s="484"/>
      <c r="P96" s="586"/>
      <c r="Q96" s="571"/>
      <c r="R96" s="571"/>
      <c r="S96" s="571"/>
      <c r="T96" s="899"/>
      <c r="U96" s="756"/>
      <c r="V96" s="756"/>
      <c r="W96" s="581"/>
      <c r="X96" s="571"/>
      <c r="Y96" s="571"/>
      <c r="Z96" s="571"/>
      <c r="AA96" s="791"/>
      <c r="AB96" s="583"/>
      <c r="AC96" s="571"/>
      <c r="AD96" s="813"/>
      <c r="AE96" s="646"/>
      <c r="AF96" s="730"/>
      <c r="AG96" s="646"/>
      <c r="AH96" s="730"/>
      <c r="AI96" s="646"/>
      <c r="AJ96" s="416">
        <f t="shared" si="26"/>
        <v>86</v>
      </c>
      <c r="AK96" s="416" t="str">
        <f t="shared" si="15"/>
        <v/>
      </c>
      <c r="AL96" s="416" t="str">
        <f t="shared" si="16"/>
        <v/>
      </c>
      <c r="AM96" s="416" t="str">
        <f t="shared" si="17"/>
        <v/>
      </c>
      <c r="AN96" s="731"/>
      <c r="AO96" s="732"/>
      <c r="AP96" s="732"/>
      <c r="AQ96" s="479"/>
      <c r="AR96" s="479"/>
      <c r="AS96" s="584"/>
      <c r="AT96" s="584"/>
      <c r="AU96" s="585" t="str">
        <f t="shared" si="28"/>
        <v/>
      </c>
      <c r="AV96" s="585" t="str">
        <f t="shared" si="29"/>
        <v/>
      </c>
      <c r="AW96" s="479"/>
      <c r="AX96" s="479"/>
      <c r="AY96" s="587" t="str">
        <f t="shared" si="18"/>
        <v/>
      </c>
      <c r="AZ96" s="587" t="str">
        <f t="shared" si="19"/>
        <v/>
      </c>
      <c r="BA96" s="587" t="str">
        <f t="shared" si="20"/>
        <v/>
      </c>
      <c r="BB96" s="587" t="str">
        <f t="shared" si="21"/>
        <v/>
      </c>
      <c r="BC96" s="587" t="str">
        <f t="shared" si="22"/>
        <v/>
      </c>
      <c r="BD96" s="587" t="str">
        <f t="shared" si="23"/>
        <v/>
      </c>
      <c r="BE96" s="808"/>
      <c r="BF96" s="646"/>
      <c r="BG96" s="649"/>
      <c r="BH96" s="649"/>
    </row>
    <row r="97" spans="2:60" ht="13.5" customHeight="1" x14ac:dyDescent="0.25">
      <c r="B97" s="401"/>
      <c r="D97" s="416">
        <f t="shared" si="27"/>
        <v>87</v>
      </c>
      <c r="E97" s="534"/>
      <c r="F97" s="534"/>
      <c r="G97" s="534"/>
      <c r="H97" s="534"/>
      <c r="I97" s="571"/>
      <c r="J97" s="571"/>
      <c r="K97" s="571"/>
      <c r="L97" s="571"/>
      <c r="M97" s="571"/>
      <c r="N97" s="484"/>
      <c r="O97" s="484"/>
      <c r="P97" s="586"/>
      <c r="Q97" s="571"/>
      <c r="R97" s="571"/>
      <c r="S97" s="571"/>
      <c r="T97" s="899"/>
      <c r="U97" s="756"/>
      <c r="V97" s="756"/>
      <c r="W97" s="581"/>
      <c r="X97" s="571"/>
      <c r="Y97" s="571"/>
      <c r="Z97" s="571"/>
      <c r="AA97" s="791"/>
      <c r="AB97" s="583"/>
      <c r="AC97" s="571"/>
      <c r="AD97" s="813"/>
      <c r="AE97" s="646"/>
      <c r="AF97" s="730"/>
      <c r="AG97" s="646"/>
      <c r="AH97" s="730"/>
      <c r="AI97" s="646"/>
      <c r="AJ97" s="416">
        <f t="shared" si="26"/>
        <v>87</v>
      </c>
      <c r="AK97" s="416" t="str">
        <f t="shared" si="15"/>
        <v/>
      </c>
      <c r="AL97" s="416" t="str">
        <f t="shared" si="16"/>
        <v/>
      </c>
      <c r="AM97" s="416" t="str">
        <f t="shared" si="17"/>
        <v/>
      </c>
      <c r="AN97" s="731"/>
      <c r="AO97" s="732"/>
      <c r="AP97" s="732"/>
      <c r="AQ97" s="479"/>
      <c r="AR97" s="479"/>
      <c r="AS97" s="584"/>
      <c r="AT97" s="584"/>
      <c r="AU97" s="585" t="str">
        <f t="shared" si="28"/>
        <v/>
      </c>
      <c r="AV97" s="585" t="str">
        <f t="shared" si="29"/>
        <v/>
      </c>
      <c r="AW97" s="479"/>
      <c r="AX97" s="479"/>
      <c r="AY97" s="587" t="str">
        <f t="shared" si="18"/>
        <v/>
      </c>
      <c r="AZ97" s="587" t="str">
        <f t="shared" si="19"/>
        <v/>
      </c>
      <c r="BA97" s="587" t="str">
        <f t="shared" si="20"/>
        <v/>
      </c>
      <c r="BB97" s="587" t="str">
        <f t="shared" si="21"/>
        <v/>
      </c>
      <c r="BC97" s="587" t="str">
        <f t="shared" si="22"/>
        <v/>
      </c>
      <c r="BD97" s="587" t="str">
        <f t="shared" si="23"/>
        <v/>
      </c>
      <c r="BE97" s="808"/>
      <c r="BF97" s="646"/>
      <c r="BG97" s="649"/>
      <c r="BH97" s="649"/>
    </row>
    <row r="98" spans="2:60" ht="13.5" customHeight="1" x14ac:dyDescent="0.25">
      <c r="B98" s="401"/>
      <c r="D98" s="416">
        <f t="shared" si="27"/>
        <v>88</v>
      </c>
      <c r="E98" s="534"/>
      <c r="F98" s="534"/>
      <c r="G98" s="534"/>
      <c r="H98" s="534"/>
      <c r="I98" s="571"/>
      <c r="J98" s="571"/>
      <c r="K98" s="571"/>
      <c r="L98" s="571"/>
      <c r="M98" s="571"/>
      <c r="N98" s="484"/>
      <c r="O98" s="484"/>
      <c r="P98" s="586"/>
      <c r="Q98" s="571"/>
      <c r="R98" s="571"/>
      <c r="S98" s="571"/>
      <c r="T98" s="899"/>
      <c r="U98" s="756"/>
      <c r="V98" s="756"/>
      <c r="W98" s="581"/>
      <c r="X98" s="571"/>
      <c r="Y98" s="571"/>
      <c r="Z98" s="571"/>
      <c r="AA98" s="791"/>
      <c r="AB98" s="583"/>
      <c r="AC98" s="571"/>
      <c r="AD98" s="813"/>
      <c r="AE98" s="646"/>
      <c r="AF98" s="730"/>
      <c r="AG98" s="646"/>
      <c r="AH98" s="730"/>
      <c r="AI98" s="646"/>
      <c r="AJ98" s="416">
        <f t="shared" si="26"/>
        <v>88</v>
      </c>
      <c r="AK98" s="416" t="str">
        <f t="shared" si="15"/>
        <v/>
      </c>
      <c r="AL98" s="416" t="str">
        <f t="shared" si="16"/>
        <v/>
      </c>
      <c r="AM98" s="416" t="str">
        <f t="shared" si="17"/>
        <v/>
      </c>
      <c r="AN98" s="731"/>
      <c r="AO98" s="732"/>
      <c r="AP98" s="732"/>
      <c r="AQ98" s="479"/>
      <c r="AR98" s="479"/>
      <c r="AS98" s="584"/>
      <c r="AT98" s="584"/>
      <c r="AU98" s="585" t="str">
        <f t="shared" si="28"/>
        <v/>
      </c>
      <c r="AV98" s="585" t="str">
        <f t="shared" si="29"/>
        <v/>
      </c>
      <c r="AW98" s="479"/>
      <c r="AX98" s="479"/>
      <c r="AY98" s="587" t="str">
        <f t="shared" si="18"/>
        <v/>
      </c>
      <c r="AZ98" s="587" t="str">
        <f t="shared" si="19"/>
        <v/>
      </c>
      <c r="BA98" s="587" t="str">
        <f t="shared" si="20"/>
        <v/>
      </c>
      <c r="BB98" s="587" t="str">
        <f t="shared" si="21"/>
        <v/>
      </c>
      <c r="BC98" s="587" t="str">
        <f t="shared" si="22"/>
        <v/>
      </c>
      <c r="BD98" s="587" t="str">
        <f t="shared" si="23"/>
        <v/>
      </c>
      <c r="BE98" s="808"/>
      <c r="BF98" s="646"/>
      <c r="BG98" s="649"/>
      <c r="BH98" s="649"/>
    </row>
    <row r="99" spans="2:60" ht="13.5" customHeight="1" x14ac:dyDescent="0.25">
      <c r="B99" s="401"/>
      <c r="D99" s="416">
        <f t="shared" si="27"/>
        <v>89</v>
      </c>
      <c r="E99" s="534"/>
      <c r="F99" s="534"/>
      <c r="G99" s="534"/>
      <c r="H99" s="534"/>
      <c r="I99" s="571"/>
      <c r="J99" s="571"/>
      <c r="K99" s="571"/>
      <c r="L99" s="571"/>
      <c r="M99" s="571"/>
      <c r="N99" s="484"/>
      <c r="O99" s="484"/>
      <c r="P99" s="586"/>
      <c r="Q99" s="571"/>
      <c r="R99" s="571"/>
      <c r="S99" s="571"/>
      <c r="T99" s="899"/>
      <c r="U99" s="756"/>
      <c r="V99" s="756"/>
      <c r="W99" s="581"/>
      <c r="X99" s="571"/>
      <c r="Y99" s="571"/>
      <c r="Z99" s="571"/>
      <c r="AA99" s="791"/>
      <c r="AB99" s="583"/>
      <c r="AC99" s="571"/>
      <c r="AD99" s="813"/>
      <c r="AE99" s="646"/>
      <c r="AF99" s="730"/>
      <c r="AG99" s="646"/>
      <c r="AH99" s="730"/>
      <c r="AI99" s="646"/>
      <c r="AJ99" s="416">
        <f t="shared" si="26"/>
        <v>89</v>
      </c>
      <c r="AK99" s="416" t="str">
        <f t="shared" si="15"/>
        <v/>
      </c>
      <c r="AL99" s="416" t="str">
        <f t="shared" si="16"/>
        <v/>
      </c>
      <c r="AM99" s="416" t="str">
        <f t="shared" si="17"/>
        <v/>
      </c>
      <c r="AN99" s="731"/>
      <c r="AO99" s="732"/>
      <c r="AP99" s="732"/>
      <c r="AQ99" s="479"/>
      <c r="AR99" s="479"/>
      <c r="AS99" s="584"/>
      <c r="AT99" s="584"/>
      <c r="AU99" s="585" t="str">
        <f t="shared" si="28"/>
        <v/>
      </c>
      <c r="AV99" s="585" t="str">
        <f t="shared" si="29"/>
        <v/>
      </c>
      <c r="AW99" s="479"/>
      <c r="AX99" s="479"/>
      <c r="AY99" s="587" t="str">
        <f t="shared" si="18"/>
        <v/>
      </c>
      <c r="AZ99" s="587" t="str">
        <f t="shared" si="19"/>
        <v/>
      </c>
      <c r="BA99" s="587" t="str">
        <f t="shared" si="20"/>
        <v/>
      </c>
      <c r="BB99" s="587" t="str">
        <f t="shared" si="21"/>
        <v/>
      </c>
      <c r="BC99" s="587" t="str">
        <f t="shared" si="22"/>
        <v/>
      </c>
      <c r="BD99" s="587" t="str">
        <f t="shared" si="23"/>
        <v/>
      </c>
      <c r="BE99" s="808"/>
      <c r="BF99" s="646"/>
      <c r="BG99" s="649"/>
      <c r="BH99" s="649"/>
    </row>
    <row r="100" spans="2:60" ht="13.5" customHeight="1" x14ac:dyDescent="0.25">
      <c r="B100" s="401"/>
      <c r="D100" s="416">
        <f t="shared" si="27"/>
        <v>90</v>
      </c>
      <c r="E100" s="534"/>
      <c r="F100" s="534"/>
      <c r="G100" s="534"/>
      <c r="H100" s="534"/>
      <c r="I100" s="571"/>
      <c r="J100" s="571"/>
      <c r="K100" s="571"/>
      <c r="L100" s="571"/>
      <c r="M100" s="571"/>
      <c r="N100" s="484"/>
      <c r="O100" s="484"/>
      <c r="P100" s="586"/>
      <c r="Q100" s="571"/>
      <c r="R100" s="571"/>
      <c r="S100" s="571"/>
      <c r="T100" s="899"/>
      <c r="U100" s="756"/>
      <c r="V100" s="756"/>
      <c r="W100" s="581"/>
      <c r="X100" s="571"/>
      <c r="Y100" s="571"/>
      <c r="Z100" s="571"/>
      <c r="AA100" s="791"/>
      <c r="AB100" s="583"/>
      <c r="AC100" s="571"/>
      <c r="AD100" s="813"/>
      <c r="AE100" s="646"/>
      <c r="AF100" s="730"/>
      <c r="AG100" s="646"/>
      <c r="AH100" s="730"/>
      <c r="AI100" s="646"/>
      <c r="AJ100" s="416">
        <f>AJ99+1</f>
        <v>90</v>
      </c>
      <c r="AK100" s="416" t="str">
        <f t="shared" si="15"/>
        <v/>
      </c>
      <c r="AL100" s="416" t="str">
        <f t="shared" si="16"/>
        <v/>
      </c>
      <c r="AM100" s="416" t="str">
        <f t="shared" si="17"/>
        <v/>
      </c>
      <c r="AN100" s="731"/>
      <c r="AO100" s="732"/>
      <c r="AP100" s="732"/>
      <c r="AQ100" s="479"/>
      <c r="AR100" s="479"/>
      <c r="AS100" s="584"/>
      <c r="AT100" s="584"/>
      <c r="AU100" s="585" t="str">
        <f t="shared" si="28"/>
        <v/>
      </c>
      <c r="AV100" s="585" t="str">
        <f t="shared" si="29"/>
        <v/>
      </c>
      <c r="AW100" s="479"/>
      <c r="AX100" s="479"/>
      <c r="AY100" s="587" t="str">
        <f t="shared" si="18"/>
        <v/>
      </c>
      <c r="AZ100" s="587" t="str">
        <f t="shared" si="19"/>
        <v/>
      </c>
      <c r="BA100" s="587" t="str">
        <f t="shared" si="20"/>
        <v/>
      </c>
      <c r="BB100" s="587" t="str">
        <f t="shared" si="21"/>
        <v/>
      </c>
      <c r="BC100" s="587" t="str">
        <f t="shared" si="22"/>
        <v/>
      </c>
      <c r="BD100" s="587" t="str">
        <f t="shared" si="23"/>
        <v/>
      </c>
      <c r="BE100" s="808"/>
      <c r="BF100" s="646"/>
      <c r="BG100" s="649"/>
      <c r="BH100" s="649"/>
    </row>
    <row r="101" spans="2:60" ht="13.5" customHeight="1" x14ac:dyDescent="0.25">
      <c r="B101" s="401"/>
      <c r="D101" s="416">
        <f>D100+1</f>
        <v>91</v>
      </c>
      <c r="E101" s="534"/>
      <c r="F101" s="534"/>
      <c r="G101" s="534"/>
      <c r="H101" s="534"/>
      <c r="I101" s="571"/>
      <c r="J101" s="571"/>
      <c r="K101" s="571"/>
      <c r="L101" s="571"/>
      <c r="M101" s="571"/>
      <c r="N101" s="484"/>
      <c r="O101" s="484"/>
      <c r="P101" s="586"/>
      <c r="Q101" s="571"/>
      <c r="R101" s="571"/>
      <c r="S101" s="571"/>
      <c r="T101" s="899"/>
      <c r="U101" s="756"/>
      <c r="V101" s="756"/>
      <c r="W101" s="581"/>
      <c r="X101" s="571"/>
      <c r="Y101" s="571"/>
      <c r="Z101" s="571"/>
      <c r="AA101" s="791"/>
      <c r="AB101" s="583"/>
      <c r="AC101" s="571"/>
      <c r="AD101" s="813"/>
      <c r="AE101" s="646"/>
      <c r="AF101" s="730"/>
      <c r="AG101" s="646"/>
      <c r="AH101" s="730"/>
      <c r="AI101" s="646"/>
      <c r="AJ101" s="416">
        <f>AJ100+1</f>
        <v>91</v>
      </c>
      <c r="AK101" s="416" t="str">
        <f t="shared" si="15"/>
        <v/>
      </c>
      <c r="AL101" s="416" t="str">
        <f t="shared" si="16"/>
        <v/>
      </c>
      <c r="AM101" s="416" t="str">
        <f t="shared" si="17"/>
        <v/>
      </c>
      <c r="AN101" s="731"/>
      <c r="AO101" s="732"/>
      <c r="AP101" s="732"/>
      <c r="AQ101" s="479"/>
      <c r="AR101" s="479"/>
      <c r="AS101" s="584"/>
      <c r="AT101" s="584"/>
      <c r="AU101" s="585" t="str">
        <f t="shared" si="28"/>
        <v/>
      </c>
      <c r="AV101" s="585" t="str">
        <f t="shared" si="29"/>
        <v/>
      </c>
      <c r="AW101" s="479"/>
      <c r="AX101" s="479"/>
      <c r="AY101" s="587" t="str">
        <f t="shared" si="18"/>
        <v/>
      </c>
      <c r="AZ101" s="587" t="str">
        <f t="shared" si="19"/>
        <v/>
      </c>
      <c r="BA101" s="587" t="str">
        <f t="shared" si="20"/>
        <v/>
      </c>
      <c r="BB101" s="587" t="str">
        <f t="shared" si="21"/>
        <v/>
      </c>
      <c r="BC101" s="587" t="str">
        <f t="shared" si="22"/>
        <v/>
      </c>
      <c r="BD101" s="587" t="str">
        <f t="shared" si="23"/>
        <v/>
      </c>
      <c r="BE101" s="808"/>
      <c r="BF101" s="646"/>
      <c r="BG101" s="649"/>
      <c r="BH101" s="649"/>
    </row>
    <row r="102" spans="2:60" ht="13.5" customHeight="1" x14ac:dyDescent="0.25">
      <c r="B102" s="401"/>
      <c r="D102" s="416">
        <f>D101+1</f>
        <v>92</v>
      </c>
      <c r="E102" s="534"/>
      <c r="F102" s="534"/>
      <c r="G102" s="534"/>
      <c r="H102" s="534"/>
      <c r="I102" s="571"/>
      <c r="J102" s="571"/>
      <c r="K102" s="571"/>
      <c r="L102" s="571"/>
      <c r="M102" s="571"/>
      <c r="N102" s="484"/>
      <c r="O102" s="484"/>
      <c r="P102" s="586"/>
      <c r="Q102" s="571"/>
      <c r="R102" s="571"/>
      <c r="S102" s="571"/>
      <c r="T102" s="899"/>
      <c r="U102" s="756"/>
      <c r="V102" s="756"/>
      <c r="W102" s="581"/>
      <c r="X102" s="571"/>
      <c r="Y102" s="571"/>
      <c r="Z102" s="571"/>
      <c r="AA102" s="791"/>
      <c r="AB102" s="583"/>
      <c r="AC102" s="571"/>
      <c r="AD102" s="813"/>
      <c r="AE102" s="646"/>
      <c r="AF102" s="730"/>
      <c r="AG102" s="646"/>
      <c r="AH102" s="730"/>
      <c r="AI102" s="646"/>
      <c r="AJ102" s="416">
        <f t="shared" ref="AJ102:AJ129" si="30">AJ101+1</f>
        <v>92</v>
      </c>
      <c r="AK102" s="416" t="str">
        <f t="shared" si="15"/>
        <v/>
      </c>
      <c r="AL102" s="416" t="str">
        <f t="shared" si="16"/>
        <v/>
      </c>
      <c r="AM102" s="416" t="str">
        <f t="shared" si="17"/>
        <v/>
      </c>
      <c r="AN102" s="731"/>
      <c r="AO102" s="732"/>
      <c r="AP102" s="732"/>
      <c r="AQ102" s="479"/>
      <c r="AR102" s="479"/>
      <c r="AS102" s="584"/>
      <c r="AT102" s="584"/>
      <c r="AU102" s="585" t="str">
        <f t="shared" si="28"/>
        <v/>
      </c>
      <c r="AV102" s="585" t="str">
        <f t="shared" si="29"/>
        <v/>
      </c>
      <c r="AW102" s="479"/>
      <c r="AX102" s="479"/>
      <c r="AY102" s="587" t="str">
        <f t="shared" si="18"/>
        <v/>
      </c>
      <c r="AZ102" s="587" t="str">
        <f t="shared" si="19"/>
        <v/>
      </c>
      <c r="BA102" s="587" t="str">
        <f t="shared" si="20"/>
        <v/>
      </c>
      <c r="BB102" s="587" t="str">
        <f t="shared" si="21"/>
        <v/>
      </c>
      <c r="BC102" s="587" t="str">
        <f t="shared" si="22"/>
        <v/>
      </c>
      <c r="BD102" s="587" t="str">
        <f t="shared" si="23"/>
        <v/>
      </c>
      <c r="BE102" s="808"/>
      <c r="BF102" s="646"/>
      <c r="BG102" s="649"/>
      <c r="BH102" s="649"/>
    </row>
    <row r="103" spans="2:60" ht="13.5" customHeight="1" x14ac:dyDescent="0.25">
      <c r="B103" s="401"/>
      <c r="D103" s="416">
        <f>D102+1</f>
        <v>93</v>
      </c>
      <c r="E103" s="534"/>
      <c r="F103" s="534"/>
      <c r="G103" s="534"/>
      <c r="H103" s="534"/>
      <c r="I103" s="571"/>
      <c r="J103" s="571"/>
      <c r="K103" s="571"/>
      <c r="L103" s="571"/>
      <c r="M103" s="571"/>
      <c r="N103" s="484"/>
      <c r="O103" s="484"/>
      <c r="P103" s="586"/>
      <c r="Q103" s="571"/>
      <c r="R103" s="571"/>
      <c r="S103" s="571"/>
      <c r="T103" s="899"/>
      <c r="U103" s="756"/>
      <c r="V103" s="756"/>
      <c r="W103" s="581"/>
      <c r="X103" s="571"/>
      <c r="Y103" s="571"/>
      <c r="Z103" s="571"/>
      <c r="AA103" s="791"/>
      <c r="AB103" s="583"/>
      <c r="AC103" s="571"/>
      <c r="AD103" s="813"/>
      <c r="AE103" s="646"/>
      <c r="AF103" s="730"/>
      <c r="AG103" s="646"/>
      <c r="AH103" s="730"/>
      <c r="AI103" s="646"/>
      <c r="AJ103" s="416">
        <f t="shared" si="30"/>
        <v>93</v>
      </c>
      <c r="AK103" s="416" t="str">
        <f t="shared" si="15"/>
        <v/>
      </c>
      <c r="AL103" s="416" t="str">
        <f t="shared" si="16"/>
        <v/>
      </c>
      <c r="AM103" s="416" t="str">
        <f t="shared" si="17"/>
        <v/>
      </c>
      <c r="AN103" s="731"/>
      <c r="AO103" s="732"/>
      <c r="AP103" s="732"/>
      <c r="AQ103" s="479"/>
      <c r="AR103" s="479"/>
      <c r="AS103" s="584"/>
      <c r="AT103" s="584"/>
      <c r="AU103" s="585" t="str">
        <f t="shared" si="28"/>
        <v/>
      </c>
      <c r="AV103" s="585" t="str">
        <f t="shared" si="29"/>
        <v/>
      </c>
      <c r="AW103" s="479"/>
      <c r="AX103" s="479"/>
      <c r="AY103" s="587" t="str">
        <f t="shared" si="18"/>
        <v/>
      </c>
      <c r="AZ103" s="587" t="str">
        <f t="shared" si="19"/>
        <v/>
      </c>
      <c r="BA103" s="587" t="str">
        <f t="shared" si="20"/>
        <v/>
      </c>
      <c r="BB103" s="587" t="str">
        <f t="shared" si="21"/>
        <v/>
      </c>
      <c r="BC103" s="587" t="str">
        <f t="shared" si="22"/>
        <v/>
      </c>
      <c r="BD103" s="587" t="str">
        <f t="shared" si="23"/>
        <v/>
      </c>
      <c r="BE103" s="808"/>
      <c r="BF103" s="646"/>
      <c r="BG103" s="649"/>
      <c r="BH103" s="649"/>
    </row>
    <row r="104" spans="2:60" ht="13.5" customHeight="1" x14ac:dyDescent="0.25">
      <c r="B104" s="401"/>
      <c r="D104" s="416">
        <f t="shared" ref="D104:D130" si="31">D103+1</f>
        <v>94</v>
      </c>
      <c r="E104" s="534"/>
      <c r="F104" s="534"/>
      <c r="G104" s="534"/>
      <c r="H104" s="534"/>
      <c r="I104" s="571"/>
      <c r="J104" s="571"/>
      <c r="K104" s="571"/>
      <c r="L104" s="571"/>
      <c r="M104" s="571"/>
      <c r="N104" s="484"/>
      <c r="O104" s="484"/>
      <c r="P104" s="586"/>
      <c r="Q104" s="571"/>
      <c r="R104" s="571"/>
      <c r="S104" s="571"/>
      <c r="T104" s="899"/>
      <c r="U104" s="756"/>
      <c r="V104" s="756"/>
      <c r="W104" s="581"/>
      <c r="X104" s="571"/>
      <c r="Y104" s="571"/>
      <c r="Z104" s="571"/>
      <c r="AA104" s="791"/>
      <c r="AB104" s="583"/>
      <c r="AC104" s="571"/>
      <c r="AD104" s="813"/>
      <c r="AE104" s="646"/>
      <c r="AF104" s="730"/>
      <c r="AG104" s="646"/>
      <c r="AH104" s="730"/>
      <c r="AI104" s="646"/>
      <c r="AJ104" s="416">
        <f t="shared" si="30"/>
        <v>94</v>
      </c>
      <c r="AK104" s="416" t="str">
        <f t="shared" si="15"/>
        <v/>
      </c>
      <c r="AL104" s="416" t="str">
        <f t="shared" si="16"/>
        <v/>
      </c>
      <c r="AM104" s="416" t="str">
        <f t="shared" si="17"/>
        <v/>
      </c>
      <c r="AN104" s="731"/>
      <c r="AO104" s="732"/>
      <c r="AP104" s="732"/>
      <c r="AQ104" s="479"/>
      <c r="AR104" s="479"/>
      <c r="AS104" s="584"/>
      <c r="AT104" s="584"/>
      <c r="AU104" s="585" t="str">
        <f t="shared" si="28"/>
        <v/>
      </c>
      <c r="AV104" s="585" t="str">
        <f t="shared" si="29"/>
        <v/>
      </c>
      <c r="AW104" s="479"/>
      <c r="AX104" s="479"/>
      <c r="AY104" s="587" t="str">
        <f t="shared" si="18"/>
        <v/>
      </c>
      <c r="AZ104" s="587" t="str">
        <f t="shared" si="19"/>
        <v/>
      </c>
      <c r="BA104" s="587" t="str">
        <f t="shared" si="20"/>
        <v/>
      </c>
      <c r="BB104" s="587" t="str">
        <f t="shared" si="21"/>
        <v/>
      </c>
      <c r="BC104" s="587" t="str">
        <f t="shared" si="22"/>
        <v/>
      </c>
      <c r="BD104" s="587" t="str">
        <f t="shared" si="23"/>
        <v/>
      </c>
      <c r="BE104" s="808"/>
      <c r="BF104" s="646"/>
      <c r="BG104" s="649"/>
      <c r="BH104" s="649"/>
    </row>
    <row r="105" spans="2:60" ht="13.5" customHeight="1" x14ac:dyDescent="0.25">
      <c r="B105" s="401"/>
      <c r="D105" s="416">
        <f t="shared" si="31"/>
        <v>95</v>
      </c>
      <c r="E105" s="534"/>
      <c r="F105" s="534"/>
      <c r="G105" s="534"/>
      <c r="H105" s="534"/>
      <c r="I105" s="571"/>
      <c r="J105" s="571"/>
      <c r="K105" s="571"/>
      <c r="L105" s="571"/>
      <c r="M105" s="571"/>
      <c r="N105" s="484"/>
      <c r="O105" s="484"/>
      <c r="P105" s="586"/>
      <c r="Q105" s="571"/>
      <c r="R105" s="571"/>
      <c r="S105" s="571"/>
      <c r="T105" s="899"/>
      <c r="U105" s="756"/>
      <c r="V105" s="756"/>
      <c r="W105" s="581"/>
      <c r="X105" s="571"/>
      <c r="Y105" s="571"/>
      <c r="Z105" s="571"/>
      <c r="AA105" s="791"/>
      <c r="AB105" s="583"/>
      <c r="AC105" s="571"/>
      <c r="AD105" s="813"/>
      <c r="AE105" s="646"/>
      <c r="AF105" s="730"/>
      <c r="AG105" s="646"/>
      <c r="AH105" s="730"/>
      <c r="AI105" s="646"/>
      <c r="AJ105" s="416">
        <f t="shared" si="30"/>
        <v>95</v>
      </c>
      <c r="AK105" s="416" t="str">
        <f t="shared" si="15"/>
        <v/>
      </c>
      <c r="AL105" s="416" t="str">
        <f t="shared" ref="AL105:AL168" si="32">IF(G105="","",G105)</f>
        <v/>
      </c>
      <c r="AM105" s="416" t="str">
        <f t="shared" ref="AM105:AM168" si="33">IF(H105="","",H105)</f>
        <v/>
      </c>
      <c r="AN105" s="731"/>
      <c r="AO105" s="732"/>
      <c r="AP105" s="732"/>
      <c r="AQ105" s="479"/>
      <c r="AR105" s="479"/>
      <c r="AS105" s="584"/>
      <c r="AT105" s="584"/>
      <c r="AU105" s="585" t="str">
        <f t="shared" si="28"/>
        <v/>
      </c>
      <c r="AV105" s="585" t="str">
        <f t="shared" si="29"/>
        <v/>
      </c>
      <c r="AW105" s="479"/>
      <c r="AX105" s="479"/>
      <c r="AY105" s="587" t="str">
        <f t="shared" si="18"/>
        <v/>
      </c>
      <c r="AZ105" s="587" t="str">
        <f t="shared" si="19"/>
        <v/>
      </c>
      <c r="BA105" s="587" t="str">
        <f t="shared" si="20"/>
        <v/>
      </c>
      <c r="BB105" s="587" t="str">
        <f t="shared" si="21"/>
        <v/>
      </c>
      <c r="BC105" s="587" t="str">
        <f t="shared" si="22"/>
        <v/>
      </c>
      <c r="BD105" s="587" t="str">
        <f t="shared" si="23"/>
        <v/>
      </c>
      <c r="BE105" s="808"/>
      <c r="BF105" s="646"/>
      <c r="BG105" s="649"/>
      <c r="BH105" s="649"/>
    </row>
    <row r="106" spans="2:60" ht="13.5" customHeight="1" x14ac:dyDescent="0.25">
      <c r="B106" s="401"/>
      <c r="D106" s="416">
        <f t="shared" si="31"/>
        <v>96</v>
      </c>
      <c r="E106" s="534"/>
      <c r="F106" s="534"/>
      <c r="G106" s="534"/>
      <c r="H106" s="534"/>
      <c r="I106" s="571"/>
      <c r="J106" s="571"/>
      <c r="K106" s="571"/>
      <c r="L106" s="571"/>
      <c r="M106" s="571"/>
      <c r="N106" s="484"/>
      <c r="O106" s="484"/>
      <c r="P106" s="586"/>
      <c r="Q106" s="571"/>
      <c r="R106" s="571"/>
      <c r="S106" s="571"/>
      <c r="T106" s="899"/>
      <c r="U106" s="756"/>
      <c r="V106" s="756"/>
      <c r="W106" s="581"/>
      <c r="X106" s="571"/>
      <c r="Y106" s="571"/>
      <c r="Z106" s="571"/>
      <c r="AA106" s="791"/>
      <c r="AB106" s="583"/>
      <c r="AC106" s="571"/>
      <c r="AD106" s="813"/>
      <c r="AE106" s="646"/>
      <c r="AF106" s="730"/>
      <c r="AG106" s="646"/>
      <c r="AH106" s="730"/>
      <c r="AI106" s="646"/>
      <c r="AJ106" s="416">
        <f t="shared" si="30"/>
        <v>96</v>
      </c>
      <c r="AK106" s="416" t="str">
        <f t="shared" si="15"/>
        <v/>
      </c>
      <c r="AL106" s="416" t="str">
        <f t="shared" si="32"/>
        <v/>
      </c>
      <c r="AM106" s="416" t="str">
        <f t="shared" si="33"/>
        <v/>
      </c>
      <c r="AN106" s="731"/>
      <c r="AO106" s="732"/>
      <c r="AP106" s="732"/>
      <c r="AQ106" s="479"/>
      <c r="AR106" s="479"/>
      <c r="AS106" s="584"/>
      <c r="AT106" s="584"/>
      <c r="AU106" s="585" t="str">
        <f t="shared" si="28"/>
        <v/>
      </c>
      <c r="AV106" s="585" t="str">
        <f t="shared" si="29"/>
        <v/>
      </c>
      <c r="AW106" s="479"/>
      <c r="AX106" s="479"/>
      <c r="AY106" s="587" t="str">
        <f t="shared" si="18"/>
        <v/>
      </c>
      <c r="AZ106" s="587" t="str">
        <f t="shared" si="19"/>
        <v/>
      </c>
      <c r="BA106" s="587" t="str">
        <f t="shared" si="20"/>
        <v/>
      </c>
      <c r="BB106" s="587" t="str">
        <f t="shared" si="21"/>
        <v/>
      </c>
      <c r="BC106" s="587" t="str">
        <f t="shared" si="22"/>
        <v/>
      </c>
      <c r="BD106" s="587" t="str">
        <f t="shared" si="23"/>
        <v/>
      </c>
      <c r="BE106" s="808"/>
      <c r="BF106" s="646"/>
      <c r="BG106" s="649"/>
      <c r="BH106" s="649"/>
    </row>
    <row r="107" spans="2:60" ht="13.5" customHeight="1" x14ac:dyDescent="0.25">
      <c r="B107" s="401"/>
      <c r="D107" s="416">
        <f t="shared" si="31"/>
        <v>97</v>
      </c>
      <c r="E107" s="534"/>
      <c r="F107" s="534"/>
      <c r="G107" s="534"/>
      <c r="H107" s="534"/>
      <c r="I107" s="571"/>
      <c r="J107" s="571"/>
      <c r="K107" s="571"/>
      <c r="L107" s="571"/>
      <c r="M107" s="571"/>
      <c r="N107" s="484"/>
      <c r="O107" s="484"/>
      <c r="P107" s="586"/>
      <c r="Q107" s="571"/>
      <c r="R107" s="571"/>
      <c r="S107" s="571"/>
      <c r="T107" s="899"/>
      <c r="U107" s="756"/>
      <c r="V107" s="756"/>
      <c r="W107" s="581"/>
      <c r="X107" s="571"/>
      <c r="Y107" s="571"/>
      <c r="Z107" s="571"/>
      <c r="AA107" s="791"/>
      <c r="AB107" s="583"/>
      <c r="AC107" s="571"/>
      <c r="AD107" s="813"/>
      <c r="AE107" s="646"/>
      <c r="AF107" s="730"/>
      <c r="AG107" s="646"/>
      <c r="AH107" s="730"/>
      <c r="AI107" s="646"/>
      <c r="AJ107" s="416">
        <f t="shared" si="30"/>
        <v>97</v>
      </c>
      <c r="AK107" s="416" t="str">
        <f t="shared" si="15"/>
        <v/>
      </c>
      <c r="AL107" s="416" t="str">
        <f t="shared" si="32"/>
        <v/>
      </c>
      <c r="AM107" s="416" t="str">
        <f t="shared" si="33"/>
        <v/>
      </c>
      <c r="AN107" s="731"/>
      <c r="AO107" s="732"/>
      <c r="AP107" s="732"/>
      <c r="AQ107" s="479"/>
      <c r="AR107" s="479"/>
      <c r="AS107" s="584"/>
      <c r="AT107" s="584"/>
      <c r="AU107" s="585" t="str">
        <f t="shared" si="28"/>
        <v/>
      </c>
      <c r="AV107" s="585" t="str">
        <f t="shared" si="29"/>
        <v/>
      </c>
      <c r="AW107" s="479"/>
      <c r="AX107" s="479"/>
      <c r="AY107" s="587" t="str">
        <f t="shared" si="18"/>
        <v/>
      </c>
      <c r="AZ107" s="587" t="str">
        <f t="shared" si="19"/>
        <v/>
      </c>
      <c r="BA107" s="587" t="str">
        <f t="shared" si="20"/>
        <v/>
      </c>
      <c r="BB107" s="587" t="str">
        <f t="shared" si="21"/>
        <v/>
      </c>
      <c r="BC107" s="587" t="str">
        <f t="shared" si="22"/>
        <v/>
      </c>
      <c r="BD107" s="587" t="str">
        <f t="shared" si="23"/>
        <v/>
      </c>
      <c r="BE107" s="808"/>
      <c r="BF107" s="646"/>
      <c r="BG107" s="649"/>
      <c r="BH107" s="649"/>
    </row>
    <row r="108" spans="2:60" ht="13.5" customHeight="1" x14ac:dyDescent="0.25">
      <c r="B108" s="401"/>
      <c r="D108" s="416">
        <f t="shared" si="31"/>
        <v>98</v>
      </c>
      <c r="E108" s="534"/>
      <c r="F108" s="534"/>
      <c r="G108" s="534"/>
      <c r="H108" s="534"/>
      <c r="I108" s="571"/>
      <c r="J108" s="571"/>
      <c r="K108" s="571"/>
      <c r="L108" s="571"/>
      <c r="M108" s="571"/>
      <c r="N108" s="484"/>
      <c r="O108" s="484"/>
      <c r="P108" s="586"/>
      <c r="Q108" s="571"/>
      <c r="R108" s="571"/>
      <c r="S108" s="571"/>
      <c r="T108" s="899"/>
      <c r="U108" s="756"/>
      <c r="V108" s="756"/>
      <c r="W108" s="581"/>
      <c r="X108" s="571"/>
      <c r="Y108" s="571"/>
      <c r="Z108" s="571"/>
      <c r="AA108" s="791"/>
      <c r="AB108" s="583"/>
      <c r="AC108" s="571"/>
      <c r="AD108" s="813"/>
      <c r="AE108" s="646"/>
      <c r="AF108" s="730"/>
      <c r="AG108" s="646"/>
      <c r="AH108" s="730"/>
      <c r="AI108" s="646"/>
      <c r="AJ108" s="416">
        <f t="shared" si="30"/>
        <v>98</v>
      </c>
      <c r="AK108" s="416" t="str">
        <f t="shared" si="15"/>
        <v/>
      </c>
      <c r="AL108" s="416" t="str">
        <f t="shared" si="32"/>
        <v/>
      </c>
      <c r="AM108" s="416" t="str">
        <f t="shared" si="33"/>
        <v/>
      </c>
      <c r="AN108" s="731"/>
      <c r="AO108" s="732"/>
      <c r="AP108" s="732"/>
      <c r="AQ108" s="479"/>
      <c r="AR108" s="479"/>
      <c r="AS108" s="584"/>
      <c r="AT108" s="584"/>
      <c r="AU108" s="585" t="str">
        <f t="shared" si="28"/>
        <v/>
      </c>
      <c r="AV108" s="585" t="str">
        <f t="shared" si="29"/>
        <v/>
      </c>
      <c r="AW108" s="479"/>
      <c r="AX108" s="479"/>
      <c r="AY108" s="587" t="str">
        <f t="shared" si="18"/>
        <v/>
      </c>
      <c r="AZ108" s="587" t="str">
        <f t="shared" si="19"/>
        <v/>
      </c>
      <c r="BA108" s="587" t="str">
        <f t="shared" si="20"/>
        <v/>
      </c>
      <c r="BB108" s="587" t="str">
        <f t="shared" si="21"/>
        <v/>
      </c>
      <c r="BC108" s="587" t="str">
        <f t="shared" si="22"/>
        <v/>
      </c>
      <c r="BD108" s="587" t="str">
        <f t="shared" si="23"/>
        <v/>
      </c>
      <c r="BE108" s="808"/>
      <c r="BF108" s="646"/>
      <c r="BG108" s="649"/>
      <c r="BH108" s="649"/>
    </row>
    <row r="109" spans="2:60" ht="13.5" customHeight="1" x14ac:dyDescent="0.25">
      <c r="B109" s="401"/>
      <c r="D109" s="416">
        <f t="shared" si="31"/>
        <v>99</v>
      </c>
      <c r="E109" s="534"/>
      <c r="F109" s="534"/>
      <c r="G109" s="534"/>
      <c r="H109" s="534"/>
      <c r="I109" s="571"/>
      <c r="J109" s="571"/>
      <c r="K109" s="571"/>
      <c r="L109" s="571"/>
      <c r="M109" s="571"/>
      <c r="N109" s="484"/>
      <c r="O109" s="484"/>
      <c r="P109" s="586"/>
      <c r="Q109" s="571"/>
      <c r="R109" s="571"/>
      <c r="S109" s="571"/>
      <c r="T109" s="899"/>
      <c r="U109" s="756"/>
      <c r="V109" s="756"/>
      <c r="W109" s="581"/>
      <c r="X109" s="571"/>
      <c r="Y109" s="571"/>
      <c r="Z109" s="571"/>
      <c r="AA109" s="791"/>
      <c r="AB109" s="583"/>
      <c r="AC109" s="571"/>
      <c r="AD109" s="813"/>
      <c r="AE109" s="646"/>
      <c r="AF109" s="730"/>
      <c r="AG109" s="646"/>
      <c r="AH109" s="730"/>
      <c r="AI109" s="646"/>
      <c r="AJ109" s="416">
        <f t="shared" si="30"/>
        <v>99</v>
      </c>
      <c r="AK109" s="416" t="str">
        <f t="shared" si="15"/>
        <v/>
      </c>
      <c r="AL109" s="416" t="str">
        <f t="shared" si="32"/>
        <v/>
      </c>
      <c r="AM109" s="416" t="str">
        <f t="shared" si="33"/>
        <v/>
      </c>
      <c r="AN109" s="731"/>
      <c r="AO109" s="732"/>
      <c r="AP109" s="732"/>
      <c r="AQ109" s="479"/>
      <c r="AR109" s="479"/>
      <c r="AS109" s="584"/>
      <c r="AT109" s="584"/>
      <c r="AU109" s="585" t="str">
        <f t="shared" si="28"/>
        <v/>
      </c>
      <c r="AV109" s="585" t="str">
        <f t="shared" si="29"/>
        <v/>
      </c>
      <c r="AW109" s="479"/>
      <c r="AX109" s="479"/>
      <c r="AY109" s="587" t="str">
        <f t="shared" si="18"/>
        <v/>
      </c>
      <c r="AZ109" s="587" t="str">
        <f t="shared" si="19"/>
        <v/>
      </c>
      <c r="BA109" s="587" t="str">
        <f t="shared" si="20"/>
        <v/>
      </c>
      <c r="BB109" s="587" t="str">
        <f t="shared" si="21"/>
        <v/>
      </c>
      <c r="BC109" s="587" t="str">
        <f t="shared" si="22"/>
        <v/>
      </c>
      <c r="BD109" s="587" t="str">
        <f t="shared" si="23"/>
        <v/>
      </c>
      <c r="BE109" s="808"/>
      <c r="BF109" s="646"/>
      <c r="BG109" s="649"/>
      <c r="BH109" s="649"/>
    </row>
    <row r="110" spans="2:60" ht="13.5" customHeight="1" x14ac:dyDescent="0.25">
      <c r="B110" s="401"/>
      <c r="D110" s="416">
        <f t="shared" si="31"/>
        <v>100</v>
      </c>
      <c r="E110" s="534"/>
      <c r="F110" s="534"/>
      <c r="G110" s="534"/>
      <c r="H110" s="534"/>
      <c r="I110" s="571"/>
      <c r="J110" s="571"/>
      <c r="K110" s="571"/>
      <c r="L110" s="571"/>
      <c r="M110" s="571"/>
      <c r="N110" s="484"/>
      <c r="O110" s="484"/>
      <c r="P110" s="586"/>
      <c r="Q110" s="571"/>
      <c r="R110" s="571"/>
      <c r="S110" s="571"/>
      <c r="T110" s="899"/>
      <c r="U110" s="756"/>
      <c r="V110" s="756"/>
      <c r="W110" s="581"/>
      <c r="X110" s="571"/>
      <c r="Y110" s="571"/>
      <c r="Z110" s="571"/>
      <c r="AA110" s="791"/>
      <c r="AB110" s="583"/>
      <c r="AC110" s="571"/>
      <c r="AD110" s="813"/>
      <c r="AE110" s="646"/>
      <c r="AF110" s="730"/>
      <c r="AG110" s="646"/>
      <c r="AH110" s="730"/>
      <c r="AI110" s="646"/>
      <c r="AJ110" s="416">
        <f t="shared" si="30"/>
        <v>100</v>
      </c>
      <c r="AK110" s="416" t="str">
        <f t="shared" si="15"/>
        <v/>
      </c>
      <c r="AL110" s="416" t="str">
        <f t="shared" si="32"/>
        <v/>
      </c>
      <c r="AM110" s="416" t="str">
        <f t="shared" si="33"/>
        <v/>
      </c>
      <c r="AN110" s="731"/>
      <c r="AO110" s="732"/>
      <c r="AP110" s="732"/>
      <c r="AQ110" s="479"/>
      <c r="AR110" s="479"/>
      <c r="AS110" s="584"/>
      <c r="AT110" s="584"/>
      <c r="AU110" s="585" t="str">
        <f t="shared" si="28"/>
        <v/>
      </c>
      <c r="AV110" s="585" t="str">
        <f t="shared" si="29"/>
        <v/>
      </c>
      <c r="AW110" s="479"/>
      <c r="AX110" s="479"/>
      <c r="AY110" s="587" t="str">
        <f t="shared" si="18"/>
        <v/>
      </c>
      <c r="AZ110" s="587" t="str">
        <f t="shared" si="19"/>
        <v/>
      </c>
      <c r="BA110" s="587" t="str">
        <f t="shared" si="20"/>
        <v/>
      </c>
      <c r="BB110" s="587" t="str">
        <f t="shared" si="21"/>
        <v/>
      </c>
      <c r="BC110" s="587" t="str">
        <f t="shared" si="22"/>
        <v/>
      </c>
      <c r="BD110" s="587" t="str">
        <f t="shared" si="23"/>
        <v/>
      </c>
      <c r="BE110" s="808"/>
      <c r="BF110" s="646"/>
      <c r="BG110" s="649"/>
      <c r="BH110" s="649"/>
    </row>
    <row r="111" spans="2:60" ht="13.5" customHeight="1" x14ac:dyDescent="0.25">
      <c r="B111" s="401"/>
      <c r="D111" s="416">
        <f t="shared" si="31"/>
        <v>101</v>
      </c>
      <c r="E111" s="534"/>
      <c r="F111" s="534"/>
      <c r="G111" s="534"/>
      <c r="H111" s="534"/>
      <c r="I111" s="571"/>
      <c r="J111" s="571"/>
      <c r="K111" s="571"/>
      <c r="L111" s="571"/>
      <c r="M111" s="571"/>
      <c r="N111" s="484"/>
      <c r="O111" s="484"/>
      <c r="P111" s="586"/>
      <c r="Q111" s="571"/>
      <c r="R111" s="571"/>
      <c r="S111" s="571"/>
      <c r="T111" s="899"/>
      <c r="U111" s="756"/>
      <c r="V111" s="756"/>
      <c r="W111" s="581"/>
      <c r="X111" s="571"/>
      <c r="Y111" s="571"/>
      <c r="Z111" s="571"/>
      <c r="AA111" s="791"/>
      <c r="AB111" s="583"/>
      <c r="AC111" s="571"/>
      <c r="AD111" s="813"/>
      <c r="AE111" s="646"/>
      <c r="AF111" s="730"/>
      <c r="AG111" s="646"/>
      <c r="AH111" s="730"/>
      <c r="AI111" s="646"/>
      <c r="AJ111" s="416">
        <f t="shared" si="30"/>
        <v>101</v>
      </c>
      <c r="AK111" s="416" t="str">
        <f t="shared" si="15"/>
        <v/>
      </c>
      <c r="AL111" s="416" t="str">
        <f t="shared" si="32"/>
        <v/>
      </c>
      <c r="AM111" s="416" t="str">
        <f t="shared" si="33"/>
        <v/>
      </c>
      <c r="AN111" s="731"/>
      <c r="AO111" s="732"/>
      <c r="AP111" s="732"/>
      <c r="AQ111" s="479"/>
      <c r="AR111" s="479"/>
      <c r="AS111" s="584"/>
      <c r="AT111" s="584"/>
      <c r="AU111" s="585" t="str">
        <f t="shared" si="28"/>
        <v/>
      </c>
      <c r="AV111" s="585" t="str">
        <f t="shared" si="29"/>
        <v/>
      </c>
      <c r="AW111" s="479"/>
      <c r="AX111" s="479"/>
      <c r="AY111" s="587" t="str">
        <f t="shared" si="18"/>
        <v/>
      </c>
      <c r="AZ111" s="587" t="str">
        <f t="shared" si="19"/>
        <v/>
      </c>
      <c r="BA111" s="587" t="str">
        <f t="shared" si="20"/>
        <v/>
      </c>
      <c r="BB111" s="587" t="str">
        <f t="shared" si="21"/>
        <v/>
      </c>
      <c r="BC111" s="587" t="str">
        <f t="shared" si="22"/>
        <v/>
      </c>
      <c r="BD111" s="587" t="str">
        <f t="shared" si="23"/>
        <v/>
      </c>
      <c r="BE111" s="808"/>
      <c r="BF111" s="646"/>
      <c r="BG111" s="649"/>
      <c r="BH111" s="649"/>
    </row>
    <row r="112" spans="2:60" ht="13.5" customHeight="1" x14ac:dyDescent="0.25">
      <c r="B112" s="401"/>
      <c r="D112" s="416">
        <f t="shared" si="31"/>
        <v>102</v>
      </c>
      <c r="E112" s="534"/>
      <c r="F112" s="534"/>
      <c r="G112" s="534"/>
      <c r="H112" s="534"/>
      <c r="I112" s="571"/>
      <c r="J112" s="571"/>
      <c r="K112" s="571"/>
      <c r="L112" s="571"/>
      <c r="M112" s="571"/>
      <c r="N112" s="484"/>
      <c r="O112" s="484"/>
      <c r="P112" s="586"/>
      <c r="Q112" s="571"/>
      <c r="R112" s="571"/>
      <c r="S112" s="571"/>
      <c r="T112" s="899"/>
      <c r="U112" s="756"/>
      <c r="V112" s="756"/>
      <c r="W112" s="581"/>
      <c r="X112" s="571"/>
      <c r="Y112" s="571"/>
      <c r="Z112" s="571"/>
      <c r="AA112" s="791"/>
      <c r="AB112" s="583"/>
      <c r="AC112" s="571"/>
      <c r="AD112" s="813"/>
      <c r="AE112" s="646"/>
      <c r="AF112" s="730"/>
      <c r="AG112" s="646"/>
      <c r="AH112" s="730"/>
      <c r="AI112" s="646"/>
      <c r="AJ112" s="416">
        <f t="shared" si="30"/>
        <v>102</v>
      </c>
      <c r="AK112" s="416" t="str">
        <f t="shared" si="15"/>
        <v/>
      </c>
      <c r="AL112" s="416" t="str">
        <f t="shared" si="32"/>
        <v/>
      </c>
      <c r="AM112" s="416" t="str">
        <f t="shared" si="33"/>
        <v/>
      </c>
      <c r="AN112" s="731"/>
      <c r="AO112" s="732"/>
      <c r="AP112" s="732"/>
      <c r="AQ112" s="479"/>
      <c r="AR112" s="479"/>
      <c r="AS112" s="584"/>
      <c r="AT112" s="584"/>
      <c r="AU112" s="585" t="str">
        <f t="shared" si="28"/>
        <v/>
      </c>
      <c r="AV112" s="585" t="str">
        <f t="shared" si="29"/>
        <v/>
      </c>
      <c r="AW112" s="479"/>
      <c r="AX112" s="479"/>
      <c r="AY112" s="587" t="str">
        <f t="shared" si="18"/>
        <v/>
      </c>
      <c r="AZ112" s="587" t="str">
        <f t="shared" si="19"/>
        <v/>
      </c>
      <c r="BA112" s="587" t="str">
        <f t="shared" si="20"/>
        <v/>
      </c>
      <c r="BB112" s="587" t="str">
        <f t="shared" si="21"/>
        <v/>
      </c>
      <c r="BC112" s="587" t="str">
        <f t="shared" si="22"/>
        <v/>
      </c>
      <c r="BD112" s="587" t="str">
        <f t="shared" si="23"/>
        <v/>
      </c>
      <c r="BE112" s="808"/>
      <c r="BF112" s="646"/>
      <c r="BG112" s="649"/>
      <c r="BH112" s="649"/>
    </row>
    <row r="113" spans="2:60" ht="13.5" customHeight="1" x14ac:dyDescent="0.25">
      <c r="B113" s="401"/>
      <c r="D113" s="416">
        <f t="shared" si="31"/>
        <v>103</v>
      </c>
      <c r="E113" s="534"/>
      <c r="F113" s="534"/>
      <c r="G113" s="534"/>
      <c r="H113" s="534"/>
      <c r="I113" s="571"/>
      <c r="J113" s="571"/>
      <c r="K113" s="571"/>
      <c r="L113" s="571"/>
      <c r="M113" s="571"/>
      <c r="N113" s="484"/>
      <c r="O113" s="484"/>
      <c r="P113" s="586"/>
      <c r="Q113" s="571"/>
      <c r="R113" s="571"/>
      <c r="S113" s="571"/>
      <c r="T113" s="899"/>
      <c r="U113" s="756"/>
      <c r="V113" s="756"/>
      <c r="W113" s="581"/>
      <c r="X113" s="571"/>
      <c r="Y113" s="571"/>
      <c r="Z113" s="571"/>
      <c r="AA113" s="791"/>
      <c r="AB113" s="583"/>
      <c r="AC113" s="571"/>
      <c r="AD113" s="813"/>
      <c r="AE113" s="646"/>
      <c r="AF113" s="730"/>
      <c r="AG113" s="646"/>
      <c r="AH113" s="730"/>
      <c r="AI113" s="646"/>
      <c r="AJ113" s="416">
        <f t="shared" si="30"/>
        <v>103</v>
      </c>
      <c r="AK113" s="416" t="str">
        <f t="shared" si="15"/>
        <v/>
      </c>
      <c r="AL113" s="416" t="str">
        <f t="shared" si="32"/>
        <v/>
      </c>
      <c r="AM113" s="416" t="str">
        <f t="shared" si="33"/>
        <v/>
      </c>
      <c r="AN113" s="731"/>
      <c r="AO113" s="732"/>
      <c r="AP113" s="732"/>
      <c r="AQ113" s="479"/>
      <c r="AR113" s="479"/>
      <c r="AS113" s="584"/>
      <c r="AT113" s="584"/>
      <c r="AU113" s="585" t="str">
        <f t="shared" si="28"/>
        <v/>
      </c>
      <c r="AV113" s="585" t="str">
        <f t="shared" si="29"/>
        <v/>
      </c>
      <c r="AW113" s="479"/>
      <c r="AX113" s="479"/>
      <c r="AY113" s="587" t="str">
        <f t="shared" si="18"/>
        <v/>
      </c>
      <c r="AZ113" s="587" t="str">
        <f t="shared" si="19"/>
        <v/>
      </c>
      <c r="BA113" s="587" t="str">
        <f t="shared" si="20"/>
        <v/>
      </c>
      <c r="BB113" s="587" t="str">
        <f t="shared" si="21"/>
        <v/>
      </c>
      <c r="BC113" s="587" t="str">
        <f t="shared" si="22"/>
        <v/>
      </c>
      <c r="BD113" s="587" t="str">
        <f t="shared" si="23"/>
        <v/>
      </c>
      <c r="BE113" s="808"/>
      <c r="BF113" s="646"/>
      <c r="BG113" s="649"/>
      <c r="BH113" s="649"/>
    </row>
    <row r="114" spans="2:60" ht="13.5" customHeight="1" x14ac:dyDescent="0.25">
      <c r="B114" s="401"/>
      <c r="D114" s="416">
        <f t="shared" si="31"/>
        <v>104</v>
      </c>
      <c r="E114" s="534"/>
      <c r="F114" s="534"/>
      <c r="G114" s="534"/>
      <c r="H114" s="534"/>
      <c r="I114" s="571"/>
      <c r="J114" s="571"/>
      <c r="K114" s="571"/>
      <c r="L114" s="571"/>
      <c r="M114" s="571"/>
      <c r="N114" s="484"/>
      <c r="O114" s="484"/>
      <c r="P114" s="586"/>
      <c r="Q114" s="571"/>
      <c r="R114" s="571"/>
      <c r="S114" s="571"/>
      <c r="T114" s="899"/>
      <c r="U114" s="756"/>
      <c r="V114" s="756"/>
      <c r="W114" s="581"/>
      <c r="X114" s="571"/>
      <c r="Y114" s="571"/>
      <c r="Z114" s="571"/>
      <c r="AA114" s="791"/>
      <c r="AB114" s="583"/>
      <c r="AC114" s="571"/>
      <c r="AD114" s="813"/>
      <c r="AE114" s="646"/>
      <c r="AF114" s="730"/>
      <c r="AG114" s="646"/>
      <c r="AH114" s="730"/>
      <c r="AI114" s="646"/>
      <c r="AJ114" s="416">
        <f t="shared" si="30"/>
        <v>104</v>
      </c>
      <c r="AK114" s="416" t="str">
        <f t="shared" si="15"/>
        <v/>
      </c>
      <c r="AL114" s="416" t="str">
        <f t="shared" si="32"/>
        <v/>
      </c>
      <c r="AM114" s="416" t="str">
        <f t="shared" si="33"/>
        <v/>
      </c>
      <c r="AN114" s="731"/>
      <c r="AO114" s="732"/>
      <c r="AP114" s="732"/>
      <c r="AQ114" s="479"/>
      <c r="AR114" s="479"/>
      <c r="AS114" s="584"/>
      <c r="AT114" s="584"/>
      <c r="AU114" s="585" t="str">
        <f t="shared" si="28"/>
        <v/>
      </c>
      <c r="AV114" s="585" t="str">
        <f t="shared" si="29"/>
        <v/>
      </c>
      <c r="AW114" s="479"/>
      <c r="AX114" s="479"/>
      <c r="AY114" s="587" t="str">
        <f t="shared" si="18"/>
        <v/>
      </c>
      <c r="AZ114" s="587" t="str">
        <f t="shared" si="19"/>
        <v/>
      </c>
      <c r="BA114" s="587" t="str">
        <f t="shared" si="20"/>
        <v/>
      </c>
      <c r="BB114" s="587" t="str">
        <f t="shared" si="21"/>
        <v/>
      </c>
      <c r="BC114" s="587" t="str">
        <f t="shared" si="22"/>
        <v/>
      </c>
      <c r="BD114" s="587" t="str">
        <f t="shared" si="23"/>
        <v/>
      </c>
      <c r="BE114" s="808"/>
      <c r="BF114" s="646"/>
      <c r="BG114" s="649"/>
      <c r="BH114" s="649"/>
    </row>
    <row r="115" spans="2:60" ht="13.5" customHeight="1" x14ac:dyDescent="0.25">
      <c r="B115" s="401"/>
      <c r="D115" s="416">
        <f t="shared" si="31"/>
        <v>105</v>
      </c>
      <c r="E115" s="534"/>
      <c r="F115" s="534"/>
      <c r="G115" s="534"/>
      <c r="H115" s="534"/>
      <c r="I115" s="571"/>
      <c r="J115" s="571"/>
      <c r="K115" s="571"/>
      <c r="L115" s="571"/>
      <c r="M115" s="571"/>
      <c r="N115" s="484"/>
      <c r="O115" s="484"/>
      <c r="P115" s="586"/>
      <c r="Q115" s="571"/>
      <c r="R115" s="571"/>
      <c r="S115" s="571"/>
      <c r="T115" s="899"/>
      <c r="U115" s="756"/>
      <c r="V115" s="756"/>
      <c r="W115" s="581"/>
      <c r="X115" s="571"/>
      <c r="Y115" s="571"/>
      <c r="Z115" s="571"/>
      <c r="AA115" s="791"/>
      <c r="AB115" s="583"/>
      <c r="AC115" s="571"/>
      <c r="AD115" s="813"/>
      <c r="AE115" s="646"/>
      <c r="AF115" s="730"/>
      <c r="AG115" s="646"/>
      <c r="AH115" s="730"/>
      <c r="AI115" s="646"/>
      <c r="AJ115" s="416">
        <f t="shared" si="30"/>
        <v>105</v>
      </c>
      <c r="AK115" s="416" t="str">
        <f t="shared" si="15"/>
        <v/>
      </c>
      <c r="AL115" s="416" t="str">
        <f t="shared" si="32"/>
        <v/>
      </c>
      <c r="AM115" s="416" t="str">
        <f t="shared" si="33"/>
        <v/>
      </c>
      <c r="AN115" s="731"/>
      <c r="AO115" s="732"/>
      <c r="AP115" s="732"/>
      <c r="AQ115" s="479"/>
      <c r="AR115" s="479"/>
      <c r="AS115" s="584"/>
      <c r="AT115" s="584"/>
      <c r="AU115" s="585" t="str">
        <f t="shared" si="28"/>
        <v/>
      </c>
      <c r="AV115" s="585" t="str">
        <f t="shared" si="29"/>
        <v/>
      </c>
      <c r="AW115" s="479"/>
      <c r="AX115" s="479"/>
      <c r="AY115" s="587" t="str">
        <f t="shared" si="18"/>
        <v/>
      </c>
      <c r="AZ115" s="587" t="str">
        <f t="shared" si="19"/>
        <v/>
      </c>
      <c r="BA115" s="587" t="str">
        <f t="shared" si="20"/>
        <v/>
      </c>
      <c r="BB115" s="587" t="str">
        <f t="shared" si="21"/>
        <v/>
      </c>
      <c r="BC115" s="587" t="str">
        <f t="shared" si="22"/>
        <v/>
      </c>
      <c r="BD115" s="587" t="str">
        <f t="shared" si="23"/>
        <v/>
      </c>
      <c r="BE115" s="808"/>
      <c r="BF115" s="646"/>
      <c r="BG115" s="649"/>
      <c r="BH115" s="649"/>
    </row>
    <row r="116" spans="2:60" ht="13.5" customHeight="1" x14ac:dyDescent="0.25">
      <c r="B116" s="401"/>
      <c r="D116" s="416">
        <f t="shared" si="31"/>
        <v>106</v>
      </c>
      <c r="E116" s="534"/>
      <c r="F116" s="534"/>
      <c r="G116" s="534"/>
      <c r="H116" s="534"/>
      <c r="I116" s="571"/>
      <c r="J116" s="571"/>
      <c r="K116" s="571"/>
      <c r="L116" s="571"/>
      <c r="M116" s="571"/>
      <c r="N116" s="484"/>
      <c r="O116" s="484"/>
      <c r="P116" s="586"/>
      <c r="Q116" s="571"/>
      <c r="R116" s="571"/>
      <c r="S116" s="571"/>
      <c r="T116" s="899"/>
      <c r="U116" s="756"/>
      <c r="V116" s="756"/>
      <c r="W116" s="581"/>
      <c r="X116" s="571"/>
      <c r="Y116" s="571"/>
      <c r="Z116" s="571"/>
      <c r="AA116" s="791"/>
      <c r="AB116" s="583"/>
      <c r="AC116" s="571"/>
      <c r="AD116" s="813"/>
      <c r="AE116" s="646"/>
      <c r="AF116" s="730"/>
      <c r="AG116" s="646"/>
      <c r="AH116" s="730"/>
      <c r="AI116" s="646"/>
      <c r="AJ116" s="416">
        <f t="shared" si="30"/>
        <v>106</v>
      </c>
      <c r="AK116" s="416" t="str">
        <f t="shared" si="15"/>
        <v/>
      </c>
      <c r="AL116" s="416" t="str">
        <f t="shared" si="32"/>
        <v/>
      </c>
      <c r="AM116" s="416" t="str">
        <f t="shared" si="33"/>
        <v/>
      </c>
      <c r="AN116" s="731"/>
      <c r="AO116" s="732"/>
      <c r="AP116" s="732"/>
      <c r="AQ116" s="479"/>
      <c r="AR116" s="479"/>
      <c r="AS116" s="584"/>
      <c r="AT116" s="584"/>
      <c r="AU116" s="585" t="str">
        <f t="shared" si="28"/>
        <v/>
      </c>
      <c r="AV116" s="585" t="str">
        <f t="shared" si="29"/>
        <v/>
      </c>
      <c r="AW116" s="479"/>
      <c r="AX116" s="479"/>
      <c r="AY116" s="587" t="str">
        <f t="shared" si="18"/>
        <v/>
      </c>
      <c r="AZ116" s="587" t="str">
        <f t="shared" si="19"/>
        <v/>
      </c>
      <c r="BA116" s="587" t="str">
        <f t="shared" si="20"/>
        <v/>
      </c>
      <c r="BB116" s="587" t="str">
        <f t="shared" si="21"/>
        <v/>
      </c>
      <c r="BC116" s="587" t="str">
        <f t="shared" si="22"/>
        <v/>
      </c>
      <c r="BD116" s="587" t="str">
        <f t="shared" si="23"/>
        <v/>
      </c>
      <c r="BE116" s="808"/>
      <c r="BF116" s="646"/>
      <c r="BG116" s="649"/>
      <c r="BH116" s="649"/>
    </row>
    <row r="117" spans="2:60" ht="13.5" customHeight="1" x14ac:dyDescent="0.25">
      <c r="B117" s="401"/>
      <c r="D117" s="416">
        <f t="shared" si="31"/>
        <v>107</v>
      </c>
      <c r="E117" s="534"/>
      <c r="F117" s="534"/>
      <c r="G117" s="534"/>
      <c r="H117" s="534"/>
      <c r="I117" s="571"/>
      <c r="J117" s="571"/>
      <c r="K117" s="571"/>
      <c r="L117" s="571"/>
      <c r="M117" s="571"/>
      <c r="N117" s="484"/>
      <c r="O117" s="484"/>
      <c r="P117" s="586"/>
      <c r="Q117" s="571"/>
      <c r="R117" s="571"/>
      <c r="S117" s="571"/>
      <c r="T117" s="899"/>
      <c r="U117" s="756"/>
      <c r="V117" s="756"/>
      <c r="W117" s="581"/>
      <c r="X117" s="571"/>
      <c r="Y117" s="571"/>
      <c r="Z117" s="571"/>
      <c r="AA117" s="791"/>
      <c r="AB117" s="583"/>
      <c r="AC117" s="571"/>
      <c r="AD117" s="813"/>
      <c r="AE117" s="646"/>
      <c r="AF117" s="730"/>
      <c r="AG117" s="646"/>
      <c r="AH117" s="730"/>
      <c r="AI117" s="646"/>
      <c r="AJ117" s="416">
        <f t="shared" si="30"/>
        <v>107</v>
      </c>
      <c r="AK117" s="416" t="str">
        <f t="shared" si="15"/>
        <v/>
      </c>
      <c r="AL117" s="416" t="str">
        <f t="shared" si="32"/>
        <v/>
      </c>
      <c r="AM117" s="416" t="str">
        <f t="shared" si="33"/>
        <v/>
      </c>
      <c r="AN117" s="731"/>
      <c r="AO117" s="732"/>
      <c r="AP117" s="732"/>
      <c r="AQ117" s="479"/>
      <c r="AR117" s="479"/>
      <c r="AS117" s="584"/>
      <c r="AT117" s="584"/>
      <c r="AU117" s="585" t="str">
        <f t="shared" si="28"/>
        <v/>
      </c>
      <c r="AV117" s="585" t="str">
        <f t="shared" si="29"/>
        <v/>
      </c>
      <c r="AW117" s="479"/>
      <c r="AX117" s="479"/>
      <c r="AY117" s="587" t="str">
        <f t="shared" si="18"/>
        <v/>
      </c>
      <c r="AZ117" s="587" t="str">
        <f t="shared" si="19"/>
        <v/>
      </c>
      <c r="BA117" s="587" t="str">
        <f t="shared" si="20"/>
        <v/>
      </c>
      <c r="BB117" s="587" t="str">
        <f t="shared" si="21"/>
        <v/>
      </c>
      <c r="BC117" s="587" t="str">
        <f t="shared" si="22"/>
        <v/>
      </c>
      <c r="BD117" s="587" t="str">
        <f t="shared" si="23"/>
        <v/>
      </c>
      <c r="BE117" s="808"/>
      <c r="BF117" s="646"/>
      <c r="BG117" s="649"/>
      <c r="BH117" s="649"/>
    </row>
    <row r="118" spans="2:60" ht="13.5" customHeight="1" x14ac:dyDescent="0.25">
      <c r="B118" s="401"/>
      <c r="D118" s="416">
        <f t="shared" si="31"/>
        <v>108</v>
      </c>
      <c r="E118" s="534"/>
      <c r="F118" s="534"/>
      <c r="G118" s="534"/>
      <c r="H118" s="534"/>
      <c r="I118" s="571"/>
      <c r="J118" s="571"/>
      <c r="K118" s="571"/>
      <c r="L118" s="571"/>
      <c r="M118" s="571"/>
      <c r="N118" s="484"/>
      <c r="O118" s="484"/>
      <c r="P118" s="586"/>
      <c r="Q118" s="571"/>
      <c r="R118" s="571"/>
      <c r="S118" s="571"/>
      <c r="T118" s="899"/>
      <c r="U118" s="756"/>
      <c r="V118" s="756"/>
      <c r="W118" s="581"/>
      <c r="X118" s="571"/>
      <c r="Y118" s="571"/>
      <c r="Z118" s="571"/>
      <c r="AA118" s="791"/>
      <c r="AB118" s="583"/>
      <c r="AC118" s="571"/>
      <c r="AD118" s="813"/>
      <c r="AE118" s="646"/>
      <c r="AF118" s="730"/>
      <c r="AG118" s="646"/>
      <c r="AH118" s="730"/>
      <c r="AI118" s="646"/>
      <c r="AJ118" s="416">
        <f t="shared" si="30"/>
        <v>108</v>
      </c>
      <c r="AK118" s="416" t="str">
        <f t="shared" si="15"/>
        <v/>
      </c>
      <c r="AL118" s="416" t="str">
        <f t="shared" si="32"/>
        <v/>
      </c>
      <c r="AM118" s="416" t="str">
        <f t="shared" si="33"/>
        <v/>
      </c>
      <c r="AN118" s="731"/>
      <c r="AO118" s="732"/>
      <c r="AP118" s="732"/>
      <c r="AQ118" s="479"/>
      <c r="AR118" s="479"/>
      <c r="AS118" s="584"/>
      <c r="AT118" s="584"/>
      <c r="AU118" s="585" t="str">
        <f t="shared" si="28"/>
        <v/>
      </c>
      <c r="AV118" s="585" t="str">
        <f t="shared" si="29"/>
        <v/>
      </c>
      <c r="AW118" s="479"/>
      <c r="AX118" s="479"/>
      <c r="AY118" s="587" t="str">
        <f t="shared" si="18"/>
        <v/>
      </c>
      <c r="AZ118" s="587" t="str">
        <f t="shared" si="19"/>
        <v/>
      </c>
      <c r="BA118" s="587" t="str">
        <f t="shared" si="20"/>
        <v/>
      </c>
      <c r="BB118" s="587" t="str">
        <f t="shared" si="21"/>
        <v/>
      </c>
      <c r="BC118" s="587" t="str">
        <f t="shared" si="22"/>
        <v/>
      </c>
      <c r="BD118" s="587" t="str">
        <f t="shared" si="23"/>
        <v/>
      </c>
      <c r="BE118" s="808"/>
      <c r="BF118" s="646"/>
      <c r="BG118" s="649"/>
      <c r="BH118" s="649"/>
    </row>
    <row r="119" spans="2:60" ht="13.5" customHeight="1" x14ac:dyDescent="0.25">
      <c r="B119" s="401"/>
      <c r="D119" s="416">
        <f t="shared" si="31"/>
        <v>109</v>
      </c>
      <c r="E119" s="534"/>
      <c r="F119" s="534"/>
      <c r="G119" s="534"/>
      <c r="H119" s="534"/>
      <c r="I119" s="571"/>
      <c r="J119" s="571"/>
      <c r="K119" s="571"/>
      <c r="L119" s="571"/>
      <c r="M119" s="571"/>
      <c r="N119" s="484"/>
      <c r="O119" s="484"/>
      <c r="P119" s="586"/>
      <c r="Q119" s="571"/>
      <c r="R119" s="571"/>
      <c r="S119" s="571"/>
      <c r="T119" s="899"/>
      <c r="U119" s="756"/>
      <c r="V119" s="756"/>
      <c r="W119" s="581"/>
      <c r="X119" s="571"/>
      <c r="Y119" s="571"/>
      <c r="Z119" s="571"/>
      <c r="AA119" s="791"/>
      <c r="AB119" s="583"/>
      <c r="AC119" s="571"/>
      <c r="AD119" s="813"/>
      <c r="AE119" s="646"/>
      <c r="AF119" s="730"/>
      <c r="AG119" s="646"/>
      <c r="AH119" s="730"/>
      <c r="AI119" s="646"/>
      <c r="AJ119" s="416">
        <f t="shared" si="30"/>
        <v>109</v>
      </c>
      <c r="AK119" s="416" t="str">
        <f t="shared" si="15"/>
        <v/>
      </c>
      <c r="AL119" s="416" t="str">
        <f t="shared" si="32"/>
        <v/>
      </c>
      <c r="AM119" s="416" t="str">
        <f t="shared" si="33"/>
        <v/>
      </c>
      <c r="AN119" s="731"/>
      <c r="AO119" s="732"/>
      <c r="AP119" s="732"/>
      <c r="AQ119" s="479"/>
      <c r="AR119" s="479"/>
      <c r="AS119" s="584"/>
      <c r="AT119" s="584"/>
      <c r="AU119" s="585" t="str">
        <f t="shared" si="28"/>
        <v/>
      </c>
      <c r="AV119" s="585" t="str">
        <f t="shared" si="29"/>
        <v/>
      </c>
      <c r="AW119" s="479"/>
      <c r="AX119" s="479"/>
      <c r="AY119" s="587" t="str">
        <f t="shared" si="18"/>
        <v/>
      </c>
      <c r="AZ119" s="587" t="str">
        <f t="shared" si="19"/>
        <v/>
      </c>
      <c r="BA119" s="587" t="str">
        <f t="shared" si="20"/>
        <v/>
      </c>
      <c r="BB119" s="587" t="str">
        <f t="shared" si="21"/>
        <v/>
      </c>
      <c r="BC119" s="587" t="str">
        <f t="shared" si="22"/>
        <v/>
      </c>
      <c r="BD119" s="587" t="str">
        <f t="shared" si="23"/>
        <v/>
      </c>
      <c r="BE119" s="808"/>
      <c r="BF119" s="646"/>
      <c r="BG119" s="649"/>
      <c r="BH119" s="649"/>
    </row>
    <row r="120" spans="2:60" ht="13.5" customHeight="1" x14ac:dyDescent="0.25">
      <c r="B120" s="401"/>
      <c r="D120" s="416">
        <f t="shared" si="31"/>
        <v>110</v>
      </c>
      <c r="E120" s="534"/>
      <c r="F120" s="534"/>
      <c r="G120" s="534"/>
      <c r="H120" s="534"/>
      <c r="I120" s="571"/>
      <c r="J120" s="571"/>
      <c r="K120" s="571"/>
      <c r="L120" s="571"/>
      <c r="M120" s="571"/>
      <c r="N120" s="484"/>
      <c r="O120" s="484"/>
      <c r="P120" s="586"/>
      <c r="Q120" s="571"/>
      <c r="R120" s="571"/>
      <c r="S120" s="571"/>
      <c r="T120" s="899"/>
      <c r="U120" s="756"/>
      <c r="V120" s="756"/>
      <c r="W120" s="581"/>
      <c r="X120" s="571"/>
      <c r="Y120" s="571"/>
      <c r="Z120" s="571"/>
      <c r="AA120" s="791"/>
      <c r="AB120" s="583"/>
      <c r="AC120" s="571"/>
      <c r="AD120" s="813"/>
      <c r="AE120" s="646"/>
      <c r="AF120" s="730"/>
      <c r="AG120" s="646"/>
      <c r="AH120" s="730"/>
      <c r="AI120" s="646"/>
      <c r="AJ120" s="416">
        <f t="shared" si="30"/>
        <v>110</v>
      </c>
      <c r="AK120" s="416" t="str">
        <f t="shared" si="15"/>
        <v/>
      </c>
      <c r="AL120" s="416" t="str">
        <f t="shared" si="32"/>
        <v/>
      </c>
      <c r="AM120" s="416" t="str">
        <f t="shared" si="33"/>
        <v/>
      </c>
      <c r="AN120" s="731"/>
      <c r="AO120" s="732"/>
      <c r="AP120" s="732"/>
      <c r="AQ120" s="479"/>
      <c r="AR120" s="479"/>
      <c r="AS120" s="584"/>
      <c r="AT120" s="584"/>
      <c r="AU120" s="585" t="str">
        <f t="shared" si="28"/>
        <v/>
      </c>
      <c r="AV120" s="585" t="str">
        <f t="shared" si="29"/>
        <v/>
      </c>
      <c r="AW120" s="479"/>
      <c r="AX120" s="479"/>
      <c r="AY120" s="587" t="str">
        <f t="shared" si="18"/>
        <v/>
      </c>
      <c r="AZ120" s="587" t="str">
        <f t="shared" si="19"/>
        <v/>
      </c>
      <c r="BA120" s="587" t="str">
        <f t="shared" si="20"/>
        <v/>
      </c>
      <c r="BB120" s="587" t="str">
        <f t="shared" si="21"/>
        <v/>
      </c>
      <c r="BC120" s="587" t="str">
        <f t="shared" si="22"/>
        <v/>
      </c>
      <c r="BD120" s="587" t="str">
        <f t="shared" si="23"/>
        <v/>
      </c>
      <c r="BE120" s="808"/>
      <c r="BF120" s="646"/>
      <c r="BG120" s="649"/>
      <c r="BH120" s="649"/>
    </row>
    <row r="121" spans="2:60" ht="13.5" customHeight="1" x14ac:dyDescent="0.25">
      <c r="B121" s="401"/>
      <c r="D121" s="416">
        <f t="shared" si="31"/>
        <v>111</v>
      </c>
      <c r="E121" s="534"/>
      <c r="F121" s="534"/>
      <c r="G121" s="534"/>
      <c r="H121" s="534"/>
      <c r="I121" s="571"/>
      <c r="J121" s="571"/>
      <c r="K121" s="571"/>
      <c r="L121" s="571"/>
      <c r="M121" s="571"/>
      <c r="N121" s="484"/>
      <c r="O121" s="484"/>
      <c r="P121" s="586"/>
      <c r="Q121" s="571"/>
      <c r="R121" s="571"/>
      <c r="S121" s="571"/>
      <c r="T121" s="899"/>
      <c r="U121" s="756"/>
      <c r="V121" s="756"/>
      <c r="W121" s="581"/>
      <c r="X121" s="571"/>
      <c r="Y121" s="571"/>
      <c r="Z121" s="571"/>
      <c r="AA121" s="791"/>
      <c r="AB121" s="583"/>
      <c r="AC121" s="571"/>
      <c r="AD121" s="813"/>
      <c r="AE121" s="646"/>
      <c r="AF121" s="730"/>
      <c r="AG121" s="646"/>
      <c r="AH121" s="730"/>
      <c r="AI121" s="646"/>
      <c r="AJ121" s="416">
        <f t="shared" si="30"/>
        <v>111</v>
      </c>
      <c r="AK121" s="416" t="str">
        <f t="shared" si="15"/>
        <v/>
      </c>
      <c r="AL121" s="416" t="str">
        <f t="shared" si="32"/>
        <v/>
      </c>
      <c r="AM121" s="416" t="str">
        <f t="shared" si="33"/>
        <v/>
      </c>
      <c r="AN121" s="731"/>
      <c r="AO121" s="732"/>
      <c r="AP121" s="732"/>
      <c r="AQ121" s="479"/>
      <c r="AR121" s="479"/>
      <c r="AS121" s="584"/>
      <c r="AT121" s="584"/>
      <c r="AU121" s="585" t="str">
        <f t="shared" si="28"/>
        <v/>
      </c>
      <c r="AV121" s="585" t="str">
        <f t="shared" si="29"/>
        <v/>
      </c>
      <c r="AW121" s="479"/>
      <c r="AX121" s="479"/>
      <c r="AY121" s="587" t="str">
        <f t="shared" si="18"/>
        <v/>
      </c>
      <c r="AZ121" s="587" t="str">
        <f t="shared" si="19"/>
        <v/>
      </c>
      <c r="BA121" s="587" t="str">
        <f t="shared" si="20"/>
        <v/>
      </c>
      <c r="BB121" s="587" t="str">
        <f t="shared" si="21"/>
        <v/>
      </c>
      <c r="BC121" s="587" t="str">
        <f t="shared" si="22"/>
        <v/>
      </c>
      <c r="BD121" s="587" t="str">
        <f t="shared" si="23"/>
        <v/>
      </c>
      <c r="BE121" s="808"/>
      <c r="BF121" s="646"/>
      <c r="BG121" s="649"/>
      <c r="BH121" s="649"/>
    </row>
    <row r="122" spans="2:60" ht="13.5" customHeight="1" x14ac:dyDescent="0.25">
      <c r="B122" s="401"/>
      <c r="D122" s="416">
        <f t="shared" si="31"/>
        <v>112</v>
      </c>
      <c r="E122" s="534"/>
      <c r="F122" s="534"/>
      <c r="G122" s="534"/>
      <c r="H122" s="534"/>
      <c r="I122" s="571"/>
      <c r="J122" s="571"/>
      <c r="K122" s="571"/>
      <c r="L122" s="571"/>
      <c r="M122" s="571"/>
      <c r="N122" s="484"/>
      <c r="O122" s="484"/>
      <c r="P122" s="586"/>
      <c r="Q122" s="571"/>
      <c r="R122" s="571"/>
      <c r="S122" s="571"/>
      <c r="T122" s="899"/>
      <c r="U122" s="756"/>
      <c r="V122" s="756"/>
      <c r="W122" s="581"/>
      <c r="X122" s="571"/>
      <c r="Y122" s="571"/>
      <c r="Z122" s="571"/>
      <c r="AA122" s="791"/>
      <c r="AB122" s="583"/>
      <c r="AC122" s="571"/>
      <c r="AD122" s="813"/>
      <c r="AE122" s="646"/>
      <c r="AF122" s="730"/>
      <c r="AG122" s="646"/>
      <c r="AH122" s="730"/>
      <c r="AI122" s="646"/>
      <c r="AJ122" s="416">
        <f t="shared" si="30"/>
        <v>112</v>
      </c>
      <c r="AK122" s="416" t="str">
        <f t="shared" si="15"/>
        <v/>
      </c>
      <c r="AL122" s="416" t="str">
        <f t="shared" si="32"/>
        <v/>
      </c>
      <c r="AM122" s="416" t="str">
        <f t="shared" si="33"/>
        <v/>
      </c>
      <c r="AN122" s="731"/>
      <c r="AO122" s="732"/>
      <c r="AP122" s="732"/>
      <c r="AQ122" s="479"/>
      <c r="AR122" s="479"/>
      <c r="AS122" s="584"/>
      <c r="AT122" s="584"/>
      <c r="AU122" s="585" t="str">
        <f t="shared" si="28"/>
        <v/>
      </c>
      <c r="AV122" s="585" t="str">
        <f t="shared" si="29"/>
        <v/>
      </c>
      <c r="AW122" s="479"/>
      <c r="AX122" s="479"/>
      <c r="AY122" s="587" t="str">
        <f t="shared" si="18"/>
        <v/>
      </c>
      <c r="AZ122" s="587" t="str">
        <f t="shared" si="19"/>
        <v/>
      </c>
      <c r="BA122" s="587" t="str">
        <f t="shared" si="20"/>
        <v/>
      </c>
      <c r="BB122" s="587" t="str">
        <f t="shared" si="21"/>
        <v/>
      </c>
      <c r="BC122" s="587" t="str">
        <f t="shared" si="22"/>
        <v/>
      </c>
      <c r="BD122" s="587" t="str">
        <f t="shared" si="23"/>
        <v/>
      </c>
      <c r="BE122" s="808"/>
      <c r="BF122" s="646"/>
      <c r="BG122" s="649"/>
      <c r="BH122" s="649"/>
    </row>
    <row r="123" spans="2:60" ht="13.5" customHeight="1" x14ac:dyDescent="0.25">
      <c r="B123" s="401"/>
      <c r="D123" s="416">
        <f t="shared" si="31"/>
        <v>113</v>
      </c>
      <c r="E123" s="534"/>
      <c r="F123" s="534"/>
      <c r="G123" s="534"/>
      <c r="H123" s="534"/>
      <c r="I123" s="571"/>
      <c r="J123" s="571"/>
      <c r="K123" s="571"/>
      <c r="L123" s="571"/>
      <c r="M123" s="571"/>
      <c r="N123" s="484"/>
      <c r="O123" s="484"/>
      <c r="P123" s="586"/>
      <c r="Q123" s="571"/>
      <c r="R123" s="571"/>
      <c r="S123" s="571"/>
      <c r="T123" s="899"/>
      <c r="U123" s="756"/>
      <c r="V123" s="756"/>
      <c r="W123" s="581"/>
      <c r="X123" s="571"/>
      <c r="Y123" s="571"/>
      <c r="Z123" s="571"/>
      <c r="AA123" s="791"/>
      <c r="AB123" s="583"/>
      <c r="AC123" s="571"/>
      <c r="AD123" s="813"/>
      <c r="AE123" s="646"/>
      <c r="AF123" s="730"/>
      <c r="AG123" s="646"/>
      <c r="AH123" s="730"/>
      <c r="AI123" s="646"/>
      <c r="AJ123" s="416">
        <f t="shared" si="30"/>
        <v>113</v>
      </c>
      <c r="AK123" s="416" t="str">
        <f t="shared" si="15"/>
        <v/>
      </c>
      <c r="AL123" s="416" t="str">
        <f t="shared" si="32"/>
        <v/>
      </c>
      <c r="AM123" s="416" t="str">
        <f t="shared" si="33"/>
        <v/>
      </c>
      <c r="AN123" s="731"/>
      <c r="AO123" s="732"/>
      <c r="AP123" s="732"/>
      <c r="AQ123" s="479"/>
      <c r="AR123" s="479"/>
      <c r="AS123" s="584"/>
      <c r="AT123" s="584"/>
      <c r="AU123" s="585" t="str">
        <f t="shared" si="28"/>
        <v/>
      </c>
      <c r="AV123" s="585" t="str">
        <f t="shared" si="29"/>
        <v/>
      </c>
      <c r="AW123" s="479"/>
      <c r="AX123" s="479"/>
      <c r="AY123" s="587" t="str">
        <f t="shared" si="18"/>
        <v/>
      </c>
      <c r="AZ123" s="587" t="str">
        <f t="shared" si="19"/>
        <v/>
      </c>
      <c r="BA123" s="587" t="str">
        <f t="shared" si="20"/>
        <v/>
      </c>
      <c r="BB123" s="587" t="str">
        <f t="shared" si="21"/>
        <v/>
      </c>
      <c r="BC123" s="587" t="str">
        <f t="shared" si="22"/>
        <v/>
      </c>
      <c r="BD123" s="587" t="str">
        <f t="shared" si="23"/>
        <v/>
      </c>
      <c r="BE123" s="808"/>
      <c r="BF123" s="646"/>
      <c r="BG123" s="649"/>
      <c r="BH123" s="649"/>
    </row>
    <row r="124" spans="2:60" ht="13.5" customHeight="1" x14ac:dyDescent="0.25">
      <c r="B124" s="401"/>
      <c r="D124" s="416">
        <f t="shared" si="31"/>
        <v>114</v>
      </c>
      <c r="E124" s="534"/>
      <c r="F124" s="534"/>
      <c r="G124" s="534"/>
      <c r="H124" s="534"/>
      <c r="I124" s="571"/>
      <c r="J124" s="571"/>
      <c r="K124" s="571"/>
      <c r="L124" s="571"/>
      <c r="M124" s="571"/>
      <c r="N124" s="484"/>
      <c r="O124" s="484"/>
      <c r="P124" s="586"/>
      <c r="Q124" s="571"/>
      <c r="R124" s="571"/>
      <c r="S124" s="571"/>
      <c r="T124" s="899"/>
      <c r="U124" s="756"/>
      <c r="V124" s="756"/>
      <c r="W124" s="581"/>
      <c r="X124" s="571"/>
      <c r="Y124" s="571"/>
      <c r="Z124" s="571"/>
      <c r="AA124" s="791"/>
      <c r="AB124" s="583"/>
      <c r="AC124" s="571"/>
      <c r="AD124" s="813"/>
      <c r="AE124" s="646"/>
      <c r="AF124" s="730"/>
      <c r="AG124" s="646"/>
      <c r="AH124" s="730"/>
      <c r="AI124" s="646"/>
      <c r="AJ124" s="416">
        <f t="shared" si="30"/>
        <v>114</v>
      </c>
      <c r="AK124" s="416" t="str">
        <f t="shared" si="15"/>
        <v/>
      </c>
      <c r="AL124" s="416" t="str">
        <f t="shared" si="32"/>
        <v/>
      </c>
      <c r="AM124" s="416" t="str">
        <f t="shared" si="33"/>
        <v/>
      </c>
      <c r="AN124" s="731"/>
      <c r="AO124" s="732"/>
      <c r="AP124" s="732"/>
      <c r="AQ124" s="479"/>
      <c r="AR124" s="479"/>
      <c r="AS124" s="584"/>
      <c r="AT124" s="584"/>
      <c r="AU124" s="585" t="str">
        <f t="shared" si="28"/>
        <v/>
      </c>
      <c r="AV124" s="585" t="str">
        <f t="shared" si="29"/>
        <v/>
      </c>
      <c r="AW124" s="479"/>
      <c r="AX124" s="479"/>
      <c r="AY124" s="587" t="str">
        <f t="shared" si="18"/>
        <v/>
      </c>
      <c r="AZ124" s="587" t="str">
        <f t="shared" si="19"/>
        <v/>
      </c>
      <c r="BA124" s="587" t="str">
        <f t="shared" si="20"/>
        <v/>
      </c>
      <c r="BB124" s="587" t="str">
        <f t="shared" si="21"/>
        <v/>
      </c>
      <c r="BC124" s="587" t="str">
        <f t="shared" si="22"/>
        <v/>
      </c>
      <c r="BD124" s="587" t="str">
        <f t="shared" si="23"/>
        <v/>
      </c>
      <c r="BE124" s="808"/>
      <c r="BF124" s="646"/>
      <c r="BG124" s="649"/>
      <c r="BH124" s="649"/>
    </row>
    <row r="125" spans="2:60" ht="13.5" customHeight="1" x14ac:dyDescent="0.25">
      <c r="B125" s="401"/>
      <c r="D125" s="416">
        <f t="shared" si="31"/>
        <v>115</v>
      </c>
      <c r="E125" s="534"/>
      <c r="F125" s="534"/>
      <c r="G125" s="534"/>
      <c r="H125" s="534"/>
      <c r="I125" s="571"/>
      <c r="J125" s="571"/>
      <c r="K125" s="571"/>
      <c r="L125" s="571"/>
      <c r="M125" s="571"/>
      <c r="N125" s="484"/>
      <c r="O125" s="484"/>
      <c r="P125" s="586"/>
      <c r="Q125" s="571"/>
      <c r="R125" s="571"/>
      <c r="S125" s="571"/>
      <c r="T125" s="899"/>
      <c r="U125" s="756"/>
      <c r="V125" s="756"/>
      <c r="W125" s="581"/>
      <c r="X125" s="571"/>
      <c r="Y125" s="571"/>
      <c r="Z125" s="571"/>
      <c r="AA125" s="791"/>
      <c r="AB125" s="583"/>
      <c r="AC125" s="571"/>
      <c r="AD125" s="813"/>
      <c r="AE125" s="646"/>
      <c r="AF125" s="730"/>
      <c r="AG125" s="646"/>
      <c r="AH125" s="730"/>
      <c r="AI125" s="646"/>
      <c r="AJ125" s="416">
        <f t="shared" si="30"/>
        <v>115</v>
      </c>
      <c r="AK125" s="416" t="str">
        <f t="shared" si="15"/>
        <v/>
      </c>
      <c r="AL125" s="416" t="str">
        <f t="shared" si="32"/>
        <v/>
      </c>
      <c r="AM125" s="416" t="str">
        <f t="shared" si="33"/>
        <v/>
      </c>
      <c r="AN125" s="731"/>
      <c r="AO125" s="732"/>
      <c r="AP125" s="732"/>
      <c r="AQ125" s="479"/>
      <c r="AR125" s="479"/>
      <c r="AS125" s="584"/>
      <c r="AT125" s="584"/>
      <c r="AU125" s="585" t="str">
        <f t="shared" si="28"/>
        <v/>
      </c>
      <c r="AV125" s="585" t="str">
        <f t="shared" si="29"/>
        <v/>
      </c>
      <c r="AW125" s="479"/>
      <c r="AX125" s="479"/>
      <c r="AY125" s="587" t="str">
        <f t="shared" si="18"/>
        <v/>
      </c>
      <c r="AZ125" s="587" t="str">
        <f t="shared" si="19"/>
        <v/>
      </c>
      <c r="BA125" s="587" t="str">
        <f t="shared" si="20"/>
        <v/>
      </c>
      <c r="BB125" s="587" t="str">
        <f t="shared" si="21"/>
        <v/>
      </c>
      <c r="BC125" s="587" t="str">
        <f t="shared" si="22"/>
        <v/>
      </c>
      <c r="BD125" s="587" t="str">
        <f t="shared" si="23"/>
        <v/>
      </c>
      <c r="BE125" s="808"/>
      <c r="BF125" s="646"/>
      <c r="BG125" s="649"/>
      <c r="BH125" s="649"/>
    </row>
    <row r="126" spans="2:60" ht="13.5" customHeight="1" x14ac:dyDescent="0.25">
      <c r="B126" s="401"/>
      <c r="D126" s="416">
        <f t="shared" si="31"/>
        <v>116</v>
      </c>
      <c r="E126" s="534"/>
      <c r="F126" s="534"/>
      <c r="G126" s="534"/>
      <c r="H126" s="534"/>
      <c r="I126" s="571"/>
      <c r="J126" s="571"/>
      <c r="K126" s="571"/>
      <c r="L126" s="571"/>
      <c r="M126" s="571"/>
      <c r="N126" s="484"/>
      <c r="O126" s="484"/>
      <c r="P126" s="586"/>
      <c r="Q126" s="571"/>
      <c r="R126" s="571"/>
      <c r="S126" s="571"/>
      <c r="T126" s="899"/>
      <c r="U126" s="756"/>
      <c r="V126" s="756"/>
      <c r="W126" s="581"/>
      <c r="X126" s="571"/>
      <c r="Y126" s="571"/>
      <c r="Z126" s="571"/>
      <c r="AA126" s="791"/>
      <c r="AB126" s="583"/>
      <c r="AC126" s="571"/>
      <c r="AD126" s="813"/>
      <c r="AE126" s="646"/>
      <c r="AF126" s="730"/>
      <c r="AG126" s="646"/>
      <c r="AH126" s="730"/>
      <c r="AI126" s="646"/>
      <c r="AJ126" s="416">
        <f t="shared" si="30"/>
        <v>116</v>
      </c>
      <c r="AK126" s="416" t="str">
        <f t="shared" si="15"/>
        <v/>
      </c>
      <c r="AL126" s="416" t="str">
        <f t="shared" si="32"/>
        <v/>
      </c>
      <c r="AM126" s="416" t="str">
        <f t="shared" si="33"/>
        <v/>
      </c>
      <c r="AN126" s="731"/>
      <c r="AO126" s="732"/>
      <c r="AP126" s="732"/>
      <c r="AQ126" s="479"/>
      <c r="AR126" s="479"/>
      <c r="AS126" s="584"/>
      <c r="AT126" s="584"/>
      <c r="AU126" s="585" t="str">
        <f t="shared" si="28"/>
        <v/>
      </c>
      <c r="AV126" s="585" t="str">
        <f t="shared" si="29"/>
        <v/>
      </c>
      <c r="AW126" s="479"/>
      <c r="AX126" s="479"/>
      <c r="AY126" s="587" t="str">
        <f t="shared" si="18"/>
        <v/>
      </c>
      <c r="AZ126" s="587" t="str">
        <f t="shared" si="19"/>
        <v/>
      </c>
      <c r="BA126" s="587" t="str">
        <f t="shared" si="20"/>
        <v/>
      </c>
      <c r="BB126" s="587" t="str">
        <f t="shared" si="21"/>
        <v/>
      </c>
      <c r="BC126" s="587" t="str">
        <f t="shared" si="22"/>
        <v/>
      </c>
      <c r="BD126" s="587" t="str">
        <f t="shared" si="23"/>
        <v/>
      </c>
      <c r="BE126" s="808"/>
      <c r="BF126" s="646"/>
      <c r="BG126" s="649"/>
      <c r="BH126" s="649"/>
    </row>
    <row r="127" spans="2:60" ht="13.5" customHeight="1" x14ac:dyDescent="0.25">
      <c r="B127" s="401"/>
      <c r="D127" s="416">
        <f t="shared" si="31"/>
        <v>117</v>
      </c>
      <c r="E127" s="534"/>
      <c r="F127" s="534"/>
      <c r="G127" s="534"/>
      <c r="H127" s="534"/>
      <c r="I127" s="571"/>
      <c r="J127" s="571"/>
      <c r="K127" s="571"/>
      <c r="L127" s="571"/>
      <c r="M127" s="571"/>
      <c r="N127" s="484"/>
      <c r="O127" s="484"/>
      <c r="P127" s="586"/>
      <c r="Q127" s="571"/>
      <c r="R127" s="571"/>
      <c r="S127" s="571"/>
      <c r="T127" s="899"/>
      <c r="U127" s="756"/>
      <c r="V127" s="756"/>
      <c r="W127" s="581"/>
      <c r="X127" s="571"/>
      <c r="Y127" s="571"/>
      <c r="Z127" s="571"/>
      <c r="AA127" s="791"/>
      <c r="AB127" s="583"/>
      <c r="AC127" s="571"/>
      <c r="AD127" s="813"/>
      <c r="AE127" s="646"/>
      <c r="AF127" s="730"/>
      <c r="AG127" s="646"/>
      <c r="AH127" s="730"/>
      <c r="AI127" s="646"/>
      <c r="AJ127" s="416">
        <f t="shared" si="30"/>
        <v>117</v>
      </c>
      <c r="AK127" s="416" t="str">
        <f t="shared" si="15"/>
        <v/>
      </c>
      <c r="AL127" s="416" t="str">
        <f t="shared" si="32"/>
        <v/>
      </c>
      <c r="AM127" s="416" t="str">
        <f t="shared" si="33"/>
        <v/>
      </c>
      <c r="AN127" s="731"/>
      <c r="AO127" s="732"/>
      <c r="AP127" s="732"/>
      <c r="AQ127" s="479"/>
      <c r="AR127" s="479"/>
      <c r="AS127" s="584"/>
      <c r="AT127" s="584"/>
      <c r="AU127" s="585" t="str">
        <f t="shared" si="28"/>
        <v/>
      </c>
      <c r="AV127" s="585" t="str">
        <f t="shared" si="29"/>
        <v/>
      </c>
      <c r="AW127" s="479"/>
      <c r="AX127" s="479"/>
      <c r="AY127" s="587" t="str">
        <f t="shared" si="18"/>
        <v/>
      </c>
      <c r="AZ127" s="587" t="str">
        <f t="shared" si="19"/>
        <v/>
      </c>
      <c r="BA127" s="587" t="str">
        <f t="shared" si="20"/>
        <v/>
      </c>
      <c r="BB127" s="587" t="str">
        <f t="shared" si="21"/>
        <v/>
      </c>
      <c r="BC127" s="587" t="str">
        <f t="shared" si="22"/>
        <v/>
      </c>
      <c r="BD127" s="587" t="str">
        <f t="shared" si="23"/>
        <v/>
      </c>
      <c r="BE127" s="808"/>
      <c r="BF127" s="646"/>
      <c r="BG127" s="649"/>
      <c r="BH127" s="649"/>
    </row>
    <row r="128" spans="2:60" ht="13.5" customHeight="1" x14ac:dyDescent="0.25">
      <c r="B128" s="401"/>
      <c r="D128" s="416">
        <f t="shared" si="31"/>
        <v>118</v>
      </c>
      <c r="E128" s="534"/>
      <c r="F128" s="534"/>
      <c r="G128" s="534"/>
      <c r="H128" s="534"/>
      <c r="I128" s="571"/>
      <c r="J128" s="571"/>
      <c r="K128" s="571"/>
      <c r="L128" s="571"/>
      <c r="M128" s="571"/>
      <c r="N128" s="484"/>
      <c r="O128" s="484"/>
      <c r="P128" s="586"/>
      <c r="Q128" s="571"/>
      <c r="R128" s="571"/>
      <c r="S128" s="571"/>
      <c r="T128" s="899"/>
      <c r="U128" s="756"/>
      <c r="V128" s="756"/>
      <c r="W128" s="581"/>
      <c r="X128" s="571"/>
      <c r="Y128" s="571"/>
      <c r="Z128" s="571"/>
      <c r="AA128" s="791"/>
      <c r="AB128" s="583"/>
      <c r="AC128" s="571"/>
      <c r="AD128" s="813"/>
      <c r="AE128" s="646"/>
      <c r="AF128" s="730"/>
      <c r="AG128" s="646"/>
      <c r="AH128" s="730"/>
      <c r="AI128" s="646"/>
      <c r="AJ128" s="416">
        <f t="shared" si="30"/>
        <v>118</v>
      </c>
      <c r="AK128" s="416" t="str">
        <f t="shared" si="15"/>
        <v/>
      </c>
      <c r="AL128" s="416" t="str">
        <f t="shared" si="32"/>
        <v/>
      </c>
      <c r="AM128" s="416" t="str">
        <f t="shared" si="33"/>
        <v/>
      </c>
      <c r="AN128" s="731"/>
      <c r="AO128" s="732"/>
      <c r="AP128" s="732"/>
      <c r="AQ128" s="479"/>
      <c r="AR128" s="479"/>
      <c r="AS128" s="584"/>
      <c r="AT128" s="584"/>
      <c r="AU128" s="585" t="str">
        <f t="shared" si="28"/>
        <v/>
      </c>
      <c r="AV128" s="585" t="str">
        <f t="shared" si="29"/>
        <v/>
      </c>
      <c r="AW128" s="479"/>
      <c r="AX128" s="479"/>
      <c r="AY128" s="587" t="str">
        <f t="shared" si="18"/>
        <v/>
      </c>
      <c r="AZ128" s="587" t="str">
        <f t="shared" si="19"/>
        <v/>
      </c>
      <c r="BA128" s="587" t="str">
        <f t="shared" si="20"/>
        <v/>
      </c>
      <c r="BB128" s="587" t="str">
        <f t="shared" si="21"/>
        <v/>
      </c>
      <c r="BC128" s="587" t="str">
        <f t="shared" si="22"/>
        <v/>
      </c>
      <c r="BD128" s="587" t="str">
        <f t="shared" si="23"/>
        <v/>
      </c>
      <c r="BE128" s="808"/>
      <c r="BF128" s="646"/>
      <c r="BG128" s="649"/>
      <c r="BH128" s="649"/>
    </row>
    <row r="129" spans="2:60" ht="13.5" customHeight="1" x14ac:dyDescent="0.25">
      <c r="B129" s="401"/>
      <c r="D129" s="416">
        <f t="shared" si="31"/>
        <v>119</v>
      </c>
      <c r="E129" s="534"/>
      <c r="F129" s="534"/>
      <c r="G129" s="534"/>
      <c r="H129" s="534"/>
      <c r="I129" s="571"/>
      <c r="J129" s="571"/>
      <c r="K129" s="571"/>
      <c r="L129" s="571"/>
      <c r="M129" s="571"/>
      <c r="N129" s="484"/>
      <c r="O129" s="484"/>
      <c r="P129" s="586"/>
      <c r="Q129" s="571"/>
      <c r="R129" s="571"/>
      <c r="S129" s="571"/>
      <c r="T129" s="899"/>
      <c r="U129" s="756"/>
      <c r="V129" s="756"/>
      <c r="W129" s="581"/>
      <c r="X129" s="571"/>
      <c r="Y129" s="571"/>
      <c r="Z129" s="571"/>
      <c r="AA129" s="791"/>
      <c r="AB129" s="583"/>
      <c r="AC129" s="571"/>
      <c r="AD129" s="813"/>
      <c r="AE129" s="646"/>
      <c r="AF129" s="730"/>
      <c r="AG129" s="646"/>
      <c r="AH129" s="730"/>
      <c r="AI129" s="646"/>
      <c r="AJ129" s="416">
        <f t="shared" si="30"/>
        <v>119</v>
      </c>
      <c r="AK129" s="416" t="str">
        <f t="shared" si="15"/>
        <v/>
      </c>
      <c r="AL129" s="416" t="str">
        <f t="shared" si="32"/>
        <v/>
      </c>
      <c r="AM129" s="416" t="str">
        <f t="shared" si="33"/>
        <v/>
      </c>
      <c r="AN129" s="731"/>
      <c r="AO129" s="732"/>
      <c r="AP129" s="732"/>
      <c r="AQ129" s="479"/>
      <c r="AR129" s="479"/>
      <c r="AS129" s="584"/>
      <c r="AT129" s="584"/>
      <c r="AU129" s="585" t="str">
        <f t="shared" si="28"/>
        <v/>
      </c>
      <c r="AV129" s="585" t="str">
        <f t="shared" si="29"/>
        <v/>
      </c>
      <c r="AW129" s="479"/>
      <c r="AX129" s="479"/>
      <c r="AY129" s="587" t="str">
        <f t="shared" si="18"/>
        <v/>
      </c>
      <c r="AZ129" s="587" t="str">
        <f t="shared" si="19"/>
        <v/>
      </c>
      <c r="BA129" s="587" t="str">
        <f t="shared" si="20"/>
        <v/>
      </c>
      <c r="BB129" s="587" t="str">
        <f t="shared" si="21"/>
        <v/>
      </c>
      <c r="BC129" s="587" t="str">
        <f t="shared" si="22"/>
        <v/>
      </c>
      <c r="BD129" s="587" t="str">
        <f t="shared" si="23"/>
        <v/>
      </c>
      <c r="BE129" s="808"/>
      <c r="BF129" s="646"/>
      <c r="BG129" s="649"/>
      <c r="BH129" s="649"/>
    </row>
    <row r="130" spans="2:60" ht="13.5" customHeight="1" x14ac:dyDescent="0.25">
      <c r="B130" s="401"/>
      <c r="D130" s="416">
        <f t="shared" si="31"/>
        <v>120</v>
      </c>
      <c r="E130" s="534"/>
      <c r="F130" s="534"/>
      <c r="G130" s="534"/>
      <c r="H130" s="534"/>
      <c r="I130" s="571"/>
      <c r="J130" s="571"/>
      <c r="K130" s="571"/>
      <c r="L130" s="571"/>
      <c r="M130" s="571"/>
      <c r="N130" s="484"/>
      <c r="O130" s="484"/>
      <c r="P130" s="586"/>
      <c r="Q130" s="571"/>
      <c r="R130" s="571"/>
      <c r="S130" s="571"/>
      <c r="T130" s="899"/>
      <c r="U130" s="756"/>
      <c r="V130" s="756"/>
      <c r="W130" s="581"/>
      <c r="X130" s="571"/>
      <c r="Y130" s="571"/>
      <c r="Z130" s="571"/>
      <c r="AA130" s="791"/>
      <c r="AB130" s="583"/>
      <c r="AC130" s="571"/>
      <c r="AD130" s="813"/>
      <c r="AE130" s="646"/>
      <c r="AF130" s="730"/>
      <c r="AG130" s="646"/>
      <c r="AH130" s="730"/>
      <c r="AI130" s="646"/>
      <c r="AJ130" s="416">
        <f>AJ129+1</f>
        <v>120</v>
      </c>
      <c r="AK130" s="416" t="str">
        <f t="shared" si="15"/>
        <v/>
      </c>
      <c r="AL130" s="416" t="str">
        <f t="shared" si="32"/>
        <v/>
      </c>
      <c r="AM130" s="416" t="str">
        <f t="shared" si="33"/>
        <v/>
      </c>
      <c r="AN130" s="731"/>
      <c r="AO130" s="732"/>
      <c r="AP130" s="732"/>
      <c r="AQ130" s="479"/>
      <c r="AR130" s="479"/>
      <c r="AS130" s="584"/>
      <c r="AT130" s="584"/>
      <c r="AU130" s="585" t="str">
        <f t="shared" si="28"/>
        <v/>
      </c>
      <c r="AV130" s="585" t="str">
        <f t="shared" si="29"/>
        <v/>
      </c>
      <c r="AW130" s="479"/>
      <c r="AX130" s="479"/>
      <c r="AY130" s="587" t="str">
        <f t="shared" si="18"/>
        <v/>
      </c>
      <c r="AZ130" s="587" t="str">
        <f t="shared" si="19"/>
        <v/>
      </c>
      <c r="BA130" s="587" t="str">
        <f t="shared" si="20"/>
        <v/>
      </c>
      <c r="BB130" s="587" t="str">
        <f t="shared" si="21"/>
        <v/>
      </c>
      <c r="BC130" s="587" t="str">
        <f t="shared" si="22"/>
        <v/>
      </c>
      <c r="BD130" s="587" t="str">
        <f t="shared" si="23"/>
        <v/>
      </c>
      <c r="BE130" s="808"/>
      <c r="BF130" s="646"/>
      <c r="BG130" s="649"/>
      <c r="BH130" s="649"/>
    </row>
    <row r="131" spans="2:60" ht="13.5" customHeight="1" x14ac:dyDescent="0.25">
      <c r="B131" s="401"/>
      <c r="D131" s="416">
        <f>D130+1</f>
        <v>121</v>
      </c>
      <c r="E131" s="534"/>
      <c r="F131" s="534"/>
      <c r="G131" s="534"/>
      <c r="H131" s="534"/>
      <c r="I131" s="571"/>
      <c r="J131" s="571"/>
      <c r="K131" s="571"/>
      <c r="L131" s="571"/>
      <c r="M131" s="571"/>
      <c r="N131" s="484"/>
      <c r="O131" s="484"/>
      <c r="P131" s="586"/>
      <c r="Q131" s="571"/>
      <c r="R131" s="571"/>
      <c r="S131" s="571"/>
      <c r="T131" s="899"/>
      <c r="U131" s="756"/>
      <c r="V131" s="756"/>
      <c r="W131" s="581"/>
      <c r="X131" s="571"/>
      <c r="Y131" s="571"/>
      <c r="Z131" s="571"/>
      <c r="AA131" s="791"/>
      <c r="AB131" s="583"/>
      <c r="AC131" s="571"/>
      <c r="AD131" s="813"/>
      <c r="AE131" s="646"/>
      <c r="AF131" s="730"/>
      <c r="AG131" s="646"/>
      <c r="AH131" s="730"/>
      <c r="AI131" s="646"/>
      <c r="AJ131" s="416">
        <f>AJ130+1</f>
        <v>121</v>
      </c>
      <c r="AK131" s="416" t="str">
        <f t="shared" si="15"/>
        <v/>
      </c>
      <c r="AL131" s="416" t="str">
        <f t="shared" si="32"/>
        <v/>
      </c>
      <c r="AM131" s="416" t="str">
        <f t="shared" si="33"/>
        <v/>
      </c>
      <c r="AN131" s="731"/>
      <c r="AO131" s="732"/>
      <c r="AP131" s="732"/>
      <c r="AQ131" s="479"/>
      <c r="AR131" s="479"/>
      <c r="AS131" s="584"/>
      <c r="AT131" s="584"/>
      <c r="AU131" s="585" t="str">
        <f t="shared" si="28"/>
        <v/>
      </c>
      <c r="AV131" s="585" t="str">
        <f t="shared" si="29"/>
        <v/>
      </c>
      <c r="AW131" s="479"/>
      <c r="AX131" s="479"/>
      <c r="AY131" s="587" t="str">
        <f t="shared" si="18"/>
        <v/>
      </c>
      <c r="AZ131" s="587" t="str">
        <f t="shared" si="19"/>
        <v/>
      </c>
      <c r="BA131" s="587" t="str">
        <f t="shared" si="20"/>
        <v/>
      </c>
      <c r="BB131" s="587" t="str">
        <f t="shared" si="21"/>
        <v/>
      </c>
      <c r="BC131" s="587" t="str">
        <f t="shared" si="22"/>
        <v/>
      </c>
      <c r="BD131" s="587" t="str">
        <f t="shared" si="23"/>
        <v/>
      </c>
      <c r="BE131" s="808"/>
      <c r="BF131" s="646"/>
      <c r="BG131" s="649"/>
      <c r="BH131" s="649"/>
    </row>
    <row r="132" spans="2:60" ht="13.5" customHeight="1" x14ac:dyDescent="0.25">
      <c r="B132" s="401"/>
      <c r="D132" s="416">
        <f>D131+1</f>
        <v>122</v>
      </c>
      <c r="E132" s="534"/>
      <c r="F132" s="534"/>
      <c r="G132" s="534"/>
      <c r="H132" s="534"/>
      <c r="I132" s="571"/>
      <c r="J132" s="571"/>
      <c r="K132" s="571"/>
      <c r="L132" s="571"/>
      <c r="M132" s="571"/>
      <c r="N132" s="484"/>
      <c r="O132" s="484"/>
      <c r="P132" s="586"/>
      <c r="Q132" s="571"/>
      <c r="R132" s="571"/>
      <c r="S132" s="571"/>
      <c r="T132" s="899"/>
      <c r="U132" s="756"/>
      <c r="V132" s="756"/>
      <c r="W132" s="581"/>
      <c r="X132" s="571"/>
      <c r="Y132" s="571"/>
      <c r="Z132" s="571"/>
      <c r="AA132" s="791"/>
      <c r="AB132" s="583"/>
      <c r="AC132" s="571"/>
      <c r="AD132" s="813"/>
      <c r="AE132" s="646"/>
      <c r="AF132" s="730"/>
      <c r="AG132" s="646"/>
      <c r="AH132" s="730"/>
      <c r="AI132" s="646"/>
      <c r="AJ132" s="416">
        <f t="shared" ref="AJ132:AJ159" si="34">AJ131+1</f>
        <v>122</v>
      </c>
      <c r="AK132" s="416" t="str">
        <f t="shared" si="15"/>
        <v/>
      </c>
      <c r="AL132" s="416" t="str">
        <f t="shared" si="32"/>
        <v/>
      </c>
      <c r="AM132" s="416" t="str">
        <f t="shared" si="33"/>
        <v/>
      </c>
      <c r="AN132" s="731"/>
      <c r="AO132" s="732"/>
      <c r="AP132" s="732"/>
      <c r="AQ132" s="479"/>
      <c r="AR132" s="479"/>
      <c r="AS132" s="584"/>
      <c r="AT132" s="584"/>
      <c r="AU132" s="585" t="str">
        <f t="shared" si="28"/>
        <v/>
      </c>
      <c r="AV132" s="585" t="str">
        <f t="shared" si="29"/>
        <v/>
      </c>
      <c r="AW132" s="479"/>
      <c r="AX132" s="479"/>
      <c r="AY132" s="587" t="str">
        <f t="shared" si="18"/>
        <v/>
      </c>
      <c r="AZ132" s="587" t="str">
        <f t="shared" si="19"/>
        <v/>
      </c>
      <c r="BA132" s="587" t="str">
        <f t="shared" si="20"/>
        <v/>
      </c>
      <c r="BB132" s="587" t="str">
        <f t="shared" si="21"/>
        <v/>
      </c>
      <c r="BC132" s="587" t="str">
        <f t="shared" si="22"/>
        <v/>
      </c>
      <c r="BD132" s="587" t="str">
        <f t="shared" si="23"/>
        <v/>
      </c>
      <c r="BE132" s="808"/>
      <c r="BF132" s="646"/>
      <c r="BG132" s="649"/>
      <c r="BH132" s="649"/>
    </row>
    <row r="133" spans="2:60" ht="13.5" customHeight="1" x14ac:dyDescent="0.25">
      <c r="B133" s="401"/>
      <c r="D133" s="416">
        <f>D132+1</f>
        <v>123</v>
      </c>
      <c r="E133" s="534"/>
      <c r="F133" s="534"/>
      <c r="G133" s="534"/>
      <c r="H133" s="534"/>
      <c r="I133" s="571"/>
      <c r="J133" s="571"/>
      <c r="K133" s="571"/>
      <c r="L133" s="571"/>
      <c r="M133" s="571"/>
      <c r="N133" s="484"/>
      <c r="O133" s="484"/>
      <c r="P133" s="586"/>
      <c r="Q133" s="571"/>
      <c r="R133" s="571"/>
      <c r="S133" s="571"/>
      <c r="T133" s="899"/>
      <c r="U133" s="756"/>
      <c r="V133" s="756"/>
      <c r="W133" s="581"/>
      <c r="X133" s="571"/>
      <c r="Y133" s="571"/>
      <c r="Z133" s="571"/>
      <c r="AA133" s="791"/>
      <c r="AB133" s="583"/>
      <c r="AC133" s="571"/>
      <c r="AD133" s="813"/>
      <c r="AE133" s="646"/>
      <c r="AF133" s="730"/>
      <c r="AG133" s="646"/>
      <c r="AH133" s="730"/>
      <c r="AI133" s="646"/>
      <c r="AJ133" s="416">
        <f t="shared" si="34"/>
        <v>123</v>
      </c>
      <c r="AK133" s="416" t="str">
        <f t="shared" si="15"/>
        <v/>
      </c>
      <c r="AL133" s="416" t="str">
        <f t="shared" si="32"/>
        <v/>
      </c>
      <c r="AM133" s="416" t="str">
        <f t="shared" si="33"/>
        <v/>
      </c>
      <c r="AN133" s="731"/>
      <c r="AO133" s="732"/>
      <c r="AP133" s="732"/>
      <c r="AQ133" s="479"/>
      <c r="AR133" s="479"/>
      <c r="AS133" s="584"/>
      <c r="AT133" s="584"/>
      <c r="AU133" s="585" t="str">
        <f t="shared" si="28"/>
        <v/>
      </c>
      <c r="AV133" s="585" t="str">
        <f t="shared" si="29"/>
        <v/>
      </c>
      <c r="AW133" s="479"/>
      <c r="AX133" s="479"/>
      <c r="AY133" s="587" t="str">
        <f t="shared" si="18"/>
        <v/>
      </c>
      <c r="AZ133" s="587" t="str">
        <f t="shared" si="19"/>
        <v/>
      </c>
      <c r="BA133" s="587" t="str">
        <f t="shared" si="20"/>
        <v/>
      </c>
      <c r="BB133" s="587" t="str">
        <f t="shared" si="21"/>
        <v/>
      </c>
      <c r="BC133" s="587" t="str">
        <f t="shared" si="22"/>
        <v/>
      </c>
      <c r="BD133" s="587" t="str">
        <f t="shared" si="23"/>
        <v/>
      </c>
      <c r="BE133" s="808"/>
      <c r="BF133" s="646"/>
      <c r="BG133" s="649"/>
      <c r="BH133" s="649"/>
    </row>
    <row r="134" spans="2:60" ht="13.5" customHeight="1" x14ac:dyDescent="0.25">
      <c r="B134" s="401"/>
      <c r="D134" s="416">
        <f t="shared" ref="D134:D161" si="35">D133+1</f>
        <v>124</v>
      </c>
      <c r="E134" s="534"/>
      <c r="F134" s="534"/>
      <c r="G134" s="534"/>
      <c r="H134" s="534"/>
      <c r="I134" s="571"/>
      <c r="J134" s="571"/>
      <c r="K134" s="571"/>
      <c r="L134" s="571"/>
      <c r="M134" s="571"/>
      <c r="N134" s="484"/>
      <c r="O134" s="484"/>
      <c r="P134" s="586"/>
      <c r="Q134" s="571"/>
      <c r="R134" s="571"/>
      <c r="S134" s="571"/>
      <c r="T134" s="899"/>
      <c r="U134" s="756"/>
      <c r="V134" s="756"/>
      <c r="W134" s="581"/>
      <c r="X134" s="571"/>
      <c r="Y134" s="571"/>
      <c r="Z134" s="571"/>
      <c r="AA134" s="791"/>
      <c r="AB134" s="583"/>
      <c r="AC134" s="571"/>
      <c r="AD134" s="813"/>
      <c r="AE134" s="646"/>
      <c r="AF134" s="730"/>
      <c r="AG134" s="646"/>
      <c r="AH134" s="730"/>
      <c r="AI134" s="646"/>
      <c r="AJ134" s="416">
        <f t="shared" si="34"/>
        <v>124</v>
      </c>
      <c r="AK134" s="416" t="str">
        <f t="shared" si="15"/>
        <v/>
      </c>
      <c r="AL134" s="416" t="str">
        <f t="shared" si="32"/>
        <v/>
      </c>
      <c r="AM134" s="416" t="str">
        <f t="shared" si="33"/>
        <v/>
      </c>
      <c r="AN134" s="731"/>
      <c r="AO134" s="732"/>
      <c r="AP134" s="732"/>
      <c r="AQ134" s="479"/>
      <c r="AR134" s="479"/>
      <c r="AS134" s="584"/>
      <c r="AT134" s="584"/>
      <c r="AU134" s="585" t="str">
        <f t="shared" si="28"/>
        <v/>
      </c>
      <c r="AV134" s="585" t="str">
        <f t="shared" si="29"/>
        <v/>
      </c>
      <c r="AW134" s="479"/>
      <c r="AX134" s="479"/>
      <c r="AY134" s="587" t="str">
        <f t="shared" si="18"/>
        <v/>
      </c>
      <c r="AZ134" s="587" t="str">
        <f t="shared" si="19"/>
        <v/>
      </c>
      <c r="BA134" s="587" t="str">
        <f t="shared" si="20"/>
        <v/>
      </c>
      <c r="BB134" s="587" t="str">
        <f t="shared" si="21"/>
        <v/>
      </c>
      <c r="BC134" s="587" t="str">
        <f t="shared" si="22"/>
        <v/>
      </c>
      <c r="BD134" s="587" t="str">
        <f t="shared" si="23"/>
        <v/>
      </c>
      <c r="BE134" s="808"/>
      <c r="BF134" s="646"/>
      <c r="BG134" s="649"/>
      <c r="BH134" s="649"/>
    </row>
    <row r="135" spans="2:60" ht="13.5" customHeight="1" x14ac:dyDescent="0.25">
      <c r="B135" s="401"/>
      <c r="D135" s="416">
        <f t="shared" si="35"/>
        <v>125</v>
      </c>
      <c r="E135" s="534"/>
      <c r="F135" s="534"/>
      <c r="G135" s="534"/>
      <c r="H135" s="534"/>
      <c r="I135" s="571"/>
      <c r="J135" s="571"/>
      <c r="K135" s="571"/>
      <c r="L135" s="571"/>
      <c r="M135" s="571"/>
      <c r="N135" s="484"/>
      <c r="O135" s="484"/>
      <c r="P135" s="586"/>
      <c r="Q135" s="571"/>
      <c r="R135" s="571"/>
      <c r="S135" s="571"/>
      <c r="T135" s="899"/>
      <c r="U135" s="756"/>
      <c r="V135" s="756"/>
      <c r="W135" s="581"/>
      <c r="X135" s="571"/>
      <c r="Y135" s="571"/>
      <c r="Z135" s="571"/>
      <c r="AA135" s="791"/>
      <c r="AB135" s="583"/>
      <c r="AC135" s="571"/>
      <c r="AD135" s="813"/>
      <c r="AE135" s="646"/>
      <c r="AF135" s="730"/>
      <c r="AG135" s="646"/>
      <c r="AH135" s="730"/>
      <c r="AI135" s="646"/>
      <c r="AJ135" s="416">
        <f t="shared" si="34"/>
        <v>125</v>
      </c>
      <c r="AK135" s="416" t="str">
        <f t="shared" si="15"/>
        <v/>
      </c>
      <c r="AL135" s="416" t="str">
        <f t="shared" si="32"/>
        <v/>
      </c>
      <c r="AM135" s="416" t="str">
        <f t="shared" si="33"/>
        <v/>
      </c>
      <c r="AN135" s="731"/>
      <c r="AO135" s="732"/>
      <c r="AP135" s="732"/>
      <c r="AQ135" s="479"/>
      <c r="AR135" s="479"/>
      <c r="AS135" s="584"/>
      <c r="AT135" s="584"/>
      <c r="AU135" s="585" t="str">
        <f t="shared" si="28"/>
        <v/>
      </c>
      <c r="AV135" s="585" t="str">
        <f t="shared" si="29"/>
        <v/>
      </c>
      <c r="AW135" s="479"/>
      <c r="AX135" s="479"/>
      <c r="AY135" s="587" t="str">
        <f t="shared" si="18"/>
        <v/>
      </c>
      <c r="AZ135" s="587" t="str">
        <f t="shared" si="19"/>
        <v/>
      </c>
      <c r="BA135" s="587" t="str">
        <f t="shared" si="20"/>
        <v/>
      </c>
      <c r="BB135" s="587" t="str">
        <f t="shared" si="21"/>
        <v/>
      </c>
      <c r="BC135" s="587" t="str">
        <f t="shared" si="22"/>
        <v/>
      </c>
      <c r="BD135" s="587" t="str">
        <f t="shared" si="23"/>
        <v/>
      </c>
      <c r="BE135" s="808"/>
      <c r="BF135" s="646"/>
      <c r="BG135" s="649"/>
      <c r="BH135" s="649"/>
    </row>
    <row r="136" spans="2:60" ht="13.5" customHeight="1" x14ac:dyDescent="0.25">
      <c r="B136" s="401"/>
      <c r="D136" s="416">
        <f t="shared" si="35"/>
        <v>126</v>
      </c>
      <c r="E136" s="534"/>
      <c r="F136" s="534"/>
      <c r="G136" s="534"/>
      <c r="H136" s="534"/>
      <c r="I136" s="571"/>
      <c r="J136" s="571"/>
      <c r="K136" s="571"/>
      <c r="L136" s="571"/>
      <c r="M136" s="571"/>
      <c r="N136" s="484"/>
      <c r="O136" s="484"/>
      <c r="P136" s="586"/>
      <c r="Q136" s="571"/>
      <c r="R136" s="571"/>
      <c r="S136" s="571"/>
      <c r="T136" s="899"/>
      <c r="U136" s="756"/>
      <c r="V136" s="756"/>
      <c r="W136" s="581"/>
      <c r="X136" s="571"/>
      <c r="Y136" s="571"/>
      <c r="Z136" s="571"/>
      <c r="AA136" s="791"/>
      <c r="AB136" s="583"/>
      <c r="AC136" s="571"/>
      <c r="AD136" s="813"/>
      <c r="AE136" s="646"/>
      <c r="AF136" s="730"/>
      <c r="AG136" s="646"/>
      <c r="AH136" s="730"/>
      <c r="AI136" s="646"/>
      <c r="AJ136" s="416">
        <f t="shared" si="34"/>
        <v>126</v>
      </c>
      <c r="AK136" s="416" t="str">
        <f t="shared" si="15"/>
        <v/>
      </c>
      <c r="AL136" s="416" t="str">
        <f t="shared" si="32"/>
        <v/>
      </c>
      <c r="AM136" s="416" t="str">
        <f t="shared" si="33"/>
        <v/>
      </c>
      <c r="AN136" s="731"/>
      <c r="AO136" s="732"/>
      <c r="AP136" s="732"/>
      <c r="AQ136" s="479"/>
      <c r="AR136" s="479"/>
      <c r="AS136" s="584"/>
      <c r="AT136" s="584"/>
      <c r="AU136" s="585" t="str">
        <f t="shared" si="28"/>
        <v/>
      </c>
      <c r="AV136" s="585" t="str">
        <f t="shared" si="29"/>
        <v/>
      </c>
      <c r="AW136" s="479"/>
      <c r="AX136" s="479"/>
      <c r="AY136" s="587" t="str">
        <f t="shared" si="18"/>
        <v/>
      </c>
      <c r="AZ136" s="587" t="str">
        <f t="shared" si="19"/>
        <v/>
      </c>
      <c r="BA136" s="587" t="str">
        <f t="shared" si="20"/>
        <v/>
      </c>
      <c r="BB136" s="587" t="str">
        <f t="shared" si="21"/>
        <v/>
      </c>
      <c r="BC136" s="587" t="str">
        <f t="shared" si="22"/>
        <v/>
      </c>
      <c r="BD136" s="587" t="str">
        <f t="shared" si="23"/>
        <v/>
      </c>
      <c r="BE136" s="808"/>
      <c r="BF136" s="646"/>
      <c r="BG136" s="649"/>
      <c r="BH136" s="649"/>
    </row>
    <row r="137" spans="2:60" ht="13.5" customHeight="1" x14ac:dyDescent="0.25">
      <c r="B137" s="401"/>
      <c r="D137" s="416">
        <f t="shared" si="35"/>
        <v>127</v>
      </c>
      <c r="E137" s="534"/>
      <c r="F137" s="534"/>
      <c r="G137" s="534"/>
      <c r="H137" s="534"/>
      <c r="I137" s="571"/>
      <c r="J137" s="571"/>
      <c r="K137" s="571"/>
      <c r="L137" s="571"/>
      <c r="M137" s="571"/>
      <c r="N137" s="484"/>
      <c r="O137" s="484"/>
      <c r="P137" s="586"/>
      <c r="Q137" s="571"/>
      <c r="R137" s="571"/>
      <c r="S137" s="571"/>
      <c r="T137" s="899"/>
      <c r="U137" s="756"/>
      <c r="V137" s="756"/>
      <c r="W137" s="581"/>
      <c r="X137" s="571"/>
      <c r="Y137" s="571"/>
      <c r="Z137" s="571"/>
      <c r="AA137" s="791"/>
      <c r="AB137" s="583"/>
      <c r="AC137" s="571"/>
      <c r="AD137" s="813"/>
      <c r="AE137" s="646"/>
      <c r="AF137" s="730"/>
      <c r="AG137" s="646"/>
      <c r="AH137" s="730"/>
      <c r="AI137" s="646"/>
      <c r="AJ137" s="416">
        <f t="shared" si="34"/>
        <v>127</v>
      </c>
      <c r="AK137" s="416" t="str">
        <f t="shared" si="15"/>
        <v/>
      </c>
      <c r="AL137" s="416" t="str">
        <f t="shared" si="32"/>
        <v/>
      </c>
      <c r="AM137" s="416" t="str">
        <f t="shared" si="33"/>
        <v/>
      </c>
      <c r="AN137" s="731"/>
      <c r="AO137" s="732"/>
      <c r="AP137" s="732"/>
      <c r="AQ137" s="479"/>
      <c r="AR137" s="479"/>
      <c r="AS137" s="584"/>
      <c r="AT137" s="584"/>
      <c r="AU137" s="585" t="str">
        <f t="shared" si="28"/>
        <v/>
      </c>
      <c r="AV137" s="585" t="str">
        <f t="shared" si="29"/>
        <v/>
      </c>
      <c r="AW137" s="479"/>
      <c r="AX137" s="479"/>
      <c r="AY137" s="587" t="str">
        <f t="shared" si="18"/>
        <v/>
      </c>
      <c r="AZ137" s="587" t="str">
        <f t="shared" si="19"/>
        <v/>
      </c>
      <c r="BA137" s="587" t="str">
        <f t="shared" si="20"/>
        <v/>
      </c>
      <c r="BB137" s="587" t="str">
        <f t="shared" si="21"/>
        <v/>
      </c>
      <c r="BC137" s="587" t="str">
        <f t="shared" si="22"/>
        <v/>
      </c>
      <c r="BD137" s="587" t="str">
        <f t="shared" si="23"/>
        <v/>
      </c>
      <c r="BE137" s="808"/>
      <c r="BF137" s="646"/>
      <c r="BG137" s="649"/>
      <c r="BH137" s="649"/>
    </row>
    <row r="138" spans="2:60" ht="13.5" customHeight="1" x14ac:dyDescent="0.25">
      <c r="B138" s="401"/>
      <c r="D138" s="416">
        <f t="shared" si="35"/>
        <v>128</v>
      </c>
      <c r="E138" s="534"/>
      <c r="F138" s="534"/>
      <c r="G138" s="534"/>
      <c r="H138" s="534"/>
      <c r="I138" s="571"/>
      <c r="J138" s="571"/>
      <c r="K138" s="571"/>
      <c r="L138" s="571"/>
      <c r="M138" s="571"/>
      <c r="N138" s="484"/>
      <c r="O138" s="484"/>
      <c r="P138" s="586"/>
      <c r="Q138" s="571"/>
      <c r="R138" s="571"/>
      <c r="S138" s="571"/>
      <c r="T138" s="899"/>
      <c r="U138" s="756"/>
      <c r="V138" s="756"/>
      <c r="W138" s="581"/>
      <c r="X138" s="571"/>
      <c r="Y138" s="571"/>
      <c r="Z138" s="571"/>
      <c r="AA138" s="791"/>
      <c r="AB138" s="583"/>
      <c r="AC138" s="571"/>
      <c r="AD138" s="813"/>
      <c r="AE138" s="646"/>
      <c r="AF138" s="730"/>
      <c r="AG138" s="646"/>
      <c r="AH138" s="730"/>
      <c r="AI138" s="646"/>
      <c r="AJ138" s="416">
        <f t="shared" si="34"/>
        <v>128</v>
      </c>
      <c r="AK138" s="416" t="str">
        <f t="shared" si="15"/>
        <v/>
      </c>
      <c r="AL138" s="416" t="str">
        <f t="shared" si="32"/>
        <v/>
      </c>
      <c r="AM138" s="416" t="str">
        <f t="shared" si="33"/>
        <v/>
      </c>
      <c r="AN138" s="731"/>
      <c r="AO138" s="732"/>
      <c r="AP138" s="732"/>
      <c r="AQ138" s="479"/>
      <c r="AR138" s="479"/>
      <c r="AS138" s="584"/>
      <c r="AT138" s="584"/>
      <c r="AU138" s="585" t="str">
        <f t="shared" si="28"/>
        <v/>
      </c>
      <c r="AV138" s="585" t="str">
        <f t="shared" si="29"/>
        <v/>
      </c>
      <c r="AW138" s="479"/>
      <c r="AX138" s="479"/>
      <c r="AY138" s="587" t="str">
        <f t="shared" si="18"/>
        <v/>
      </c>
      <c r="AZ138" s="587" t="str">
        <f t="shared" si="19"/>
        <v/>
      </c>
      <c r="BA138" s="587" t="str">
        <f t="shared" si="20"/>
        <v/>
      </c>
      <c r="BB138" s="587" t="str">
        <f t="shared" si="21"/>
        <v/>
      </c>
      <c r="BC138" s="587" t="str">
        <f t="shared" si="22"/>
        <v/>
      </c>
      <c r="BD138" s="587" t="str">
        <f t="shared" si="23"/>
        <v/>
      </c>
      <c r="BE138" s="808"/>
      <c r="BF138" s="646"/>
      <c r="BG138" s="649"/>
      <c r="BH138" s="649"/>
    </row>
    <row r="139" spans="2:60" ht="13.5" customHeight="1" x14ac:dyDescent="0.25">
      <c r="B139" s="401"/>
      <c r="D139" s="416">
        <f t="shared" si="35"/>
        <v>129</v>
      </c>
      <c r="E139" s="534"/>
      <c r="F139" s="534"/>
      <c r="G139" s="534"/>
      <c r="H139" s="534"/>
      <c r="I139" s="571"/>
      <c r="J139" s="571"/>
      <c r="K139" s="571"/>
      <c r="L139" s="571"/>
      <c r="M139" s="571"/>
      <c r="N139" s="484"/>
      <c r="O139" s="484"/>
      <c r="P139" s="586"/>
      <c r="Q139" s="571"/>
      <c r="R139" s="571"/>
      <c r="S139" s="571"/>
      <c r="T139" s="899"/>
      <c r="U139" s="756"/>
      <c r="V139" s="756"/>
      <c r="W139" s="581"/>
      <c r="X139" s="571"/>
      <c r="Y139" s="571"/>
      <c r="Z139" s="571"/>
      <c r="AA139" s="791"/>
      <c r="AB139" s="583"/>
      <c r="AC139" s="571"/>
      <c r="AD139" s="813"/>
      <c r="AE139" s="646"/>
      <c r="AF139" s="730"/>
      <c r="AG139" s="646"/>
      <c r="AH139" s="730"/>
      <c r="AI139" s="646"/>
      <c r="AJ139" s="416">
        <f t="shared" si="34"/>
        <v>129</v>
      </c>
      <c r="AK139" s="416" t="str">
        <f t="shared" si="15"/>
        <v/>
      </c>
      <c r="AL139" s="416" t="str">
        <f t="shared" si="32"/>
        <v/>
      </c>
      <c r="AM139" s="416" t="str">
        <f t="shared" si="33"/>
        <v/>
      </c>
      <c r="AN139" s="731"/>
      <c r="AO139" s="732"/>
      <c r="AP139" s="732"/>
      <c r="AQ139" s="479"/>
      <c r="AR139" s="479"/>
      <c r="AS139" s="584"/>
      <c r="AT139" s="584"/>
      <c r="AU139" s="585" t="str">
        <f t="shared" si="28"/>
        <v/>
      </c>
      <c r="AV139" s="585" t="str">
        <f t="shared" si="29"/>
        <v/>
      </c>
      <c r="AW139" s="479"/>
      <c r="AX139" s="479"/>
      <c r="AY139" s="587" t="str">
        <f t="shared" si="18"/>
        <v/>
      </c>
      <c r="AZ139" s="587" t="str">
        <f t="shared" si="19"/>
        <v/>
      </c>
      <c r="BA139" s="587" t="str">
        <f t="shared" si="20"/>
        <v/>
      </c>
      <c r="BB139" s="587" t="str">
        <f t="shared" si="21"/>
        <v/>
      </c>
      <c r="BC139" s="587" t="str">
        <f t="shared" si="22"/>
        <v/>
      </c>
      <c r="BD139" s="587" t="str">
        <f t="shared" si="23"/>
        <v/>
      </c>
      <c r="BE139" s="808"/>
      <c r="BF139" s="646"/>
      <c r="BG139" s="649"/>
      <c r="BH139" s="649"/>
    </row>
    <row r="140" spans="2:60" ht="13.5" customHeight="1" x14ac:dyDescent="0.25">
      <c r="B140" s="401"/>
      <c r="D140" s="416">
        <f t="shared" si="35"/>
        <v>130</v>
      </c>
      <c r="E140" s="534"/>
      <c r="F140" s="534"/>
      <c r="G140" s="534"/>
      <c r="H140" s="534"/>
      <c r="I140" s="571"/>
      <c r="J140" s="571"/>
      <c r="K140" s="571"/>
      <c r="L140" s="571"/>
      <c r="M140" s="571"/>
      <c r="N140" s="484"/>
      <c r="O140" s="484"/>
      <c r="P140" s="586"/>
      <c r="Q140" s="571"/>
      <c r="R140" s="571"/>
      <c r="S140" s="571"/>
      <c r="T140" s="899"/>
      <c r="U140" s="756"/>
      <c r="V140" s="756"/>
      <c r="W140" s="581"/>
      <c r="X140" s="571"/>
      <c r="Y140" s="571"/>
      <c r="Z140" s="571"/>
      <c r="AA140" s="791"/>
      <c r="AB140" s="583"/>
      <c r="AC140" s="571"/>
      <c r="AD140" s="813"/>
      <c r="AE140" s="646"/>
      <c r="AF140" s="730"/>
      <c r="AG140" s="646"/>
      <c r="AH140" s="730"/>
      <c r="AI140" s="646"/>
      <c r="AJ140" s="416">
        <f t="shared" si="34"/>
        <v>130</v>
      </c>
      <c r="AK140" s="416" t="str">
        <f t="shared" si="15"/>
        <v/>
      </c>
      <c r="AL140" s="416" t="str">
        <f t="shared" si="32"/>
        <v/>
      </c>
      <c r="AM140" s="416" t="str">
        <f t="shared" si="33"/>
        <v/>
      </c>
      <c r="AN140" s="731"/>
      <c r="AO140" s="732"/>
      <c r="AP140" s="732"/>
      <c r="AQ140" s="479"/>
      <c r="AR140" s="479"/>
      <c r="AS140" s="584"/>
      <c r="AT140" s="584"/>
      <c r="AU140" s="585" t="str">
        <f t="shared" ref="AU140:AU203" si="36">IF(P140="","",IF(L140="○",AO140*3.6/1000*P140*AQ140*AS140+AP140*3.6/1000*P140*AR140*AT140,""))</f>
        <v/>
      </c>
      <c r="AV140" s="585" t="str">
        <f t="shared" ref="AV140:AV203" si="37">IF(P140="","",IF(L140&lt;&gt;"○",AO140/1000*P140*AQ140*AS140+AP140/1000*P140*AR140*AT140,""))</f>
        <v/>
      </c>
      <c r="AW140" s="479"/>
      <c r="AX140" s="479"/>
      <c r="AY140" s="587" t="str">
        <f t="shared" si="18"/>
        <v/>
      </c>
      <c r="AZ140" s="587" t="str">
        <f t="shared" si="19"/>
        <v/>
      </c>
      <c r="BA140" s="587" t="str">
        <f t="shared" si="20"/>
        <v/>
      </c>
      <c r="BB140" s="587" t="str">
        <f t="shared" si="21"/>
        <v/>
      </c>
      <c r="BC140" s="587" t="str">
        <f t="shared" si="22"/>
        <v/>
      </c>
      <c r="BD140" s="587" t="str">
        <f t="shared" si="23"/>
        <v/>
      </c>
      <c r="BE140" s="808"/>
      <c r="BF140" s="646"/>
      <c r="BG140" s="649"/>
      <c r="BH140" s="649"/>
    </row>
    <row r="141" spans="2:60" ht="13.5" customHeight="1" x14ac:dyDescent="0.25">
      <c r="B141" s="401"/>
      <c r="D141" s="416">
        <f t="shared" si="35"/>
        <v>131</v>
      </c>
      <c r="E141" s="534"/>
      <c r="F141" s="534"/>
      <c r="G141" s="534"/>
      <c r="H141" s="534"/>
      <c r="I141" s="571"/>
      <c r="J141" s="571"/>
      <c r="K141" s="571"/>
      <c r="L141" s="571"/>
      <c r="M141" s="571"/>
      <c r="N141" s="484"/>
      <c r="O141" s="484"/>
      <c r="P141" s="586"/>
      <c r="Q141" s="571"/>
      <c r="R141" s="571"/>
      <c r="S141" s="571"/>
      <c r="T141" s="899"/>
      <c r="U141" s="756"/>
      <c r="V141" s="756"/>
      <c r="W141" s="581"/>
      <c r="X141" s="571"/>
      <c r="Y141" s="571"/>
      <c r="Z141" s="571"/>
      <c r="AA141" s="791"/>
      <c r="AB141" s="583"/>
      <c r="AC141" s="571"/>
      <c r="AD141" s="813"/>
      <c r="AE141" s="646"/>
      <c r="AF141" s="730"/>
      <c r="AG141" s="646"/>
      <c r="AH141" s="730"/>
      <c r="AI141" s="646"/>
      <c r="AJ141" s="416">
        <f t="shared" si="34"/>
        <v>131</v>
      </c>
      <c r="AK141" s="416" t="str">
        <f t="shared" si="15"/>
        <v/>
      </c>
      <c r="AL141" s="416" t="str">
        <f t="shared" si="32"/>
        <v/>
      </c>
      <c r="AM141" s="416" t="str">
        <f t="shared" si="33"/>
        <v/>
      </c>
      <c r="AN141" s="731"/>
      <c r="AO141" s="732"/>
      <c r="AP141" s="732"/>
      <c r="AQ141" s="479"/>
      <c r="AR141" s="479"/>
      <c r="AS141" s="584"/>
      <c r="AT141" s="584"/>
      <c r="AU141" s="585" t="str">
        <f t="shared" si="36"/>
        <v/>
      </c>
      <c r="AV141" s="585" t="str">
        <f t="shared" si="37"/>
        <v/>
      </c>
      <c r="AW141" s="479"/>
      <c r="AX141" s="479"/>
      <c r="AY141" s="587" t="str">
        <f t="shared" si="18"/>
        <v/>
      </c>
      <c r="AZ141" s="587" t="str">
        <f t="shared" si="19"/>
        <v/>
      </c>
      <c r="BA141" s="587" t="str">
        <f t="shared" si="20"/>
        <v/>
      </c>
      <c r="BB141" s="587" t="str">
        <f t="shared" si="21"/>
        <v/>
      </c>
      <c r="BC141" s="587" t="str">
        <f t="shared" si="22"/>
        <v/>
      </c>
      <c r="BD141" s="587" t="str">
        <f t="shared" si="23"/>
        <v/>
      </c>
      <c r="BE141" s="808"/>
      <c r="BF141" s="646"/>
      <c r="BG141" s="649"/>
      <c r="BH141" s="649"/>
    </row>
    <row r="142" spans="2:60" ht="13.5" customHeight="1" x14ac:dyDescent="0.25">
      <c r="B142" s="401"/>
      <c r="D142" s="416">
        <f t="shared" si="35"/>
        <v>132</v>
      </c>
      <c r="E142" s="534"/>
      <c r="F142" s="534"/>
      <c r="G142" s="534"/>
      <c r="H142" s="534"/>
      <c r="I142" s="571"/>
      <c r="J142" s="571"/>
      <c r="K142" s="571"/>
      <c r="L142" s="571"/>
      <c r="M142" s="571"/>
      <c r="N142" s="484"/>
      <c r="O142" s="484"/>
      <c r="P142" s="586"/>
      <c r="Q142" s="571"/>
      <c r="R142" s="571"/>
      <c r="S142" s="571"/>
      <c r="T142" s="899"/>
      <c r="U142" s="756"/>
      <c r="V142" s="756"/>
      <c r="W142" s="581"/>
      <c r="X142" s="571"/>
      <c r="Y142" s="571"/>
      <c r="Z142" s="571"/>
      <c r="AA142" s="791"/>
      <c r="AB142" s="583"/>
      <c r="AC142" s="571"/>
      <c r="AD142" s="813"/>
      <c r="AE142" s="646"/>
      <c r="AF142" s="730"/>
      <c r="AG142" s="646"/>
      <c r="AH142" s="730"/>
      <c r="AI142" s="646"/>
      <c r="AJ142" s="416">
        <f t="shared" si="34"/>
        <v>132</v>
      </c>
      <c r="AK142" s="416" t="str">
        <f t="shared" si="15"/>
        <v/>
      </c>
      <c r="AL142" s="416" t="str">
        <f t="shared" si="32"/>
        <v/>
      </c>
      <c r="AM142" s="416" t="str">
        <f t="shared" si="33"/>
        <v/>
      </c>
      <c r="AN142" s="731"/>
      <c r="AO142" s="732"/>
      <c r="AP142" s="732"/>
      <c r="AQ142" s="479"/>
      <c r="AR142" s="479"/>
      <c r="AS142" s="584"/>
      <c r="AT142" s="584"/>
      <c r="AU142" s="585" t="str">
        <f t="shared" si="36"/>
        <v/>
      </c>
      <c r="AV142" s="585" t="str">
        <f t="shared" si="37"/>
        <v/>
      </c>
      <c r="AW142" s="479"/>
      <c r="AX142" s="479"/>
      <c r="AY142" s="587" t="str">
        <f t="shared" si="18"/>
        <v/>
      </c>
      <c r="AZ142" s="587" t="str">
        <f t="shared" si="19"/>
        <v/>
      </c>
      <c r="BA142" s="587" t="str">
        <f t="shared" si="20"/>
        <v/>
      </c>
      <c r="BB142" s="587" t="str">
        <f t="shared" si="21"/>
        <v/>
      </c>
      <c r="BC142" s="587" t="str">
        <f t="shared" si="22"/>
        <v/>
      </c>
      <c r="BD142" s="587" t="str">
        <f t="shared" si="23"/>
        <v/>
      </c>
      <c r="BE142" s="808"/>
      <c r="BF142" s="646"/>
      <c r="BG142" s="649"/>
      <c r="BH142" s="649"/>
    </row>
    <row r="143" spans="2:60" ht="13.5" customHeight="1" x14ac:dyDescent="0.25">
      <c r="B143" s="401"/>
      <c r="D143" s="416">
        <f t="shared" si="35"/>
        <v>133</v>
      </c>
      <c r="E143" s="534"/>
      <c r="F143" s="534"/>
      <c r="G143" s="534"/>
      <c r="H143" s="534"/>
      <c r="I143" s="571"/>
      <c r="J143" s="571"/>
      <c r="K143" s="571"/>
      <c r="L143" s="571"/>
      <c r="M143" s="571"/>
      <c r="N143" s="484"/>
      <c r="O143" s="484"/>
      <c r="P143" s="586"/>
      <c r="Q143" s="571"/>
      <c r="R143" s="571"/>
      <c r="S143" s="571"/>
      <c r="T143" s="899"/>
      <c r="U143" s="756"/>
      <c r="V143" s="756"/>
      <c r="W143" s="581"/>
      <c r="X143" s="571"/>
      <c r="Y143" s="571"/>
      <c r="Z143" s="571"/>
      <c r="AA143" s="791"/>
      <c r="AB143" s="583"/>
      <c r="AC143" s="571"/>
      <c r="AD143" s="813"/>
      <c r="AE143" s="646"/>
      <c r="AF143" s="730"/>
      <c r="AG143" s="646"/>
      <c r="AH143" s="730"/>
      <c r="AI143" s="646"/>
      <c r="AJ143" s="416">
        <f t="shared" si="34"/>
        <v>133</v>
      </c>
      <c r="AK143" s="416" t="str">
        <f t="shared" si="15"/>
        <v/>
      </c>
      <c r="AL143" s="416" t="str">
        <f t="shared" si="32"/>
        <v/>
      </c>
      <c r="AM143" s="416" t="str">
        <f t="shared" si="33"/>
        <v/>
      </c>
      <c r="AN143" s="731"/>
      <c r="AO143" s="732"/>
      <c r="AP143" s="732"/>
      <c r="AQ143" s="479"/>
      <c r="AR143" s="479"/>
      <c r="AS143" s="584"/>
      <c r="AT143" s="584"/>
      <c r="AU143" s="585" t="str">
        <f t="shared" si="36"/>
        <v/>
      </c>
      <c r="AV143" s="585" t="str">
        <f t="shared" si="37"/>
        <v/>
      </c>
      <c r="AW143" s="479"/>
      <c r="AX143" s="479"/>
      <c r="AY143" s="587" t="str">
        <f t="shared" si="18"/>
        <v/>
      </c>
      <c r="AZ143" s="587" t="str">
        <f t="shared" si="19"/>
        <v/>
      </c>
      <c r="BA143" s="587" t="str">
        <f t="shared" si="20"/>
        <v/>
      </c>
      <c r="BB143" s="587" t="str">
        <f t="shared" si="21"/>
        <v/>
      </c>
      <c r="BC143" s="587" t="str">
        <f t="shared" si="22"/>
        <v/>
      </c>
      <c r="BD143" s="587" t="str">
        <f t="shared" si="23"/>
        <v/>
      </c>
      <c r="BE143" s="808"/>
      <c r="BF143" s="646"/>
      <c r="BG143" s="649"/>
      <c r="BH143" s="649"/>
    </row>
    <row r="144" spans="2:60" ht="13.5" customHeight="1" x14ac:dyDescent="0.25">
      <c r="B144" s="401"/>
      <c r="D144" s="416">
        <f t="shared" si="35"/>
        <v>134</v>
      </c>
      <c r="E144" s="534"/>
      <c r="F144" s="534"/>
      <c r="G144" s="534"/>
      <c r="H144" s="534"/>
      <c r="I144" s="571"/>
      <c r="J144" s="571"/>
      <c r="K144" s="571"/>
      <c r="L144" s="571"/>
      <c r="M144" s="571"/>
      <c r="N144" s="484"/>
      <c r="O144" s="484"/>
      <c r="P144" s="586"/>
      <c r="Q144" s="571"/>
      <c r="R144" s="571"/>
      <c r="S144" s="571"/>
      <c r="T144" s="899"/>
      <c r="U144" s="756"/>
      <c r="V144" s="756"/>
      <c r="W144" s="581"/>
      <c r="X144" s="571"/>
      <c r="Y144" s="571"/>
      <c r="Z144" s="571"/>
      <c r="AA144" s="791"/>
      <c r="AB144" s="583"/>
      <c r="AC144" s="571"/>
      <c r="AD144" s="813"/>
      <c r="AE144" s="646"/>
      <c r="AF144" s="730"/>
      <c r="AG144" s="646"/>
      <c r="AH144" s="730"/>
      <c r="AI144" s="646"/>
      <c r="AJ144" s="416">
        <f t="shared" si="34"/>
        <v>134</v>
      </c>
      <c r="AK144" s="416" t="str">
        <f t="shared" si="15"/>
        <v/>
      </c>
      <c r="AL144" s="416" t="str">
        <f t="shared" si="32"/>
        <v/>
      </c>
      <c r="AM144" s="416" t="str">
        <f t="shared" si="33"/>
        <v/>
      </c>
      <c r="AN144" s="731"/>
      <c r="AO144" s="732"/>
      <c r="AP144" s="732"/>
      <c r="AQ144" s="479"/>
      <c r="AR144" s="479"/>
      <c r="AS144" s="584"/>
      <c r="AT144" s="584"/>
      <c r="AU144" s="585" t="str">
        <f t="shared" si="36"/>
        <v/>
      </c>
      <c r="AV144" s="585" t="str">
        <f t="shared" si="37"/>
        <v/>
      </c>
      <c r="AW144" s="479"/>
      <c r="AX144" s="479"/>
      <c r="AY144" s="587" t="str">
        <f t="shared" si="18"/>
        <v/>
      </c>
      <c r="AZ144" s="587" t="str">
        <f t="shared" si="19"/>
        <v/>
      </c>
      <c r="BA144" s="587" t="str">
        <f t="shared" si="20"/>
        <v/>
      </c>
      <c r="BB144" s="587" t="str">
        <f t="shared" si="21"/>
        <v/>
      </c>
      <c r="BC144" s="587" t="str">
        <f t="shared" si="22"/>
        <v/>
      </c>
      <c r="BD144" s="587" t="str">
        <f t="shared" si="23"/>
        <v/>
      </c>
      <c r="BE144" s="808"/>
      <c r="BF144" s="646"/>
      <c r="BG144" s="649"/>
      <c r="BH144" s="649"/>
    </row>
    <row r="145" spans="2:60" ht="13.5" customHeight="1" x14ac:dyDescent="0.25">
      <c r="B145" s="401"/>
      <c r="D145" s="416">
        <f t="shared" si="35"/>
        <v>135</v>
      </c>
      <c r="E145" s="534"/>
      <c r="F145" s="534"/>
      <c r="G145" s="534"/>
      <c r="H145" s="534"/>
      <c r="I145" s="571"/>
      <c r="J145" s="571"/>
      <c r="K145" s="571"/>
      <c r="L145" s="571"/>
      <c r="M145" s="571"/>
      <c r="N145" s="484"/>
      <c r="O145" s="484"/>
      <c r="P145" s="586"/>
      <c r="Q145" s="571"/>
      <c r="R145" s="571"/>
      <c r="S145" s="571"/>
      <c r="T145" s="899"/>
      <c r="U145" s="756"/>
      <c r="V145" s="756"/>
      <c r="W145" s="581"/>
      <c r="X145" s="571"/>
      <c r="Y145" s="571"/>
      <c r="Z145" s="571"/>
      <c r="AA145" s="791"/>
      <c r="AB145" s="583"/>
      <c r="AC145" s="571"/>
      <c r="AD145" s="813"/>
      <c r="AE145" s="646"/>
      <c r="AF145" s="730"/>
      <c r="AG145" s="646"/>
      <c r="AH145" s="730"/>
      <c r="AI145" s="646"/>
      <c r="AJ145" s="416">
        <f t="shared" si="34"/>
        <v>135</v>
      </c>
      <c r="AK145" s="416" t="str">
        <f t="shared" si="15"/>
        <v/>
      </c>
      <c r="AL145" s="416" t="str">
        <f t="shared" si="32"/>
        <v/>
      </c>
      <c r="AM145" s="416" t="str">
        <f t="shared" si="33"/>
        <v/>
      </c>
      <c r="AN145" s="731"/>
      <c r="AO145" s="732"/>
      <c r="AP145" s="732"/>
      <c r="AQ145" s="479"/>
      <c r="AR145" s="479"/>
      <c r="AS145" s="584"/>
      <c r="AT145" s="584"/>
      <c r="AU145" s="585" t="str">
        <f t="shared" si="36"/>
        <v/>
      </c>
      <c r="AV145" s="585" t="str">
        <f t="shared" si="37"/>
        <v/>
      </c>
      <c r="AW145" s="479"/>
      <c r="AX145" s="479"/>
      <c r="AY145" s="587" t="str">
        <f t="shared" si="18"/>
        <v/>
      </c>
      <c r="AZ145" s="587" t="str">
        <f t="shared" si="19"/>
        <v/>
      </c>
      <c r="BA145" s="587" t="str">
        <f t="shared" si="20"/>
        <v/>
      </c>
      <c r="BB145" s="587" t="str">
        <f t="shared" si="21"/>
        <v/>
      </c>
      <c r="BC145" s="587" t="str">
        <f t="shared" si="22"/>
        <v/>
      </c>
      <c r="BD145" s="587" t="str">
        <f t="shared" si="23"/>
        <v/>
      </c>
      <c r="BE145" s="808"/>
      <c r="BF145" s="646"/>
      <c r="BG145" s="649"/>
      <c r="BH145" s="649"/>
    </row>
    <row r="146" spans="2:60" ht="13.5" customHeight="1" x14ac:dyDescent="0.25">
      <c r="B146" s="401"/>
      <c r="D146" s="416">
        <f t="shared" si="35"/>
        <v>136</v>
      </c>
      <c r="E146" s="534"/>
      <c r="F146" s="534"/>
      <c r="G146" s="534"/>
      <c r="H146" s="534"/>
      <c r="I146" s="571"/>
      <c r="J146" s="571"/>
      <c r="K146" s="571"/>
      <c r="L146" s="571"/>
      <c r="M146" s="571"/>
      <c r="N146" s="484"/>
      <c r="O146" s="484"/>
      <c r="P146" s="586"/>
      <c r="Q146" s="571"/>
      <c r="R146" s="571"/>
      <c r="S146" s="571"/>
      <c r="T146" s="899"/>
      <c r="U146" s="756"/>
      <c r="V146" s="756"/>
      <c r="W146" s="581"/>
      <c r="X146" s="571"/>
      <c r="Y146" s="571"/>
      <c r="Z146" s="571"/>
      <c r="AA146" s="791"/>
      <c r="AB146" s="583"/>
      <c r="AC146" s="571"/>
      <c r="AD146" s="813"/>
      <c r="AE146" s="646"/>
      <c r="AF146" s="730"/>
      <c r="AG146" s="646"/>
      <c r="AH146" s="730"/>
      <c r="AI146" s="646"/>
      <c r="AJ146" s="416">
        <f t="shared" si="34"/>
        <v>136</v>
      </c>
      <c r="AK146" s="416" t="str">
        <f t="shared" si="15"/>
        <v/>
      </c>
      <c r="AL146" s="416" t="str">
        <f t="shared" si="32"/>
        <v/>
      </c>
      <c r="AM146" s="416" t="str">
        <f t="shared" si="33"/>
        <v/>
      </c>
      <c r="AN146" s="731"/>
      <c r="AO146" s="732"/>
      <c r="AP146" s="732"/>
      <c r="AQ146" s="479"/>
      <c r="AR146" s="479"/>
      <c r="AS146" s="584"/>
      <c r="AT146" s="584"/>
      <c r="AU146" s="585" t="str">
        <f t="shared" si="36"/>
        <v/>
      </c>
      <c r="AV146" s="585" t="str">
        <f t="shared" si="37"/>
        <v/>
      </c>
      <c r="AW146" s="479"/>
      <c r="AX146" s="479"/>
      <c r="AY146" s="587" t="str">
        <f t="shared" si="18"/>
        <v/>
      </c>
      <c r="AZ146" s="587" t="str">
        <f t="shared" si="19"/>
        <v/>
      </c>
      <c r="BA146" s="587" t="str">
        <f t="shared" si="20"/>
        <v/>
      </c>
      <c r="BB146" s="587" t="str">
        <f t="shared" si="21"/>
        <v/>
      </c>
      <c r="BC146" s="587" t="str">
        <f t="shared" si="22"/>
        <v/>
      </c>
      <c r="BD146" s="587" t="str">
        <f t="shared" si="23"/>
        <v/>
      </c>
      <c r="BE146" s="808"/>
      <c r="BF146" s="646"/>
      <c r="BG146" s="649"/>
      <c r="BH146" s="649"/>
    </row>
    <row r="147" spans="2:60" ht="13.5" customHeight="1" x14ac:dyDescent="0.25">
      <c r="B147" s="401"/>
      <c r="D147" s="416">
        <f t="shared" si="35"/>
        <v>137</v>
      </c>
      <c r="E147" s="534"/>
      <c r="F147" s="534"/>
      <c r="G147" s="534"/>
      <c r="H147" s="534"/>
      <c r="I147" s="571"/>
      <c r="J147" s="571"/>
      <c r="K147" s="571"/>
      <c r="L147" s="571"/>
      <c r="M147" s="571"/>
      <c r="N147" s="484"/>
      <c r="O147" s="484"/>
      <c r="P147" s="586"/>
      <c r="Q147" s="571"/>
      <c r="R147" s="571"/>
      <c r="S147" s="571"/>
      <c r="T147" s="899"/>
      <c r="U147" s="756"/>
      <c r="V147" s="756"/>
      <c r="W147" s="581"/>
      <c r="X147" s="571"/>
      <c r="Y147" s="571"/>
      <c r="Z147" s="571"/>
      <c r="AA147" s="791"/>
      <c r="AB147" s="583"/>
      <c r="AC147" s="571"/>
      <c r="AD147" s="813"/>
      <c r="AE147" s="646"/>
      <c r="AF147" s="730"/>
      <c r="AG147" s="646"/>
      <c r="AH147" s="730"/>
      <c r="AI147" s="646"/>
      <c r="AJ147" s="416">
        <f t="shared" si="34"/>
        <v>137</v>
      </c>
      <c r="AK147" s="416" t="str">
        <f t="shared" si="15"/>
        <v/>
      </c>
      <c r="AL147" s="416" t="str">
        <f t="shared" si="32"/>
        <v/>
      </c>
      <c r="AM147" s="416" t="str">
        <f t="shared" si="33"/>
        <v/>
      </c>
      <c r="AN147" s="731"/>
      <c r="AO147" s="732"/>
      <c r="AP147" s="732"/>
      <c r="AQ147" s="479"/>
      <c r="AR147" s="479"/>
      <c r="AS147" s="584"/>
      <c r="AT147" s="584"/>
      <c r="AU147" s="585" t="str">
        <f t="shared" si="36"/>
        <v/>
      </c>
      <c r="AV147" s="585" t="str">
        <f t="shared" si="37"/>
        <v/>
      </c>
      <c r="AW147" s="479"/>
      <c r="AX147" s="479"/>
      <c r="AY147" s="587" t="str">
        <f t="shared" si="18"/>
        <v/>
      </c>
      <c r="AZ147" s="587" t="str">
        <f t="shared" si="19"/>
        <v/>
      </c>
      <c r="BA147" s="587" t="str">
        <f t="shared" si="20"/>
        <v/>
      </c>
      <c r="BB147" s="587" t="str">
        <f t="shared" si="21"/>
        <v/>
      </c>
      <c r="BC147" s="587" t="str">
        <f t="shared" si="22"/>
        <v/>
      </c>
      <c r="BD147" s="587" t="str">
        <f t="shared" si="23"/>
        <v/>
      </c>
      <c r="BE147" s="808"/>
      <c r="BF147" s="646"/>
      <c r="BG147" s="649"/>
      <c r="BH147" s="649"/>
    </row>
    <row r="148" spans="2:60" ht="13.5" customHeight="1" x14ac:dyDescent="0.25">
      <c r="B148" s="401"/>
      <c r="D148" s="416">
        <f t="shared" si="35"/>
        <v>138</v>
      </c>
      <c r="E148" s="534"/>
      <c r="F148" s="534"/>
      <c r="G148" s="534"/>
      <c r="H148" s="534"/>
      <c r="I148" s="571"/>
      <c r="J148" s="571"/>
      <c r="K148" s="571"/>
      <c r="L148" s="571"/>
      <c r="M148" s="571"/>
      <c r="N148" s="484"/>
      <c r="O148" s="484"/>
      <c r="P148" s="586"/>
      <c r="Q148" s="571"/>
      <c r="R148" s="571"/>
      <c r="S148" s="571"/>
      <c r="T148" s="899"/>
      <c r="U148" s="756"/>
      <c r="V148" s="756"/>
      <c r="W148" s="581"/>
      <c r="X148" s="571"/>
      <c r="Y148" s="571"/>
      <c r="Z148" s="571"/>
      <c r="AA148" s="791"/>
      <c r="AB148" s="583"/>
      <c r="AC148" s="571"/>
      <c r="AD148" s="813"/>
      <c r="AE148" s="646"/>
      <c r="AF148" s="730"/>
      <c r="AG148" s="646"/>
      <c r="AH148" s="730"/>
      <c r="AI148" s="646"/>
      <c r="AJ148" s="416">
        <f t="shared" si="34"/>
        <v>138</v>
      </c>
      <c r="AK148" s="416" t="str">
        <f t="shared" si="15"/>
        <v/>
      </c>
      <c r="AL148" s="416" t="str">
        <f t="shared" si="32"/>
        <v/>
      </c>
      <c r="AM148" s="416" t="str">
        <f t="shared" si="33"/>
        <v/>
      </c>
      <c r="AN148" s="731"/>
      <c r="AO148" s="732"/>
      <c r="AP148" s="732"/>
      <c r="AQ148" s="479"/>
      <c r="AR148" s="479"/>
      <c r="AS148" s="584"/>
      <c r="AT148" s="584"/>
      <c r="AU148" s="585" t="str">
        <f t="shared" si="36"/>
        <v/>
      </c>
      <c r="AV148" s="585" t="str">
        <f t="shared" si="37"/>
        <v/>
      </c>
      <c r="AW148" s="479"/>
      <c r="AX148" s="479"/>
      <c r="AY148" s="587" t="str">
        <f t="shared" si="18"/>
        <v/>
      </c>
      <c r="AZ148" s="587" t="str">
        <f t="shared" si="19"/>
        <v/>
      </c>
      <c r="BA148" s="587" t="str">
        <f t="shared" si="20"/>
        <v/>
      </c>
      <c r="BB148" s="587" t="str">
        <f t="shared" si="21"/>
        <v/>
      </c>
      <c r="BC148" s="587" t="str">
        <f t="shared" si="22"/>
        <v/>
      </c>
      <c r="BD148" s="587" t="str">
        <f t="shared" si="23"/>
        <v/>
      </c>
      <c r="BE148" s="808"/>
      <c r="BF148" s="646"/>
      <c r="BG148" s="649"/>
      <c r="BH148" s="649"/>
    </row>
    <row r="149" spans="2:60" ht="13.5" customHeight="1" x14ac:dyDescent="0.25">
      <c r="B149" s="401"/>
      <c r="D149" s="416">
        <f t="shared" si="35"/>
        <v>139</v>
      </c>
      <c r="E149" s="534"/>
      <c r="F149" s="534"/>
      <c r="G149" s="534"/>
      <c r="H149" s="534"/>
      <c r="I149" s="571"/>
      <c r="J149" s="571"/>
      <c r="K149" s="571"/>
      <c r="L149" s="571"/>
      <c r="M149" s="571"/>
      <c r="N149" s="484"/>
      <c r="O149" s="484"/>
      <c r="P149" s="586"/>
      <c r="Q149" s="571"/>
      <c r="R149" s="571"/>
      <c r="S149" s="571"/>
      <c r="T149" s="899"/>
      <c r="U149" s="756"/>
      <c r="V149" s="756"/>
      <c r="W149" s="581"/>
      <c r="X149" s="571"/>
      <c r="Y149" s="571"/>
      <c r="Z149" s="571"/>
      <c r="AA149" s="791"/>
      <c r="AB149" s="583"/>
      <c r="AC149" s="571"/>
      <c r="AD149" s="813"/>
      <c r="AE149" s="646"/>
      <c r="AF149" s="730"/>
      <c r="AG149" s="646"/>
      <c r="AH149" s="730"/>
      <c r="AI149" s="646"/>
      <c r="AJ149" s="416">
        <f t="shared" si="34"/>
        <v>139</v>
      </c>
      <c r="AK149" s="416" t="str">
        <f t="shared" si="15"/>
        <v/>
      </c>
      <c r="AL149" s="416" t="str">
        <f t="shared" si="32"/>
        <v/>
      </c>
      <c r="AM149" s="416" t="str">
        <f t="shared" si="33"/>
        <v/>
      </c>
      <c r="AN149" s="731"/>
      <c r="AO149" s="732"/>
      <c r="AP149" s="732"/>
      <c r="AQ149" s="479"/>
      <c r="AR149" s="479"/>
      <c r="AS149" s="584"/>
      <c r="AT149" s="584"/>
      <c r="AU149" s="585" t="str">
        <f t="shared" si="36"/>
        <v/>
      </c>
      <c r="AV149" s="585" t="str">
        <f t="shared" si="37"/>
        <v/>
      </c>
      <c r="AW149" s="479"/>
      <c r="AX149" s="479"/>
      <c r="AY149" s="587" t="str">
        <f t="shared" si="18"/>
        <v/>
      </c>
      <c r="AZ149" s="587" t="str">
        <f t="shared" si="19"/>
        <v/>
      </c>
      <c r="BA149" s="587" t="str">
        <f t="shared" si="20"/>
        <v/>
      </c>
      <c r="BB149" s="587" t="str">
        <f t="shared" si="21"/>
        <v/>
      </c>
      <c r="BC149" s="587" t="str">
        <f t="shared" si="22"/>
        <v/>
      </c>
      <c r="BD149" s="587" t="str">
        <f t="shared" si="23"/>
        <v/>
      </c>
      <c r="BE149" s="808"/>
      <c r="BF149" s="646"/>
      <c r="BG149" s="649"/>
      <c r="BH149" s="649"/>
    </row>
    <row r="150" spans="2:60" ht="13.5" customHeight="1" x14ac:dyDescent="0.25">
      <c r="B150" s="401"/>
      <c r="D150" s="416">
        <f t="shared" si="35"/>
        <v>140</v>
      </c>
      <c r="E150" s="534"/>
      <c r="F150" s="534"/>
      <c r="G150" s="534"/>
      <c r="H150" s="534"/>
      <c r="I150" s="571"/>
      <c r="J150" s="571"/>
      <c r="K150" s="571"/>
      <c r="L150" s="571"/>
      <c r="M150" s="571"/>
      <c r="N150" s="484"/>
      <c r="O150" s="484"/>
      <c r="P150" s="586"/>
      <c r="Q150" s="571"/>
      <c r="R150" s="571"/>
      <c r="S150" s="571"/>
      <c r="T150" s="899"/>
      <c r="U150" s="756"/>
      <c r="V150" s="756"/>
      <c r="W150" s="581"/>
      <c r="X150" s="571"/>
      <c r="Y150" s="571"/>
      <c r="Z150" s="571"/>
      <c r="AA150" s="791"/>
      <c r="AB150" s="583"/>
      <c r="AC150" s="571"/>
      <c r="AD150" s="813"/>
      <c r="AE150" s="646"/>
      <c r="AF150" s="730"/>
      <c r="AG150" s="646"/>
      <c r="AH150" s="730"/>
      <c r="AI150" s="646"/>
      <c r="AJ150" s="416">
        <f t="shared" si="34"/>
        <v>140</v>
      </c>
      <c r="AK150" s="416" t="str">
        <f t="shared" si="15"/>
        <v/>
      </c>
      <c r="AL150" s="416" t="str">
        <f t="shared" si="32"/>
        <v/>
      </c>
      <c r="AM150" s="416" t="str">
        <f t="shared" si="33"/>
        <v/>
      </c>
      <c r="AN150" s="731"/>
      <c r="AO150" s="732"/>
      <c r="AP150" s="732"/>
      <c r="AQ150" s="479"/>
      <c r="AR150" s="479"/>
      <c r="AS150" s="584"/>
      <c r="AT150" s="584"/>
      <c r="AU150" s="585" t="str">
        <f t="shared" si="36"/>
        <v/>
      </c>
      <c r="AV150" s="585" t="str">
        <f t="shared" si="37"/>
        <v/>
      </c>
      <c r="AW150" s="479"/>
      <c r="AX150" s="479"/>
      <c r="AY150" s="587" t="str">
        <f t="shared" si="18"/>
        <v/>
      </c>
      <c r="AZ150" s="587" t="str">
        <f t="shared" si="19"/>
        <v/>
      </c>
      <c r="BA150" s="587" t="str">
        <f t="shared" si="20"/>
        <v/>
      </c>
      <c r="BB150" s="587" t="str">
        <f t="shared" si="21"/>
        <v/>
      </c>
      <c r="BC150" s="587" t="str">
        <f t="shared" si="22"/>
        <v/>
      </c>
      <c r="BD150" s="587" t="str">
        <f t="shared" si="23"/>
        <v/>
      </c>
      <c r="BE150" s="808"/>
      <c r="BF150" s="646"/>
      <c r="BG150" s="649"/>
      <c r="BH150" s="649"/>
    </row>
    <row r="151" spans="2:60" ht="13.5" customHeight="1" x14ac:dyDescent="0.25">
      <c r="B151" s="401"/>
      <c r="D151" s="416">
        <f t="shared" si="35"/>
        <v>141</v>
      </c>
      <c r="E151" s="534"/>
      <c r="F151" s="534"/>
      <c r="G151" s="534"/>
      <c r="H151" s="534"/>
      <c r="I151" s="571"/>
      <c r="J151" s="571"/>
      <c r="K151" s="571"/>
      <c r="L151" s="571"/>
      <c r="M151" s="571"/>
      <c r="N151" s="484"/>
      <c r="O151" s="484"/>
      <c r="P151" s="586"/>
      <c r="Q151" s="571"/>
      <c r="R151" s="571"/>
      <c r="S151" s="571"/>
      <c r="T151" s="899"/>
      <c r="U151" s="756"/>
      <c r="V151" s="756"/>
      <c r="W151" s="581"/>
      <c r="X151" s="571"/>
      <c r="Y151" s="571"/>
      <c r="Z151" s="571"/>
      <c r="AA151" s="791"/>
      <c r="AB151" s="583"/>
      <c r="AC151" s="571"/>
      <c r="AD151" s="813"/>
      <c r="AE151" s="646"/>
      <c r="AF151" s="730"/>
      <c r="AG151" s="646"/>
      <c r="AH151" s="730"/>
      <c r="AI151" s="646"/>
      <c r="AJ151" s="416">
        <f t="shared" si="34"/>
        <v>141</v>
      </c>
      <c r="AK151" s="416" t="str">
        <f t="shared" si="15"/>
        <v/>
      </c>
      <c r="AL151" s="416" t="str">
        <f t="shared" si="32"/>
        <v/>
      </c>
      <c r="AM151" s="416" t="str">
        <f t="shared" si="33"/>
        <v/>
      </c>
      <c r="AN151" s="731"/>
      <c r="AO151" s="732"/>
      <c r="AP151" s="732"/>
      <c r="AQ151" s="479"/>
      <c r="AR151" s="479"/>
      <c r="AS151" s="584"/>
      <c r="AT151" s="584"/>
      <c r="AU151" s="585" t="str">
        <f t="shared" si="36"/>
        <v/>
      </c>
      <c r="AV151" s="585" t="str">
        <f t="shared" si="37"/>
        <v/>
      </c>
      <c r="AW151" s="479"/>
      <c r="AX151" s="479"/>
      <c r="AY151" s="587" t="str">
        <f t="shared" si="18"/>
        <v/>
      </c>
      <c r="AZ151" s="587" t="str">
        <f t="shared" si="19"/>
        <v/>
      </c>
      <c r="BA151" s="587" t="str">
        <f t="shared" si="20"/>
        <v/>
      </c>
      <c r="BB151" s="587" t="str">
        <f t="shared" si="21"/>
        <v/>
      </c>
      <c r="BC151" s="587" t="str">
        <f t="shared" si="22"/>
        <v/>
      </c>
      <c r="BD151" s="587" t="str">
        <f t="shared" si="23"/>
        <v/>
      </c>
      <c r="BE151" s="808"/>
      <c r="BF151" s="646"/>
      <c r="BG151" s="649"/>
      <c r="BH151" s="649"/>
    </row>
    <row r="152" spans="2:60" ht="13.5" customHeight="1" x14ac:dyDescent="0.25">
      <c r="B152" s="401"/>
      <c r="D152" s="416">
        <f t="shared" si="35"/>
        <v>142</v>
      </c>
      <c r="E152" s="534"/>
      <c r="F152" s="534"/>
      <c r="G152" s="534"/>
      <c r="H152" s="534"/>
      <c r="I152" s="571"/>
      <c r="J152" s="571"/>
      <c r="K152" s="571"/>
      <c r="L152" s="571"/>
      <c r="M152" s="571"/>
      <c r="N152" s="484"/>
      <c r="O152" s="484"/>
      <c r="P152" s="586"/>
      <c r="Q152" s="571"/>
      <c r="R152" s="571"/>
      <c r="S152" s="571"/>
      <c r="T152" s="899"/>
      <c r="U152" s="756"/>
      <c r="V152" s="756"/>
      <c r="W152" s="581"/>
      <c r="X152" s="571"/>
      <c r="Y152" s="571"/>
      <c r="Z152" s="571"/>
      <c r="AA152" s="791"/>
      <c r="AB152" s="583"/>
      <c r="AC152" s="571"/>
      <c r="AD152" s="813"/>
      <c r="AE152" s="646"/>
      <c r="AF152" s="730"/>
      <c r="AG152" s="646"/>
      <c r="AH152" s="730"/>
      <c r="AI152" s="646"/>
      <c r="AJ152" s="416">
        <f t="shared" si="34"/>
        <v>142</v>
      </c>
      <c r="AK152" s="416" t="str">
        <f t="shared" si="15"/>
        <v/>
      </c>
      <c r="AL152" s="416" t="str">
        <f t="shared" si="32"/>
        <v/>
      </c>
      <c r="AM152" s="416" t="str">
        <f t="shared" si="33"/>
        <v/>
      </c>
      <c r="AN152" s="731"/>
      <c r="AO152" s="732"/>
      <c r="AP152" s="732"/>
      <c r="AQ152" s="479"/>
      <c r="AR152" s="479"/>
      <c r="AS152" s="584"/>
      <c r="AT152" s="584"/>
      <c r="AU152" s="585" t="str">
        <f t="shared" si="36"/>
        <v/>
      </c>
      <c r="AV152" s="585" t="str">
        <f t="shared" si="37"/>
        <v/>
      </c>
      <c r="AW152" s="479"/>
      <c r="AX152" s="479"/>
      <c r="AY152" s="587" t="str">
        <f t="shared" si="18"/>
        <v/>
      </c>
      <c r="AZ152" s="587" t="str">
        <f t="shared" si="19"/>
        <v/>
      </c>
      <c r="BA152" s="587" t="str">
        <f t="shared" si="20"/>
        <v/>
      </c>
      <c r="BB152" s="587" t="str">
        <f t="shared" si="21"/>
        <v/>
      </c>
      <c r="BC152" s="587" t="str">
        <f t="shared" si="22"/>
        <v/>
      </c>
      <c r="BD152" s="587" t="str">
        <f t="shared" si="23"/>
        <v/>
      </c>
      <c r="BE152" s="808"/>
      <c r="BF152" s="646"/>
      <c r="BG152" s="649"/>
      <c r="BH152" s="649"/>
    </row>
    <row r="153" spans="2:60" ht="13.5" customHeight="1" x14ac:dyDescent="0.25">
      <c r="B153" s="401"/>
      <c r="D153" s="416">
        <f t="shared" si="35"/>
        <v>143</v>
      </c>
      <c r="E153" s="534"/>
      <c r="F153" s="534"/>
      <c r="G153" s="534"/>
      <c r="H153" s="534"/>
      <c r="I153" s="571"/>
      <c r="J153" s="571"/>
      <c r="K153" s="571"/>
      <c r="L153" s="571"/>
      <c r="M153" s="571"/>
      <c r="N153" s="484"/>
      <c r="O153" s="484"/>
      <c r="P153" s="586"/>
      <c r="Q153" s="571"/>
      <c r="R153" s="571"/>
      <c r="S153" s="571"/>
      <c r="T153" s="899"/>
      <c r="U153" s="756"/>
      <c r="V153" s="756"/>
      <c r="W153" s="581"/>
      <c r="X153" s="571"/>
      <c r="Y153" s="571"/>
      <c r="Z153" s="571"/>
      <c r="AA153" s="791"/>
      <c r="AB153" s="583"/>
      <c r="AC153" s="571"/>
      <c r="AD153" s="813"/>
      <c r="AE153" s="646"/>
      <c r="AF153" s="730"/>
      <c r="AG153" s="646"/>
      <c r="AH153" s="730"/>
      <c r="AI153" s="646"/>
      <c r="AJ153" s="416">
        <f t="shared" si="34"/>
        <v>143</v>
      </c>
      <c r="AK153" s="416" t="str">
        <f t="shared" si="15"/>
        <v/>
      </c>
      <c r="AL153" s="416" t="str">
        <f t="shared" si="32"/>
        <v/>
      </c>
      <c r="AM153" s="416" t="str">
        <f t="shared" si="33"/>
        <v/>
      </c>
      <c r="AN153" s="731"/>
      <c r="AO153" s="732"/>
      <c r="AP153" s="732"/>
      <c r="AQ153" s="479"/>
      <c r="AR153" s="479"/>
      <c r="AS153" s="584"/>
      <c r="AT153" s="584"/>
      <c r="AU153" s="585" t="str">
        <f t="shared" si="36"/>
        <v/>
      </c>
      <c r="AV153" s="585" t="str">
        <f t="shared" si="37"/>
        <v/>
      </c>
      <c r="AW153" s="479"/>
      <c r="AX153" s="479"/>
      <c r="AY153" s="587" t="str">
        <f t="shared" si="18"/>
        <v/>
      </c>
      <c r="AZ153" s="587" t="str">
        <f t="shared" si="19"/>
        <v/>
      </c>
      <c r="BA153" s="587" t="str">
        <f t="shared" si="20"/>
        <v/>
      </c>
      <c r="BB153" s="587" t="str">
        <f t="shared" si="21"/>
        <v/>
      </c>
      <c r="BC153" s="587" t="str">
        <f t="shared" si="22"/>
        <v/>
      </c>
      <c r="BD153" s="587" t="str">
        <f t="shared" si="23"/>
        <v/>
      </c>
      <c r="BE153" s="808"/>
      <c r="BF153" s="646"/>
      <c r="BG153" s="649"/>
      <c r="BH153" s="649"/>
    </row>
    <row r="154" spans="2:60" ht="13.5" customHeight="1" x14ac:dyDescent="0.25">
      <c r="B154" s="401"/>
      <c r="D154" s="416">
        <f t="shared" si="35"/>
        <v>144</v>
      </c>
      <c r="E154" s="534"/>
      <c r="F154" s="534"/>
      <c r="G154" s="534"/>
      <c r="H154" s="534"/>
      <c r="I154" s="571"/>
      <c r="J154" s="571"/>
      <c r="K154" s="571"/>
      <c r="L154" s="571"/>
      <c r="M154" s="571"/>
      <c r="N154" s="484"/>
      <c r="O154" s="484"/>
      <c r="P154" s="586"/>
      <c r="Q154" s="571"/>
      <c r="R154" s="571"/>
      <c r="S154" s="571"/>
      <c r="T154" s="899"/>
      <c r="U154" s="756"/>
      <c r="V154" s="756"/>
      <c r="W154" s="581"/>
      <c r="X154" s="571"/>
      <c r="Y154" s="571"/>
      <c r="Z154" s="571"/>
      <c r="AA154" s="791"/>
      <c r="AB154" s="583"/>
      <c r="AC154" s="571"/>
      <c r="AD154" s="813"/>
      <c r="AE154" s="646"/>
      <c r="AF154" s="730"/>
      <c r="AG154" s="646"/>
      <c r="AH154" s="730"/>
      <c r="AI154" s="646"/>
      <c r="AJ154" s="416">
        <f t="shared" si="34"/>
        <v>144</v>
      </c>
      <c r="AK154" s="416" t="str">
        <f t="shared" si="15"/>
        <v/>
      </c>
      <c r="AL154" s="416" t="str">
        <f t="shared" si="32"/>
        <v/>
      </c>
      <c r="AM154" s="416" t="str">
        <f t="shared" si="33"/>
        <v/>
      </c>
      <c r="AN154" s="731"/>
      <c r="AO154" s="732"/>
      <c r="AP154" s="732"/>
      <c r="AQ154" s="479"/>
      <c r="AR154" s="479"/>
      <c r="AS154" s="584"/>
      <c r="AT154" s="584"/>
      <c r="AU154" s="585" t="str">
        <f t="shared" si="36"/>
        <v/>
      </c>
      <c r="AV154" s="585" t="str">
        <f t="shared" si="37"/>
        <v/>
      </c>
      <c r="AW154" s="479"/>
      <c r="AX154" s="479"/>
      <c r="AY154" s="587" t="str">
        <f t="shared" si="18"/>
        <v/>
      </c>
      <c r="AZ154" s="587" t="str">
        <f t="shared" si="19"/>
        <v/>
      </c>
      <c r="BA154" s="587" t="str">
        <f t="shared" si="20"/>
        <v/>
      </c>
      <c r="BB154" s="587" t="str">
        <f t="shared" si="21"/>
        <v/>
      </c>
      <c r="BC154" s="587" t="str">
        <f t="shared" si="22"/>
        <v/>
      </c>
      <c r="BD154" s="587" t="str">
        <f t="shared" si="23"/>
        <v/>
      </c>
      <c r="BE154" s="808"/>
      <c r="BF154" s="646"/>
      <c r="BG154" s="649"/>
      <c r="BH154" s="649"/>
    </row>
    <row r="155" spans="2:60" ht="13.5" customHeight="1" x14ac:dyDescent="0.25">
      <c r="B155" s="401"/>
      <c r="D155" s="416">
        <f t="shared" si="35"/>
        <v>145</v>
      </c>
      <c r="E155" s="534"/>
      <c r="F155" s="534"/>
      <c r="G155" s="534"/>
      <c r="H155" s="534"/>
      <c r="I155" s="571"/>
      <c r="J155" s="571"/>
      <c r="K155" s="571"/>
      <c r="L155" s="571"/>
      <c r="M155" s="571"/>
      <c r="N155" s="484"/>
      <c r="O155" s="484"/>
      <c r="P155" s="586"/>
      <c r="Q155" s="571"/>
      <c r="R155" s="571"/>
      <c r="S155" s="571"/>
      <c r="T155" s="899"/>
      <c r="U155" s="756"/>
      <c r="V155" s="756"/>
      <c r="W155" s="581"/>
      <c r="X155" s="571"/>
      <c r="Y155" s="571"/>
      <c r="Z155" s="571"/>
      <c r="AA155" s="791"/>
      <c r="AB155" s="583"/>
      <c r="AC155" s="571"/>
      <c r="AD155" s="813"/>
      <c r="AE155" s="646"/>
      <c r="AF155" s="730"/>
      <c r="AG155" s="646"/>
      <c r="AH155" s="730"/>
      <c r="AI155" s="646"/>
      <c r="AJ155" s="416">
        <f t="shared" si="34"/>
        <v>145</v>
      </c>
      <c r="AK155" s="416" t="str">
        <f t="shared" si="15"/>
        <v/>
      </c>
      <c r="AL155" s="416" t="str">
        <f t="shared" si="32"/>
        <v/>
      </c>
      <c r="AM155" s="416" t="str">
        <f t="shared" si="33"/>
        <v/>
      </c>
      <c r="AN155" s="731"/>
      <c r="AO155" s="732"/>
      <c r="AP155" s="732"/>
      <c r="AQ155" s="479"/>
      <c r="AR155" s="479"/>
      <c r="AS155" s="584"/>
      <c r="AT155" s="584"/>
      <c r="AU155" s="585" t="str">
        <f t="shared" si="36"/>
        <v/>
      </c>
      <c r="AV155" s="585" t="str">
        <f t="shared" si="37"/>
        <v/>
      </c>
      <c r="AW155" s="479"/>
      <c r="AX155" s="479"/>
      <c r="AY155" s="587" t="str">
        <f t="shared" si="18"/>
        <v/>
      </c>
      <c r="AZ155" s="587" t="str">
        <f t="shared" si="19"/>
        <v/>
      </c>
      <c r="BA155" s="587" t="str">
        <f t="shared" si="20"/>
        <v/>
      </c>
      <c r="BB155" s="587" t="str">
        <f t="shared" si="21"/>
        <v/>
      </c>
      <c r="BC155" s="587" t="str">
        <f t="shared" si="22"/>
        <v/>
      </c>
      <c r="BD155" s="587" t="str">
        <f t="shared" si="23"/>
        <v/>
      </c>
      <c r="BE155" s="808"/>
      <c r="BF155" s="646"/>
      <c r="BG155" s="649"/>
      <c r="BH155" s="649"/>
    </row>
    <row r="156" spans="2:60" ht="13.5" customHeight="1" x14ac:dyDescent="0.25">
      <c r="B156" s="401"/>
      <c r="D156" s="416">
        <f t="shared" si="35"/>
        <v>146</v>
      </c>
      <c r="E156" s="534"/>
      <c r="F156" s="534"/>
      <c r="G156" s="534"/>
      <c r="H156" s="534"/>
      <c r="I156" s="571"/>
      <c r="J156" s="571"/>
      <c r="K156" s="571"/>
      <c r="L156" s="571"/>
      <c r="M156" s="571"/>
      <c r="N156" s="484"/>
      <c r="O156" s="484"/>
      <c r="P156" s="586"/>
      <c r="Q156" s="571"/>
      <c r="R156" s="571"/>
      <c r="S156" s="571"/>
      <c r="T156" s="899"/>
      <c r="U156" s="756"/>
      <c r="V156" s="756"/>
      <c r="W156" s="581"/>
      <c r="X156" s="571"/>
      <c r="Y156" s="571"/>
      <c r="Z156" s="571"/>
      <c r="AA156" s="791"/>
      <c r="AB156" s="583"/>
      <c r="AC156" s="571"/>
      <c r="AD156" s="813"/>
      <c r="AE156" s="646"/>
      <c r="AF156" s="730"/>
      <c r="AG156" s="646"/>
      <c r="AH156" s="730"/>
      <c r="AI156" s="646"/>
      <c r="AJ156" s="416">
        <f t="shared" si="34"/>
        <v>146</v>
      </c>
      <c r="AK156" s="416" t="str">
        <f t="shared" si="15"/>
        <v/>
      </c>
      <c r="AL156" s="416" t="str">
        <f t="shared" si="32"/>
        <v/>
      </c>
      <c r="AM156" s="416" t="str">
        <f t="shared" si="33"/>
        <v/>
      </c>
      <c r="AN156" s="731"/>
      <c r="AO156" s="732"/>
      <c r="AP156" s="732"/>
      <c r="AQ156" s="479"/>
      <c r="AR156" s="479"/>
      <c r="AS156" s="584"/>
      <c r="AT156" s="584"/>
      <c r="AU156" s="585" t="str">
        <f t="shared" si="36"/>
        <v/>
      </c>
      <c r="AV156" s="585" t="str">
        <f t="shared" si="37"/>
        <v/>
      </c>
      <c r="AW156" s="479"/>
      <c r="AX156" s="479"/>
      <c r="AY156" s="587" t="str">
        <f t="shared" si="18"/>
        <v/>
      </c>
      <c r="AZ156" s="587" t="str">
        <f t="shared" si="19"/>
        <v/>
      </c>
      <c r="BA156" s="587" t="str">
        <f t="shared" si="20"/>
        <v/>
      </c>
      <c r="BB156" s="587" t="str">
        <f t="shared" si="21"/>
        <v/>
      </c>
      <c r="BC156" s="587" t="str">
        <f t="shared" si="22"/>
        <v/>
      </c>
      <c r="BD156" s="587" t="str">
        <f t="shared" si="23"/>
        <v/>
      </c>
      <c r="BE156" s="808"/>
      <c r="BF156" s="646"/>
      <c r="BG156" s="649"/>
      <c r="BH156" s="649"/>
    </row>
    <row r="157" spans="2:60" ht="13.5" customHeight="1" x14ac:dyDescent="0.25">
      <c r="B157" s="401"/>
      <c r="D157" s="416">
        <f t="shared" si="35"/>
        <v>147</v>
      </c>
      <c r="E157" s="534"/>
      <c r="F157" s="534"/>
      <c r="G157" s="534"/>
      <c r="H157" s="534"/>
      <c r="I157" s="571"/>
      <c r="J157" s="571"/>
      <c r="K157" s="571"/>
      <c r="L157" s="571"/>
      <c r="M157" s="571"/>
      <c r="N157" s="484"/>
      <c r="O157" s="484"/>
      <c r="P157" s="586"/>
      <c r="Q157" s="571"/>
      <c r="R157" s="571"/>
      <c r="S157" s="571"/>
      <c r="T157" s="899"/>
      <c r="U157" s="756"/>
      <c r="V157" s="756"/>
      <c r="W157" s="581"/>
      <c r="X157" s="571"/>
      <c r="Y157" s="571"/>
      <c r="Z157" s="571"/>
      <c r="AA157" s="791"/>
      <c r="AB157" s="583"/>
      <c r="AC157" s="571"/>
      <c r="AD157" s="813"/>
      <c r="AE157" s="646"/>
      <c r="AF157" s="730"/>
      <c r="AG157" s="646"/>
      <c r="AH157" s="730"/>
      <c r="AI157" s="646"/>
      <c r="AJ157" s="416">
        <f t="shared" si="34"/>
        <v>147</v>
      </c>
      <c r="AK157" s="416" t="str">
        <f t="shared" si="15"/>
        <v/>
      </c>
      <c r="AL157" s="416" t="str">
        <f t="shared" si="32"/>
        <v/>
      </c>
      <c r="AM157" s="416" t="str">
        <f t="shared" si="33"/>
        <v/>
      </c>
      <c r="AN157" s="731"/>
      <c r="AO157" s="732"/>
      <c r="AP157" s="732"/>
      <c r="AQ157" s="479"/>
      <c r="AR157" s="479"/>
      <c r="AS157" s="584"/>
      <c r="AT157" s="584"/>
      <c r="AU157" s="585" t="str">
        <f t="shared" si="36"/>
        <v/>
      </c>
      <c r="AV157" s="585" t="str">
        <f t="shared" si="37"/>
        <v/>
      </c>
      <c r="AW157" s="479"/>
      <c r="AX157" s="479"/>
      <c r="AY157" s="587" t="str">
        <f t="shared" si="18"/>
        <v/>
      </c>
      <c r="AZ157" s="587" t="str">
        <f t="shared" si="19"/>
        <v/>
      </c>
      <c r="BA157" s="587" t="str">
        <f t="shared" si="20"/>
        <v/>
      </c>
      <c r="BB157" s="587" t="str">
        <f t="shared" si="21"/>
        <v/>
      </c>
      <c r="BC157" s="587" t="str">
        <f t="shared" si="22"/>
        <v/>
      </c>
      <c r="BD157" s="587" t="str">
        <f t="shared" si="23"/>
        <v/>
      </c>
      <c r="BE157" s="808"/>
      <c r="BF157" s="646"/>
      <c r="BG157" s="649"/>
      <c r="BH157" s="649"/>
    </row>
    <row r="158" spans="2:60" ht="13.5" customHeight="1" x14ac:dyDescent="0.25">
      <c r="B158" s="401"/>
      <c r="D158" s="416">
        <f t="shared" si="35"/>
        <v>148</v>
      </c>
      <c r="E158" s="534"/>
      <c r="F158" s="534"/>
      <c r="G158" s="534"/>
      <c r="H158" s="534"/>
      <c r="I158" s="571"/>
      <c r="J158" s="571"/>
      <c r="K158" s="571"/>
      <c r="L158" s="571"/>
      <c r="M158" s="571"/>
      <c r="N158" s="484"/>
      <c r="O158" s="484"/>
      <c r="P158" s="586"/>
      <c r="Q158" s="571"/>
      <c r="R158" s="571"/>
      <c r="S158" s="571"/>
      <c r="T158" s="899"/>
      <c r="U158" s="756"/>
      <c r="V158" s="756"/>
      <c r="W158" s="581"/>
      <c r="X158" s="571"/>
      <c r="Y158" s="571"/>
      <c r="Z158" s="571"/>
      <c r="AA158" s="791"/>
      <c r="AB158" s="583"/>
      <c r="AC158" s="571"/>
      <c r="AD158" s="813"/>
      <c r="AE158" s="646"/>
      <c r="AF158" s="730"/>
      <c r="AG158" s="646"/>
      <c r="AH158" s="730"/>
      <c r="AI158" s="646"/>
      <c r="AJ158" s="416">
        <f t="shared" si="34"/>
        <v>148</v>
      </c>
      <c r="AK158" s="416" t="str">
        <f t="shared" si="15"/>
        <v/>
      </c>
      <c r="AL158" s="416" t="str">
        <f t="shared" si="32"/>
        <v/>
      </c>
      <c r="AM158" s="416" t="str">
        <f t="shared" si="33"/>
        <v/>
      </c>
      <c r="AN158" s="731"/>
      <c r="AO158" s="732"/>
      <c r="AP158" s="732"/>
      <c r="AQ158" s="479"/>
      <c r="AR158" s="479"/>
      <c r="AS158" s="584"/>
      <c r="AT158" s="584"/>
      <c r="AU158" s="585" t="str">
        <f t="shared" si="36"/>
        <v/>
      </c>
      <c r="AV158" s="585" t="str">
        <f t="shared" si="37"/>
        <v/>
      </c>
      <c r="AW158" s="479"/>
      <c r="AX158" s="479"/>
      <c r="AY158" s="587" t="str">
        <f t="shared" si="18"/>
        <v/>
      </c>
      <c r="AZ158" s="587" t="str">
        <f t="shared" si="19"/>
        <v/>
      </c>
      <c r="BA158" s="587" t="str">
        <f t="shared" si="20"/>
        <v/>
      </c>
      <c r="BB158" s="587" t="str">
        <f t="shared" si="21"/>
        <v/>
      </c>
      <c r="BC158" s="587" t="str">
        <f t="shared" si="22"/>
        <v/>
      </c>
      <c r="BD158" s="587" t="str">
        <f t="shared" si="23"/>
        <v/>
      </c>
      <c r="BE158" s="808"/>
      <c r="BF158" s="646"/>
      <c r="BG158" s="649"/>
      <c r="BH158" s="649"/>
    </row>
    <row r="159" spans="2:60" ht="13.5" customHeight="1" x14ac:dyDescent="0.25">
      <c r="B159" s="401"/>
      <c r="D159" s="416">
        <f t="shared" si="35"/>
        <v>149</v>
      </c>
      <c r="E159" s="534"/>
      <c r="F159" s="534"/>
      <c r="G159" s="534"/>
      <c r="H159" s="534"/>
      <c r="I159" s="571"/>
      <c r="J159" s="571"/>
      <c r="K159" s="571"/>
      <c r="L159" s="571"/>
      <c r="M159" s="571"/>
      <c r="N159" s="484"/>
      <c r="O159" s="484"/>
      <c r="P159" s="586"/>
      <c r="Q159" s="571"/>
      <c r="R159" s="571"/>
      <c r="S159" s="571"/>
      <c r="T159" s="899"/>
      <c r="U159" s="756"/>
      <c r="V159" s="756"/>
      <c r="W159" s="581"/>
      <c r="X159" s="571"/>
      <c r="Y159" s="571"/>
      <c r="Z159" s="571"/>
      <c r="AA159" s="791"/>
      <c r="AB159" s="583"/>
      <c r="AC159" s="571"/>
      <c r="AD159" s="813"/>
      <c r="AE159" s="646"/>
      <c r="AF159" s="730"/>
      <c r="AG159" s="646"/>
      <c r="AH159" s="730"/>
      <c r="AI159" s="646"/>
      <c r="AJ159" s="416">
        <f t="shared" si="34"/>
        <v>149</v>
      </c>
      <c r="AK159" s="416" t="str">
        <f t="shared" si="15"/>
        <v/>
      </c>
      <c r="AL159" s="416" t="str">
        <f t="shared" si="32"/>
        <v/>
      </c>
      <c r="AM159" s="416" t="str">
        <f t="shared" si="33"/>
        <v/>
      </c>
      <c r="AN159" s="731"/>
      <c r="AO159" s="732"/>
      <c r="AP159" s="732"/>
      <c r="AQ159" s="479"/>
      <c r="AR159" s="479"/>
      <c r="AS159" s="584"/>
      <c r="AT159" s="584"/>
      <c r="AU159" s="585" t="str">
        <f t="shared" si="36"/>
        <v/>
      </c>
      <c r="AV159" s="585" t="str">
        <f t="shared" si="37"/>
        <v/>
      </c>
      <c r="AW159" s="479"/>
      <c r="AX159" s="479"/>
      <c r="AY159" s="587" t="str">
        <f t="shared" si="18"/>
        <v/>
      </c>
      <c r="AZ159" s="587" t="str">
        <f t="shared" si="19"/>
        <v/>
      </c>
      <c r="BA159" s="587" t="str">
        <f t="shared" si="20"/>
        <v/>
      </c>
      <c r="BB159" s="587" t="str">
        <f t="shared" si="21"/>
        <v/>
      </c>
      <c r="BC159" s="587" t="str">
        <f t="shared" si="22"/>
        <v/>
      </c>
      <c r="BD159" s="587" t="str">
        <f t="shared" si="23"/>
        <v/>
      </c>
      <c r="BE159" s="808"/>
      <c r="BF159" s="646"/>
      <c r="BG159" s="649"/>
      <c r="BH159" s="649"/>
    </row>
    <row r="160" spans="2:60" ht="13.5" customHeight="1" x14ac:dyDescent="0.25">
      <c r="B160" s="401"/>
      <c r="D160" s="416">
        <f t="shared" si="35"/>
        <v>150</v>
      </c>
      <c r="E160" s="534"/>
      <c r="F160" s="534"/>
      <c r="G160" s="534"/>
      <c r="H160" s="534"/>
      <c r="I160" s="571"/>
      <c r="J160" s="571"/>
      <c r="K160" s="571"/>
      <c r="L160" s="571"/>
      <c r="M160" s="571"/>
      <c r="N160" s="484"/>
      <c r="O160" s="484"/>
      <c r="P160" s="586"/>
      <c r="Q160" s="571"/>
      <c r="R160" s="571"/>
      <c r="S160" s="571"/>
      <c r="T160" s="899"/>
      <c r="U160" s="756"/>
      <c r="V160" s="756"/>
      <c r="W160" s="581"/>
      <c r="X160" s="571"/>
      <c r="Y160" s="571"/>
      <c r="Z160" s="571"/>
      <c r="AA160" s="791"/>
      <c r="AB160" s="583"/>
      <c r="AC160" s="571"/>
      <c r="AD160" s="813"/>
      <c r="AE160" s="646"/>
      <c r="AF160" s="730"/>
      <c r="AG160" s="646"/>
      <c r="AH160" s="730"/>
      <c r="AI160" s="646"/>
      <c r="AJ160" s="416">
        <f>AJ159+1</f>
        <v>150</v>
      </c>
      <c r="AK160" s="416" t="str">
        <f t="shared" si="15"/>
        <v/>
      </c>
      <c r="AL160" s="416" t="str">
        <f t="shared" si="32"/>
        <v/>
      </c>
      <c r="AM160" s="416" t="str">
        <f t="shared" si="33"/>
        <v/>
      </c>
      <c r="AN160" s="731"/>
      <c r="AO160" s="732"/>
      <c r="AP160" s="732"/>
      <c r="AQ160" s="479"/>
      <c r="AR160" s="479"/>
      <c r="AS160" s="584"/>
      <c r="AT160" s="584"/>
      <c r="AU160" s="585" t="str">
        <f t="shared" si="36"/>
        <v/>
      </c>
      <c r="AV160" s="585" t="str">
        <f t="shared" si="37"/>
        <v/>
      </c>
      <c r="AW160" s="479"/>
      <c r="AX160" s="479"/>
      <c r="AY160" s="587" t="str">
        <f t="shared" si="18"/>
        <v/>
      </c>
      <c r="AZ160" s="587" t="str">
        <f t="shared" si="19"/>
        <v/>
      </c>
      <c r="BA160" s="587" t="str">
        <f t="shared" si="20"/>
        <v/>
      </c>
      <c r="BB160" s="587" t="str">
        <f t="shared" si="21"/>
        <v/>
      </c>
      <c r="BC160" s="587" t="str">
        <f t="shared" si="22"/>
        <v/>
      </c>
      <c r="BD160" s="587" t="str">
        <f t="shared" si="23"/>
        <v/>
      </c>
      <c r="BE160" s="808"/>
      <c r="BF160" s="646"/>
      <c r="BG160" s="649"/>
      <c r="BH160" s="649"/>
    </row>
    <row r="161" spans="2:60" ht="13.5" customHeight="1" x14ac:dyDescent="0.25">
      <c r="B161" s="401"/>
      <c r="D161" s="416">
        <f t="shared" si="35"/>
        <v>151</v>
      </c>
      <c r="E161" s="534"/>
      <c r="F161" s="534"/>
      <c r="G161" s="534"/>
      <c r="H161" s="534"/>
      <c r="I161" s="571"/>
      <c r="J161" s="571"/>
      <c r="K161" s="571"/>
      <c r="L161" s="571"/>
      <c r="M161" s="571"/>
      <c r="N161" s="484"/>
      <c r="O161" s="484"/>
      <c r="P161" s="586"/>
      <c r="Q161" s="571"/>
      <c r="R161" s="571"/>
      <c r="S161" s="571"/>
      <c r="T161" s="899"/>
      <c r="U161" s="756"/>
      <c r="V161" s="756"/>
      <c r="W161" s="581"/>
      <c r="X161" s="571"/>
      <c r="Y161" s="571"/>
      <c r="Z161" s="571"/>
      <c r="AA161" s="791"/>
      <c r="AB161" s="583"/>
      <c r="AC161" s="571"/>
      <c r="AD161" s="813"/>
      <c r="AE161" s="646"/>
      <c r="AF161" s="730"/>
      <c r="AG161" s="646"/>
      <c r="AH161" s="730"/>
      <c r="AI161" s="646"/>
      <c r="AJ161" s="416">
        <f>AJ160+1</f>
        <v>151</v>
      </c>
      <c r="AK161" s="416" t="str">
        <f t="shared" si="15"/>
        <v/>
      </c>
      <c r="AL161" s="416" t="str">
        <f t="shared" si="32"/>
        <v/>
      </c>
      <c r="AM161" s="416" t="str">
        <f t="shared" si="33"/>
        <v/>
      </c>
      <c r="AN161" s="731"/>
      <c r="AO161" s="732"/>
      <c r="AP161" s="732"/>
      <c r="AQ161" s="479"/>
      <c r="AR161" s="479"/>
      <c r="AS161" s="584"/>
      <c r="AT161" s="584"/>
      <c r="AU161" s="585" t="str">
        <f t="shared" si="36"/>
        <v/>
      </c>
      <c r="AV161" s="585" t="str">
        <f t="shared" si="37"/>
        <v/>
      </c>
      <c r="AW161" s="479"/>
      <c r="AX161" s="479"/>
      <c r="AY161" s="587" t="str">
        <f t="shared" si="18"/>
        <v/>
      </c>
      <c r="AZ161" s="587" t="str">
        <f t="shared" si="19"/>
        <v/>
      </c>
      <c r="BA161" s="587" t="str">
        <f t="shared" si="20"/>
        <v/>
      </c>
      <c r="BB161" s="587" t="str">
        <f t="shared" si="21"/>
        <v/>
      </c>
      <c r="BC161" s="587" t="str">
        <f t="shared" si="22"/>
        <v/>
      </c>
      <c r="BD161" s="587" t="str">
        <f t="shared" si="23"/>
        <v/>
      </c>
      <c r="BE161" s="808"/>
      <c r="BF161" s="646"/>
      <c r="BG161" s="649"/>
      <c r="BH161" s="649"/>
    </row>
    <row r="162" spans="2:60" ht="13.5" customHeight="1" x14ac:dyDescent="0.25">
      <c r="B162" s="401"/>
      <c r="D162" s="416">
        <f>D161+1</f>
        <v>152</v>
      </c>
      <c r="E162" s="534"/>
      <c r="F162" s="534"/>
      <c r="G162" s="534"/>
      <c r="H162" s="534"/>
      <c r="I162" s="571"/>
      <c r="J162" s="571"/>
      <c r="K162" s="571"/>
      <c r="L162" s="571"/>
      <c r="M162" s="571"/>
      <c r="N162" s="484"/>
      <c r="O162" s="484"/>
      <c r="P162" s="586"/>
      <c r="Q162" s="571"/>
      <c r="R162" s="571"/>
      <c r="S162" s="571"/>
      <c r="T162" s="899"/>
      <c r="U162" s="756"/>
      <c r="V162" s="756"/>
      <c r="W162" s="581"/>
      <c r="X162" s="571"/>
      <c r="Y162" s="571"/>
      <c r="Z162" s="571"/>
      <c r="AA162" s="791"/>
      <c r="AB162" s="583"/>
      <c r="AC162" s="571"/>
      <c r="AD162" s="813"/>
      <c r="AE162" s="646"/>
      <c r="AF162" s="730"/>
      <c r="AG162" s="646"/>
      <c r="AH162" s="730"/>
      <c r="AI162" s="646"/>
      <c r="AJ162" s="416">
        <f t="shared" ref="AJ162:AJ189" si="38">AJ161+1</f>
        <v>152</v>
      </c>
      <c r="AK162" s="416" t="str">
        <f t="shared" si="15"/>
        <v/>
      </c>
      <c r="AL162" s="416" t="str">
        <f t="shared" si="32"/>
        <v/>
      </c>
      <c r="AM162" s="416" t="str">
        <f t="shared" si="33"/>
        <v/>
      </c>
      <c r="AN162" s="731"/>
      <c r="AO162" s="732"/>
      <c r="AP162" s="732"/>
      <c r="AQ162" s="479"/>
      <c r="AR162" s="479"/>
      <c r="AS162" s="584"/>
      <c r="AT162" s="584"/>
      <c r="AU162" s="585" t="str">
        <f t="shared" si="36"/>
        <v/>
      </c>
      <c r="AV162" s="585" t="str">
        <f t="shared" si="37"/>
        <v/>
      </c>
      <c r="AW162" s="479"/>
      <c r="AX162" s="479"/>
      <c r="AY162" s="587" t="str">
        <f t="shared" si="18"/>
        <v/>
      </c>
      <c r="AZ162" s="587" t="str">
        <f t="shared" si="19"/>
        <v/>
      </c>
      <c r="BA162" s="587" t="str">
        <f t="shared" si="20"/>
        <v/>
      </c>
      <c r="BB162" s="587" t="str">
        <f t="shared" si="21"/>
        <v/>
      </c>
      <c r="BC162" s="587" t="str">
        <f t="shared" si="22"/>
        <v/>
      </c>
      <c r="BD162" s="587" t="str">
        <f t="shared" si="23"/>
        <v/>
      </c>
      <c r="BE162" s="808"/>
      <c r="BF162" s="646"/>
      <c r="BG162" s="649"/>
      <c r="BH162" s="649"/>
    </row>
    <row r="163" spans="2:60" ht="13.5" customHeight="1" x14ac:dyDescent="0.25">
      <c r="B163" s="401"/>
      <c r="D163" s="416">
        <f>D162+1</f>
        <v>153</v>
      </c>
      <c r="E163" s="534"/>
      <c r="F163" s="534"/>
      <c r="G163" s="534"/>
      <c r="H163" s="534"/>
      <c r="I163" s="571"/>
      <c r="J163" s="571"/>
      <c r="K163" s="571"/>
      <c r="L163" s="571"/>
      <c r="M163" s="571"/>
      <c r="N163" s="484"/>
      <c r="O163" s="484"/>
      <c r="P163" s="586"/>
      <c r="Q163" s="571"/>
      <c r="R163" s="571"/>
      <c r="S163" s="571"/>
      <c r="T163" s="899"/>
      <c r="U163" s="756"/>
      <c r="V163" s="756"/>
      <c r="W163" s="581"/>
      <c r="X163" s="571"/>
      <c r="Y163" s="571"/>
      <c r="Z163" s="571"/>
      <c r="AA163" s="791"/>
      <c r="AB163" s="583"/>
      <c r="AC163" s="571"/>
      <c r="AD163" s="813"/>
      <c r="AE163" s="646"/>
      <c r="AF163" s="730"/>
      <c r="AG163" s="646"/>
      <c r="AH163" s="730"/>
      <c r="AI163" s="646"/>
      <c r="AJ163" s="416">
        <f t="shared" si="38"/>
        <v>153</v>
      </c>
      <c r="AK163" s="416" t="str">
        <f t="shared" si="15"/>
        <v/>
      </c>
      <c r="AL163" s="416" t="str">
        <f t="shared" si="32"/>
        <v/>
      </c>
      <c r="AM163" s="416" t="str">
        <f t="shared" si="33"/>
        <v/>
      </c>
      <c r="AN163" s="731"/>
      <c r="AO163" s="732"/>
      <c r="AP163" s="732"/>
      <c r="AQ163" s="479"/>
      <c r="AR163" s="479"/>
      <c r="AS163" s="584"/>
      <c r="AT163" s="584"/>
      <c r="AU163" s="585" t="str">
        <f t="shared" si="36"/>
        <v/>
      </c>
      <c r="AV163" s="585" t="str">
        <f t="shared" si="37"/>
        <v/>
      </c>
      <c r="AW163" s="479"/>
      <c r="AX163" s="479"/>
      <c r="AY163" s="587" t="str">
        <f t="shared" si="18"/>
        <v/>
      </c>
      <c r="AZ163" s="587" t="str">
        <f t="shared" si="19"/>
        <v/>
      </c>
      <c r="BA163" s="587" t="str">
        <f t="shared" si="20"/>
        <v/>
      </c>
      <c r="BB163" s="587" t="str">
        <f t="shared" si="21"/>
        <v/>
      </c>
      <c r="BC163" s="587" t="str">
        <f t="shared" si="22"/>
        <v/>
      </c>
      <c r="BD163" s="587" t="str">
        <f t="shared" si="23"/>
        <v/>
      </c>
      <c r="BE163" s="808"/>
      <c r="BF163" s="646"/>
      <c r="BG163" s="649"/>
      <c r="BH163" s="649"/>
    </row>
    <row r="164" spans="2:60" ht="13.5" customHeight="1" x14ac:dyDescent="0.25">
      <c r="B164" s="401"/>
      <c r="D164" s="416">
        <f t="shared" ref="D164:D191" si="39">D163+1</f>
        <v>154</v>
      </c>
      <c r="E164" s="534"/>
      <c r="F164" s="534"/>
      <c r="G164" s="534"/>
      <c r="H164" s="534"/>
      <c r="I164" s="571"/>
      <c r="J164" s="571"/>
      <c r="K164" s="571"/>
      <c r="L164" s="571"/>
      <c r="M164" s="571"/>
      <c r="N164" s="484"/>
      <c r="O164" s="484"/>
      <c r="P164" s="586"/>
      <c r="Q164" s="571"/>
      <c r="R164" s="571"/>
      <c r="S164" s="571"/>
      <c r="T164" s="899"/>
      <c r="U164" s="756"/>
      <c r="V164" s="756"/>
      <c r="W164" s="581"/>
      <c r="X164" s="571"/>
      <c r="Y164" s="571"/>
      <c r="Z164" s="571"/>
      <c r="AA164" s="791"/>
      <c r="AB164" s="583"/>
      <c r="AC164" s="571"/>
      <c r="AD164" s="813"/>
      <c r="AE164" s="646"/>
      <c r="AF164" s="730"/>
      <c r="AG164" s="646"/>
      <c r="AH164" s="730"/>
      <c r="AI164" s="646"/>
      <c r="AJ164" s="416">
        <f t="shared" si="38"/>
        <v>154</v>
      </c>
      <c r="AK164" s="416" t="str">
        <f t="shared" si="15"/>
        <v/>
      </c>
      <c r="AL164" s="416" t="str">
        <f t="shared" si="32"/>
        <v/>
      </c>
      <c r="AM164" s="416" t="str">
        <f t="shared" si="33"/>
        <v/>
      </c>
      <c r="AN164" s="731"/>
      <c r="AO164" s="732"/>
      <c r="AP164" s="732"/>
      <c r="AQ164" s="479"/>
      <c r="AR164" s="479"/>
      <c r="AS164" s="584"/>
      <c r="AT164" s="584"/>
      <c r="AU164" s="585" t="str">
        <f t="shared" si="36"/>
        <v/>
      </c>
      <c r="AV164" s="585" t="str">
        <f t="shared" si="37"/>
        <v/>
      </c>
      <c r="AW164" s="479"/>
      <c r="AX164" s="479"/>
      <c r="AY164" s="587" t="str">
        <f t="shared" si="18"/>
        <v/>
      </c>
      <c r="AZ164" s="587" t="str">
        <f t="shared" si="19"/>
        <v/>
      </c>
      <c r="BA164" s="587" t="str">
        <f t="shared" si="20"/>
        <v/>
      </c>
      <c r="BB164" s="587" t="str">
        <f t="shared" si="21"/>
        <v/>
      </c>
      <c r="BC164" s="587" t="str">
        <f t="shared" si="22"/>
        <v/>
      </c>
      <c r="BD164" s="587" t="str">
        <f t="shared" si="23"/>
        <v/>
      </c>
      <c r="BE164" s="808"/>
      <c r="BF164" s="646"/>
      <c r="BG164" s="649"/>
      <c r="BH164" s="649"/>
    </row>
    <row r="165" spans="2:60" ht="13.5" customHeight="1" x14ac:dyDescent="0.25">
      <c r="B165" s="401"/>
      <c r="D165" s="416">
        <f t="shared" si="39"/>
        <v>155</v>
      </c>
      <c r="E165" s="534"/>
      <c r="F165" s="534"/>
      <c r="G165" s="534"/>
      <c r="H165" s="534"/>
      <c r="I165" s="571"/>
      <c r="J165" s="571"/>
      <c r="K165" s="571"/>
      <c r="L165" s="571"/>
      <c r="M165" s="571"/>
      <c r="N165" s="484"/>
      <c r="O165" s="484"/>
      <c r="P165" s="586"/>
      <c r="Q165" s="571"/>
      <c r="R165" s="571"/>
      <c r="S165" s="571"/>
      <c r="T165" s="899"/>
      <c r="U165" s="756"/>
      <c r="V165" s="756"/>
      <c r="W165" s="581"/>
      <c r="X165" s="571"/>
      <c r="Y165" s="571"/>
      <c r="Z165" s="571"/>
      <c r="AA165" s="791"/>
      <c r="AB165" s="583"/>
      <c r="AC165" s="571"/>
      <c r="AD165" s="813"/>
      <c r="AE165" s="646"/>
      <c r="AF165" s="730"/>
      <c r="AG165" s="646"/>
      <c r="AH165" s="730"/>
      <c r="AI165" s="646"/>
      <c r="AJ165" s="416">
        <f t="shared" si="38"/>
        <v>155</v>
      </c>
      <c r="AK165" s="416" t="str">
        <f t="shared" si="15"/>
        <v/>
      </c>
      <c r="AL165" s="416" t="str">
        <f t="shared" si="32"/>
        <v/>
      </c>
      <c r="AM165" s="416" t="str">
        <f t="shared" si="33"/>
        <v/>
      </c>
      <c r="AN165" s="731"/>
      <c r="AO165" s="732"/>
      <c r="AP165" s="732"/>
      <c r="AQ165" s="479"/>
      <c r="AR165" s="479"/>
      <c r="AS165" s="584"/>
      <c r="AT165" s="584"/>
      <c r="AU165" s="585" t="str">
        <f t="shared" si="36"/>
        <v/>
      </c>
      <c r="AV165" s="585" t="str">
        <f t="shared" si="37"/>
        <v/>
      </c>
      <c r="AW165" s="479"/>
      <c r="AX165" s="479"/>
      <c r="AY165" s="587" t="str">
        <f t="shared" si="18"/>
        <v/>
      </c>
      <c r="AZ165" s="587" t="str">
        <f t="shared" si="19"/>
        <v/>
      </c>
      <c r="BA165" s="587" t="str">
        <f t="shared" si="20"/>
        <v/>
      </c>
      <c r="BB165" s="587" t="str">
        <f t="shared" si="21"/>
        <v/>
      </c>
      <c r="BC165" s="587" t="str">
        <f t="shared" si="22"/>
        <v/>
      </c>
      <c r="BD165" s="587" t="str">
        <f t="shared" si="23"/>
        <v/>
      </c>
      <c r="BE165" s="808"/>
      <c r="BF165" s="646"/>
      <c r="BG165" s="649"/>
      <c r="BH165" s="649"/>
    </row>
    <row r="166" spans="2:60" ht="13.5" customHeight="1" x14ac:dyDescent="0.25">
      <c r="B166" s="401"/>
      <c r="D166" s="416">
        <f t="shared" si="39"/>
        <v>156</v>
      </c>
      <c r="E166" s="534"/>
      <c r="F166" s="534"/>
      <c r="G166" s="534"/>
      <c r="H166" s="534"/>
      <c r="I166" s="571"/>
      <c r="J166" s="571"/>
      <c r="K166" s="571"/>
      <c r="L166" s="571"/>
      <c r="M166" s="571"/>
      <c r="N166" s="484"/>
      <c r="O166" s="484"/>
      <c r="P166" s="586"/>
      <c r="Q166" s="571"/>
      <c r="R166" s="571"/>
      <c r="S166" s="571"/>
      <c r="T166" s="899"/>
      <c r="U166" s="756"/>
      <c r="V166" s="756"/>
      <c r="W166" s="581"/>
      <c r="X166" s="571"/>
      <c r="Y166" s="571"/>
      <c r="Z166" s="571"/>
      <c r="AA166" s="791"/>
      <c r="AB166" s="583"/>
      <c r="AC166" s="571"/>
      <c r="AD166" s="813"/>
      <c r="AE166" s="646"/>
      <c r="AF166" s="730"/>
      <c r="AG166" s="646"/>
      <c r="AH166" s="730"/>
      <c r="AI166" s="646"/>
      <c r="AJ166" s="416">
        <f t="shared" si="38"/>
        <v>156</v>
      </c>
      <c r="AK166" s="416" t="str">
        <f t="shared" si="15"/>
        <v/>
      </c>
      <c r="AL166" s="416" t="str">
        <f t="shared" si="32"/>
        <v/>
      </c>
      <c r="AM166" s="416" t="str">
        <f t="shared" si="33"/>
        <v/>
      </c>
      <c r="AN166" s="731"/>
      <c r="AO166" s="732"/>
      <c r="AP166" s="732"/>
      <c r="AQ166" s="479"/>
      <c r="AR166" s="479"/>
      <c r="AS166" s="584"/>
      <c r="AT166" s="584"/>
      <c r="AU166" s="585" t="str">
        <f t="shared" si="36"/>
        <v/>
      </c>
      <c r="AV166" s="585" t="str">
        <f t="shared" si="37"/>
        <v/>
      </c>
      <c r="AW166" s="479"/>
      <c r="AX166" s="479"/>
      <c r="AY166" s="587" t="str">
        <f t="shared" si="18"/>
        <v/>
      </c>
      <c r="AZ166" s="587" t="str">
        <f t="shared" si="19"/>
        <v/>
      </c>
      <c r="BA166" s="587" t="str">
        <f t="shared" si="20"/>
        <v/>
      </c>
      <c r="BB166" s="587" t="str">
        <f t="shared" si="21"/>
        <v/>
      </c>
      <c r="BC166" s="587" t="str">
        <f t="shared" si="22"/>
        <v/>
      </c>
      <c r="BD166" s="587" t="str">
        <f t="shared" si="23"/>
        <v/>
      </c>
      <c r="BE166" s="808"/>
      <c r="BF166" s="646"/>
      <c r="BG166" s="649"/>
      <c r="BH166" s="649"/>
    </row>
    <row r="167" spans="2:60" ht="13.5" customHeight="1" x14ac:dyDescent="0.25">
      <c r="B167" s="401"/>
      <c r="D167" s="416">
        <f t="shared" si="39"/>
        <v>157</v>
      </c>
      <c r="E167" s="534"/>
      <c r="F167" s="534"/>
      <c r="G167" s="534"/>
      <c r="H167" s="534"/>
      <c r="I167" s="571"/>
      <c r="J167" s="571"/>
      <c r="K167" s="571"/>
      <c r="L167" s="571"/>
      <c r="M167" s="571"/>
      <c r="N167" s="484"/>
      <c r="O167" s="484"/>
      <c r="P167" s="586"/>
      <c r="Q167" s="571"/>
      <c r="R167" s="571"/>
      <c r="S167" s="571"/>
      <c r="T167" s="899"/>
      <c r="U167" s="756"/>
      <c r="V167" s="756"/>
      <c r="W167" s="581"/>
      <c r="X167" s="571"/>
      <c r="Y167" s="571"/>
      <c r="Z167" s="571"/>
      <c r="AA167" s="791"/>
      <c r="AB167" s="583"/>
      <c r="AC167" s="571"/>
      <c r="AD167" s="813"/>
      <c r="AE167" s="646"/>
      <c r="AF167" s="730"/>
      <c r="AG167" s="646"/>
      <c r="AH167" s="730"/>
      <c r="AI167" s="646"/>
      <c r="AJ167" s="416">
        <f t="shared" si="38"/>
        <v>157</v>
      </c>
      <c r="AK167" s="416" t="str">
        <f t="shared" si="15"/>
        <v/>
      </c>
      <c r="AL167" s="416" t="str">
        <f t="shared" si="32"/>
        <v/>
      </c>
      <c r="AM167" s="416" t="str">
        <f t="shared" si="33"/>
        <v/>
      </c>
      <c r="AN167" s="731"/>
      <c r="AO167" s="732"/>
      <c r="AP167" s="732"/>
      <c r="AQ167" s="479"/>
      <c r="AR167" s="479"/>
      <c r="AS167" s="584"/>
      <c r="AT167" s="584"/>
      <c r="AU167" s="585" t="str">
        <f t="shared" si="36"/>
        <v/>
      </c>
      <c r="AV167" s="585" t="str">
        <f t="shared" si="37"/>
        <v/>
      </c>
      <c r="AW167" s="479"/>
      <c r="AX167" s="479"/>
      <c r="AY167" s="587" t="str">
        <f t="shared" si="18"/>
        <v/>
      </c>
      <c r="AZ167" s="587" t="str">
        <f t="shared" si="19"/>
        <v/>
      </c>
      <c r="BA167" s="587" t="str">
        <f t="shared" si="20"/>
        <v/>
      </c>
      <c r="BB167" s="587" t="str">
        <f t="shared" si="21"/>
        <v/>
      </c>
      <c r="BC167" s="587" t="str">
        <f t="shared" si="22"/>
        <v/>
      </c>
      <c r="BD167" s="587" t="str">
        <f t="shared" si="23"/>
        <v/>
      </c>
      <c r="BE167" s="808"/>
      <c r="BF167" s="646"/>
      <c r="BG167" s="649"/>
      <c r="BH167" s="649"/>
    </row>
    <row r="168" spans="2:60" ht="13.5" customHeight="1" x14ac:dyDescent="0.25">
      <c r="B168" s="401"/>
      <c r="D168" s="416">
        <f t="shared" si="39"/>
        <v>158</v>
      </c>
      <c r="E168" s="534"/>
      <c r="F168" s="534"/>
      <c r="G168" s="534"/>
      <c r="H168" s="534"/>
      <c r="I168" s="571"/>
      <c r="J168" s="571"/>
      <c r="K168" s="571"/>
      <c r="L168" s="571"/>
      <c r="M168" s="571"/>
      <c r="N168" s="484"/>
      <c r="O168" s="484"/>
      <c r="P168" s="586"/>
      <c r="Q168" s="571"/>
      <c r="R168" s="571"/>
      <c r="S168" s="571"/>
      <c r="T168" s="899"/>
      <c r="U168" s="756"/>
      <c r="V168" s="756"/>
      <c r="W168" s="581"/>
      <c r="X168" s="571"/>
      <c r="Y168" s="571"/>
      <c r="Z168" s="571"/>
      <c r="AA168" s="791"/>
      <c r="AB168" s="583"/>
      <c r="AC168" s="571"/>
      <c r="AD168" s="813"/>
      <c r="AE168" s="646"/>
      <c r="AF168" s="730"/>
      <c r="AG168" s="646"/>
      <c r="AH168" s="730"/>
      <c r="AI168" s="646"/>
      <c r="AJ168" s="416">
        <f t="shared" si="38"/>
        <v>158</v>
      </c>
      <c r="AK168" s="416" t="str">
        <f t="shared" si="15"/>
        <v/>
      </c>
      <c r="AL168" s="416" t="str">
        <f t="shared" si="32"/>
        <v/>
      </c>
      <c r="AM168" s="416" t="str">
        <f t="shared" si="33"/>
        <v/>
      </c>
      <c r="AN168" s="731"/>
      <c r="AO168" s="732"/>
      <c r="AP168" s="732"/>
      <c r="AQ168" s="479"/>
      <c r="AR168" s="479"/>
      <c r="AS168" s="584"/>
      <c r="AT168" s="584"/>
      <c r="AU168" s="585" t="str">
        <f t="shared" si="36"/>
        <v/>
      </c>
      <c r="AV168" s="585" t="str">
        <f t="shared" si="37"/>
        <v/>
      </c>
      <c r="AW168" s="479"/>
      <c r="AX168" s="479"/>
      <c r="AY168" s="587" t="str">
        <f t="shared" si="18"/>
        <v/>
      </c>
      <c r="AZ168" s="587" t="str">
        <f t="shared" si="19"/>
        <v/>
      </c>
      <c r="BA168" s="587" t="str">
        <f t="shared" si="20"/>
        <v/>
      </c>
      <c r="BB168" s="587" t="str">
        <f t="shared" si="21"/>
        <v/>
      </c>
      <c r="BC168" s="587" t="str">
        <f t="shared" si="22"/>
        <v/>
      </c>
      <c r="BD168" s="587" t="str">
        <f t="shared" si="23"/>
        <v/>
      </c>
      <c r="BE168" s="808"/>
      <c r="BF168" s="646"/>
      <c r="BG168" s="649"/>
      <c r="BH168" s="649"/>
    </row>
    <row r="169" spans="2:60" ht="13.5" customHeight="1" x14ac:dyDescent="0.25">
      <c r="B169" s="401"/>
      <c r="D169" s="416">
        <f t="shared" si="39"/>
        <v>159</v>
      </c>
      <c r="E169" s="534"/>
      <c r="F169" s="534"/>
      <c r="G169" s="534"/>
      <c r="H169" s="534"/>
      <c r="I169" s="571"/>
      <c r="J169" s="571"/>
      <c r="K169" s="571"/>
      <c r="L169" s="571"/>
      <c r="M169" s="571"/>
      <c r="N169" s="484"/>
      <c r="O169" s="484"/>
      <c r="P169" s="586"/>
      <c r="Q169" s="571"/>
      <c r="R169" s="571"/>
      <c r="S169" s="571"/>
      <c r="T169" s="899"/>
      <c r="U169" s="756"/>
      <c r="V169" s="756"/>
      <c r="W169" s="581"/>
      <c r="X169" s="571"/>
      <c r="Y169" s="571"/>
      <c r="Z169" s="571"/>
      <c r="AA169" s="791"/>
      <c r="AB169" s="583"/>
      <c r="AC169" s="571"/>
      <c r="AD169" s="813"/>
      <c r="AE169" s="646"/>
      <c r="AF169" s="730"/>
      <c r="AG169" s="646"/>
      <c r="AH169" s="730"/>
      <c r="AI169" s="646"/>
      <c r="AJ169" s="416">
        <f t="shared" si="38"/>
        <v>159</v>
      </c>
      <c r="AK169" s="416" t="str">
        <f t="shared" si="15"/>
        <v/>
      </c>
      <c r="AL169" s="416" t="str">
        <f t="shared" ref="AL169:AL232" si="40">IF(G169="","",G169)</f>
        <v/>
      </c>
      <c r="AM169" s="416" t="str">
        <f t="shared" ref="AM169:AM232" si="41">IF(H169="","",H169)</f>
        <v/>
      </c>
      <c r="AN169" s="731"/>
      <c r="AO169" s="732"/>
      <c r="AP169" s="732"/>
      <c r="AQ169" s="479"/>
      <c r="AR169" s="479"/>
      <c r="AS169" s="584"/>
      <c r="AT169" s="584"/>
      <c r="AU169" s="585" t="str">
        <f t="shared" si="36"/>
        <v/>
      </c>
      <c r="AV169" s="585" t="str">
        <f t="shared" si="37"/>
        <v/>
      </c>
      <c r="AW169" s="479"/>
      <c r="AX169" s="479"/>
      <c r="AY169" s="587" t="str">
        <f t="shared" si="18"/>
        <v/>
      </c>
      <c r="AZ169" s="587" t="str">
        <f t="shared" si="19"/>
        <v/>
      </c>
      <c r="BA169" s="587" t="str">
        <f t="shared" si="20"/>
        <v/>
      </c>
      <c r="BB169" s="587" t="str">
        <f t="shared" si="21"/>
        <v/>
      </c>
      <c r="BC169" s="587" t="str">
        <f t="shared" si="22"/>
        <v/>
      </c>
      <c r="BD169" s="587" t="str">
        <f t="shared" si="23"/>
        <v/>
      </c>
      <c r="BE169" s="808"/>
      <c r="BF169" s="646"/>
      <c r="BG169" s="649"/>
      <c r="BH169" s="649"/>
    </row>
    <row r="170" spans="2:60" ht="13.5" customHeight="1" x14ac:dyDescent="0.25">
      <c r="B170" s="401"/>
      <c r="D170" s="416">
        <f t="shared" si="39"/>
        <v>160</v>
      </c>
      <c r="E170" s="534"/>
      <c r="F170" s="534"/>
      <c r="G170" s="534"/>
      <c r="H170" s="534"/>
      <c r="I170" s="571"/>
      <c r="J170" s="571"/>
      <c r="K170" s="571"/>
      <c r="L170" s="571"/>
      <c r="M170" s="571"/>
      <c r="N170" s="484"/>
      <c r="O170" s="484"/>
      <c r="P170" s="586"/>
      <c r="Q170" s="571"/>
      <c r="R170" s="571"/>
      <c r="S170" s="571"/>
      <c r="T170" s="899"/>
      <c r="U170" s="756"/>
      <c r="V170" s="756"/>
      <c r="W170" s="581"/>
      <c r="X170" s="571"/>
      <c r="Y170" s="571"/>
      <c r="Z170" s="571"/>
      <c r="AA170" s="791"/>
      <c r="AB170" s="583"/>
      <c r="AC170" s="571"/>
      <c r="AD170" s="813"/>
      <c r="AE170" s="646"/>
      <c r="AF170" s="730"/>
      <c r="AG170" s="646"/>
      <c r="AH170" s="730"/>
      <c r="AI170" s="646"/>
      <c r="AJ170" s="416">
        <f t="shared" si="38"/>
        <v>160</v>
      </c>
      <c r="AK170" s="416" t="str">
        <f t="shared" si="15"/>
        <v/>
      </c>
      <c r="AL170" s="416" t="str">
        <f t="shared" si="40"/>
        <v/>
      </c>
      <c r="AM170" s="416" t="str">
        <f t="shared" si="41"/>
        <v/>
      </c>
      <c r="AN170" s="731"/>
      <c r="AO170" s="732"/>
      <c r="AP170" s="732"/>
      <c r="AQ170" s="479"/>
      <c r="AR170" s="479"/>
      <c r="AS170" s="584"/>
      <c r="AT170" s="584"/>
      <c r="AU170" s="585" t="str">
        <f t="shared" si="36"/>
        <v/>
      </c>
      <c r="AV170" s="585" t="str">
        <f t="shared" si="37"/>
        <v/>
      </c>
      <c r="AW170" s="479"/>
      <c r="AX170" s="479"/>
      <c r="AY170" s="587" t="str">
        <f t="shared" si="18"/>
        <v/>
      </c>
      <c r="AZ170" s="587" t="str">
        <f t="shared" si="19"/>
        <v/>
      </c>
      <c r="BA170" s="587" t="str">
        <f t="shared" si="20"/>
        <v/>
      </c>
      <c r="BB170" s="587" t="str">
        <f t="shared" si="21"/>
        <v/>
      </c>
      <c r="BC170" s="587" t="str">
        <f t="shared" si="22"/>
        <v/>
      </c>
      <c r="BD170" s="587" t="str">
        <f t="shared" si="23"/>
        <v/>
      </c>
      <c r="BE170" s="808"/>
      <c r="BF170" s="646"/>
      <c r="BG170" s="649"/>
      <c r="BH170" s="649"/>
    </row>
    <row r="171" spans="2:60" ht="13.5" customHeight="1" x14ac:dyDescent="0.25">
      <c r="B171" s="401"/>
      <c r="D171" s="416">
        <f t="shared" si="39"/>
        <v>161</v>
      </c>
      <c r="E171" s="534"/>
      <c r="F171" s="534"/>
      <c r="G171" s="534"/>
      <c r="H171" s="534"/>
      <c r="I171" s="571"/>
      <c r="J171" s="571"/>
      <c r="K171" s="571"/>
      <c r="L171" s="571"/>
      <c r="M171" s="571"/>
      <c r="N171" s="484"/>
      <c r="O171" s="484"/>
      <c r="P171" s="586"/>
      <c r="Q171" s="571"/>
      <c r="R171" s="571"/>
      <c r="S171" s="571"/>
      <c r="T171" s="899"/>
      <c r="U171" s="756"/>
      <c r="V171" s="756"/>
      <c r="W171" s="581"/>
      <c r="X171" s="571"/>
      <c r="Y171" s="571"/>
      <c r="Z171" s="571"/>
      <c r="AA171" s="791"/>
      <c r="AB171" s="583"/>
      <c r="AC171" s="571"/>
      <c r="AD171" s="813"/>
      <c r="AE171" s="646"/>
      <c r="AF171" s="730"/>
      <c r="AG171" s="646"/>
      <c r="AH171" s="730"/>
      <c r="AI171" s="646"/>
      <c r="AJ171" s="416">
        <f t="shared" si="38"/>
        <v>161</v>
      </c>
      <c r="AK171" s="416" t="str">
        <f t="shared" si="15"/>
        <v/>
      </c>
      <c r="AL171" s="416" t="str">
        <f t="shared" si="40"/>
        <v/>
      </c>
      <c r="AM171" s="416" t="str">
        <f t="shared" si="41"/>
        <v/>
      </c>
      <c r="AN171" s="731"/>
      <c r="AO171" s="732"/>
      <c r="AP171" s="732"/>
      <c r="AQ171" s="479"/>
      <c r="AR171" s="479"/>
      <c r="AS171" s="584"/>
      <c r="AT171" s="584"/>
      <c r="AU171" s="585" t="str">
        <f t="shared" si="36"/>
        <v/>
      </c>
      <c r="AV171" s="585" t="str">
        <f t="shared" si="37"/>
        <v/>
      </c>
      <c r="AW171" s="479"/>
      <c r="AX171" s="479"/>
      <c r="AY171" s="587" t="str">
        <f t="shared" si="18"/>
        <v/>
      </c>
      <c r="AZ171" s="587" t="str">
        <f t="shared" si="19"/>
        <v/>
      </c>
      <c r="BA171" s="587" t="str">
        <f t="shared" si="20"/>
        <v/>
      </c>
      <c r="BB171" s="587" t="str">
        <f t="shared" si="21"/>
        <v/>
      </c>
      <c r="BC171" s="587" t="str">
        <f t="shared" si="22"/>
        <v/>
      </c>
      <c r="BD171" s="587" t="str">
        <f t="shared" si="23"/>
        <v/>
      </c>
      <c r="BE171" s="808"/>
      <c r="BF171" s="646"/>
      <c r="BG171" s="649"/>
      <c r="BH171" s="649"/>
    </row>
    <row r="172" spans="2:60" ht="13.5" customHeight="1" x14ac:dyDescent="0.25">
      <c r="B172" s="401"/>
      <c r="D172" s="416">
        <f t="shared" si="39"/>
        <v>162</v>
      </c>
      <c r="E172" s="534"/>
      <c r="F172" s="534"/>
      <c r="G172" s="534"/>
      <c r="H172" s="534"/>
      <c r="I172" s="571"/>
      <c r="J172" s="571"/>
      <c r="K172" s="571"/>
      <c r="L172" s="571"/>
      <c r="M172" s="571"/>
      <c r="N172" s="484"/>
      <c r="O172" s="484"/>
      <c r="P172" s="586"/>
      <c r="Q172" s="571"/>
      <c r="R172" s="571"/>
      <c r="S172" s="571"/>
      <c r="T172" s="899"/>
      <c r="U172" s="756"/>
      <c r="V172" s="756"/>
      <c r="W172" s="581"/>
      <c r="X172" s="571"/>
      <c r="Y172" s="571"/>
      <c r="Z172" s="571"/>
      <c r="AA172" s="791"/>
      <c r="AB172" s="583"/>
      <c r="AC172" s="571"/>
      <c r="AD172" s="813"/>
      <c r="AE172" s="646"/>
      <c r="AF172" s="730"/>
      <c r="AG172" s="646"/>
      <c r="AH172" s="730"/>
      <c r="AI172" s="646"/>
      <c r="AJ172" s="416">
        <f t="shared" si="38"/>
        <v>162</v>
      </c>
      <c r="AK172" s="416" t="str">
        <f t="shared" si="15"/>
        <v/>
      </c>
      <c r="AL172" s="416" t="str">
        <f t="shared" si="40"/>
        <v/>
      </c>
      <c r="AM172" s="416" t="str">
        <f t="shared" si="41"/>
        <v/>
      </c>
      <c r="AN172" s="731"/>
      <c r="AO172" s="732"/>
      <c r="AP172" s="732"/>
      <c r="AQ172" s="479"/>
      <c r="AR172" s="479"/>
      <c r="AS172" s="584"/>
      <c r="AT172" s="584"/>
      <c r="AU172" s="585" t="str">
        <f t="shared" si="36"/>
        <v/>
      </c>
      <c r="AV172" s="585" t="str">
        <f t="shared" si="37"/>
        <v/>
      </c>
      <c r="AW172" s="479"/>
      <c r="AX172" s="479"/>
      <c r="AY172" s="587" t="str">
        <f t="shared" si="18"/>
        <v/>
      </c>
      <c r="AZ172" s="587" t="str">
        <f t="shared" si="19"/>
        <v/>
      </c>
      <c r="BA172" s="587" t="str">
        <f t="shared" si="20"/>
        <v/>
      </c>
      <c r="BB172" s="587" t="str">
        <f t="shared" si="21"/>
        <v/>
      </c>
      <c r="BC172" s="587" t="str">
        <f t="shared" si="22"/>
        <v/>
      </c>
      <c r="BD172" s="587" t="str">
        <f t="shared" si="23"/>
        <v/>
      </c>
      <c r="BE172" s="808"/>
      <c r="BF172" s="646"/>
      <c r="BG172" s="649"/>
      <c r="BH172" s="649"/>
    </row>
    <row r="173" spans="2:60" ht="13.5" customHeight="1" x14ac:dyDescent="0.25">
      <c r="B173" s="401"/>
      <c r="D173" s="416">
        <f t="shared" si="39"/>
        <v>163</v>
      </c>
      <c r="E173" s="534"/>
      <c r="F173" s="534"/>
      <c r="G173" s="534"/>
      <c r="H173" s="534"/>
      <c r="I173" s="571"/>
      <c r="J173" s="571"/>
      <c r="K173" s="571"/>
      <c r="L173" s="571"/>
      <c r="M173" s="571"/>
      <c r="N173" s="484"/>
      <c r="O173" s="484"/>
      <c r="P173" s="586"/>
      <c r="Q173" s="571"/>
      <c r="R173" s="571"/>
      <c r="S173" s="571"/>
      <c r="T173" s="899"/>
      <c r="U173" s="756"/>
      <c r="V173" s="756"/>
      <c r="W173" s="581"/>
      <c r="X173" s="571"/>
      <c r="Y173" s="571"/>
      <c r="Z173" s="571"/>
      <c r="AA173" s="791"/>
      <c r="AB173" s="583"/>
      <c r="AC173" s="571"/>
      <c r="AD173" s="813"/>
      <c r="AE173" s="646"/>
      <c r="AF173" s="730"/>
      <c r="AG173" s="646"/>
      <c r="AH173" s="730"/>
      <c r="AI173" s="646"/>
      <c r="AJ173" s="416">
        <f t="shared" si="38"/>
        <v>163</v>
      </c>
      <c r="AK173" s="416" t="str">
        <f t="shared" si="15"/>
        <v/>
      </c>
      <c r="AL173" s="416" t="str">
        <f t="shared" si="40"/>
        <v/>
      </c>
      <c r="AM173" s="416" t="str">
        <f t="shared" si="41"/>
        <v/>
      </c>
      <c r="AN173" s="731"/>
      <c r="AO173" s="732"/>
      <c r="AP173" s="732"/>
      <c r="AQ173" s="479"/>
      <c r="AR173" s="479"/>
      <c r="AS173" s="584"/>
      <c r="AT173" s="584"/>
      <c r="AU173" s="585" t="str">
        <f t="shared" si="36"/>
        <v/>
      </c>
      <c r="AV173" s="585" t="str">
        <f t="shared" si="37"/>
        <v/>
      </c>
      <c r="AW173" s="479"/>
      <c r="AX173" s="479"/>
      <c r="AY173" s="587" t="str">
        <f t="shared" si="18"/>
        <v/>
      </c>
      <c r="AZ173" s="587" t="str">
        <f t="shared" si="19"/>
        <v/>
      </c>
      <c r="BA173" s="587" t="str">
        <f t="shared" si="20"/>
        <v/>
      </c>
      <c r="BB173" s="587" t="str">
        <f t="shared" si="21"/>
        <v/>
      </c>
      <c r="BC173" s="587" t="str">
        <f t="shared" si="22"/>
        <v/>
      </c>
      <c r="BD173" s="587" t="str">
        <f t="shared" si="23"/>
        <v/>
      </c>
      <c r="BE173" s="808"/>
      <c r="BF173" s="646"/>
      <c r="BG173" s="649"/>
      <c r="BH173" s="649"/>
    </row>
    <row r="174" spans="2:60" ht="13.5" customHeight="1" x14ac:dyDescent="0.25">
      <c r="B174" s="401"/>
      <c r="D174" s="416">
        <f t="shared" si="39"/>
        <v>164</v>
      </c>
      <c r="E174" s="534"/>
      <c r="F174" s="534"/>
      <c r="G174" s="534"/>
      <c r="H174" s="534"/>
      <c r="I174" s="571"/>
      <c r="J174" s="571"/>
      <c r="K174" s="571"/>
      <c r="L174" s="571"/>
      <c r="M174" s="571"/>
      <c r="N174" s="484"/>
      <c r="O174" s="484"/>
      <c r="P174" s="586"/>
      <c r="Q174" s="571"/>
      <c r="R174" s="571"/>
      <c r="S174" s="571"/>
      <c r="T174" s="899"/>
      <c r="U174" s="756"/>
      <c r="V174" s="756"/>
      <c r="W174" s="581"/>
      <c r="X174" s="571"/>
      <c r="Y174" s="571"/>
      <c r="Z174" s="571"/>
      <c r="AA174" s="791"/>
      <c r="AB174" s="583"/>
      <c r="AC174" s="571"/>
      <c r="AD174" s="813"/>
      <c r="AE174" s="646"/>
      <c r="AF174" s="730"/>
      <c r="AG174" s="646"/>
      <c r="AH174" s="730"/>
      <c r="AI174" s="646"/>
      <c r="AJ174" s="416">
        <f t="shared" si="38"/>
        <v>164</v>
      </c>
      <c r="AK174" s="416" t="str">
        <f t="shared" si="15"/>
        <v/>
      </c>
      <c r="AL174" s="416" t="str">
        <f t="shared" si="40"/>
        <v/>
      </c>
      <c r="AM174" s="416" t="str">
        <f t="shared" si="41"/>
        <v/>
      </c>
      <c r="AN174" s="731"/>
      <c r="AO174" s="732"/>
      <c r="AP174" s="732"/>
      <c r="AQ174" s="479"/>
      <c r="AR174" s="479"/>
      <c r="AS174" s="584"/>
      <c r="AT174" s="584"/>
      <c r="AU174" s="585" t="str">
        <f t="shared" si="36"/>
        <v/>
      </c>
      <c r="AV174" s="585" t="str">
        <f t="shared" si="37"/>
        <v/>
      </c>
      <c r="AW174" s="479"/>
      <c r="AX174" s="479"/>
      <c r="AY174" s="587" t="str">
        <f t="shared" si="18"/>
        <v/>
      </c>
      <c r="AZ174" s="587" t="str">
        <f t="shared" si="19"/>
        <v/>
      </c>
      <c r="BA174" s="587" t="str">
        <f t="shared" si="20"/>
        <v/>
      </c>
      <c r="BB174" s="587" t="str">
        <f t="shared" si="21"/>
        <v/>
      </c>
      <c r="BC174" s="587" t="str">
        <f t="shared" si="22"/>
        <v/>
      </c>
      <c r="BD174" s="587" t="str">
        <f t="shared" si="23"/>
        <v/>
      </c>
      <c r="BE174" s="808"/>
      <c r="BF174" s="646"/>
      <c r="BG174" s="649"/>
      <c r="BH174" s="649"/>
    </row>
    <row r="175" spans="2:60" ht="13.5" customHeight="1" x14ac:dyDescent="0.25">
      <c r="B175" s="401"/>
      <c r="D175" s="416">
        <f t="shared" si="39"/>
        <v>165</v>
      </c>
      <c r="E175" s="534"/>
      <c r="F175" s="534"/>
      <c r="G175" s="534"/>
      <c r="H175" s="534"/>
      <c r="I175" s="571"/>
      <c r="J175" s="571"/>
      <c r="K175" s="571"/>
      <c r="L175" s="571"/>
      <c r="M175" s="571"/>
      <c r="N175" s="484"/>
      <c r="O175" s="484"/>
      <c r="P175" s="586"/>
      <c r="Q175" s="571"/>
      <c r="R175" s="571"/>
      <c r="S175" s="571"/>
      <c r="T175" s="899"/>
      <c r="U175" s="756"/>
      <c r="V175" s="756"/>
      <c r="W175" s="581"/>
      <c r="X175" s="571"/>
      <c r="Y175" s="571"/>
      <c r="Z175" s="571"/>
      <c r="AA175" s="791"/>
      <c r="AB175" s="583"/>
      <c r="AC175" s="571"/>
      <c r="AD175" s="813"/>
      <c r="AE175" s="646"/>
      <c r="AF175" s="730"/>
      <c r="AG175" s="646"/>
      <c r="AH175" s="730"/>
      <c r="AI175" s="646"/>
      <c r="AJ175" s="416">
        <f t="shared" si="38"/>
        <v>165</v>
      </c>
      <c r="AK175" s="416" t="str">
        <f t="shared" si="15"/>
        <v/>
      </c>
      <c r="AL175" s="416" t="str">
        <f t="shared" si="40"/>
        <v/>
      </c>
      <c r="AM175" s="416" t="str">
        <f t="shared" si="41"/>
        <v/>
      </c>
      <c r="AN175" s="731"/>
      <c r="AO175" s="732"/>
      <c r="AP175" s="732"/>
      <c r="AQ175" s="479"/>
      <c r="AR175" s="479"/>
      <c r="AS175" s="584"/>
      <c r="AT175" s="584"/>
      <c r="AU175" s="585" t="str">
        <f t="shared" si="36"/>
        <v/>
      </c>
      <c r="AV175" s="585" t="str">
        <f t="shared" si="37"/>
        <v/>
      </c>
      <c r="AW175" s="479"/>
      <c r="AX175" s="479"/>
      <c r="AY175" s="587" t="str">
        <f t="shared" si="18"/>
        <v/>
      </c>
      <c r="AZ175" s="587" t="str">
        <f t="shared" si="19"/>
        <v/>
      </c>
      <c r="BA175" s="587" t="str">
        <f t="shared" si="20"/>
        <v/>
      </c>
      <c r="BB175" s="587" t="str">
        <f t="shared" si="21"/>
        <v/>
      </c>
      <c r="BC175" s="587" t="str">
        <f t="shared" si="22"/>
        <v/>
      </c>
      <c r="BD175" s="587" t="str">
        <f t="shared" si="23"/>
        <v/>
      </c>
      <c r="BE175" s="808"/>
      <c r="BF175" s="646"/>
      <c r="BG175" s="649"/>
      <c r="BH175" s="649"/>
    </row>
    <row r="176" spans="2:60" ht="13.5" customHeight="1" x14ac:dyDescent="0.25">
      <c r="B176" s="401"/>
      <c r="D176" s="416">
        <f t="shared" si="39"/>
        <v>166</v>
      </c>
      <c r="E176" s="534"/>
      <c r="F176" s="534"/>
      <c r="G176" s="534"/>
      <c r="H176" s="534"/>
      <c r="I176" s="571"/>
      <c r="J176" s="571"/>
      <c r="K176" s="571"/>
      <c r="L176" s="571"/>
      <c r="M176" s="571"/>
      <c r="N176" s="484"/>
      <c r="O176" s="484"/>
      <c r="P176" s="586"/>
      <c r="Q176" s="571"/>
      <c r="R176" s="571"/>
      <c r="S176" s="571"/>
      <c r="T176" s="899"/>
      <c r="U176" s="756"/>
      <c r="V176" s="756"/>
      <c r="W176" s="581"/>
      <c r="X176" s="571"/>
      <c r="Y176" s="571"/>
      <c r="Z176" s="571"/>
      <c r="AA176" s="791"/>
      <c r="AB176" s="583"/>
      <c r="AC176" s="571"/>
      <c r="AD176" s="813"/>
      <c r="AE176" s="646"/>
      <c r="AF176" s="730"/>
      <c r="AG176" s="646"/>
      <c r="AH176" s="730"/>
      <c r="AI176" s="646"/>
      <c r="AJ176" s="416">
        <f t="shared" si="38"/>
        <v>166</v>
      </c>
      <c r="AK176" s="416" t="str">
        <f t="shared" si="15"/>
        <v/>
      </c>
      <c r="AL176" s="416" t="str">
        <f t="shared" si="40"/>
        <v/>
      </c>
      <c r="AM176" s="416" t="str">
        <f t="shared" si="41"/>
        <v/>
      </c>
      <c r="AN176" s="731"/>
      <c r="AO176" s="732"/>
      <c r="AP176" s="732"/>
      <c r="AQ176" s="479"/>
      <c r="AR176" s="479"/>
      <c r="AS176" s="584"/>
      <c r="AT176" s="584"/>
      <c r="AU176" s="585" t="str">
        <f t="shared" si="36"/>
        <v/>
      </c>
      <c r="AV176" s="585" t="str">
        <f t="shared" si="37"/>
        <v/>
      </c>
      <c r="AW176" s="479"/>
      <c r="AX176" s="479"/>
      <c r="AY176" s="587" t="str">
        <f t="shared" si="18"/>
        <v/>
      </c>
      <c r="AZ176" s="587" t="str">
        <f t="shared" si="19"/>
        <v/>
      </c>
      <c r="BA176" s="587" t="str">
        <f t="shared" si="20"/>
        <v/>
      </c>
      <c r="BB176" s="587" t="str">
        <f t="shared" si="21"/>
        <v/>
      </c>
      <c r="BC176" s="587" t="str">
        <f t="shared" si="22"/>
        <v/>
      </c>
      <c r="BD176" s="587" t="str">
        <f t="shared" si="23"/>
        <v/>
      </c>
      <c r="BE176" s="808"/>
      <c r="BF176" s="646"/>
      <c r="BG176" s="649"/>
      <c r="BH176" s="649"/>
    </row>
    <row r="177" spans="2:60" ht="13.5" customHeight="1" x14ac:dyDescent="0.25">
      <c r="B177" s="401"/>
      <c r="D177" s="416">
        <f t="shared" si="39"/>
        <v>167</v>
      </c>
      <c r="E177" s="534"/>
      <c r="F177" s="534"/>
      <c r="G177" s="534"/>
      <c r="H177" s="534"/>
      <c r="I177" s="571"/>
      <c r="J177" s="571"/>
      <c r="K177" s="571"/>
      <c r="L177" s="571"/>
      <c r="M177" s="571"/>
      <c r="N177" s="484"/>
      <c r="O177" s="484"/>
      <c r="P177" s="586"/>
      <c r="Q177" s="571"/>
      <c r="R177" s="571"/>
      <c r="S177" s="571"/>
      <c r="T177" s="899"/>
      <c r="U177" s="756"/>
      <c r="V177" s="756"/>
      <c r="W177" s="581"/>
      <c r="X177" s="571"/>
      <c r="Y177" s="571"/>
      <c r="Z177" s="571"/>
      <c r="AA177" s="791"/>
      <c r="AB177" s="583"/>
      <c r="AC177" s="571"/>
      <c r="AD177" s="813"/>
      <c r="AE177" s="646"/>
      <c r="AF177" s="730"/>
      <c r="AG177" s="646"/>
      <c r="AH177" s="730"/>
      <c r="AI177" s="646"/>
      <c r="AJ177" s="416">
        <f t="shared" si="38"/>
        <v>167</v>
      </c>
      <c r="AK177" s="416" t="str">
        <f t="shared" si="15"/>
        <v/>
      </c>
      <c r="AL177" s="416" t="str">
        <f t="shared" si="40"/>
        <v/>
      </c>
      <c r="AM177" s="416" t="str">
        <f t="shared" si="41"/>
        <v/>
      </c>
      <c r="AN177" s="731"/>
      <c r="AO177" s="732"/>
      <c r="AP177" s="732"/>
      <c r="AQ177" s="479"/>
      <c r="AR177" s="479"/>
      <c r="AS177" s="584"/>
      <c r="AT177" s="584"/>
      <c r="AU177" s="585" t="str">
        <f t="shared" si="36"/>
        <v/>
      </c>
      <c r="AV177" s="585" t="str">
        <f t="shared" si="37"/>
        <v/>
      </c>
      <c r="AW177" s="479"/>
      <c r="AX177" s="479"/>
      <c r="AY177" s="587" t="str">
        <f t="shared" si="18"/>
        <v/>
      </c>
      <c r="AZ177" s="587" t="str">
        <f t="shared" si="19"/>
        <v/>
      </c>
      <c r="BA177" s="587" t="str">
        <f t="shared" si="20"/>
        <v/>
      </c>
      <c r="BB177" s="587" t="str">
        <f t="shared" si="21"/>
        <v/>
      </c>
      <c r="BC177" s="587" t="str">
        <f t="shared" si="22"/>
        <v/>
      </c>
      <c r="BD177" s="587" t="str">
        <f t="shared" si="23"/>
        <v/>
      </c>
      <c r="BE177" s="808"/>
      <c r="BF177" s="646"/>
      <c r="BG177" s="649"/>
      <c r="BH177" s="649"/>
    </row>
    <row r="178" spans="2:60" ht="13.5" customHeight="1" x14ac:dyDescent="0.25">
      <c r="B178" s="401"/>
      <c r="D178" s="416">
        <f t="shared" si="39"/>
        <v>168</v>
      </c>
      <c r="E178" s="534"/>
      <c r="F178" s="534"/>
      <c r="G178" s="534"/>
      <c r="H178" s="534"/>
      <c r="I178" s="571"/>
      <c r="J178" s="571"/>
      <c r="K178" s="571"/>
      <c r="L178" s="571"/>
      <c r="M178" s="571"/>
      <c r="N178" s="484"/>
      <c r="O178" s="484"/>
      <c r="P178" s="586"/>
      <c r="Q178" s="571"/>
      <c r="R178" s="571"/>
      <c r="S178" s="571"/>
      <c r="T178" s="899"/>
      <c r="U178" s="756"/>
      <c r="V178" s="756"/>
      <c r="W178" s="581"/>
      <c r="X178" s="571"/>
      <c r="Y178" s="571"/>
      <c r="Z178" s="571"/>
      <c r="AA178" s="791"/>
      <c r="AB178" s="583"/>
      <c r="AC178" s="571"/>
      <c r="AD178" s="813"/>
      <c r="AE178" s="646"/>
      <c r="AF178" s="730"/>
      <c r="AG178" s="646"/>
      <c r="AH178" s="730"/>
      <c r="AI178" s="646"/>
      <c r="AJ178" s="416">
        <f t="shared" si="38"/>
        <v>168</v>
      </c>
      <c r="AK178" s="416" t="str">
        <f t="shared" si="15"/>
        <v/>
      </c>
      <c r="AL178" s="416" t="str">
        <f t="shared" si="40"/>
        <v/>
      </c>
      <c r="AM178" s="416" t="str">
        <f t="shared" si="41"/>
        <v/>
      </c>
      <c r="AN178" s="731"/>
      <c r="AO178" s="732"/>
      <c r="AP178" s="732"/>
      <c r="AQ178" s="479"/>
      <c r="AR178" s="479"/>
      <c r="AS178" s="584"/>
      <c r="AT178" s="584"/>
      <c r="AU178" s="585" t="str">
        <f t="shared" si="36"/>
        <v/>
      </c>
      <c r="AV178" s="585" t="str">
        <f t="shared" si="37"/>
        <v/>
      </c>
      <c r="AW178" s="479"/>
      <c r="AX178" s="479"/>
      <c r="AY178" s="587" t="str">
        <f t="shared" si="18"/>
        <v/>
      </c>
      <c r="AZ178" s="587" t="str">
        <f t="shared" si="19"/>
        <v/>
      </c>
      <c r="BA178" s="587" t="str">
        <f t="shared" si="20"/>
        <v/>
      </c>
      <c r="BB178" s="587" t="str">
        <f t="shared" si="21"/>
        <v/>
      </c>
      <c r="BC178" s="587" t="str">
        <f t="shared" si="22"/>
        <v/>
      </c>
      <c r="BD178" s="587" t="str">
        <f t="shared" si="23"/>
        <v/>
      </c>
      <c r="BE178" s="808"/>
      <c r="BF178" s="646"/>
      <c r="BG178" s="649"/>
      <c r="BH178" s="649"/>
    </row>
    <row r="179" spans="2:60" ht="13.5" customHeight="1" x14ac:dyDescent="0.25">
      <c r="B179" s="401"/>
      <c r="D179" s="416">
        <f t="shared" si="39"/>
        <v>169</v>
      </c>
      <c r="E179" s="534"/>
      <c r="F179" s="534"/>
      <c r="G179" s="534"/>
      <c r="H179" s="534"/>
      <c r="I179" s="571"/>
      <c r="J179" s="571"/>
      <c r="K179" s="571"/>
      <c r="L179" s="571"/>
      <c r="M179" s="571"/>
      <c r="N179" s="484"/>
      <c r="O179" s="484"/>
      <c r="P179" s="586"/>
      <c r="Q179" s="571"/>
      <c r="R179" s="571"/>
      <c r="S179" s="571"/>
      <c r="T179" s="899"/>
      <c r="U179" s="756"/>
      <c r="V179" s="756"/>
      <c r="W179" s="581"/>
      <c r="X179" s="571"/>
      <c r="Y179" s="571"/>
      <c r="Z179" s="571"/>
      <c r="AA179" s="791"/>
      <c r="AB179" s="583"/>
      <c r="AC179" s="571"/>
      <c r="AD179" s="813"/>
      <c r="AE179" s="646"/>
      <c r="AF179" s="730"/>
      <c r="AG179" s="646"/>
      <c r="AH179" s="730"/>
      <c r="AI179" s="646"/>
      <c r="AJ179" s="416">
        <f t="shared" si="38"/>
        <v>169</v>
      </c>
      <c r="AK179" s="416" t="str">
        <f t="shared" si="15"/>
        <v/>
      </c>
      <c r="AL179" s="416" t="str">
        <f t="shared" si="40"/>
        <v/>
      </c>
      <c r="AM179" s="416" t="str">
        <f t="shared" si="41"/>
        <v/>
      </c>
      <c r="AN179" s="731"/>
      <c r="AO179" s="732"/>
      <c r="AP179" s="732"/>
      <c r="AQ179" s="479"/>
      <c r="AR179" s="479"/>
      <c r="AS179" s="584"/>
      <c r="AT179" s="584"/>
      <c r="AU179" s="585" t="str">
        <f t="shared" si="36"/>
        <v/>
      </c>
      <c r="AV179" s="585" t="str">
        <f t="shared" si="37"/>
        <v/>
      </c>
      <c r="AW179" s="479"/>
      <c r="AX179" s="479"/>
      <c r="AY179" s="587" t="str">
        <f t="shared" si="18"/>
        <v/>
      </c>
      <c r="AZ179" s="587" t="str">
        <f t="shared" si="19"/>
        <v/>
      </c>
      <c r="BA179" s="587" t="str">
        <f t="shared" si="20"/>
        <v/>
      </c>
      <c r="BB179" s="587" t="str">
        <f t="shared" si="21"/>
        <v/>
      </c>
      <c r="BC179" s="587" t="str">
        <f t="shared" si="22"/>
        <v/>
      </c>
      <c r="BD179" s="587" t="str">
        <f t="shared" si="23"/>
        <v/>
      </c>
      <c r="BE179" s="808"/>
      <c r="BF179" s="646"/>
      <c r="BG179" s="649"/>
      <c r="BH179" s="649"/>
    </row>
    <row r="180" spans="2:60" ht="13.5" customHeight="1" x14ac:dyDescent="0.25">
      <c r="B180" s="401"/>
      <c r="D180" s="416">
        <f t="shared" si="39"/>
        <v>170</v>
      </c>
      <c r="E180" s="534"/>
      <c r="F180" s="534"/>
      <c r="G180" s="534"/>
      <c r="H180" s="534"/>
      <c r="I180" s="571"/>
      <c r="J180" s="571"/>
      <c r="K180" s="571"/>
      <c r="L180" s="571"/>
      <c r="M180" s="571"/>
      <c r="N180" s="484"/>
      <c r="O180" s="484"/>
      <c r="P180" s="586"/>
      <c r="Q180" s="571"/>
      <c r="R180" s="571"/>
      <c r="S180" s="571"/>
      <c r="T180" s="899"/>
      <c r="U180" s="756"/>
      <c r="V180" s="756"/>
      <c r="W180" s="581"/>
      <c r="X180" s="571"/>
      <c r="Y180" s="571"/>
      <c r="Z180" s="571"/>
      <c r="AA180" s="791"/>
      <c r="AB180" s="583"/>
      <c r="AC180" s="571"/>
      <c r="AD180" s="813"/>
      <c r="AE180" s="646"/>
      <c r="AF180" s="730"/>
      <c r="AG180" s="646"/>
      <c r="AH180" s="730"/>
      <c r="AI180" s="646"/>
      <c r="AJ180" s="416">
        <f t="shared" si="38"/>
        <v>170</v>
      </c>
      <c r="AK180" s="416" t="str">
        <f t="shared" si="15"/>
        <v/>
      </c>
      <c r="AL180" s="416" t="str">
        <f t="shared" si="40"/>
        <v/>
      </c>
      <c r="AM180" s="416" t="str">
        <f t="shared" si="41"/>
        <v/>
      </c>
      <c r="AN180" s="731"/>
      <c r="AO180" s="732"/>
      <c r="AP180" s="732"/>
      <c r="AQ180" s="479"/>
      <c r="AR180" s="479"/>
      <c r="AS180" s="584"/>
      <c r="AT180" s="584"/>
      <c r="AU180" s="585" t="str">
        <f t="shared" si="36"/>
        <v/>
      </c>
      <c r="AV180" s="585" t="str">
        <f t="shared" si="37"/>
        <v/>
      </c>
      <c r="AW180" s="479"/>
      <c r="AX180" s="479"/>
      <c r="AY180" s="587" t="str">
        <f t="shared" si="18"/>
        <v/>
      </c>
      <c r="AZ180" s="587" t="str">
        <f t="shared" si="19"/>
        <v/>
      </c>
      <c r="BA180" s="587" t="str">
        <f t="shared" si="20"/>
        <v/>
      </c>
      <c r="BB180" s="587" t="str">
        <f t="shared" si="21"/>
        <v/>
      </c>
      <c r="BC180" s="587" t="str">
        <f t="shared" si="22"/>
        <v/>
      </c>
      <c r="BD180" s="587" t="str">
        <f t="shared" si="23"/>
        <v/>
      </c>
      <c r="BE180" s="808"/>
      <c r="BF180" s="646"/>
      <c r="BG180" s="649"/>
      <c r="BH180" s="649"/>
    </row>
    <row r="181" spans="2:60" ht="13.5" customHeight="1" x14ac:dyDescent="0.25">
      <c r="B181" s="401"/>
      <c r="D181" s="416">
        <f t="shared" si="39"/>
        <v>171</v>
      </c>
      <c r="E181" s="534"/>
      <c r="F181" s="534"/>
      <c r="G181" s="534"/>
      <c r="H181" s="534"/>
      <c r="I181" s="571"/>
      <c r="J181" s="571"/>
      <c r="K181" s="571"/>
      <c r="L181" s="571"/>
      <c r="M181" s="571"/>
      <c r="N181" s="484"/>
      <c r="O181" s="484"/>
      <c r="P181" s="586"/>
      <c r="Q181" s="571"/>
      <c r="R181" s="571"/>
      <c r="S181" s="571"/>
      <c r="T181" s="899"/>
      <c r="U181" s="756"/>
      <c r="V181" s="756"/>
      <c r="W181" s="581"/>
      <c r="X181" s="571"/>
      <c r="Y181" s="571"/>
      <c r="Z181" s="571"/>
      <c r="AA181" s="791"/>
      <c r="AB181" s="583"/>
      <c r="AC181" s="571"/>
      <c r="AD181" s="813"/>
      <c r="AE181" s="646"/>
      <c r="AF181" s="730"/>
      <c r="AG181" s="646"/>
      <c r="AH181" s="730"/>
      <c r="AI181" s="646"/>
      <c r="AJ181" s="416">
        <f t="shared" si="38"/>
        <v>171</v>
      </c>
      <c r="AK181" s="416" t="str">
        <f t="shared" si="15"/>
        <v/>
      </c>
      <c r="AL181" s="416" t="str">
        <f t="shared" si="40"/>
        <v/>
      </c>
      <c r="AM181" s="416" t="str">
        <f t="shared" si="41"/>
        <v/>
      </c>
      <c r="AN181" s="731"/>
      <c r="AO181" s="732"/>
      <c r="AP181" s="732"/>
      <c r="AQ181" s="479"/>
      <c r="AR181" s="479"/>
      <c r="AS181" s="584"/>
      <c r="AT181" s="584"/>
      <c r="AU181" s="585" t="str">
        <f t="shared" si="36"/>
        <v/>
      </c>
      <c r="AV181" s="585" t="str">
        <f t="shared" si="37"/>
        <v/>
      </c>
      <c r="AW181" s="479"/>
      <c r="AX181" s="479"/>
      <c r="AY181" s="587" t="str">
        <f t="shared" si="18"/>
        <v/>
      </c>
      <c r="AZ181" s="587" t="str">
        <f t="shared" si="19"/>
        <v/>
      </c>
      <c r="BA181" s="587" t="str">
        <f t="shared" si="20"/>
        <v/>
      </c>
      <c r="BB181" s="587" t="str">
        <f t="shared" si="21"/>
        <v/>
      </c>
      <c r="BC181" s="587" t="str">
        <f t="shared" si="22"/>
        <v/>
      </c>
      <c r="BD181" s="587" t="str">
        <f t="shared" si="23"/>
        <v/>
      </c>
      <c r="BE181" s="808"/>
      <c r="BF181" s="646"/>
      <c r="BG181" s="649"/>
      <c r="BH181" s="649"/>
    </row>
    <row r="182" spans="2:60" ht="13.5" customHeight="1" x14ac:dyDescent="0.25">
      <c r="B182" s="401"/>
      <c r="D182" s="416">
        <f t="shared" si="39"/>
        <v>172</v>
      </c>
      <c r="E182" s="534"/>
      <c r="F182" s="534"/>
      <c r="G182" s="534"/>
      <c r="H182" s="534"/>
      <c r="I182" s="571"/>
      <c r="J182" s="571"/>
      <c r="K182" s="571"/>
      <c r="L182" s="571"/>
      <c r="M182" s="571"/>
      <c r="N182" s="484"/>
      <c r="O182" s="484"/>
      <c r="P182" s="586"/>
      <c r="Q182" s="571"/>
      <c r="R182" s="571"/>
      <c r="S182" s="571"/>
      <c r="T182" s="899"/>
      <c r="U182" s="756"/>
      <c r="V182" s="756"/>
      <c r="W182" s="581"/>
      <c r="X182" s="571"/>
      <c r="Y182" s="571"/>
      <c r="Z182" s="571"/>
      <c r="AA182" s="791"/>
      <c r="AB182" s="583"/>
      <c r="AC182" s="571"/>
      <c r="AD182" s="813"/>
      <c r="AE182" s="646"/>
      <c r="AF182" s="730"/>
      <c r="AG182" s="646"/>
      <c r="AH182" s="730"/>
      <c r="AI182" s="646"/>
      <c r="AJ182" s="416">
        <f t="shared" si="38"/>
        <v>172</v>
      </c>
      <c r="AK182" s="416" t="str">
        <f t="shared" si="15"/>
        <v/>
      </c>
      <c r="AL182" s="416" t="str">
        <f t="shared" si="40"/>
        <v/>
      </c>
      <c r="AM182" s="416" t="str">
        <f t="shared" si="41"/>
        <v/>
      </c>
      <c r="AN182" s="731"/>
      <c r="AO182" s="732"/>
      <c r="AP182" s="732"/>
      <c r="AQ182" s="479"/>
      <c r="AR182" s="479"/>
      <c r="AS182" s="584"/>
      <c r="AT182" s="584"/>
      <c r="AU182" s="585" t="str">
        <f t="shared" si="36"/>
        <v/>
      </c>
      <c r="AV182" s="585" t="str">
        <f t="shared" si="37"/>
        <v/>
      </c>
      <c r="AW182" s="479"/>
      <c r="AX182" s="479"/>
      <c r="AY182" s="587" t="str">
        <f t="shared" si="18"/>
        <v/>
      </c>
      <c r="AZ182" s="587" t="str">
        <f t="shared" si="19"/>
        <v/>
      </c>
      <c r="BA182" s="587" t="str">
        <f t="shared" si="20"/>
        <v/>
      </c>
      <c r="BB182" s="587" t="str">
        <f t="shared" si="21"/>
        <v/>
      </c>
      <c r="BC182" s="587" t="str">
        <f t="shared" si="22"/>
        <v/>
      </c>
      <c r="BD182" s="587" t="str">
        <f t="shared" si="23"/>
        <v/>
      </c>
      <c r="BE182" s="808"/>
      <c r="BF182" s="646"/>
      <c r="BG182" s="649"/>
      <c r="BH182" s="649"/>
    </row>
    <row r="183" spans="2:60" ht="13.5" customHeight="1" x14ac:dyDescent="0.25">
      <c r="B183" s="401"/>
      <c r="D183" s="416">
        <f t="shared" si="39"/>
        <v>173</v>
      </c>
      <c r="E183" s="534"/>
      <c r="F183" s="534"/>
      <c r="G183" s="534"/>
      <c r="H183" s="534"/>
      <c r="I183" s="571"/>
      <c r="J183" s="571"/>
      <c r="K183" s="571"/>
      <c r="L183" s="571"/>
      <c r="M183" s="571"/>
      <c r="N183" s="484"/>
      <c r="O183" s="484"/>
      <c r="P183" s="586"/>
      <c r="Q183" s="571"/>
      <c r="R183" s="571"/>
      <c r="S183" s="571"/>
      <c r="T183" s="899"/>
      <c r="U183" s="756"/>
      <c r="V183" s="756"/>
      <c r="W183" s="581"/>
      <c r="X183" s="571"/>
      <c r="Y183" s="571"/>
      <c r="Z183" s="571"/>
      <c r="AA183" s="791"/>
      <c r="AB183" s="583"/>
      <c r="AC183" s="571"/>
      <c r="AD183" s="813"/>
      <c r="AE183" s="646"/>
      <c r="AF183" s="730"/>
      <c r="AG183" s="646"/>
      <c r="AH183" s="730"/>
      <c r="AI183" s="646"/>
      <c r="AJ183" s="416">
        <f t="shared" si="38"/>
        <v>173</v>
      </c>
      <c r="AK183" s="416" t="str">
        <f t="shared" si="15"/>
        <v/>
      </c>
      <c r="AL183" s="416" t="str">
        <f t="shared" si="40"/>
        <v/>
      </c>
      <c r="AM183" s="416" t="str">
        <f t="shared" si="41"/>
        <v/>
      </c>
      <c r="AN183" s="731"/>
      <c r="AO183" s="732"/>
      <c r="AP183" s="732"/>
      <c r="AQ183" s="479"/>
      <c r="AR183" s="479"/>
      <c r="AS183" s="584"/>
      <c r="AT183" s="584"/>
      <c r="AU183" s="585" t="str">
        <f t="shared" si="36"/>
        <v/>
      </c>
      <c r="AV183" s="585" t="str">
        <f t="shared" si="37"/>
        <v/>
      </c>
      <c r="AW183" s="479"/>
      <c r="AX183" s="479"/>
      <c r="AY183" s="587" t="str">
        <f t="shared" si="18"/>
        <v/>
      </c>
      <c r="AZ183" s="587" t="str">
        <f t="shared" si="19"/>
        <v/>
      </c>
      <c r="BA183" s="587" t="str">
        <f t="shared" si="20"/>
        <v/>
      </c>
      <c r="BB183" s="587" t="str">
        <f t="shared" si="21"/>
        <v/>
      </c>
      <c r="BC183" s="587" t="str">
        <f t="shared" si="22"/>
        <v/>
      </c>
      <c r="BD183" s="587" t="str">
        <f t="shared" si="23"/>
        <v/>
      </c>
      <c r="BE183" s="808"/>
      <c r="BF183" s="646"/>
      <c r="BG183" s="649"/>
      <c r="BH183" s="649"/>
    </row>
    <row r="184" spans="2:60" ht="13.5" customHeight="1" x14ac:dyDescent="0.25">
      <c r="B184" s="401"/>
      <c r="D184" s="416">
        <f t="shared" si="39"/>
        <v>174</v>
      </c>
      <c r="E184" s="534"/>
      <c r="F184" s="534"/>
      <c r="G184" s="534"/>
      <c r="H184" s="534"/>
      <c r="I184" s="571"/>
      <c r="J184" s="571"/>
      <c r="K184" s="571"/>
      <c r="L184" s="571"/>
      <c r="M184" s="571"/>
      <c r="N184" s="484"/>
      <c r="O184" s="484"/>
      <c r="P184" s="586"/>
      <c r="Q184" s="571"/>
      <c r="R184" s="571"/>
      <c r="S184" s="571"/>
      <c r="T184" s="899"/>
      <c r="U184" s="756"/>
      <c r="V184" s="756"/>
      <c r="W184" s="581"/>
      <c r="X184" s="571"/>
      <c r="Y184" s="571"/>
      <c r="Z184" s="571"/>
      <c r="AA184" s="791"/>
      <c r="AB184" s="583"/>
      <c r="AC184" s="571"/>
      <c r="AD184" s="813"/>
      <c r="AE184" s="646"/>
      <c r="AF184" s="730"/>
      <c r="AG184" s="646"/>
      <c r="AH184" s="730"/>
      <c r="AI184" s="646"/>
      <c r="AJ184" s="416">
        <f t="shared" si="38"/>
        <v>174</v>
      </c>
      <c r="AK184" s="416" t="str">
        <f t="shared" si="15"/>
        <v/>
      </c>
      <c r="AL184" s="416" t="str">
        <f t="shared" si="40"/>
        <v/>
      </c>
      <c r="AM184" s="416" t="str">
        <f t="shared" si="41"/>
        <v/>
      </c>
      <c r="AN184" s="731"/>
      <c r="AO184" s="732"/>
      <c r="AP184" s="732"/>
      <c r="AQ184" s="479"/>
      <c r="AR184" s="479"/>
      <c r="AS184" s="584"/>
      <c r="AT184" s="584"/>
      <c r="AU184" s="585" t="str">
        <f t="shared" si="36"/>
        <v/>
      </c>
      <c r="AV184" s="585" t="str">
        <f t="shared" si="37"/>
        <v/>
      </c>
      <c r="AW184" s="479"/>
      <c r="AX184" s="479"/>
      <c r="AY184" s="587" t="str">
        <f t="shared" si="18"/>
        <v/>
      </c>
      <c r="AZ184" s="587" t="str">
        <f t="shared" si="19"/>
        <v/>
      </c>
      <c r="BA184" s="587" t="str">
        <f t="shared" si="20"/>
        <v/>
      </c>
      <c r="BB184" s="587" t="str">
        <f t="shared" si="21"/>
        <v/>
      </c>
      <c r="BC184" s="587" t="str">
        <f t="shared" si="22"/>
        <v/>
      </c>
      <c r="BD184" s="587" t="str">
        <f t="shared" si="23"/>
        <v/>
      </c>
      <c r="BE184" s="808"/>
      <c r="BF184" s="646"/>
      <c r="BG184" s="649"/>
      <c r="BH184" s="649"/>
    </row>
    <row r="185" spans="2:60" ht="13.5" customHeight="1" x14ac:dyDescent="0.25">
      <c r="B185" s="401"/>
      <c r="D185" s="416">
        <f t="shared" si="39"/>
        <v>175</v>
      </c>
      <c r="E185" s="534"/>
      <c r="F185" s="534"/>
      <c r="G185" s="534"/>
      <c r="H185" s="534"/>
      <c r="I185" s="571"/>
      <c r="J185" s="571"/>
      <c r="K185" s="571"/>
      <c r="L185" s="571"/>
      <c r="M185" s="571"/>
      <c r="N185" s="484"/>
      <c r="O185" s="484"/>
      <c r="P185" s="586"/>
      <c r="Q185" s="571"/>
      <c r="R185" s="571"/>
      <c r="S185" s="571"/>
      <c r="T185" s="899"/>
      <c r="U185" s="756"/>
      <c r="V185" s="756"/>
      <c r="W185" s="581"/>
      <c r="X185" s="571"/>
      <c r="Y185" s="571"/>
      <c r="Z185" s="571"/>
      <c r="AA185" s="791"/>
      <c r="AB185" s="583"/>
      <c r="AC185" s="571"/>
      <c r="AD185" s="813"/>
      <c r="AE185" s="646"/>
      <c r="AF185" s="730"/>
      <c r="AG185" s="646"/>
      <c r="AH185" s="730"/>
      <c r="AI185" s="646"/>
      <c r="AJ185" s="416">
        <f t="shared" si="38"/>
        <v>175</v>
      </c>
      <c r="AK185" s="416" t="str">
        <f t="shared" si="15"/>
        <v/>
      </c>
      <c r="AL185" s="416" t="str">
        <f t="shared" si="40"/>
        <v/>
      </c>
      <c r="AM185" s="416" t="str">
        <f t="shared" si="41"/>
        <v/>
      </c>
      <c r="AN185" s="731"/>
      <c r="AO185" s="732"/>
      <c r="AP185" s="732"/>
      <c r="AQ185" s="479"/>
      <c r="AR185" s="479"/>
      <c r="AS185" s="584"/>
      <c r="AT185" s="584"/>
      <c r="AU185" s="585" t="str">
        <f t="shared" si="36"/>
        <v/>
      </c>
      <c r="AV185" s="585" t="str">
        <f t="shared" si="37"/>
        <v/>
      </c>
      <c r="AW185" s="479"/>
      <c r="AX185" s="479"/>
      <c r="AY185" s="587" t="str">
        <f t="shared" si="18"/>
        <v/>
      </c>
      <c r="AZ185" s="587" t="str">
        <f t="shared" si="19"/>
        <v/>
      </c>
      <c r="BA185" s="587" t="str">
        <f t="shared" si="20"/>
        <v/>
      </c>
      <c r="BB185" s="587" t="str">
        <f t="shared" si="21"/>
        <v/>
      </c>
      <c r="BC185" s="587" t="str">
        <f t="shared" si="22"/>
        <v/>
      </c>
      <c r="BD185" s="587" t="str">
        <f t="shared" si="23"/>
        <v/>
      </c>
      <c r="BE185" s="808"/>
      <c r="BF185" s="646"/>
      <c r="BG185" s="649"/>
      <c r="BH185" s="649"/>
    </row>
    <row r="186" spans="2:60" ht="13.5" customHeight="1" x14ac:dyDescent="0.25">
      <c r="B186" s="401"/>
      <c r="D186" s="416">
        <f t="shared" si="39"/>
        <v>176</v>
      </c>
      <c r="E186" s="534"/>
      <c r="F186" s="534"/>
      <c r="G186" s="534"/>
      <c r="H186" s="534"/>
      <c r="I186" s="571"/>
      <c r="J186" s="571"/>
      <c r="K186" s="571"/>
      <c r="L186" s="571"/>
      <c r="M186" s="571"/>
      <c r="N186" s="484"/>
      <c r="O186" s="484"/>
      <c r="P186" s="586"/>
      <c r="Q186" s="571"/>
      <c r="R186" s="571"/>
      <c r="S186" s="571"/>
      <c r="T186" s="899"/>
      <c r="U186" s="756"/>
      <c r="V186" s="756"/>
      <c r="W186" s="581"/>
      <c r="X186" s="571"/>
      <c r="Y186" s="571"/>
      <c r="Z186" s="571"/>
      <c r="AA186" s="791"/>
      <c r="AB186" s="583"/>
      <c r="AC186" s="571"/>
      <c r="AD186" s="813"/>
      <c r="AE186" s="646"/>
      <c r="AF186" s="730"/>
      <c r="AG186" s="646"/>
      <c r="AH186" s="730"/>
      <c r="AI186" s="646"/>
      <c r="AJ186" s="416">
        <f t="shared" si="38"/>
        <v>176</v>
      </c>
      <c r="AK186" s="416" t="str">
        <f t="shared" si="15"/>
        <v/>
      </c>
      <c r="AL186" s="416" t="str">
        <f t="shared" si="40"/>
        <v/>
      </c>
      <c r="AM186" s="416" t="str">
        <f t="shared" si="41"/>
        <v/>
      </c>
      <c r="AN186" s="731"/>
      <c r="AO186" s="732"/>
      <c r="AP186" s="732"/>
      <c r="AQ186" s="479"/>
      <c r="AR186" s="479"/>
      <c r="AS186" s="584"/>
      <c r="AT186" s="584"/>
      <c r="AU186" s="585" t="str">
        <f t="shared" si="36"/>
        <v/>
      </c>
      <c r="AV186" s="585" t="str">
        <f t="shared" si="37"/>
        <v/>
      </c>
      <c r="AW186" s="479"/>
      <c r="AX186" s="479"/>
      <c r="AY186" s="587" t="str">
        <f t="shared" si="18"/>
        <v/>
      </c>
      <c r="AZ186" s="587" t="str">
        <f t="shared" si="19"/>
        <v/>
      </c>
      <c r="BA186" s="587" t="str">
        <f t="shared" si="20"/>
        <v/>
      </c>
      <c r="BB186" s="587" t="str">
        <f t="shared" si="21"/>
        <v/>
      </c>
      <c r="BC186" s="587" t="str">
        <f t="shared" si="22"/>
        <v/>
      </c>
      <c r="BD186" s="587" t="str">
        <f t="shared" si="23"/>
        <v/>
      </c>
      <c r="BE186" s="808"/>
      <c r="BF186" s="646"/>
      <c r="BG186" s="649"/>
      <c r="BH186" s="649"/>
    </row>
    <row r="187" spans="2:60" ht="13.5" customHeight="1" x14ac:dyDescent="0.25">
      <c r="B187" s="401"/>
      <c r="D187" s="416">
        <f t="shared" si="39"/>
        <v>177</v>
      </c>
      <c r="E187" s="534"/>
      <c r="F187" s="534"/>
      <c r="G187" s="534"/>
      <c r="H187" s="534"/>
      <c r="I187" s="571"/>
      <c r="J187" s="571"/>
      <c r="K187" s="571"/>
      <c r="L187" s="571"/>
      <c r="M187" s="571"/>
      <c r="N187" s="484"/>
      <c r="O187" s="484"/>
      <c r="P187" s="586"/>
      <c r="Q187" s="571"/>
      <c r="R187" s="571"/>
      <c r="S187" s="571"/>
      <c r="T187" s="899"/>
      <c r="U187" s="756"/>
      <c r="V187" s="756"/>
      <c r="W187" s="581"/>
      <c r="X187" s="571"/>
      <c r="Y187" s="571"/>
      <c r="Z187" s="571"/>
      <c r="AA187" s="791"/>
      <c r="AB187" s="583"/>
      <c r="AC187" s="571"/>
      <c r="AD187" s="813"/>
      <c r="AE187" s="646"/>
      <c r="AF187" s="730"/>
      <c r="AG187" s="646"/>
      <c r="AH187" s="730"/>
      <c r="AI187" s="646"/>
      <c r="AJ187" s="416">
        <f t="shared" si="38"/>
        <v>177</v>
      </c>
      <c r="AK187" s="416" t="str">
        <f t="shared" si="15"/>
        <v/>
      </c>
      <c r="AL187" s="416" t="str">
        <f t="shared" si="40"/>
        <v/>
      </c>
      <c r="AM187" s="416" t="str">
        <f t="shared" si="41"/>
        <v/>
      </c>
      <c r="AN187" s="731"/>
      <c r="AO187" s="732"/>
      <c r="AP187" s="732"/>
      <c r="AQ187" s="479"/>
      <c r="AR187" s="479"/>
      <c r="AS187" s="584"/>
      <c r="AT187" s="584"/>
      <c r="AU187" s="585" t="str">
        <f t="shared" si="36"/>
        <v/>
      </c>
      <c r="AV187" s="585" t="str">
        <f t="shared" si="37"/>
        <v/>
      </c>
      <c r="AW187" s="479"/>
      <c r="AX187" s="479"/>
      <c r="AY187" s="587" t="str">
        <f t="shared" si="18"/>
        <v/>
      </c>
      <c r="AZ187" s="587" t="str">
        <f t="shared" si="19"/>
        <v/>
      </c>
      <c r="BA187" s="587" t="str">
        <f t="shared" si="20"/>
        <v/>
      </c>
      <c r="BB187" s="587" t="str">
        <f t="shared" si="21"/>
        <v/>
      </c>
      <c r="BC187" s="587" t="str">
        <f t="shared" si="22"/>
        <v/>
      </c>
      <c r="BD187" s="587" t="str">
        <f t="shared" si="23"/>
        <v/>
      </c>
      <c r="BE187" s="808"/>
      <c r="BF187" s="646"/>
      <c r="BG187" s="649"/>
      <c r="BH187" s="649"/>
    </row>
    <row r="188" spans="2:60" ht="13.5" customHeight="1" x14ac:dyDescent="0.25">
      <c r="B188" s="401"/>
      <c r="D188" s="416">
        <f t="shared" si="39"/>
        <v>178</v>
      </c>
      <c r="E188" s="534"/>
      <c r="F188" s="534"/>
      <c r="G188" s="534"/>
      <c r="H188" s="534"/>
      <c r="I188" s="571"/>
      <c r="J188" s="571"/>
      <c r="K188" s="571"/>
      <c r="L188" s="571"/>
      <c r="M188" s="571"/>
      <c r="N188" s="484"/>
      <c r="O188" s="484"/>
      <c r="P188" s="586"/>
      <c r="Q188" s="571"/>
      <c r="R188" s="571"/>
      <c r="S188" s="571"/>
      <c r="T188" s="899"/>
      <c r="U188" s="756"/>
      <c r="V188" s="756"/>
      <c r="W188" s="581"/>
      <c r="X188" s="571"/>
      <c r="Y188" s="571"/>
      <c r="Z188" s="571"/>
      <c r="AA188" s="791"/>
      <c r="AB188" s="583"/>
      <c r="AC188" s="571"/>
      <c r="AD188" s="813"/>
      <c r="AE188" s="646"/>
      <c r="AF188" s="730"/>
      <c r="AG188" s="646"/>
      <c r="AH188" s="730"/>
      <c r="AI188" s="646"/>
      <c r="AJ188" s="416">
        <f t="shared" si="38"/>
        <v>178</v>
      </c>
      <c r="AK188" s="416" t="str">
        <f t="shared" si="15"/>
        <v/>
      </c>
      <c r="AL188" s="416" t="str">
        <f t="shared" si="40"/>
        <v/>
      </c>
      <c r="AM188" s="416" t="str">
        <f t="shared" si="41"/>
        <v/>
      </c>
      <c r="AN188" s="731"/>
      <c r="AO188" s="732"/>
      <c r="AP188" s="732"/>
      <c r="AQ188" s="479"/>
      <c r="AR188" s="479"/>
      <c r="AS188" s="584"/>
      <c r="AT188" s="584"/>
      <c r="AU188" s="585" t="str">
        <f t="shared" si="36"/>
        <v/>
      </c>
      <c r="AV188" s="585" t="str">
        <f t="shared" si="37"/>
        <v/>
      </c>
      <c r="AW188" s="479"/>
      <c r="AX188" s="479"/>
      <c r="AY188" s="587" t="str">
        <f t="shared" si="18"/>
        <v/>
      </c>
      <c r="AZ188" s="587" t="str">
        <f t="shared" si="19"/>
        <v/>
      </c>
      <c r="BA188" s="587" t="str">
        <f t="shared" si="20"/>
        <v/>
      </c>
      <c r="BB188" s="587" t="str">
        <f t="shared" si="21"/>
        <v/>
      </c>
      <c r="BC188" s="587" t="str">
        <f t="shared" si="22"/>
        <v/>
      </c>
      <c r="BD188" s="587" t="str">
        <f t="shared" si="23"/>
        <v/>
      </c>
      <c r="BE188" s="808"/>
      <c r="BF188" s="646"/>
      <c r="BG188" s="649"/>
      <c r="BH188" s="649"/>
    </row>
    <row r="189" spans="2:60" ht="13.5" customHeight="1" x14ac:dyDescent="0.25">
      <c r="B189" s="401"/>
      <c r="D189" s="416">
        <f t="shared" si="39"/>
        <v>179</v>
      </c>
      <c r="E189" s="534"/>
      <c r="F189" s="534"/>
      <c r="G189" s="534"/>
      <c r="H189" s="534"/>
      <c r="I189" s="571"/>
      <c r="J189" s="571"/>
      <c r="K189" s="571"/>
      <c r="L189" s="571"/>
      <c r="M189" s="571"/>
      <c r="N189" s="484"/>
      <c r="O189" s="484"/>
      <c r="P189" s="586"/>
      <c r="Q189" s="571"/>
      <c r="R189" s="571"/>
      <c r="S189" s="571"/>
      <c r="T189" s="899"/>
      <c r="U189" s="756"/>
      <c r="V189" s="756"/>
      <c r="W189" s="581"/>
      <c r="X189" s="571"/>
      <c r="Y189" s="571"/>
      <c r="Z189" s="571"/>
      <c r="AA189" s="791"/>
      <c r="AB189" s="583"/>
      <c r="AC189" s="571"/>
      <c r="AD189" s="813"/>
      <c r="AE189" s="646"/>
      <c r="AF189" s="730"/>
      <c r="AG189" s="646"/>
      <c r="AH189" s="730"/>
      <c r="AI189" s="646"/>
      <c r="AJ189" s="416">
        <f t="shared" si="38"/>
        <v>179</v>
      </c>
      <c r="AK189" s="416" t="str">
        <f t="shared" si="15"/>
        <v/>
      </c>
      <c r="AL189" s="416" t="str">
        <f t="shared" si="40"/>
        <v/>
      </c>
      <c r="AM189" s="416" t="str">
        <f t="shared" si="41"/>
        <v/>
      </c>
      <c r="AN189" s="731"/>
      <c r="AO189" s="732"/>
      <c r="AP189" s="732"/>
      <c r="AQ189" s="479"/>
      <c r="AR189" s="479"/>
      <c r="AS189" s="584"/>
      <c r="AT189" s="584"/>
      <c r="AU189" s="585" t="str">
        <f t="shared" si="36"/>
        <v/>
      </c>
      <c r="AV189" s="585" t="str">
        <f t="shared" si="37"/>
        <v/>
      </c>
      <c r="AW189" s="479"/>
      <c r="AX189" s="479"/>
      <c r="AY189" s="587" t="str">
        <f t="shared" si="18"/>
        <v/>
      </c>
      <c r="AZ189" s="587" t="str">
        <f t="shared" si="19"/>
        <v/>
      </c>
      <c r="BA189" s="587" t="str">
        <f t="shared" si="20"/>
        <v/>
      </c>
      <c r="BB189" s="587" t="str">
        <f t="shared" si="21"/>
        <v/>
      </c>
      <c r="BC189" s="587" t="str">
        <f t="shared" si="22"/>
        <v/>
      </c>
      <c r="BD189" s="587" t="str">
        <f t="shared" si="23"/>
        <v/>
      </c>
      <c r="BE189" s="808"/>
      <c r="BF189" s="646"/>
      <c r="BG189" s="649"/>
      <c r="BH189" s="649"/>
    </row>
    <row r="190" spans="2:60" ht="13.5" customHeight="1" x14ac:dyDescent="0.25">
      <c r="B190" s="401"/>
      <c r="D190" s="416">
        <f t="shared" si="39"/>
        <v>180</v>
      </c>
      <c r="E190" s="534"/>
      <c r="F190" s="534"/>
      <c r="G190" s="534"/>
      <c r="H190" s="534"/>
      <c r="I190" s="571"/>
      <c r="J190" s="571"/>
      <c r="K190" s="571"/>
      <c r="L190" s="571"/>
      <c r="M190" s="571"/>
      <c r="N190" s="484"/>
      <c r="O190" s="484"/>
      <c r="P190" s="586"/>
      <c r="Q190" s="571"/>
      <c r="R190" s="571"/>
      <c r="S190" s="571"/>
      <c r="T190" s="899"/>
      <c r="U190" s="756"/>
      <c r="V190" s="756"/>
      <c r="W190" s="581"/>
      <c r="X190" s="571"/>
      <c r="Y190" s="571"/>
      <c r="Z190" s="571"/>
      <c r="AA190" s="791"/>
      <c r="AB190" s="583"/>
      <c r="AC190" s="571"/>
      <c r="AD190" s="813"/>
      <c r="AE190" s="646"/>
      <c r="AF190" s="730"/>
      <c r="AG190" s="646"/>
      <c r="AH190" s="730"/>
      <c r="AI190" s="646"/>
      <c r="AJ190" s="416">
        <f>AJ189+1</f>
        <v>180</v>
      </c>
      <c r="AK190" s="416" t="str">
        <f t="shared" si="15"/>
        <v/>
      </c>
      <c r="AL190" s="416" t="str">
        <f t="shared" si="40"/>
        <v/>
      </c>
      <c r="AM190" s="416" t="str">
        <f t="shared" si="41"/>
        <v/>
      </c>
      <c r="AN190" s="731"/>
      <c r="AO190" s="732"/>
      <c r="AP190" s="732"/>
      <c r="AQ190" s="479"/>
      <c r="AR190" s="479"/>
      <c r="AS190" s="584"/>
      <c r="AT190" s="584"/>
      <c r="AU190" s="585" t="str">
        <f t="shared" si="36"/>
        <v/>
      </c>
      <c r="AV190" s="585" t="str">
        <f t="shared" si="37"/>
        <v/>
      </c>
      <c r="AW190" s="479"/>
      <c r="AX190" s="479"/>
      <c r="AY190" s="587" t="str">
        <f t="shared" si="18"/>
        <v/>
      </c>
      <c r="AZ190" s="587" t="str">
        <f t="shared" si="19"/>
        <v/>
      </c>
      <c r="BA190" s="587" t="str">
        <f t="shared" si="20"/>
        <v/>
      </c>
      <c r="BB190" s="587" t="str">
        <f t="shared" si="21"/>
        <v/>
      </c>
      <c r="BC190" s="587" t="str">
        <f t="shared" si="22"/>
        <v/>
      </c>
      <c r="BD190" s="587" t="str">
        <f t="shared" si="23"/>
        <v/>
      </c>
      <c r="BE190" s="808"/>
      <c r="BF190" s="646"/>
      <c r="BG190" s="649"/>
      <c r="BH190" s="649"/>
    </row>
    <row r="191" spans="2:60" ht="13.5" customHeight="1" x14ac:dyDescent="0.25">
      <c r="B191" s="401"/>
      <c r="D191" s="416">
        <f t="shared" si="39"/>
        <v>181</v>
      </c>
      <c r="E191" s="534"/>
      <c r="F191" s="534"/>
      <c r="G191" s="534"/>
      <c r="H191" s="534"/>
      <c r="I191" s="571"/>
      <c r="J191" s="571"/>
      <c r="K191" s="571"/>
      <c r="L191" s="571"/>
      <c r="M191" s="571"/>
      <c r="N191" s="484"/>
      <c r="O191" s="484"/>
      <c r="P191" s="586"/>
      <c r="Q191" s="571"/>
      <c r="R191" s="571"/>
      <c r="S191" s="571"/>
      <c r="T191" s="899"/>
      <c r="U191" s="756"/>
      <c r="V191" s="756"/>
      <c r="W191" s="581"/>
      <c r="X191" s="571"/>
      <c r="Y191" s="571"/>
      <c r="Z191" s="571"/>
      <c r="AA191" s="791"/>
      <c r="AB191" s="583"/>
      <c r="AC191" s="571"/>
      <c r="AD191" s="813"/>
      <c r="AE191" s="646"/>
      <c r="AF191" s="730"/>
      <c r="AG191" s="646"/>
      <c r="AH191" s="730"/>
      <c r="AI191" s="646"/>
      <c r="AJ191" s="416">
        <f>AJ190+1</f>
        <v>181</v>
      </c>
      <c r="AK191" s="416" t="str">
        <f t="shared" si="15"/>
        <v/>
      </c>
      <c r="AL191" s="416" t="str">
        <f t="shared" si="40"/>
        <v/>
      </c>
      <c r="AM191" s="416" t="str">
        <f t="shared" si="41"/>
        <v/>
      </c>
      <c r="AN191" s="731"/>
      <c r="AO191" s="732"/>
      <c r="AP191" s="732"/>
      <c r="AQ191" s="479"/>
      <c r="AR191" s="479"/>
      <c r="AS191" s="584"/>
      <c r="AT191" s="584"/>
      <c r="AU191" s="585" t="str">
        <f t="shared" si="36"/>
        <v/>
      </c>
      <c r="AV191" s="585" t="str">
        <f t="shared" si="37"/>
        <v/>
      </c>
      <c r="AW191" s="479"/>
      <c r="AX191" s="479"/>
      <c r="AY191" s="587" t="str">
        <f t="shared" si="18"/>
        <v/>
      </c>
      <c r="AZ191" s="587" t="str">
        <f t="shared" si="19"/>
        <v/>
      </c>
      <c r="BA191" s="587" t="str">
        <f t="shared" si="20"/>
        <v/>
      </c>
      <c r="BB191" s="587" t="str">
        <f t="shared" si="21"/>
        <v/>
      </c>
      <c r="BC191" s="587" t="str">
        <f t="shared" si="22"/>
        <v/>
      </c>
      <c r="BD191" s="587" t="str">
        <f t="shared" si="23"/>
        <v/>
      </c>
      <c r="BE191" s="808"/>
      <c r="BF191" s="646"/>
      <c r="BG191" s="649"/>
      <c r="BH191" s="649"/>
    </row>
    <row r="192" spans="2:60" ht="13.5" customHeight="1" x14ac:dyDescent="0.25">
      <c r="B192" s="401"/>
      <c r="D192" s="416">
        <f>D191+1</f>
        <v>182</v>
      </c>
      <c r="E192" s="534"/>
      <c r="F192" s="534"/>
      <c r="G192" s="534"/>
      <c r="H192" s="534"/>
      <c r="I192" s="571"/>
      <c r="J192" s="571"/>
      <c r="K192" s="571"/>
      <c r="L192" s="571"/>
      <c r="M192" s="571"/>
      <c r="N192" s="484"/>
      <c r="O192" s="484"/>
      <c r="P192" s="586"/>
      <c r="Q192" s="571"/>
      <c r="R192" s="571"/>
      <c r="S192" s="571"/>
      <c r="T192" s="899"/>
      <c r="U192" s="756"/>
      <c r="V192" s="756"/>
      <c r="W192" s="581"/>
      <c r="X192" s="571"/>
      <c r="Y192" s="571"/>
      <c r="Z192" s="571"/>
      <c r="AA192" s="791"/>
      <c r="AB192" s="583"/>
      <c r="AC192" s="571"/>
      <c r="AD192" s="813"/>
      <c r="AE192" s="646"/>
      <c r="AF192" s="730"/>
      <c r="AG192" s="646"/>
      <c r="AH192" s="730"/>
      <c r="AI192" s="646"/>
      <c r="AJ192" s="416">
        <f t="shared" ref="AJ192:AJ219" si="42">AJ191+1</f>
        <v>182</v>
      </c>
      <c r="AK192" s="416" t="str">
        <f t="shared" si="15"/>
        <v/>
      </c>
      <c r="AL192" s="416" t="str">
        <f t="shared" si="40"/>
        <v/>
      </c>
      <c r="AM192" s="416" t="str">
        <f t="shared" si="41"/>
        <v/>
      </c>
      <c r="AN192" s="731"/>
      <c r="AO192" s="732"/>
      <c r="AP192" s="732"/>
      <c r="AQ192" s="479"/>
      <c r="AR192" s="479"/>
      <c r="AS192" s="584"/>
      <c r="AT192" s="584"/>
      <c r="AU192" s="585" t="str">
        <f t="shared" si="36"/>
        <v/>
      </c>
      <c r="AV192" s="585" t="str">
        <f t="shared" si="37"/>
        <v/>
      </c>
      <c r="AW192" s="479"/>
      <c r="AX192" s="479"/>
      <c r="AY192" s="587" t="str">
        <f t="shared" si="18"/>
        <v/>
      </c>
      <c r="AZ192" s="587" t="str">
        <f t="shared" si="19"/>
        <v/>
      </c>
      <c r="BA192" s="587" t="str">
        <f t="shared" si="20"/>
        <v/>
      </c>
      <c r="BB192" s="587" t="str">
        <f t="shared" si="21"/>
        <v/>
      </c>
      <c r="BC192" s="587" t="str">
        <f t="shared" si="22"/>
        <v/>
      </c>
      <c r="BD192" s="587" t="str">
        <f t="shared" si="23"/>
        <v/>
      </c>
      <c r="BE192" s="808"/>
      <c r="BF192" s="646"/>
      <c r="BG192" s="649"/>
      <c r="BH192" s="649"/>
    </row>
    <row r="193" spans="2:60" ht="13.5" customHeight="1" x14ac:dyDescent="0.25">
      <c r="B193" s="401"/>
      <c r="D193" s="416">
        <f>D192+1</f>
        <v>183</v>
      </c>
      <c r="E193" s="534"/>
      <c r="F193" s="534"/>
      <c r="G193" s="534"/>
      <c r="H193" s="534"/>
      <c r="I193" s="571"/>
      <c r="J193" s="571"/>
      <c r="K193" s="571"/>
      <c r="L193" s="571"/>
      <c r="M193" s="571"/>
      <c r="N193" s="484"/>
      <c r="O193" s="484"/>
      <c r="P193" s="586"/>
      <c r="Q193" s="571"/>
      <c r="R193" s="571"/>
      <c r="S193" s="571"/>
      <c r="T193" s="899"/>
      <c r="U193" s="756"/>
      <c r="V193" s="756"/>
      <c r="W193" s="581"/>
      <c r="X193" s="571"/>
      <c r="Y193" s="571"/>
      <c r="Z193" s="571"/>
      <c r="AA193" s="791"/>
      <c r="AB193" s="583"/>
      <c r="AC193" s="571"/>
      <c r="AD193" s="813"/>
      <c r="AE193" s="646"/>
      <c r="AF193" s="730"/>
      <c r="AG193" s="646"/>
      <c r="AH193" s="730"/>
      <c r="AI193" s="646"/>
      <c r="AJ193" s="416">
        <f t="shared" si="42"/>
        <v>183</v>
      </c>
      <c r="AK193" s="416" t="str">
        <f t="shared" si="15"/>
        <v/>
      </c>
      <c r="AL193" s="416" t="str">
        <f t="shared" si="40"/>
        <v/>
      </c>
      <c r="AM193" s="416" t="str">
        <f t="shared" si="41"/>
        <v/>
      </c>
      <c r="AN193" s="731"/>
      <c r="AO193" s="732"/>
      <c r="AP193" s="732"/>
      <c r="AQ193" s="479"/>
      <c r="AR193" s="479"/>
      <c r="AS193" s="584"/>
      <c r="AT193" s="584"/>
      <c r="AU193" s="585" t="str">
        <f t="shared" si="36"/>
        <v/>
      </c>
      <c r="AV193" s="585" t="str">
        <f t="shared" si="37"/>
        <v/>
      </c>
      <c r="AW193" s="479"/>
      <c r="AX193" s="479"/>
      <c r="AY193" s="587" t="str">
        <f t="shared" si="18"/>
        <v/>
      </c>
      <c r="AZ193" s="587" t="str">
        <f t="shared" si="19"/>
        <v/>
      </c>
      <c r="BA193" s="587" t="str">
        <f t="shared" si="20"/>
        <v/>
      </c>
      <c r="BB193" s="587" t="str">
        <f t="shared" si="21"/>
        <v/>
      </c>
      <c r="BC193" s="587" t="str">
        <f t="shared" si="22"/>
        <v/>
      </c>
      <c r="BD193" s="587" t="str">
        <f t="shared" si="23"/>
        <v/>
      </c>
      <c r="BE193" s="808"/>
      <c r="BF193" s="646"/>
      <c r="BG193" s="649"/>
      <c r="BH193" s="649"/>
    </row>
    <row r="194" spans="2:60" ht="13.5" customHeight="1" x14ac:dyDescent="0.25">
      <c r="B194" s="401"/>
      <c r="D194" s="416">
        <f t="shared" ref="D194:D220" si="43">D193+1</f>
        <v>184</v>
      </c>
      <c r="E194" s="534"/>
      <c r="F194" s="534"/>
      <c r="G194" s="534"/>
      <c r="H194" s="534"/>
      <c r="I194" s="571"/>
      <c r="J194" s="571"/>
      <c r="K194" s="571"/>
      <c r="L194" s="571"/>
      <c r="M194" s="571"/>
      <c r="N194" s="484"/>
      <c r="O194" s="484"/>
      <c r="P194" s="586"/>
      <c r="Q194" s="571"/>
      <c r="R194" s="571"/>
      <c r="S194" s="571"/>
      <c r="T194" s="899"/>
      <c r="U194" s="756"/>
      <c r="V194" s="756"/>
      <c r="W194" s="581"/>
      <c r="X194" s="571"/>
      <c r="Y194" s="571"/>
      <c r="Z194" s="571"/>
      <c r="AA194" s="791"/>
      <c r="AB194" s="583"/>
      <c r="AC194" s="571"/>
      <c r="AD194" s="813"/>
      <c r="AE194" s="646"/>
      <c r="AF194" s="730"/>
      <c r="AG194" s="646"/>
      <c r="AH194" s="730"/>
      <c r="AI194" s="646"/>
      <c r="AJ194" s="416">
        <f t="shared" si="42"/>
        <v>184</v>
      </c>
      <c r="AK194" s="416" t="str">
        <f t="shared" si="15"/>
        <v/>
      </c>
      <c r="AL194" s="416" t="str">
        <f t="shared" si="40"/>
        <v/>
      </c>
      <c r="AM194" s="416" t="str">
        <f t="shared" si="41"/>
        <v/>
      </c>
      <c r="AN194" s="731"/>
      <c r="AO194" s="732"/>
      <c r="AP194" s="732"/>
      <c r="AQ194" s="479"/>
      <c r="AR194" s="479"/>
      <c r="AS194" s="584"/>
      <c r="AT194" s="584"/>
      <c r="AU194" s="585" t="str">
        <f t="shared" si="36"/>
        <v/>
      </c>
      <c r="AV194" s="585" t="str">
        <f t="shared" si="37"/>
        <v/>
      </c>
      <c r="AW194" s="479"/>
      <c r="AX194" s="479"/>
      <c r="AY194" s="587" t="str">
        <f t="shared" si="18"/>
        <v/>
      </c>
      <c r="AZ194" s="587" t="str">
        <f t="shared" si="19"/>
        <v/>
      </c>
      <c r="BA194" s="587" t="str">
        <f t="shared" si="20"/>
        <v/>
      </c>
      <c r="BB194" s="587" t="str">
        <f t="shared" si="21"/>
        <v/>
      </c>
      <c r="BC194" s="587" t="str">
        <f t="shared" si="22"/>
        <v/>
      </c>
      <c r="BD194" s="587" t="str">
        <f t="shared" si="23"/>
        <v/>
      </c>
      <c r="BE194" s="808"/>
      <c r="BF194" s="646"/>
      <c r="BG194" s="649"/>
      <c r="BH194" s="649"/>
    </row>
    <row r="195" spans="2:60" ht="13.5" customHeight="1" x14ac:dyDescent="0.25">
      <c r="B195" s="401"/>
      <c r="D195" s="416">
        <f t="shared" si="43"/>
        <v>185</v>
      </c>
      <c r="E195" s="534"/>
      <c r="F195" s="534"/>
      <c r="G195" s="534"/>
      <c r="H195" s="534"/>
      <c r="I195" s="571"/>
      <c r="J195" s="571"/>
      <c r="K195" s="571"/>
      <c r="L195" s="571"/>
      <c r="M195" s="571"/>
      <c r="N195" s="484"/>
      <c r="O195" s="484"/>
      <c r="P195" s="586"/>
      <c r="Q195" s="571"/>
      <c r="R195" s="571"/>
      <c r="S195" s="571"/>
      <c r="T195" s="899"/>
      <c r="U195" s="756"/>
      <c r="V195" s="756"/>
      <c r="W195" s="581"/>
      <c r="X195" s="571"/>
      <c r="Y195" s="571"/>
      <c r="Z195" s="571"/>
      <c r="AA195" s="791"/>
      <c r="AB195" s="583"/>
      <c r="AC195" s="571"/>
      <c r="AD195" s="813"/>
      <c r="AE195" s="646"/>
      <c r="AF195" s="730"/>
      <c r="AG195" s="646"/>
      <c r="AH195" s="730"/>
      <c r="AI195" s="646"/>
      <c r="AJ195" s="416">
        <f t="shared" si="42"/>
        <v>185</v>
      </c>
      <c r="AK195" s="416" t="str">
        <f t="shared" si="15"/>
        <v/>
      </c>
      <c r="AL195" s="416" t="str">
        <f t="shared" si="40"/>
        <v/>
      </c>
      <c r="AM195" s="416" t="str">
        <f t="shared" si="41"/>
        <v/>
      </c>
      <c r="AN195" s="731"/>
      <c r="AO195" s="732"/>
      <c r="AP195" s="732"/>
      <c r="AQ195" s="479"/>
      <c r="AR195" s="479"/>
      <c r="AS195" s="584"/>
      <c r="AT195" s="584"/>
      <c r="AU195" s="585" t="str">
        <f t="shared" si="36"/>
        <v/>
      </c>
      <c r="AV195" s="585" t="str">
        <f t="shared" si="37"/>
        <v/>
      </c>
      <c r="AW195" s="479"/>
      <c r="AX195" s="479"/>
      <c r="AY195" s="587" t="str">
        <f t="shared" si="18"/>
        <v/>
      </c>
      <c r="AZ195" s="587" t="str">
        <f t="shared" si="19"/>
        <v/>
      </c>
      <c r="BA195" s="587" t="str">
        <f t="shared" si="20"/>
        <v/>
      </c>
      <c r="BB195" s="587" t="str">
        <f t="shared" si="21"/>
        <v/>
      </c>
      <c r="BC195" s="587" t="str">
        <f t="shared" si="22"/>
        <v/>
      </c>
      <c r="BD195" s="587" t="str">
        <f t="shared" si="23"/>
        <v/>
      </c>
      <c r="BE195" s="808"/>
      <c r="BF195" s="646"/>
      <c r="BG195" s="649"/>
      <c r="BH195" s="649"/>
    </row>
    <row r="196" spans="2:60" ht="13.5" customHeight="1" x14ac:dyDescent="0.25">
      <c r="B196" s="401"/>
      <c r="D196" s="416">
        <f t="shared" si="43"/>
        <v>186</v>
      </c>
      <c r="E196" s="534"/>
      <c r="F196" s="534"/>
      <c r="G196" s="534"/>
      <c r="H196" s="534"/>
      <c r="I196" s="571"/>
      <c r="J196" s="571"/>
      <c r="K196" s="571"/>
      <c r="L196" s="571"/>
      <c r="M196" s="571"/>
      <c r="N196" s="484"/>
      <c r="O196" s="484"/>
      <c r="P196" s="586"/>
      <c r="Q196" s="571"/>
      <c r="R196" s="571"/>
      <c r="S196" s="571"/>
      <c r="T196" s="899"/>
      <c r="U196" s="756"/>
      <c r="V196" s="756"/>
      <c r="W196" s="581"/>
      <c r="X196" s="571"/>
      <c r="Y196" s="571"/>
      <c r="Z196" s="571"/>
      <c r="AA196" s="791"/>
      <c r="AB196" s="583"/>
      <c r="AC196" s="571"/>
      <c r="AD196" s="813"/>
      <c r="AE196" s="646"/>
      <c r="AF196" s="730"/>
      <c r="AG196" s="646"/>
      <c r="AH196" s="730"/>
      <c r="AI196" s="646"/>
      <c r="AJ196" s="416">
        <f t="shared" si="42"/>
        <v>186</v>
      </c>
      <c r="AK196" s="416" t="str">
        <f t="shared" si="15"/>
        <v/>
      </c>
      <c r="AL196" s="416" t="str">
        <f t="shared" si="40"/>
        <v/>
      </c>
      <c r="AM196" s="416" t="str">
        <f t="shared" si="41"/>
        <v/>
      </c>
      <c r="AN196" s="731"/>
      <c r="AO196" s="732"/>
      <c r="AP196" s="732"/>
      <c r="AQ196" s="479"/>
      <c r="AR196" s="479"/>
      <c r="AS196" s="584"/>
      <c r="AT196" s="584"/>
      <c r="AU196" s="585" t="str">
        <f t="shared" si="36"/>
        <v/>
      </c>
      <c r="AV196" s="585" t="str">
        <f t="shared" si="37"/>
        <v/>
      </c>
      <c r="AW196" s="479"/>
      <c r="AX196" s="479"/>
      <c r="AY196" s="587" t="str">
        <f t="shared" si="18"/>
        <v/>
      </c>
      <c r="AZ196" s="587" t="str">
        <f t="shared" si="19"/>
        <v/>
      </c>
      <c r="BA196" s="587" t="str">
        <f t="shared" si="20"/>
        <v/>
      </c>
      <c r="BB196" s="587" t="str">
        <f t="shared" si="21"/>
        <v/>
      </c>
      <c r="BC196" s="587" t="str">
        <f t="shared" si="22"/>
        <v/>
      </c>
      <c r="BD196" s="587" t="str">
        <f t="shared" si="23"/>
        <v/>
      </c>
      <c r="BE196" s="808"/>
      <c r="BF196" s="646"/>
      <c r="BG196" s="649"/>
      <c r="BH196" s="649"/>
    </row>
    <row r="197" spans="2:60" ht="13.5" customHeight="1" x14ac:dyDescent="0.25">
      <c r="B197" s="401"/>
      <c r="D197" s="416">
        <f t="shared" si="43"/>
        <v>187</v>
      </c>
      <c r="E197" s="534"/>
      <c r="F197" s="534"/>
      <c r="G197" s="534"/>
      <c r="H197" s="534"/>
      <c r="I197" s="571"/>
      <c r="J197" s="571"/>
      <c r="K197" s="571"/>
      <c r="L197" s="571"/>
      <c r="M197" s="571"/>
      <c r="N197" s="484"/>
      <c r="O197" s="484"/>
      <c r="P197" s="586"/>
      <c r="Q197" s="571"/>
      <c r="R197" s="571"/>
      <c r="S197" s="571"/>
      <c r="T197" s="899"/>
      <c r="U197" s="756"/>
      <c r="V197" s="756"/>
      <c r="W197" s="581"/>
      <c r="X197" s="571"/>
      <c r="Y197" s="571"/>
      <c r="Z197" s="571"/>
      <c r="AA197" s="791"/>
      <c r="AB197" s="583"/>
      <c r="AC197" s="571"/>
      <c r="AD197" s="813"/>
      <c r="AE197" s="646"/>
      <c r="AF197" s="730"/>
      <c r="AG197" s="646"/>
      <c r="AH197" s="730"/>
      <c r="AI197" s="646"/>
      <c r="AJ197" s="416">
        <f t="shared" si="42"/>
        <v>187</v>
      </c>
      <c r="AK197" s="416" t="str">
        <f t="shared" si="15"/>
        <v/>
      </c>
      <c r="AL197" s="416" t="str">
        <f t="shared" si="40"/>
        <v/>
      </c>
      <c r="AM197" s="416" t="str">
        <f t="shared" si="41"/>
        <v/>
      </c>
      <c r="AN197" s="731"/>
      <c r="AO197" s="732"/>
      <c r="AP197" s="732"/>
      <c r="AQ197" s="479"/>
      <c r="AR197" s="479"/>
      <c r="AS197" s="584"/>
      <c r="AT197" s="584"/>
      <c r="AU197" s="585" t="str">
        <f t="shared" si="36"/>
        <v/>
      </c>
      <c r="AV197" s="585" t="str">
        <f t="shared" si="37"/>
        <v/>
      </c>
      <c r="AW197" s="479"/>
      <c r="AX197" s="479"/>
      <c r="AY197" s="587" t="str">
        <f t="shared" si="18"/>
        <v/>
      </c>
      <c r="AZ197" s="587" t="str">
        <f t="shared" si="19"/>
        <v/>
      </c>
      <c r="BA197" s="587" t="str">
        <f t="shared" si="20"/>
        <v/>
      </c>
      <c r="BB197" s="587" t="str">
        <f t="shared" si="21"/>
        <v/>
      </c>
      <c r="BC197" s="587" t="str">
        <f t="shared" si="22"/>
        <v/>
      </c>
      <c r="BD197" s="587" t="str">
        <f t="shared" si="23"/>
        <v/>
      </c>
      <c r="BE197" s="808"/>
      <c r="BF197" s="646"/>
      <c r="BG197" s="649"/>
      <c r="BH197" s="649"/>
    </row>
    <row r="198" spans="2:60" ht="13.5" customHeight="1" x14ac:dyDescent="0.25">
      <c r="B198" s="401"/>
      <c r="D198" s="416">
        <f t="shared" si="43"/>
        <v>188</v>
      </c>
      <c r="E198" s="534"/>
      <c r="F198" s="534"/>
      <c r="G198" s="534"/>
      <c r="H198" s="534"/>
      <c r="I198" s="571"/>
      <c r="J198" s="571"/>
      <c r="K198" s="571"/>
      <c r="L198" s="571"/>
      <c r="M198" s="571"/>
      <c r="N198" s="484"/>
      <c r="O198" s="484"/>
      <c r="P198" s="586"/>
      <c r="Q198" s="571"/>
      <c r="R198" s="571"/>
      <c r="S198" s="571"/>
      <c r="T198" s="899"/>
      <c r="U198" s="756"/>
      <c r="V198" s="756"/>
      <c r="W198" s="581"/>
      <c r="X198" s="571"/>
      <c r="Y198" s="571"/>
      <c r="Z198" s="571"/>
      <c r="AA198" s="791"/>
      <c r="AB198" s="583"/>
      <c r="AC198" s="571"/>
      <c r="AD198" s="813"/>
      <c r="AE198" s="646"/>
      <c r="AF198" s="730"/>
      <c r="AG198" s="646"/>
      <c r="AH198" s="730"/>
      <c r="AI198" s="646"/>
      <c r="AJ198" s="416">
        <f t="shared" si="42"/>
        <v>188</v>
      </c>
      <c r="AK198" s="416" t="str">
        <f t="shared" si="15"/>
        <v/>
      </c>
      <c r="AL198" s="416" t="str">
        <f t="shared" si="40"/>
        <v/>
      </c>
      <c r="AM198" s="416" t="str">
        <f t="shared" si="41"/>
        <v/>
      </c>
      <c r="AN198" s="731"/>
      <c r="AO198" s="732"/>
      <c r="AP198" s="732"/>
      <c r="AQ198" s="479"/>
      <c r="AR198" s="479"/>
      <c r="AS198" s="584"/>
      <c r="AT198" s="584"/>
      <c r="AU198" s="585" t="str">
        <f t="shared" si="36"/>
        <v/>
      </c>
      <c r="AV198" s="585" t="str">
        <f t="shared" si="37"/>
        <v/>
      </c>
      <c r="AW198" s="479"/>
      <c r="AX198" s="479"/>
      <c r="AY198" s="587" t="str">
        <f t="shared" si="18"/>
        <v/>
      </c>
      <c r="AZ198" s="587" t="str">
        <f t="shared" si="19"/>
        <v/>
      </c>
      <c r="BA198" s="587" t="str">
        <f t="shared" si="20"/>
        <v/>
      </c>
      <c r="BB198" s="587" t="str">
        <f t="shared" si="21"/>
        <v/>
      </c>
      <c r="BC198" s="587" t="str">
        <f t="shared" si="22"/>
        <v/>
      </c>
      <c r="BD198" s="587" t="str">
        <f t="shared" si="23"/>
        <v/>
      </c>
      <c r="BE198" s="808"/>
      <c r="BF198" s="646"/>
      <c r="BG198" s="649"/>
      <c r="BH198" s="649"/>
    </row>
    <row r="199" spans="2:60" ht="13.5" customHeight="1" x14ac:dyDescent="0.25">
      <c r="B199" s="401"/>
      <c r="D199" s="416">
        <f t="shared" si="43"/>
        <v>189</v>
      </c>
      <c r="E199" s="534"/>
      <c r="F199" s="534"/>
      <c r="G199" s="534"/>
      <c r="H199" s="534"/>
      <c r="I199" s="571"/>
      <c r="J199" s="571"/>
      <c r="K199" s="571"/>
      <c r="L199" s="571"/>
      <c r="M199" s="571"/>
      <c r="N199" s="484"/>
      <c r="O199" s="484"/>
      <c r="P199" s="586"/>
      <c r="Q199" s="571"/>
      <c r="R199" s="571"/>
      <c r="S199" s="571"/>
      <c r="T199" s="899"/>
      <c r="U199" s="756"/>
      <c r="V199" s="756"/>
      <c r="W199" s="581"/>
      <c r="X199" s="571"/>
      <c r="Y199" s="571"/>
      <c r="Z199" s="571"/>
      <c r="AA199" s="791"/>
      <c r="AB199" s="583"/>
      <c r="AC199" s="571"/>
      <c r="AD199" s="813"/>
      <c r="AE199" s="646"/>
      <c r="AF199" s="730"/>
      <c r="AG199" s="646"/>
      <c r="AH199" s="730"/>
      <c r="AI199" s="646"/>
      <c r="AJ199" s="416">
        <f t="shared" si="42"/>
        <v>189</v>
      </c>
      <c r="AK199" s="416" t="str">
        <f t="shared" si="15"/>
        <v/>
      </c>
      <c r="AL199" s="416" t="str">
        <f t="shared" si="40"/>
        <v/>
      </c>
      <c r="AM199" s="416" t="str">
        <f t="shared" si="41"/>
        <v/>
      </c>
      <c r="AN199" s="731"/>
      <c r="AO199" s="732"/>
      <c r="AP199" s="732"/>
      <c r="AQ199" s="479"/>
      <c r="AR199" s="479"/>
      <c r="AS199" s="584"/>
      <c r="AT199" s="584"/>
      <c r="AU199" s="585" t="str">
        <f t="shared" si="36"/>
        <v/>
      </c>
      <c r="AV199" s="585" t="str">
        <f t="shared" si="37"/>
        <v/>
      </c>
      <c r="AW199" s="479"/>
      <c r="AX199" s="479"/>
      <c r="AY199" s="587" t="str">
        <f t="shared" si="18"/>
        <v/>
      </c>
      <c r="AZ199" s="587" t="str">
        <f t="shared" si="19"/>
        <v/>
      </c>
      <c r="BA199" s="587" t="str">
        <f t="shared" si="20"/>
        <v/>
      </c>
      <c r="BB199" s="587" t="str">
        <f t="shared" si="21"/>
        <v/>
      </c>
      <c r="BC199" s="587" t="str">
        <f t="shared" si="22"/>
        <v/>
      </c>
      <c r="BD199" s="587" t="str">
        <f t="shared" si="23"/>
        <v/>
      </c>
      <c r="BE199" s="808"/>
      <c r="BF199" s="646"/>
      <c r="BG199" s="649"/>
      <c r="BH199" s="649"/>
    </row>
    <row r="200" spans="2:60" ht="13.5" customHeight="1" x14ac:dyDescent="0.25">
      <c r="B200" s="401"/>
      <c r="D200" s="416">
        <f t="shared" si="43"/>
        <v>190</v>
      </c>
      <c r="E200" s="534"/>
      <c r="F200" s="534"/>
      <c r="G200" s="534"/>
      <c r="H200" s="534"/>
      <c r="I200" s="571"/>
      <c r="J200" s="571"/>
      <c r="K200" s="571"/>
      <c r="L200" s="571"/>
      <c r="M200" s="571"/>
      <c r="N200" s="484"/>
      <c r="O200" s="484"/>
      <c r="P200" s="586"/>
      <c r="Q200" s="571"/>
      <c r="R200" s="571"/>
      <c r="S200" s="571"/>
      <c r="T200" s="899"/>
      <c r="U200" s="756"/>
      <c r="V200" s="756"/>
      <c r="W200" s="581"/>
      <c r="X200" s="571"/>
      <c r="Y200" s="571"/>
      <c r="Z200" s="571"/>
      <c r="AA200" s="791"/>
      <c r="AB200" s="583"/>
      <c r="AC200" s="571"/>
      <c r="AD200" s="813"/>
      <c r="AE200" s="646"/>
      <c r="AF200" s="730"/>
      <c r="AG200" s="646"/>
      <c r="AH200" s="730"/>
      <c r="AI200" s="646"/>
      <c r="AJ200" s="416">
        <f t="shared" si="42"/>
        <v>190</v>
      </c>
      <c r="AK200" s="416" t="str">
        <f t="shared" si="15"/>
        <v/>
      </c>
      <c r="AL200" s="416" t="str">
        <f t="shared" si="40"/>
        <v/>
      </c>
      <c r="AM200" s="416" t="str">
        <f t="shared" si="41"/>
        <v/>
      </c>
      <c r="AN200" s="731"/>
      <c r="AO200" s="732"/>
      <c r="AP200" s="732"/>
      <c r="AQ200" s="479"/>
      <c r="AR200" s="479"/>
      <c r="AS200" s="584"/>
      <c r="AT200" s="584"/>
      <c r="AU200" s="585" t="str">
        <f t="shared" si="36"/>
        <v/>
      </c>
      <c r="AV200" s="585" t="str">
        <f t="shared" si="37"/>
        <v/>
      </c>
      <c r="AW200" s="479"/>
      <c r="AX200" s="479"/>
      <c r="AY200" s="587" t="str">
        <f t="shared" si="18"/>
        <v/>
      </c>
      <c r="AZ200" s="587" t="str">
        <f t="shared" si="19"/>
        <v/>
      </c>
      <c r="BA200" s="587" t="str">
        <f t="shared" si="20"/>
        <v/>
      </c>
      <c r="BB200" s="587" t="str">
        <f t="shared" si="21"/>
        <v/>
      </c>
      <c r="BC200" s="587" t="str">
        <f t="shared" si="22"/>
        <v/>
      </c>
      <c r="BD200" s="587" t="str">
        <f t="shared" si="23"/>
        <v/>
      </c>
      <c r="BE200" s="808"/>
      <c r="BF200" s="646"/>
      <c r="BG200" s="649"/>
      <c r="BH200" s="649"/>
    </row>
    <row r="201" spans="2:60" ht="13.5" customHeight="1" x14ac:dyDescent="0.25">
      <c r="B201" s="401"/>
      <c r="D201" s="416">
        <f t="shared" si="43"/>
        <v>191</v>
      </c>
      <c r="E201" s="534"/>
      <c r="F201" s="534"/>
      <c r="G201" s="534"/>
      <c r="H201" s="534"/>
      <c r="I201" s="571"/>
      <c r="J201" s="571"/>
      <c r="K201" s="571"/>
      <c r="L201" s="571"/>
      <c r="M201" s="571"/>
      <c r="N201" s="484"/>
      <c r="O201" s="484"/>
      <c r="P201" s="586"/>
      <c r="Q201" s="571"/>
      <c r="R201" s="571"/>
      <c r="S201" s="571"/>
      <c r="T201" s="899"/>
      <c r="U201" s="756"/>
      <c r="V201" s="756"/>
      <c r="W201" s="581"/>
      <c r="X201" s="571"/>
      <c r="Y201" s="571"/>
      <c r="Z201" s="571"/>
      <c r="AA201" s="791"/>
      <c r="AB201" s="583"/>
      <c r="AC201" s="571"/>
      <c r="AD201" s="813"/>
      <c r="AE201" s="646"/>
      <c r="AF201" s="730"/>
      <c r="AG201" s="646"/>
      <c r="AH201" s="730"/>
      <c r="AI201" s="646"/>
      <c r="AJ201" s="416">
        <f t="shared" si="42"/>
        <v>191</v>
      </c>
      <c r="AK201" s="416" t="str">
        <f t="shared" si="15"/>
        <v/>
      </c>
      <c r="AL201" s="416" t="str">
        <f t="shared" si="40"/>
        <v/>
      </c>
      <c r="AM201" s="416" t="str">
        <f t="shared" si="41"/>
        <v/>
      </c>
      <c r="AN201" s="731"/>
      <c r="AO201" s="732"/>
      <c r="AP201" s="732"/>
      <c r="AQ201" s="479"/>
      <c r="AR201" s="479"/>
      <c r="AS201" s="584"/>
      <c r="AT201" s="584"/>
      <c r="AU201" s="585" t="str">
        <f t="shared" si="36"/>
        <v/>
      </c>
      <c r="AV201" s="585" t="str">
        <f t="shared" si="37"/>
        <v/>
      </c>
      <c r="AW201" s="479"/>
      <c r="AX201" s="479"/>
      <c r="AY201" s="587" t="str">
        <f t="shared" si="18"/>
        <v/>
      </c>
      <c r="AZ201" s="587" t="str">
        <f t="shared" si="19"/>
        <v/>
      </c>
      <c r="BA201" s="587" t="str">
        <f t="shared" si="20"/>
        <v/>
      </c>
      <c r="BB201" s="587" t="str">
        <f t="shared" si="21"/>
        <v/>
      </c>
      <c r="BC201" s="587" t="str">
        <f t="shared" si="22"/>
        <v/>
      </c>
      <c r="BD201" s="587" t="str">
        <f t="shared" si="23"/>
        <v/>
      </c>
      <c r="BE201" s="808"/>
      <c r="BF201" s="646"/>
      <c r="BG201" s="649"/>
      <c r="BH201" s="649"/>
    </row>
    <row r="202" spans="2:60" ht="13.5" customHeight="1" x14ac:dyDescent="0.25">
      <c r="B202" s="401"/>
      <c r="D202" s="416">
        <f t="shared" si="43"/>
        <v>192</v>
      </c>
      <c r="E202" s="534"/>
      <c r="F202" s="534"/>
      <c r="G202" s="534"/>
      <c r="H202" s="534"/>
      <c r="I202" s="571"/>
      <c r="J202" s="571"/>
      <c r="K202" s="571"/>
      <c r="L202" s="571"/>
      <c r="M202" s="571"/>
      <c r="N202" s="484"/>
      <c r="O202" s="484"/>
      <c r="P202" s="586"/>
      <c r="Q202" s="571"/>
      <c r="R202" s="571"/>
      <c r="S202" s="571"/>
      <c r="T202" s="899"/>
      <c r="U202" s="756"/>
      <c r="V202" s="756"/>
      <c r="W202" s="581"/>
      <c r="X202" s="571"/>
      <c r="Y202" s="571"/>
      <c r="Z202" s="571"/>
      <c r="AA202" s="791"/>
      <c r="AB202" s="583"/>
      <c r="AC202" s="571"/>
      <c r="AD202" s="813"/>
      <c r="AE202" s="646"/>
      <c r="AF202" s="730"/>
      <c r="AG202" s="646"/>
      <c r="AH202" s="730"/>
      <c r="AI202" s="646"/>
      <c r="AJ202" s="416">
        <f t="shared" si="42"/>
        <v>192</v>
      </c>
      <c r="AK202" s="416" t="str">
        <f t="shared" si="15"/>
        <v/>
      </c>
      <c r="AL202" s="416" t="str">
        <f t="shared" si="40"/>
        <v/>
      </c>
      <c r="AM202" s="416" t="str">
        <f t="shared" si="41"/>
        <v/>
      </c>
      <c r="AN202" s="731"/>
      <c r="AO202" s="732"/>
      <c r="AP202" s="732"/>
      <c r="AQ202" s="479"/>
      <c r="AR202" s="479"/>
      <c r="AS202" s="584"/>
      <c r="AT202" s="584"/>
      <c r="AU202" s="585" t="str">
        <f t="shared" si="36"/>
        <v/>
      </c>
      <c r="AV202" s="585" t="str">
        <f t="shared" si="37"/>
        <v/>
      </c>
      <c r="AW202" s="479"/>
      <c r="AX202" s="479"/>
      <c r="AY202" s="587" t="str">
        <f t="shared" si="18"/>
        <v/>
      </c>
      <c r="AZ202" s="587" t="str">
        <f t="shared" si="19"/>
        <v/>
      </c>
      <c r="BA202" s="587" t="str">
        <f t="shared" si="20"/>
        <v/>
      </c>
      <c r="BB202" s="587" t="str">
        <f t="shared" si="21"/>
        <v/>
      </c>
      <c r="BC202" s="587" t="str">
        <f t="shared" si="22"/>
        <v/>
      </c>
      <c r="BD202" s="587" t="str">
        <f t="shared" si="23"/>
        <v/>
      </c>
      <c r="BE202" s="808"/>
      <c r="BF202" s="646"/>
      <c r="BG202" s="649"/>
      <c r="BH202" s="649"/>
    </row>
    <row r="203" spans="2:60" ht="13.5" customHeight="1" x14ac:dyDescent="0.25">
      <c r="B203" s="401"/>
      <c r="D203" s="416">
        <f t="shared" si="43"/>
        <v>193</v>
      </c>
      <c r="E203" s="534"/>
      <c r="F203" s="534"/>
      <c r="G203" s="534"/>
      <c r="H203" s="534"/>
      <c r="I203" s="571"/>
      <c r="J203" s="571"/>
      <c r="K203" s="571"/>
      <c r="L203" s="571"/>
      <c r="M203" s="571"/>
      <c r="N203" s="484"/>
      <c r="O203" s="484"/>
      <c r="P203" s="586"/>
      <c r="Q203" s="571"/>
      <c r="R203" s="571"/>
      <c r="S203" s="571"/>
      <c r="T203" s="899"/>
      <c r="U203" s="756"/>
      <c r="V203" s="756"/>
      <c r="W203" s="581"/>
      <c r="X203" s="571"/>
      <c r="Y203" s="571"/>
      <c r="Z203" s="571"/>
      <c r="AA203" s="791"/>
      <c r="AB203" s="583"/>
      <c r="AC203" s="571"/>
      <c r="AD203" s="813"/>
      <c r="AE203" s="646"/>
      <c r="AF203" s="730"/>
      <c r="AG203" s="646"/>
      <c r="AH203" s="730"/>
      <c r="AI203" s="646"/>
      <c r="AJ203" s="416">
        <f t="shared" si="42"/>
        <v>193</v>
      </c>
      <c r="AK203" s="416" t="str">
        <f t="shared" si="15"/>
        <v/>
      </c>
      <c r="AL203" s="416" t="str">
        <f t="shared" si="40"/>
        <v/>
      </c>
      <c r="AM203" s="416" t="str">
        <f t="shared" si="41"/>
        <v/>
      </c>
      <c r="AN203" s="731"/>
      <c r="AO203" s="732"/>
      <c r="AP203" s="732"/>
      <c r="AQ203" s="479"/>
      <c r="AR203" s="479"/>
      <c r="AS203" s="584"/>
      <c r="AT203" s="584"/>
      <c r="AU203" s="585" t="str">
        <f t="shared" si="36"/>
        <v/>
      </c>
      <c r="AV203" s="585" t="str">
        <f t="shared" si="37"/>
        <v/>
      </c>
      <c r="AW203" s="479"/>
      <c r="AX203" s="479"/>
      <c r="AY203" s="587" t="str">
        <f t="shared" si="18"/>
        <v/>
      </c>
      <c r="AZ203" s="587" t="str">
        <f t="shared" si="19"/>
        <v/>
      </c>
      <c r="BA203" s="587" t="str">
        <f t="shared" si="20"/>
        <v/>
      </c>
      <c r="BB203" s="587" t="str">
        <f t="shared" si="21"/>
        <v/>
      </c>
      <c r="BC203" s="587" t="str">
        <f t="shared" si="22"/>
        <v/>
      </c>
      <c r="BD203" s="587" t="str">
        <f t="shared" si="23"/>
        <v/>
      </c>
      <c r="BE203" s="808"/>
      <c r="BF203" s="646"/>
      <c r="BG203" s="649"/>
      <c r="BH203" s="649"/>
    </row>
    <row r="204" spans="2:60" ht="13.5" customHeight="1" x14ac:dyDescent="0.25">
      <c r="B204" s="401"/>
      <c r="D204" s="416">
        <f t="shared" si="43"/>
        <v>194</v>
      </c>
      <c r="E204" s="534"/>
      <c r="F204" s="534"/>
      <c r="G204" s="534"/>
      <c r="H204" s="534"/>
      <c r="I204" s="571"/>
      <c r="J204" s="571"/>
      <c r="K204" s="571"/>
      <c r="L204" s="571"/>
      <c r="M204" s="571"/>
      <c r="N204" s="484"/>
      <c r="O204" s="484"/>
      <c r="P204" s="586"/>
      <c r="Q204" s="571"/>
      <c r="R204" s="571"/>
      <c r="S204" s="571"/>
      <c r="T204" s="899"/>
      <c r="U204" s="756"/>
      <c r="V204" s="756"/>
      <c r="W204" s="581"/>
      <c r="X204" s="571"/>
      <c r="Y204" s="571"/>
      <c r="Z204" s="571"/>
      <c r="AA204" s="791"/>
      <c r="AB204" s="583"/>
      <c r="AC204" s="571"/>
      <c r="AD204" s="813"/>
      <c r="AE204" s="646"/>
      <c r="AF204" s="730"/>
      <c r="AG204" s="646"/>
      <c r="AH204" s="730"/>
      <c r="AI204" s="646"/>
      <c r="AJ204" s="416">
        <f t="shared" si="42"/>
        <v>194</v>
      </c>
      <c r="AK204" s="416" t="str">
        <f t="shared" si="15"/>
        <v/>
      </c>
      <c r="AL204" s="416" t="str">
        <f t="shared" si="40"/>
        <v/>
      </c>
      <c r="AM204" s="416" t="str">
        <f t="shared" si="41"/>
        <v/>
      </c>
      <c r="AN204" s="731"/>
      <c r="AO204" s="732"/>
      <c r="AP204" s="732"/>
      <c r="AQ204" s="479"/>
      <c r="AR204" s="479"/>
      <c r="AS204" s="584"/>
      <c r="AT204" s="584"/>
      <c r="AU204" s="585" t="str">
        <f t="shared" ref="AU204:AU267" si="44">IF(P204="","",IF(L204="○",AO204*3.6/1000*P204*AQ204*AS204+AP204*3.6/1000*P204*AR204*AT204,""))</f>
        <v/>
      </c>
      <c r="AV204" s="585" t="str">
        <f t="shared" ref="AV204:AV267" si="45">IF(P204="","",IF(L204&lt;&gt;"○",AO204/1000*P204*AQ204*AS204+AP204/1000*P204*AR204*AT204,""))</f>
        <v/>
      </c>
      <c r="AW204" s="479"/>
      <c r="AX204" s="479"/>
      <c r="AY204" s="587" t="str">
        <f t="shared" si="18"/>
        <v/>
      </c>
      <c r="AZ204" s="587" t="str">
        <f t="shared" si="19"/>
        <v/>
      </c>
      <c r="BA204" s="587" t="str">
        <f t="shared" si="20"/>
        <v/>
      </c>
      <c r="BB204" s="587" t="str">
        <f t="shared" si="21"/>
        <v/>
      </c>
      <c r="BC204" s="587" t="str">
        <f t="shared" si="22"/>
        <v/>
      </c>
      <c r="BD204" s="587" t="str">
        <f t="shared" si="23"/>
        <v/>
      </c>
      <c r="BE204" s="808"/>
      <c r="BF204" s="646"/>
      <c r="BG204" s="649"/>
      <c r="BH204" s="649"/>
    </row>
    <row r="205" spans="2:60" ht="13.5" customHeight="1" x14ac:dyDescent="0.25">
      <c r="B205" s="401"/>
      <c r="D205" s="416">
        <f t="shared" si="43"/>
        <v>195</v>
      </c>
      <c r="E205" s="534"/>
      <c r="F205" s="534"/>
      <c r="G205" s="534"/>
      <c r="H205" s="534"/>
      <c r="I205" s="571"/>
      <c r="J205" s="571"/>
      <c r="K205" s="571"/>
      <c r="L205" s="571"/>
      <c r="M205" s="571"/>
      <c r="N205" s="484"/>
      <c r="O205" s="484"/>
      <c r="P205" s="586"/>
      <c r="Q205" s="571"/>
      <c r="R205" s="571"/>
      <c r="S205" s="571"/>
      <c r="T205" s="899"/>
      <c r="U205" s="756"/>
      <c r="V205" s="756"/>
      <c r="W205" s="581"/>
      <c r="X205" s="571"/>
      <c r="Y205" s="571"/>
      <c r="Z205" s="571"/>
      <c r="AA205" s="791"/>
      <c r="AB205" s="583"/>
      <c r="AC205" s="571"/>
      <c r="AD205" s="813"/>
      <c r="AE205" s="646"/>
      <c r="AF205" s="730"/>
      <c r="AG205" s="646"/>
      <c r="AH205" s="730"/>
      <c r="AI205" s="646"/>
      <c r="AJ205" s="416">
        <f t="shared" si="42"/>
        <v>195</v>
      </c>
      <c r="AK205" s="416" t="str">
        <f t="shared" si="15"/>
        <v/>
      </c>
      <c r="AL205" s="416" t="str">
        <f t="shared" si="40"/>
        <v/>
      </c>
      <c r="AM205" s="416" t="str">
        <f t="shared" si="41"/>
        <v/>
      </c>
      <c r="AN205" s="731"/>
      <c r="AO205" s="732"/>
      <c r="AP205" s="732"/>
      <c r="AQ205" s="479"/>
      <c r="AR205" s="479"/>
      <c r="AS205" s="584"/>
      <c r="AT205" s="584"/>
      <c r="AU205" s="585" t="str">
        <f t="shared" si="44"/>
        <v/>
      </c>
      <c r="AV205" s="585" t="str">
        <f t="shared" si="45"/>
        <v/>
      </c>
      <c r="AW205" s="479"/>
      <c r="AX205" s="479"/>
      <c r="AY205" s="587" t="str">
        <f t="shared" si="18"/>
        <v/>
      </c>
      <c r="AZ205" s="587" t="str">
        <f t="shared" si="19"/>
        <v/>
      </c>
      <c r="BA205" s="587" t="str">
        <f t="shared" si="20"/>
        <v/>
      </c>
      <c r="BB205" s="587" t="str">
        <f t="shared" si="21"/>
        <v/>
      </c>
      <c r="BC205" s="587" t="str">
        <f t="shared" si="22"/>
        <v/>
      </c>
      <c r="BD205" s="587" t="str">
        <f t="shared" si="23"/>
        <v/>
      </c>
      <c r="BE205" s="808"/>
      <c r="BF205" s="646"/>
      <c r="BG205" s="649"/>
      <c r="BH205" s="649"/>
    </row>
    <row r="206" spans="2:60" ht="13.5" customHeight="1" x14ac:dyDescent="0.25">
      <c r="B206" s="401"/>
      <c r="D206" s="416">
        <f t="shared" si="43"/>
        <v>196</v>
      </c>
      <c r="E206" s="534"/>
      <c r="F206" s="534"/>
      <c r="G206" s="534"/>
      <c r="H206" s="534"/>
      <c r="I206" s="571"/>
      <c r="J206" s="571"/>
      <c r="K206" s="571"/>
      <c r="L206" s="571"/>
      <c r="M206" s="571"/>
      <c r="N206" s="484"/>
      <c r="O206" s="484"/>
      <c r="P206" s="586"/>
      <c r="Q206" s="571"/>
      <c r="R206" s="571"/>
      <c r="S206" s="571"/>
      <c r="T206" s="899"/>
      <c r="U206" s="756"/>
      <c r="V206" s="756"/>
      <c r="W206" s="581"/>
      <c r="X206" s="571"/>
      <c r="Y206" s="571"/>
      <c r="Z206" s="571"/>
      <c r="AA206" s="791"/>
      <c r="AB206" s="583"/>
      <c r="AC206" s="571"/>
      <c r="AD206" s="813"/>
      <c r="AE206" s="646"/>
      <c r="AF206" s="730"/>
      <c r="AG206" s="646"/>
      <c r="AH206" s="730"/>
      <c r="AI206" s="646"/>
      <c r="AJ206" s="416">
        <f t="shared" si="42"/>
        <v>196</v>
      </c>
      <c r="AK206" s="416" t="str">
        <f t="shared" si="15"/>
        <v/>
      </c>
      <c r="AL206" s="416" t="str">
        <f t="shared" si="40"/>
        <v/>
      </c>
      <c r="AM206" s="416" t="str">
        <f t="shared" si="41"/>
        <v/>
      </c>
      <c r="AN206" s="731"/>
      <c r="AO206" s="732"/>
      <c r="AP206" s="732"/>
      <c r="AQ206" s="479"/>
      <c r="AR206" s="479"/>
      <c r="AS206" s="584"/>
      <c r="AT206" s="584"/>
      <c r="AU206" s="585" t="str">
        <f t="shared" si="44"/>
        <v/>
      </c>
      <c r="AV206" s="585" t="str">
        <f t="shared" si="45"/>
        <v/>
      </c>
      <c r="AW206" s="479"/>
      <c r="AX206" s="479"/>
      <c r="AY206" s="587" t="str">
        <f t="shared" si="18"/>
        <v/>
      </c>
      <c r="AZ206" s="587" t="str">
        <f t="shared" si="19"/>
        <v/>
      </c>
      <c r="BA206" s="587" t="str">
        <f t="shared" si="20"/>
        <v/>
      </c>
      <c r="BB206" s="587" t="str">
        <f t="shared" si="21"/>
        <v/>
      </c>
      <c r="BC206" s="587" t="str">
        <f t="shared" si="22"/>
        <v/>
      </c>
      <c r="BD206" s="587" t="str">
        <f t="shared" si="23"/>
        <v/>
      </c>
      <c r="BE206" s="808"/>
      <c r="BF206" s="646"/>
      <c r="BG206" s="649"/>
      <c r="BH206" s="649"/>
    </row>
    <row r="207" spans="2:60" ht="13.5" customHeight="1" x14ac:dyDescent="0.25">
      <c r="B207" s="401"/>
      <c r="D207" s="416">
        <f t="shared" si="43"/>
        <v>197</v>
      </c>
      <c r="E207" s="534"/>
      <c r="F207" s="534"/>
      <c r="G207" s="534"/>
      <c r="H207" s="534"/>
      <c r="I207" s="571"/>
      <c r="J207" s="571"/>
      <c r="K207" s="571"/>
      <c r="L207" s="571"/>
      <c r="M207" s="571"/>
      <c r="N207" s="484"/>
      <c r="O207" s="484"/>
      <c r="P207" s="586"/>
      <c r="Q207" s="571"/>
      <c r="R207" s="571"/>
      <c r="S207" s="571"/>
      <c r="T207" s="899"/>
      <c r="U207" s="756"/>
      <c r="V207" s="756"/>
      <c r="W207" s="581"/>
      <c r="X207" s="571"/>
      <c r="Y207" s="571"/>
      <c r="Z207" s="571"/>
      <c r="AA207" s="791"/>
      <c r="AB207" s="583"/>
      <c r="AC207" s="571"/>
      <c r="AD207" s="813"/>
      <c r="AE207" s="646"/>
      <c r="AF207" s="730"/>
      <c r="AG207" s="646"/>
      <c r="AH207" s="730"/>
      <c r="AI207" s="646"/>
      <c r="AJ207" s="416">
        <f t="shared" si="42"/>
        <v>197</v>
      </c>
      <c r="AK207" s="416" t="str">
        <f t="shared" si="15"/>
        <v/>
      </c>
      <c r="AL207" s="416" t="str">
        <f t="shared" si="40"/>
        <v/>
      </c>
      <c r="AM207" s="416" t="str">
        <f t="shared" si="41"/>
        <v/>
      </c>
      <c r="AN207" s="731"/>
      <c r="AO207" s="732"/>
      <c r="AP207" s="732"/>
      <c r="AQ207" s="479"/>
      <c r="AR207" s="479"/>
      <c r="AS207" s="584"/>
      <c r="AT207" s="584"/>
      <c r="AU207" s="585" t="str">
        <f t="shared" si="44"/>
        <v/>
      </c>
      <c r="AV207" s="585" t="str">
        <f t="shared" si="45"/>
        <v/>
      </c>
      <c r="AW207" s="479"/>
      <c r="AX207" s="479"/>
      <c r="AY207" s="587" t="str">
        <f t="shared" si="18"/>
        <v/>
      </c>
      <c r="AZ207" s="587" t="str">
        <f t="shared" si="19"/>
        <v/>
      </c>
      <c r="BA207" s="587" t="str">
        <f t="shared" si="20"/>
        <v/>
      </c>
      <c r="BB207" s="587" t="str">
        <f t="shared" si="21"/>
        <v/>
      </c>
      <c r="BC207" s="587" t="str">
        <f t="shared" si="22"/>
        <v/>
      </c>
      <c r="BD207" s="587" t="str">
        <f t="shared" si="23"/>
        <v/>
      </c>
      <c r="BE207" s="808"/>
      <c r="BF207" s="646"/>
      <c r="BG207" s="649"/>
      <c r="BH207" s="649"/>
    </row>
    <row r="208" spans="2:60" ht="13.5" customHeight="1" x14ac:dyDescent="0.25">
      <c r="B208" s="401"/>
      <c r="D208" s="416">
        <f t="shared" si="43"/>
        <v>198</v>
      </c>
      <c r="E208" s="534"/>
      <c r="F208" s="534"/>
      <c r="G208" s="534"/>
      <c r="H208" s="534"/>
      <c r="I208" s="571"/>
      <c r="J208" s="571"/>
      <c r="K208" s="571"/>
      <c r="L208" s="571"/>
      <c r="M208" s="571"/>
      <c r="N208" s="484"/>
      <c r="O208" s="484"/>
      <c r="P208" s="586"/>
      <c r="Q208" s="571"/>
      <c r="R208" s="571"/>
      <c r="S208" s="571"/>
      <c r="T208" s="899"/>
      <c r="U208" s="756"/>
      <c r="V208" s="756"/>
      <c r="W208" s="581"/>
      <c r="X208" s="571"/>
      <c r="Y208" s="571"/>
      <c r="Z208" s="571"/>
      <c r="AA208" s="791"/>
      <c r="AB208" s="583"/>
      <c r="AC208" s="571"/>
      <c r="AD208" s="813"/>
      <c r="AE208" s="646"/>
      <c r="AF208" s="730"/>
      <c r="AG208" s="646"/>
      <c r="AH208" s="730"/>
      <c r="AI208" s="646"/>
      <c r="AJ208" s="416">
        <f t="shared" si="42"/>
        <v>198</v>
      </c>
      <c r="AK208" s="416" t="str">
        <f t="shared" si="15"/>
        <v/>
      </c>
      <c r="AL208" s="416" t="str">
        <f t="shared" si="40"/>
        <v/>
      </c>
      <c r="AM208" s="416" t="str">
        <f t="shared" si="41"/>
        <v/>
      </c>
      <c r="AN208" s="731"/>
      <c r="AO208" s="732"/>
      <c r="AP208" s="732"/>
      <c r="AQ208" s="479"/>
      <c r="AR208" s="479"/>
      <c r="AS208" s="584"/>
      <c r="AT208" s="584"/>
      <c r="AU208" s="585" t="str">
        <f t="shared" si="44"/>
        <v/>
      </c>
      <c r="AV208" s="585" t="str">
        <f t="shared" si="45"/>
        <v/>
      </c>
      <c r="AW208" s="479"/>
      <c r="AX208" s="479"/>
      <c r="AY208" s="587" t="str">
        <f t="shared" si="18"/>
        <v/>
      </c>
      <c r="AZ208" s="587" t="str">
        <f t="shared" si="19"/>
        <v/>
      </c>
      <c r="BA208" s="587" t="str">
        <f t="shared" si="20"/>
        <v/>
      </c>
      <c r="BB208" s="587" t="str">
        <f t="shared" si="21"/>
        <v/>
      </c>
      <c r="BC208" s="587" t="str">
        <f t="shared" si="22"/>
        <v/>
      </c>
      <c r="BD208" s="587" t="str">
        <f t="shared" si="23"/>
        <v/>
      </c>
      <c r="BE208" s="808"/>
      <c r="BF208" s="646"/>
      <c r="BG208" s="649"/>
      <c r="BH208" s="649"/>
    </row>
    <row r="209" spans="2:60" ht="13.5" customHeight="1" x14ac:dyDescent="0.25">
      <c r="B209" s="401"/>
      <c r="D209" s="416">
        <f t="shared" si="43"/>
        <v>199</v>
      </c>
      <c r="E209" s="534"/>
      <c r="F209" s="534"/>
      <c r="G209" s="534"/>
      <c r="H209" s="534"/>
      <c r="I209" s="571"/>
      <c r="J209" s="571"/>
      <c r="K209" s="571"/>
      <c r="L209" s="571"/>
      <c r="M209" s="571"/>
      <c r="N209" s="484"/>
      <c r="O209" s="484"/>
      <c r="P209" s="586"/>
      <c r="Q209" s="571"/>
      <c r="R209" s="571"/>
      <c r="S209" s="571"/>
      <c r="T209" s="899"/>
      <c r="U209" s="756"/>
      <c r="V209" s="756"/>
      <c r="W209" s="581"/>
      <c r="X209" s="571"/>
      <c r="Y209" s="571"/>
      <c r="Z209" s="571"/>
      <c r="AA209" s="791"/>
      <c r="AB209" s="583"/>
      <c r="AC209" s="571"/>
      <c r="AD209" s="813"/>
      <c r="AE209" s="646"/>
      <c r="AF209" s="730"/>
      <c r="AG209" s="646"/>
      <c r="AH209" s="730"/>
      <c r="AI209" s="646"/>
      <c r="AJ209" s="416">
        <f t="shared" si="42"/>
        <v>199</v>
      </c>
      <c r="AK209" s="416" t="str">
        <f t="shared" si="15"/>
        <v/>
      </c>
      <c r="AL209" s="416" t="str">
        <f t="shared" si="40"/>
        <v/>
      </c>
      <c r="AM209" s="416" t="str">
        <f t="shared" si="41"/>
        <v/>
      </c>
      <c r="AN209" s="731"/>
      <c r="AO209" s="732"/>
      <c r="AP209" s="732"/>
      <c r="AQ209" s="479"/>
      <c r="AR209" s="479"/>
      <c r="AS209" s="584"/>
      <c r="AT209" s="584"/>
      <c r="AU209" s="585" t="str">
        <f t="shared" si="44"/>
        <v/>
      </c>
      <c r="AV209" s="585" t="str">
        <f t="shared" si="45"/>
        <v/>
      </c>
      <c r="AW209" s="479"/>
      <c r="AX209" s="479"/>
      <c r="AY209" s="587" t="str">
        <f t="shared" si="18"/>
        <v/>
      </c>
      <c r="AZ209" s="587" t="str">
        <f t="shared" si="19"/>
        <v/>
      </c>
      <c r="BA209" s="587" t="str">
        <f t="shared" si="20"/>
        <v/>
      </c>
      <c r="BB209" s="587" t="str">
        <f t="shared" si="21"/>
        <v/>
      </c>
      <c r="BC209" s="587" t="str">
        <f t="shared" si="22"/>
        <v/>
      </c>
      <c r="BD209" s="587" t="str">
        <f t="shared" si="23"/>
        <v/>
      </c>
      <c r="BE209" s="808"/>
      <c r="BF209" s="646"/>
      <c r="BG209" s="649"/>
      <c r="BH209" s="649"/>
    </row>
    <row r="210" spans="2:60" ht="13.5" customHeight="1" x14ac:dyDescent="0.25">
      <c r="B210" s="401"/>
      <c r="D210" s="416">
        <f t="shared" si="43"/>
        <v>200</v>
      </c>
      <c r="E210" s="534"/>
      <c r="F210" s="534"/>
      <c r="G210" s="534"/>
      <c r="H210" s="534"/>
      <c r="I210" s="571"/>
      <c r="J210" s="571"/>
      <c r="K210" s="571"/>
      <c r="L210" s="571"/>
      <c r="M210" s="571"/>
      <c r="N210" s="484"/>
      <c r="O210" s="484"/>
      <c r="P210" s="586"/>
      <c r="Q210" s="571"/>
      <c r="R210" s="571"/>
      <c r="S210" s="571"/>
      <c r="T210" s="899"/>
      <c r="U210" s="756"/>
      <c r="V210" s="756"/>
      <c r="W210" s="581"/>
      <c r="X210" s="571"/>
      <c r="Y210" s="571"/>
      <c r="Z210" s="571"/>
      <c r="AA210" s="791"/>
      <c r="AB210" s="583"/>
      <c r="AC210" s="571"/>
      <c r="AD210" s="813"/>
      <c r="AE210" s="646"/>
      <c r="AF210" s="730"/>
      <c r="AG210" s="646"/>
      <c r="AH210" s="730"/>
      <c r="AI210" s="646"/>
      <c r="AJ210" s="416">
        <f t="shared" si="42"/>
        <v>200</v>
      </c>
      <c r="AK210" s="416" t="str">
        <f t="shared" si="15"/>
        <v/>
      </c>
      <c r="AL210" s="416" t="str">
        <f t="shared" si="40"/>
        <v/>
      </c>
      <c r="AM210" s="416" t="str">
        <f t="shared" si="41"/>
        <v/>
      </c>
      <c r="AN210" s="731"/>
      <c r="AO210" s="732"/>
      <c r="AP210" s="732"/>
      <c r="AQ210" s="479"/>
      <c r="AR210" s="479"/>
      <c r="AS210" s="584"/>
      <c r="AT210" s="584"/>
      <c r="AU210" s="585" t="str">
        <f t="shared" si="44"/>
        <v/>
      </c>
      <c r="AV210" s="585" t="str">
        <f t="shared" si="45"/>
        <v/>
      </c>
      <c r="AW210" s="479"/>
      <c r="AX210" s="479"/>
      <c r="AY210" s="587" t="str">
        <f t="shared" si="18"/>
        <v/>
      </c>
      <c r="AZ210" s="587" t="str">
        <f t="shared" si="19"/>
        <v/>
      </c>
      <c r="BA210" s="587" t="str">
        <f t="shared" si="20"/>
        <v/>
      </c>
      <c r="BB210" s="587" t="str">
        <f t="shared" si="21"/>
        <v/>
      </c>
      <c r="BC210" s="587" t="str">
        <f t="shared" si="22"/>
        <v/>
      </c>
      <c r="BD210" s="587" t="str">
        <f t="shared" si="23"/>
        <v/>
      </c>
      <c r="BE210" s="808"/>
      <c r="BF210" s="646"/>
      <c r="BG210" s="649"/>
      <c r="BH210" s="649"/>
    </row>
    <row r="211" spans="2:60" ht="13.5" customHeight="1" x14ac:dyDescent="0.25">
      <c r="B211" s="401"/>
      <c r="D211" s="416">
        <f t="shared" si="43"/>
        <v>201</v>
      </c>
      <c r="E211" s="534"/>
      <c r="F211" s="534"/>
      <c r="G211" s="534"/>
      <c r="H211" s="534"/>
      <c r="I211" s="571"/>
      <c r="J211" s="571"/>
      <c r="K211" s="571"/>
      <c r="L211" s="571"/>
      <c r="M211" s="571"/>
      <c r="N211" s="484"/>
      <c r="O211" s="484"/>
      <c r="P211" s="586"/>
      <c r="Q211" s="571"/>
      <c r="R211" s="571"/>
      <c r="S211" s="571"/>
      <c r="T211" s="899"/>
      <c r="U211" s="756"/>
      <c r="V211" s="756"/>
      <c r="W211" s="581"/>
      <c r="X211" s="571"/>
      <c r="Y211" s="571"/>
      <c r="Z211" s="571"/>
      <c r="AA211" s="791"/>
      <c r="AB211" s="583"/>
      <c r="AC211" s="571"/>
      <c r="AD211" s="813"/>
      <c r="AE211" s="646"/>
      <c r="AF211" s="730"/>
      <c r="AG211" s="646"/>
      <c r="AH211" s="730"/>
      <c r="AI211" s="646"/>
      <c r="AJ211" s="416">
        <f t="shared" si="42"/>
        <v>201</v>
      </c>
      <c r="AK211" s="416" t="str">
        <f t="shared" si="15"/>
        <v/>
      </c>
      <c r="AL211" s="416" t="str">
        <f t="shared" si="40"/>
        <v/>
      </c>
      <c r="AM211" s="416" t="str">
        <f t="shared" si="41"/>
        <v/>
      </c>
      <c r="AN211" s="731"/>
      <c r="AO211" s="732"/>
      <c r="AP211" s="732"/>
      <c r="AQ211" s="479"/>
      <c r="AR211" s="479"/>
      <c r="AS211" s="584"/>
      <c r="AT211" s="584"/>
      <c r="AU211" s="585" t="str">
        <f t="shared" si="44"/>
        <v/>
      </c>
      <c r="AV211" s="585" t="str">
        <f t="shared" si="45"/>
        <v/>
      </c>
      <c r="AW211" s="479"/>
      <c r="AX211" s="479"/>
      <c r="AY211" s="587" t="str">
        <f t="shared" si="18"/>
        <v/>
      </c>
      <c r="AZ211" s="587" t="str">
        <f t="shared" si="19"/>
        <v/>
      </c>
      <c r="BA211" s="587" t="str">
        <f t="shared" si="20"/>
        <v/>
      </c>
      <c r="BB211" s="587" t="str">
        <f t="shared" si="21"/>
        <v/>
      </c>
      <c r="BC211" s="587" t="str">
        <f t="shared" si="22"/>
        <v/>
      </c>
      <c r="BD211" s="587" t="str">
        <f t="shared" si="23"/>
        <v/>
      </c>
      <c r="BE211" s="808"/>
      <c r="BF211" s="646"/>
      <c r="BG211" s="649"/>
      <c r="BH211" s="649"/>
    </row>
    <row r="212" spans="2:60" ht="13.5" customHeight="1" x14ac:dyDescent="0.25">
      <c r="B212" s="401"/>
      <c r="D212" s="416">
        <f t="shared" si="43"/>
        <v>202</v>
      </c>
      <c r="E212" s="534"/>
      <c r="F212" s="534"/>
      <c r="G212" s="534"/>
      <c r="H212" s="534"/>
      <c r="I212" s="571"/>
      <c r="J212" s="571"/>
      <c r="K212" s="571"/>
      <c r="L212" s="571"/>
      <c r="M212" s="571"/>
      <c r="N212" s="484"/>
      <c r="O212" s="484"/>
      <c r="P212" s="586"/>
      <c r="Q212" s="571"/>
      <c r="R212" s="571"/>
      <c r="S212" s="571"/>
      <c r="T212" s="899"/>
      <c r="U212" s="756"/>
      <c r="V212" s="756"/>
      <c r="W212" s="581"/>
      <c r="X212" s="571"/>
      <c r="Y212" s="571"/>
      <c r="Z212" s="571"/>
      <c r="AA212" s="791"/>
      <c r="AB212" s="583"/>
      <c r="AC212" s="571"/>
      <c r="AD212" s="813"/>
      <c r="AE212" s="646"/>
      <c r="AF212" s="730"/>
      <c r="AG212" s="646"/>
      <c r="AH212" s="730"/>
      <c r="AI212" s="646"/>
      <c r="AJ212" s="416">
        <f t="shared" si="42"/>
        <v>202</v>
      </c>
      <c r="AK212" s="416" t="str">
        <f t="shared" si="15"/>
        <v/>
      </c>
      <c r="AL212" s="416" t="str">
        <f t="shared" si="40"/>
        <v/>
      </c>
      <c r="AM212" s="416" t="str">
        <f t="shared" si="41"/>
        <v/>
      </c>
      <c r="AN212" s="731"/>
      <c r="AO212" s="732"/>
      <c r="AP212" s="732"/>
      <c r="AQ212" s="479"/>
      <c r="AR212" s="479"/>
      <c r="AS212" s="584"/>
      <c r="AT212" s="584"/>
      <c r="AU212" s="585" t="str">
        <f t="shared" si="44"/>
        <v/>
      </c>
      <c r="AV212" s="585" t="str">
        <f t="shared" si="45"/>
        <v/>
      </c>
      <c r="AW212" s="479"/>
      <c r="AX212" s="479"/>
      <c r="AY212" s="587" t="str">
        <f t="shared" si="18"/>
        <v/>
      </c>
      <c r="AZ212" s="587" t="str">
        <f t="shared" si="19"/>
        <v/>
      </c>
      <c r="BA212" s="587" t="str">
        <f t="shared" si="20"/>
        <v/>
      </c>
      <c r="BB212" s="587" t="str">
        <f t="shared" si="21"/>
        <v/>
      </c>
      <c r="BC212" s="587" t="str">
        <f t="shared" si="22"/>
        <v/>
      </c>
      <c r="BD212" s="587" t="str">
        <f t="shared" si="23"/>
        <v/>
      </c>
      <c r="BE212" s="808"/>
      <c r="BF212" s="646"/>
      <c r="BG212" s="649"/>
      <c r="BH212" s="649"/>
    </row>
    <row r="213" spans="2:60" ht="13.5" customHeight="1" x14ac:dyDescent="0.25">
      <c r="B213" s="401"/>
      <c r="D213" s="416">
        <f t="shared" si="43"/>
        <v>203</v>
      </c>
      <c r="E213" s="534"/>
      <c r="F213" s="534"/>
      <c r="G213" s="534"/>
      <c r="H213" s="534"/>
      <c r="I213" s="571"/>
      <c r="J213" s="571"/>
      <c r="K213" s="571"/>
      <c r="L213" s="571"/>
      <c r="M213" s="571"/>
      <c r="N213" s="484"/>
      <c r="O213" s="484"/>
      <c r="P213" s="586"/>
      <c r="Q213" s="571"/>
      <c r="R213" s="571"/>
      <c r="S213" s="571"/>
      <c r="T213" s="899"/>
      <c r="U213" s="756"/>
      <c r="V213" s="756"/>
      <c r="W213" s="581"/>
      <c r="X213" s="571"/>
      <c r="Y213" s="571"/>
      <c r="Z213" s="571"/>
      <c r="AA213" s="791"/>
      <c r="AB213" s="583"/>
      <c r="AC213" s="571"/>
      <c r="AD213" s="813"/>
      <c r="AE213" s="646"/>
      <c r="AF213" s="730"/>
      <c r="AG213" s="646"/>
      <c r="AH213" s="730"/>
      <c r="AI213" s="646"/>
      <c r="AJ213" s="416">
        <f t="shared" si="42"/>
        <v>203</v>
      </c>
      <c r="AK213" s="416" t="str">
        <f t="shared" si="15"/>
        <v/>
      </c>
      <c r="AL213" s="416" t="str">
        <f t="shared" si="40"/>
        <v/>
      </c>
      <c r="AM213" s="416" t="str">
        <f t="shared" si="41"/>
        <v/>
      </c>
      <c r="AN213" s="731"/>
      <c r="AO213" s="732"/>
      <c r="AP213" s="732"/>
      <c r="AQ213" s="479"/>
      <c r="AR213" s="479"/>
      <c r="AS213" s="584"/>
      <c r="AT213" s="584"/>
      <c r="AU213" s="585" t="str">
        <f t="shared" si="44"/>
        <v/>
      </c>
      <c r="AV213" s="585" t="str">
        <f t="shared" si="45"/>
        <v/>
      </c>
      <c r="AW213" s="479"/>
      <c r="AX213" s="479"/>
      <c r="AY213" s="587" t="str">
        <f t="shared" si="18"/>
        <v/>
      </c>
      <c r="AZ213" s="587" t="str">
        <f t="shared" si="19"/>
        <v/>
      </c>
      <c r="BA213" s="587" t="str">
        <f t="shared" si="20"/>
        <v/>
      </c>
      <c r="BB213" s="587" t="str">
        <f t="shared" si="21"/>
        <v/>
      </c>
      <c r="BC213" s="587" t="str">
        <f t="shared" si="22"/>
        <v/>
      </c>
      <c r="BD213" s="587" t="str">
        <f t="shared" si="23"/>
        <v/>
      </c>
      <c r="BE213" s="808"/>
      <c r="BF213" s="646"/>
      <c r="BG213" s="649"/>
      <c r="BH213" s="649"/>
    </row>
    <row r="214" spans="2:60" ht="13.5" customHeight="1" x14ac:dyDescent="0.25">
      <c r="B214" s="401"/>
      <c r="D214" s="416">
        <f t="shared" si="43"/>
        <v>204</v>
      </c>
      <c r="E214" s="534"/>
      <c r="F214" s="534"/>
      <c r="G214" s="534"/>
      <c r="H214" s="534"/>
      <c r="I214" s="571"/>
      <c r="J214" s="571"/>
      <c r="K214" s="571"/>
      <c r="L214" s="571"/>
      <c r="M214" s="571"/>
      <c r="N214" s="484"/>
      <c r="O214" s="484"/>
      <c r="P214" s="586"/>
      <c r="Q214" s="571"/>
      <c r="R214" s="571"/>
      <c r="S214" s="571"/>
      <c r="T214" s="899"/>
      <c r="U214" s="756"/>
      <c r="V214" s="756"/>
      <c r="W214" s="581"/>
      <c r="X214" s="571"/>
      <c r="Y214" s="571"/>
      <c r="Z214" s="571"/>
      <c r="AA214" s="791"/>
      <c r="AB214" s="583"/>
      <c r="AC214" s="571"/>
      <c r="AD214" s="813"/>
      <c r="AE214" s="646"/>
      <c r="AF214" s="730"/>
      <c r="AG214" s="646"/>
      <c r="AH214" s="730"/>
      <c r="AI214" s="646"/>
      <c r="AJ214" s="416">
        <f t="shared" si="42"/>
        <v>204</v>
      </c>
      <c r="AK214" s="416" t="str">
        <f t="shared" si="15"/>
        <v/>
      </c>
      <c r="AL214" s="416" t="str">
        <f t="shared" si="40"/>
        <v/>
      </c>
      <c r="AM214" s="416" t="str">
        <f t="shared" si="41"/>
        <v/>
      </c>
      <c r="AN214" s="731"/>
      <c r="AO214" s="732"/>
      <c r="AP214" s="732"/>
      <c r="AQ214" s="479"/>
      <c r="AR214" s="479"/>
      <c r="AS214" s="584"/>
      <c r="AT214" s="584"/>
      <c r="AU214" s="585" t="str">
        <f t="shared" si="44"/>
        <v/>
      </c>
      <c r="AV214" s="585" t="str">
        <f t="shared" si="45"/>
        <v/>
      </c>
      <c r="AW214" s="479"/>
      <c r="AX214" s="479"/>
      <c r="AY214" s="587" t="str">
        <f t="shared" si="18"/>
        <v/>
      </c>
      <c r="AZ214" s="587" t="str">
        <f t="shared" si="19"/>
        <v/>
      </c>
      <c r="BA214" s="587" t="str">
        <f t="shared" si="20"/>
        <v/>
      </c>
      <c r="BB214" s="587" t="str">
        <f t="shared" si="21"/>
        <v/>
      </c>
      <c r="BC214" s="587" t="str">
        <f t="shared" si="22"/>
        <v/>
      </c>
      <c r="BD214" s="587" t="str">
        <f t="shared" si="23"/>
        <v/>
      </c>
      <c r="BE214" s="808"/>
      <c r="BF214" s="646"/>
      <c r="BG214" s="649"/>
      <c r="BH214" s="649"/>
    </row>
    <row r="215" spans="2:60" ht="13.5" customHeight="1" x14ac:dyDescent="0.25">
      <c r="B215" s="401"/>
      <c r="D215" s="416">
        <f t="shared" si="43"/>
        <v>205</v>
      </c>
      <c r="E215" s="534"/>
      <c r="F215" s="534"/>
      <c r="G215" s="534"/>
      <c r="H215" s="534"/>
      <c r="I215" s="571"/>
      <c r="J215" s="571"/>
      <c r="K215" s="571"/>
      <c r="L215" s="571"/>
      <c r="M215" s="571"/>
      <c r="N215" s="484"/>
      <c r="O215" s="484"/>
      <c r="P215" s="586"/>
      <c r="Q215" s="571"/>
      <c r="R215" s="571"/>
      <c r="S215" s="571"/>
      <c r="T215" s="899"/>
      <c r="U215" s="756"/>
      <c r="V215" s="756"/>
      <c r="W215" s="581"/>
      <c r="X215" s="571"/>
      <c r="Y215" s="571"/>
      <c r="Z215" s="571"/>
      <c r="AA215" s="791"/>
      <c r="AB215" s="583"/>
      <c r="AC215" s="571"/>
      <c r="AD215" s="813"/>
      <c r="AE215" s="646"/>
      <c r="AF215" s="730"/>
      <c r="AG215" s="646"/>
      <c r="AH215" s="730"/>
      <c r="AI215" s="646"/>
      <c r="AJ215" s="416">
        <f t="shared" si="42"/>
        <v>205</v>
      </c>
      <c r="AK215" s="416" t="str">
        <f t="shared" si="15"/>
        <v/>
      </c>
      <c r="AL215" s="416" t="str">
        <f t="shared" si="40"/>
        <v/>
      </c>
      <c r="AM215" s="416" t="str">
        <f t="shared" si="41"/>
        <v/>
      </c>
      <c r="AN215" s="731"/>
      <c r="AO215" s="732"/>
      <c r="AP215" s="732"/>
      <c r="AQ215" s="479"/>
      <c r="AR215" s="479"/>
      <c r="AS215" s="584"/>
      <c r="AT215" s="584"/>
      <c r="AU215" s="585" t="str">
        <f t="shared" si="44"/>
        <v/>
      </c>
      <c r="AV215" s="585" t="str">
        <f t="shared" si="45"/>
        <v/>
      </c>
      <c r="AW215" s="479"/>
      <c r="AX215" s="479"/>
      <c r="AY215" s="587" t="str">
        <f t="shared" si="18"/>
        <v/>
      </c>
      <c r="AZ215" s="587" t="str">
        <f t="shared" si="19"/>
        <v/>
      </c>
      <c r="BA215" s="587" t="str">
        <f t="shared" si="20"/>
        <v/>
      </c>
      <c r="BB215" s="587" t="str">
        <f t="shared" si="21"/>
        <v/>
      </c>
      <c r="BC215" s="587" t="str">
        <f t="shared" si="22"/>
        <v/>
      </c>
      <c r="BD215" s="587" t="str">
        <f t="shared" si="23"/>
        <v/>
      </c>
      <c r="BE215" s="808"/>
      <c r="BF215" s="646"/>
      <c r="BG215" s="649"/>
      <c r="BH215" s="649"/>
    </row>
    <row r="216" spans="2:60" ht="13.5" customHeight="1" x14ac:dyDescent="0.25">
      <c r="B216" s="401"/>
      <c r="D216" s="416">
        <f t="shared" si="43"/>
        <v>206</v>
      </c>
      <c r="E216" s="534"/>
      <c r="F216" s="534"/>
      <c r="G216" s="534"/>
      <c r="H216" s="534"/>
      <c r="I216" s="571"/>
      <c r="J216" s="571"/>
      <c r="K216" s="571"/>
      <c r="L216" s="571"/>
      <c r="M216" s="571"/>
      <c r="N216" s="484"/>
      <c r="O216" s="484"/>
      <c r="P216" s="586"/>
      <c r="Q216" s="571"/>
      <c r="R216" s="571"/>
      <c r="S216" s="571"/>
      <c r="T216" s="899"/>
      <c r="U216" s="756"/>
      <c r="V216" s="756"/>
      <c r="W216" s="581"/>
      <c r="X216" s="571"/>
      <c r="Y216" s="571"/>
      <c r="Z216" s="571"/>
      <c r="AA216" s="791"/>
      <c r="AB216" s="583"/>
      <c r="AC216" s="571"/>
      <c r="AD216" s="813"/>
      <c r="AE216" s="646"/>
      <c r="AF216" s="730"/>
      <c r="AG216" s="646"/>
      <c r="AH216" s="730"/>
      <c r="AI216" s="646"/>
      <c r="AJ216" s="416">
        <f t="shared" si="42"/>
        <v>206</v>
      </c>
      <c r="AK216" s="416" t="str">
        <f t="shared" si="15"/>
        <v/>
      </c>
      <c r="AL216" s="416" t="str">
        <f t="shared" si="40"/>
        <v/>
      </c>
      <c r="AM216" s="416" t="str">
        <f t="shared" si="41"/>
        <v/>
      </c>
      <c r="AN216" s="731"/>
      <c r="AO216" s="732"/>
      <c r="AP216" s="732"/>
      <c r="AQ216" s="479"/>
      <c r="AR216" s="479"/>
      <c r="AS216" s="584"/>
      <c r="AT216" s="584"/>
      <c r="AU216" s="585" t="str">
        <f t="shared" si="44"/>
        <v/>
      </c>
      <c r="AV216" s="585" t="str">
        <f t="shared" si="45"/>
        <v/>
      </c>
      <c r="AW216" s="479"/>
      <c r="AX216" s="479"/>
      <c r="AY216" s="587" t="str">
        <f t="shared" si="18"/>
        <v/>
      </c>
      <c r="AZ216" s="587" t="str">
        <f t="shared" si="19"/>
        <v/>
      </c>
      <c r="BA216" s="587" t="str">
        <f t="shared" si="20"/>
        <v/>
      </c>
      <c r="BB216" s="587" t="str">
        <f t="shared" si="21"/>
        <v/>
      </c>
      <c r="BC216" s="587" t="str">
        <f t="shared" si="22"/>
        <v/>
      </c>
      <c r="BD216" s="587" t="str">
        <f t="shared" si="23"/>
        <v/>
      </c>
      <c r="BE216" s="808"/>
      <c r="BF216" s="646"/>
      <c r="BG216" s="649"/>
      <c r="BH216" s="649"/>
    </row>
    <row r="217" spans="2:60" ht="13.5" customHeight="1" x14ac:dyDescent="0.25">
      <c r="B217" s="401"/>
      <c r="D217" s="416">
        <f t="shared" si="43"/>
        <v>207</v>
      </c>
      <c r="E217" s="534"/>
      <c r="F217" s="534"/>
      <c r="G217" s="534"/>
      <c r="H217" s="534"/>
      <c r="I217" s="571"/>
      <c r="J217" s="571"/>
      <c r="K217" s="571"/>
      <c r="L217" s="571"/>
      <c r="M217" s="571"/>
      <c r="N217" s="484"/>
      <c r="O217" s="484"/>
      <c r="P217" s="586"/>
      <c r="Q217" s="571"/>
      <c r="R217" s="571"/>
      <c r="S217" s="571"/>
      <c r="T217" s="899"/>
      <c r="U217" s="756"/>
      <c r="V217" s="756"/>
      <c r="W217" s="581"/>
      <c r="X217" s="571"/>
      <c r="Y217" s="571"/>
      <c r="Z217" s="571"/>
      <c r="AA217" s="791"/>
      <c r="AB217" s="583"/>
      <c r="AC217" s="571"/>
      <c r="AD217" s="813"/>
      <c r="AE217" s="646"/>
      <c r="AF217" s="730"/>
      <c r="AG217" s="646"/>
      <c r="AH217" s="730"/>
      <c r="AI217" s="646"/>
      <c r="AJ217" s="416">
        <f t="shared" si="42"/>
        <v>207</v>
      </c>
      <c r="AK217" s="416" t="str">
        <f t="shared" si="15"/>
        <v/>
      </c>
      <c r="AL217" s="416" t="str">
        <f t="shared" si="40"/>
        <v/>
      </c>
      <c r="AM217" s="416" t="str">
        <f t="shared" si="41"/>
        <v/>
      </c>
      <c r="AN217" s="731"/>
      <c r="AO217" s="732"/>
      <c r="AP217" s="732"/>
      <c r="AQ217" s="479"/>
      <c r="AR217" s="479"/>
      <c r="AS217" s="584"/>
      <c r="AT217" s="584"/>
      <c r="AU217" s="585" t="str">
        <f t="shared" si="44"/>
        <v/>
      </c>
      <c r="AV217" s="585" t="str">
        <f t="shared" si="45"/>
        <v/>
      </c>
      <c r="AW217" s="479"/>
      <c r="AX217" s="479"/>
      <c r="AY217" s="587" t="str">
        <f t="shared" si="18"/>
        <v/>
      </c>
      <c r="AZ217" s="587" t="str">
        <f t="shared" si="19"/>
        <v/>
      </c>
      <c r="BA217" s="587" t="str">
        <f t="shared" si="20"/>
        <v/>
      </c>
      <c r="BB217" s="587" t="str">
        <f t="shared" si="21"/>
        <v/>
      </c>
      <c r="BC217" s="587" t="str">
        <f t="shared" si="22"/>
        <v/>
      </c>
      <c r="BD217" s="587" t="str">
        <f t="shared" si="23"/>
        <v/>
      </c>
      <c r="BE217" s="808"/>
      <c r="BF217" s="646"/>
      <c r="BG217" s="649"/>
      <c r="BH217" s="649"/>
    </row>
    <row r="218" spans="2:60" ht="13.5" customHeight="1" x14ac:dyDescent="0.25">
      <c r="B218" s="401"/>
      <c r="D218" s="416">
        <f t="shared" si="43"/>
        <v>208</v>
      </c>
      <c r="E218" s="534"/>
      <c r="F218" s="534"/>
      <c r="G218" s="534"/>
      <c r="H218" s="534"/>
      <c r="I218" s="571"/>
      <c r="J218" s="571"/>
      <c r="K218" s="571"/>
      <c r="L218" s="571"/>
      <c r="M218" s="571"/>
      <c r="N218" s="484"/>
      <c r="O218" s="484"/>
      <c r="P218" s="586"/>
      <c r="Q218" s="571"/>
      <c r="R218" s="571"/>
      <c r="S218" s="571"/>
      <c r="T218" s="899"/>
      <c r="U218" s="756"/>
      <c r="V218" s="756"/>
      <c r="W218" s="581"/>
      <c r="X218" s="571"/>
      <c r="Y218" s="571"/>
      <c r="Z218" s="571"/>
      <c r="AA218" s="791"/>
      <c r="AB218" s="583"/>
      <c r="AC218" s="571"/>
      <c r="AD218" s="813"/>
      <c r="AE218" s="646"/>
      <c r="AF218" s="730"/>
      <c r="AG218" s="646"/>
      <c r="AH218" s="730"/>
      <c r="AI218" s="646"/>
      <c r="AJ218" s="416">
        <f t="shared" si="42"/>
        <v>208</v>
      </c>
      <c r="AK218" s="416" t="str">
        <f t="shared" si="15"/>
        <v/>
      </c>
      <c r="AL218" s="416" t="str">
        <f t="shared" si="40"/>
        <v/>
      </c>
      <c r="AM218" s="416" t="str">
        <f t="shared" si="41"/>
        <v/>
      </c>
      <c r="AN218" s="731"/>
      <c r="AO218" s="732"/>
      <c r="AP218" s="732"/>
      <c r="AQ218" s="479"/>
      <c r="AR218" s="479"/>
      <c r="AS218" s="584"/>
      <c r="AT218" s="584"/>
      <c r="AU218" s="585" t="str">
        <f t="shared" si="44"/>
        <v/>
      </c>
      <c r="AV218" s="585" t="str">
        <f t="shared" si="45"/>
        <v/>
      </c>
      <c r="AW218" s="479"/>
      <c r="AX218" s="479"/>
      <c r="AY218" s="587" t="str">
        <f t="shared" si="18"/>
        <v/>
      </c>
      <c r="AZ218" s="587" t="str">
        <f t="shared" si="19"/>
        <v/>
      </c>
      <c r="BA218" s="587" t="str">
        <f t="shared" si="20"/>
        <v/>
      </c>
      <c r="BB218" s="587" t="str">
        <f t="shared" si="21"/>
        <v/>
      </c>
      <c r="BC218" s="587" t="str">
        <f t="shared" si="22"/>
        <v/>
      </c>
      <c r="BD218" s="587" t="str">
        <f t="shared" si="23"/>
        <v/>
      </c>
      <c r="BE218" s="808"/>
      <c r="BF218" s="646"/>
      <c r="BG218" s="649"/>
      <c r="BH218" s="649"/>
    </row>
    <row r="219" spans="2:60" ht="13.5" customHeight="1" x14ac:dyDescent="0.25">
      <c r="B219" s="401"/>
      <c r="D219" s="416">
        <f t="shared" si="43"/>
        <v>209</v>
      </c>
      <c r="E219" s="534"/>
      <c r="F219" s="534"/>
      <c r="G219" s="534"/>
      <c r="H219" s="534"/>
      <c r="I219" s="571"/>
      <c r="J219" s="571"/>
      <c r="K219" s="571"/>
      <c r="L219" s="571"/>
      <c r="M219" s="571"/>
      <c r="N219" s="484"/>
      <c r="O219" s="484"/>
      <c r="P219" s="586"/>
      <c r="Q219" s="571"/>
      <c r="R219" s="571"/>
      <c r="S219" s="571"/>
      <c r="T219" s="899"/>
      <c r="U219" s="756"/>
      <c r="V219" s="756"/>
      <c r="W219" s="581"/>
      <c r="X219" s="571"/>
      <c r="Y219" s="571"/>
      <c r="Z219" s="571"/>
      <c r="AA219" s="791"/>
      <c r="AB219" s="583"/>
      <c r="AC219" s="571"/>
      <c r="AD219" s="813"/>
      <c r="AE219" s="646"/>
      <c r="AF219" s="730"/>
      <c r="AG219" s="646"/>
      <c r="AH219" s="730"/>
      <c r="AI219" s="646"/>
      <c r="AJ219" s="416">
        <f t="shared" si="42"/>
        <v>209</v>
      </c>
      <c r="AK219" s="416" t="str">
        <f t="shared" si="15"/>
        <v/>
      </c>
      <c r="AL219" s="416" t="str">
        <f t="shared" si="40"/>
        <v/>
      </c>
      <c r="AM219" s="416" t="str">
        <f t="shared" si="41"/>
        <v/>
      </c>
      <c r="AN219" s="731"/>
      <c r="AO219" s="732"/>
      <c r="AP219" s="732"/>
      <c r="AQ219" s="479"/>
      <c r="AR219" s="479"/>
      <c r="AS219" s="584"/>
      <c r="AT219" s="584"/>
      <c r="AU219" s="585" t="str">
        <f t="shared" si="44"/>
        <v/>
      </c>
      <c r="AV219" s="585" t="str">
        <f t="shared" si="45"/>
        <v/>
      </c>
      <c r="AW219" s="479"/>
      <c r="AX219" s="479"/>
      <c r="AY219" s="587" t="str">
        <f t="shared" si="18"/>
        <v/>
      </c>
      <c r="AZ219" s="587" t="str">
        <f t="shared" si="19"/>
        <v/>
      </c>
      <c r="BA219" s="587" t="str">
        <f t="shared" si="20"/>
        <v/>
      </c>
      <c r="BB219" s="587" t="str">
        <f t="shared" si="21"/>
        <v/>
      </c>
      <c r="BC219" s="587" t="str">
        <f t="shared" si="22"/>
        <v/>
      </c>
      <c r="BD219" s="587" t="str">
        <f t="shared" si="23"/>
        <v/>
      </c>
      <c r="BE219" s="808"/>
      <c r="BF219" s="646"/>
      <c r="BG219" s="649"/>
      <c r="BH219" s="649"/>
    </row>
    <row r="220" spans="2:60" ht="13.5" customHeight="1" x14ac:dyDescent="0.25">
      <c r="B220" s="401"/>
      <c r="D220" s="416">
        <f t="shared" si="43"/>
        <v>210</v>
      </c>
      <c r="E220" s="534"/>
      <c r="F220" s="534"/>
      <c r="G220" s="534"/>
      <c r="H220" s="534"/>
      <c r="I220" s="571"/>
      <c r="J220" s="571"/>
      <c r="K220" s="571"/>
      <c r="L220" s="571"/>
      <c r="M220" s="571"/>
      <c r="N220" s="484"/>
      <c r="O220" s="484"/>
      <c r="P220" s="586"/>
      <c r="Q220" s="571"/>
      <c r="R220" s="571"/>
      <c r="S220" s="571"/>
      <c r="T220" s="899"/>
      <c r="U220" s="756"/>
      <c r="V220" s="756"/>
      <c r="W220" s="581"/>
      <c r="X220" s="571"/>
      <c r="Y220" s="571"/>
      <c r="Z220" s="571"/>
      <c r="AA220" s="791"/>
      <c r="AB220" s="583"/>
      <c r="AC220" s="571"/>
      <c r="AD220" s="813"/>
      <c r="AE220" s="646"/>
      <c r="AF220" s="730"/>
      <c r="AG220" s="646"/>
      <c r="AH220" s="730"/>
      <c r="AI220" s="646"/>
      <c r="AJ220" s="416">
        <f>AJ219+1</f>
        <v>210</v>
      </c>
      <c r="AK220" s="416" t="str">
        <f t="shared" si="15"/>
        <v/>
      </c>
      <c r="AL220" s="416" t="str">
        <f t="shared" si="40"/>
        <v/>
      </c>
      <c r="AM220" s="416" t="str">
        <f t="shared" si="41"/>
        <v/>
      </c>
      <c r="AN220" s="731"/>
      <c r="AO220" s="732"/>
      <c r="AP220" s="732"/>
      <c r="AQ220" s="479"/>
      <c r="AR220" s="479"/>
      <c r="AS220" s="584"/>
      <c r="AT220" s="584"/>
      <c r="AU220" s="585" t="str">
        <f t="shared" si="44"/>
        <v/>
      </c>
      <c r="AV220" s="585" t="str">
        <f t="shared" si="45"/>
        <v/>
      </c>
      <c r="AW220" s="479"/>
      <c r="AX220" s="479"/>
      <c r="AY220" s="587" t="str">
        <f t="shared" si="18"/>
        <v/>
      </c>
      <c r="AZ220" s="587" t="str">
        <f t="shared" si="19"/>
        <v/>
      </c>
      <c r="BA220" s="587" t="str">
        <f t="shared" si="20"/>
        <v/>
      </c>
      <c r="BB220" s="587" t="str">
        <f t="shared" si="21"/>
        <v/>
      </c>
      <c r="BC220" s="587" t="str">
        <f t="shared" si="22"/>
        <v/>
      </c>
      <c r="BD220" s="587" t="str">
        <f t="shared" si="23"/>
        <v/>
      </c>
      <c r="BE220" s="808"/>
      <c r="BF220" s="646"/>
      <c r="BG220" s="649"/>
      <c r="BH220" s="649"/>
    </row>
    <row r="221" spans="2:60" ht="13.5" customHeight="1" x14ac:dyDescent="0.25">
      <c r="B221" s="401"/>
      <c r="D221" s="416">
        <f>D220+1</f>
        <v>211</v>
      </c>
      <c r="E221" s="534"/>
      <c r="F221" s="534"/>
      <c r="G221" s="534"/>
      <c r="H221" s="534"/>
      <c r="I221" s="571"/>
      <c r="J221" s="571"/>
      <c r="K221" s="571"/>
      <c r="L221" s="571"/>
      <c r="M221" s="571"/>
      <c r="N221" s="484"/>
      <c r="O221" s="484"/>
      <c r="P221" s="586"/>
      <c r="Q221" s="571"/>
      <c r="R221" s="571"/>
      <c r="S221" s="571"/>
      <c r="T221" s="899"/>
      <c r="U221" s="756"/>
      <c r="V221" s="756"/>
      <c r="W221" s="581"/>
      <c r="X221" s="571"/>
      <c r="Y221" s="571"/>
      <c r="Z221" s="571"/>
      <c r="AA221" s="791"/>
      <c r="AB221" s="583"/>
      <c r="AC221" s="571"/>
      <c r="AD221" s="813"/>
      <c r="AE221" s="646"/>
      <c r="AF221" s="730"/>
      <c r="AG221" s="646"/>
      <c r="AH221" s="730"/>
      <c r="AI221" s="646"/>
      <c r="AJ221" s="416">
        <f>AJ220+1</f>
        <v>211</v>
      </c>
      <c r="AK221" s="416" t="str">
        <f t="shared" si="15"/>
        <v/>
      </c>
      <c r="AL221" s="416" t="str">
        <f t="shared" si="40"/>
        <v/>
      </c>
      <c r="AM221" s="416" t="str">
        <f t="shared" si="41"/>
        <v/>
      </c>
      <c r="AN221" s="731"/>
      <c r="AO221" s="732"/>
      <c r="AP221" s="732"/>
      <c r="AQ221" s="479"/>
      <c r="AR221" s="479"/>
      <c r="AS221" s="584"/>
      <c r="AT221" s="584"/>
      <c r="AU221" s="585" t="str">
        <f t="shared" si="44"/>
        <v/>
      </c>
      <c r="AV221" s="585" t="str">
        <f t="shared" si="45"/>
        <v/>
      </c>
      <c r="AW221" s="479"/>
      <c r="AX221" s="479"/>
      <c r="AY221" s="587" t="str">
        <f t="shared" si="18"/>
        <v/>
      </c>
      <c r="AZ221" s="587" t="str">
        <f t="shared" si="19"/>
        <v/>
      </c>
      <c r="BA221" s="587" t="str">
        <f t="shared" si="20"/>
        <v/>
      </c>
      <c r="BB221" s="587" t="str">
        <f t="shared" si="21"/>
        <v/>
      </c>
      <c r="BC221" s="587" t="str">
        <f t="shared" si="22"/>
        <v/>
      </c>
      <c r="BD221" s="587" t="str">
        <f t="shared" si="23"/>
        <v/>
      </c>
      <c r="BE221" s="808"/>
      <c r="BF221" s="646"/>
      <c r="BG221" s="649"/>
      <c r="BH221" s="649"/>
    </row>
    <row r="222" spans="2:60" ht="13.5" customHeight="1" x14ac:dyDescent="0.25">
      <c r="B222" s="401"/>
      <c r="D222" s="416">
        <f>D221+1</f>
        <v>212</v>
      </c>
      <c r="E222" s="534"/>
      <c r="F222" s="534"/>
      <c r="G222" s="534"/>
      <c r="H222" s="534"/>
      <c r="I222" s="571"/>
      <c r="J222" s="571"/>
      <c r="K222" s="571"/>
      <c r="L222" s="571"/>
      <c r="M222" s="571"/>
      <c r="N222" s="484"/>
      <c r="O222" s="484"/>
      <c r="P222" s="586"/>
      <c r="Q222" s="571"/>
      <c r="R222" s="571"/>
      <c r="S222" s="571"/>
      <c r="T222" s="899"/>
      <c r="U222" s="756"/>
      <c r="V222" s="756"/>
      <c r="W222" s="581"/>
      <c r="X222" s="571"/>
      <c r="Y222" s="571"/>
      <c r="Z222" s="571"/>
      <c r="AA222" s="791"/>
      <c r="AB222" s="583"/>
      <c r="AC222" s="571"/>
      <c r="AD222" s="813"/>
      <c r="AE222" s="646"/>
      <c r="AF222" s="730"/>
      <c r="AG222" s="646"/>
      <c r="AH222" s="730"/>
      <c r="AI222" s="646"/>
      <c r="AJ222" s="416">
        <f t="shared" ref="AJ222:AJ249" si="46">AJ221+1</f>
        <v>212</v>
      </c>
      <c r="AK222" s="416" t="str">
        <f t="shared" si="15"/>
        <v/>
      </c>
      <c r="AL222" s="416" t="str">
        <f t="shared" si="40"/>
        <v/>
      </c>
      <c r="AM222" s="416" t="str">
        <f t="shared" si="41"/>
        <v/>
      </c>
      <c r="AN222" s="731"/>
      <c r="AO222" s="732"/>
      <c r="AP222" s="732"/>
      <c r="AQ222" s="479"/>
      <c r="AR222" s="479"/>
      <c r="AS222" s="584"/>
      <c r="AT222" s="584"/>
      <c r="AU222" s="585" t="str">
        <f t="shared" si="44"/>
        <v/>
      </c>
      <c r="AV222" s="585" t="str">
        <f t="shared" si="45"/>
        <v/>
      </c>
      <c r="AW222" s="479"/>
      <c r="AX222" s="479"/>
      <c r="AY222" s="587" t="str">
        <f t="shared" si="18"/>
        <v/>
      </c>
      <c r="AZ222" s="587" t="str">
        <f t="shared" si="19"/>
        <v/>
      </c>
      <c r="BA222" s="587" t="str">
        <f t="shared" si="20"/>
        <v/>
      </c>
      <c r="BB222" s="587" t="str">
        <f t="shared" si="21"/>
        <v/>
      </c>
      <c r="BC222" s="587" t="str">
        <f t="shared" si="22"/>
        <v/>
      </c>
      <c r="BD222" s="587" t="str">
        <f t="shared" si="23"/>
        <v/>
      </c>
      <c r="BE222" s="808"/>
      <c r="BF222" s="646"/>
      <c r="BG222" s="649"/>
      <c r="BH222" s="649"/>
    </row>
    <row r="223" spans="2:60" ht="13.5" customHeight="1" x14ac:dyDescent="0.25">
      <c r="B223" s="401"/>
      <c r="D223" s="416">
        <f>D222+1</f>
        <v>213</v>
      </c>
      <c r="E223" s="534"/>
      <c r="F223" s="534"/>
      <c r="G223" s="534"/>
      <c r="H223" s="534"/>
      <c r="I223" s="571"/>
      <c r="J223" s="571"/>
      <c r="K223" s="571"/>
      <c r="L223" s="571"/>
      <c r="M223" s="571"/>
      <c r="N223" s="484"/>
      <c r="O223" s="484"/>
      <c r="P223" s="586"/>
      <c r="Q223" s="571"/>
      <c r="R223" s="571"/>
      <c r="S223" s="571"/>
      <c r="T223" s="899"/>
      <c r="U223" s="756"/>
      <c r="V223" s="756"/>
      <c r="W223" s="581"/>
      <c r="X223" s="571"/>
      <c r="Y223" s="571"/>
      <c r="Z223" s="571"/>
      <c r="AA223" s="791"/>
      <c r="AB223" s="583"/>
      <c r="AC223" s="571"/>
      <c r="AD223" s="813"/>
      <c r="AE223" s="646"/>
      <c r="AF223" s="730"/>
      <c r="AG223" s="646"/>
      <c r="AH223" s="730"/>
      <c r="AI223" s="646"/>
      <c r="AJ223" s="416">
        <f t="shared" si="46"/>
        <v>213</v>
      </c>
      <c r="AK223" s="416" t="str">
        <f t="shared" si="15"/>
        <v/>
      </c>
      <c r="AL223" s="416" t="str">
        <f t="shared" si="40"/>
        <v/>
      </c>
      <c r="AM223" s="416" t="str">
        <f t="shared" si="41"/>
        <v/>
      </c>
      <c r="AN223" s="731"/>
      <c r="AO223" s="732"/>
      <c r="AP223" s="732"/>
      <c r="AQ223" s="479"/>
      <c r="AR223" s="479"/>
      <c r="AS223" s="584"/>
      <c r="AT223" s="584"/>
      <c r="AU223" s="585" t="str">
        <f t="shared" si="44"/>
        <v/>
      </c>
      <c r="AV223" s="585" t="str">
        <f t="shared" si="45"/>
        <v/>
      </c>
      <c r="AW223" s="479"/>
      <c r="AX223" s="479"/>
      <c r="AY223" s="587" t="str">
        <f t="shared" si="18"/>
        <v/>
      </c>
      <c r="AZ223" s="587" t="str">
        <f t="shared" si="19"/>
        <v/>
      </c>
      <c r="BA223" s="587" t="str">
        <f t="shared" si="20"/>
        <v/>
      </c>
      <c r="BB223" s="587" t="str">
        <f t="shared" si="21"/>
        <v/>
      </c>
      <c r="BC223" s="587" t="str">
        <f t="shared" si="22"/>
        <v/>
      </c>
      <c r="BD223" s="587" t="str">
        <f t="shared" si="23"/>
        <v/>
      </c>
      <c r="BE223" s="808"/>
      <c r="BF223" s="646"/>
      <c r="BG223" s="649"/>
      <c r="BH223" s="649"/>
    </row>
    <row r="224" spans="2:60" ht="13.5" customHeight="1" x14ac:dyDescent="0.25">
      <c r="B224" s="401"/>
      <c r="D224" s="416">
        <f t="shared" ref="D224:D250" si="47">D223+1</f>
        <v>214</v>
      </c>
      <c r="E224" s="534"/>
      <c r="F224" s="534"/>
      <c r="G224" s="534"/>
      <c r="H224" s="534"/>
      <c r="I224" s="571"/>
      <c r="J224" s="571"/>
      <c r="K224" s="571"/>
      <c r="L224" s="571"/>
      <c r="M224" s="571"/>
      <c r="N224" s="484"/>
      <c r="O224" s="484"/>
      <c r="P224" s="586"/>
      <c r="Q224" s="571"/>
      <c r="R224" s="571"/>
      <c r="S224" s="571"/>
      <c r="T224" s="899"/>
      <c r="U224" s="756"/>
      <c r="V224" s="756"/>
      <c r="W224" s="581"/>
      <c r="X224" s="571"/>
      <c r="Y224" s="571"/>
      <c r="Z224" s="571"/>
      <c r="AA224" s="791"/>
      <c r="AB224" s="583"/>
      <c r="AC224" s="571"/>
      <c r="AD224" s="813"/>
      <c r="AE224" s="646"/>
      <c r="AF224" s="730"/>
      <c r="AG224" s="646"/>
      <c r="AH224" s="730"/>
      <c r="AI224" s="646"/>
      <c r="AJ224" s="416">
        <f t="shared" si="46"/>
        <v>214</v>
      </c>
      <c r="AK224" s="416" t="str">
        <f t="shared" si="15"/>
        <v/>
      </c>
      <c r="AL224" s="416" t="str">
        <f t="shared" si="40"/>
        <v/>
      </c>
      <c r="AM224" s="416" t="str">
        <f t="shared" si="41"/>
        <v/>
      </c>
      <c r="AN224" s="731"/>
      <c r="AO224" s="732"/>
      <c r="AP224" s="732"/>
      <c r="AQ224" s="479"/>
      <c r="AR224" s="479"/>
      <c r="AS224" s="584"/>
      <c r="AT224" s="584"/>
      <c r="AU224" s="585" t="str">
        <f t="shared" si="44"/>
        <v/>
      </c>
      <c r="AV224" s="585" t="str">
        <f t="shared" si="45"/>
        <v/>
      </c>
      <c r="AW224" s="479"/>
      <c r="AX224" s="479"/>
      <c r="AY224" s="587" t="str">
        <f t="shared" si="18"/>
        <v/>
      </c>
      <c r="AZ224" s="587" t="str">
        <f t="shared" si="19"/>
        <v/>
      </c>
      <c r="BA224" s="587" t="str">
        <f t="shared" si="20"/>
        <v/>
      </c>
      <c r="BB224" s="587" t="str">
        <f t="shared" si="21"/>
        <v/>
      </c>
      <c r="BC224" s="587" t="str">
        <f t="shared" si="22"/>
        <v/>
      </c>
      <c r="BD224" s="587" t="str">
        <f t="shared" si="23"/>
        <v/>
      </c>
      <c r="BE224" s="808"/>
      <c r="BF224" s="646"/>
      <c r="BG224" s="649"/>
      <c r="BH224" s="649"/>
    </row>
    <row r="225" spans="2:60" ht="13.5" customHeight="1" x14ac:dyDescent="0.25">
      <c r="B225" s="401"/>
      <c r="D225" s="416">
        <f t="shared" si="47"/>
        <v>215</v>
      </c>
      <c r="E225" s="534"/>
      <c r="F225" s="534"/>
      <c r="G225" s="534"/>
      <c r="H225" s="534"/>
      <c r="I225" s="571"/>
      <c r="J225" s="571"/>
      <c r="K225" s="571"/>
      <c r="L225" s="571"/>
      <c r="M225" s="571"/>
      <c r="N225" s="484"/>
      <c r="O225" s="484"/>
      <c r="P225" s="586"/>
      <c r="Q225" s="571"/>
      <c r="R225" s="571"/>
      <c r="S225" s="571"/>
      <c r="T225" s="899"/>
      <c r="U225" s="756"/>
      <c r="V225" s="756"/>
      <c r="W225" s="581"/>
      <c r="X225" s="571"/>
      <c r="Y225" s="571"/>
      <c r="Z225" s="571"/>
      <c r="AA225" s="791"/>
      <c r="AB225" s="583"/>
      <c r="AC225" s="571"/>
      <c r="AD225" s="813"/>
      <c r="AE225" s="646"/>
      <c r="AF225" s="730"/>
      <c r="AG225" s="646"/>
      <c r="AH225" s="730"/>
      <c r="AI225" s="646"/>
      <c r="AJ225" s="416">
        <f t="shared" si="46"/>
        <v>215</v>
      </c>
      <c r="AK225" s="416" t="str">
        <f t="shared" si="15"/>
        <v/>
      </c>
      <c r="AL225" s="416" t="str">
        <f t="shared" si="40"/>
        <v/>
      </c>
      <c r="AM225" s="416" t="str">
        <f t="shared" si="41"/>
        <v/>
      </c>
      <c r="AN225" s="731"/>
      <c r="AO225" s="732"/>
      <c r="AP225" s="732"/>
      <c r="AQ225" s="479"/>
      <c r="AR225" s="479"/>
      <c r="AS225" s="584"/>
      <c r="AT225" s="584"/>
      <c r="AU225" s="585" t="str">
        <f t="shared" si="44"/>
        <v/>
      </c>
      <c r="AV225" s="585" t="str">
        <f t="shared" si="45"/>
        <v/>
      </c>
      <c r="AW225" s="479"/>
      <c r="AX225" s="479"/>
      <c r="AY225" s="587" t="str">
        <f t="shared" si="18"/>
        <v/>
      </c>
      <c r="AZ225" s="587" t="str">
        <f t="shared" si="19"/>
        <v/>
      </c>
      <c r="BA225" s="587" t="str">
        <f t="shared" si="20"/>
        <v/>
      </c>
      <c r="BB225" s="587" t="str">
        <f t="shared" si="21"/>
        <v/>
      </c>
      <c r="BC225" s="587" t="str">
        <f t="shared" si="22"/>
        <v/>
      </c>
      <c r="BD225" s="587" t="str">
        <f t="shared" si="23"/>
        <v/>
      </c>
      <c r="BE225" s="808"/>
      <c r="BF225" s="646"/>
      <c r="BG225" s="649"/>
      <c r="BH225" s="649"/>
    </row>
    <row r="226" spans="2:60" ht="13.5" customHeight="1" x14ac:dyDescent="0.25">
      <c r="B226" s="401"/>
      <c r="D226" s="416">
        <f t="shared" si="47"/>
        <v>216</v>
      </c>
      <c r="E226" s="534"/>
      <c r="F226" s="534"/>
      <c r="G226" s="534"/>
      <c r="H226" s="534"/>
      <c r="I226" s="571"/>
      <c r="J226" s="571"/>
      <c r="K226" s="571"/>
      <c r="L226" s="571"/>
      <c r="M226" s="571"/>
      <c r="N226" s="484"/>
      <c r="O226" s="484"/>
      <c r="P226" s="586"/>
      <c r="Q226" s="571"/>
      <c r="R226" s="571"/>
      <c r="S226" s="571"/>
      <c r="T226" s="899"/>
      <c r="U226" s="756"/>
      <c r="V226" s="756"/>
      <c r="W226" s="581"/>
      <c r="X226" s="571"/>
      <c r="Y226" s="571"/>
      <c r="Z226" s="571"/>
      <c r="AA226" s="791"/>
      <c r="AB226" s="583"/>
      <c r="AC226" s="571"/>
      <c r="AD226" s="813"/>
      <c r="AE226" s="646"/>
      <c r="AF226" s="730"/>
      <c r="AG226" s="646"/>
      <c r="AH226" s="730"/>
      <c r="AI226" s="646"/>
      <c r="AJ226" s="416">
        <f t="shared" si="46"/>
        <v>216</v>
      </c>
      <c r="AK226" s="416" t="str">
        <f t="shared" si="15"/>
        <v/>
      </c>
      <c r="AL226" s="416" t="str">
        <f t="shared" si="40"/>
        <v/>
      </c>
      <c r="AM226" s="416" t="str">
        <f t="shared" si="41"/>
        <v/>
      </c>
      <c r="AN226" s="731"/>
      <c r="AO226" s="732"/>
      <c r="AP226" s="732"/>
      <c r="AQ226" s="479"/>
      <c r="AR226" s="479"/>
      <c r="AS226" s="584"/>
      <c r="AT226" s="584"/>
      <c r="AU226" s="585" t="str">
        <f t="shared" si="44"/>
        <v/>
      </c>
      <c r="AV226" s="585" t="str">
        <f t="shared" si="45"/>
        <v/>
      </c>
      <c r="AW226" s="479"/>
      <c r="AX226" s="479"/>
      <c r="AY226" s="587" t="str">
        <f t="shared" si="18"/>
        <v/>
      </c>
      <c r="AZ226" s="587" t="str">
        <f t="shared" si="19"/>
        <v/>
      </c>
      <c r="BA226" s="587" t="str">
        <f t="shared" si="20"/>
        <v/>
      </c>
      <c r="BB226" s="587" t="str">
        <f t="shared" si="21"/>
        <v/>
      </c>
      <c r="BC226" s="587" t="str">
        <f t="shared" si="22"/>
        <v/>
      </c>
      <c r="BD226" s="587" t="str">
        <f t="shared" si="23"/>
        <v/>
      </c>
      <c r="BE226" s="808"/>
      <c r="BF226" s="646"/>
      <c r="BG226" s="649"/>
      <c r="BH226" s="649"/>
    </row>
    <row r="227" spans="2:60" ht="13.5" customHeight="1" x14ac:dyDescent="0.25">
      <c r="B227" s="401"/>
      <c r="D227" s="416">
        <f t="shared" si="47"/>
        <v>217</v>
      </c>
      <c r="E227" s="534"/>
      <c r="F227" s="534"/>
      <c r="G227" s="534"/>
      <c r="H227" s="534"/>
      <c r="I227" s="571"/>
      <c r="J227" s="571"/>
      <c r="K227" s="571"/>
      <c r="L227" s="571"/>
      <c r="M227" s="571"/>
      <c r="N227" s="484"/>
      <c r="O227" s="484"/>
      <c r="P227" s="586"/>
      <c r="Q227" s="571"/>
      <c r="R227" s="571"/>
      <c r="S227" s="571"/>
      <c r="T227" s="899"/>
      <c r="U227" s="756"/>
      <c r="V227" s="756"/>
      <c r="W227" s="581"/>
      <c r="X227" s="571"/>
      <c r="Y227" s="571"/>
      <c r="Z227" s="571"/>
      <c r="AA227" s="791"/>
      <c r="AB227" s="583"/>
      <c r="AC227" s="571"/>
      <c r="AD227" s="813"/>
      <c r="AE227" s="646"/>
      <c r="AF227" s="730"/>
      <c r="AG227" s="646"/>
      <c r="AH227" s="730"/>
      <c r="AI227" s="646"/>
      <c r="AJ227" s="416">
        <f t="shared" si="46"/>
        <v>217</v>
      </c>
      <c r="AK227" s="416" t="str">
        <f t="shared" si="15"/>
        <v/>
      </c>
      <c r="AL227" s="416" t="str">
        <f t="shared" si="40"/>
        <v/>
      </c>
      <c r="AM227" s="416" t="str">
        <f t="shared" si="41"/>
        <v/>
      </c>
      <c r="AN227" s="731"/>
      <c r="AO227" s="732"/>
      <c r="AP227" s="732"/>
      <c r="AQ227" s="479"/>
      <c r="AR227" s="479"/>
      <c r="AS227" s="584"/>
      <c r="AT227" s="584"/>
      <c r="AU227" s="585" t="str">
        <f t="shared" si="44"/>
        <v/>
      </c>
      <c r="AV227" s="585" t="str">
        <f t="shared" si="45"/>
        <v/>
      </c>
      <c r="AW227" s="479"/>
      <c r="AX227" s="479"/>
      <c r="AY227" s="587" t="str">
        <f t="shared" si="18"/>
        <v/>
      </c>
      <c r="AZ227" s="587" t="str">
        <f t="shared" si="19"/>
        <v/>
      </c>
      <c r="BA227" s="587" t="str">
        <f t="shared" si="20"/>
        <v/>
      </c>
      <c r="BB227" s="587" t="str">
        <f t="shared" si="21"/>
        <v/>
      </c>
      <c r="BC227" s="587" t="str">
        <f t="shared" si="22"/>
        <v/>
      </c>
      <c r="BD227" s="587" t="str">
        <f t="shared" si="23"/>
        <v/>
      </c>
      <c r="BE227" s="808"/>
      <c r="BF227" s="646"/>
      <c r="BG227" s="649"/>
      <c r="BH227" s="649"/>
    </row>
    <row r="228" spans="2:60" ht="13.5" customHeight="1" x14ac:dyDescent="0.25">
      <c r="B228" s="401"/>
      <c r="D228" s="416">
        <f t="shared" si="47"/>
        <v>218</v>
      </c>
      <c r="E228" s="534"/>
      <c r="F228" s="534"/>
      <c r="G228" s="534"/>
      <c r="H228" s="534"/>
      <c r="I228" s="571"/>
      <c r="J228" s="571"/>
      <c r="K228" s="571"/>
      <c r="L228" s="571"/>
      <c r="M228" s="571"/>
      <c r="N228" s="484"/>
      <c r="O228" s="484"/>
      <c r="P228" s="586"/>
      <c r="Q228" s="571"/>
      <c r="R228" s="571"/>
      <c r="S228" s="571"/>
      <c r="T228" s="899"/>
      <c r="U228" s="756"/>
      <c r="V228" s="756"/>
      <c r="W228" s="581"/>
      <c r="X228" s="571"/>
      <c r="Y228" s="571"/>
      <c r="Z228" s="571"/>
      <c r="AA228" s="791"/>
      <c r="AB228" s="583"/>
      <c r="AC228" s="571"/>
      <c r="AD228" s="813"/>
      <c r="AE228" s="646"/>
      <c r="AF228" s="730"/>
      <c r="AG228" s="646"/>
      <c r="AH228" s="730"/>
      <c r="AI228" s="646"/>
      <c r="AJ228" s="416">
        <f t="shared" si="46"/>
        <v>218</v>
      </c>
      <c r="AK228" s="416" t="str">
        <f t="shared" si="15"/>
        <v/>
      </c>
      <c r="AL228" s="416" t="str">
        <f t="shared" si="40"/>
        <v/>
      </c>
      <c r="AM228" s="416" t="str">
        <f t="shared" si="41"/>
        <v/>
      </c>
      <c r="AN228" s="731"/>
      <c r="AO228" s="732"/>
      <c r="AP228" s="732"/>
      <c r="AQ228" s="479"/>
      <c r="AR228" s="479"/>
      <c r="AS228" s="584"/>
      <c r="AT228" s="584"/>
      <c r="AU228" s="585" t="str">
        <f t="shared" si="44"/>
        <v/>
      </c>
      <c r="AV228" s="585" t="str">
        <f t="shared" si="45"/>
        <v/>
      </c>
      <c r="AW228" s="479"/>
      <c r="AX228" s="479"/>
      <c r="AY228" s="587" t="str">
        <f t="shared" si="18"/>
        <v/>
      </c>
      <c r="AZ228" s="587" t="str">
        <f t="shared" si="19"/>
        <v/>
      </c>
      <c r="BA228" s="587" t="str">
        <f t="shared" si="20"/>
        <v/>
      </c>
      <c r="BB228" s="587" t="str">
        <f t="shared" si="21"/>
        <v/>
      </c>
      <c r="BC228" s="587" t="str">
        <f t="shared" si="22"/>
        <v/>
      </c>
      <c r="BD228" s="587" t="str">
        <f t="shared" si="23"/>
        <v/>
      </c>
      <c r="BE228" s="808"/>
      <c r="BF228" s="646"/>
      <c r="BG228" s="649"/>
      <c r="BH228" s="649"/>
    </row>
    <row r="229" spans="2:60" ht="13.5" customHeight="1" x14ac:dyDescent="0.25">
      <c r="B229" s="401"/>
      <c r="D229" s="416">
        <f t="shared" si="47"/>
        <v>219</v>
      </c>
      <c r="E229" s="534"/>
      <c r="F229" s="534"/>
      <c r="G229" s="534"/>
      <c r="H229" s="534"/>
      <c r="I229" s="571"/>
      <c r="J229" s="571"/>
      <c r="K229" s="571"/>
      <c r="L229" s="571"/>
      <c r="M229" s="571"/>
      <c r="N229" s="484"/>
      <c r="O229" s="484"/>
      <c r="P229" s="586"/>
      <c r="Q229" s="571"/>
      <c r="R229" s="571"/>
      <c r="S229" s="571"/>
      <c r="T229" s="899"/>
      <c r="U229" s="756"/>
      <c r="V229" s="756"/>
      <c r="W229" s="581"/>
      <c r="X229" s="571"/>
      <c r="Y229" s="571"/>
      <c r="Z229" s="571"/>
      <c r="AA229" s="791"/>
      <c r="AB229" s="583"/>
      <c r="AC229" s="571"/>
      <c r="AD229" s="813"/>
      <c r="AE229" s="646"/>
      <c r="AF229" s="730"/>
      <c r="AG229" s="646"/>
      <c r="AH229" s="730"/>
      <c r="AI229" s="646"/>
      <c r="AJ229" s="416">
        <f t="shared" si="46"/>
        <v>219</v>
      </c>
      <c r="AK229" s="416" t="str">
        <f t="shared" si="15"/>
        <v/>
      </c>
      <c r="AL229" s="416" t="str">
        <f t="shared" si="40"/>
        <v/>
      </c>
      <c r="AM229" s="416" t="str">
        <f t="shared" si="41"/>
        <v/>
      </c>
      <c r="AN229" s="731"/>
      <c r="AO229" s="732"/>
      <c r="AP229" s="732"/>
      <c r="AQ229" s="479"/>
      <c r="AR229" s="479"/>
      <c r="AS229" s="584"/>
      <c r="AT229" s="584"/>
      <c r="AU229" s="585" t="str">
        <f t="shared" si="44"/>
        <v/>
      </c>
      <c r="AV229" s="585" t="str">
        <f t="shared" si="45"/>
        <v/>
      </c>
      <c r="AW229" s="479"/>
      <c r="AX229" s="479"/>
      <c r="AY229" s="587" t="str">
        <f t="shared" si="18"/>
        <v/>
      </c>
      <c r="AZ229" s="587" t="str">
        <f t="shared" si="19"/>
        <v/>
      </c>
      <c r="BA229" s="587" t="str">
        <f t="shared" si="20"/>
        <v/>
      </c>
      <c r="BB229" s="587" t="str">
        <f t="shared" si="21"/>
        <v/>
      </c>
      <c r="BC229" s="587" t="str">
        <f t="shared" si="22"/>
        <v/>
      </c>
      <c r="BD229" s="587" t="str">
        <f t="shared" si="23"/>
        <v/>
      </c>
      <c r="BE229" s="808"/>
      <c r="BF229" s="646"/>
      <c r="BG229" s="649"/>
      <c r="BH229" s="649"/>
    </row>
    <row r="230" spans="2:60" ht="13.5" customHeight="1" x14ac:dyDescent="0.25">
      <c r="B230" s="401"/>
      <c r="D230" s="416">
        <f t="shared" si="47"/>
        <v>220</v>
      </c>
      <c r="E230" s="534"/>
      <c r="F230" s="534"/>
      <c r="G230" s="534"/>
      <c r="H230" s="534"/>
      <c r="I230" s="571"/>
      <c r="J230" s="571"/>
      <c r="K230" s="571"/>
      <c r="L230" s="571"/>
      <c r="M230" s="571"/>
      <c r="N230" s="484"/>
      <c r="O230" s="484"/>
      <c r="P230" s="586"/>
      <c r="Q230" s="571"/>
      <c r="R230" s="571"/>
      <c r="S230" s="571"/>
      <c r="T230" s="899"/>
      <c r="U230" s="756"/>
      <c r="V230" s="756"/>
      <c r="W230" s="581"/>
      <c r="X230" s="571"/>
      <c r="Y230" s="571"/>
      <c r="Z230" s="571"/>
      <c r="AA230" s="791"/>
      <c r="AB230" s="583"/>
      <c r="AC230" s="571"/>
      <c r="AD230" s="813"/>
      <c r="AE230" s="646"/>
      <c r="AF230" s="730"/>
      <c r="AG230" s="646"/>
      <c r="AH230" s="730"/>
      <c r="AI230" s="646"/>
      <c r="AJ230" s="416">
        <f t="shared" si="46"/>
        <v>220</v>
      </c>
      <c r="AK230" s="416" t="str">
        <f t="shared" si="15"/>
        <v/>
      </c>
      <c r="AL230" s="416" t="str">
        <f t="shared" si="40"/>
        <v/>
      </c>
      <c r="AM230" s="416" t="str">
        <f t="shared" si="41"/>
        <v/>
      </c>
      <c r="AN230" s="731"/>
      <c r="AO230" s="732"/>
      <c r="AP230" s="732"/>
      <c r="AQ230" s="479"/>
      <c r="AR230" s="479"/>
      <c r="AS230" s="584"/>
      <c r="AT230" s="584"/>
      <c r="AU230" s="585" t="str">
        <f t="shared" si="44"/>
        <v/>
      </c>
      <c r="AV230" s="585" t="str">
        <f t="shared" si="45"/>
        <v/>
      </c>
      <c r="AW230" s="479"/>
      <c r="AX230" s="479"/>
      <c r="AY230" s="587" t="str">
        <f t="shared" si="18"/>
        <v/>
      </c>
      <c r="AZ230" s="587" t="str">
        <f t="shared" si="19"/>
        <v/>
      </c>
      <c r="BA230" s="587" t="str">
        <f t="shared" si="20"/>
        <v/>
      </c>
      <c r="BB230" s="587" t="str">
        <f t="shared" si="21"/>
        <v/>
      </c>
      <c r="BC230" s="587" t="str">
        <f t="shared" si="22"/>
        <v/>
      </c>
      <c r="BD230" s="587" t="str">
        <f t="shared" si="23"/>
        <v/>
      </c>
      <c r="BE230" s="808"/>
      <c r="BF230" s="646"/>
      <c r="BG230" s="649"/>
      <c r="BH230" s="649"/>
    </row>
    <row r="231" spans="2:60" ht="13.5" customHeight="1" x14ac:dyDescent="0.25">
      <c r="B231" s="401"/>
      <c r="D231" s="416">
        <f t="shared" si="47"/>
        <v>221</v>
      </c>
      <c r="E231" s="534"/>
      <c r="F231" s="534"/>
      <c r="G231" s="534"/>
      <c r="H231" s="534"/>
      <c r="I231" s="571"/>
      <c r="J231" s="571"/>
      <c r="K231" s="571"/>
      <c r="L231" s="571"/>
      <c r="M231" s="571"/>
      <c r="N231" s="484"/>
      <c r="O231" s="484"/>
      <c r="P231" s="586"/>
      <c r="Q231" s="571"/>
      <c r="R231" s="571"/>
      <c r="S231" s="571"/>
      <c r="T231" s="899"/>
      <c r="U231" s="756"/>
      <c r="V231" s="756"/>
      <c r="W231" s="581"/>
      <c r="X231" s="571"/>
      <c r="Y231" s="571"/>
      <c r="Z231" s="571"/>
      <c r="AA231" s="791"/>
      <c r="AB231" s="583"/>
      <c r="AC231" s="571"/>
      <c r="AD231" s="813"/>
      <c r="AE231" s="646"/>
      <c r="AF231" s="730"/>
      <c r="AG231" s="646"/>
      <c r="AH231" s="730"/>
      <c r="AI231" s="646"/>
      <c r="AJ231" s="416">
        <f t="shared" si="46"/>
        <v>221</v>
      </c>
      <c r="AK231" s="416" t="str">
        <f t="shared" si="15"/>
        <v/>
      </c>
      <c r="AL231" s="416" t="str">
        <f t="shared" si="40"/>
        <v/>
      </c>
      <c r="AM231" s="416" t="str">
        <f t="shared" si="41"/>
        <v/>
      </c>
      <c r="AN231" s="731"/>
      <c r="AO231" s="732"/>
      <c r="AP231" s="732"/>
      <c r="AQ231" s="479"/>
      <c r="AR231" s="479"/>
      <c r="AS231" s="584"/>
      <c r="AT231" s="584"/>
      <c r="AU231" s="585" t="str">
        <f t="shared" si="44"/>
        <v/>
      </c>
      <c r="AV231" s="585" t="str">
        <f t="shared" si="45"/>
        <v/>
      </c>
      <c r="AW231" s="479"/>
      <c r="AX231" s="479"/>
      <c r="AY231" s="587" t="str">
        <f t="shared" si="18"/>
        <v/>
      </c>
      <c r="AZ231" s="587" t="str">
        <f t="shared" si="19"/>
        <v/>
      </c>
      <c r="BA231" s="587" t="str">
        <f t="shared" si="20"/>
        <v/>
      </c>
      <c r="BB231" s="587" t="str">
        <f t="shared" si="21"/>
        <v/>
      </c>
      <c r="BC231" s="587" t="str">
        <f t="shared" si="22"/>
        <v/>
      </c>
      <c r="BD231" s="587" t="str">
        <f t="shared" si="23"/>
        <v/>
      </c>
      <c r="BE231" s="808"/>
      <c r="BF231" s="646"/>
      <c r="BG231" s="649"/>
      <c r="BH231" s="649"/>
    </row>
    <row r="232" spans="2:60" ht="13.5" customHeight="1" x14ac:dyDescent="0.25">
      <c r="B232" s="401"/>
      <c r="D232" s="416">
        <f t="shared" si="47"/>
        <v>222</v>
      </c>
      <c r="E232" s="534"/>
      <c r="F232" s="534"/>
      <c r="G232" s="534"/>
      <c r="H232" s="534"/>
      <c r="I232" s="571"/>
      <c r="J232" s="571"/>
      <c r="K232" s="571"/>
      <c r="L232" s="571"/>
      <c r="M232" s="571"/>
      <c r="N232" s="484"/>
      <c r="O232" s="484"/>
      <c r="P232" s="586"/>
      <c r="Q232" s="571"/>
      <c r="R232" s="571"/>
      <c r="S232" s="571"/>
      <c r="T232" s="899"/>
      <c r="U232" s="756"/>
      <c r="V232" s="756"/>
      <c r="W232" s="581"/>
      <c r="X232" s="571"/>
      <c r="Y232" s="571"/>
      <c r="Z232" s="571"/>
      <c r="AA232" s="791"/>
      <c r="AB232" s="583"/>
      <c r="AC232" s="571"/>
      <c r="AD232" s="813"/>
      <c r="AE232" s="646"/>
      <c r="AF232" s="730"/>
      <c r="AG232" s="646"/>
      <c r="AH232" s="730"/>
      <c r="AI232" s="646"/>
      <c r="AJ232" s="416">
        <f t="shared" si="46"/>
        <v>222</v>
      </c>
      <c r="AK232" s="416" t="str">
        <f t="shared" si="15"/>
        <v/>
      </c>
      <c r="AL232" s="416" t="str">
        <f t="shared" si="40"/>
        <v/>
      </c>
      <c r="AM232" s="416" t="str">
        <f t="shared" si="41"/>
        <v/>
      </c>
      <c r="AN232" s="731"/>
      <c r="AO232" s="732"/>
      <c r="AP232" s="732"/>
      <c r="AQ232" s="479"/>
      <c r="AR232" s="479"/>
      <c r="AS232" s="584"/>
      <c r="AT232" s="584"/>
      <c r="AU232" s="585" t="str">
        <f t="shared" si="44"/>
        <v/>
      </c>
      <c r="AV232" s="585" t="str">
        <f t="shared" si="45"/>
        <v/>
      </c>
      <c r="AW232" s="479"/>
      <c r="AX232" s="479"/>
      <c r="AY232" s="587" t="str">
        <f t="shared" si="18"/>
        <v/>
      </c>
      <c r="AZ232" s="587" t="str">
        <f t="shared" si="19"/>
        <v/>
      </c>
      <c r="BA232" s="587" t="str">
        <f t="shared" si="20"/>
        <v/>
      </c>
      <c r="BB232" s="587" t="str">
        <f t="shared" si="21"/>
        <v/>
      </c>
      <c r="BC232" s="587" t="str">
        <f t="shared" si="22"/>
        <v/>
      </c>
      <c r="BD232" s="587" t="str">
        <f t="shared" si="23"/>
        <v/>
      </c>
      <c r="BE232" s="808"/>
      <c r="BF232" s="646"/>
      <c r="BG232" s="649"/>
      <c r="BH232" s="649"/>
    </row>
    <row r="233" spans="2:60" ht="13.5" customHeight="1" x14ac:dyDescent="0.25">
      <c r="B233" s="401"/>
      <c r="D233" s="416">
        <f t="shared" si="47"/>
        <v>223</v>
      </c>
      <c r="E233" s="534"/>
      <c r="F233" s="534"/>
      <c r="G233" s="534"/>
      <c r="H233" s="534"/>
      <c r="I233" s="571"/>
      <c r="J233" s="571"/>
      <c r="K233" s="571"/>
      <c r="L233" s="571"/>
      <c r="M233" s="571"/>
      <c r="N233" s="484"/>
      <c r="O233" s="484"/>
      <c r="P233" s="586"/>
      <c r="Q233" s="571"/>
      <c r="R233" s="571"/>
      <c r="S233" s="571"/>
      <c r="T233" s="899"/>
      <c r="U233" s="756"/>
      <c r="V233" s="756"/>
      <c r="W233" s="581"/>
      <c r="X233" s="571"/>
      <c r="Y233" s="571"/>
      <c r="Z233" s="571"/>
      <c r="AA233" s="791"/>
      <c r="AB233" s="583"/>
      <c r="AC233" s="571"/>
      <c r="AD233" s="813"/>
      <c r="AE233" s="646"/>
      <c r="AF233" s="730"/>
      <c r="AG233" s="646"/>
      <c r="AH233" s="730"/>
      <c r="AI233" s="646"/>
      <c r="AJ233" s="416">
        <f t="shared" si="46"/>
        <v>223</v>
      </c>
      <c r="AK233" s="416" t="str">
        <f t="shared" si="15"/>
        <v/>
      </c>
      <c r="AL233" s="416" t="str">
        <f t="shared" ref="AL233:AL296" si="48">IF(G233="","",G233)</f>
        <v/>
      </c>
      <c r="AM233" s="416" t="str">
        <f t="shared" ref="AM233:AM296" si="49">IF(H233="","",H233)</f>
        <v/>
      </c>
      <c r="AN233" s="731"/>
      <c r="AO233" s="732"/>
      <c r="AP233" s="732"/>
      <c r="AQ233" s="479"/>
      <c r="AR233" s="479"/>
      <c r="AS233" s="584"/>
      <c r="AT233" s="584"/>
      <c r="AU233" s="585" t="str">
        <f t="shared" si="44"/>
        <v/>
      </c>
      <c r="AV233" s="585" t="str">
        <f t="shared" si="45"/>
        <v/>
      </c>
      <c r="AW233" s="479"/>
      <c r="AX233" s="479"/>
      <c r="AY233" s="587" t="str">
        <f t="shared" si="18"/>
        <v/>
      </c>
      <c r="AZ233" s="587" t="str">
        <f t="shared" si="19"/>
        <v/>
      </c>
      <c r="BA233" s="587" t="str">
        <f t="shared" si="20"/>
        <v/>
      </c>
      <c r="BB233" s="587" t="str">
        <f t="shared" si="21"/>
        <v/>
      </c>
      <c r="BC233" s="587" t="str">
        <f t="shared" si="22"/>
        <v/>
      </c>
      <c r="BD233" s="587" t="str">
        <f t="shared" si="23"/>
        <v/>
      </c>
      <c r="BE233" s="808"/>
      <c r="BF233" s="646"/>
      <c r="BG233" s="649"/>
      <c r="BH233" s="649"/>
    </row>
    <row r="234" spans="2:60" ht="13.5" customHeight="1" x14ac:dyDescent="0.25">
      <c r="B234" s="401"/>
      <c r="D234" s="416">
        <f t="shared" si="47"/>
        <v>224</v>
      </c>
      <c r="E234" s="534"/>
      <c r="F234" s="534"/>
      <c r="G234" s="534"/>
      <c r="H234" s="534"/>
      <c r="I234" s="571"/>
      <c r="J234" s="571"/>
      <c r="K234" s="571"/>
      <c r="L234" s="571"/>
      <c r="M234" s="571"/>
      <c r="N234" s="484"/>
      <c r="O234" s="484"/>
      <c r="P234" s="586"/>
      <c r="Q234" s="571"/>
      <c r="R234" s="571"/>
      <c r="S234" s="571"/>
      <c r="T234" s="899"/>
      <c r="U234" s="756"/>
      <c r="V234" s="756"/>
      <c r="W234" s="581"/>
      <c r="X234" s="571"/>
      <c r="Y234" s="571"/>
      <c r="Z234" s="571"/>
      <c r="AA234" s="791"/>
      <c r="AB234" s="583"/>
      <c r="AC234" s="571"/>
      <c r="AD234" s="813"/>
      <c r="AE234" s="646"/>
      <c r="AF234" s="730"/>
      <c r="AG234" s="646"/>
      <c r="AH234" s="730"/>
      <c r="AI234" s="646"/>
      <c r="AJ234" s="416">
        <f t="shared" si="46"/>
        <v>224</v>
      </c>
      <c r="AK234" s="416" t="str">
        <f t="shared" si="15"/>
        <v/>
      </c>
      <c r="AL234" s="416" t="str">
        <f t="shared" si="48"/>
        <v/>
      </c>
      <c r="AM234" s="416" t="str">
        <f t="shared" si="49"/>
        <v/>
      </c>
      <c r="AN234" s="731"/>
      <c r="AO234" s="732"/>
      <c r="AP234" s="732"/>
      <c r="AQ234" s="479"/>
      <c r="AR234" s="479"/>
      <c r="AS234" s="584"/>
      <c r="AT234" s="584"/>
      <c r="AU234" s="585" t="str">
        <f t="shared" si="44"/>
        <v/>
      </c>
      <c r="AV234" s="585" t="str">
        <f t="shared" si="45"/>
        <v/>
      </c>
      <c r="AW234" s="479"/>
      <c r="AX234" s="479"/>
      <c r="AY234" s="587" t="str">
        <f t="shared" si="18"/>
        <v/>
      </c>
      <c r="AZ234" s="587" t="str">
        <f t="shared" si="19"/>
        <v/>
      </c>
      <c r="BA234" s="587" t="str">
        <f t="shared" si="20"/>
        <v/>
      </c>
      <c r="BB234" s="587" t="str">
        <f t="shared" si="21"/>
        <v/>
      </c>
      <c r="BC234" s="587" t="str">
        <f t="shared" si="22"/>
        <v/>
      </c>
      <c r="BD234" s="587" t="str">
        <f t="shared" si="23"/>
        <v/>
      </c>
      <c r="BE234" s="808"/>
      <c r="BF234" s="646"/>
      <c r="BG234" s="649"/>
      <c r="BH234" s="649"/>
    </row>
    <row r="235" spans="2:60" ht="13.5" customHeight="1" x14ac:dyDescent="0.25">
      <c r="B235" s="401"/>
      <c r="D235" s="416">
        <f t="shared" si="47"/>
        <v>225</v>
      </c>
      <c r="E235" s="534"/>
      <c r="F235" s="534"/>
      <c r="G235" s="534"/>
      <c r="H235" s="534"/>
      <c r="I235" s="571"/>
      <c r="J235" s="571"/>
      <c r="K235" s="571"/>
      <c r="L235" s="571"/>
      <c r="M235" s="571"/>
      <c r="N235" s="484"/>
      <c r="O235" s="484"/>
      <c r="P235" s="586"/>
      <c r="Q235" s="571"/>
      <c r="R235" s="571"/>
      <c r="S235" s="571"/>
      <c r="T235" s="899"/>
      <c r="U235" s="756"/>
      <c r="V235" s="756"/>
      <c r="W235" s="581"/>
      <c r="X235" s="571"/>
      <c r="Y235" s="571"/>
      <c r="Z235" s="571"/>
      <c r="AA235" s="791"/>
      <c r="AB235" s="583"/>
      <c r="AC235" s="571"/>
      <c r="AD235" s="813"/>
      <c r="AE235" s="646"/>
      <c r="AF235" s="730"/>
      <c r="AG235" s="646"/>
      <c r="AH235" s="730"/>
      <c r="AI235" s="646"/>
      <c r="AJ235" s="416">
        <f t="shared" si="46"/>
        <v>225</v>
      </c>
      <c r="AK235" s="416" t="str">
        <f t="shared" si="15"/>
        <v/>
      </c>
      <c r="AL235" s="416" t="str">
        <f t="shared" si="48"/>
        <v/>
      </c>
      <c r="AM235" s="416" t="str">
        <f t="shared" si="49"/>
        <v/>
      </c>
      <c r="AN235" s="731"/>
      <c r="AO235" s="732"/>
      <c r="AP235" s="732"/>
      <c r="AQ235" s="479"/>
      <c r="AR235" s="479"/>
      <c r="AS235" s="584"/>
      <c r="AT235" s="584"/>
      <c r="AU235" s="585" t="str">
        <f t="shared" si="44"/>
        <v/>
      </c>
      <c r="AV235" s="585" t="str">
        <f t="shared" si="45"/>
        <v/>
      </c>
      <c r="AW235" s="479"/>
      <c r="AX235" s="479"/>
      <c r="AY235" s="587" t="str">
        <f t="shared" si="18"/>
        <v/>
      </c>
      <c r="AZ235" s="587" t="str">
        <f t="shared" si="19"/>
        <v/>
      </c>
      <c r="BA235" s="587" t="str">
        <f t="shared" si="20"/>
        <v/>
      </c>
      <c r="BB235" s="587" t="str">
        <f t="shared" si="21"/>
        <v/>
      </c>
      <c r="BC235" s="587" t="str">
        <f t="shared" si="22"/>
        <v/>
      </c>
      <c r="BD235" s="587" t="str">
        <f t="shared" si="23"/>
        <v/>
      </c>
      <c r="BE235" s="808"/>
      <c r="BF235" s="646"/>
      <c r="BG235" s="649"/>
      <c r="BH235" s="649"/>
    </row>
    <row r="236" spans="2:60" ht="13.5" customHeight="1" x14ac:dyDescent="0.25">
      <c r="B236" s="401"/>
      <c r="D236" s="416">
        <f t="shared" si="47"/>
        <v>226</v>
      </c>
      <c r="E236" s="534"/>
      <c r="F236" s="534"/>
      <c r="G236" s="534"/>
      <c r="H236" s="534"/>
      <c r="I236" s="571"/>
      <c r="J236" s="571"/>
      <c r="K236" s="571"/>
      <c r="L236" s="571"/>
      <c r="M236" s="571"/>
      <c r="N236" s="484"/>
      <c r="O236" s="484"/>
      <c r="P236" s="586"/>
      <c r="Q236" s="571"/>
      <c r="R236" s="571"/>
      <c r="S236" s="571"/>
      <c r="T236" s="899"/>
      <c r="U236" s="756"/>
      <c r="V236" s="756"/>
      <c r="W236" s="581"/>
      <c r="X236" s="571"/>
      <c r="Y236" s="571"/>
      <c r="Z236" s="571"/>
      <c r="AA236" s="791"/>
      <c r="AB236" s="583"/>
      <c r="AC236" s="571"/>
      <c r="AD236" s="813"/>
      <c r="AE236" s="646"/>
      <c r="AF236" s="730"/>
      <c r="AG236" s="646"/>
      <c r="AH236" s="730"/>
      <c r="AI236" s="646"/>
      <c r="AJ236" s="416">
        <f t="shared" si="46"/>
        <v>226</v>
      </c>
      <c r="AK236" s="416" t="str">
        <f t="shared" si="15"/>
        <v/>
      </c>
      <c r="AL236" s="416" t="str">
        <f t="shared" si="48"/>
        <v/>
      </c>
      <c r="AM236" s="416" t="str">
        <f t="shared" si="49"/>
        <v/>
      </c>
      <c r="AN236" s="731"/>
      <c r="AO236" s="732"/>
      <c r="AP236" s="732"/>
      <c r="AQ236" s="479"/>
      <c r="AR236" s="479"/>
      <c r="AS236" s="584"/>
      <c r="AT236" s="584"/>
      <c r="AU236" s="585" t="str">
        <f t="shared" si="44"/>
        <v/>
      </c>
      <c r="AV236" s="585" t="str">
        <f t="shared" si="45"/>
        <v/>
      </c>
      <c r="AW236" s="479"/>
      <c r="AX236" s="479"/>
      <c r="AY236" s="587" t="str">
        <f t="shared" si="18"/>
        <v/>
      </c>
      <c r="AZ236" s="587" t="str">
        <f t="shared" si="19"/>
        <v/>
      </c>
      <c r="BA236" s="587" t="str">
        <f t="shared" si="20"/>
        <v/>
      </c>
      <c r="BB236" s="587" t="str">
        <f t="shared" si="21"/>
        <v/>
      </c>
      <c r="BC236" s="587" t="str">
        <f t="shared" si="22"/>
        <v/>
      </c>
      <c r="BD236" s="587" t="str">
        <f t="shared" si="23"/>
        <v/>
      </c>
      <c r="BE236" s="808"/>
      <c r="BF236" s="646"/>
      <c r="BG236" s="649"/>
      <c r="BH236" s="649"/>
    </row>
    <row r="237" spans="2:60" ht="13.5" customHeight="1" x14ac:dyDescent="0.25">
      <c r="B237" s="401"/>
      <c r="D237" s="416">
        <f t="shared" si="47"/>
        <v>227</v>
      </c>
      <c r="E237" s="534"/>
      <c r="F237" s="534"/>
      <c r="G237" s="534"/>
      <c r="H237" s="534"/>
      <c r="I237" s="571"/>
      <c r="J237" s="571"/>
      <c r="K237" s="571"/>
      <c r="L237" s="571"/>
      <c r="M237" s="571"/>
      <c r="N237" s="484"/>
      <c r="O237" s="484"/>
      <c r="P237" s="586"/>
      <c r="Q237" s="571"/>
      <c r="R237" s="571"/>
      <c r="S237" s="571"/>
      <c r="T237" s="899"/>
      <c r="U237" s="756"/>
      <c r="V237" s="756"/>
      <c r="W237" s="581"/>
      <c r="X237" s="571"/>
      <c r="Y237" s="571"/>
      <c r="Z237" s="571"/>
      <c r="AA237" s="791"/>
      <c r="AB237" s="583"/>
      <c r="AC237" s="571"/>
      <c r="AD237" s="813"/>
      <c r="AE237" s="646"/>
      <c r="AF237" s="730"/>
      <c r="AG237" s="646"/>
      <c r="AH237" s="730"/>
      <c r="AI237" s="646"/>
      <c r="AJ237" s="416">
        <f t="shared" si="46"/>
        <v>227</v>
      </c>
      <c r="AK237" s="416" t="str">
        <f t="shared" si="15"/>
        <v/>
      </c>
      <c r="AL237" s="416" t="str">
        <f t="shared" si="48"/>
        <v/>
      </c>
      <c r="AM237" s="416" t="str">
        <f t="shared" si="49"/>
        <v/>
      </c>
      <c r="AN237" s="731"/>
      <c r="AO237" s="732"/>
      <c r="AP237" s="732"/>
      <c r="AQ237" s="479"/>
      <c r="AR237" s="479"/>
      <c r="AS237" s="584"/>
      <c r="AT237" s="584"/>
      <c r="AU237" s="585" t="str">
        <f t="shared" si="44"/>
        <v/>
      </c>
      <c r="AV237" s="585" t="str">
        <f t="shared" si="45"/>
        <v/>
      </c>
      <c r="AW237" s="479"/>
      <c r="AX237" s="479"/>
      <c r="AY237" s="587" t="str">
        <f t="shared" si="18"/>
        <v/>
      </c>
      <c r="AZ237" s="587" t="str">
        <f t="shared" si="19"/>
        <v/>
      </c>
      <c r="BA237" s="587" t="str">
        <f t="shared" si="20"/>
        <v/>
      </c>
      <c r="BB237" s="587" t="str">
        <f t="shared" si="21"/>
        <v/>
      </c>
      <c r="BC237" s="587" t="str">
        <f t="shared" si="22"/>
        <v/>
      </c>
      <c r="BD237" s="587" t="str">
        <f t="shared" si="23"/>
        <v/>
      </c>
      <c r="BE237" s="808"/>
      <c r="BF237" s="646"/>
      <c r="BG237" s="649"/>
      <c r="BH237" s="649"/>
    </row>
    <row r="238" spans="2:60" ht="13.5" customHeight="1" x14ac:dyDescent="0.25">
      <c r="B238" s="401"/>
      <c r="D238" s="416">
        <f t="shared" si="47"/>
        <v>228</v>
      </c>
      <c r="E238" s="534"/>
      <c r="F238" s="534"/>
      <c r="G238" s="534"/>
      <c r="H238" s="534"/>
      <c r="I238" s="571"/>
      <c r="J238" s="571"/>
      <c r="K238" s="571"/>
      <c r="L238" s="571"/>
      <c r="M238" s="571"/>
      <c r="N238" s="484"/>
      <c r="O238" s="484"/>
      <c r="P238" s="586"/>
      <c r="Q238" s="571"/>
      <c r="R238" s="571"/>
      <c r="S238" s="571"/>
      <c r="T238" s="899"/>
      <c r="U238" s="756"/>
      <c r="V238" s="756"/>
      <c r="W238" s="581"/>
      <c r="X238" s="571"/>
      <c r="Y238" s="571"/>
      <c r="Z238" s="571"/>
      <c r="AA238" s="791"/>
      <c r="AB238" s="583"/>
      <c r="AC238" s="571"/>
      <c r="AD238" s="813"/>
      <c r="AE238" s="646"/>
      <c r="AF238" s="730"/>
      <c r="AG238" s="646"/>
      <c r="AH238" s="730"/>
      <c r="AI238" s="646"/>
      <c r="AJ238" s="416">
        <f t="shared" si="46"/>
        <v>228</v>
      </c>
      <c r="AK238" s="416" t="str">
        <f t="shared" si="15"/>
        <v/>
      </c>
      <c r="AL238" s="416" t="str">
        <f t="shared" si="48"/>
        <v/>
      </c>
      <c r="AM238" s="416" t="str">
        <f t="shared" si="49"/>
        <v/>
      </c>
      <c r="AN238" s="731"/>
      <c r="AO238" s="732"/>
      <c r="AP238" s="732"/>
      <c r="AQ238" s="479"/>
      <c r="AR238" s="479"/>
      <c r="AS238" s="584"/>
      <c r="AT238" s="584"/>
      <c r="AU238" s="585" t="str">
        <f t="shared" si="44"/>
        <v/>
      </c>
      <c r="AV238" s="585" t="str">
        <f t="shared" si="45"/>
        <v/>
      </c>
      <c r="AW238" s="479"/>
      <c r="AX238" s="479"/>
      <c r="AY238" s="587" t="str">
        <f t="shared" si="18"/>
        <v/>
      </c>
      <c r="AZ238" s="587" t="str">
        <f t="shared" si="19"/>
        <v/>
      </c>
      <c r="BA238" s="587" t="str">
        <f t="shared" si="20"/>
        <v/>
      </c>
      <c r="BB238" s="587" t="str">
        <f t="shared" si="21"/>
        <v/>
      </c>
      <c r="BC238" s="587" t="str">
        <f t="shared" si="22"/>
        <v/>
      </c>
      <c r="BD238" s="587" t="str">
        <f t="shared" si="23"/>
        <v/>
      </c>
      <c r="BE238" s="808"/>
      <c r="BF238" s="646"/>
      <c r="BG238" s="649"/>
      <c r="BH238" s="649"/>
    </row>
    <row r="239" spans="2:60" ht="13.5" customHeight="1" x14ac:dyDescent="0.25">
      <c r="B239" s="401"/>
      <c r="D239" s="416">
        <f t="shared" si="47"/>
        <v>229</v>
      </c>
      <c r="E239" s="534"/>
      <c r="F239" s="534"/>
      <c r="G239" s="534"/>
      <c r="H239" s="534"/>
      <c r="I239" s="571"/>
      <c r="J239" s="571"/>
      <c r="K239" s="571"/>
      <c r="L239" s="571"/>
      <c r="M239" s="571"/>
      <c r="N239" s="484"/>
      <c r="O239" s="484"/>
      <c r="P239" s="586"/>
      <c r="Q239" s="571"/>
      <c r="R239" s="571"/>
      <c r="S239" s="571"/>
      <c r="T239" s="899"/>
      <c r="U239" s="756"/>
      <c r="V239" s="756"/>
      <c r="W239" s="581"/>
      <c r="X239" s="571"/>
      <c r="Y239" s="571"/>
      <c r="Z239" s="571"/>
      <c r="AA239" s="791"/>
      <c r="AB239" s="583"/>
      <c r="AC239" s="571"/>
      <c r="AD239" s="813"/>
      <c r="AE239" s="646"/>
      <c r="AF239" s="730"/>
      <c r="AG239" s="646"/>
      <c r="AH239" s="730"/>
      <c r="AI239" s="646"/>
      <c r="AJ239" s="416">
        <f t="shared" si="46"/>
        <v>229</v>
      </c>
      <c r="AK239" s="416" t="str">
        <f t="shared" si="15"/>
        <v/>
      </c>
      <c r="AL239" s="416" t="str">
        <f t="shared" si="48"/>
        <v/>
      </c>
      <c r="AM239" s="416" t="str">
        <f t="shared" si="49"/>
        <v/>
      </c>
      <c r="AN239" s="731"/>
      <c r="AO239" s="732"/>
      <c r="AP239" s="732"/>
      <c r="AQ239" s="479"/>
      <c r="AR239" s="479"/>
      <c r="AS239" s="584"/>
      <c r="AT239" s="584"/>
      <c r="AU239" s="585" t="str">
        <f t="shared" si="44"/>
        <v/>
      </c>
      <c r="AV239" s="585" t="str">
        <f t="shared" si="45"/>
        <v/>
      </c>
      <c r="AW239" s="479"/>
      <c r="AX239" s="479"/>
      <c r="AY239" s="587" t="str">
        <f t="shared" si="18"/>
        <v/>
      </c>
      <c r="AZ239" s="587" t="str">
        <f t="shared" si="19"/>
        <v/>
      </c>
      <c r="BA239" s="587" t="str">
        <f t="shared" si="20"/>
        <v/>
      </c>
      <c r="BB239" s="587" t="str">
        <f t="shared" si="21"/>
        <v/>
      </c>
      <c r="BC239" s="587" t="str">
        <f t="shared" si="22"/>
        <v/>
      </c>
      <c r="BD239" s="587" t="str">
        <f t="shared" si="23"/>
        <v/>
      </c>
      <c r="BE239" s="808"/>
      <c r="BF239" s="646"/>
      <c r="BG239" s="649"/>
      <c r="BH239" s="649"/>
    </row>
    <row r="240" spans="2:60" ht="13.5" customHeight="1" x14ac:dyDescent="0.25">
      <c r="B240" s="401"/>
      <c r="D240" s="416">
        <f t="shared" si="47"/>
        <v>230</v>
      </c>
      <c r="E240" s="534"/>
      <c r="F240" s="534"/>
      <c r="G240" s="534"/>
      <c r="H240" s="534"/>
      <c r="I240" s="571"/>
      <c r="J240" s="571"/>
      <c r="K240" s="571"/>
      <c r="L240" s="571"/>
      <c r="M240" s="571"/>
      <c r="N240" s="484"/>
      <c r="O240" s="484"/>
      <c r="P240" s="586"/>
      <c r="Q240" s="571"/>
      <c r="R240" s="571"/>
      <c r="S240" s="571"/>
      <c r="T240" s="899"/>
      <c r="U240" s="756"/>
      <c r="V240" s="756"/>
      <c r="W240" s="581"/>
      <c r="X240" s="571"/>
      <c r="Y240" s="571"/>
      <c r="Z240" s="571"/>
      <c r="AA240" s="791"/>
      <c r="AB240" s="583"/>
      <c r="AC240" s="571"/>
      <c r="AD240" s="813"/>
      <c r="AE240" s="646"/>
      <c r="AF240" s="730"/>
      <c r="AG240" s="646"/>
      <c r="AH240" s="730"/>
      <c r="AI240" s="646"/>
      <c r="AJ240" s="416">
        <f t="shared" si="46"/>
        <v>230</v>
      </c>
      <c r="AK240" s="416" t="str">
        <f t="shared" si="15"/>
        <v/>
      </c>
      <c r="AL240" s="416" t="str">
        <f t="shared" si="48"/>
        <v/>
      </c>
      <c r="AM240" s="416" t="str">
        <f t="shared" si="49"/>
        <v/>
      </c>
      <c r="AN240" s="731"/>
      <c r="AO240" s="732"/>
      <c r="AP240" s="732"/>
      <c r="AQ240" s="479"/>
      <c r="AR240" s="479"/>
      <c r="AS240" s="584"/>
      <c r="AT240" s="584"/>
      <c r="AU240" s="585" t="str">
        <f t="shared" si="44"/>
        <v/>
      </c>
      <c r="AV240" s="585" t="str">
        <f t="shared" si="45"/>
        <v/>
      </c>
      <c r="AW240" s="479"/>
      <c r="AX240" s="479"/>
      <c r="AY240" s="587" t="str">
        <f t="shared" si="18"/>
        <v/>
      </c>
      <c r="AZ240" s="587" t="str">
        <f t="shared" si="19"/>
        <v/>
      </c>
      <c r="BA240" s="587" t="str">
        <f t="shared" si="20"/>
        <v/>
      </c>
      <c r="BB240" s="587" t="str">
        <f t="shared" si="21"/>
        <v/>
      </c>
      <c r="BC240" s="587" t="str">
        <f t="shared" si="22"/>
        <v/>
      </c>
      <c r="BD240" s="587" t="str">
        <f t="shared" si="23"/>
        <v/>
      </c>
      <c r="BE240" s="808"/>
      <c r="BF240" s="646"/>
      <c r="BG240" s="649"/>
      <c r="BH240" s="649"/>
    </row>
    <row r="241" spans="2:60" ht="13.5" customHeight="1" x14ac:dyDescent="0.25">
      <c r="B241" s="401"/>
      <c r="D241" s="416">
        <f t="shared" si="47"/>
        <v>231</v>
      </c>
      <c r="E241" s="534"/>
      <c r="F241" s="534"/>
      <c r="G241" s="534"/>
      <c r="H241" s="534"/>
      <c r="I241" s="571"/>
      <c r="J241" s="571"/>
      <c r="K241" s="571"/>
      <c r="L241" s="571"/>
      <c r="M241" s="571"/>
      <c r="N241" s="484"/>
      <c r="O241" s="484"/>
      <c r="P241" s="586"/>
      <c r="Q241" s="571"/>
      <c r="R241" s="571"/>
      <c r="S241" s="571"/>
      <c r="T241" s="899"/>
      <c r="U241" s="756"/>
      <c r="V241" s="756"/>
      <c r="W241" s="581"/>
      <c r="X241" s="571"/>
      <c r="Y241" s="571"/>
      <c r="Z241" s="571"/>
      <c r="AA241" s="791"/>
      <c r="AB241" s="583"/>
      <c r="AC241" s="571"/>
      <c r="AD241" s="813"/>
      <c r="AE241" s="646"/>
      <c r="AF241" s="730"/>
      <c r="AG241" s="646"/>
      <c r="AH241" s="730"/>
      <c r="AI241" s="646"/>
      <c r="AJ241" s="416">
        <f t="shared" si="46"/>
        <v>231</v>
      </c>
      <c r="AK241" s="416" t="str">
        <f t="shared" si="15"/>
        <v/>
      </c>
      <c r="AL241" s="416" t="str">
        <f t="shared" si="48"/>
        <v/>
      </c>
      <c r="AM241" s="416" t="str">
        <f t="shared" si="49"/>
        <v/>
      </c>
      <c r="AN241" s="731"/>
      <c r="AO241" s="732"/>
      <c r="AP241" s="732"/>
      <c r="AQ241" s="479"/>
      <c r="AR241" s="479"/>
      <c r="AS241" s="584"/>
      <c r="AT241" s="584"/>
      <c r="AU241" s="585" t="str">
        <f t="shared" si="44"/>
        <v/>
      </c>
      <c r="AV241" s="585" t="str">
        <f t="shared" si="45"/>
        <v/>
      </c>
      <c r="AW241" s="479"/>
      <c r="AX241" s="479"/>
      <c r="AY241" s="587" t="str">
        <f t="shared" si="18"/>
        <v/>
      </c>
      <c r="AZ241" s="587" t="str">
        <f t="shared" si="19"/>
        <v/>
      </c>
      <c r="BA241" s="587" t="str">
        <f t="shared" si="20"/>
        <v/>
      </c>
      <c r="BB241" s="587" t="str">
        <f t="shared" si="21"/>
        <v/>
      </c>
      <c r="BC241" s="587" t="str">
        <f t="shared" si="22"/>
        <v/>
      </c>
      <c r="BD241" s="587" t="str">
        <f t="shared" si="23"/>
        <v/>
      </c>
      <c r="BE241" s="808"/>
      <c r="BF241" s="646"/>
      <c r="BG241" s="649"/>
      <c r="BH241" s="649"/>
    </row>
    <row r="242" spans="2:60" ht="13.5" customHeight="1" x14ac:dyDescent="0.25">
      <c r="B242" s="401"/>
      <c r="D242" s="416">
        <f t="shared" si="47"/>
        <v>232</v>
      </c>
      <c r="E242" s="534"/>
      <c r="F242" s="534"/>
      <c r="G242" s="534"/>
      <c r="H242" s="534"/>
      <c r="I242" s="571"/>
      <c r="J242" s="571"/>
      <c r="K242" s="571"/>
      <c r="L242" s="571"/>
      <c r="M242" s="571"/>
      <c r="N242" s="484"/>
      <c r="O242" s="484"/>
      <c r="P242" s="586"/>
      <c r="Q242" s="571"/>
      <c r="R242" s="571"/>
      <c r="S242" s="571"/>
      <c r="T242" s="899"/>
      <c r="U242" s="756"/>
      <c r="V242" s="756"/>
      <c r="W242" s="581"/>
      <c r="X242" s="571"/>
      <c r="Y242" s="571"/>
      <c r="Z242" s="571"/>
      <c r="AA242" s="791"/>
      <c r="AB242" s="583"/>
      <c r="AC242" s="571"/>
      <c r="AD242" s="813"/>
      <c r="AE242" s="646"/>
      <c r="AF242" s="730"/>
      <c r="AG242" s="646"/>
      <c r="AH242" s="730"/>
      <c r="AI242" s="646"/>
      <c r="AJ242" s="416">
        <f t="shared" si="46"/>
        <v>232</v>
      </c>
      <c r="AK242" s="416" t="str">
        <f t="shared" si="15"/>
        <v/>
      </c>
      <c r="AL242" s="416" t="str">
        <f t="shared" si="48"/>
        <v/>
      </c>
      <c r="AM242" s="416" t="str">
        <f t="shared" si="49"/>
        <v/>
      </c>
      <c r="AN242" s="731"/>
      <c r="AO242" s="732"/>
      <c r="AP242" s="732"/>
      <c r="AQ242" s="479"/>
      <c r="AR242" s="479"/>
      <c r="AS242" s="584"/>
      <c r="AT242" s="584"/>
      <c r="AU242" s="585" t="str">
        <f t="shared" si="44"/>
        <v/>
      </c>
      <c r="AV242" s="585" t="str">
        <f t="shared" si="45"/>
        <v/>
      </c>
      <c r="AW242" s="479"/>
      <c r="AX242" s="479"/>
      <c r="AY242" s="587" t="str">
        <f t="shared" si="18"/>
        <v/>
      </c>
      <c r="AZ242" s="587" t="str">
        <f t="shared" si="19"/>
        <v/>
      </c>
      <c r="BA242" s="587" t="str">
        <f t="shared" si="20"/>
        <v/>
      </c>
      <c r="BB242" s="587" t="str">
        <f t="shared" si="21"/>
        <v/>
      </c>
      <c r="BC242" s="587" t="str">
        <f t="shared" si="22"/>
        <v/>
      </c>
      <c r="BD242" s="587" t="str">
        <f t="shared" si="23"/>
        <v/>
      </c>
      <c r="BE242" s="808"/>
      <c r="BF242" s="646"/>
      <c r="BG242" s="649"/>
      <c r="BH242" s="649"/>
    </row>
    <row r="243" spans="2:60" ht="13.5" customHeight="1" x14ac:dyDescent="0.25">
      <c r="B243" s="401"/>
      <c r="D243" s="416">
        <f t="shared" si="47"/>
        <v>233</v>
      </c>
      <c r="E243" s="534"/>
      <c r="F243" s="534"/>
      <c r="G243" s="534"/>
      <c r="H243" s="534"/>
      <c r="I243" s="571"/>
      <c r="J243" s="571"/>
      <c r="K243" s="571"/>
      <c r="L243" s="571"/>
      <c r="M243" s="571"/>
      <c r="N243" s="484"/>
      <c r="O243" s="484"/>
      <c r="P243" s="586"/>
      <c r="Q243" s="571"/>
      <c r="R243" s="571"/>
      <c r="S243" s="571"/>
      <c r="T243" s="899"/>
      <c r="U243" s="756"/>
      <c r="V243" s="756"/>
      <c r="W243" s="581"/>
      <c r="X243" s="571"/>
      <c r="Y243" s="571"/>
      <c r="Z243" s="571"/>
      <c r="AA243" s="791"/>
      <c r="AB243" s="583"/>
      <c r="AC243" s="571"/>
      <c r="AD243" s="813"/>
      <c r="AE243" s="646"/>
      <c r="AF243" s="730"/>
      <c r="AG243" s="646"/>
      <c r="AH243" s="730"/>
      <c r="AI243" s="646"/>
      <c r="AJ243" s="416">
        <f t="shared" si="46"/>
        <v>233</v>
      </c>
      <c r="AK243" s="416" t="str">
        <f t="shared" si="15"/>
        <v/>
      </c>
      <c r="AL243" s="416" t="str">
        <f t="shared" si="48"/>
        <v/>
      </c>
      <c r="AM243" s="416" t="str">
        <f t="shared" si="49"/>
        <v/>
      </c>
      <c r="AN243" s="731"/>
      <c r="AO243" s="732"/>
      <c r="AP243" s="732"/>
      <c r="AQ243" s="479"/>
      <c r="AR243" s="479"/>
      <c r="AS243" s="584"/>
      <c r="AT243" s="584"/>
      <c r="AU243" s="585" t="str">
        <f t="shared" si="44"/>
        <v/>
      </c>
      <c r="AV243" s="585" t="str">
        <f t="shared" si="45"/>
        <v/>
      </c>
      <c r="AW243" s="479"/>
      <c r="AX243" s="479"/>
      <c r="AY243" s="587" t="str">
        <f t="shared" si="18"/>
        <v/>
      </c>
      <c r="AZ243" s="587" t="str">
        <f t="shared" si="19"/>
        <v/>
      </c>
      <c r="BA243" s="587" t="str">
        <f t="shared" si="20"/>
        <v/>
      </c>
      <c r="BB243" s="587" t="str">
        <f t="shared" si="21"/>
        <v/>
      </c>
      <c r="BC243" s="587" t="str">
        <f t="shared" si="22"/>
        <v/>
      </c>
      <c r="BD243" s="587" t="str">
        <f t="shared" si="23"/>
        <v/>
      </c>
      <c r="BE243" s="808"/>
      <c r="BF243" s="646"/>
      <c r="BG243" s="649"/>
      <c r="BH243" s="649"/>
    </row>
    <row r="244" spans="2:60" ht="13.5" customHeight="1" x14ac:dyDescent="0.25">
      <c r="B244" s="401"/>
      <c r="D244" s="416">
        <f t="shared" si="47"/>
        <v>234</v>
      </c>
      <c r="E244" s="534"/>
      <c r="F244" s="534"/>
      <c r="G244" s="534"/>
      <c r="H244" s="534"/>
      <c r="I244" s="571"/>
      <c r="J244" s="571"/>
      <c r="K244" s="571"/>
      <c r="L244" s="571"/>
      <c r="M244" s="571"/>
      <c r="N244" s="484"/>
      <c r="O244" s="484"/>
      <c r="P244" s="586"/>
      <c r="Q244" s="571"/>
      <c r="R244" s="571"/>
      <c r="S244" s="571"/>
      <c r="T244" s="899"/>
      <c r="U244" s="756"/>
      <c r="V244" s="756"/>
      <c r="W244" s="581"/>
      <c r="X244" s="571"/>
      <c r="Y244" s="571"/>
      <c r="Z244" s="571"/>
      <c r="AA244" s="791"/>
      <c r="AB244" s="583"/>
      <c r="AC244" s="571"/>
      <c r="AD244" s="813"/>
      <c r="AE244" s="646"/>
      <c r="AF244" s="730"/>
      <c r="AG244" s="646"/>
      <c r="AH244" s="730"/>
      <c r="AI244" s="646"/>
      <c r="AJ244" s="416">
        <f t="shared" si="46"/>
        <v>234</v>
      </c>
      <c r="AK244" s="416" t="str">
        <f t="shared" si="15"/>
        <v/>
      </c>
      <c r="AL244" s="416" t="str">
        <f t="shared" si="48"/>
        <v/>
      </c>
      <c r="AM244" s="416" t="str">
        <f t="shared" si="49"/>
        <v/>
      </c>
      <c r="AN244" s="731"/>
      <c r="AO244" s="732"/>
      <c r="AP244" s="732"/>
      <c r="AQ244" s="479"/>
      <c r="AR244" s="479"/>
      <c r="AS244" s="584"/>
      <c r="AT244" s="584"/>
      <c r="AU244" s="585" t="str">
        <f t="shared" si="44"/>
        <v/>
      </c>
      <c r="AV244" s="585" t="str">
        <f t="shared" si="45"/>
        <v/>
      </c>
      <c r="AW244" s="479"/>
      <c r="AX244" s="479"/>
      <c r="AY244" s="587" t="str">
        <f t="shared" si="18"/>
        <v/>
      </c>
      <c r="AZ244" s="587" t="str">
        <f t="shared" si="19"/>
        <v/>
      </c>
      <c r="BA244" s="587" t="str">
        <f t="shared" si="20"/>
        <v/>
      </c>
      <c r="BB244" s="587" t="str">
        <f t="shared" si="21"/>
        <v/>
      </c>
      <c r="BC244" s="587" t="str">
        <f t="shared" si="22"/>
        <v/>
      </c>
      <c r="BD244" s="587" t="str">
        <f t="shared" si="23"/>
        <v/>
      </c>
      <c r="BE244" s="808"/>
      <c r="BF244" s="646"/>
      <c r="BG244" s="649"/>
      <c r="BH244" s="649"/>
    </row>
    <row r="245" spans="2:60" ht="13.5" customHeight="1" x14ac:dyDescent="0.25">
      <c r="B245" s="401"/>
      <c r="D245" s="416">
        <f t="shared" si="47"/>
        <v>235</v>
      </c>
      <c r="E245" s="534"/>
      <c r="F245" s="534"/>
      <c r="G245" s="534"/>
      <c r="H245" s="534"/>
      <c r="I245" s="571"/>
      <c r="J245" s="571"/>
      <c r="K245" s="571"/>
      <c r="L245" s="571"/>
      <c r="M245" s="571"/>
      <c r="N245" s="484"/>
      <c r="O245" s="484"/>
      <c r="P245" s="586"/>
      <c r="Q245" s="571"/>
      <c r="R245" s="571"/>
      <c r="S245" s="571"/>
      <c r="T245" s="899"/>
      <c r="U245" s="756"/>
      <c r="V245" s="756"/>
      <c r="W245" s="581"/>
      <c r="X245" s="571"/>
      <c r="Y245" s="571"/>
      <c r="Z245" s="571"/>
      <c r="AA245" s="791"/>
      <c r="AB245" s="583"/>
      <c r="AC245" s="571"/>
      <c r="AD245" s="813"/>
      <c r="AE245" s="646"/>
      <c r="AF245" s="730"/>
      <c r="AG245" s="646"/>
      <c r="AH245" s="730"/>
      <c r="AI245" s="646"/>
      <c r="AJ245" s="416">
        <f t="shared" si="46"/>
        <v>235</v>
      </c>
      <c r="AK245" s="416" t="str">
        <f t="shared" si="15"/>
        <v/>
      </c>
      <c r="AL245" s="416" t="str">
        <f t="shared" si="48"/>
        <v/>
      </c>
      <c r="AM245" s="416" t="str">
        <f t="shared" si="49"/>
        <v/>
      </c>
      <c r="AN245" s="731"/>
      <c r="AO245" s="732"/>
      <c r="AP245" s="732"/>
      <c r="AQ245" s="479"/>
      <c r="AR245" s="479"/>
      <c r="AS245" s="584"/>
      <c r="AT245" s="584"/>
      <c r="AU245" s="585" t="str">
        <f t="shared" si="44"/>
        <v/>
      </c>
      <c r="AV245" s="585" t="str">
        <f t="shared" si="45"/>
        <v/>
      </c>
      <c r="AW245" s="479"/>
      <c r="AX245" s="479"/>
      <c r="AY245" s="587" t="str">
        <f t="shared" si="18"/>
        <v/>
      </c>
      <c r="AZ245" s="587" t="str">
        <f t="shared" si="19"/>
        <v/>
      </c>
      <c r="BA245" s="587" t="str">
        <f t="shared" si="20"/>
        <v/>
      </c>
      <c r="BB245" s="587" t="str">
        <f t="shared" si="21"/>
        <v/>
      </c>
      <c r="BC245" s="587" t="str">
        <f t="shared" si="22"/>
        <v/>
      </c>
      <c r="BD245" s="587" t="str">
        <f t="shared" si="23"/>
        <v/>
      </c>
      <c r="BE245" s="808"/>
      <c r="BF245" s="646"/>
      <c r="BG245" s="649"/>
      <c r="BH245" s="649"/>
    </row>
    <row r="246" spans="2:60" ht="13.5" customHeight="1" x14ac:dyDescent="0.25">
      <c r="B246" s="401"/>
      <c r="D246" s="416">
        <f t="shared" si="47"/>
        <v>236</v>
      </c>
      <c r="E246" s="534"/>
      <c r="F246" s="534"/>
      <c r="G246" s="534"/>
      <c r="H246" s="534"/>
      <c r="I246" s="571"/>
      <c r="J246" s="571"/>
      <c r="K246" s="571"/>
      <c r="L246" s="571"/>
      <c r="M246" s="571"/>
      <c r="N246" s="484"/>
      <c r="O246" s="484"/>
      <c r="P246" s="586"/>
      <c r="Q246" s="571"/>
      <c r="R246" s="571"/>
      <c r="S246" s="571"/>
      <c r="T246" s="899"/>
      <c r="U246" s="756"/>
      <c r="V246" s="756"/>
      <c r="W246" s="581"/>
      <c r="X246" s="571"/>
      <c r="Y246" s="571"/>
      <c r="Z246" s="571"/>
      <c r="AA246" s="791"/>
      <c r="AB246" s="583"/>
      <c r="AC246" s="571"/>
      <c r="AD246" s="813"/>
      <c r="AE246" s="646"/>
      <c r="AF246" s="730"/>
      <c r="AG246" s="646"/>
      <c r="AH246" s="730"/>
      <c r="AI246" s="646"/>
      <c r="AJ246" s="416">
        <f t="shared" si="46"/>
        <v>236</v>
      </c>
      <c r="AK246" s="416" t="str">
        <f t="shared" si="15"/>
        <v/>
      </c>
      <c r="AL246" s="416" t="str">
        <f t="shared" si="48"/>
        <v/>
      </c>
      <c r="AM246" s="416" t="str">
        <f t="shared" si="49"/>
        <v/>
      </c>
      <c r="AN246" s="731"/>
      <c r="AO246" s="732"/>
      <c r="AP246" s="732"/>
      <c r="AQ246" s="479"/>
      <c r="AR246" s="479"/>
      <c r="AS246" s="584"/>
      <c r="AT246" s="584"/>
      <c r="AU246" s="585" t="str">
        <f t="shared" si="44"/>
        <v/>
      </c>
      <c r="AV246" s="585" t="str">
        <f t="shared" si="45"/>
        <v/>
      </c>
      <c r="AW246" s="479"/>
      <c r="AX246" s="479"/>
      <c r="AY246" s="587" t="str">
        <f t="shared" si="18"/>
        <v/>
      </c>
      <c r="AZ246" s="587" t="str">
        <f t="shared" si="19"/>
        <v/>
      </c>
      <c r="BA246" s="587" t="str">
        <f t="shared" si="20"/>
        <v/>
      </c>
      <c r="BB246" s="587" t="str">
        <f t="shared" si="21"/>
        <v/>
      </c>
      <c r="BC246" s="587" t="str">
        <f t="shared" si="22"/>
        <v/>
      </c>
      <c r="BD246" s="587" t="str">
        <f t="shared" si="23"/>
        <v/>
      </c>
      <c r="BE246" s="808"/>
      <c r="BF246" s="646"/>
      <c r="BG246" s="649"/>
      <c r="BH246" s="649"/>
    </row>
    <row r="247" spans="2:60" ht="13.5" customHeight="1" x14ac:dyDescent="0.25">
      <c r="B247" s="401"/>
      <c r="D247" s="416">
        <f t="shared" si="47"/>
        <v>237</v>
      </c>
      <c r="E247" s="534"/>
      <c r="F247" s="534"/>
      <c r="G247" s="534"/>
      <c r="H247" s="534"/>
      <c r="I247" s="571"/>
      <c r="J247" s="571"/>
      <c r="K247" s="571"/>
      <c r="L247" s="571"/>
      <c r="M247" s="571"/>
      <c r="N247" s="484"/>
      <c r="O247" s="484"/>
      <c r="P247" s="586"/>
      <c r="Q247" s="571"/>
      <c r="R247" s="571"/>
      <c r="S247" s="571"/>
      <c r="T247" s="899"/>
      <c r="U247" s="756"/>
      <c r="V247" s="756"/>
      <c r="W247" s="581"/>
      <c r="X247" s="571"/>
      <c r="Y247" s="571"/>
      <c r="Z247" s="571"/>
      <c r="AA247" s="791"/>
      <c r="AB247" s="583"/>
      <c r="AC247" s="571"/>
      <c r="AD247" s="813"/>
      <c r="AE247" s="646"/>
      <c r="AF247" s="730"/>
      <c r="AG247" s="646"/>
      <c r="AH247" s="730"/>
      <c r="AI247" s="646"/>
      <c r="AJ247" s="416">
        <f t="shared" si="46"/>
        <v>237</v>
      </c>
      <c r="AK247" s="416" t="str">
        <f t="shared" si="15"/>
        <v/>
      </c>
      <c r="AL247" s="416" t="str">
        <f t="shared" si="48"/>
        <v/>
      </c>
      <c r="AM247" s="416" t="str">
        <f t="shared" si="49"/>
        <v/>
      </c>
      <c r="AN247" s="731"/>
      <c r="AO247" s="732"/>
      <c r="AP247" s="732"/>
      <c r="AQ247" s="479"/>
      <c r="AR247" s="479"/>
      <c r="AS247" s="584"/>
      <c r="AT247" s="584"/>
      <c r="AU247" s="585" t="str">
        <f t="shared" si="44"/>
        <v/>
      </c>
      <c r="AV247" s="585" t="str">
        <f t="shared" si="45"/>
        <v/>
      </c>
      <c r="AW247" s="479"/>
      <c r="AX247" s="479"/>
      <c r="AY247" s="587" t="str">
        <f t="shared" si="18"/>
        <v/>
      </c>
      <c r="AZ247" s="587" t="str">
        <f t="shared" si="19"/>
        <v/>
      </c>
      <c r="BA247" s="587" t="str">
        <f t="shared" si="20"/>
        <v/>
      </c>
      <c r="BB247" s="587" t="str">
        <f t="shared" si="21"/>
        <v/>
      </c>
      <c r="BC247" s="587" t="str">
        <f t="shared" si="22"/>
        <v/>
      </c>
      <c r="BD247" s="587" t="str">
        <f t="shared" si="23"/>
        <v/>
      </c>
      <c r="BE247" s="808"/>
      <c r="BF247" s="646"/>
      <c r="BG247" s="649"/>
      <c r="BH247" s="649"/>
    </row>
    <row r="248" spans="2:60" ht="13.5" customHeight="1" x14ac:dyDescent="0.25">
      <c r="B248" s="401"/>
      <c r="D248" s="416">
        <f t="shared" si="47"/>
        <v>238</v>
      </c>
      <c r="E248" s="534"/>
      <c r="F248" s="534"/>
      <c r="G248" s="534"/>
      <c r="H248" s="534"/>
      <c r="I248" s="571"/>
      <c r="J248" s="571"/>
      <c r="K248" s="571"/>
      <c r="L248" s="571"/>
      <c r="M248" s="571"/>
      <c r="N248" s="484"/>
      <c r="O248" s="484"/>
      <c r="P248" s="586"/>
      <c r="Q248" s="571"/>
      <c r="R248" s="571"/>
      <c r="S248" s="571"/>
      <c r="T248" s="899"/>
      <c r="U248" s="756"/>
      <c r="V248" s="756"/>
      <c r="W248" s="581"/>
      <c r="X248" s="571"/>
      <c r="Y248" s="571"/>
      <c r="Z248" s="571"/>
      <c r="AA248" s="791"/>
      <c r="AB248" s="583"/>
      <c r="AC248" s="571"/>
      <c r="AD248" s="813"/>
      <c r="AE248" s="646"/>
      <c r="AF248" s="730"/>
      <c r="AG248" s="646"/>
      <c r="AH248" s="730"/>
      <c r="AI248" s="646"/>
      <c r="AJ248" s="416">
        <f t="shared" si="46"/>
        <v>238</v>
      </c>
      <c r="AK248" s="416" t="str">
        <f t="shared" si="15"/>
        <v/>
      </c>
      <c r="AL248" s="416" t="str">
        <f t="shared" si="48"/>
        <v/>
      </c>
      <c r="AM248" s="416" t="str">
        <f t="shared" si="49"/>
        <v/>
      </c>
      <c r="AN248" s="731"/>
      <c r="AO248" s="732"/>
      <c r="AP248" s="732"/>
      <c r="AQ248" s="479"/>
      <c r="AR248" s="479"/>
      <c r="AS248" s="584"/>
      <c r="AT248" s="584"/>
      <c r="AU248" s="585" t="str">
        <f t="shared" si="44"/>
        <v/>
      </c>
      <c r="AV248" s="585" t="str">
        <f t="shared" si="45"/>
        <v/>
      </c>
      <c r="AW248" s="479"/>
      <c r="AX248" s="479"/>
      <c r="AY248" s="587" t="str">
        <f t="shared" si="18"/>
        <v/>
      </c>
      <c r="AZ248" s="587" t="str">
        <f t="shared" si="19"/>
        <v/>
      </c>
      <c r="BA248" s="587" t="str">
        <f t="shared" si="20"/>
        <v/>
      </c>
      <c r="BB248" s="587" t="str">
        <f t="shared" si="21"/>
        <v/>
      </c>
      <c r="BC248" s="587" t="str">
        <f t="shared" si="22"/>
        <v/>
      </c>
      <c r="BD248" s="587" t="str">
        <f t="shared" si="23"/>
        <v/>
      </c>
      <c r="BE248" s="808"/>
      <c r="BF248" s="646"/>
      <c r="BG248" s="649"/>
      <c r="BH248" s="649"/>
    </row>
    <row r="249" spans="2:60" ht="13.5" customHeight="1" x14ac:dyDescent="0.25">
      <c r="B249" s="401"/>
      <c r="D249" s="416">
        <f t="shared" si="47"/>
        <v>239</v>
      </c>
      <c r="E249" s="534"/>
      <c r="F249" s="534"/>
      <c r="G249" s="534"/>
      <c r="H249" s="534"/>
      <c r="I249" s="571"/>
      <c r="J249" s="571"/>
      <c r="K249" s="571"/>
      <c r="L249" s="571"/>
      <c r="M249" s="571"/>
      <c r="N249" s="484"/>
      <c r="O249" s="484"/>
      <c r="P249" s="586"/>
      <c r="Q249" s="571"/>
      <c r="R249" s="571"/>
      <c r="S249" s="571"/>
      <c r="T249" s="899"/>
      <c r="U249" s="756"/>
      <c r="V249" s="756"/>
      <c r="W249" s="581"/>
      <c r="X249" s="571"/>
      <c r="Y249" s="571"/>
      <c r="Z249" s="571"/>
      <c r="AA249" s="791"/>
      <c r="AB249" s="583"/>
      <c r="AC249" s="571"/>
      <c r="AD249" s="813"/>
      <c r="AE249" s="646"/>
      <c r="AF249" s="730"/>
      <c r="AG249" s="646"/>
      <c r="AH249" s="730"/>
      <c r="AI249" s="646"/>
      <c r="AJ249" s="416">
        <f t="shared" si="46"/>
        <v>239</v>
      </c>
      <c r="AK249" s="416" t="str">
        <f t="shared" si="15"/>
        <v/>
      </c>
      <c r="AL249" s="416" t="str">
        <f t="shared" si="48"/>
        <v/>
      </c>
      <c r="AM249" s="416" t="str">
        <f t="shared" si="49"/>
        <v/>
      </c>
      <c r="AN249" s="731"/>
      <c r="AO249" s="732"/>
      <c r="AP249" s="732"/>
      <c r="AQ249" s="479"/>
      <c r="AR249" s="479"/>
      <c r="AS249" s="584"/>
      <c r="AT249" s="584"/>
      <c r="AU249" s="585" t="str">
        <f t="shared" si="44"/>
        <v/>
      </c>
      <c r="AV249" s="585" t="str">
        <f t="shared" si="45"/>
        <v/>
      </c>
      <c r="AW249" s="479"/>
      <c r="AX249" s="479"/>
      <c r="AY249" s="587" t="str">
        <f t="shared" si="18"/>
        <v/>
      </c>
      <c r="AZ249" s="587" t="str">
        <f t="shared" si="19"/>
        <v/>
      </c>
      <c r="BA249" s="587" t="str">
        <f t="shared" si="20"/>
        <v/>
      </c>
      <c r="BB249" s="587" t="str">
        <f t="shared" si="21"/>
        <v/>
      </c>
      <c r="BC249" s="587" t="str">
        <f t="shared" si="22"/>
        <v/>
      </c>
      <c r="BD249" s="587" t="str">
        <f t="shared" si="23"/>
        <v/>
      </c>
      <c r="BE249" s="808"/>
      <c r="BF249" s="646"/>
      <c r="BG249" s="649"/>
      <c r="BH249" s="649"/>
    </row>
    <row r="250" spans="2:60" ht="13.5" customHeight="1" x14ac:dyDescent="0.25">
      <c r="B250" s="401"/>
      <c r="D250" s="416">
        <f t="shared" si="47"/>
        <v>240</v>
      </c>
      <c r="E250" s="534"/>
      <c r="F250" s="534"/>
      <c r="G250" s="534"/>
      <c r="H250" s="534"/>
      <c r="I250" s="571"/>
      <c r="J250" s="571"/>
      <c r="K250" s="571"/>
      <c r="L250" s="571"/>
      <c r="M250" s="571"/>
      <c r="N250" s="484"/>
      <c r="O250" s="484"/>
      <c r="P250" s="586"/>
      <c r="Q250" s="571"/>
      <c r="R250" s="571"/>
      <c r="S250" s="571"/>
      <c r="T250" s="899"/>
      <c r="U250" s="756"/>
      <c r="V250" s="756"/>
      <c r="W250" s="581"/>
      <c r="X250" s="571"/>
      <c r="Y250" s="571"/>
      <c r="Z250" s="571"/>
      <c r="AA250" s="791"/>
      <c r="AB250" s="583"/>
      <c r="AC250" s="571"/>
      <c r="AD250" s="813"/>
      <c r="AE250" s="646"/>
      <c r="AF250" s="730"/>
      <c r="AG250" s="646"/>
      <c r="AH250" s="730"/>
      <c r="AI250" s="646"/>
      <c r="AJ250" s="416">
        <f>AJ249+1</f>
        <v>240</v>
      </c>
      <c r="AK250" s="416" t="str">
        <f t="shared" si="15"/>
        <v/>
      </c>
      <c r="AL250" s="416" t="str">
        <f t="shared" si="48"/>
        <v/>
      </c>
      <c r="AM250" s="416" t="str">
        <f t="shared" si="49"/>
        <v/>
      </c>
      <c r="AN250" s="731"/>
      <c r="AO250" s="732"/>
      <c r="AP250" s="732"/>
      <c r="AQ250" s="479"/>
      <c r="AR250" s="479"/>
      <c r="AS250" s="584"/>
      <c r="AT250" s="584"/>
      <c r="AU250" s="585" t="str">
        <f t="shared" si="44"/>
        <v/>
      </c>
      <c r="AV250" s="585" t="str">
        <f t="shared" si="45"/>
        <v/>
      </c>
      <c r="AW250" s="479"/>
      <c r="AX250" s="479"/>
      <c r="AY250" s="587" t="str">
        <f t="shared" si="18"/>
        <v/>
      </c>
      <c r="AZ250" s="587" t="str">
        <f t="shared" si="19"/>
        <v/>
      </c>
      <c r="BA250" s="587" t="str">
        <f t="shared" si="20"/>
        <v/>
      </c>
      <c r="BB250" s="587" t="str">
        <f t="shared" si="21"/>
        <v/>
      </c>
      <c r="BC250" s="587" t="str">
        <f t="shared" si="22"/>
        <v/>
      </c>
      <c r="BD250" s="587" t="str">
        <f t="shared" si="23"/>
        <v/>
      </c>
      <c r="BE250" s="808"/>
      <c r="BF250" s="646"/>
      <c r="BG250" s="649"/>
      <c r="BH250" s="649"/>
    </row>
    <row r="251" spans="2:60" ht="13.5" customHeight="1" x14ac:dyDescent="0.25">
      <c r="B251" s="401"/>
      <c r="D251" s="416">
        <f>D250+1</f>
        <v>241</v>
      </c>
      <c r="E251" s="534"/>
      <c r="F251" s="534"/>
      <c r="G251" s="534"/>
      <c r="H251" s="534"/>
      <c r="I251" s="571"/>
      <c r="J251" s="571"/>
      <c r="K251" s="571"/>
      <c r="L251" s="571"/>
      <c r="M251" s="571"/>
      <c r="N251" s="484"/>
      <c r="O251" s="484"/>
      <c r="P251" s="586"/>
      <c r="Q251" s="571"/>
      <c r="R251" s="571"/>
      <c r="S251" s="571"/>
      <c r="T251" s="899"/>
      <c r="U251" s="756"/>
      <c r="V251" s="756"/>
      <c r="W251" s="581"/>
      <c r="X251" s="571"/>
      <c r="Y251" s="571"/>
      <c r="Z251" s="571"/>
      <c r="AA251" s="791"/>
      <c r="AB251" s="583"/>
      <c r="AC251" s="571"/>
      <c r="AD251" s="813"/>
      <c r="AE251" s="646"/>
      <c r="AF251" s="730"/>
      <c r="AG251" s="646"/>
      <c r="AH251" s="730"/>
      <c r="AI251" s="646"/>
      <c r="AJ251" s="416">
        <f>AJ250+1</f>
        <v>241</v>
      </c>
      <c r="AK251" s="416" t="str">
        <f t="shared" si="15"/>
        <v/>
      </c>
      <c r="AL251" s="416" t="str">
        <f t="shared" si="48"/>
        <v/>
      </c>
      <c r="AM251" s="416" t="str">
        <f t="shared" si="49"/>
        <v/>
      </c>
      <c r="AN251" s="731"/>
      <c r="AO251" s="732"/>
      <c r="AP251" s="732"/>
      <c r="AQ251" s="479"/>
      <c r="AR251" s="479"/>
      <c r="AS251" s="584"/>
      <c r="AT251" s="584"/>
      <c r="AU251" s="585" t="str">
        <f t="shared" si="44"/>
        <v/>
      </c>
      <c r="AV251" s="585" t="str">
        <f t="shared" si="45"/>
        <v/>
      </c>
      <c r="AW251" s="479"/>
      <c r="AX251" s="479"/>
      <c r="AY251" s="587" t="str">
        <f t="shared" si="18"/>
        <v/>
      </c>
      <c r="AZ251" s="587" t="str">
        <f t="shared" si="19"/>
        <v/>
      </c>
      <c r="BA251" s="587" t="str">
        <f t="shared" si="20"/>
        <v/>
      </c>
      <c r="BB251" s="587" t="str">
        <f t="shared" si="21"/>
        <v/>
      </c>
      <c r="BC251" s="587" t="str">
        <f t="shared" si="22"/>
        <v/>
      </c>
      <c r="BD251" s="587" t="str">
        <f t="shared" si="23"/>
        <v/>
      </c>
      <c r="BE251" s="808"/>
      <c r="BF251" s="646"/>
      <c r="BG251" s="649"/>
      <c r="BH251" s="649"/>
    </row>
    <row r="252" spans="2:60" ht="13.5" customHeight="1" x14ac:dyDescent="0.25">
      <c r="B252" s="401"/>
      <c r="D252" s="416">
        <f>D251+1</f>
        <v>242</v>
      </c>
      <c r="E252" s="534"/>
      <c r="F252" s="534"/>
      <c r="G252" s="534"/>
      <c r="H252" s="534"/>
      <c r="I252" s="571"/>
      <c r="J252" s="571"/>
      <c r="K252" s="571"/>
      <c r="L252" s="571"/>
      <c r="M252" s="571"/>
      <c r="N252" s="484"/>
      <c r="O252" s="484"/>
      <c r="P252" s="586"/>
      <c r="Q252" s="571"/>
      <c r="R252" s="571"/>
      <c r="S252" s="571"/>
      <c r="T252" s="899"/>
      <c r="U252" s="756"/>
      <c r="V252" s="756"/>
      <c r="W252" s="581"/>
      <c r="X252" s="571"/>
      <c r="Y252" s="571"/>
      <c r="Z252" s="571"/>
      <c r="AA252" s="791"/>
      <c r="AB252" s="583"/>
      <c r="AC252" s="571"/>
      <c r="AD252" s="813"/>
      <c r="AE252" s="646"/>
      <c r="AF252" s="730"/>
      <c r="AG252" s="646"/>
      <c r="AH252" s="730"/>
      <c r="AI252" s="646"/>
      <c r="AJ252" s="416">
        <f t="shared" ref="AJ252:AJ279" si="50">AJ251+1</f>
        <v>242</v>
      </c>
      <c r="AK252" s="416" t="str">
        <f t="shared" si="15"/>
        <v/>
      </c>
      <c r="AL252" s="416" t="str">
        <f t="shared" si="48"/>
        <v/>
      </c>
      <c r="AM252" s="416" t="str">
        <f t="shared" si="49"/>
        <v/>
      </c>
      <c r="AN252" s="731"/>
      <c r="AO252" s="732"/>
      <c r="AP252" s="732"/>
      <c r="AQ252" s="479"/>
      <c r="AR252" s="479"/>
      <c r="AS252" s="584"/>
      <c r="AT252" s="584"/>
      <c r="AU252" s="585" t="str">
        <f t="shared" si="44"/>
        <v/>
      </c>
      <c r="AV252" s="585" t="str">
        <f t="shared" si="45"/>
        <v/>
      </c>
      <c r="AW252" s="479"/>
      <c r="AX252" s="479"/>
      <c r="AY252" s="587" t="str">
        <f t="shared" si="18"/>
        <v/>
      </c>
      <c r="AZ252" s="587" t="str">
        <f t="shared" si="19"/>
        <v/>
      </c>
      <c r="BA252" s="587" t="str">
        <f t="shared" si="20"/>
        <v/>
      </c>
      <c r="BB252" s="587" t="str">
        <f t="shared" si="21"/>
        <v/>
      </c>
      <c r="BC252" s="587" t="str">
        <f t="shared" si="22"/>
        <v/>
      </c>
      <c r="BD252" s="587" t="str">
        <f t="shared" si="23"/>
        <v/>
      </c>
      <c r="BE252" s="808"/>
      <c r="BF252" s="646"/>
      <c r="BG252" s="649"/>
      <c r="BH252" s="649"/>
    </row>
    <row r="253" spans="2:60" ht="13.5" customHeight="1" x14ac:dyDescent="0.25">
      <c r="B253" s="401"/>
      <c r="D253" s="416">
        <f>D252+1</f>
        <v>243</v>
      </c>
      <c r="E253" s="534"/>
      <c r="F253" s="534"/>
      <c r="G253" s="534"/>
      <c r="H253" s="534"/>
      <c r="I253" s="571"/>
      <c r="J253" s="571"/>
      <c r="K253" s="571"/>
      <c r="L253" s="571"/>
      <c r="M253" s="571"/>
      <c r="N253" s="484"/>
      <c r="O253" s="484"/>
      <c r="P253" s="586"/>
      <c r="Q253" s="571"/>
      <c r="R253" s="571"/>
      <c r="S253" s="571"/>
      <c r="T253" s="899"/>
      <c r="U253" s="756"/>
      <c r="V253" s="756"/>
      <c r="W253" s="581"/>
      <c r="X253" s="571"/>
      <c r="Y253" s="571"/>
      <c r="Z253" s="571"/>
      <c r="AA253" s="791"/>
      <c r="AB253" s="583"/>
      <c r="AC253" s="571"/>
      <c r="AD253" s="813"/>
      <c r="AE253" s="646"/>
      <c r="AF253" s="730"/>
      <c r="AG253" s="646"/>
      <c r="AH253" s="730"/>
      <c r="AI253" s="646"/>
      <c r="AJ253" s="416">
        <f t="shared" si="50"/>
        <v>243</v>
      </c>
      <c r="AK253" s="416" t="str">
        <f t="shared" si="15"/>
        <v/>
      </c>
      <c r="AL253" s="416" t="str">
        <f t="shared" si="48"/>
        <v/>
      </c>
      <c r="AM253" s="416" t="str">
        <f t="shared" si="49"/>
        <v/>
      </c>
      <c r="AN253" s="731"/>
      <c r="AO253" s="732"/>
      <c r="AP253" s="732"/>
      <c r="AQ253" s="479"/>
      <c r="AR253" s="479"/>
      <c r="AS253" s="584"/>
      <c r="AT253" s="584"/>
      <c r="AU253" s="585" t="str">
        <f t="shared" si="44"/>
        <v/>
      </c>
      <c r="AV253" s="585" t="str">
        <f t="shared" si="45"/>
        <v/>
      </c>
      <c r="AW253" s="479"/>
      <c r="AX253" s="479"/>
      <c r="AY253" s="587" t="str">
        <f t="shared" si="18"/>
        <v/>
      </c>
      <c r="AZ253" s="587" t="str">
        <f t="shared" si="19"/>
        <v/>
      </c>
      <c r="BA253" s="587" t="str">
        <f t="shared" si="20"/>
        <v/>
      </c>
      <c r="BB253" s="587" t="str">
        <f t="shared" si="21"/>
        <v/>
      </c>
      <c r="BC253" s="587" t="str">
        <f t="shared" si="22"/>
        <v/>
      </c>
      <c r="BD253" s="587" t="str">
        <f t="shared" si="23"/>
        <v/>
      </c>
      <c r="BE253" s="808"/>
      <c r="BF253" s="646"/>
      <c r="BG253" s="649"/>
      <c r="BH253" s="649"/>
    </row>
    <row r="254" spans="2:60" ht="13.5" customHeight="1" x14ac:dyDescent="0.25">
      <c r="B254" s="401"/>
      <c r="D254" s="416">
        <f t="shared" ref="D254:D280" si="51">D253+1</f>
        <v>244</v>
      </c>
      <c r="E254" s="534"/>
      <c r="F254" s="534"/>
      <c r="G254" s="534"/>
      <c r="H254" s="534"/>
      <c r="I254" s="571"/>
      <c r="J254" s="571"/>
      <c r="K254" s="571"/>
      <c r="L254" s="571"/>
      <c r="M254" s="571"/>
      <c r="N254" s="484"/>
      <c r="O254" s="484"/>
      <c r="P254" s="586"/>
      <c r="Q254" s="571"/>
      <c r="R254" s="571"/>
      <c r="S254" s="571"/>
      <c r="T254" s="899"/>
      <c r="U254" s="756"/>
      <c r="V254" s="756"/>
      <c r="W254" s="581"/>
      <c r="X254" s="571"/>
      <c r="Y254" s="571"/>
      <c r="Z254" s="571"/>
      <c r="AA254" s="791"/>
      <c r="AB254" s="583"/>
      <c r="AC254" s="571"/>
      <c r="AD254" s="813"/>
      <c r="AE254" s="646"/>
      <c r="AF254" s="730"/>
      <c r="AG254" s="646"/>
      <c r="AH254" s="730"/>
      <c r="AI254" s="646"/>
      <c r="AJ254" s="416">
        <f t="shared" si="50"/>
        <v>244</v>
      </c>
      <c r="AK254" s="416" t="str">
        <f t="shared" si="15"/>
        <v/>
      </c>
      <c r="AL254" s="416" t="str">
        <f t="shared" si="48"/>
        <v/>
      </c>
      <c r="AM254" s="416" t="str">
        <f t="shared" si="49"/>
        <v/>
      </c>
      <c r="AN254" s="731"/>
      <c r="AO254" s="732"/>
      <c r="AP254" s="732"/>
      <c r="AQ254" s="479"/>
      <c r="AR254" s="479"/>
      <c r="AS254" s="584"/>
      <c r="AT254" s="584"/>
      <c r="AU254" s="585" t="str">
        <f t="shared" si="44"/>
        <v/>
      </c>
      <c r="AV254" s="585" t="str">
        <f t="shared" si="45"/>
        <v/>
      </c>
      <c r="AW254" s="479"/>
      <c r="AX254" s="479"/>
      <c r="AY254" s="587" t="str">
        <f t="shared" si="18"/>
        <v/>
      </c>
      <c r="AZ254" s="587" t="str">
        <f t="shared" si="19"/>
        <v/>
      </c>
      <c r="BA254" s="587" t="str">
        <f t="shared" si="20"/>
        <v/>
      </c>
      <c r="BB254" s="587" t="str">
        <f t="shared" si="21"/>
        <v/>
      </c>
      <c r="BC254" s="587" t="str">
        <f t="shared" si="22"/>
        <v/>
      </c>
      <c r="BD254" s="587" t="str">
        <f t="shared" si="23"/>
        <v/>
      </c>
      <c r="BE254" s="808"/>
      <c r="BF254" s="646"/>
      <c r="BG254" s="649"/>
      <c r="BH254" s="649"/>
    </row>
    <row r="255" spans="2:60" ht="13.5" customHeight="1" x14ac:dyDescent="0.25">
      <c r="B255" s="401"/>
      <c r="D255" s="416">
        <f t="shared" si="51"/>
        <v>245</v>
      </c>
      <c r="E255" s="534"/>
      <c r="F255" s="534"/>
      <c r="G255" s="534"/>
      <c r="H255" s="534"/>
      <c r="I255" s="571"/>
      <c r="J255" s="571"/>
      <c r="K255" s="571"/>
      <c r="L255" s="571"/>
      <c r="M255" s="571"/>
      <c r="N255" s="484"/>
      <c r="O255" s="484"/>
      <c r="P255" s="586"/>
      <c r="Q255" s="571"/>
      <c r="R255" s="571"/>
      <c r="S255" s="571"/>
      <c r="T255" s="899"/>
      <c r="U255" s="756"/>
      <c r="V255" s="756"/>
      <c r="W255" s="581"/>
      <c r="X255" s="571"/>
      <c r="Y255" s="571"/>
      <c r="Z255" s="571"/>
      <c r="AA255" s="791"/>
      <c r="AB255" s="583"/>
      <c r="AC255" s="571"/>
      <c r="AD255" s="813"/>
      <c r="AE255" s="646"/>
      <c r="AF255" s="730"/>
      <c r="AG255" s="646"/>
      <c r="AH255" s="730"/>
      <c r="AI255" s="646"/>
      <c r="AJ255" s="416">
        <f t="shared" si="50"/>
        <v>245</v>
      </c>
      <c r="AK255" s="416" t="str">
        <f t="shared" si="15"/>
        <v/>
      </c>
      <c r="AL255" s="416" t="str">
        <f t="shared" si="48"/>
        <v/>
      </c>
      <c r="AM255" s="416" t="str">
        <f t="shared" si="49"/>
        <v/>
      </c>
      <c r="AN255" s="731"/>
      <c r="AO255" s="732"/>
      <c r="AP255" s="732"/>
      <c r="AQ255" s="479"/>
      <c r="AR255" s="479"/>
      <c r="AS255" s="584"/>
      <c r="AT255" s="584"/>
      <c r="AU255" s="585" t="str">
        <f t="shared" si="44"/>
        <v/>
      </c>
      <c r="AV255" s="585" t="str">
        <f t="shared" si="45"/>
        <v/>
      </c>
      <c r="AW255" s="479"/>
      <c r="AX255" s="479"/>
      <c r="AY255" s="587" t="str">
        <f t="shared" si="18"/>
        <v/>
      </c>
      <c r="AZ255" s="587" t="str">
        <f t="shared" si="19"/>
        <v/>
      </c>
      <c r="BA255" s="587" t="str">
        <f t="shared" si="20"/>
        <v/>
      </c>
      <c r="BB255" s="587" t="str">
        <f t="shared" si="21"/>
        <v/>
      </c>
      <c r="BC255" s="587" t="str">
        <f t="shared" si="22"/>
        <v/>
      </c>
      <c r="BD255" s="587" t="str">
        <f t="shared" si="23"/>
        <v/>
      </c>
      <c r="BE255" s="808"/>
      <c r="BF255" s="646"/>
      <c r="BG255" s="649"/>
      <c r="BH255" s="649"/>
    </row>
    <row r="256" spans="2:60" ht="13.5" customHeight="1" x14ac:dyDescent="0.25">
      <c r="B256" s="401"/>
      <c r="D256" s="416">
        <f t="shared" si="51"/>
        <v>246</v>
      </c>
      <c r="E256" s="534"/>
      <c r="F256" s="534"/>
      <c r="G256" s="534"/>
      <c r="H256" s="534"/>
      <c r="I256" s="571"/>
      <c r="J256" s="571"/>
      <c r="K256" s="571"/>
      <c r="L256" s="571"/>
      <c r="M256" s="571"/>
      <c r="N256" s="484"/>
      <c r="O256" s="484"/>
      <c r="P256" s="586"/>
      <c r="Q256" s="571"/>
      <c r="R256" s="571"/>
      <c r="S256" s="571"/>
      <c r="T256" s="899"/>
      <c r="U256" s="756"/>
      <c r="V256" s="756"/>
      <c r="W256" s="581"/>
      <c r="X256" s="571"/>
      <c r="Y256" s="571"/>
      <c r="Z256" s="571"/>
      <c r="AA256" s="791"/>
      <c r="AB256" s="583"/>
      <c r="AC256" s="571"/>
      <c r="AD256" s="813"/>
      <c r="AE256" s="646"/>
      <c r="AF256" s="730"/>
      <c r="AG256" s="646"/>
      <c r="AH256" s="730"/>
      <c r="AI256" s="646"/>
      <c r="AJ256" s="416">
        <f t="shared" si="50"/>
        <v>246</v>
      </c>
      <c r="AK256" s="416" t="str">
        <f t="shared" si="15"/>
        <v/>
      </c>
      <c r="AL256" s="416" t="str">
        <f t="shared" si="48"/>
        <v/>
      </c>
      <c r="AM256" s="416" t="str">
        <f t="shared" si="49"/>
        <v/>
      </c>
      <c r="AN256" s="731"/>
      <c r="AO256" s="732"/>
      <c r="AP256" s="732"/>
      <c r="AQ256" s="479"/>
      <c r="AR256" s="479"/>
      <c r="AS256" s="584"/>
      <c r="AT256" s="584"/>
      <c r="AU256" s="585" t="str">
        <f t="shared" si="44"/>
        <v/>
      </c>
      <c r="AV256" s="585" t="str">
        <f t="shared" si="45"/>
        <v/>
      </c>
      <c r="AW256" s="479"/>
      <c r="AX256" s="479"/>
      <c r="AY256" s="587" t="str">
        <f t="shared" si="18"/>
        <v/>
      </c>
      <c r="AZ256" s="587" t="str">
        <f t="shared" si="19"/>
        <v/>
      </c>
      <c r="BA256" s="587" t="str">
        <f t="shared" si="20"/>
        <v/>
      </c>
      <c r="BB256" s="587" t="str">
        <f t="shared" si="21"/>
        <v/>
      </c>
      <c r="BC256" s="587" t="str">
        <f t="shared" si="22"/>
        <v/>
      </c>
      <c r="BD256" s="587" t="str">
        <f t="shared" si="23"/>
        <v/>
      </c>
      <c r="BE256" s="808"/>
      <c r="BF256" s="646"/>
      <c r="BG256" s="649"/>
      <c r="BH256" s="649"/>
    </row>
    <row r="257" spans="2:60" ht="13.5" customHeight="1" x14ac:dyDescent="0.25">
      <c r="B257" s="401"/>
      <c r="D257" s="416">
        <f t="shared" si="51"/>
        <v>247</v>
      </c>
      <c r="E257" s="534"/>
      <c r="F257" s="534"/>
      <c r="G257" s="534"/>
      <c r="H257" s="534"/>
      <c r="I257" s="571"/>
      <c r="J257" s="571"/>
      <c r="K257" s="571"/>
      <c r="L257" s="571"/>
      <c r="M257" s="571"/>
      <c r="N257" s="484"/>
      <c r="O257" s="484"/>
      <c r="P257" s="586"/>
      <c r="Q257" s="571"/>
      <c r="R257" s="571"/>
      <c r="S257" s="571"/>
      <c r="T257" s="899"/>
      <c r="U257" s="756"/>
      <c r="V257" s="756"/>
      <c r="W257" s="581"/>
      <c r="X257" s="571"/>
      <c r="Y257" s="571"/>
      <c r="Z257" s="571"/>
      <c r="AA257" s="791"/>
      <c r="AB257" s="583"/>
      <c r="AC257" s="571"/>
      <c r="AD257" s="813"/>
      <c r="AE257" s="646"/>
      <c r="AF257" s="730"/>
      <c r="AG257" s="646"/>
      <c r="AH257" s="730"/>
      <c r="AI257" s="646"/>
      <c r="AJ257" s="416">
        <f t="shared" si="50"/>
        <v>247</v>
      </c>
      <c r="AK257" s="416" t="str">
        <f t="shared" si="15"/>
        <v/>
      </c>
      <c r="AL257" s="416" t="str">
        <f t="shared" si="48"/>
        <v/>
      </c>
      <c r="AM257" s="416" t="str">
        <f t="shared" si="49"/>
        <v/>
      </c>
      <c r="AN257" s="731"/>
      <c r="AO257" s="732"/>
      <c r="AP257" s="732"/>
      <c r="AQ257" s="479"/>
      <c r="AR257" s="479"/>
      <c r="AS257" s="584"/>
      <c r="AT257" s="584"/>
      <c r="AU257" s="585" t="str">
        <f t="shared" si="44"/>
        <v/>
      </c>
      <c r="AV257" s="585" t="str">
        <f t="shared" si="45"/>
        <v/>
      </c>
      <c r="AW257" s="479"/>
      <c r="AX257" s="479"/>
      <c r="AY257" s="587" t="str">
        <f t="shared" si="18"/>
        <v/>
      </c>
      <c r="AZ257" s="587" t="str">
        <f t="shared" si="19"/>
        <v/>
      </c>
      <c r="BA257" s="587" t="str">
        <f t="shared" si="20"/>
        <v/>
      </c>
      <c r="BB257" s="587" t="str">
        <f t="shared" si="21"/>
        <v/>
      </c>
      <c r="BC257" s="587" t="str">
        <f t="shared" si="22"/>
        <v/>
      </c>
      <c r="BD257" s="587" t="str">
        <f t="shared" si="23"/>
        <v/>
      </c>
      <c r="BE257" s="808"/>
      <c r="BF257" s="646"/>
      <c r="BG257" s="649"/>
      <c r="BH257" s="649"/>
    </row>
    <row r="258" spans="2:60" ht="13.5" customHeight="1" x14ac:dyDescent="0.25">
      <c r="B258" s="401"/>
      <c r="D258" s="416">
        <f t="shared" si="51"/>
        <v>248</v>
      </c>
      <c r="E258" s="534"/>
      <c r="F258" s="534"/>
      <c r="G258" s="534"/>
      <c r="H258" s="534"/>
      <c r="I258" s="571"/>
      <c r="J258" s="571"/>
      <c r="K258" s="571"/>
      <c r="L258" s="571"/>
      <c r="M258" s="571"/>
      <c r="N258" s="484"/>
      <c r="O258" s="484"/>
      <c r="P258" s="586"/>
      <c r="Q258" s="571"/>
      <c r="R258" s="571"/>
      <c r="S258" s="571"/>
      <c r="T258" s="899"/>
      <c r="U258" s="756"/>
      <c r="V258" s="756"/>
      <c r="W258" s="581"/>
      <c r="X258" s="571"/>
      <c r="Y258" s="571"/>
      <c r="Z258" s="571"/>
      <c r="AA258" s="791"/>
      <c r="AB258" s="583"/>
      <c r="AC258" s="571"/>
      <c r="AD258" s="813"/>
      <c r="AE258" s="646"/>
      <c r="AF258" s="730"/>
      <c r="AG258" s="646"/>
      <c r="AH258" s="730"/>
      <c r="AI258" s="646"/>
      <c r="AJ258" s="416">
        <f t="shared" si="50"/>
        <v>248</v>
      </c>
      <c r="AK258" s="416" t="str">
        <f t="shared" si="15"/>
        <v/>
      </c>
      <c r="AL258" s="416" t="str">
        <f t="shared" si="48"/>
        <v/>
      </c>
      <c r="AM258" s="416" t="str">
        <f t="shared" si="49"/>
        <v/>
      </c>
      <c r="AN258" s="731"/>
      <c r="AO258" s="732"/>
      <c r="AP258" s="732"/>
      <c r="AQ258" s="479"/>
      <c r="AR258" s="479"/>
      <c r="AS258" s="584"/>
      <c r="AT258" s="584"/>
      <c r="AU258" s="585" t="str">
        <f t="shared" si="44"/>
        <v/>
      </c>
      <c r="AV258" s="585" t="str">
        <f t="shared" si="45"/>
        <v/>
      </c>
      <c r="AW258" s="479"/>
      <c r="AX258" s="479"/>
      <c r="AY258" s="587" t="str">
        <f t="shared" si="18"/>
        <v/>
      </c>
      <c r="AZ258" s="587" t="str">
        <f t="shared" si="19"/>
        <v/>
      </c>
      <c r="BA258" s="587" t="str">
        <f t="shared" si="20"/>
        <v/>
      </c>
      <c r="BB258" s="587" t="str">
        <f t="shared" si="21"/>
        <v/>
      </c>
      <c r="BC258" s="587" t="str">
        <f t="shared" si="22"/>
        <v/>
      </c>
      <c r="BD258" s="587" t="str">
        <f t="shared" si="23"/>
        <v/>
      </c>
      <c r="BE258" s="808"/>
      <c r="BF258" s="646"/>
      <c r="BG258" s="649"/>
      <c r="BH258" s="649"/>
    </row>
    <row r="259" spans="2:60" ht="13.5" customHeight="1" x14ac:dyDescent="0.25">
      <c r="B259" s="401"/>
      <c r="D259" s="416">
        <f t="shared" si="51"/>
        <v>249</v>
      </c>
      <c r="E259" s="534"/>
      <c r="F259" s="534"/>
      <c r="G259" s="534"/>
      <c r="H259" s="534"/>
      <c r="I259" s="571"/>
      <c r="J259" s="571"/>
      <c r="K259" s="571"/>
      <c r="L259" s="571"/>
      <c r="M259" s="571"/>
      <c r="N259" s="484"/>
      <c r="O259" s="484"/>
      <c r="P259" s="586"/>
      <c r="Q259" s="571"/>
      <c r="R259" s="571"/>
      <c r="S259" s="571"/>
      <c r="T259" s="899"/>
      <c r="U259" s="756"/>
      <c r="V259" s="756"/>
      <c r="W259" s="581"/>
      <c r="X259" s="571"/>
      <c r="Y259" s="571"/>
      <c r="Z259" s="571"/>
      <c r="AA259" s="791"/>
      <c r="AB259" s="583"/>
      <c r="AC259" s="571"/>
      <c r="AD259" s="813"/>
      <c r="AE259" s="646"/>
      <c r="AF259" s="730"/>
      <c r="AG259" s="646"/>
      <c r="AH259" s="730"/>
      <c r="AI259" s="646"/>
      <c r="AJ259" s="416">
        <f t="shared" si="50"/>
        <v>249</v>
      </c>
      <c r="AK259" s="416" t="str">
        <f t="shared" si="15"/>
        <v/>
      </c>
      <c r="AL259" s="416" t="str">
        <f t="shared" si="48"/>
        <v/>
      </c>
      <c r="AM259" s="416" t="str">
        <f t="shared" si="49"/>
        <v/>
      </c>
      <c r="AN259" s="731"/>
      <c r="AO259" s="732"/>
      <c r="AP259" s="732"/>
      <c r="AQ259" s="479"/>
      <c r="AR259" s="479"/>
      <c r="AS259" s="584"/>
      <c r="AT259" s="584"/>
      <c r="AU259" s="585" t="str">
        <f t="shared" si="44"/>
        <v/>
      </c>
      <c r="AV259" s="585" t="str">
        <f t="shared" si="45"/>
        <v/>
      </c>
      <c r="AW259" s="479"/>
      <c r="AX259" s="479"/>
      <c r="AY259" s="587" t="str">
        <f t="shared" si="18"/>
        <v/>
      </c>
      <c r="AZ259" s="587" t="str">
        <f t="shared" si="19"/>
        <v/>
      </c>
      <c r="BA259" s="587" t="str">
        <f t="shared" si="20"/>
        <v/>
      </c>
      <c r="BB259" s="587" t="str">
        <f t="shared" si="21"/>
        <v/>
      </c>
      <c r="BC259" s="587" t="str">
        <f t="shared" si="22"/>
        <v/>
      </c>
      <c r="BD259" s="587" t="str">
        <f t="shared" si="23"/>
        <v/>
      </c>
      <c r="BE259" s="808"/>
      <c r="BF259" s="646"/>
      <c r="BG259" s="649"/>
      <c r="BH259" s="649"/>
    </row>
    <row r="260" spans="2:60" ht="13.5" customHeight="1" x14ac:dyDescent="0.25">
      <c r="B260" s="401"/>
      <c r="D260" s="416">
        <f t="shared" si="51"/>
        <v>250</v>
      </c>
      <c r="E260" s="534"/>
      <c r="F260" s="534"/>
      <c r="G260" s="534"/>
      <c r="H260" s="534"/>
      <c r="I260" s="571"/>
      <c r="J260" s="571"/>
      <c r="K260" s="571"/>
      <c r="L260" s="571"/>
      <c r="M260" s="571"/>
      <c r="N260" s="484"/>
      <c r="O260" s="484"/>
      <c r="P260" s="586"/>
      <c r="Q260" s="571"/>
      <c r="R260" s="571"/>
      <c r="S260" s="571"/>
      <c r="T260" s="899"/>
      <c r="U260" s="756"/>
      <c r="V260" s="756"/>
      <c r="W260" s="581"/>
      <c r="X260" s="571"/>
      <c r="Y260" s="571"/>
      <c r="Z260" s="571"/>
      <c r="AA260" s="791"/>
      <c r="AB260" s="583"/>
      <c r="AC260" s="571"/>
      <c r="AD260" s="813"/>
      <c r="AE260" s="646"/>
      <c r="AF260" s="730"/>
      <c r="AG260" s="646"/>
      <c r="AH260" s="730"/>
      <c r="AI260" s="646"/>
      <c r="AJ260" s="416">
        <f t="shared" si="50"/>
        <v>250</v>
      </c>
      <c r="AK260" s="416" t="str">
        <f t="shared" si="15"/>
        <v/>
      </c>
      <c r="AL260" s="416" t="str">
        <f t="shared" si="48"/>
        <v/>
      </c>
      <c r="AM260" s="416" t="str">
        <f t="shared" si="49"/>
        <v/>
      </c>
      <c r="AN260" s="731"/>
      <c r="AO260" s="732"/>
      <c r="AP260" s="732"/>
      <c r="AQ260" s="479"/>
      <c r="AR260" s="479"/>
      <c r="AS260" s="584"/>
      <c r="AT260" s="584"/>
      <c r="AU260" s="585" t="str">
        <f t="shared" si="44"/>
        <v/>
      </c>
      <c r="AV260" s="585" t="str">
        <f t="shared" si="45"/>
        <v/>
      </c>
      <c r="AW260" s="479"/>
      <c r="AX260" s="479"/>
      <c r="AY260" s="587" t="str">
        <f t="shared" si="18"/>
        <v/>
      </c>
      <c r="AZ260" s="587" t="str">
        <f t="shared" si="19"/>
        <v/>
      </c>
      <c r="BA260" s="587" t="str">
        <f t="shared" si="20"/>
        <v/>
      </c>
      <c r="BB260" s="587" t="str">
        <f t="shared" si="21"/>
        <v/>
      </c>
      <c r="BC260" s="587" t="str">
        <f t="shared" si="22"/>
        <v/>
      </c>
      <c r="BD260" s="587" t="str">
        <f t="shared" si="23"/>
        <v/>
      </c>
      <c r="BE260" s="808"/>
      <c r="BF260" s="646"/>
      <c r="BG260" s="649"/>
      <c r="BH260" s="649"/>
    </row>
    <row r="261" spans="2:60" ht="13.5" customHeight="1" x14ac:dyDescent="0.25">
      <c r="B261" s="401"/>
      <c r="D261" s="416">
        <f t="shared" si="51"/>
        <v>251</v>
      </c>
      <c r="E261" s="534"/>
      <c r="F261" s="534"/>
      <c r="G261" s="534"/>
      <c r="H261" s="534"/>
      <c r="I261" s="571"/>
      <c r="J261" s="571"/>
      <c r="K261" s="571"/>
      <c r="L261" s="571"/>
      <c r="M261" s="571"/>
      <c r="N261" s="484"/>
      <c r="O261" s="484"/>
      <c r="P261" s="586"/>
      <c r="Q261" s="571"/>
      <c r="R261" s="571"/>
      <c r="S261" s="571"/>
      <c r="T261" s="899"/>
      <c r="U261" s="756"/>
      <c r="V261" s="756"/>
      <c r="W261" s="581"/>
      <c r="X261" s="571"/>
      <c r="Y261" s="571"/>
      <c r="Z261" s="571"/>
      <c r="AA261" s="791"/>
      <c r="AB261" s="583"/>
      <c r="AC261" s="571"/>
      <c r="AD261" s="813"/>
      <c r="AE261" s="646"/>
      <c r="AF261" s="730"/>
      <c r="AG261" s="646"/>
      <c r="AH261" s="730"/>
      <c r="AI261" s="646"/>
      <c r="AJ261" s="416">
        <f t="shared" si="50"/>
        <v>251</v>
      </c>
      <c r="AK261" s="416" t="str">
        <f t="shared" si="15"/>
        <v/>
      </c>
      <c r="AL261" s="416" t="str">
        <f t="shared" si="48"/>
        <v/>
      </c>
      <c r="AM261" s="416" t="str">
        <f t="shared" si="49"/>
        <v/>
      </c>
      <c r="AN261" s="731"/>
      <c r="AO261" s="732"/>
      <c r="AP261" s="732"/>
      <c r="AQ261" s="479"/>
      <c r="AR261" s="479"/>
      <c r="AS261" s="584"/>
      <c r="AT261" s="584"/>
      <c r="AU261" s="585" t="str">
        <f t="shared" si="44"/>
        <v/>
      </c>
      <c r="AV261" s="585" t="str">
        <f t="shared" si="45"/>
        <v/>
      </c>
      <c r="AW261" s="479"/>
      <c r="AX261" s="479"/>
      <c r="AY261" s="587" t="str">
        <f t="shared" si="18"/>
        <v/>
      </c>
      <c r="AZ261" s="587" t="str">
        <f t="shared" si="19"/>
        <v/>
      </c>
      <c r="BA261" s="587" t="str">
        <f t="shared" si="20"/>
        <v/>
      </c>
      <c r="BB261" s="587" t="str">
        <f t="shared" si="21"/>
        <v/>
      </c>
      <c r="BC261" s="587" t="str">
        <f t="shared" si="22"/>
        <v/>
      </c>
      <c r="BD261" s="587" t="str">
        <f t="shared" si="23"/>
        <v/>
      </c>
      <c r="BE261" s="808"/>
      <c r="BF261" s="646"/>
      <c r="BG261" s="649"/>
      <c r="BH261" s="649"/>
    </row>
    <row r="262" spans="2:60" ht="13.5" customHeight="1" x14ac:dyDescent="0.25">
      <c r="B262" s="401"/>
      <c r="D262" s="416">
        <f t="shared" si="51"/>
        <v>252</v>
      </c>
      <c r="E262" s="534"/>
      <c r="F262" s="534"/>
      <c r="G262" s="534"/>
      <c r="H262" s="534"/>
      <c r="I262" s="571"/>
      <c r="J262" s="571"/>
      <c r="K262" s="571"/>
      <c r="L262" s="571"/>
      <c r="M262" s="571"/>
      <c r="N262" s="484"/>
      <c r="O262" s="484"/>
      <c r="P262" s="586"/>
      <c r="Q262" s="571"/>
      <c r="R262" s="571"/>
      <c r="S262" s="571"/>
      <c r="T262" s="899"/>
      <c r="U262" s="756"/>
      <c r="V262" s="756"/>
      <c r="W262" s="581"/>
      <c r="X262" s="571"/>
      <c r="Y262" s="571"/>
      <c r="Z262" s="571"/>
      <c r="AA262" s="791"/>
      <c r="AB262" s="583"/>
      <c r="AC262" s="571"/>
      <c r="AD262" s="813"/>
      <c r="AE262" s="646"/>
      <c r="AF262" s="730"/>
      <c r="AG262" s="646"/>
      <c r="AH262" s="730"/>
      <c r="AI262" s="646"/>
      <c r="AJ262" s="416">
        <f t="shared" si="50"/>
        <v>252</v>
      </c>
      <c r="AK262" s="416" t="str">
        <f t="shared" si="15"/>
        <v/>
      </c>
      <c r="AL262" s="416" t="str">
        <f t="shared" si="48"/>
        <v/>
      </c>
      <c r="AM262" s="416" t="str">
        <f t="shared" si="49"/>
        <v/>
      </c>
      <c r="AN262" s="731"/>
      <c r="AO262" s="732"/>
      <c r="AP262" s="732"/>
      <c r="AQ262" s="479"/>
      <c r="AR262" s="479"/>
      <c r="AS262" s="584"/>
      <c r="AT262" s="584"/>
      <c r="AU262" s="585" t="str">
        <f t="shared" si="44"/>
        <v/>
      </c>
      <c r="AV262" s="585" t="str">
        <f t="shared" si="45"/>
        <v/>
      </c>
      <c r="AW262" s="479"/>
      <c r="AX262" s="479"/>
      <c r="AY262" s="587" t="str">
        <f t="shared" si="18"/>
        <v/>
      </c>
      <c r="AZ262" s="587" t="str">
        <f t="shared" si="19"/>
        <v/>
      </c>
      <c r="BA262" s="587" t="str">
        <f t="shared" si="20"/>
        <v/>
      </c>
      <c r="BB262" s="587" t="str">
        <f t="shared" si="21"/>
        <v/>
      </c>
      <c r="BC262" s="587" t="str">
        <f t="shared" si="22"/>
        <v/>
      </c>
      <c r="BD262" s="587" t="str">
        <f t="shared" si="23"/>
        <v/>
      </c>
      <c r="BE262" s="808"/>
      <c r="BF262" s="646"/>
      <c r="BG262" s="649"/>
      <c r="BH262" s="649"/>
    </row>
    <row r="263" spans="2:60" ht="13.5" customHeight="1" x14ac:dyDescent="0.25">
      <c r="B263" s="401"/>
      <c r="D263" s="416">
        <f t="shared" si="51"/>
        <v>253</v>
      </c>
      <c r="E263" s="534"/>
      <c r="F263" s="534"/>
      <c r="G263" s="534"/>
      <c r="H263" s="534"/>
      <c r="I263" s="571"/>
      <c r="J263" s="571"/>
      <c r="K263" s="571"/>
      <c r="L263" s="571"/>
      <c r="M263" s="571"/>
      <c r="N263" s="484"/>
      <c r="O263" s="484"/>
      <c r="P263" s="586"/>
      <c r="Q263" s="571"/>
      <c r="R263" s="571"/>
      <c r="S263" s="571"/>
      <c r="T263" s="899"/>
      <c r="U263" s="756"/>
      <c r="V263" s="756"/>
      <c r="W263" s="581"/>
      <c r="X263" s="571"/>
      <c r="Y263" s="571"/>
      <c r="Z263" s="571"/>
      <c r="AA263" s="791"/>
      <c r="AB263" s="583"/>
      <c r="AC263" s="571"/>
      <c r="AD263" s="813"/>
      <c r="AE263" s="646"/>
      <c r="AF263" s="730"/>
      <c r="AG263" s="646"/>
      <c r="AH263" s="730"/>
      <c r="AI263" s="646"/>
      <c r="AJ263" s="416">
        <f t="shared" si="50"/>
        <v>253</v>
      </c>
      <c r="AK263" s="416" t="str">
        <f t="shared" si="15"/>
        <v/>
      </c>
      <c r="AL263" s="416" t="str">
        <f t="shared" si="48"/>
        <v/>
      </c>
      <c r="AM263" s="416" t="str">
        <f t="shared" si="49"/>
        <v/>
      </c>
      <c r="AN263" s="731"/>
      <c r="AO263" s="732"/>
      <c r="AP263" s="732"/>
      <c r="AQ263" s="479"/>
      <c r="AR263" s="479"/>
      <c r="AS263" s="584"/>
      <c r="AT263" s="584"/>
      <c r="AU263" s="585" t="str">
        <f t="shared" si="44"/>
        <v/>
      </c>
      <c r="AV263" s="585" t="str">
        <f t="shared" si="45"/>
        <v/>
      </c>
      <c r="AW263" s="479"/>
      <c r="AX263" s="479"/>
      <c r="AY263" s="587" t="str">
        <f t="shared" si="18"/>
        <v/>
      </c>
      <c r="AZ263" s="587" t="str">
        <f t="shared" si="19"/>
        <v/>
      </c>
      <c r="BA263" s="587" t="str">
        <f t="shared" si="20"/>
        <v/>
      </c>
      <c r="BB263" s="587" t="str">
        <f t="shared" si="21"/>
        <v/>
      </c>
      <c r="BC263" s="587" t="str">
        <f t="shared" si="22"/>
        <v/>
      </c>
      <c r="BD263" s="587" t="str">
        <f t="shared" si="23"/>
        <v/>
      </c>
      <c r="BE263" s="808"/>
      <c r="BF263" s="646"/>
      <c r="BG263" s="649"/>
      <c r="BH263" s="649"/>
    </row>
    <row r="264" spans="2:60" ht="13.5" customHeight="1" x14ac:dyDescent="0.25">
      <c r="B264" s="401"/>
      <c r="D264" s="416">
        <f t="shared" si="51"/>
        <v>254</v>
      </c>
      <c r="E264" s="534"/>
      <c r="F264" s="534"/>
      <c r="G264" s="534"/>
      <c r="H264" s="534"/>
      <c r="I264" s="571"/>
      <c r="J264" s="571"/>
      <c r="K264" s="571"/>
      <c r="L264" s="571"/>
      <c r="M264" s="571"/>
      <c r="N264" s="484"/>
      <c r="O264" s="484"/>
      <c r="P264" s="586"/>
      <c r="Q264" s="571"/>
      <c r="R264" s="571"/>
      <c r="S264" s="571"/>
      <c r="T264" s="899"/>
      <c r="U264" s="756"/>
      <c r="V264" s="756"/>
      <c r="W264" s="581"/>
      <c r="X264" s="571"/>
      <c r="Y264" s="571"/>
      <c r="Z264" s="571"/>
      <c r="AA264" s="791"/>
      <c r="AB264" s="583"/>
      <c r="AC264" s="571"/>
      <c r="AD264" s="813"/>
      <c r="AE264" s="646"/>
      <c r="AF264" s="730"/>
      <c r="AG264" s="646"/>
      <c r="AH264" s="730"/>
      <c r="AI264" s="646"/>
      <c r="AJ264" s="416">
        <f t="shared" si="50"/>
        <v>254</v>
      </c>
      <c r="AK264" s="416" t="str">
        <f t="shared" si="15"/>
        <v/>
      </c>
      <c r="AL264" s="416" t="str">
        <f t="shared" si="48"/>
        <v/>
      </c>
      <c r="AM264" s="416" t="str">
        <f t="shared" si="49"/>
        <v/>
      </c>
      <c r="AN264" s="731"/>
      <c r="AO264" s="732"/>
      <c r="AP264" s="732"/>
      <c r="AQ264" s="479"/>
      <c r="AR264" s="479"/>
      <c r="AS264" s="584"/>
      <c r="AT264" s="584"/>
      <c r="AU264" s="585" t="str">
        <f t="shared" si="44"/>
        <v/>
      </c>
      <c r="AV264" s="585" t="str">
        <f t="shared" si="45"/>
        <v/>
      </c>
      <c r="AW264" s="479"/>
      <c r="AX264" s="479"/>
      <c r="AY264" s="587" t="str">
        <f t="shared" si="18"/>
        <v/>
      </c>
      <c r="AZ264" s="587" t="str">
        <f t="shared" si="19"/>
        <v/>
      </c>
      <c r="BA264" s="587" t="str">
        <f t="shared" si="20"/>
        <v/>
      </c>
      <c r="BB264" s="587" t="str">
        <f t="shared" si="21"/>
        <v/>
      </c>
      <c r="BC264" s="587" t="str">
        <f t="shared" si="22"/>
        <v/>
      </c>
      <c r="BD264" s="587" t="str">
        <f t="shared" si="23"/>
        <v/>
      </c>
      <c r="BE264" s="808"/>
      <c r="BF264" s="646"/>
      <c r="BG264" s="649"/>
      <c r="BH264" s="649"/>
    </row>
    <row r="265" spans="2:60" ht="13.5" customHeight="1" x14ac:dyDescent="0.25">
      <c r="B265" s="401"/>
      <c r="D265" s="416">
        <f t="shared" si="51"/>
        <v>255</v>
      </c>
      <c r="E265" s="534"/>
      <c r="F265" s="534"/>
      <c r="G265" s="534"/>
      <c r="H265" s="534"/>
      <c r="I265" s="571"/>
      <c r="J265" s="571"/>
      <c r="K265" s="571"/>
      <c r="L265" s="571"/>
      <c r="M265" s="571"/>
      <c r="N265" s="484"/>
      <c r="O265" s="484"/>
      <c r="P265" s="586"/>
      <c r="Q265" s="571"/>
      <c r="R265" s="571"/>
      <c r="S265" s="571"/>
      <c r="T265" s="899"/>
      <c r="U265" s="756"/>
      <c r="V265" s="756"/>
      <c r="W265" s="581"/>
      <c r="X265" s="571"/>
      <c r="Y265" s="571"/>
      <c r="Z265" s="571"/>
      <c r="AA265" s="791"/>
      <c r="AB265" s="583"/>
      <c r="AC265" s="571"/>
      <c r="AD265" s="813"/>
      <c r="AE265" s="646"/>
      <c r="AF265" s="730"/>
      <c r="AG265" s="646"/>
      <c r="AH265" s="730"/>
      <c r="AI265" s="646"/>
      <c r="AJ265" s="416">
        <f t="shared" si="50"/>
        <v>255</v>
      </c>
      <c r="AK265" s="416" t="str">
        <f t="shared" si="15"/>
        <v/>
      </c>
      <c r="AL265" s="416" t="str">
        <f t="shared" si="48"/>
        <v/>
      </c>
      <c r="AM265" s="416" t="str">
        <f t="shared" si="49"/>
        <v/>
      </c>
      <c r="AN265" s="731"/>
      <c r="AO265" s="732"/>
      <c r="AP265" s="732"/>
      <c r="AQ265" s="479"/>
      <c r="AR265" s="479"/>
      <c r="AS265" s="584"/>
      <c r="AT265" s="584"/>
      <c r="AU265" s="585" t="str">
        <f t="shared" si="44"/>
        <v/>
      </c>
      <c r="AV265" s="585" t="str">
        <f t="shared" si="45"/>
        <v/>
      </c>
      <c r="AW265" s="479"/>
      <c r="AX265" s="479"/>
      <c r="AY265" s="587" t="str">
        <f t="shared" si="18"/>
        <v/>
      </c>
      <c r="AZ265" s="587" t="str">
        <f t="shared" si="19"/>
        <v/>
      </c>
      <c r="BA265" s="587" t="str">
        <f t="shared" si="20"/>
        <v/>
      </c>
      <c r="BB265" s="587" t="str">
        <f t="shared" si="21"/>
        <v/>
      </c>
      <c r="BC265" s="587" t="str">
        <f t="shared" si="22"/>
        <v/>
      </c>
      <c r="BD265" s="587" t="str">
        <f t="shared" si="23"/>
        <v/>
      </c>
      <c r="BE265" s="808"/>
      <c r="BF265" s="646"/>
      <c r="BG265" s="649"/>
      <c r="BH265" s="649"/>
    </row>
    <row r="266" spans="2:60" ht="13.5" customHeight="1" x14ac:dyDescent="0.25">
      <c r="B266" s="401"/>
      <c r="D266" s="416">
        <f t="shared" si="51"/>
        <v>256</v>
      </c>
      <c r="E266" s="534"/>
      <c r="F266" s="534"/>
      <c r="G266" s="534"/>
      <c r="H266" s="534"/>
      <c r="I266" s="571"/>
      <c r="J266" s="571"/>
      <c r="K266" s="571"/>
      <c r="L266" s="571"/>
      <c r="M266" s="571"/>
      <c r="N266" s="484"/>
      <c r="O266" s="484"/>
      <c r="P266" s="586"/>
      <c r="Q266" s="571"/>
      <c r="R266" s="571"/>
      <c r="S266" s="571"/>
      <c r="T266" s="899"/>
      <c r="U266" s="756"/>
      <c r="V266" s="756"/>
      <c r="W266" s="581"/>
      <c r="X266" s="571"/>
      <c r="Y266" s="571"/>
      <c r="Z266" s="571"/>
      <c r="AA266" s="791"/>
      <c r="AB266" s="583"/>
      <c r="AC266" s="571"/>
      <c r="AD266" s="813"/>
      <c r="AE266" s="646"/>
      <c r="AF266" s="730"/>
      <c r="AG266" s="646"/>
      <c r="AH266" s="730"/>
      <c r="AI266" s="646"/>
      <c r="AJ266" s="416">
        <f t="shared" si="50"/>
        <v>256</v>
      </c>
      <c r="AK266" s="416" t="str">
        <f t="shared" si="15"/>
        <v/>
      </c>
      <c r="AL266" s="416" t="str">
        <f t="shared" si="48"/>
        <v/>
      </c>
      <c r="AM266" s="416" t="str">
        <f t="shared" si="49"/>
        <v/>
      </c>
      <c r="AN266" s="731"/>
      <c r="AO266" s="732"/>
      <c r="AP266" s="732"/>
      <c r="AQ266" s="479"/>
      <c r="AR266" s="479"/>
      <c r="AS266" s="584"/>
      <c r="AT266" s="584"/>
      <c r="AU266" s="585" t="str">
        <f t="shared" si="44"/>
        <v/>
      </c>
      <c r="AV266" s="585" t="str">
        <f t="shared" si="45"/>
        <v/>
      </c>
      <c r="AW266" s="479"/>
      <c r="AX266" s="479"/>
      <c r="AY266" s="587" t="str">
        <f t="shared" si="18"/>
        <v/>
      </c>
      <c r="AZ266" s="587" t="str">
        <f t="shared" si="19"/>
        <v/>
      </c>
      <c r="BA266" s="587" t="str">
        <f t="shared" si="20"/>
        <v/>
      </c>
      <c r="BB266" s="587" t="str">
        <f t="shared" si="21"/>
        <v/>
      </c>
      <c r="BC266" s="587" t="str">
        <f t="shared" si="22"/>
        <v/>
      </c>
      <c r="BD266" s="587" t="str">
        <f t="shared" si="23"/>
        <v/>
      </c>
      <c r="BE266" s="808"/>
      <c r="BF266" s="646"/>
      <c r="BG266" s="649"/>
      <c r="BH266" s="649"/>
    </row>
    <row r="267" spans="2:60" ht="13.5" customHeight="1" x14ac:dyDescent="0.25">
      <c r="B267" s="401"/>
      <c r="D267" s="416">
        <f t="shared" si="51"/>
        <v>257</v>
      </c>
      <c r="E267" s="534"/>
      <c r="F267" s="534"/>
      <c r="G267" s="534"/>
      <c r="H267" s="534"/>
      <c r="I267" s="571"/>
      <c r="J267" s="571"/>
      <c r="K267" s="571"/>
      <c r="L267" s="571"/>
      <c r="M267" s="571"/>
      <c r="N267" s="484"/>
      <c r="O267" s="484"/>
      <c r="P267" s="586"/>
      <c r="Q267" s="571"/>
      <c r="R267" s="571"/>
      <c r="S267" s="571"/>
      <c r="T267" s="899"/>
      <c r="U267" s="756"/>
      <c r="V267" s="756"/>
      <c r="W267" s="581"/>
      <c r="X267" s="571"/>
      <c r="Y267" s="571"/>
      <c r="Z267" s="571"/>
      <c r="AA267" s="791"/>
      <c r="AB267" s="583"/>
      <c r="AC267" s="571"/>
      <c r="AD267" s="813"/>
      <c r="AE267" s="646"/>
      <c r="AF267" s="730"/>
      <c r="AG267" s="646"/>
      <c r="AH267" s="730"/>
      <c r="AI267" s="646"/>
      <c r="AJ267" s="416">
        <f t="shared" si="50"/>
        <v>257</v>
      </c>
      <c r="AK267" s="416" t="str">
        <f t="shared" si="15"/>
        <v/>
      </c>
      <c r="AL267" s="416" t="str">
        <f t="shared" si="48"/>
        <v/>
      </c>
      <c r="AM267" s="416" t="str">
        <f t="shared" si="49"/>
        <v/>
      </c>
      <c r="AN267" s="731"/>
      <c r="AO267" s="732"/>
      <c r="AP267" s="732"/>
      <c r="AQ267" s="479"/>
      <c r="AR267" s="479"/>
      <c r="AS267" s="584"/>
      <c r="AT267" s="584"/>
      <c r="AU267" s="585" t="str">
        <f t="shared" si="44"/>
        <v/>
      </c>
      <c r="AV267" s="585" t="str">
        <f t="shared" si="45"/>
        <v/>
      </c>
      <c r="AW267" s="479"/>
      <c r="AX267" s="479"/>
      <c r="AY267" s="587" t="str">
        <f t="shared" si="18"/>
        <v/>
      </c>
      <c r="AZ267" s="587" t="str">
        <f t="shared" si="19"/>
        <v/>
      </c>
      <c r="BA267" s="587" t="str">
        <f t="shared" si="20"/>
        <v/>
      </c>
      <c r="BB267" s="587" t="str">
        <f t="shared" si="21"/>
        <v/>
      </c>
      <c r="BC267" s="587" t="str">
        <f t="shared" si="22"/>
        <v/>
      </c>
      <c r="BD267" s="587" t="str">
        <f t="shared" si="23"/>
        <v/>
      </c>
      <c r="BE267" s="808"/>
      <c r="BF267" s="646"/>
      <c r="BG267" s="649"/>
      <c r="BH267" s="649"/>
    </row>
    <row r="268" spans="2:60" ht="13.5" customHeight="1" x14ac:dyDescent="0.25">
      <c r="B268" s="401"/>
      <c r="D268" s="416">
        <f t="shared" si="51"/>
        <v>258</v>
      </c>
      <c r="E268" s="534"/>
      <c r="F268" s="534"/>
      <c r="G268" s="534"/>
      <c r="H268" s="534"/>
      <c r="I268" s="571"/>
      <c r="J268" s="571"/>
      <c r="K268" s="571"/>
      <c r="L268" s="571"/>
      <c r="M268" s="571"/>
      <c r="N268" s="484"/>
      <c r="O268" s="484"/>
      <c r="P268" s="586"/>
      <c r="Q268" s="571"/>
      <c r="R268" s="571"/>
      <c r="S268" s="571"/>
      <c r="T268" s="899"/>
      <c r="U268" s="756"/>
      <c r="V268" s="756"/>
      <c r="W268" s="581"/>
      <c r="X268" s="571"/>
      <c r="Y268" s="571"/>
      <c r="Z268" s="571"/>
      <c r="AA268" s="791"/>
      <c r="AB268" s="583"/>
      <c r="AC268" s="571"/>
      <c r="AD268" s="813"/>
      <c r="AE268" s="646"/>
      <c r="AF268" s="730"/>
      <c r="AG268" s="646"/>
      <c r="AH268" s="730"/>
      <c r="AI268" s="646"/>
      <c r="AJ268" s="416">
        <f t="shared" si="50"/>
        <v>258</v>
      </c>
      <c r="AK268" s="416" t="str">
        <f t="shared" si="15"/>
        <v/>
      </c>
      <c r="AL268" s="416" t="str">
        <f t="shared" si="48"/>
        <v/>
      </c>
      <c r="AM268" s="416" t="str">
        <f t="shared" si="49"/>
        <v/>
      </c>
      <c r="AN268" s="731"/>
      <c r="AO268" s="732"/>
      <c r="AP268" s="732"/>
      <c r="AQ268" s="479"/>
      <c r="AR268" s="479"/>
      <c r="AS268" s="584"/>
      <c r="AT268" s="584"/>
      <c r="AU268" s="585" t="str">
        <f t="shared" ref="AU268:AU331" si="52">IF(P268="","",IF(L268="○",AO268*3.6/1000*P268*AQ268*AS268+AP268*3.6/1000*P268*AR268*AT268,""))</f>
        <v/>
      </c>
      <c r="AV268" s="585" t="str">
        <f t="shared" ref="AV268:AV331" si="53">IF(P268="","",IF(L268&lt;&gt;"○",AO268/1000*P268*AQ268*AS268+AP268/1000*P268*AR268*AT268,""))</f>
        <v/>
      </c>
      <c r="AW268" s="479"/>
      <c r="AX268" s="479"/>
      <c r="AY268" s="587" t="str">
        <f t="shared" si="18"/>
        <v/>
      </c>
      <c r="AZ268" s="587" t="str">
        <f t="shared" si="19"/>
        <v/>
      </c>
      <c r="BA268" s="587" t="str">
        <f t="shared" si="20"/>
        <v/>
      </c>
      <c r="BB268" s="587" t="str">
        <f t="shared" si="21"/>
        <v/>
      </c>
      <c r="BC268" s="587" t="str">
        <f t="shared" si="22"/>
        <v/>
      </c>
      <c r="BD268" s="587" t="str">
        <f t="shared" si="23"/>
        <v/>
      </c>
      <c r="BE268" s="808"/>
      <c r="BF268" s="646"/>
      <c r="BG268" s="649"/>
      <c r="BH268" s="649"/>
    </row>
    <row r="269" spans="2:60" ht="13.5" customHeight="1" x14ac:dyDescent="0.25">
      <c r="B269" s="401"/>
      <c r="D269" s="416">
        <f t="shared" si="51"/>
        <v>259</v>
      </c>
      <c r="E269" s="534"/>
      <c r="F269" s="534"/>
      <c r="G269" s="534"/>
      <c r="H269" s="534"/>
      <c r="I269" s="571"/>
      <c r="J269" s="571"/>
      <c r="K269" s="571"/>
      <c r="L269" s="571"/>
      <c r="M269" s="571"/>
      <c r="N269" s="484"/>
      <c r="O269" s="484"/>
      <c r="P269" s="586"/>
      <c r="Q269" s="571"/>
      <c r="R269" s="571"/>
      <c r="S269" s="571"/>
      <c r="T269" s="899"/>
      <c r="U269" s="756"/>
      <c r="V269" s="756"/>
      <c r="W269" s="581"/>
      <c r="X269" s="571"/>
      <c r="Y269" s="571"/>
      <c r="Z269" s="571"/>
      <c r="AA269" s="791"/>
      <c r="AB269" s="583"/>
      <c r="AC269" s="571"/>
      <c r="AD269" s="813"/>
      <c r="AE269" s="646"/>
      <c r="AF269" s="730"/>
      <c r="AG269" s="646"/>
      <c r="AH269" s="730"/>
      <c r="AI269" s="646"/>
      <c r="AJ269" s="416">
        <f t="shared" si="50"/>
        <v>259</v>
      </c>
      <c r="AK269" s="416" t="str">
        <f t="shared" si="15"/>
        <v/>
      </c>
      <c r="AL269" s="416" t="str">
        <f t="shared" si="48"/>
        <v/>
      </c>
      <c r="AM269" s="416" t="str">
        <f t="shared" si="49"/>
        <v/>
      </c>
      <c r="AN269" s="731"/>
      <c r="AO269" s="732"/>
      <c r="AP269" s="732"/>
      <c r="AQ269" s="479"/>
      <c r="AR269" s="479"/>
      <c r="AS269" s="584"/>
      <c r="AT269" s="584"/>
      <c r="AU269" s="585" t="str">
        <f t="shared" si="52"/>
        <v/>
      </c>
      <c r="AV269" s="585" t="str">
        <f t="shared" si="53"/>
        <v/>
      </c>
      <c r="AW269" s="479"/>
      <c r="AX269" s="479"/>
      <c r="AY269" s="587" t="str">
        <f t="shared" si="18"/>
        <v/>
      </c>
      <c r="AZ269" s="587" t="str">
        <f t="shared" si="19"/>
        <v/>
      </c>
      <c r="BA269" s="587" t="str">
        <f t="shared" si="20"/>
        <v/>
      </c>
      <c r="BB269" s="587" t="str">
        <f t="shared" si="21"/>
        <v/>
      </c>
      <c r="BC269" s="587" t="str">
        <f t="shared" si="22"/>
        <v/>
      </c>
      <c r="BD269" s="587" t="str">
        <f t="shared" si="23"/>
        <v/>
      </c>
      <c r="BE269" s="808"/>
      <c r="BF269" s="646"/>
      <c r="BG269" s="649"/>
      <c r="BH269" s="649"/>
    </row>
    <row r="270" spans="2:60" ht="13.5" customHeight="1" x14ac:dyDescent="0.25">
      <c r="B270" s="401"/>
      <c r="D270" s="416">
        <f t="shared" si="51"/>
        <v>260</v>
      </c>
      <c r="E270" s="534"/>
      <c r="F270" s="534"/>
      <c r="G270" s="534"/>
      <c r="H270" s="534"/>
      <c r="I270" s="571"/>
      <c r="J270" s="571"/>
      <c r="K270" s="571"/>
      <c r="L270" s="571"/>
      <c r="M270" s="571"/>
      <c r="N270" s="484"/>
      <c r="O270" s="484"/>
      <c r="P270" s="586"/>
      <c r="Q270" s="571"/>
      <c r="R270" s="571"/>
      <c r="S270" s="571"/>
      <c r="T270" s="899"/>
      <c r="U270" s="756"/>
      <c r="V270" s="756"/>
      <c r="W270" s="581"/>
      <c r="X270" s="571"/>
      <c r="Y270" s="571"/>
      <c r="Z270" s="571"/>
      <c r="AA270" s="791"/>
      <c r="AB270" s="583"/>
      <c r="AC270" s="571"/>
      <c r="AD270" s="813"/>
      <c r="AE270" s="646"/>
      <c r="AF270" s="730"/>
      <c r="AG270" s="646"/>
      <c r="AH270" s="730"/>
      <c r="AI270" s="646"/>
      <c r="AJ270" s="416">
        <f t="shared" si="50"/>
        <v>260</v>
      </c>
      <c r="AK270" s="416" t="str">
        <f t="shared" si="15"/>
        <v/>
      </c>
      <c r="AL270" s="416" t="str">
        <f t="shared" si="48"/>
        <v/>
      </c>
      <c r="AM270" s="416" t="str">
        <f t="shared" si="49"/>
        <v/>
      </c>
      <c r="AN270" s="731"/>
      <c r="AO270" s="732"/>
      <c r="AP270" s="732"/>
      <c r="AQ270" s="479"/>
      <c r="AR270" s="479"/>
      <c r="AS270" s="584"/>
      <c r="AT270" s="584"/>
      <c r="AU270" s="585" t="str">
        <f t="shared" si="52"/>
        <v/>
      </c>
      <c r="AV270" s="585" t="str">
        <f t="shared" si="53"/>
        <v/>
      </c>
      <c r="AW270" s="479"/>
      <c r="AX270" s="479"/>
      <c r="AY270" s="587" t="str">
        <f t="shared" si="18"/>
        <v/>
      </c>
      <c r="AZ270" s="587" t="str">
        <f t="shared" si="19"/>
        <v/>
      </c>
      <c r="BA270" s="587" t="str">
        <f t="shared" si="20"/>
        <v/>
      </c>
      <c r="BB270" s="587" t="str">
        <f t="shared" si="21"/>
        <v/>
      </c>
      <c r="BC270" s="587" t="str">
        <f t="shared" si="22"/>
        <v/>
      </c>
      <c r="BD270" s="587" t="str">
        <f t="shared" si="23"/>
        <v/>
      </c>
      <c r="BE270" s="808"/>
      <c r="BF270" s="646"/>
      <c r="BG270" s="649"/>
      <c r="BH270" s="649"/>
    </row>
    <row r="271" spans="2:60" ht="13.5" customHeight="1" x14ac:dyDescent="0.25">
      <c r="B271" s="401"/>
      <c r="D271" s="416">
        <f t="shared" si="51"/>
        <v>261</v>
      </c>
      <c r="E271" s="534"/>
      <c r="F271" s="534"/>
      <c r="G271" s="534"/>
      <c r="H271" s="534"/>
      <c r="I271" s="571"/>
      <c r="J271" s="571"/>
      <c r="K271" s="571"/>
      <c r="L271" s="571"/>
      <c r="M271" s="571"/>
      <c r="N271" s="484"/>
      <c r="O271" s="484"/>
      <c r="P271" s="586"/>
      <c r="Q271" s="571"/>
      <c r="R271" s="571"/>
      <c r="S271" s="571"/>
      <c r="T271" s="899"/>
      <c r="U271" s="756"/>
      <c r="V271" s="756"/>
      <c r="W271" s="581"/>
      <c r="X271" s="571"/>
      <c r="Y271" s="571"/>
      <c r="Z271" s="571"/>
      <c r="AA271" s="791"/>
      <c r="AB271" s="583"/>
      <c r="AC271" s="571"/>
      <c r="AD271" s="813"/>
      <c r="AE271" s="646"/>
      <c r="AF271" s="730"/>
      <c r="AG271" s="646"/>
      <c r="AH271" s="730"/>
      <c r="AI271" s="646"/>
      <c r="AJ271" s="416">
        <f t="shared" si="50"/>
        <v>261</v>
      </c>
      <c r="AK271" s="416" t="str">
        <f t="shared" si="15"/>
        <v/>
      </c>
      <c r="AL271" s="416" t="str">
        <f t="shared" si="48"/>
        <v/>
      </c>
      <c r="AM271" s="416" t="str">
        <f t="shared" si="49"/>
        <v/>
      </c>
      <c r="AN271" s="731"/>
      <c r="AO271" s="732"/>
      <c r="AP271" s="732"/>
      <c r="AQ271" s="479"/>
      <c r="AR271" s="479"/>
      <c r="AS271" s="584"/>
      <c r="AT271" s="584"/>
      <c r="AU271" s="585" t="str">
        <f t="shared" si="52"/>
        <v/>
      </c>
      <c r="AV271" s="585" t="str">
        <f t="shared" si="53"/>
        <v/>
      </c>
      <c r="AW271" s="479"/>
      <c r="AX271" s="479"/>
      <c r="AY271" s="587" t="str">
        <f t="shared" si="18"/>
        <v/>
      </c>
      <c r="AZ271" s="587" t="str">
        <f t="shared" si="19"/>
        <v/>
      </c>
      <c r="BA271" s="587" t="str">
        <f t="shared" si="20"/>
        <v/>
      </c>
      <c r="BB271" s="587" t="str">
        <f t="shared" si="21"/>
        <v/>
      </c>
      <c r="BC271" s="587" t="str">
        <f t="shared" si="22"/>
        <v/>
      </c>
      <c r="BD271" s="587" t="str">
        <f t="shared" si="23"/>
        <v/>
      </c>
      <c r="BE271" s="808"/>
      <c r="BF271" s="646"/>
      <c r="BG271" s="649"/>
      <c r="BH271" s="649"/>
    </row>
    <row r="272" spans="2:60" ht="13.5" customHeight="1" x14ac:dyDescent="0.25">
      <c r="B272" s="401"/>
      <c r="D272" s="416">
        <f t="shared" si="51"/>
        <v>262</v>
      </c>
      <c r="E272" s="534"/>
      <c r="F272" s="534"/>
      <c r="G272" s="534"/>
      <c r="H272" s="534"/>
      <c r="I272" s="571"/>
      <c r="J272" s="571"/>
      <c r="K272" s="571"/>
      <c r="L272" s="571"/>
      <c r="M272" s="571"/>
      <c r="N272" s="484"/>
      <c r="O272" s="484"/>
      <c r="P272" s="586"/>
      <c r="Q272" s="571"/>
      <c r="R272" s="571"/>
      <c r="S272" s="571"/>
      <c r="T272" s="899"/>
      <c r="U272" s="756"/>
      <c r="V272" s="756"/>
      <c r="W272" s="581"/>
      <c r="X272" s="571"/>
      <c r="Y272" s="571"/>
      <c r="Z272" s="571"/>
      <c r="AA272" s="791"/>
      <c r="AB272" s="583"/>
      <c r="AC272" s="571"/>
      <c r="AD272" s="813"/>
      <c r="AE272" s="646"/>
      <c r="AF272" s="730"/>
      <c r="AG272" s="646"/>
      <c r="AH272" s="730"/>
      <c r="AI272" s="646"/>
      <c r="AJ272" s="416">
        <f t="shared" si="50"/>
        <v>262</v>
      </c>
      <c r="AK272" s="416" t="str">
        <f t="shared" si="15"/>
        <v/>
      </c>
      <c r="AL272" s="416" t="str">
        <f t="shared" si="48"/>
        <v/>
      </c>
      <c r="AM272" s="416" t="str">
        <f t="shared" si="49"/>
        <v/>
      </c>
      <c r="AN272" s="731"/>
      <c r="AO272" s="732"/>
      <c r="AP272" s="732"/>
      <c r="AQ272" s="479"/>
      <c r="AR272" s="479"/>
      <c r="AS272" s="584"/>
      <c r="AT272" s="584"/>
      <c r="AU272" s="585" t="str">
        <f t="shared" si="52"/>
        <v/>
      </c>
      <c r="AV272" s="585" t="str">
        <f t="shared" si="53"/>
        <v/>
      </c>
      <c r="AW272" s="479"/>
      <c r="AX272" s="479"/>
      <c r="AY272" s="587" t="str">
        <f t="shared" si="18"/>
        <v/>
      </c>
      <c r="AZ272" s="587" t="str">
        <f t="shared" si="19"/>
        <v/>
      </c>
      <c r="BA272" s="587" t="str">
        <f t="shared" si="20"/>
        <v/>
      </c>
      <c r="BB272" s="587" t="str">
        <f t="shared" si="21"/>
        <v/>
      </c>
      <c r="BC272" s="587" t="str">
        <f t="shared" si="22"/>
        <v/>
      </c>
      <c r="BD272" s="587" t="str">
        <f t="shared" si="23"/>
        <v/>
      </c>
      <c r="BE272" s="808"/>
      <c r="BF272" s="646"/>
      <c r="BG272" s="649"/>
      <c r="BH272" s="649"/>
    </row>
    <row r="273" spans="2:60" ht="13.5" customHeight="1" x14ac:dyDescent="0.25">
      <c r="B273" s="401"/>
      <c r="D273" s="416">
        <f t="shared" si="51"/>
        <v>263</v>
      </c>
      <c r="E273" s="534"/>
      <c r="F273" s="534"/>
      <c r="G273" s="534"/>
      <c r="H273" s="534"/>
      <c r="I273" s="571"/>
      <c r="J273" s="571"/>
      <c r="K273" s="571"/>
      <c r="L273" s="571"/>
      <c r="M273" s="571"/>
      <c r="N273" s="484"/>
      <c r="O273" s="484"/>
      <c r="P273" s="586"/>
      <c r="Q273" s="571"/>
      <c r="R273" s="571"/>
      <c r="S273" s="571"/>
      <c r="T273" s="899"/>
      <c r="U273" s="756"/>
      <c r="V273" s="756"/>
      <c r="W273" s="581"/>
      <c r="X273" s="571"/>
      <c r="Y273" s="571"/>
      <c r="Z273" s="571"/>
      <c r="AA273" s="791"/>
      <c r="AB273" s="583"/>
      <c r="AC273" s="571"/>
      <c r="AD273" s="813"/>
      <c r="AE273" s="646"/>
      <c r="AF273" s="730"/>
      <c r="AG273" s="646"/>
      <c r="AH273" s="730"/>
      <c r="AI273" s="646"/>
      <c r="AJ273" s="416">
        <f t="shared" si="50"/>
        <v>263</v>
      </c>
      <c r="AK273" s="416" t="str">
        <f t="shared" si="15"/>
        <v/>
      </c>
      <c r="AL273" s="416" t="str">
        <f t="shared" si="48"/>
        <v/>
      </c>
      <c r="AM273" s="416" t="str">
        <f t="shared" si="49"/>
        <v/>
      </c>
      <c r="AN273" s="731"/>
      <c r="AO273" s="732"/>
      <c r="AP273" s="732"/>
      <c r="AQ273" s="479"/>
      <c r="AR273" s="479"/>
      <c r="AS273" s="584"/>
      <c r="AT273" s="584"/>
      <c r="AU273" s="585" t="str">
        <f t="shared" si="52"/>
        <v/>
      </c>
      <c r="AV273" s="585" t="str">
        <f t="shared" si="53"/>
        <v/>
      </c>
      <c r="AW273" s="479"/>
      <c r="AX273" s="479"/>
      <c r="AY273" s="587" t="str">
        <f t="shared" si="18"/>
        <v/>
      </c>
      <c r="AZ273" s="587" t="str">
        <f t="shared" si="19"/>
        <v/>
      </c>
      <c r="BA273" s="587" t="str">
        <f t="shared" si="20"/>
        <v/>
      </c>
      <c r="BB273" s="587" t="str">
        <f t="shared" si="21"/>
        <v/>
      </c>
      <c r="BC273" s="587" t="str">
        <f t="shared" si="22"/>
        <v/>
      </c>
      <c r="BD273" s="587" t="str">
        <f t="shared" si="23"/>
        <v/>
      </c>
      <c r="BE273" s="808"/>
      <c r="BF273" s="646"/>
      <c r="BG273" s="649"/>
      <c r="BH273" s="649"/>
    </row>
    <row r="274" spans="2:60" ht="13.5" customHeight="1" x14ac:dyDescent="0.25">
      <c r="B274" s="401"/>
      <c r="D274" s="416">
        <f t="shared" si="51"/>
        <v>264</v>
      </c>
      <c r="E274" s="534"/>
      <c r="F274" s="534"/>
      <c r="G274" s="534"/>
      <c r="H274" s="534"/>
      <c r="I274" s="571"/>
      <c r="J274" s="571"/>
      <c r="K274" s="571"/>
      <c r="L274" s="571"/>
      <c r="M274" s="571"/>
      <c r="N274" s="484"/>
      <c r="O274" s="484"/>
      <c r="P274" s="586"/>
      <c r="Q274" s="571"/>
      <c r="R274" s="571"/>
      <c r="S274" s="571"/>
      <c r="T274" s="899"/>
      <c r="U274" s="756"/>
      <c r="V274" s="756"/>
      <c r="W274" s="581"/>
      <c r="X274" s="571"/>
      <c r="Y274" s="571"/>
      <c r="Z274" s="571"/>
      <c r="AA274" s="791"/>
      <c r="AB274" s="583"/>
      <c r="AC274" s="571"/>
      <c r="AD274" s="813"/>
      <c r="AE274" s="646"/>
      <c r="AF274" s="730"/>
      <c r="AG274" s="646"/>
      <c r="AH274" s="730"/>
      <c r="AI274" s="646"/>
      <c r="AJ274" s="416">
        <f t="shared" si="50"/>
        <v>264</v>
      </c>
      <c r="AK274" s="416" t="str">
        <f t="shared" si="15"/>
        <v/>
      </c>
      <c r="AL274" s="416" t="str">
        <f t="shared" si="48"/>
        <v/>
      </c>
      <c r="AM274" s="416" t="str">
        <f t="shared" si="49"/>
        <v/>
      </c>
      <c r="AN274" s="731"/>
      <c r="AO274" s="732"/>
      <c r="AP274" s="732"/>
      <c r="AQ274" s="479"/>
      <c r="AR274" s="479"/>
      <c r="AS274" s="584"/>
      <c r="AT274" s="584"/>
      <c r="AU274" s="585" t="str">
        <f t="shared" si="52"/>
        <v/>
      </c>
      <c r="AV274" s="585" t="str">
        <f t="shared" si="53"/>
        <v/>
      </c>
      <c r="AW274" s="479"/>
      <c r="AX274" s="479"/>
      <c r="AY274" s="587" t="str">
        <f t="shared" si="18"/>
        <v/>
      </c>
      <c r="AZ274" s="587" t="str">
        <f t="shared" si="19"/>
        <v/>
      </c>
      <c r="BA274" s="587" t="str">
        <f t="shared" si="20"/>
        <v/>
      </c>
      <c r="BB274" s="587" t="str">
        <f t="shared" si="21"/>
        <v/>
      </c>
      <c r="BC274" s="587" t="str">
        <f t="shared" si="22"/>
        <v/>
      </c>
      <c r="BD274" s="587" t="str">
        <f t="shared" si="23"/>
        <v/>
      </c>
      <c r="BE274" s="808"/>
      <c r="BF274" s="646"/>
      <c r="BG274" s="649"/>
      <c r="BH274" s="649"/>
    </row>
    <row r="275" spans="2:60" ht="13.5" customHeight="1" x14ac:dyDescent="0.25">
      <c r="B275" s="401"/>
      <c r="D275" s="416">
        <f t="shared" si="51"/>
        <v>265</v>
      </c>
      <c r="E275" s="534"/>
      <c r="F275" s="534"/>
      <c r="G275" s="534"/>
      <c r="H275" s="534"/>
      <c r="I275" s="571"/>
      <c r="J275" s="571"/>
      <c r="K275" s="571"/>
      <c r="L275" s="571"/>
      <c r="M275" s="571"/>
      <c r="N275" s="484"/>
      <c r="O275" s="484"/>
      <c r="P275" s="586"/>
      <c r="Q275" s="571"/>
      <c r="R275" s="571"/>
      <c r="S275" s="571"/>
      <c r="T275" s="899"/>
      <c r="U275" s="756"/>
      <c r="V275" s="756"/>
      <c r="W275" s="581"/>
      <c r="X275" s="571"/>
      <c r="Y275" s="571"/>
      <c r="Z275" s="571"/>
      <c r="AA275" s="791"/>
      <c r="AB275" s="583"/>
      <c r="AC275" s="571"/>
      <c r="AD275" s="813"/>
      <c r="AE275" s="646"/>
      <c r="AF275" s="730"/>
      <c r="AG275" s="646"/>
      <c r="AH275" s="730"/>
      <c r="AI275" s="646"/>
      <c r="AJ275" s="416">
        <f t="shared" si="50"/>
        <v>265</v>
      </c>
      <c r="AK275" s="416" t="str">
        <f t="shared" si="15"/>
        <v/>
      </c>
      <c r="AL275" s="416" t="str">
        <f t="shared" si="48"/>
        <v/>
      </c>
      <c r="AM275" s="416" t="str">
        <f t="shared" si="49"/>
        <v/>
      </c>
      <c r="AN275" s="731"/>
      <c r="AO275" s="732"/>
      <c r="AP275" s="732"/>
      <c r="AQ275" s="479"/>
      <c r="AR275" s="479"/>
      <c r="AS275" s="584"/>
      <c r="AT275" s="584"/>
      <c r="AU275" s="585" t="str">
        <f t="shared" si="52"/>
        <v/>
      </c>
      <c r="AV275" s="585" t="str">
        <f t="shared" si="53"/>
        <v/>
      </c>
      <c r="AW275" s="479"/>
      <c r="AX275" s="479"/>
      <c r="AY275" s="587" t="str">
        <f t="shared" si="18"/>
        <v/>
      </c>
      <c r="AZ275" s="587" t="str">
        <f t="shared" si="19"/>
        <v/>
      </c>
      <c r="BA275" s="587" t="str">
        <f t="shared" si="20"/>
        <v/>
      </c>
      <c r="BB275" s="587" t="str">
        <f t="shared" si="21"/>
        <v/>
      </c>
      <c r="BC275" s="587" t="str">
        <f t="shared" si="22"/>
        <v/>
      </c>
      <c r="BD275" s="587" t="str">
        <f t="shared" si="23"/>
        <v/>
      </c>
      <c r="BE275" s="808"/>
      <c r="BF275" s="646"/>
      <c r="BG275" s="649"/>
      <c r="BH275" s="649"/>
    </row>
    <row r="276" spans="2:60" ht="13.5" customHeight="1" x14ac:dyDescent="0.25">
      <c r="B276" s="401"/>
      <c r="D276" s="416">
        <f t="shared" si="51"/>
        <v>266</v>
      </c>
      <c r="E276" s="534"/>
      <c r="F276" s="534"/>
      <c r="G276" s="534"/>
      <c r="H276" s="534"/>
      <c r="I276" s="571"/>
      <c r="J276" s="571"/>
      <c r="K276" s="571"/>
      <c r="L276" s="571"/>
      <c r="M276" s="571"/>
      <c r="N276" s="484"/>
      <c r="O276" s="484"/>
      <c r="P276" s="586"/>
      <c r="Q276" s="571"/>
      <c r="R276" s="571"/>
      <c r="S276" s="571"/>
      <c r="T276" s="899"/>
      <c r="U276" s="756"/>
      <c r="V276" s="756"/>
      <c r="W276" s="581"/>
      <c r="X276" s="571"/>
      <c r="Y276" s="571"/>
      <c r="Z276" s="571"/>
      <c r="AA276" s="791"/>
      <c r="AB276" s="583"/>
      <c r="AC276" s="571"/>
      <c r="AD276" s="813"/>
      <c r="AE276" s="646"/>
      <c r="AF276" s="730"/>
      <c r="AG276" s="646"/>
      <c r="AH276" s="730"/>
      <c r="AI276" s="646"/>
      <c r="AJ276" s="416">
        <f t="shared" si="50"/>
        <v>266</v>
      </c>
      <c r="AK276" s="416" t="str">
        <f t="shared" si="15"/>
        <v/>
      </c>
      <c r="AL276" s="416" t="str">
        <f t="shared" si="48"/>
        <v/>
      </c>
      <c r="AM276" s="416" t="str">
        <f t="shared" si="49"/>
        <v/>
      </c>
      <c r="AN276" s="731"/>
      <c r="AO276" s="732"/>
      <c r="AP276" s="732"/>
      <c r="AQ276" s="479"/>
      <c r="AR276" s="479"/>
      <c r="AS276" s="584"/>
      <c r="AT276" s="584"/>
      <c r="AU276" s="585" t="str">
        <f t="shared" si="52"/>
        <v/>
      </c>
      <c r="AV276" s="585" t="str">
        <f t="shared" si="53"/>
        <v/>
      </c>
      <c r="AW276" s="479"/>
      <c r="AX276" s="479"/>
      <c r="AY276" s="587" t="str">
        <f t="shared" si="18"/>
        <v/>
      </c>
      <c r="AZ276" s="587" t="str">
        <f t="shared" si="19"/>
        <v/>
      </c>
      <c r="BA276" s="587" t="str">
        <f t="shared" si="20"/>
        <v/>
      </c>
      <c r="BB276" s="587" t="str">
        <f t="shared" si="21"/>
        <v/>
      </c>
      <c r="BC276" s="587" t="str">
        <f t="shared" si="22"/>
        <v/>
      </c>
      <c r="BD276" s="587" t="str">
        <f t="shared" si="23"/>
        <v/>
      </c>
      <c r="BE276" s="808"/>
      <c r="BF276" s="646"/>
      <c r="BG276" s="649"/>
      <c r="BH276" s="649"/>
    </row>
    <row r="277" spans="2:60" ht="13.5" customHeight="1" x14ac:dyDescent="0.25">
      <c r="B277" s="401"/>
      <c r="D277" s="416">
        <f t="shared" si="51"/>
        <v>267</v>
      </c>
      <c r="E277" s="534"/>
      <c r="F277" s="534"/>
      <c r="G277" s="534"/>
      <c r="H277" s="534"/>
      <c r="I277" s="571"/>
      <c r="J277" s="571"/>
      <c r="K277" s="571"/>
      <c r="L277" s="571"/>
      <c r="M277" s="571"/>
      <c r="N277" s="484"/>
      <c r="O277" s="484"/>
      <c r="P277" s="586"/>
      <c r="Q277" s="571"/>
      <c r="R277" s="571"/>
      <c r="S277" s="571"/>
      <c r="T277" s="899"/>
      <c r="U277" s="756"/>
      <c r="V277" s="756"/>
      <c r="W277" s="581"/>
      <c r="X277" s="571"/>
      <c r="Y277" s="571"/>
      <c r="Z277" s="571"/>
      <c r="AA277" s="791"/>
      <c r="AB277" s="583"/>
      <c r="AC277" s="571"/>
      <c r="AD277" s="813"/>
      <c r="AE277" s="646"/>
      <c r="AF277" s="730"/>
      <c r="AG277" s="646"/>
      <c r="AH277" s="730"/>
      <c r="AI277" s="646"/>
      <c r="AJ277" s="416">
        <f t="shared" si="50"/>
        <v>267</v>
      </c>
      <c r="AK277" s="416" t="str">
        <f t="shared" si="15"/>
        <v/>
      </c>
      <c r="AL277" s="416" t="str">
        <f t="shared" si="48"/>
        <v/>
      </c>
      <c r="AM277" s="416" t="str">
        <f t="shared" si="49"/>
        <v/>
      </c>
      <c r="AN277" s="731"/>
      <c r="AO277" s="732"/>
      <c r="AP277" s="732"/>
      <c r="AQ277" s="479"/>
      <c r="AR277" s="479"/>
      <c r="AS277" s="584"/>
      <c r="AT277" s="584"/>
      <c r="AU277" s="585" t="str">
        <f t="shared" si="52"/>
        <v/>
      </c>
      <c r="AV277" s="585" t="str">
        <f t="shared" si="53"/>
        <v/>
      </c>
      <c r="AW277" s="479"/>
      <c r="AX277" s="479"/>
      <c r="AY277" s="587" t="str">
        <f t="shared" si="18"/>
        <v/>
      </c>
      <c r="AZ277" s="587" t="str">
        <f t="shared" si="19"/>
        <v/>
      </c>
      <c r="BA277" s="587" t="str">
        <f t="shared" si="20"/>
        <v/>
      </c>
      <c r="BB277" s="587" t="str">
        <f t="shared" si="21"/>
        <v/>
      </c>
      <c r="BC277" s="587" t="str">
        <f t="shared" si="22"/>
        <v/>
      </c>
      <c r="BD277" s="587" t="str">
        <f t="shared" si="23"/>
        <v/>
      </c>
      <c r="BE277" s="808"/>
      <c r="BF277" s="646"/>
      <c r="BG277" s="649"/>
      <c r="BH277" s="649"/>
    </row>
    <row r="278" spans="2:60" ht="13.5" customHeight="1" x14ac:dyDescent="0.25">
      <c r="B278" s="401"/>
      <c r="D278" s="416">
        <f t="shared" si="51"/>
        <v>268</v>
      </c>
      <c r="E278" s="534"/>
      <c r="F278" s="534"/>
      <c r="G278" s="534"/>
      <c r="H278" s="534"/>
      <c r="I278" s="571"/>
      <c r="J278" s="571"/>
      <c r="K278" s="571"/>
      <c r="L278" s="571"/>
      <c r="M278" s="571"/>
      <c r="N278" s="484"/>
      <c r="O278" s="484"/>
      <c r="P278" s="586"/>
      <c r="Q278" s="571"/>
      <c r="R278" s="571"/>
      <c r="S278" s="571"/>
      <c r="T278" s="899"/>
      <c r="U278" s="756"/>
      <c r="V278" s="756"/>
      <c r="W278" s="581"/>
      <c r="X278" s="571"/>
      <c r="Y278" s="571"/>
      <c r="Z278" s="571"/>
      <c r="AA278" s="791"/>
      <c r="AB278" s="583"/>
      <c r="AC278" s="571"/>
      <c r="AD278" s="813"/>
      <c r="AE278" s="646"/>
      <c r="AF278" s="730"/>
      <c r="AG278" s="646"/>
      <c r="AH278" s="730"/>
      <c r="AI278" s="646"/>
      <c r="AJ278" s="416">
        <f t="shared" si="50"/>
        <v>268</v>
      </c>
      <c r="AK278" s="416" t="str">
        <f t="shared" si="15"/>
        <v/>
      </c>
      <c r="AL278" s="416" t="str">
        <f t="shared" si="48"/>
        <v/>
      </c>
      <c r="AM278" s="416" t="str">
        <f t="shared" si="49"/>
        <v/>
      </c>
      <c r="AN278" s="731"/>
      <c r="AO278" s="732"/>
      <c r="AP278" s="732"/>
      <c r="AQ278" s="479"/>
      <c r="AR278" s="479"/>
      <c r="AS278" s="584"/>
      <c r="AT278" s="584"/>
      <c r="AU278" s="585" t="str">
        <f t="shared" si="52"/>
        <v/>
      </c>
      <c r="AV278" s="585" t="str">
        <f t="shared" si="53"/>
        <v/>
      </c>
      <c r="AW278" s="479"/>
      <c r="AX278" s="479"/>
      <c r="AY278" s="587" t="str">
        <f t="shared" si="18"/>
        <v/>
      </c>
      <c r="AZ278" s="587" t="str">
        <f t="shared" si="19"/>
        <v/>
      </c>
      <c r="BA278" s="587" t="str">
        <f t="shared" si="20"/>
        <v/>
      </c>
      <c r="BB278" s="587" t="str">
        <f t="shared" si="21"/>
        <v/>
      </c>
      <c r="BC278" s="587" t="str">
        <f t="shared" si="22"/>
        <v/>
      </c>
      <c r="BD278" s="587" t="str">
        <f t="shared" si="23"/>
        <v/>
      </c>
      <c r="BE278" s="808"/>
      <c r="BF278" s="646"/>
      <c r="BG278" s="649"/>
      <c r="BH278" s="649"/>
    </row>
    <row r="279" spans="2:60" ht="13.5" customHeight="1" x14ac:dyDescent="0.25">
      <c r="B279" s="401"/>
      <c r="D279" s="416">
        <f t="shared" si="51"/>
        <v>269</v>
      </c>
      <c r="E279" s="534"/>
      <c r="F279" s="534"/>
      <c r="G279" s="534"/>
      <c r="H279" s="534"/>
      <c r="I279" s="571"/>
      <c r="J279" s="571"/>
      <c r="K279" s="571"/>
      <c r="L279" s="571"/>
      <c r="M279" s="571"/>
      <c r="N279" s="484"/>
      <c r="O279" s="484"/>
      <c r="P279" s="586"/>
      <c r="Q279" s="571"/>
      <c r="R279" s="571"/>
      <c r="S279" s="571"/>
      <c r="T279" s="899"/>
      <c r="U279" s="756"/>
      <c r="V279" s="756"/>
      <c r="W279" s="581"/>
      <c r="X279" s="571"/>
      <c r="Y279" s="571"/>
      <c r="Z279" s="571"/>
      <c r="AA279" s="791"/>
      <c r="AB279" s="583"/>
      <c r="AC279" s="571"/>
      <c r="AD279" s="813"/>
      <c r="AE279" s="646"/>
      <c r="AF279" s="730"/>
      <c r="AG279" s="646"/>
      <c r="AH279" s="730"/>
      <c r="AI279" s="646"/>
      <c r="AJ279" s="416">
        <f t="shared" si="50"/>
        <v>269</v>
      </c>
      <c r="AK279" s="416" t="str">
        <f t="shared" si="15"/>
        <v/>
      </c>
      <c r="AL279" s="416" t="str">
        <f t="shared" si="48"/>
        <v/>
      </c>
      <c r="AM279" s="416" t="str">
        <f t="shared" si="49"/>
        <v/>
      </c>
      <c r="AN279" s="731"/>
      <c r="AO279" s="732"/>
      <c r="AP279" s="732"/>
      <c r="AQ279" s="479"/>
      <c r="AR279" s="479"/>
      <c r="AS279" s="584"/>
      <c r="AT279" s="584"/>
      <c r="AU279" s="585" t="str">
        <f t="shared" si="52"/>
        <v/>
      </c>
      <c r="AV279" s="585" t="str">
        <f t="shared" si="53"/>
        <v/>
      </c>
      <c r="AW279" s="479"/>
      <c r="AX279" s="479"/>
      <c r="AY279" s="587" t="str">
        <f t="shared" si="18"/>
        <v/>
      </c>
      <c r="AZ279" s="587" t="str">
        <f t="shared" si="19"/>
        <v/>
      </c>
      <c r="BA279" s="587" t="str">
        <f t="shared" si="20"/>
        <v/>
      </c>
      <c r="BB279" s="587" t="str">
        <f t="shared" si="21"/>
        <v/>
      </c>
      <c r="BC279" s="587" t="str">
        <f t="shared" si="22"/>
        <v/>
      </c>
      <c r="BD279" s="587" t="str">
        <f t="shared" si="23"/>
        <v/>
      </c>
      <c r="BE279" s="808"/>
      <c r="BF279" s="646"/>
      <c r="BG279" s="649"/>
      <c r="BH279" s="649"/>
    </row>
    <row r="280" spans="2:60" ht="13.5" customHeight="1" x14ac:dyDescent="0.25">
      <c r="B280" s="401"/>
      <c r="D280" s="416">
        <f t="shared" si="51"/>
        <v>270</v>
      </c>
      <c r="E280" s="534"/>
      <c r="F280" s="534"/>
      <c r="G280" s="534"/>
      <c r="H280" s="534"/>
      <c r="I280" s="571"/>
      <c r="J280" s="571"/>
      <c r="K280" s="571"/>
      <c r="L280" s="571"/>
      <c r="M280" s="571"/>
      <c r="N280" s="484"/>
      <c r="O280" s="484"/>
      <c r="P280" s="586"/>
      <c r="Q280" s="571"/>
      <c r="R280" s="571"/>
      <c r="S280" s="571"/>
      <c r="T280" s="899"/>
      <c r="U280" s="756"/>
      <c r="V280" s="756"/>
      <c r="W280" s="581"/>
      <c r="X280" s="571"/>
      <c r="Y280" s="571"/>
      <c r="Z280" s="571"/>
      <c r="AA280" s="791"/>
      <c r="AB280" s="583"/>
      <c r="AC280" s="571"/>
      <c r="AD280" s="813"/>
      <c r="AE280" s="646"/>
      <c r="AF280" s="730"/>
      <c r="AG280" s="646"/>
      <c r="AH280" s="730"/>
      <c r="AI280" s="646"/>
      <c r="AJ280" s="416">
        <f>AJ279+1</f>
        <v>270</v>
      </c>
      <c r="AK280" s="416" t="str">
        <f t="shared" si="15"/>
        <v/>
      </c>
      <c r="AL280" s="416" t="str">
        <f t="shared" si="48"/>
        <v/>
      </c>
      <c r="AM280" s="416" t="str">
        <f t="shared" si="49"/>
        <v/>
      </c>
      <c r="AN280" s="731"/>
      <c r="AO280" s="732"/>
      <c r="AP280" s="732"/>
      <c r="AQ280" s="479"/>
      <c r="AR280" s="479"/>
      <c r="AS280" s="584"/>
      <c r="AT280" s="584"/>
      <c r="AU280" s="585" t="str">
        <f t="shared" si="52"/>
        <v/>
      </c>
      <c r="AV280" s="585" t="str">
        <f t="shared" si="53"/>
        <v/>
      </c>
      <c r="AW280" s="479"/>
      <c r="AX280" s="479"/>
      <c r="AY280" s="587" t="str">
        <f t="shared" si="18"/>
        <v/>
      </c>
      <c r="AZ280" s="587" t="str">
        <f t="shared" si="19"/>
        <v/>
      </c>
      <c r="BA280" s="587" t="str">
        <f t="shared" si="20"/>
        <v/>
      </c>
      <c r="BB280" s="587" t="str">
        <f t="shared" si="21"/>
        <v/>
      </c>
      <c r="BC280" s="587" t="str">
        <f t="shared" si="22"/>
        <v/>
      </c>
      <c r="BD280" s="587" t="str">
        <f t="shared" si="23"/>
        <v/>
      </c>
      <c r="BE280" s="808"/>
      <c r="BF280" s="646"/>
      <c r="BG280" s="649"/>
      <c r="BH280" s="649"/>
    </row>
    <row r="281" spans="2:60" ht="13.5" customHeight="1" x14ac:dyDescent="0.25">
      <c r="B281" s="401"/>
      <c r="D281" s="416">
        <f>D280+1</f>
        <v>271</v>
      </c>
      <c r="E281" s="534"/>
      <c r="F281" s="534"/>
      <c r="G281" s="534"/>
      <c r="H281" s="534"/>
      <c r="I281" s="571"/>
      <c r="J281" s="571"/>
      <c r="K281" s="571"/>
      <c r="L281" s="571"/>
      <c r="M281" s="571"/>
      <c r="N281" s="484"/>
      <c r="O281" s="484"/>
      <c r="P281" s="586"/>
      <c r="Q281" s="571"/>
      <c r="R281" s="571"/>
      <c r="S281" s="571"/>
      <c r="T281" s="899"/>
      <c r="U281" s="756"/>
      <c r="V281" s="756"/>
      <c r="W281" s="581"/>
      <c r="X281" s="571"/>
      <c r="Y281" s="571"/>
      <c r="Z281" s="571"/>
      <c r="AA281" s="791"/>
      <c r="AB281" s="583"/>
      <c r="AC281" s="571"/>
      <c r="AD281" s="813"/>
      <c r="AE281" s="646"/>
      <c r="AF281" s="730"/>
      <c r="AG281" s="646"/>
      <c r="AH281" s="730"/>
      <c r="AI281" s="646"/>
      <c r="AJ281" s="416">
        <f>AJ280+1</f>
        <v>271</v>
      </c>
      <c r="AK281" s="416" t="str">
        <f t="shared" si="15"/>
        <v/>
      </c>
      <c r="AL281" s="416" t="str">
        <f t="shared" si="48"/>
        <v/>
      </c>
      <c r="AM281" s="416" t="str">
        <f t="shared" si="49"/>
        <v/>
      </c>
      <c r="AN281" s="731"/>
      <c r="AO281" s="732"/>
      <c r="AP281" s="732"/>
      <c r="AQ281" s="479"/>
      <c r="AR281" s="479"/>
      <c r="AS281" s="584"/>
      <c r="AT281" s="584"/>
      <c r="AU281" s="585" t="str">
        <f t="shared" si="52"/>
        <v/>
      </c>
      <c r="AV281" s="585" t="str">
        <f t="shared" si="53"/>
        <v/>
      </c>
      <c r="AW281" s="479"/>
      <c r="AX281" s="479"/>
      <c r="AY281" s="587" t="str">
        <f t="shared" si="18"/>
        <v/>
      </c>
      <c r="AZ281" s="587" t="str">
        <f t="shared" si="19"/>
        <v/>
      </c>
      <c r="BA281" s="587" t="str">
        <f t="shared" si="20"/>
        <v/>
      </c>
      <c r="BB281" s="587" t="str">
        <f t="shared" si="21"/>
        <v/>
      </c>
      <c r="BC281" s="587" t="str">
        <f t="shared" si="22"/>
        <v/>
      </c>
      <c r="BD281" s="587" t="str">
        <f t="shared" si="23"/>
        <v/>
      </c>
      <c r="BE281" s="808"/>
      <c r="BF281" s="646"/>
      <c r="BG281" s="649"/>
      <c r="BH281" s="649"/>
    </row>
    <row r="282" spans="2:60" ht="13.5" customHeight="1" x14ac:dyDescent="0.25">
      <c r="B282" s="401"/>
      <c r="D282" s="416">
        <f>D281+1</f>
        <v>272</v>
      </c>
      <c r="E282" s="534"/>
      <c r="F282" s="534"/>
      <c r="G282" s="534"/>
      <c r="H282" s="534"/>
      <c r="I282" s="571"/>
      <c r="J282" s="571"/>
      <c r="K282" s="571"/>
      <c r="L282" s="571"/>
      <c r="M282" s="571"/>
      <c r="N282" s="484"/>
      <c r="O282" s="484"/>
      <c r="P282" s="586"/>
      <c r="Q282" s="571"/>
      <c r="R282" s="571"/>
      <c r="S282" s="571"/>
      <c r="T282" s="899"/>
      <c r="U282" s="756"/>
      <c r="V282" s="756"/>
      <c r="W282" s="581"/>
      <c r="X282" s="571"/>
      <c r="Y282" s="571"/>
      <c r="Z282" s="571"/>
      <c r="AA282" s="791"/>
      <c r="AB282" s="583"/>
      <c r="AC282" s="571"/>
      <c r="AD282" s="813"/>
      <c r="AE282" s="646"/>
      <c r="AF282" s="730"/>
      <c r="AG282" s="646"/>
      <c r="AH282" s="730"/>
      <c r="AI282" s="646"/>
      <c r="AJ282" s="416">
        <f t="shared" ref="AJ282:AJ309" si="54">AJ281+1</f>
        <v>272</v>
      </c>
      <c r="AK282" s="416" t="str">
        <f t="shared" si="15"/>
        <v/>
      </c>
      <c r="AL282" s="416" t="str">
        <f t="shared" si="48"/>
        <v/>
      </c>
      <c r="AM282" s="416" t="str">
        <f t="shared" si="49"/>
        <v/>
      </c>
      <c r="AN282" s="731"/>
      <c r="AO282" s="732"/>
      <c r="AP282" s="732"/>
      <c r="AQ282" s="479"/>
      <c r="AR282" s="479"/>
      <c r="AS282" s="584"/>
      <c r="AT282" s="584"/>
      <c r="AU282" s="585" t="str">
        <f t="shared" si="52"/>
        <v/>
      </c>
      <c r="AV282" s="585" t="str">
        <f t="shared" si="53"/>
        <v/>
      </c>
      <c r="AW282" s="479"/>
      <c r="AX282" s="479"/>
      <c r="AY282" s="587" t="str">
        <f t="shared" si="18"/>
        <v/>
      </c>
      <c r="AZ282" s="587" t="str">
        <f t="shared" si="19"/>
        <v/>
      </c>
      <c r="BA282" s="587" t="str">
        <f t="shared" si="20"/>
        <v/>
      </c>
      <c r="BB282" s="587" t="str">
        <f t="shared" si="21"/>
        <v/>
      </c>
      <c r="BC282" s="587" t="str">
        <f t="shared" si="22"/>
        <v/>
      </c>
      <c r="BD282" s="587" t="str">
        <f t="shared" si="23"/>
        <v/>
      </c>
      <c r="BE282" s="808"/>
      <c r="BF282" s="646"/>
      <c r="BG282" s="649"/>
      <c r="BH282" s="649"/>
    </row>
    <row r="283" spans="2:60" ht="13.5" customHeight="1" x14ac:dyDescent="0.25">
      <c r="B283" s="401"/>
      <c r="D283" s="416">
        <f>D282+1</f>
        <v>273</v>
      </c>
      <c r="E283" s="534"/>
      <c r="F283" s="534"/>
      <c r="G283" s="534"/>
      <c r="H283" s="534"/>
      <c r="I283" s="571"/>
      <c r="J283" s="571"/>
      <c r="K283" s="571"/>
      <c r="L283" s="571"/>
      <c r="M283" s="571"/>
      <c r="N283" s="484"/>
      <c r="O283" s="484"/>
      <c r="P283" s="586"/>
      <c r="Q283" s="571"/>
      <c r="R283" s="571"/>
      <c r="S283" s="571"/>
      <c r="T283" s="899"/>
      <c r="U283" s="756"/>
      <c r="V283" s="756"/>
      <c r="W283" s="581"/>
      <c r="X283" s="571"/>
      <c r="Y283" s="571"/>
      <c r="Z283" s="571"/>
      <c r="AA283" s="791"/>
      <c r="AB283" s="583"/>
      <c r="AC283" s="571"/>
      <c r="AD283" s="813"/>
      <c r="AE283" s="646"/>
      <c r="AF283" s="730"/>
      <c r="AG283" s="646"/>
      <c r="AH283" s="730"/>
      <c r="AI283" s="646"/>
      <c r="AJ283" s="416">
        <f t="shared" si="54"/>
        <v>273</v>
      </c>
      <c r="AK283" s="416" t="str">
        <f t="shared" si="15"/>
        <v/>
      </c>
      <c r="AL283" s="416" t="str">
        <f t="shared" si="48"/>
        <v/>
      </c>
      <c r="AM283" s="416" t="str">
        <f t="shared" si="49"/>
        <v/>
      </c>
      <c r="AN283" s="731"/>
      <c r="AO283" s="732"/>
      <c r="AP283" s="732"/>
      <c r="AQ283" s="479"/>
      <c r="AR283" s="479"/>
      <c r="AS283" s="584"/>
      <c r="AT283" s="584"/>
      <c r="AU283" s="585" t="str">
        <f t="shared" si="52"/>
        <v/>
      </c>
      <c r="AV283" s="585" t="str">
        <f t="shared" si="53"/>
        <v/>
      </c>
      <c r="AW283" s="479"/>
      <c r="AX283" s="479"/>
      <c r="AY283" s="587" t="str">
        <f t="shared" si="18"/>
        <v/>
      </c>
      <c r="AZ283" s="587" t="str">
        <f t="shared" si="19"/>
        <v/>
      </c>
      <c r="BA283" s="587" t="str">
        <f t="shared" si="20"/>
        <v/>
      </c>
      <c r="BB283" s="587" t="str">
        <f t="shared" si="21"/>
        <v/>
      </c>
      <c r="BC283" s="587" t="str">
        <f t="shared" si="22"/>
        <v/>
      </c>
      <c r="BD283" s="587" t="str">
        <f t="shared" si="23"/>
        <v/>
      </c>
      <c r="BE283" s="808"/>
      <c r="BF283" s="646"/>
      <c r="BG283" s="649"/>
      <c r="BH283" s="649"/>
    </row>
    <row r="284" spans="2:60" ht="13.5" customHeight="1" x14ac:dyDescent="0.25">
      <c r="B284" s="401"/>
      <c r="D284" s="416">
        <f t="shared" ref="D284:D311" si="55">D283+1</f>
        <v>274</v>
      </c>
      <c r="E284" s="534"/>
      <c r="F284" s="534"/>
      <c r="G284" s="534"/>
      <c r="H284" s="534"/>
      <c r="I284" s="571"/>
      <c r="J284" s="571"/>
      <c r="K284" s="571"/>
      <c r="L284" s="571"/>
      <c r="M284" s="571"/>
      <c r="N284" s="484"/>
      <c r="O284" s="484"/>
      <c r="P284" s="586"/>
      <c r="Q284" s="571"/>
      <c r="R284" s="571"/>
      <c r="S284" s="571"/>
      <c r="T284" s="899"/>
      <c r="U284" s="756"/>
      <c r="V284" s="756"/>
      <c r="W284" s="581"/>
      <c r="X284" s="571"/>
      <c r="Y284" s="571"/>
      <c r="Z284" s="571"/>
      <c r="AA284" s="791"/>
      <c r="AB284" s="583"/>
      <c r="AC284" s="571"/>
      <c r="AD284" s="813"/>
      <c r="AE284" s="646"/>
      <c r="AF284" s="730"/>
      <c r="AG284" s="646"/>
      <c r="AH284" s="730"/>
      <c r="AI284" s="646"/>
      <c r="AJ284" s="416">
        <f t="shared" si="54"/>
        <v>274</v>
      </c>
      <c r="AK284" s="416" t="str">
        <f t="shared" si="15"/>
        <v/>
      </c>
      <c r="AL284" s="416" t="str">
        <f t="shared" si="48"/>
        <v/>
      </c>
      <c r="AM284" s="416" t="str">
        <f t="shared" si="49"/>
        <v/>
      </c>
      <c r="AN284" s="731"/>
      <c r="AO284" s="732"/>
      <c r="AP284" s="732"/>
      <c r="AQ284" s="479"/>
      <c r="AR284" s="479"/>
      <c r="AS284" s="584"/>
      <c r="AT284" s="584"/>
      <c r="AU284" s="585" t="str">
        <f t="shared" si="52"/>
        <v/>
      </c>
      <c r="AV284" s="585" t="str">
        <f t="shared" si="53"/>
        <v/>
      </c>
      <c r="AW284" s="479"/>
      <c r="AX284" s="479"/>
      <c r="AY284" s="587" t="str">
        <f t="shared" si="18"/>
        <v/>
      </c>
      <c r="AZ284" s="587" t="str">
        <f t="shared" si="19"/>
        <v/>
      </c>
      <c r="BA284" s="587" t="str">
        <f t="shared" si="20"/>
        <v/>
      </c>
      <c r="BB284" s="587" t="str">
        <f t="shared" si="21"/>
        <v/>
      </c>
      <c r="BC284" s="587" t="str">
        <f t="shared" si="22"/>
        <v/>
      </c>
      <c r="BD284" s="587" t="str">
        <f t="shared" si="23"/>
        <v/>
      </c>
      <c r="BE284" s="808"/>
      <c r="BF284" s="646"/>
      <c r="BG284" s="649"/>
      <c r="BH284" s="649"/>
    </row>
    <row r="285" spans="2:60" ht="13.5" customHeight="1" x14ac:dyDescent="0.25">
      <c r="B285" s="401"/>
      <c r="D285" s="416">
        <f t="shared" si="55"/>
        <v>275</v>
      </c>
      <c r="E285" s="534"/>
      <c r="F285" s="534"/>
      <c r="G285" s="534"/>
      <c r="H285" s="534"/>
      <c r="I285" s="571"/>
      <c r="J285" s="571"/>
      <c r="K285" s="571"/>
      <c r="L285" s="571"/>
      <c r="M285" s="571"/>
      <c r="N285" s="484"/>
      <c r="O285" s="484"/>
      <c r="P285" s="586"/>
      <c r="Q285" s="571"/>
      <c r="R285" s="571"/>
      <c r="S285" s="571"/>
      <c r="T285" s="899"/>
      <c r="U285" s="756"/>
      <c r="V285" s="756"/>
      <c r="W285" s="581"/>
      <c r="X285" s="571"/>
      <c r="Y285" s="571"/>
      <c r="Z285" s="571"/>
      <c r="AA285" s="791"/>
      <c r="AB285" s="583"/>
      <c r="AC285" s="571"/>
      <c r="AD285" s="813"/>
      <c r="AE285" s="646"/>
      <c r="AF285" s="730"/>
      <c r="AG285" s="646"/>
      <c r="AH285" s="730"/>
      <c r="AI285" s="646"/>
      <c r="AJ285" s="416">
        <f t="shared" si="54"/>
        <v>275</v>
      </c>
      <c r="AK285" s="416" t="str">
        <f t="shared" si="15"/>
        <v/>
      </c>
      <c r="AL285" s="416" t="str">
        <f t="shared" si="48"/>
        <v/>
      </c>
      <c r="AM285" s="416" t="str">
        <f t="shared" si="49"/>
        <v/>
      </c>
      <c r="AN285" s="731"/>
      <c r="AO285" s="732"/>
      <c r="AP285" s="732"/>
      <c r="AQ285" s="479"/>
      <c r="AR285" s="479"/>
      <c r="AS285" s="584"/>
      <c r="AT285" s="584"/>
      <c r="AU285" s="585" t="str">
        <f t="shared" si="52"/>
        <v/>
      </c>
      <c r="AV285" s="585" t="str">
        <f t="shared" si="53"/>
        <v/>
      </c>
      <c r="AW285" s="479"/>
      <c r="AX285" s="479"/>
      <c r="AY285" s="587" t="str">
        <f t="shared" si="18"/>
        <v/>
      </c>
      <c r="AZ285" s="587" t="str">
        <f t="shared" si="19"/>
        <v/>
      </c>
      <c r="BA285" s="587" t="str">
        <f t="shared" si="20"/>
        <v/>
      </c>
      <c r="BB285" s="587" t="str">
        <f t="shared" si="21"/>
        <v/>
      </c>
      <c r="BC285" s="587" t="str">
        <f t="shared" si="22"/>
        <v/>
      </c>
      <c r="BD285" s="587" t="str">
        <f t="shared" si="23"/>
        <v/>
      </c>
      <c r="BE285" s="808"/>
      <c r="BF285" s="646"/>
      <c r="BG285" s="649"/>
      <c r="BH285" s="649"/>
    </row>
    <row r="286" spans="2:60" ht="13.5" customHeight="1" x14ac:dyDescent="0.25">
      <c r="B286" s="401"/>
      <c r="D286" s="416">
        <f t="shared" si="55"/>
        <v>276</v>
      </c>
      <c r="E286" s="534"/>
      <c r="F286" s="534"/>
      <c r="G286" s="534"/>
      <c r="H286" s="534"/>
      <c r="I286" s="571"/>
      <c r="J286" s="571"/>
      <c r="K286" s="571"/>
      <c r="L286" s="571"/>
      <c r="M286" s="571"/>
      <c r="N286" s="484"/>
      <c r="O286" s="484"/>
      <c r="P286" s="586"/>
      <c r="Q286" s="571"/>
      <c r="R286" s="571"/>
      <c r="S286" s="571"/>
      <c r="T286" s="899"/>
      <c r="U286" s="756"/>
      <c r="V286" s="756"/>
      <c r="W286" s="581"/>
      <c r="X286" s="571"/>
      <c r="Y286" s="571"/>
      <c r="Z286" s="571"/>
      <c r="AA286" s="791"/>
      <c r="AB286" s="583"/>
      <c r="AC286" s="571"/>
      <c r="AD286" s="813"/>
      <c r="AE286" s="646"/>
      <c r="AF286" s="730"/>
      <c r="AG286" s="646"/>
      <c r="AH286" s="730"/>
      <c r="AI286" s="646"/>
      <c r="AJ286" s="416">
        <f t="shared" si="54"/>
        <v>276</v>
      </c>
      <c r="AK286" s="416" t="str">
        <f t="shared" si="15"/>
        <v/>
      </c>
      <c r="AL286" s="416" t="str">
        <f t="shared" si="48"/>
        <v/>
      </c>
      <c r="AM286" s="416" t="str">
        <f t="shared" si="49"/>
        <v/>
      </c>
      <c r="AN286" s="731"/>
      <c r="AO286" s="732"/>
      <c r="AP286" s="732"/>
      <c r="AQ286" s="479"/>
      <c r="AR286" s="479"/>
      <c r="AS286" s="584"/>
      <c r="AT286" s="584"/>
      <c r="AU286" s="585" t="str">
        <f t="shared" si="52"/>
        <v/>
      </c>
      <c r="AV286" s="585" t="str">
        <f t="shared" si="53"/>
        <v/>
      </c>
      <c r="AW286" s="479"/>
      <c r="AX286" s="479"/>
      <c r="AY286" s="587" t="str">
        <f t="shared" si="18"/>
        <v/>
      </c>
      <c r="AZ286" s="587" t="str">
        <f t="shared" si="19"/>
        <v/>
      </c>
      <c r="BA286" s="587" t="str">
        <f t="shared" si="20"/>
        <v/>
      </c>
      <c r="BB286" s="587" t="str">
        <f t="shared" si="21"/>
        <v/>
      </c>
      <c r="BC286" s="587" t="str">
        <f t="shared" si="22"/>
        <v/>
      </c>
      <c r="BD286" s="587" t="str">
        <f t="shared" si="23"/>
        <v/>
      </c>
      <c r="BE286" s="808"/>
      <c r="BF286" s="646"/>
      <c r="BG286" s="649"/>
      <c r="BH286" s="649"/>
    </row>
    <row r="287" spans="2:60" ht="13.5" customHeight="1" x14ac:dyDescent="0.25">
      <c r="B287" s="401"/>
      <c r="D287" s="416">
        <f t="shared" si="55"/>
        <v>277</v>
      </c>
      <c r="E287" s="534"/>
      <c r="F287" s="534"/>
      <c r="G287" s="534"/>
      <c r="H287" s="534"/>
      <c r="I287" s="571"/>
      <c r="J287" s="571"/>
      <c r="K287" s="571"/>
      <c r="L287" s="571"/>
      <c r="M287" s="571"/>
      <c r="N287" s="484"/>
      <c r="O287" s="484"/>
      <c r="P287" s="586"/>
      <c r="Q287" s="571"/>
      <c r="R287" s="571"/>
      <c r="S287" s="571"/>
      <c r="T287" s="899"/>
      <c r="U287" s="756"/>
      <c r="V287" s="756"/>
      <c r="W287" s="581"/>
      <c r="X287" s="571"/>
      <c r="Y287" s="571"/>
      <c r="Z287" s="571"/>
      <c r="AA287" s="791"/>
      <c r="AB287" s="583"/>
      <c r="AC287" s="571"/>
      <c r="AD287" s="813"/>
      <c r="AE287" s="646"/>
      <c r="AF287" s="730"/>
      <c r="AG287" s="646"/>
      <c r="AH287" s="730"/>
      <c r="AI287" s="646"/>
      <c r="AJ287" s="416">
        <f t="shared" si="54"/>
        <v>277</v>
      </c>
      <c r="AK287" s="416" t="str">
        <f t="shared" si="15"/>
        <v/>
      </c>
      <c r="AL287" s="416" t="str">
        <f t="shared" si="48"/>
        <v/>
      </c>
      <c r="AM287" s="416" t="str">
        <f t="shared" si="49"/>
        <v/>
      </c>
      <c r="AN287" s="731"/>
      <c r="AO287" s="732"/>
      <c r="AP287" s="732"/>
      <c r="AQ287" s="479"/>
      <c r="AR287" s="479"/>
      <c r="AS287" s="584"/>
      <c r="AT287" s="584"/>
      <c r="AU287" s="585" t="str">
        <f t="shared" si="52"/>
        <v/>
      </c>
      <c r="AV287" s="585" t="str">
        <f t="shared" si="53"/>
        <v/>
      </c>
      <c r="AW287" s="479"/>
      <c r="AX287" s="479"/>
      <c r="AY287" s="587" t="str">
        <f t="shared" si="18"/>
        <v/>
      </c>
      <c r="AZ287" s="587" t="str">
        <f t="shared" si="19"/>
        <v/>
      </c>
      <c r="BA287" s="587" t="str">
        <f t="shared" si="20"/>
        <v/>
      </c>
      <c r="BB287" s="587" t="str">
        <f t="shared" si="21"/>
        <v/>
      </c>
      <c r="BC287" s="587" t="str">
        <f t="shared" si="22"/>
        <v/>
      </c>
      <c r="BD287" s="587" t="str">
        <f t="shared" si="23"/>
        <v/>
      </c>
      <c r="BE287" s="808"/>
      <c r="BF287" s="646"/>
      <c r="BG287" s="649"/>
      <c r="BH287" s="649"/>
    </row>
    <row r="288" spans="2:60" ht="13.5" customHeight="1" x14ac:dyDescent="0.25">
      <c r="B288" s="401"/>
      <c r="D288" s="416">
        <f t="shared" si="55"/>
        <v>278</v>
      </c>
      <c r="E288" s="534"/>
      <c r="F288" s="534"/>
      <c r="G288" s="534"/>
      <c r="H288" s="534"/>
      <c r="I288" s="571"/>
      <c r="J288" s="571"/>
      <c r="K288" s="571"/>
      <c r="L288" s="571"/>
      <c r="M288" s="571"/>
      <c r="N288" s="484"/>
      <c r="O288" s="484"/>
      <c r="P288" s="586"/>
      <c r="Q288" s="571"/>
      <c r="R288" s="571"/>
      <c r="S288" s="571"/>
      <c r="T288" s="899"/>
      <c r="U288" s="756"/>
      <c r="V288" s="756"/>
      <c r="W288" s="581"/>
      <c r="X288" s="571"/>
      <c r="Y288" s="571"/>
      <c r="Z288" s="571"/>
      <c r="AA288" s="791"/>
      <c r="AB288" s="583"/>
      <c r="AC288" s="571"/>
      <c r="AD288" s="813"/>
      <c r="AE288" s="646"/>
      <c r="AF288" s="730"/>
      <c r="AG288" s="646"/>
      <c r="AH288" s="730"/>
      <c r="AI288" s="646"/>
      <c r="AJ288" s="416">
        <f t="shared" si="54"/>
        <v>278</v>
      </c>
      <c r="AK288" s="416" t="str">
        <f t="shared" si="15"/>
        <v/>
      </c>
      <c r="AL288" s="416" t="str">
        <f t="shared" si="48"/>
        <v/>
      </c>
      <c r="AM288" s="416" t="str">
        <f t="shared" si="49"/>
        <v/>
      </c>
      <c r="AN288" s="731"/>
      <c r="AO288" s="732"/>
      <c r="AP288" s="732"/>
      <c r="AQ288" s="479"/>
      <c r="AR288" s="479"/>
      <c r="AS288" s="584"/>
      <c r="AT288" s="584"/>
      <c r="AU288" s="585" t="str">
        <f t="shared" si="52"/>
        <v/>
      </c>
      <c r="AV288" s="585" t="str">
        <f t="shared" si="53"/>
        <v/>
      </c>
      <c r="AW288" s="479"/>
      <c r="AX288" s="479"/>
      <c r="AY288" s="587" t="str">
        <f t="shared" si="18"/>
        <v/>
      </c>
      <c r="AZ288" s="587" t="str">
        <f t="shared" si="19"/>
        <v/>
      </c>
      <c r="BA288" s="587" t="str">
        <f t="shared" si="20"/>
        <v/>
      </c>
      <c r="BB288" s="587" t="str">
        <f t="shared" si="21"/>
        <v/>
      </c>
      <c r="BC288" s="587" t="str">
        <f t="shared" si="22"/>
        <v/>
      </c>
      <c r="BD288" s="587" t="str">
        <f t="shared" si="23"/>
        <v/>
      </c>
      <c r="BE288" s="808"/>
      <c r="BF288" s="646"/>
      <c r="BG288" s="649"/>
      <c r="BH288" s="649"/>
    </row>
    <row r="289" spans="2:60" ht="13.5" customHeight="1" x14ac:dyDescent="0.25">
      <c r="B289" s="401"/>
      <c r="D289" s="416">
        <f t="shared" si="55"/>
        <v>279</v>
      </c>
      <c r="E289" s="534"/>
      <c r="F289" s="534"/>
      <c r="G289" s="534"/>
      <c r="H289" s="534"/>
      <c r="I289" s="571"/>
      <c r="J289" s="571"/>
      <c r="K289" s="571"/>
      <c r="L289" s="571"/>
      <c r="M289" s="571"/>
      <c r="N289" s="484"/>
      <c r="O289" s="484"/>
      <c r="P289" s="586"/>
      <c r="Q289" s="571"/>
      <c r="R289" s="571"/>
      <c r="S289" s="571"/>
      <c r="T289" s="899"/>
      <c r="U289" s="756"/>
      <c r="V289" s="756"/>
      <c r="W289" s="581"/>
      <c r="X289" s="571"/>
      <c r="Y289" s="571"/>
      <c r="Z289" s="571"/>
      <c r="AA289" s="791"/>
      <c r="AB289" s="583"/>
      <c r="AC289" s="571"/>
      <c r="AD289" s="813"/>
      <c r="AE289" s="646"/>
      <c r="AF289" s="730"/>
      <c r="AG289" s="646"/>
      <c r="AH289" s="730"/>
      <c r="AI289" s="646"/>
      <c r="AJ289" s="416">
        <f t="shared" si="54"/>
        <v>279</v>
      </c>
      <c r="AK289" s="416" t="str">
        <f t="shared" si="15"/>
        <v/>
      </c>
      <c r="AL289" s="416" t="str">
        <f t="shared" si="48"/>
        <v/>
      </c>
      <c r="AM289" s="416" t="str">
        <f t="shared" si="49"/>
        <v/>
      </c>
      <c r="AN289" s="731"/>
      <c r="AO289" s="732"/>
      <c r="AP289" s="732"/>
      <c r="AQ289" s="479"/>
      <c r="AR289" s="479"/>
      <c r="AS289" s="584"/>
      <c r="AT289" s="584"/>
      <c r="AU289" s="585" t="str">
        <f t="shared" si="52"/>
        <v/>
      </c>
      <c r="AV289" s="585" t="str">
        <f t="shared" si="53"/>
        <v/>
      </c>
      <c r="AW289" s="479"/>
      <c r="AX289" s="479"/>
      <c r="AY289" s="587" t="str">
        <f t="shared" si="18"/>
        <v/>
      </c>
      <c r="AZ289" s="587" t="str">
        <f t="shared" si="19"/>
        <v/>
      </c>
      <c r="BA289" s="587" t="str">
        <f t="shared" si="20"/>
        <v/>
      </c>
      <c r="BB289" s="587" t="str">
        <f t="shared" si="21"/>
        <v/>
      </c>
      <c r="BC289" s="587" t="str">
        <f t="shared" si="22"/>
        <v/>
      </c>
      <c r="BD289" s="587" t="str">
        <f t="shared" si="23"/>
        <v/>
      </c>
      <c r="BE289" s="808"/>
      <c r="BF289" s="646"/>
      <c r="BG289" s="649"/>
      <c r="BH289" s="649"/>
    </row>
    <row r="290" spans="2:60" ht="13.5" customHeight="1" x14ac:dyDescent="0.25">
      <c r="B290" s="401"/>
      <c r="D290" s="416">
        <f t="shared" si="55"/>
        <v>280</v>
      </c>
      <c r="E290" s="534"/>
      <c r="F290" s="534"/>
      <c r="G290" s="534"/>
      <c r="H290" s="534"/>
      <c r="I290" s="571"/>
      <c r="J290" s="571"/>
      <c r="K290" s="571"/>
      <c r="L290" s="571"/>
      <c r="M290" s="571"/>
      <c r="N290" s="484"/>
      <c r="O290" s="484"/>
      <c r="P290" s="586"/>
      <c r="Q290" s="571"/>
      <c r="R290" s="571"/>
      <c r="S290" s="571"/>
      <c r="T290" s="899"/>
      <c r="U290" s="756"/>
      <c r="V290" s="756"/>
      <c r="W290" s="581"/>
      <c r="X290" s="571"/>
      <c r="Y290" s="571"/>
      <c r="Z290" s="571"/>
      <c r="AA290" s="791"/>
      <c r="AB290" s="583"/>
      <c r="AC290" s="571"/>
      <c r="AD290" s="813"/>
      <c r="AE290" s="646"/>
      <c r="AF290" s="730"/>
      <c r="AG290" s="646"/>
      <c r="AH290" s="730"/>
      <c r="AI290" s="646"/>
      <c r="AJ290" s="416">
        <f t="shared" si="54"/>
        <v>280</v>
      </c>
      <c r="AK290" s="416" t="str">
        <f t="shared" si="15"/>
        <v/>
      </c>
      <c r="AL290" s="416" t="str">
        <f t="shared" si="48"/>
        <v/>
      </c>
      <c r="AM290" s="416" t="str">
        <f t="shared" si="49"/>
        <v/>
      </c>
      <c r="AN290" s="731"/>
      <c r="AO290" s="732"/>
      <c r="AP290" s="732"/>
      <c r="AQ290" s="479"/>
      <c r="AR290" s="479"/>
      <c r="AS290" s="584"/>
      <c r="AT290" s="584"/>
      <c r="AU290" s="585" t="str">
        <f t="shared" si="52"/>
        <v/>
      </c>
      <c r="AV290" s="585" t="str">
        <f t="shared" si="53"/>
        <v/>
      </c>
      <c r="AW290" s="479"/>
      <c r="AX290" s="479"/>
      <c r="AY290" s="587" t="str">
        <f t="shared" si="18"/>
        <v/>
      </c>
      <c r="AZ290" s="587" t="str">
        <f t="shared" si="19"/>
        <v/>
      </c>
      <c r="BA290" s="587" t="str">
        <f t="shared" si="20"/>
        <v/>
      </c>
      <c r="BB290" s="587" t="str">
        <f t="shared" si="21"/>
        <v/>
      </c>
      <c r="BC290" s="587" t="str">
        <f t="shared" si="22"/>
        <v/>
      </c>
      <c r="BD290" s="587" t="str">
        <f t="shared" si="23"/>
        <v/>
      </c>
      <c r="BE290" s="808"/>
      <c r="BF290" s="646"/>
      <c r="BG290" s="649"/>
      <c r="BH290" s="649"/>
    </row>
    <row r="291" spans="2:60" ht="13.5" customHeight="1" x14ac:dyDescent="0.25">
      <c r="B291" s="401"/>
      <c r="D291" s="416">
        <f t="shared" si="55"/>
        <v>281</v>
      </c>
      <c r="E291" s="534"/>
      <c r="F291" s="534"/>
      <c r="G291" s="534"/>
      <c r="H291" s="534"/>
      <c r="I291" s="571"/>
      <c r="J291" s="571"/>
      <c r="K291" s="571"/>
      <c r="L291" s="571"/>
      <c r="M291" s="571"/>
      <c r="N291" s="484"/>
      <c r="O291" s="484"/>
      <c r="P291" s="586"/>
      <c r="Q291" s="571"/>
      <c r="R291" s="571"/>
      <c r="S291" s="571"/>
      <c r="T291" s="899"/>
      <c r="U291" s="756"/>
      <c r="V291" s="756"/>
      <c r="W291" s="581"/>
      <c r="X291" s="571"/>
      <c r="Y291" s="571"/>
      <c r="Z291" s="571"/>
      <c r="AA291" s="791"/>
      <c r="AB291" s="583"/>
      <c r="AC291" s="571"/>
      <c r="AD291" s="813"/>
      <c r="AE291" s="646"/>
      <c r="AF291" s="730"/>
      <c r="AG291" s="646"/>
      <c r="AH291" s="730"/>
      <c r="AI291" s="646"/>
      <c r="AJ291" s="416">
        <f t="shared" si="54"/>
        <v>281</v>
      </c>
      <c r="AK291" s="416" t="str">
        <f t="shared" si="15"/>
        <v/>
      </c>
      <c r="AL291" s="416" t="str">
        <f t="shared" si="48"/>
        <v/>
      </c>
      <c r="AM291" s="416" t="str">
        <f t="shared" si="49"/>
        <v/>
      </c>
      <c r="AN291" s="731"/>
      <c r="AO291" s="732"/>
      <c r="AP291" s="732"/>
      <c r="AQ291" s="479"/>
      <c r="AR291" s="479"/>
      <c r="AS291" s="584"/>
      <c r="AT291" s="584"/>
      <c r="AU291" s="585" t="str">
        <f t="shared" si="52"/>
        <v/>
      </c>
      <c r="AV291" s="585" t="str">
        <f t="shared" si="53"/>
        <v/>
      </c>
      <c r="AW291" s="479"/>
      <c r="AX291" s="479"/>
      <c r="AY291" s="587" t="str">
        <f t="shared" si="18"/>
        <v/>
      </c>
      <c r="AZ291" s="587" t="str">
        <f t="shared" si="19"/>
        <v/>
      </c>
      <c r="BA291" s="587" t="str">
        <f t="shared" si="20"/>
        <v/>
      </c>
      <c r="BB291" s="587" t="str">
        <f t="shared" si="21"/>
        <v/>
      </c>
      <c r="BC291" s="587" t="str">
        <f t="shared" si="22"/>
        <v/>
      </c>
      <c r="BD291" s="587" t="str">
        <f t="shared" si="23"/>
        <v/>
      </c>
      <c r="BE291" s="808"/>
      <c r="BF291" s="646"/>
      <c r="BG291" s="649"/>
      <c r="BH291" s="649"/>
    </row>
    <row r="292" spans="2:60" ht="13.5" customHeight="1" x14ac:dyDescent="0.25">
      <c r="B292" s="401"/>
      <c r="D292" s="416">
        <f t="shared" si="55"/>
        <v>282</v>
      </c>
      <c r="E292" s="534"/>
      <c r="F292" s="534"/>
      <c r="G292" s="534"/>
      <c r="H292" s="534"/>
      <c r="I292" s="571"/>
      <c r="J292" s="571"/>
      <c r="K292" s="571"/>
      <c r="L292" s="571"/>
      <c r="M292" s="571"/>
      <c r="N292" s="484"/>
      <c r="O292" s="484"/>
      <c r="P292" s="586"/>
      <c r="Q292" s="571"/>
      <c r="R292" s="571"/>
      <c r="S292" s="571"/>
      <c r="T292" s="899"/>
      <c r="U292" s="756"/>
      <c r="V292" s="756"/>
      <c r="W292" s="581"/>
      <c r="X292" s="571"/>
      <c r="Y292" s="571"/>
      <c r="Z292" s="571"/>
      <c r="AA292" s="791"/>
      <c r="AB292" s="583"/>
      <c r="AC292" s="571"/>
      <c r="AD292" s="813"/>
      <c r="AE292" s="646"/>
      <c r="AF292" s="730"/>
      <c r="AG292" s="646"/>
      <c r="AH292" s="730"/>
      <c r="AI292" s="646"/>
      <c r="AJ292" s="416">
        <f t="shared" si="54"/>
        <v>282</v>
      </c>
      <c r="AK292" s="416" t="str">
        <f t="shared" si="15"/>
        <v/>
      </c>
      <c r="AL292" s="416" t="str">
        <f t="shared" si="48"/>
        <v/>
      </c>
      <c r="AM292" s="416" t="str">
        <f t="shared" si="49"/>
        <v/>
      </c>
      <c r="AN292" s="731"/>
      <c r="AO292" s="732"/>
      <c r="AP292" s="732"/>
      <c r="AQ292" s="479"/>
      <c r="AR292" s="479"/>
      <c r="AS292" s="584"/>
      <c r="AT292" s="584"/>
      <c r="AU292" s="585" t="str">
        <f t="shared" si="52"/>
        <v/>
      </c>
      <c r="AV292" s="585" t="str">
        <f t="shared" si="53"/>
        <v/>
      </c>
      <c r="AW292" s="479"/>
      <c r="AX292" s="479"/>
      <c r="AY292" s="587" t="str">
        <f t="shared" si="18"/>
        <v/>
      </c>
      <c r="AZ292" s="587" t="str">
        <f t="shared" si="19"/>
        <v/>
      </c>
      <c r="BA292" s="587" t="str">
        <f t="shared" si="20"/>
        <v/>
      </c>
      <c r="BB292" s="587" t="str">
        <f t="shared" si="21"/>
        <v/>
      </c>
      <c r="BC292" s="587" t="str">
        <f t="shared" si="22"/>
        <v/>
      </c>
      <c r="BD292" s="587" t="str">
        <f t="shared" si="23"/>
        <v/>
      </c>
      <c r="BE292" s="808"/>
      <c r="BF292" s="646"/>
      <c r="BG292" s="649"/>
      <c r="BH292" s="649"/>
    </row>
    <row r="293" spans="2:60" ht="13.5" customHeight="1" x14ac:dyDescent="0.25">
      <c r="B293" s="401"/>
      <c r="D293" s="416">
        <f t="shared" si="55"/>
        <v>283</v>
      </c>
      <c r="E293" s="534"/>
      <c r="F293" s="534"/>
      <c r="G293" s="534"/>
      <c r="H293" s="534"/>
      <c r="I293" s="571"/>
      <c r="J293" s="571"/>
      <c r="K293" s="571"/>
      <c r="L293" s="571"/>
      <c r="M293" s="571"/>
      <c r="N293" s="484"/>
      <c r="O293" s="484"/>
      <c r="P293" s="586"/>
      <c r="Q293" s="571"/>
      <c r="R293" s="571"/>
      <c r="S293" s="571"/>
      <c r="T293" s="899"/>
      <c r="U293" s="756"/>
      <c r="V293" s="756"/>
      <c r="W293" s="581"/>
      <c r="X293" s="571"/>
      <c r="Y293" s="571"/>
      <c r="Z293" s="571"/>
      <c r="AA293" s="791"/>
      <c r="AB293" s="583"/>
      <c r="AC293" s="571"/>
      <c r="AD293" s="813"/>
      <c r="AE293" s="646"/>
      <c r="AF293" s="730"/>
      <c r="AG293" s="646"/>
      <c r="AH293" s="730"/>
      <c r="AI293" s="646"/>
      <c r="AJ293" s="416">
        <f t="shared" si="54"/>
        <v>283</v>
      </c>
      <c r="AK293" s="416" t="str">
        <f t="shared" si="15"/>
        <v/>
      </c>
      <c r="AL293" s="416" t="str">
        <f t="shared" si="48"/>
        <v/>
      </c>
      <c r="AM293" s="416" t="str">
        <f t="shared" si="49"/>
        <v/>
      </c>
      <c r="AN293" s="731"/>
      <c r="AO293" s="732"/>
      <c r="AP293" s="732"/>
      <c r="AQ293" s="479"/>
      <c r="AR293" s="479"/>
      <c r="AS293" s="584"/>
      <c r="AT293" s="584"/>
      <c r="AU293" s="585" t="str">
        <f t="shared" si="52"/>
        <v/>
      </c>
      <c r="AV293" s="585" t="str">
        <f t="shared" si="53"/>
        <v/>
      </c>
      <c r="AW293" s="479"/>
      <c r="AX293" s="479"/>
      <c r="AY293" s="587" t="str">
        <f t="shared" si="18"/>
        <v/>
      </c>
      <c r="AZ293" s="587" t="str">
        <f t="shared" si="19"/>
        <v/>
      </c>
      <c r="BA293" s="587" t="str">
        <f t="shared" si="20"/>
        <v/>
      </c>
      <c r="BB293" s="587" t="str">
        <f t="shared" si="21"/>
        <v/>
      </c>
      <c r="BC293" s="587" t="str">
        <f t="shared" si="22"/>
        <v/>
      </c>
      <c r="BD293" s="587" t="str">
        <f t="shared" si="23"/>
        <v/>
      </c>
      <c r="BE293" s="808"/>
      <c r="BF293" s="646"/>
      <c r="BG293" s="649"/>
      <c r="BH293" s="649"/>
    </row>
    <row r="294" spans="2:60" ht="13.5" customHeight="1" x14ac:dyDescent="0.25">
      <c r="B294" s="401"/>
      <c r="D294" s="416">
        <f t="shared" si="55"/>
        <v>284</v>
      </c>
      <c r="E294" s="534"/>
      <c r="F294" s="534"/>
      <c r="G294" s="534"/>
      <c r="H294" s="534"/>
      <c r="I294" s="571"/>
      <c r="J294" s="571"/>
      <c r="K294" s="571"/>
      <c r="L294" s="571"/>
      <c r="M294" s="571"/>
      <c r="N294" s="484"/>
      <c r="O294" s="484"/>
      <c r="P294" s="586"/>
      <c r="Q294" s="571"/>
      <c r="R294" s="571"/>
      <c r="S294" s="571"/>
      <c r="T294" s="899"/>
      <c r="U294" s="756"/>
      <c r="V294" s="756"/>
      <c r="W294" s="581"/>
      <c r="X294" s="571"/>
      <c r="Y294" s="571"/>
      <c r="Z294" s="571"/>
      <c r="AA294" s="791"/>
      <c r="AB294" s="583"/>
      <c r="AC294" s="571"/>
      <c r="AD294" s="813"/>
      <c r="AE294" s="646"/>
      <c r="AF294" s="730"/>
      <c r="AG294" s="646"/>
      <c r="AH294" s="730"/>
      <c r="AI294" s="646"/>
      <c r="AJ294" s="416">
        <f t="shared" si="54"/>
        <v>284</v>
      </c>
      <c r="AK294" s="416" t="str">
        <f t="shared" si="15"/>
        <v/>
      </c>
      <c r="AL294" s="416" t="str">
        <f t="shared" si="48"/>
        <v/>
      </c>
      <c r="AM294" s="416" t="str">
        <f t="shared" si="49"/>
        <v/>
      </c>
      <c r="AN294" s="731"/>
      <c r="AO294" s="732"/>
      <c r="AP294" s="732"/>
      <c r="AQ294" s="479"/>
      <c r="AR294" s="479"/>
      <c r="AS294" s="584"/>
      <c r="AT294" s="584"/>
      <c r="AU294" s="585" t="str">
        <f t="shared" si="52"/>
        <v/>
      </c>
      <c r="AV294" s="585" t="str">
        <f t="shared" si="53"/>
        <v/>
      </c>
      <c r="AW294" s="479"/>
      <c r="AX294" s="479"/>
      <c r="AY294" s="587" t="str">
        <f t="shared" si="18"/>
        <v/>
      </c>
      <c r="AZ294" s="587" t="str">
        <f t="shared" si="19"/>
        <v/>
      </c>
      <c r="BA294" s="587" t="str">
        <f t="shared" si="20"/>
        <v/>
      </c>
      <c r="BB294" s="587" t="str">
        <f t="shared" si="21"/>
        <v/>
      </c>
      <c r="BC294" s="587" t="str">
        <f t="shared" si="22"/>
        <v/>
      </c>
      <c r="BD294" s="587" t="str">
        <f t="shared" si="23"/>
        <v/>
      </c>
      <c r="BE294" s="808"/>
      <c r="BF294" s="646"/>
      <c r="BG294" s="649"/>
      <c r="BH294" s="649"/>
    </row>
    <row r="295" spans="2:60" ht="13.5" customHeight="1" x14ac:dyDescent="0.25">
      <c r="B295" s="401"/>
      <c r="D295" s="416">
        <f t="shared" si="55"/>
        <v>285</v>
      </c>
      <c r="E295" s="534"/>
      <c r="F295" s="534"/>
      <c r="G295" s="534"/>
      <c r="H295" s="534"/>
      <c r="I295" s="571"/>
      <c r="J295" s="571"/>
      <c r="K295" s="571"/>
      <c r="L295" s="571"/>
      <c r="M295" s="571"/>
      <c r="N295" s="484"/>
      <c r="O295" s="484"/>
      <c r="P295" s="586"/>
      <c r="Q295" s="571"/>
      <c r="R295" s="571"/>
      <c r="S295" s="571"/>
      <c r="T295" s="899"/>
      <c r="U295" s="756"/>
      <c r="V295" s="756"/>
      <c r="W295" s="581"/>
      <c r="X295" s="571"/>
      <c r="Y295" s="571"/>
      <c r="Z295" s="571"/>
      <c r="AA295" s="791"/>
      <c r="AB295" s="583"/>
      <c r="AC295" s="571"/>
      <c r="AD295" s="813"/>
      <c r="AE295" s="646"/>
      <c r="AF295" s="730"/>
      <c r="AG295" s="646"/>
      <c r="AH295" s="730"/>
      <c r="AI295" s="646"/>
      <c r="AJ295" s="416">
        <f t="shared" si="54"/>
        <v>285</v>
      </c>
      <c r="AK295" s="416" t="str">
        <f t="shared" si="15"/>
        <v/>
      </c>
      <c r="AL295" s="416" t="str">
        <f t="shared" si="48"/>
        <v/>
      </c>
      <c r="AM295" s="416" t="str">
        <f t="shared" si="49"/>
        <v/>
      </c>
      <c r="AN295" s="731"/>
      <c r="AO295" s="732"/>
      <c r="AP295" s="732"/>
      <c r="AQ295" s="479"/>
      <c r="AR295" s="479"/>
      <c r="AS295" s="584"/>
      <c r="AT295" s="584"/>
      <c r="AU295" s="585" t="str">
        <f t="shared" si="52"/>
        <v/>
      </c>
      <c r="AV295" s="585" t="str">
        <f t="shared" si="53"/>
        <v/>
      </c>
      <c r="AW295" s="479"/>
      <c r="AX295" s="479"/>
      <c r="AY295" s="587" t="str">
        <f t="shared" si="18"/>
        <v/>
      </c>
      <c r="AZ295" s="587" t="str">
        <f t="shared" si="19"/>
        <v/>
      </c>
      <c r="BA295" s="587" t="str">
        <f t="shared" si="20"/>
        <v/>
      </c>
      <c r="BB295" s="587" t="str">
        <f t="shared" si="21"/>
        <v/>
      </c>
      <c r="BC295" s="587" t="str">
        <f t="shared" si="22"/>
        <v/>
      </c>
      <c r="BD295" s="587" t="str">
        <f t="shared" si="23"/>
        <v/>
      </c>
      <c r="BE295" s="808"/>
      <c r="BF295" s="646"/>
      <c r="BG295" s="649"/>
      <c r="BH295" s="649"/>
    </row>
    <row r="296" spans="2:60" ht="13.5" customHeight="1" x14ac:dyDescent="0.25">
      <c r="B296" s="401"/>
      <c r="D296" s="416">
        <f t="shared" si="55"/>
        <v>286</v>
      </c>
      <c r="E296" s="534"/>
      <c r="F296" s="534"/>
      <c r="G296" s="534"/>
      <c r="H296" s="534"/>
      <c r="I296" s="571"/>
      <c r="J296" s="571"/>
      <c r="K296" s="571"/>
      <c r="L296" s="571"/>
      <c r="M296" s="571"/>
      <c r="N296" s="484"/>
      <c r="O296" s="484"/>
      <c r="P296" s="586"/>
      <c r="Q296" s="571"/>
      <c r="R296" s="571"/>
      <c r="S296" s="571"/>
      <c r="T296" s="899"/>
      <c r="U296" s="756"/>
      <c r="V296" s="756"/>
      <c r="W296" s="581"/>
      <c r="X296" s="571"/>
      <c r="Y296" s="571"/>
      <c r="Z296" s="571"/>
      <c r="AA296" s="791"/>
      <c r="AB296" s="583"/>
      <c r="AC296" s="571"/>
      <c r="AD296" s="813"/>
      <c r="AE296" s="646"/>
      <c r="AF296" s="730"/>
      <c r="AG296" s="646"/>
      <c r="AH296" s="730"/>
      <c r="AI296" s="646"/>
      <c r="AJ296" s="416">
        <f t="shared" si="54"/>
        <v>286</v>
      </c>
      <c r="AK296" s="416" t="str">
        <f t="shared" ref="AK296:AK310" si="56">IF(E296="","",E296)</f>
        <v/>
      </c>
      <c r="AL296" s="416" t="str">
        <f t="shared" si="48"/>
        <v/>
      </c>
      <c r="AM296" s="416" t="str">
        <f t="shared" si="49"/>
        <v/>
      </c>
      <c r="AN296" s="731"/>
      <c r="AO296" s="732"/>
      <c r="AP296" s="732"/>
      <c r="AQ296" s="479"/>
      <c r="AR296" s="479"/>
      <c r="AS296" s="584"/>
      <c r="AT296" s="584"/>
      <c r="AU296" s="585" t="str">
        <f t="shared" si="52"/>
        <v/>
      </c>
      <c r="AV296" s="585" t="str">
        <f t="shared" si="53"/>
        <v/>
      </c>
      <c r="AW296" s="479"/>
      <c r="AX296" s="479"/>
      <c r="AY296" s="587" t="str">
        <f t="shared" ref="AY296:AY310" si="57">IF(Q296="○",IF(AW296="",AU296,AW296),"")</f>
        <v/>
      </c>
      <c r="AZ296" s="587" t="str">
        <f t="shared" ref="AZ296:AZ310" si="58">IF(Q296="○",IF(AX296="",AV296,AX296),"")</f>
        <v/>
      </c>
      <c r="BA296" s="587" t="str">
        <f t="shared" ref="BA296:BA310" si="59">IF(R296="○",IF(AW296="",AU296,AW296),"")</f>
        <v/>
      </c>
      <c r="BB296" s="587" t="str">
        <f t="shared" ref="BB296:BB310" si="60">IF(R296="○",IF(AX296="",AV296,AX296),"")</f>
        <v/>
      </c>
      <c r="BC296" s="587" t="str">
        <f t="shared" ref="BC296:BC310" si="61">IF(S296="○",IF(AW296="",AU296,AW296),"")</f>
        <v/>
      </c>
      <c r="BD296" s="587" t="str">
        <f t="shared" ref="BD296:BD310" si="62">IF(S296="○",IF(AX296="",AV296,AX296),"")</f>
        <v/>
      </c>
      <c r="BE296" s="808"/>
      <c r="BF296" s="646"/>
      <c r="BG296" s="649"/>
      <c r="BH296" s="649"/>
    </row>
    <row r="297" spans="2:60" ht="13.5" customHeight="1" x14ac:dyDescent="0.25">
      <c r="B297" s="401"/>
      <c r="D297" s="416">
        <f t="shared" si="55"/>
        <v>287</v>
      </c>
      <c r="E297" s="534"/>
      <c r="F297" s="534"/>
      <c r="G297" s="534"/>
      <c r="H297" s="534"/>
      <c r="I297" s="571"/>
      <c r="J297" s="571"/>
      <c r="K297" s="571"/>
      <c r="L297" s="571"/>
      <c r="M297" s="571"/>
      <c r="N297" s="484"/>
      <c r="O297" s="484"/>
      <c r="P297" s="586"/>
      <c r="Q297" s="571"/>
      <c r="R297" s="571"/>
      <c r="S297" s="571"/>
      <c r="T297" s="899"/>
      <c r="U297" s="756"/>
      <c r="V297" s="756"/>
      <c r="W297" s="581"/>
      <c r="X297" s="571"/>
      <c r="Y297" s="571"/>
      <c r="Z297" s="571"/>
      <c r="AA297" s="791"/>
      <c r="AB297" s="583"/>
      <c r="AC297" s="571"/>
      <c r="AD297" s="813"/>
      <c r="AE297" s="646"/>
      <c r="AF297" s="730"/>
      <c r="AG297" s="646"/>
      <c r="AH297" s="730"/>
      <c r="AI297" s="646"/>
      <c r="AJ297" s="416">
        <f t="shared" si="54"/>
        <v>287</v>
      </c>
      <c r="AK297" s="416" t="str">
        <f t="shared" si="56"/>
        <v/>
      </c>
      <c r="AL297" s="416" t="str">
        <f t="shared" ref="AL297:AL310" si="63">IF(G297="","",G297)</f>
        <v/>
      </c>
      <c r="AM297" s="416" t="str">
        <f t="shared" ref="AM297:AM310" si="64">IF(H297="","",H297)</f>
        <v/>
      </c>
      <c r="AN297" s="731"/>
      <c r="AO297" s="732"/>
      <c r="AP297" s="732"/>
      <c r="AQ297" s="479"/>
      <c r="AR297" s="479"/>
      <c r="AS297" s="584"/>
      <c r="AT297" s="584"/>
      <c r="AU297" s="585" t="str">
        <f t="shared" si="52"/>
        <v/>
      </c>
      <c r="AV297" s="585" t="str">
        <f t="shared" si="53"/>
        <v/>
      </c>
      <c r="AW297" s="479"/>
      <c r="AX297" s="479"/>
      <c r="AY297" s="587" t="str">
        <f t="shared" si="57"/>
        <v/>
      </c>
      <c r="AZ297" s="587" t="str">
        <f t="shared" si="58"/>
        <v/>
      </c>
      <c r="BA297" s="587" t="str">
        <f t="shared" si="59"/>
        <v/>
      </c>
      <c r="BB297" s="587" t="str">
        <f t="shared" si="60"/>
        <v/>
      </c>
      <c r="BC297" s="587" t="str">
        <f t="shared" si="61"/>
        <v/>
      </c>
      <c r="BD297" s="587" t="str">
        <f t="shared" si="62"/>
        <v/>
      </c>
      <c r="BE297" s="808"/>
      <c r="BF297" s="646"/>
      <c r="BG297" s="649"/>
      <c r="BH297" s="649"/>
    </row>
    <row r="298" spans="2:60" ht="13.5" customHeight="1" x14ac:dyDescent="0.25">
      <c r="B298" s="401"/>
      <c r="D298" s="416">
        <f t="shared" si="55"/>
        <v>288</v>
      </c>
      <c r="E298" s="534"/>
      <c r="F298" s="534"/>
      <c r="G298" s="534"/>
      <c r="H298" s="534"/>
      <c r="I298" s="571"/>
      <c r="J298" s="571"/>
      <c r="K298" s="571"/>
      <c r="L298" s="571"/>
      <c r="M298" s="571"/>
      <c r="N298" s="484"/>
      <c r="O298" s="484"/>
      <c r="P298" s="586"/>
      <c r="Q298" s="571"/>
      <c r="R298" s="571"/>
      <c r="S298" s="571"/>
      <c r="T298" s="899"/>
      <c r="U298" s="756"/>
      <c r="V298" s="756"/>
      <c r="W298" s="581"/>
      <c r="X298" s="571"/>
      <c r="Y298" s="571"/>
      <c r="Z298" s="571"/>
      <c r="AA298" s="791"/>
      <c r="AB298" s="583"/>
      <c r="AC298" s="571"/>
      <c r="AD298" s="813"/>
      <c r="AE298" s="646"/>
      <c r="AF298" s="730"/>
      <c r="AG298" s="646"/>
      <c r="AH298" s="730"/>
      <c r="AI298" s="646"/>
      <c r="AJ298" s="416">
        <f t="shared" si="54"/>
        <v>288</v>
      </c>
      <c r="AK298" s="416" t="str">
        <f t="shared" si="56"/>
        <v/>
      </c>
      <c r="AL298" s="416" t="str">
        <f t="shared" si="63"/>
        <v/>
      </c>
      <c r="AM298" s="416" t="str">
        <f t="shared" si="64"/>
        <v/>
      </c>
      <c r="AN298" s="731"/>
      <c r="AO298" s="732"/>
      <c r="AP298" s="732"/>
      <c r="AQ298" s="479"/>
      <c r="AR298" s="479"/>
      <c r="AS298" s="584"/>
      <c r="AT298" s="584"/>
      <c r="AU298" s="585" t="str">
        <f t="shared" si="52"/>
        <v/>
      </c>
      <c r="AV298" s="585" t="str">
        <f t="shared" si="53"/>
        <v/>
      </c>
      <c r="AW298" s="479"/>
      <c r="AX298" s="479"/>
      <c r="AY298" s="587" t="str">
        <f t="shared" si="57"/>
        <v/>
      </c>
      <c r="AZ298" s="587" t="str">
        <f t="shared" si="58"/>
        <v/>
      </c>
      <c r="BA298" s="587" t="str">
        <f t="shared" si="59"/>
        <v/>
      </c>
      <c r="BB298" s="587" t="str">
        <f t="shared" si="60"/>
        <v/>
      </c>
      <c r="BC298" s="587" t="str">
        <f t="shared" si="61"/>
        <v/>
      </c>
      <c r="BD298" s="587" t="str">
        <f t="shared" si="62"/>
        <v/>
      </c>
      <c r="BE298" s="808"/>
      <c r="BF298" s="646"/>
      <c r="BG298" s="649"/>
      <c r="BH298" s="649"/>
    </row>
    <row r="299" spans="2:60" ht="13.5" customHeight="1" x14ac:dyDescent="0.25">
      <c r="B299" s="401"/>
      <c r="D299" s="416">
        <f t="shared" si="55"/>
        <v>289</v>
      </c>
      <c r="E299" s="534"/>
      <c r="F299" s="534"/>
      <c r="G299" s="534"/>
      <c r="H299" s="534"/>
      <c r="I299" s="571"/>
      <c r="J299" s="571"/>
      <c r="K299" s="571"/>
      <c r="L299" s="571"/>
      <c r="M299" s="571"/>
      <c r="N299" s="484"/>
      <c r="O299" s="484"/>
      <c r="P299" s="586"/>
      <c r="Q299" s="571"/>
      <c r="R299" s="571"/>
      <c r="S299" s="571"/>
      <c r="T299" s="899"/>
      <c r="U299" s="756"/>
      <c r="V299" s="756"/>
      <c r="W299" s="581"/>
      <c r="X299" s="571"/>
      <c r="Y299" s="571"/>
      <c r="Z299" s="571"/>
      <c r="AA299" s="791"/>
      <c r="AB299" s="583"/>
      <c r="AC299" s="571"/>
      <c r="AD299" s="813"/>
      <c r="AE299" s="646"/>
      <c r="AF299" s="730"/>
      <c r="AG299" s="646"/>
      <c r="AH299" s="730"/>
      <c r="AI299" s="646"/>
      <c r="AJ299" s="416">
        <f t="shared" si="54"/>
        <v>289</v>
      </c>
      <c r="AK299" s="416" t="str">
        <f t="shared" si="56"/>
        <v/>
      </c>
      <c r="AL299" s="416" t="str">
        <f t="shared" si="63"/>
        <v/>
      </c>
      <c r="AM299" s="416" t="str">
        <f t="shared" si="64"/>
        <v/>
      </c>
      <c r="AN299" s="731"/>
      <c r="AO299" s="732"/>
      <c r="AP299" s="732"/>
      <c r="AQ299" s="479"/>
      <c r="AR299" s="479"/>
      <c r="AS299" s="584"/>
      <c r="AT299" s="584"/>
      <c r="AU299" s="585" t="str">
        <f t="shared" si="52"/>
        <v/>
      </c>
      <c r="AV299" s="585" t="str">
        <f t="shared" si="53"/>
        <v/>
      </c>
      <c r="AW299" s="479"/>
      <c r="AX299" s="479"/>
      <c r="AY299" s="587" t="str">
        <f t="shared" si="57"/>
        <v/>
      </c>
      <c r="AZ299" s="587" t="str">
        <f t="shared" si="58"/>
        <v/>
      </c>
      <c r="BA299" s="587" t="str">
        <f t="shared" si="59"/>
        <v/>
      </c>
      <c r="BB299" s="587" t="str">
        <f t="shared" si="60"/>
        <v/>
      </c>
      <c r="BC299" s="587" t="str">
        <f t="shared" si="61"/>
        <v/>
      </c>
      <c r="BD299" s="587" t="str">
        <f t="shared" si="62"/>
        <v/>
      </c>
      <c r="BE299" s="808"/>
      <c r="BF299" s="646"/>
      <c r="BG299" s="649"/>
      <c r="BH299" s="649"/>
    </row>
    <row r="300" spans="2:60" ht="13.5" customHeight="1" x14ac:dyDescent="0.25">
      <c r="B300" s="401"/>
      <c r="D300" s="416">
        <f t="shared" si="55"/>
        <v>290</v>
      </c>
      <c r="E300" s="534"/>
      <c r="F300" s="534"/>
      <c r="G300" s="534"/>
      <c r="H300" s="534"/>
      <c r="I300" s="571"/>
      <c r="J300" s="571"/>
      <c r="K300" s="571"/>
      <c r="L300" s="571"/>
      <c r="M300" s="571"/>
      <c r="N300" s="484"/>
      <c r="O300" s="484"/>
      <c r="P300" s="586"/>
      <c r="Q300" s="571"/>
      <c r="R300" s="571"/>
      <c r="S300" s="571"/>
      <c r="T300" s="899"/>
      <c r="U300" s="756"/>
      <c r="V300" s="756"/>
      <c r="W300" s="581"/>
      <c r="X300" s="571"/>
      <c r="Y300" s="571"/>
      <c r="Z300" s="571"/>
      <c r="AA300" s="791"/>
      <c r="AB300" s="583"/>
      <c r="AC300" s="571"/>
      <c r="AD300" s="813"/>
      <c r="AE300" s="646"/>
      <c r="AF300" s="730"/>
      <c r="AG300" s="646"/>
      <c r="AH300" s="730"/>
      <c r="AI300" s="646"/>
      <c r="AJ300" s="416">
        <f t="shared" si="54"/>
        <v>290</v>
      </c>
      <c r="AK300" s="416" t="str">
        <f t="shared" si="56"/>
        <v/>
      </c>
      <c r="AL300" s="416" t="str">
        <f t="shared" si="63"/>
        <v/>
      </c>
      <c r="AM300" s="416" t="str">
        <f t="shared" si="64"/>
        <v/>
      </c>
      <c r="AN300" s="731"/>
      <c r="AO300" s="732"/>
      <c r="AP300" s="732"/>
      <c r="AQ300" s="479"/>
      <c r="AR300" s="479"/>
      <c r="AS300" s="584"/>
      <c r="AT300" s="584"/>
      <c r="AU300" s="585" t="str">
        <f t="shared" si="52"/>
        <v/>
      </c>
      <c r="AV300" s="585" t="str">
        <f t="shared" si="53"/>
        <v/>
      </c>
      <c r="AW300" s="479"/>
      <c r="AX300" s="479"/>
      <c r="AY300" s="587" t="str">
        <f t="shared" si="57"/>
        <v/>
      </c>
      <c r="AZ300" s="587" t="str">
        <f t="shared" si="58"/>
        <v/>
      </c>
      <c r="BA300" s="587" t="str">
        <f t="shared" si="59"/>
        <v/>
      </c>
      <c r="BB300" s="587" t="str">
        <f t="shared" si="60"/>
        <v/>
      </c>
      <c r="BC300" s="587" t="str">
        <f t="shared" si="61"/>
        <v/>
      </c>
      <c r="BD300" s="587" t="str">
        <f t="shared" si="62"/>
        <v/>
      </c>
      <c r="BE300" s="808"/>
      <c r="BF300" s="646"/>
      <c r="BG300" s="649"/>
      <c r="BH300" s="649"/>
    </row>
    <row r="301" spans="2:60" ht="13.5" customHeight="1" x14ac:dyDescent="0.25">
      <c r="B301" s="401"/>
      <c r="D301" s="416">
        <f t="shared" si="55"/>
        <v>291</v>
      </c>
      <c r="E301" s="534"/>
      <c r="F301" s="534"/>
      <c r="G301" s="534"/>
      <c r="H301" s="534"/>
      <c r="I301" s="571"/>
      <c r="J301" s="571"/>
      <c r="K301" s="571"/>
      <c r="L301" s="571"/>
      <c r="M301" s="571"/>
      <c r="N301" s="484"/>
      <c r="O301" s="484"/>
      <c r="P301" s="586"/>
      <c r="Q301" s="571"/>
      <c r="R301" s="571"/>
      <c r="S301" s="571"/>
      <c r="T301" s="899"/>
      <c r="U301" s="756"/>
      <c r="V301" s="756"/>
      <c r="W301" s="581"/>
      <c r="X301" s="571"/>
      <c r="Y301" s="571"/>
      <c r="Z301" s="571"/>
      <c r="AA301" s="791"/>
      <c r="AB301" s="583"/>
      <c r="AC301" s="571"/>
      <c r="AD301" s="813"/>
      <c r="AE301" s="646"/>
      <c r="AF301" s="730"/>
      <c r="AG301" s="646"/>
      <c r="AH301" s="730"/>
      <c r="AI301" s="646"/>
      <c r="AJ301" s="416">
        <f t="shared" si="54"/>
        <v>291</v>
      </c>
      <c r="AK301" s="416" t="str">
        <f t="shared" si="56"/>
        <v/>
      </c>
      <c r="AL301" s="416" t="str">
        <f t="shared" si="63"/>
        <v/>
      </c>
      <c r="AM301" s="416" t="str">
        <f t="shared" si="64"/>
        <v/>
      </c>
      <c r="AN301" s="731"/>
      <c r="AO301" s="732"/>
      <c r="AP301" s="732"/>
      <c r="AQ301" s="479"/>
      <c r="AR301" s="479"/>
      <c r="AS301" s="584"/>
      <c r="AT301" s="584"/>
      <c r="AU301" s="585" t="str">
        <f t="shared" si="52"/>
        <v/>
      </c>
      <c r="AV301" s="585" t="str">
        <f t="shared" si="53"/>
        <v/>
      </c>
      <c r="AW301" s="479"/>
      <c r="AX301" s="479"/>
      <c r="AY301" s="587" t="str">
        <f t="shared" si="57"/>
        <v/>
      </c>
      <c r="AZ301" s="587" t="str">
        <f t="shared" si="58"/>
        <v/>
      </c>
      <c r="BA301" s="587" t="str">
        <f t="shared" si="59"/>
        <v/>
      </c>
      <c r="BB301" s="587" t="str">
        <f t="shared" si="60"/>
        <v/>
      </c>
      <c r="BC301" s="587" t="str">
        <f t="shared" si="61"/>
        <v/>
      </c>
      <c r="BD301" s="587" t="str">
        <f t="shared" si="62"/>
        <v/>
      </c>
      <c r="BE301" s="808"/>
      <c r="BF301" s="646"/>
      <c r="BG301" s="649"/>
      <c r="BH301" s="649"/>
    </row>
    <row r="302" spans="2:60" ht="13.5" customHeight="1" x14ac:dyDescent="0.25">
      <c r="B302" s="401"/>
      <c r="D302" s="416">
        <f t="shared" si="55"/>
        <v>292</v>
      </c>
      <c r="E302" s="534"/>
      <c r="F302" s="534"/>
      <c r="G302" s="534"/>
      <c r="H302" s="534"/>
      <c r="I302" s="571"/>
      <c r="J302" s="571"/>
      <c r="K302" s="571"/>
      <c r="L302" s="571"/>
      <c r="M302" s="571"/>
      <c r="N302" s="484"/>
      <c r="O302" s="484"/>
      <c r="P302" s="586"/>
      <c r="Q302" s="571"/>
      <c r="R302" s="571"/>
      <c r="S302" s="571"/>
      <c r="T302" s="899"/>
      <c r="U302" s="756"/>
      <c r="V302" s="756"/>
      <c r="W302" s="581"/>
      <c r="X302" s="571"/>
      <c r="Y302" s="571"/>
      <c r="Z302" s="571"/>
      <c r="AA302" s="791"/>
      <c r="AB302" s="583"/>
      <c r="AC302" s="571"/>
      <c r="AD302" s="813"/>
      <c r="AE302" s="646"/>
      <c r="AF302" s="730"/>
      <c r="AG302" s="646"/>
      <c r="AH302" s="730"/>
      <c r="AI302" s="646"/>
      <c r="AJ302" s="416">
        <f t="shared" si="54"/>
        <v>292</v>
      </c>
      <c r="AK302" s="416" t="str">
        <f t="shared" si="56"/>
        <v/>
      </c>
      <c r="AL302" s="416" t="str">
        <f t="shared" si="63"/>
        <v/>
      </c>
      <c r="AM302" s="416" t="str">
        <f t="shared" si="64"/>
        <v/>
      </c>
      <c r="AN302" s="731"/>
      <c r="AO302" s="732"/>
      <c r="AP302" s="732"/>
      <c r="AQ302" s="479"/>
      <c r="AR302" s="479"/>
      <c r="AS302" s="584"/>
      <c r="AT302" s="584"/>
      <c r="AU302" s="585" t="str">
        <f t="shared" si="52"/>
        <v/>
      </c>
      <c r="AV302" s="585" t="str">
        <f t="shared" si="53"/>
        <v/>
      </c>
      <c r="AW302" s="479"/>
      <c r="AX302" s="479"/>
      <c r="AY302" s="587" t="str">
        <f t="shared" si="57"/>
        <v/>
      </c>
      <c r="AZ302" s="587" t="str">
        <f t="shared" si="58"/>
        <v/>
      </c>
      <c r="BA302" s="587" t="str">
        <f t="shared" si="59"/>
        <v/>
      </c>
      <c r="BB302" s="587" t="str">
        <f t="shared" si="60"/>
        <v/>
      </c>
      <c r="BC302" s="587" t="str">
        <f t="shared" si="61"/>
        <v/>
      </c>
      <c r="BD302" s="587" t="str">
        <f t="shared" si="62"/>
        <v/>
      </c>
      <c r="BE302" s="808"/>
      <c r="BF302" s="646"/>
      <c r="BG302" s="649"/>
      <c r="BH302" s="649"/>
    </row>
    <row r="303" spans="2:60" ht="13.5" customHeight="1" x14ac:dyDescent="0.25">
      <c r="B303" s="401"/>
      <c r="D303" s="416">
        <f t="shared" si="55"/>
        <v>293</v>
      </c>
      <c r="E303" s="534"/>
      <c r="F303" s="534"/>
      <c r="G303" s="534"/>
      <c r="H303" s="534"/>
      <c r="I303" s="571"/>
      <c r="J303" s="571"/>
      <c r="K303" s="571"/>
      <c r="L303" s="571"/>
      <c r="M303" s="571"/>
      <c r="N303" s="484"/>
      <c r="O303" s="484"/>
      <c r="P303" s="586"/>
      <c r="Q303" s="571"/>
      <c r="R303" s="571"/>
      <c r="S303" s="571"/>
      <c r="T303" s="899"/>
      <c r="U303" s="756"/>
      <c r="V303" s="756"/>
      <c r="W303" s="581"/>
      <c r="X303" s="571"/>
      <c r="Y303" s="571"/>
      <c r="Z303" s="571"/>
      <c r="AA303" s="791"/>
      <c r="AB303" s="583"/>
      <c r="AC303" s="571"/>
      <c r="AD303" s="813"/>
      <c r="AE303" s="646"/>
      <c r="AF303" s="730"/>
      <c r="AG303" s="646"/>
      <c r="AH303" s="730"/>
      <c r="AI303" s="646"/>
      <c r="AJ303" s="416">
        <f t="shared" si="54"/>
        <v>293</v>
      </c>
      <c r="AK303" s="416" t="str">
        <f t="shared" si="56"/>
        <v/>
      </c>
      <c r="AL303" s="416" t="str">
        <f t="shared" si="63"/>
        <v/>
      </c>
      <c r="AM303" s="416" t="str">
        <f t="shared" si="64"/>
        <v/>
      </c>
      <c r="AN303" s="731"/>
      <c r="AO303" s="732"/>
      <c r="AP303" s="732"/>
      <c r="AQ303" s="479"/>
      <c r="AR303" s="479"/>
      <c r="AS303" s="584"/>
      <c r="AT303" s="584"/>
      <c r="AU303" s="585" t="str">
        <f t="shared" si="52"/>
        <v/>
      </c>
      <c r="AV303" s="585" t="str">
        <f t="shared" si="53"/>
        <v/>
      </c>
      <c r="AW303" s="479"/>
      <c r="AX303" s="479"/>
      <c r="AY303" s="587" t="str">
        <f t="shared" si="57"/>
        <v/>
      </c>
      <c r="AZ303" s="587" t="str">
        <f t="shared" si="58"/>
        <v/>
      </c>
      <c r="BA303" s="587" t="str">
        <f t="shared" si="59"/>
        <v/>
      </c>
      <c r="BB303" s="587" t="str">
        <f t="shared" si="60"/>
        <v/>
      </c>
      <c r="BC303" s="587" t="str">
        <f t="shared" si="61"/>
        <v/>
      </c>
      <c r="BD303" s="587" t="str">
        <f t="shared" si="62"/>
        <v/>
      </c>
      <c r="BE303" s="808"/>
      <c r="BF303" s="646"/>
      <c r="BG303" s="649"/>
      <c r="BH303" s="649"/>
    </row>
    <row r="304" spans="2:60" ht="13.5" customHeight="1" x14ac:dyDescent="0.25">
      <c r="B304" s="401"/>
      <c r="D304" s="416">
        <f t="shared" si="55"/>
        <v>294</v>
      </c>
      <c r="E304" s="534"/>
      <c r="F304" s="534"/>
      <c r="G304" s="534"/>
      <c r="H304" s="534"/>
      <c r="I304" s="571"/>
      <c r="J304" s="571"/>
      <c r="K304" s="571"/>
      <c r="L304" s="571"/>
      <c r="M304" s="571"/>
      <c r="N304" s="484"/>
      <c r="O304" s="484"/>
      <c r="P304" s="586"/>
      <c r="Q304" s="571"/>
      <c r="R304" s="571"/>
      <c r="S304" s="571"/>
      <c r="T304" s="899"/>
      <c r="U304" s="756"/>
      <c r="V304" s="756"/>
      <c r="W304" s="581"/>
      <c r="X304" s="571"/>
      <c r="Y304" s="571"/>
      <c r="Z304" s="571"/>
      <c r="AA304" s="791"/>
      <c r="AB304" s="583"/>
      <c r="AC304" s="571"/>
      <c r="AD304" s="813"/>
      <c r="AE304" s="646"/>
      <c r="AF304" s="730"/>
      <c r="AG304" s="646"/>
      <c r="AH304" s="730"/>
      <c r="AI304" s="646"/>
      <c r="AJ304" s="416">
        <f t="shared" si="54"/>
        <v>294</v>
      </c>
      <c r="AK304" s="416" t="str">
        <f t="shared" si="56"/>
        <v/>
      </c>
      <c r="AL304" s="416" t="str">
        <f t="shared" si="63"/>
        <v/>
      </c>
      <c r="AM304" s="416" t="str">
        <f t="shared" si="64"/>
        <v/>
      </c>
      <c r="AN304" s="731"/>
      <c r="AO304" s="732"/>
      <c r="AP304" s="732"/>
      <c r="AQ304" s="479"/>
      <c r="AR304" s="479"/>
      <c r="AS304" s="584"/>
      <c r="AT304" s="584"/>
      <c r="AU304" s="585" t="str">
        <f t="shared" si="52"/>
        <v/>
      </c>
      <c r="AV304" s="585" t="str">
        <f t="shared" si="53"/>
        <v/>
      </c>
      <c r="AW304" s="479"/>
      <c r="AX304" s="479"/>
      <c r="AY304" s="587" t="str">
        <f t="shared" si="57"/>
        <v/>
      </c>
      <c r="AZ304" s="587" t="str">
        <f t="shared" si="58"/>
        <v/>
      </c>
      <c r="BA304" s="587" t="str">
        <f t="shared" si="59"/>
        <v/>
      </c>
      <c r="BB304" s="587" t="str">
        <f t="shared" si="60"/>
        <v/>
      </c>
      <c r="BC304" s="587" t="str">
        <f t="shared" si="61"/>
        <v/>
      </c>
      <c r="BD304" s="587" t="str">
        <f t="shared" si="62"/>
        <v/>
      </c>
      <c r="BE304" s="808"/>
      <c r="BF304" s="646"/>
      <c r="BG304" s="649"/>
      <c r="BH304" s="649"/>
    </row>
    <row r="305" spans="2:60" ht="13.5" customHeight="1" x14ac:dyDescent="0.25">
      <c r="B305" s="401"/>
      <c r="D305" s="416">
        <f t="shared" si="55"/>
        <v>295</v>
      </c>
      <c r="E305" s="534"/>
      <c r="F305" s="534"/>
      <c r="G305" s="534"/>
      <c r="H305" s="534"/>
      <c r="I305" s="571"/>
      <c r="J305" s="571"/>
      <c r="K305" s="571"/>
      <c r="L305" s="571"/>
      <c r="M305" s="571"/>
      <c r="N305" s="484"/>
      <c r="O305" s="484"/>
      <c r="P305" s="586"/>
      <c r="Q305" s="571"/>
      <c r="R305" s="571"/>
      <c r="S305" s="571"/>
      <c r="T305" s="899"/>
      <c r="U305" s="756"/>
      <c r="V305" s="756"/>
      <c r="W305" s="581"/>
      <c r="X305" s="571"/>
      <c r="Y305" s="571"/>
      <c r="Z305" s="571"/>
      <c r="AA305" s="791"/>
      <c r="AB305" s="583"/>
      <c r="AC305" s="571"/>
      <c r="AD305" s="813"/>
      <c r="AE305" s="646"/>
      <c r="AF305" s="730"/>
      <c r="AG305" s="646"/>
      <c r="AH305" s="730"/>
      <c r="AI305" s="646"/>
      <c r="AJ305" s="416">
        <f t="shared" si="54"/>
        <v>295</v>
      </c>
      <c r="AK305" s="416" t="str">
        <f t="shared" si="56"/>
        <v/>
      </c>
      <c r="AL305" s="416" t="str">
        <f t="shared" si="63"/>
        <v/>
      </c>
      <c r="AM305" s="416" t="str">
        <f t="shared" si="64"/>
        <v/>
      </c>
      <c r="AN305" s="731"/>
      <c r="AO305" s="732"/>
      <c r="AP305" s="732"/>
      <c r="AQ305" s="479"/>
      <c r="AR305" s="479"/>
      <c r="AS305" s="584"/>
      <c r="AT305" s="584"/>
      <c r="AU305" s="585" t="str">
        <f t="shared" si="52"/>
        <v/>
      </c>
      <c r="AV305" s="585" t="str">
        <f t="shared" si="53"/>
        <v/>
      </c>
      <c r="AW305" s="479"/>
      <c r="AX305" s="479"/>
      <c r="AY305" s="587" t="str">
        <f t="shared" si="57"/>
        <v/>
      </c>
      <c r="AZ305" s="587" t="str">
        <f t="shared" si="58"/>
        <v/>
      </c>
      <c r="BA305" s="587" t="str">
        <f t="shared" si="59"/>
        <v/>
      </c>
      <c r="BB305" s="587" t="str">
        <f t="shared" si="60"/>
        <v/>
      </c>
      <c r="BC305" s="587" t="str">
        <f t="shared" si="61"/>
        <v/>
      </c>
      <c r="BD305" s="587" t="str">
        <f t="shared" si="62"/>
        <v/>
      </c>
      <c r="BE305" s="808"/>
      <c r="BF305" s="646"/>
      <c r="BG305" s="649"/>
      <c r="BH305" s="649"/>
    </row>
    <row r="306" spans="2:60" ht="13.5" customHeight="1" x14ac:dyDescent="0.25">
      <c r="B306" s="401"/>
      <c r="D306" s="416">
        <f t="shared" si="55"/>
        <v>296</v>
      </c>
      <c r="E306" s="534"/>
      <c r="F306" s="534"/>
      <c r="G306" s="534"/>
      <c r="H306" s="534"/>
      <c r="I306" s="571"/>
      <c r="J306" s="571"/>
      <c r="K306" s="571"/>
      <c r="L306" s="571"/>
      <c r="M306" s="571"/>
      <c r="N306" s="484"/>
      <c r="O306" s="484"/>
      <c r="P306" s="586"/>
      <c r="Q306" s="571"/>
      <c r="R306" s="571"/>
      <c r="S306" s="571"/>
      <c r="T306" s="899"/>
      <c r="U306" s="756"/>
      <c r="V306" s="756"/>
      <c r="W306" s="581"/>
      <c r="X306" s="571"/>
      <c r="Y306" s="571"/>
      <c r="Z306" s="571"/>
      <c r="AA306" s="791"/>
      <c r="AB306" s="583"/>
      <c r="AC306" s="571"/>
      <c r="AD306" s="813"/>
      <c r="AE306" s="646"/>
      <c r="AF306" s="730"/>
      <c r="AG306" s="646"/>
      <c r="AH306" s="730"/>
      <c r="AI306" s="646"/>
      <c r="AJ306" s="416">
        <f t="shared" si="54"/>
        <v>296</v>
      </c>
      <c r="AK306" s="416" t="str">
        <f t="shared" si="56"/>
        <v/>
      </c>
      <c r="AL306" s="416" t="str">
        <f t="shared" si="63"/>
        <v/>
      </c>
      <c r="AM306" s="416" t="str">
        <f t="shared" si="64"/>
        <v/>
      </c>
      <c r="AN306" s="731"/>
      <c r="AO306" s="732"/>
      <c r="AP306" s="732"/>
      <c r="AQ306" s="479"/>
      <c r="AR306" s="479"/>
      <c r="AS306" s="584"/>
      <c r="AT306" s="584"/>
      <c r="AU306" s="585" t="str">
        <f t="shared" si="52"/>
        <v/>
      </c>
      <c r="AV306" s="585" t="str">
        <f t="shared" si="53"/>
        <v/>
      </c>
      <c r="AW306" s="479"/>
      <c r="AX306" s="479"/>
      <c r="AY306" s="587" t="str">
        <f t="shared" si="57"/>
        <v/>
      </c>
      <c r="AZ306" s="587" t="str">
        <f t="shared" si="58"/>
        <v/>
      </c>
      <c r="BA306" s="587" t="str">
        <f t="shared" si="59"/>
        <v/>
      </c>
      <c r="BB306" s="587" t="str">
        <f t="shared" si="60"/>
        <v/>
      </c>
      <c r="BC306" s="587" t="str">
        <f t="shared" si="61"/>
        <v/>
      </c>
      <c r="BD306" s="587" t="str">
        <f t="shared" si="62"/>
        <v/>
      </c>
      <c r="BE306" s="808"/>
      <c r="BF306" s="646"/>
      <c r="BG306" s="649"/>
      <c r="BH306" s="649"/>
    </row>
    <row r="307" spans="2:60" ht="13.5" customHeight="1" x14ac:dyDescent="0.25">
      <c r="B307" s="401"/>
      <c r="D307" s="416">
        <f t="shared" si="55"/>
        <v>297</v>
      </c>
      <c r="E307" s="534"/>
      <c r="F307" s="534"/>
      <c r="G307" s="534"/>
      <c r="H307" s="534"/>
      <c r="I307" s="571"/>
      <c r="J307" s="571"/>
      <c r="K307" s="571"/>
      <c r="L307" s="571"/>
      <c r="M307" s="571"/>
      <c r="N307" s="484"/>
      <c r="O307" s="484"/>
      <c r="P307" s="586"/>
      <c r="Q307" s="571"/>
      <c r="R307" s="571"/>
      <c r="S307" s="571"/>
      <c r="T307" s="899"/>
      <c r="U307" s="756"/>
      <c r="V307" s="756"/>
      <c r="W307" s="581"/>
      <c r="X307" s="571"/>
      <c r="Y307" s="571"/>
      <c r="Z307" s="571"/>
      <c r="AA307" s="791"/>
      <c r="AB307" s="583"/>
      <c r="AC307" s="571"/>
      <c r="AD307" s="813"/>
      <c r="AE307" s="646"/>
      <c r="AF307" s="730"/>
      <c r="AG307" s="646"/>
      <c r="AH307" s="730"/>
      <c r="AI307" s="646"/>
      <c r="AJ307" s="416">
        <f t="shared" si="54"/>
        <v>297</v>
      </c>
      <c r="AK307" s="416" t="str">
        <f t="shared" si="56"/>
        <v/>
      </c>
      <c r="AL307" s="416" t="str">
        <f t="shared" si="63"/>
        <v/>
      </c>
      <c r="AM307" s="416" t="str">
        <f t="shared" si="64"/>
        <v/>
      </c>
      <c r="AN307" s="731"/>
      <c r="AO307" s="732"/>
      <c r="AP307" s="732"/>
      <c r="AQ307" s="479"/>
      <c r="AR307" s="479"/>
      <c r="AS307" s="584"/>
      <c r="AT307" s="584"/>
      <c r="AU307" s="585" t="str">
        <f t="shared" si="52"/>
        <v/>
      </c>
      <c r="AV307" s="585" t="str">
        <f t="shared" si="53"/>
        <v/>
      </c>
      <c r="AW307" s="479"/>
      <c r="AX307" s="479"/>
      <c r="AY307" s="587" t="str">
        <f t="shared" si="57"/>
        <v/>
      </c>
      <c r="AZ307" s="587" t="str">
        <f t="shared" si="58"/>
        <v/>
      </c>
      <c r="BA307" s="587" t="str">
        <f t="shared" si="59"/>
        <v/>
      </c>
      <c r="BB307" s="587" t="str">
        <f t="shared" si="60"/>
        <v/>
      </c>
      <c r="BC307" s="587" t="str">
        <f t="shared" si="61"/>
        <v/>
      </c>
      <c r="BD307" s="587" t="str">
        <f t="shared" si="62"/>
        <v/>
      </c>
      <c r="BE307" s="808"/>
      <c r="BF307" s="646"/>
      <c r="BG307" s="649"/>
      <c r="BH307" s="649"/>
    </row>
    <row r="308" spans="2:60" ht="13.5" customHeight="1" x14ac:dyDescent="0.25">
      <c r="B308" s="401"/>
      <c r="D308" s="416">
        <f t="shared" si="55"/>
        <v>298</v>
      </c>
      <c r="E308" s="534"/>
      <c r="F308" s="534"/>
      <c r="G308" s="534"/>
      <c r="H308" s="534"/>
      <c r="I308" s="571"/>
      <c r="J308" s="571"/>
      <c r="K308" s="571"/>
      <c r="L308" s="571"/>
      <c r="M308" s="571"/>
      <c r="N308" s="484"/>
      <c r="O308" s="484"/>
      <c r="P308" s="586"/>
      <c r="Q308" s="571"/>
      <c r="R308" s="571"/>
      <c r="S308" s="571"/>
      <c r="T308" s="899"/>
      <c r="U308" s="756"/>
      <c r="V308" s="756"/>
      <c r="W308" s="581"/>
      <c r="X308" s="571"/>
      <c r="Y308" s="571"/>
      <c r="Z308" s="571"/>
      <c r="AA308" s="791"/>
      <c r="AB308" s="583"/>
      <c r="AC308" s="571"/>
      <c r="AD308" s="813"/>
      <c r="AE308" s="646"/>
      <c r="AF308" s="730"/>
      <c r="AG308" s="646"/>
      <c r="AH308" s="730"/>
      <c r="AI308" s="646"/>
      <c r="AJ308" s="416">
        <f t="shared" si="54"/>
        <v>298</v>
      </c>
      <c r="AK308" s="416" t="str">
        <f t="shared" si="56"/>
        <v/>
      </c>
      <c r="AL308" s="416" t="str">
        <f t="shared" si="63"/>
        <v/>
      </c>
      <c r="AM308" s="416" t="str">
        <f t="shared" si="64"/>
        <v/>
      </c>
      <c r="AN308" s="731"/>
      <c r="AO308" s="732"/>
      <c r="AP308" s="732"/>
      <c r="AQ308" s="479"/>
      <c r="AR308" s="479"/>
      <c r="AS308" s="584"/>
      <c r="AT308" s="584"/>
      <c r="AU308" s="585" t="str">
        <f t="shared" si="52"/>
        <v/>
      </c>
      <c r="AV308" s="585" t="str">
        <f t="shared" si="53"/>
        <v/>
      </c>
      <c r="AW308" s="479"/>
      <c r="AX308" s="479"/>
      <c r="AY308" s="587" t="str">
        <f t="shared" si="57"/>
        <v/>
      </c>
      <c r="AZ308" s="587" t="str">
        <f t="shared" si="58"/>
        <v/>
      </c>
      <c r="BA308" s="587" t="str">
        <f t="shared" si="59"/>
        <v/>
      </c>
      <c r="BB308" s="587" t="str">
        <f t="shared" si="60"/>
        <v/>
      </c>
      <c r="BC308" s="587" t="str">
        <f t="shared" si="61"/>
        <v/>
      </c>
      <c r="BD308" s="587" t="str">
        <f t="shared" si="62"/>
        <v/>
      </c>
      <c r="BE308" s="808"/>
      <c r="BF308" s="646"/>
      <c r="BG308" s="649"/>
      <c r="BH308" s="649"/>
    </row>
    <row r="309" spans="2:60" ht="13.5" customHeight="1" x14ac:dyDescent="0.25">
      <c r="B309" s="401"/>
      <c r="D309" s="416">
        <f t="shared" si="55"/>
        <v>299</v>
      </c>
      <c r="E309" s="534"/>
      <c r="F309" s="534"/>
      <c r="G309" s="534"/>
      <c r="H309" s="534"/>
      <c r="I309" s="571"/>
      <c r="J309" s="571"/>
      <c r="K309" s="571"/>
      <c r="L309" s="571"/>
      <c r="M309" s="571"/>
      <c r="N309" s="484"/>
      <c r="O309" s="484"/>
      <c r="P309" s="586"/>
      <c r="Q309" s="571"/>
      <c r="R309" s="571"/>
      <c r="S309" s="571"/>
      <c r="T309" s="899"/>
      <c r="U309" s="756"/>
      <c r="V309" s="756"/>
      <c r="W309" s="581"/>
      <c r="X309" s="571"/>
      <c r="Y309" s="571"/>
      <c r="Z309" s="571"/>
      <c r="AA309" s="791"/>
      <c r="AB309" s="583"/>
      <c r="AC309" s="571"/>
      <c r="AD309" s="813"/>
      <c r="AE309" s="646"/>
      <c r="AF309" s="730"/>
      <c r="AG309" s="646"/>
      <c r="AH309" s="730"/>
      <c r="AI309" s="646"/>
      <c r="AJ309" s="416">
        <f t="shared" si="54"/>
        <v>299</v>
      </c>
      <c r="AK309" s="416" t="str">
        <f t="shared" si="56"/>
        <v/>
      </c>
      <c r="AL309" s="416" t="str">
        <f t="shared" si="63"/>
        <v/>
      </c>
      <c r="AM309" s="416" t="str">
        <f t="shared" si="64"/>
        <v/>
      </c>
      <c r="AN309" s="731"/>
      <c r="AO309" s="732"/>
      <c r="AP309" s="732"/>
      <c r="AQ309" s="479"/>
      <c r="AR309" s="479"/>
      <c r="AS309" s="584"/>
      <c r="AT309" s="584"/>
      <c r="AU309" s="585" t="str">
        <f t="shared" si="52"/>
        <v/>
      </c>
      <c r="AV309" s="585" t="str">
        <f t="shared" si="53"/>
        <v/>
      </c>
      <c r="AW309" s="479"/>
      <c r="AX309" s="479"/>
      <c r="AY309" s="587" t="str">
        <f t="shared" si="57"/>
        <v/>
      </c>
      <c r="AZ309" s="587" t="str">
        <f t="shared" si="58"/>
        <v/>
      </c>
      <c r="BA309" s="587" t="str">
        <f t="shared" si="59"/>
        <v/>
      </c>
      <c r="BB309" s="587" t="str">
        <f t="shared" si="60"/>
        <v/>
      </c>
      <c r="BC309" s="587" t="str">
        <f t="shared" si="61"/>
        <v/>
      </c>
      <c r="BD309" s="587" t="str">
        <f t="shared" si="62"/>
        <v/>
      </c>
      <c r="BE309" s="808"/>
      <c r="BF309" s="646"/>
      <c r="BG309" s="649"/>
      <c r="BH309" s="649"/>
    </row>
    <row r="310" spans="2:60" ht="13.5" customHeight="1" x14ac:dyDescent="0.25">
      <c r="B310" s="401"/>
      <c r="D310" s="416">
        <f t="shared" si="55"/>
        <v>300</v>
      </c>
      <c r="E310" s="534"/>
      <c r="F310" s="534"/>
      <c r="G310" s="534"/>
      <c r="H310" s="534"/>
      <c r="I310" s="571"/>
      <c r="J310" s="571"/>
      <c r="K310" s="571"/>
      <c r="L310" s="571"/>
      <c r="M310" s="571"/>
      <c r="N310" s="484"/>
      <c r="O310" s="484"/>
      <c r="P310" s="586"/>
      <c r="Q310" s="571"/>
      <c r="R310" s="571"/>
      <c r="S310" s="571"/>
      <c r="T310" s="899"/>
      <c r="U310" s="756"/>
      <c r="V310" s="756"/>
      <c r="W310" s="581"/>
      <c r="X310" s="571"/>
      <c r="Y310" s="571"/>
      <c r="Z310" s="571"/>
      <c r="AA310" s="791"/>
      <c r="AB310" s="583"/>
      <c r="AC310" s="571"/>
      <c r="AD310" s="813"/>
      <c r="AE310" s="646"/>
      <c r="AF310" s="730"/>
      <c r="AG310" s="646"/>
      <c r="AH310" s="730"/>
      <c r="AI310" s="646"/>
      <c r="AJ310" s="416">
        <f>AJ309+1</f>
        <v>300</v>
      </c>
      <c r="AK310" s="416" t="str">
        <f t="shared" si="56"/>
        <v/>
      </c>
      <c r="AL310" s="416" t="str">
        <f t="shared" si="63"/>
        <v/>
      </c>
      <c r="AM310" s="416" t="str">
        <f t="shared" si="64"/>
        <v/>
      </c>
      <c r="AN310" s="731"/>
      <c r="AO310" s="732"/>
      <c r="AP310" s="732"/>
      <c r="AQ310" s="479"/>
      <c r="AR310" s="479"/>
      <c r="AS310" s="584"/>
      <c r="AT310" s="584"/>
      <c r="AU310" s="585" t="str">
        <f t="shared" si="52"/>
        <v/>
      </c>
      <c r="AV310" s="585" t="str">
        <f t="shared" si="53"/>
        <v/>
      </c>
      <c r="AW310" s="479"/>
      <c r="AX310" s="479"/>
      <c r="AY310" s="587" t="str">
        <f t="shared" si="57"/>
        <v/>
      </c>
      <c r="AZ310" s="587" t="str">
        <f t="shared" si="58"/>
        <v/>
      </c>
      <c r="BA310" s="587" t="str">
        <f t="shared" si="59"/>
        <v/>
      </c>
      <c r="BB310" s="587" t="str">
        <f t="shared" si="60"/>
        <v/>
      </c>
      <c r="BC310" s="587" t="str">
        <f t="shared" si="61"/>
        <v/>
      </c>
      <c r="BD310" s="587" t="str">
        <f t="shared" si="62"/>
        <v/>
      </c>
      <c r="BE310" s="808"/>
      <c r="BF310" s="646"/>
      <c r="BG310" s="649"/>
      <c r="BH310" s="649"/>
    </row>
    <row r="311" spans="2:60" ht="13.5" customHeight="1" x14ac:dyDescent="0.25">
      <c r="B311" s="401"/>
      <c r="D311" s="416">
        <f t="shared" si="55"/>
        <v>301</v>
      </c>
      <c r="E311" s="534"/>
      <c r="F311" s="534"/>
      <c r="G311" s="534"/>
      <c r="H311" s="534"/>
      <c r="I311" s="571"/>
      <c r="J311" s="571"/>
      <c r="K311" s="571"/>
      <c r="L311" s="571"/>
      <c r="M311" s="571"/>
      <c r="N311" s="484"/>
      <c r="O311" s="484"/>
      <c r="P311" s="586"/>
      <c r="Q311" s="571"/>
      <c r="R311" s="571"/>
      <c r="S311" s="571"/>
      <c r="T311" s="899"/>
      <c r="U311" s="756"/>
      <c r="V311" s="756"/>
      <c r="W311" s="581"/>
      <c r="X311" s="571"/>
      <c r="Y311" s="571"/>
      <c r="Z311" s="571"/>
      <c r="AA311" s="791"/>
      <c r="AB311" s="583"/>
      <c r="AC311" s="571"/>
      <c r="AD311" s="813"/>
      <c r="AE311" s="646"/>
      <c r="AF311" s="730"/>
      <c r="AG311" s="646"/>
      <c r="AH311" s="730"/>
      <c r="AI311" s="646"/>
      <c r="AJ311" s="416">
        <f>AJ310+1</f>
        <v>301</v>
      </c>
      <c r="AK311" s="416" t="str">
        <f t="shared" ref="AK311:AK342" si="65">IF(E311="","",E311)</f>
        <v/>
      </c>
      <c r="AL311" s="416" t="str">
        <f t="shared" ref="AL311:AL374" si="66">IF(G311="","",G311)</f>
        <v/>
      </c>
      <c r="AM311" s="416" t="str">
        <f t="shared" ref="AM311:AM374" si="67">IF(H311="","",H311)</f>
        <v/>
      </c>
      <c r="AN311" s="731"/>
      <c r="AO311" s="732"/>
      <c r="AP311" s="732"/>
      <c r="AQ311" s="479"/>
      <c r="AR311" s="479"/>
      <c r="AS311" s="584"/>
      <c r="AT311" s="584"/>
      <c r="AU311" s="585" t="str">
        <f t="shared" si="52"/>
        <v/>
      </c>
      <c r="AV311" s="585" t="str">
        <f t="shared" si="53"/>
        <v/>
      </c>
      <c r="AW311" s="479"/>
      <c r="AX311" s="479"/>
      <c r="AY311" s="587" t="str">
        <f t="shared" ref="AY311:AY342" si="68">IF(Q311="○",IF(AW311="",AU311,AW311),"")</f>
        <v/>
      </c>
      <c r="AZ311" s="587" t="str">
        <f t="shared" ref="AZ311:AZ342" si="69">IF(Q311="○",IF(AX311="",AV311,AX311),"")</f>
        <v/>
      </c>
      <c r="BA311" s="587" t="str">
        <f t="shared" ref="BA311:BA342" si="70">IF(R311="○",IF(AW311="",AU311,AW311),"")</f>
        <v/>
      </c>
      <c r="BB311" s="587" t="str">
        <f t="shared" ref="BB311:BB342" si="71">IF(R311="○",IF(AX311="",AV311,AX311),"")</f>
        <v/>
      </c>
      <c r="BC311" s="587" t="str">
        <f t="shared" ref="BC311:BC342" si="72">IF(S311="○",IF(AW311="",AU311,AW311),"")</f>
        <v/>
      </c>
      <c r="BD311" s="587" t="str">
        <f t="shared" ref="BD311:BD342" si="73">IF(S311="○",IF(AX311="",AV311,AX311),"")</f>
        <v/>
      </c>
      <c r="BE311" s="808"/>
      <c r="BF311" s="646"/>
      <c r="BG311" s="649"/>
      <c r="BH311" s="649"/>
    </row>
    <row r="312" spans="2:60" ht="13.5" customHeight="1" x14ac:dyDescent="0.25">
      <c r="B312" s="401"/>
      <c r="D312" s="416">
        <f>D311+1</f>
        <v>302</v>
      </c>
      <c r="E312" s="534"/>
      <c r="F312" s="534"/>
      <c r="G312" s="534"/>
      <c r="H312" s="534"/>
      <c r="I312" s="571"/>
      <c r="J312" s="571"/>
      <c r="K312" s="571"/>
      <c r="L312" s="571"/>
      <c r="M312" s="571"/>
      <c r="N312" s="484"/>
      <c r="O312" s="484"/>
      <c r="P312" s="586"/>
      <c r="Q312" s="571"/>
      <c r="R312" s="571"/>
      <c r="S312" s="571"/>
      <c r="T312" s="899"/>
      <c r="U312" s="756"/>
      <c r="V312" s="756"/>
      <c r="W312" s="581"/>
      <c r="X312" s="571"/>
      <c r="Y312" s="571"/>
      <c r="Z312" s="571"/>
      <c r="AA312" s="791"/>
      <c r="AB312" s="583"/>
      <c r="AC312" s="571"/>
      <c r="AD312" s="813"/>
      <c r="AE312" s="646"/>
      <c r="AF312" s="730"/>
      <c r="AG312" s="646"/>
      <c r="AH312" s="730"/>
      <c r="AI312" s="646"/>
      <c r="AJ312" s="416">
        <f t="shared" ref="AJ312:AJ339" si="74">AJ311+1</f>
        <v>302</v>
      </c>
      <c r="AK312" s="416" t="str">
        <f t="shared" si="65"/>
        <v/>
      </c>
      <c r="AL312" s="416" t="str">
        <f t="shared" si="66"/>
        <v/>
      </c>
      <c r="AM312" s="416" t="str">
        <f t="shared" si="67"/>
        <v/>
      </c>
      <c r="AN312" s="731"/>
      <c r="AO312" s="732"/>
      <c r="AP312" s="732"/>
      <c r="AQ312" s="479"/>
      <c r="AR312" s="479"/>
      <c r="AS312" s="584"/>
      <c r="AT312" s="584"/>
      <c r="AU312" s="585" t="str">
        <f t="shared" si="52"/>
        <v/>
      </c>
      <c r="AV312" s="585" t="str">
        <f t="shared" si="53"/>
        <v/>
      </c>
      <c r="AW312" s="479"/>
      <c r="AX312" s="479"/>
      <c r="AY312" s="587" t="str">
        <f t="shared" si="68"/>
        <v/>
      </c>
      <c r="AZ312" s="587" t="str">
        <f t="shared" si="69"/>
        <v/>
      </c>
      <c r="BA312" s="587" t="str">
        <f t="shared" si="70"/>
        <v/>
      </c>
      <c r="BB312" s="587" t="str">
        <f t="shared" si="71"/>
        <v/>
      </c>
      <c r="BC312" s="587" t="str">
        <f t="shared" si="72"/>
        <v/>
      </c>
      <c r="BD312" s="587" t="str">
        <f t="shared" si="73"/>
        <v/>
      </c>
      <c r="BE312" s="808"/>
      <c r="BF312" s="646"/>
      <c r="BG312" s="649"/>
      <c r="BH312" s="649"/>
    </row>
    <row r="313" spans="2:60" ht="13.5" customHeight="1" x14ac:dyDescent="0.25">
      <c r="B313" s="401"/>
      <c r="D313" s="416">
        <f>D312+1</f>
        <v>303</v>
      </c>
      <c r="E313" s="534"/>
      <c r="F313" s="534"/>
      <c r="G313" s="534"/>
      <c r="H313" s="534"/>
      <c r="I313" s="571"/>
      <c r="J313" s="571"/>
      <c r="K313" s="571"/>
      <c r="L313" s="571"/>
      <c r="M313" s="571"/>
      <c r="N313" s="484"/>
      <c r="O313" s="484"/>
      <c r="P313" s="586"/>
      <c r="Q313" s="571"/>
      <c r="R313" s="571"/>
      <c r="S313" s="571"/>
      <c r="T313" s="899"/>
      <c r="U313" s="756"/>
      <c r="V313" s="756"/>
      <c r="W313" s="581"/>
      <c r="X313" s="571"/>
      <c r="Y313" s="571"/>
      <c r="Z313" s="571"/>
      <c r="AA313" s="791"/>
      <c r="AB313" s="583"/>
      <c r="AC313" s="571"/>
      <c r="AD313" s="813"/>
      <c r="AE313" s="646"/>
      <c r="AF313" s="730"/>
      <c r="AG313" s="646"/>
      <c r="AH313" s="730"/>
      <c r="AI313" s="646"/>
      <c r="AJ313" s="416">
        <f t="shared" si="74"/>
        <v>303</v>
      </c>
      <c r="AK313" s="416" t="str">
        <f t="shared" si="65"/>
        <v/>
      </c>
      <c r="AL313" s="416" t="str">
        <f t="shared" si="66"/>
        <v/>
      </c>
      <c r="AM313" s="416" t="str">
        <f t="shared" si="67"/>
        <v/>
      </c>
      <c r="AN313" s="731"/>
      <c r="AO313" s="732"/>
      <c r="AP313" s="732"/>
      <c r="AQ313" s="479"/>
      <c r="AR313" s="479"/>
      <c r="AS313" s="584"/>
      <c r="AT313" s="584"/>
      <c r="AU313" s="585" t="str">
        <f t="shared" si="52"/>
        <v/>
      </c>
      <c r="AV313" s="585" t="str">
        <f t="shared" si="53"/>
        <v/>
      </c>
      <c r="AW313" s="479"/>
      <c r="AX313" s="479"/>
      <c r="AY313" s="587" t="str">
        <f t="shared" si="68"/>
        <v/>
      </c>
      <c r="AZ313" s="587" t="str">
        <f t="shared" si="69"/>
        <v/>
      </c>
      <c r="BA313" s="587" t="str">
        <f t="shared" si="70"/>
        <v/>
      </c>
      <c r="BB313" s="587" t="str">
        <f t="shared" si="71"/>
        <v/>
      </c>
      <c r="BC313" s="587" t="str">
        <f t="shared" si="72"/>
        <v/>
      </c>
      <c r="BD313" s="587" t="str">
        <f t="shared" si="73"/>
        <v/>
      </c>
      <c r="BE313" s="808"/>
      <c r="BF313" s="646"/>
      <c r="BG313" s="649"/>
      <c r="BH313" s="649"/>
    </row>
    <row r="314" spans="2:60" ht="13.5" customHeight="1" x14ac:dyDescent="0.25">
      <c r="B314" s="401"/>
      <c r="D314" s="416">
        <f t="shared" ref="D314:D340" si="75">D313+1</f>
        <v>304</v>
      </c>
      <c r="E314" s="534"/>
      <c r="F314" s="534"/>
      <c r="G314" s="534"/>
      <c r="H314" s="534"/>
      <c r="I314" s="571"/>
      <c r="J314" s="571"/>
      <c r="K314" s="571"/>
      <c r="L314" s="571"/>
      <c r="M314" s="571"/>
      <c r="N314" s="484"/>
      <c r="O314" s="484"/>
      <c r="P314" s="586"/>
      <c r="Q314" s="571"/>
      <c r="R314" s="571"/>
      <c r="S314" s="571"/>
      <c r="T314" s="899"/>
      <c r="U314" s="756"/>
      <c r="V314" s="756"/>
      <c r="W314" s="581"/>
      <c r="X314" s="571"/>
      <c r="Y314" s="571"/>
      <c r="Z314" s="571"/>
      <c r="AA314" s="791"/>
      <c r="AB314" s="583"/>
      <c r="AC314" s="571"/>
      <c r="AD314" s="813"/>
      <c r="AE314" s="646"/>
      <c r="AF314" s="730"/>
      <c r="AG314" s="646"/>
      <c r="AH314" s="730"/>
      <c r="AI314" s="646"/>
      <c r="AJ314" s="416">
        <f t="shared" si="74"/>
        <v>304</v>
      </c>
      <c r="AK314" s="416" t="str">
        <f t="shared" si="65"/>
        <v/>
      </c>
      <c r="AL314" s="416" t="str">
        <f t="shared" si="66"/>
        <v/>
      </c>
      <c r="AM314" s="416" t="str">
        <f t="shared" si="67"/>
        <v/>
      </c>
      <c r="AN314" s="731"/>
      <c r="AO314" s="732"/>
      <c r="AP314" s="732"/>
      <c r="AQ314" s="479"/>
      <c r="AR314" s="479"/>
      <c r="AS314" s="584"/>
      <c r="AT314" s="584"/>
      <c r="AU314" s="585" t="str">
        <f t="shared" si="52"/>
        <v/>
      </c>
      <c r="AV314" s="585" t="str">
        <f t="shared" si="53"/>
        <v/>
      </c>
      <c r="AW314" s="479"/>
      <c r="AX314" s="479"/>
      <c r="AY314" s="587" t="str">
        <f t="shared" si="68"/>
        <v/>
      </c>
      <c r="AZ314" s="587" t="str">
        <f t="shared" si="69"/>
        <v/>
      </c>
      <c r="BA314" s="587" t="str">
        <f t="shared" si="70"/>
        <v/>
      </c>
      <c r="BB314" s="587" t="str">
        <f t="shared" si="71"/>
        <v/>
      </c>
      <c r="BC314" s="587" t="str">
        <f t="shared" si="72"/>
        <v/>
      </c>
      <c r="BD314" s="587" t="str">
        <f t="shared" si="73"/>
        <v/>
      </c>
      <c r="BE314" s="808"/>
      <c r="BF314" s="646"/>
      <c r="BG314" s="649"/>
      <c r="BH314" s="649"/>
    </row>
    <row r="315" spans="2:60" ht="13.5" customHeight="1" x14ac:dyDescent="0.25">
      <c r="B315" s="401"/>
      <c r="D315" s="416">
        <f t="shared" si="75"/>
        <v>305</v>
      </c>
      <c r="E315" s="534"/>
      <c r="F315" s="534"/>
      <c r="G315" s="534"/>
      <c r="H315" s="534"/>
      <c r="I315" s="571"/>
      <c r="J315" s="571"/>
      <c r="K315" s="571"/>
      <c r="L315" s="571"/>
      <c r="M315" s="571"/>
      <c r="N315" s="484"/>
      <c r="O315" s="484"/>
      <c r="P315" s="586"/>
      <c r="Q315" s="571"/>
      <c r="R315" s="571"/>
      <c r="S315" s="571"/>
      <c r="T315" s="899"/>
      <c r="U315" s="756"/>
      <c r="V315" s="756"/>
      <c r="W315" s="581"/>
      <c r="X315" s="571"/>
      <c r="Y315" s="571"/>
      <c r="Z315" s="571"/>
      <c r="AA315" s="791"/>
      <c r="AB315" s="583"/>
      <c r="AC315" s="571"/>
      <c r="AD315" s="813"/>
      <c r="AE315" s="646"/>
      <c r="AF315" s="730"/>
      <c r="AG315" s="646"/>
      <c r="AH315" s="730"/>
      <c r="AI315" s="646"/>
      <c r="AJ315" s="416">
        <f t="shared" si="74"/>
        <v>305</v>
      </c>
      <c r="AK315" s="416" t="str">
        <f t="shared" si="65"/>
        <v/>
      </c>
      <c r="AL315" s="416" t="str">
        <f t="shared" si="66"/>
        <v/>
      </c>
      <c r="AM315" s="416" t="str">
        <f t="shared" si="67"/>
        <v/>
      </c>
      <c r="AN315" s="731"/>
      <c r="AO315" s="732"/>
      <c r="AP315" s="732"/>
      <c r="AQ315" s="479"/>
      <c r="AR315" s="479"/>
      <c r="AS315" s="584"/>
      <c r="AT315" s="584"/>
      <c r="AU315" s="585" t="str">
        <f t="shared" si="52"/>
        <v/>
      </c>
      <c r="AV315" s="585" t="str">
        <f t="shared" si="53"/>
        <v/>
      </c>
      <c r="AW315" s="479"/>
      <c r="AX315" s="479"/>
      <c r="AY315" s="587" t="str">
        <f t="shared" si="68"/>
        <v/>
      </c>
      <c r="AZ315" s="587" t="str">
        <f t="shared" si="69"/>
        <v/>
      </c>
      <c r="BA315" s="587" t="str">
        <f t="shared" si="70"/>
        <v/>
      </c>
      <c r="BB315" s="587" t="str">
        <f t="shared" si="71"/>
        <v/>
      </c>
      <c r="BC315" s="587" t="str">
        <f t="shared" si="72"/>
        <v/>
      </c>
      <c r="BD315" s="587" t="str">
        <f t="shared" si="73"/>
        <v/>
      </c>
      <c r="BE315" s="808"/>
      <c r="BF315" s="646"/>
      <c r="BG315" s="649"/>
      <c r="BH315" s="649"/>
    </row>
    <row r="316" spans="2:60" ht="13.5" customHeight="1" x14ac:dyDescent="0.25">
      <c r="B316" s="401"/>
      <c r="D316" s="416">
        <f t="shared" si="75"/>
        <v>306</v>
      </c>
      <c r="E316" s="534"/>
      <c r="F316" s="534"/>
      <c r="G316" s="534"/>
      <c r="H316" s="534"/>
      <c r="I316" s="571"/>
      <c r="J316" s="571"/>
      <c r="K316" s="571"/>
      <c r="L316" s="571"/>
      <c r="M316" s="571"/>
      <c r="N316" s="484"/>
      <c r="O316" s="484"/>
      <c r="P316" s="586"/>
      <c r="Q316" s="571"/>
      <c r="R316" s="571"/>
      <c r="S316" s="571"/>
      <c r="T316" s="899"/>
      <c r="U316" s="756"/>
      <c r="V316" s="756"/>
      <c r="W316" s="581"/>
      <c r="X316" s="571"/>
      <c r="Y316" s="571"/>
      <c r="Z316" s="571"/>
      <c r="AA316" s="791"/>
      <c r="AB316" s="583"/>
      <c r="AC316" s="571"/>
      <c r="AD316" s="813"/>
      <c r="AE316" s="646"/>
      <c r="AF316" s="730"/>
      <c r="AG316" s="646"/>
      <c r="AH316" s="730"/>
      <c r="AI316" s="646"/>
      <c r="AJ316" s="416">
        <f t="shared" si="74"/>
        <v>306</v>
      </c>
      <c r="AK316" s="416" t="str">
        <f t="shared" si="65"/>
        <v/>
      </c>
      <c r="AL316" s="416" t="str">
        <f t="shared" si="66"/>
        <v/>
      </c>
      <c r="AM316" s="416" t="str">
        <f t="shared" si="67"/>
        <v/>
      </c>
      <c r="AN316" s="731"/>
      <c r="AO316" s="732"/>
      <c r="AP316" s="732"/>
      <c r="AQ316" s="479"/>
      <c r="AR316" s="479"/>
      <c r="AS316" s="584"/>
      <c r="AT316" s="584"/>
      <c r="AU316" s="585" t="str">
        <f t="shared" si="52"/>
        <v/>
      </c>
      <c r="AV316" s="585" t="str">
        <f t="shared" si="53"/>
        <v/>
      </c>
      <c r="AW316" s="479"/>
      <c r="AX316" s="479"/>
      <c r="AY316" s="587" t="str">
        <f t="shared" si="68"/>
        <v/>
      </c>
      <c r="AZ316" s="587" t="str">
        <f t="shared" si="69"/>
        <v/>
      </c>
      <c r="BA316" s="587" t="str">
        <f t="shared" si="70"/>
        <v/>
      </c>
      <c r="BB316" s="587" t="str">
        <f t="shared" si="71"/>
        <v/>
      </c>
      <c r="BC316" s="587" t="str">
        <f t="shared" si="72"/>
        <v/>
      </c>
      <c r="BD316" s="587" t="str">
        <f t="shared" si="73"/>
        <v/>
      </c>
      <c r="BE316" s="808"/>
      <c r="BF316" s="646"/>
      <c r="BG316" s="649"/>
      <c r="BH316" s="649"/>
    </row>
    <row r="317" spans="2:60" ht="13.5" customHeight="1" x14ac:dyDescent="0.25">
      <c r="B317" s="401"/>
      <c r="D317" s="416">
        <f t="shared" si="75"/>
        <v>307</v>
      </c>
      <c r="E317" s="534"/>
      <c r="F317" s="534"/>
      <c r="G317" s="534"/>
      <c r="H317" s="534"/>
      <c r="I317" s="571"/>
      <c r="J317" s="571"/>
      <c r="K317" s="571"/>
      <c r="L317" s="571"/>
      <c r="M317" s="571"/>
      <c r="N317" s="484"/>
      <c r="O317" s="484"/>
      <c r="P317" s="586"/>
      <c r="Q317" s="571"/>
      <c r="R317" s="571"/>
      <c r="S317" s="571"/>
      <c r="T317" s="899"/>
      <c r="U317" s="756"/>
      <c r="V317" s="756"/>
      <c r="W317" s="581"/>
      <c r="X317" s="571"/>
      <c r="Y317" s="571"/>
      <c r="Z317" s="571"/>
      <c r="AA317" s="791"/>
      <c r="AB317" s="583"/>
      <c r="AC317" s="571"/>
      <c r="AD317" s="813"/>
      <c r="AE317" s="646"/>
      <c r="AF317" s="730"/>
      <c r="AG317" s="646"/>
      <c r="AH317" s="730"/>
      <c r="AI317" s="646"/>
      <c r="AJ317" s="416">
        <f t="shared" si="74"/>
        <v>307</v>
      </c>
      <c r="AK317" s="416" t="str">
        <f t="shared" si="65"/>
        <v/>
      </c>
      <c r="AL317" s="416" t="str">
        <f t="shared" si="66"/>
        <v/>
      </c>
      <c r="AM317" s="416" t="str">
        <f t="shared" si="67"/>
        <v/>
      </c>
      <c r="AN317" s="731"/>
      <c r="AO317" s="732"/>
      <c r="AP317" s="732"/>
      <c r="AQ317" s="479"/>
      <c r="AR317" s="479"/>
      <c r="AS317" s="584"/>
      <c r="AT317" s="584"/>
      <c r="AU317" s="585" t="str">
        <f t="shared" si="52"/>
        <v/>
      </c>
      <c r="AV317" s="585" t="str">
        <f t="shared" si="53"/>
        <v/>
      </c>
      <c r="AW317" s="479"/>
      <c r="AX317" s="479"/>
      <c r="AY317" s="587" t="str">
        <f t="shared" si="68"/>
        <v/>
      </c>
      <c r="AZ317" s="587" t="str">
        <f t="shared" si="69"/>
        <v/>
      </c>
      <c r="BA317" s="587" t="str">
        <f t="shared" si="70"/>
        <v/>
      </c>
      <c r="BB317" s="587" t="str">
        <f t="shared" si="71"/>
        <v/>
      </c>
      <c r="BC317" s="587" t="str">
        <f t="shared" si="72"/>
        <v/>
      </c>
      <c r="BD317" s="587" t="str">
        <f t="shared" si="73"/>
        <v/>
      </c>
      <c r="BE317" s="808"/>
      <c r="BF317" s="646"/>
      <c r="BG317" s="649"/>
      <c r="BH317" s="649"/>
    </row>
    <row r="318" spans="2:60" ht="13.5" customHeight="1" x14ac:dyDescent="0.25">
      <c r="B318" s="401"/>
      <c r="D318" s="416">
        <f t="shared" si="75"/>
        <v>308</v>
      </c>
      <c r="E318" s="534"/>
      <c r="F318" s="534"/>
      <c r="G318" s="534"/>
      <c r="H318" s="534"/>
      <c r="I318" s="571"/>
      <c r="J318" s="571"/>
      <c r="K318" s="571"/>
      <c r="L318" s="571"/>
      <c r="M318" s="571"/>
      <c r="N318" s="484"/>
      <c r="O318" s="484"/>
      <c r="P318" s="586"/>
      <c r="Q318" s="571"/>
      <c r="R318" s="571"/>
      <c r="S318" s="571"/>
      <c r="T318" s="899"/>
      <c r="U318" s="756"/>
      <c r="V318" s="756"/>
      <c r="W318" s="581"/>
      <c r="X318" s="571"/>
      <c r="Y318" s="571"/>
      <c r="Z318" s="571"/>
      <c r="AA318" s="791"/>
      <c r="AB318" s="583"/>
      <c r="AC318" s="571"/>
      <c r="AD318" s="813"/>
      <c r="AE318" s="646"/>
      <c r="AF318" s="730"/>
      <c r="AG318" s="646"/>
      <c r="AH318" s="730"/>
      <c r="AI318" s="646"/>
      <c r="AJ318" s="416">
        <f t="shared" si="74"/>
        <v>308</v>
      </c>
      <c r="AK318" s="416" t="str">
        <f t="shared" si="65"/>
        <v/>
      </c>
      <c r="AL318" s="416" t="str">
        <f t="shared" si="66"/>
        <v/>
      </c>
      <c r="AM318" s="416" t="str">
        <f t="shared" si="67"/>
        <v/>
      </c>
      <c r="AN318" s="731"/>
      <c r="AO318" s="732"/>
      <c r="AP318" s="732"/>
      <c r="AQ318" s="479"/>
      <c r="AR318" s="479"/>
      <c r="AS318" s="584"/>
      <c r="AT318" s="584"/>
      <c r="AU318" s="585" t="str">
        <f t="shared" si="52"/>
        <v/>
      </c>
      <c r="AV318" s="585" t="str">
        <f t="shared" si="53"/>
        <v/>
      </c>
      <c r="AW318" s="479"/>
      <c r="AX318" s="479"/>
      <c r="AY318" s="587" t="str">
        <f t="shared" si="68"/>
        <v/>
      </c>
      <c r="AZ318" s="587" t="str">
        <f t="shared" si="69"/>
        <v/>
      </c>
      <c r="BA318" s="587" t="str">
        <f t="shared" si="70"/>
        <v/>
      </c>
      <c r="BB318" s="587" t="str">
        <f t="shared" si="71"/>
        <v/>
      </c>
      <c r="BC318" s="587" t="str">
        <f t="shared" si="72"/>
        <v/>
      </c>
      <c r="BD318" s="587" t="str">
        <f t="shared" si="73"/>
        <v/>
      </c>
      <c r="BE318" s="808"/>
      <c r="BF318" s="646"/>
      <c r="BG318" s="649"/>
      <c r="BH318" s="649"/>
    </row>
    <row r="319" spans="2:60" ht="13.5" customHeight="1" x14ac:dyDescent="0.25">
      <c r="B319" s="401"/>
      <c r="D319" s="416">
        <f t="shared" si="75"/>
        <v>309</v>
      </c>
      <c r="E319" s="534"/>
      <c r="F319" s="534"/>
      <c r="G319" s="534"/>
      <c r="H319" s="534"/>
      <c r="I319" s="571"/>
      <c r="J319" s="571"/>
      <c r="K319" s="571"/>
      <c r="L319" s="571"/>
      <c r="M319" s="571"/>
      <c r="N319" s="484"/>
      <c r="O319" s="484"/>
      <c r="P319" s="586"/>
      <c r="Q319" s="571"/>
      <c r="R319" s="571"/>
      <c r="S319" s="571"/>
      <c r="T319" s="899"/>
      <c r="U319" s="756"/>
      <c r="V319" s="756"/>
      <c r="W319" s="581"/>
      <c r="X319" s="571"/>
      <c r="Y319" s="571"/>
      <c r="Z319" s="571"/>
      <c r="AA319" s="791"/>
      <c r="AB319" s="583"/>
      <c r="AC319" s="571"/>
      <c r="AD319" s="813"/>
      <c r="AE319" s="646"/>
      <c r="AF319" s="730"/>
      <c r="AG319" s="646"/>
      <c r="AH319" s="730"/>
      <c r="AI319" s="646"/>
      <c r="AJ319" s="416">
        <f t="shared" si="74"/>
        <v>309</v>
      </c>
      <c r="AK319" s="416" t="str">
        <f t="shared" si="65"/>
        <v/>
      </c>
      <c r="AL319" s="416" t="str">
        <f t="shared" si="66"/>
        <v/>
      </c>
      <c r="AM319" s="416" t="str">
        <f t="shared" si="67"/>
        <v/>
      </c>
      <c r="AN319" s="731"/>
      <c r="AO319" s="732"/>
      <c r="AP319" s="732"/>
      <c r="AQ319" s="479"/>
      <c r="AR319" s="479"/>
      <c r="AS319" s="584"/>
      <c r="AT319" s="584"/>
      <c r="AU319" s="585" t="str">
        <f t="shared" si="52"/>
        <v/>
      </c>
      <c r="AV319" s="585" t="str">
        <f t="shared" si="53"/>
        <v/>
      </c>
      <c r="AW319" s="479"/>
      <c r="AX319" s="479"/>
      <c r="AY319" s="587" t="str">
        <f t="shared" si="68"/>
        <v/>
      </c>
      <c r="AZ319" s="587" t="str">
        <f t="shared" si="69"/>
        <v/>
      </c>
      <c r="BA319" s="587" t="str">
        <f t="shared" si="70"/>
        <v/>
      </c>
      <c r="BB319" s="587" t="str">
        <f t="shared" si="71"/>
        <v/>
      </c>
      <c r="BC319" s="587" t="str">
        <f t="shared" si="72"/>
        <v/>
      </c>
      <c r="BD319" s="587" t="str">
        <f t="shared" si="73"/>
        <v/>
      </c>
      <c r="BE319" s="808"/>
      <c r="BF319" s="646"/>
      <c r="BG319" s="649"/>
      <c r="BH319" s="649"/>
    </row>
    <row r="320" spans="2:60" ht="13.5" customHeight="1" x14ac:dyDescent="0.25">
      <c r="B320" s="401"/>
      <c r="D320" s="416">
        <f t="shared" si="75"/>
        <v>310</v>
      </c>
      <c r="E320" s="534"/>
      <c r="F320" s="534"/>
      <c r="G320" s="534"/>
      <c r="H320" s="534"/>
      <c r="I320" s="571"/>
      <c r="J320" s="571"/>
      <c r="K320" s="571"/>
      <c r="L320" s="571"/>
      <c r="M320" s="571"/>
      <c r="N320" s="484"/>
      <c r="O320" s="484"/>
      <c r="P320" s="586"/>
      <c r="Q320" s="571"/>
      <c r="R320" s="571"/>
      <c r="S320" s="571"/>
      <c r="T320" s="899"/>
      <c r="U320" s="756"/>
      <c r="V320" s="756"/>
      <c r="W320" s="581"/>
      <c r="X320" s="571"/>
      <c r="Y320" s="571"/>
      <c r="Z320" s="571"/>
      <c r="AA320" s="791"/>
      <c r="AB320" s="583"/>
      <c r="AC320" s="571"/>
      <c r="AD320" s="813"/>
      <c r="AE320" s="646"/>
      <c r="AF320" s="730"/>
      <c r="AG320" s="646"/>
      <c r="AH320" s="730"/>
      <c r="AI320" s="646"/>
      <c r="AJ320" s="416">
        <f t="shared" si="74"/>
        <v>310</v>
      </c>
      <c r="AK320" s="416" t="str">
        <f t="shared" si="65"/>
        <v/>
      </c>
      <c r="AL320" s="416" t="str">
        <f t="shared" si="66"/>
        <v/>
      </c>
      <c r="AM320" s="416" t="str">
        <f t="shared" si="67"/>
        <v/>
      </c>
      <c r="AN320" s="731"/>
      <c r="AO320" s="732"/>
      <c r="AP320" s="732"/>
      <c r="AQ320" s="479"/>
      <c r="AR320" s="479"/>
      <c r="AS320" s="584"/>
      <c r="AT320" s="584"/>
      <c r="AU320" s="585" t="str">
        <f t="shared" si="52"/>
        <v/>
      </c>
      <c r="AV320" s="585" t="str">
        <f t="shared" si="53"/>
        <v/>
      </c>
      <c r="AW320" s="479"/>
      <c r="AX320" s="479"/>
      <c r="AY320" s="587" t="str">
        <f t="shared" si="68"/>
        <v/>
      </c>
      <c r="AZ320" s="587" t="str">
        <f t="shared" si="69"/>
        <v/>
      </c>
      <c r="BA320" s="587" t="str">
        <f t="shared" si="70"/>
        <v/>
      </c>
      <c r="BB320" s="587" t="str">
        <f t="shared" si="71"/>
        <v/>
      </c>
      <c r="BC320" s="587" t="str">
        <f t="shared" si="72"/>
        <v/>
      </c>
      <c r="BD320" s="587" t="str">
        <f t="shared" si="73"/>
        <v/>
      </c>
      <c r="BE320" s="808"/>
      <c r="BF320" s="646"/>
      <c r="BG320" s="649"/>
      <c r="BH320" s="649"/>
    </row>
    <row r="321" spans="2:60" ht="13.5" customHeight="1" x14ac:dyDescent="0.25">
      <c r="B321" s="401"/>
      <c r="D321" s="416">
        <f t="shared" si="75"/>
        <v>311</v>
      </c>
      <c r="E321" s="534"/>
      <c r="F321" s="534"/>
      <c r="G321" s="534"/>
      <c r="H321" s="534"/>
      <c r="I321" s="571"/>
      <c r="J321" s="571"/>
      <c r="K321" s="571"/>
      <c r="L321" s="571"/>
      <c r="M321" s="571"/>
      <c r="N321" s="484"/>
      <c r="O321" s="484"/>
      <c r="P321" s="586"/>
      <c r="Q321" s="571"/>
      <c r="R321" s="571"/>
      <c r="S321" s="571"/>
      <c r="T321" s="899"/>
      <c r="U321" s="756"/>
      <c r="V321" s="756"/>
      <c r="W321" s="581"/>
      <c r="X321" s="571"/>
      <c r="Y321" s="571"/>
      <c r="Z321" s="571"/>
      <c r="AA321" s="791"/>
      <c r="AB321" s="583"/>
      <c r="AC321" s="571"/>
      <c r="AD321" s="813"/>
      <c r="AE321" s="646"/>
      <c r="AF321" s="730"/>
      <c r="AG321" s="646"/>
      <c r="AH321" s="730"/>
      <c r="AI321" s="646"/>
      <c r="AJ321" s="416">
        <f t="shared" si="74"/>
        <v>311</v>
      </c>
      <c r="AK321" s="416" t="str">
        <f t="shared" si="65"/>
        <v/>
      </c>
      <c r="AL321" s="416" t="str">
        <f t="shared" si="66"/>
        <v/>
      </c>
      <c r="AM321" s="416" t="str">
        <f t="shared" si="67"/>
        <v/>
      </c>
      <c r="AN321" s="731"/>
      <c r="AO321" s="732"/>
      <c r="AP321" s="732"/>
      <c r="AQ321" s="479"/>
      <c r="AR321" s="479"/>
      <c r="AS321" s="584"/>
      <c r="AT321" s="584"/>
      <c r="AU321" s="585" t="str">
        <f t="shared" si="52"/>
        <v/>
      </c>
      <c r="AV321" s="585" t="str">
        <f t="shared" si="53"/>
        <v/>
      </c>
      <c r="AW321" s="479"/>
      <c r="AX321" s="479"/>
      <c r="AY321" s="587" t="str">
        <f t="shared" si="68"/>
        <v/>
      </c>
      <c r="AZ321" s="587" t="str">
        <f t="shared" si="69"/>
        <v/>
      </c>
      <c r="BA321" s="587" t="str">
        <f t="shared" si="70"/>
        <v/>
      </c>
      <c r="BB321" s="587" t="str">
        <f t="shared" si="71"/>
        <v/>
      </c>
      <c r="BC321" s="587" t="str">
        <f t="shared" si="72"/>
        <v/>
      </c>
      <c r="BD321" s="587" t="str">
        <f t="shared" si="73"/>
        <v/>
      </c>
      <c r="BE321" s="808"/>
      <c r="BF321" s="646"/>
      <c r="BG321" s="649"/>
      <c r="BH321" s="649"/>
    </row>
    <row r="322" spans="2:60" ht="13.5" customHeight="1" x14ac:dyDescent="0.25">
      <c r="B322" s="401"/>
      <c r="D322" s="416">
        <f t="shared" si="75"/>
        <v>312</v>
      </c>
      <c r="E322" s="534"/>
      <c r="F322" s="534"/>
      <c r="G322" s="534"/>
      <c r="H322" s="534"/>
      <c r="I322" s="571"/>
      <c r="J322" s="571"/>
      <c r="K322" s="571"/>
      <c r="L322" s="571"/>
      <c r="M322" s="571"/>
      <c r="N322" s="484"/>
      <c r="O322" s="484"/>
      <c r="P322" s="586"/>
      <c r="Q322" s="571"/>
      <c r="R322" s="571"/>
      <c r="S322" s="571"/>
      <c r="T322" s="899"/>
      <c r="U322" s="756"/>
      <c r="V322" s="756"/>
      <c r="W322" s="581"/>
      <c r="X322" s="571"/>
      <c r="Y322" s="571"/>
      <c r="Z322" s="571"/>
      <c r="AA322" s="791"/>
      <c r="AB322" s="583"/>
      <c r="AC322" s="571"/>
      <c r="AD322" s="813"/>
      <c r="AE322" s="646"/>
      <c r="AF322" s="730"/>
      <c r="AG322" s="646"/>
      <c r="AH322" s="730"/>
      <c r="AI322" s="646"/>
      <c r="AJ322" s="416">
        <f t="shared" si="74"/>
        <v>312</v>
      </c>
      <c r="AK322" s="416" t="str">
        <f t="shared" si="65"/>
        <v/>
      </c>
      <c r="AL322" s="416" t="str">
        <f t="shared" si="66"/>
        <v/>
      </c>
      <c r="AM322" s="416" t="str">
        <f t="shared" si="67"/>
        <v/>
      </c>
      <c r="AN322" s="731"/>
      <c r="AO322" s="732"/>
      <c r="AP322" s="732"/>
      <c r="AQ322" s="479"/>
      <c r="AR322" s="479"/>
      <c r="AS322" s="584"/>
      <c r="AT322" s="584"/>
      <c r="AU322" s="585" t="str">
        <f t="shared" si="52"/>
        <v/>
      </c>
      <c r="AV322" s="585" t="str">
        <f t="shared" si="53"/>
        <v/>
      </c>
      <c r="AW322" s="479"/>
      <c r="AX322" s="479"/>
      <c r="AY322" s="587" t="str">
        <f t="shared" si="68"/>
        <v/>
      </c>
      <c r="AZ322" s="587" t="str">
        <f t="shared" si="69"/>
        <v/>
      </c>
      <c r="BA322" s="587" t="str">
        <f t="shared" si="70"/>
        <v/>
      </c>
      <c r="BB322" s="587" t="str">
        <f t="shared" si="71"/>
        <v/>
      </c>
      <c r="BC322" s="587" t="str">
        <f t="shared" si="72"/>
        <v/>
      </c>
      <c r="BD322" s="587" t="str">
        <f t="shared" si="73"/>
        <v/>
      </c>
      <c r="BE322" s="808"/>
      <c r="BF322" s="646"/>
      <c r="BG322" s="649"/>
      <c r="BH322" s="649"/>
    </row>
    <row r="323" spans="2:60" ht="13.5" customHeight="1" x14ac:dyDescent="0.25">
      <c r="B323" s="401"/>
      <c r="D323" s="416">
        <f t="shared" si="75"/>
        <v>313</v>
      </c>
      <c r="E323" s="534"/>
      <c r="F323" s="534"/>
      <c r="G323" s="534"/>
      <c r="H323" s="534"/>
      <c r="I323" s="571"/>
      <c r="J323" s="571"/>
      <c r="K323" s="571"/>
      <c r="L323" s="571"/>
      <c r="M323" s="571"/>
      <c r="N323" s="484"/>
      <c r="O323" s="484"/>
      <c r="P323" s="586"/>
      <c r="Q323" s="571"/>
      <c r="R323" s="571"/>
      <c r="S323" s="571"/>
      <c r="T323" s="899"/>
      <c r="U323" s="756"/>
      <c r="V323" s="756"/>
      <c r="W323" s="581"/>
      <c r="X323" s="571"/>
      <c r="Y323" s="571"/>
      <c r="Z323" s="571"/>
      <c r="AA323" s="791"/>
      <c r="AB323" s="583"/>
      <c r="AC323" s="571"/>
      <c r="AD323" s="813"/>
      <c r="AE323" s="646"/>
      <c r="AF323" s="730"/>
      <c r="AG323" s="646"/>
      <c r="AH323" s="730"/>
      <c r="AI323" s="646"/>
      <c r="AJ323" s="416">
        <f t="shared" si="74"/>
        <v>313</v>
      </c>
      <c r="AK323" s="416" t="str">
        <f t="shared" si="65"/>
        <v/>
      </c>
      <c r="AL323" s="416" t="str">
        <f t="shared" si="66"/>
        <v/>
      </c>
      <c r="AM323" s="416" t="str">
        <f t="shared" si="67"/>
        <v/>
      </c>
      <c r="AN323" s="731"/>
      <c r="AO323" s="732"/>
      <c r="AP323" s="732"/>
      <c r="AQ323" s="479"/>
      <c r="AR323" s="479"/>
      <c r="AS323" s="584"/>
      <c r="AT323" s="584"/>
      <c r="AU323" s="585" t="str">
        <f t="shared" si="52"/>
        <v/>
      </c>
      <c r="AV323" s="585" t="str">
        <f t="shared" si="53"/>
        <v/>
      </c>
      <c r="AW323" s="479"/>
      <c r="AX323" s="479"/>
      <c r="AY323" s="587" t="str">
        <f t="shared" si="68"/>
        <v/>
      </c>
      <c r="AZ323" s="587" t="str">
        <f t="shared" si="69"/>
        <v/>
      </c>
      <c r="BA323" s="587" t="str">
        <f t="shared" si="70"/>
        <v/>
      </c>
      <c r="BB323" s="587" t="str">
        <f t="shared" si="71"/>
        <v/>
      </c>
      <c r="BC323" s="587" t="str">
        <f t="shared" si="72"/>
        <v/>
      </c>
      <c r="BD323" s="587" t="str">
        <f t="shared" si="73"/>
        <v/>
      </c>
      <c r="BE323" s="808"/>
      <c r="BF323" s="646"/>
      <c r="BG323" s="649"/>
      <c r="BH323" s="649"/>
    </row>
    <row r="324" spans="2:60" ht="13.5" customHeight="1" x14ac:dyDescent="0.25">
      <c r="B324" s="401"/>
      <c r="D324" s="416">
        <f t="shared" si="75"/>
        <v>314</v>
      </c>
      <c r="E324" s="534"/>
      <c r="F324" s="534"/>
      <c r="G324" s="534"/>
      <c r="H324" s="534"/>
      <c r="I324" s="571"/>
      <c r="J324" s="571"/>
      <c r="K324" s="571"/>
      <c r="L324" s="571"/>
      <c r="M324" s="571"/>
      <c r="N324" s="484"/>
      <c r="O324" s="484"/>
      <c r="P324" s="586"/>
      <c r="Q324" s="571"/>
      <c r="R324" s="571"/>
      <c r="S324" s="571"/>
      <c r="T324" s="899"/>
      <c r="U324" s="756"/>
      <c r="V324" s="756"/>
      <c r="W324" s="581"/>
      <c r="X324" s="571"/>
      <c r="Y324" s="571"/>
      <c r="Z324" s="571"/>
      <c r="AA324" s="791"/>
      <c r="AB324" s="583"/>
      <c r="AC324" s="571"/>
      <c r="AD324" s="813"/>
      <c r="AE324" s="646"/>
      <c r="AF324" s="730"/>
      <c r="AG324" s="646"/>
      <c r="AH324" s="730"/>
      <c r="AI324" s="646"/>
      <c r="AJ324" s="416">
        <f t="shared" si="74"/>
        <v>314</v>
      </c>
      <c r="AK324" s="416" t="str">
        <f t="shared" si="65"/>
        <v/>
      </c>
      <c r="AL324" s="416" t="str">
        <f t="shared" si="66"/>
        <v/>
      </c>
      <c r="AM324" s="416" t="str">
        <f t="shared" si="67"/>
        <v/>
      </c>
      <c r="AN324" s="731"/>
      <c r="AO324" s="732"/>
      <c r="AP324" s="732"/>
      <c r="AQ324" s="479"/>
      <c r="AR324" s="479"/>
      <c r="AS324" s="584"/>
      <c r="AT324" s="584"/>
      <c r="AU324" s="585" t="str">
        <f t="shared" si="52"/>
        <v/>
      </c>
      <c r="AV324" s="585" t="str">
        <f t="shared" si="53"/>
        <v/>
      </c>
      <c r="AW324" s="479"/>
      <c r="AX324" s="479"/>
      <c r="AY324" s="587" t="str">
        <f t="shared" si="68"/>
        <v/>
      </c>
      <c r="AZ324" s="587" t="str">
        <f t="shared" si="69"/>
        <v/>
      </c>
      <c r="BA324" s="587" t="str">
        <f t="shared" si="70"/>
        <v/>
      </c>
      <c r="BB324" s="587" t="str">
        <f t="shared" si="71"/>
        <v/>
      </c>
      <c r="BC324" s="587" t="str">
        <f t="shared" si="72"/>
        <v/>
      </c>
      <c r="BD324" s="587" t="str">
        <f t="shared" si="73"/>
        <v/>
      </c>
      <c r="BE324" s="808"/>
      <c r="BF324" s="646"/>
      <c r="BG324" s="649"/>
      <c r="BH324" s="649"/>
    </row>
    <row r="325" spans="2:60" ht="13.5" customHeight="1" x14ac:dyDescent="0.25">
      <c r="B325" s="401"/>
      <c r="D325" s="416">
        <f t="shared" si="75"/>
        <v>315</v>
      </c>
      <c r="E325" s="534"/>
      <c r="F325" s="534"/>
      <c r="G325" s="534"/>
      <c r="H325" s="534"/>
      <c r="I325" s="571"/>
      <c r="J325" s="571"/>
      <c r="K325" s="571"/>
      <c r="L325" s="571"/>
      <c r="M325" s="571"/>
      <c r="N325" s="484"/>
      <c r="O325" s="484"/>
      <c r="P325" s="586"/>
      <c r="Q325" s="571"/>
      <c r="R325" s="571"/>
      <c r="S325" s="571"/>
      <c r="T325" s="899"/>
      <c r="U325" s="756"/>
      <c r="V325" s="756"/>
      <c r="W325" s="581"/>
      <c r="X325" s="571"/>
      <c r="Y325" s="571"/>
      <c r="Z325" s="571"/>
      <c r="AA325" s="791"/>
      <c r="AB325" s="583"/>
      <c r="AC325" s="571"/>
      <c r="AD325" s="813"/>
      <c r="AE325" s="646"/>
      <c r="AF325" s="730"/>
      <c r="AG325" s="646"/>
      <c r="AH325" s="730"/>
      <c r="AI325" s="646"/>
      <c r="AJ325" s="416">
        <f t="shared" si="74"/>
        <v>315</v>
      </c>
      <c r="AK325" s="416" t="str">
        <f t="shared" si="65"/>
        <v/>
      </c>
      <c r="AL325" s="416" t="str">
        <f t="shared" si="66"/>
        <v/>
      </c>
      <c r="AM325" s="416" t="str">
        <f t="shared" si="67"/>
        <v/>
      </c>
      <c r="AN325" s="731"/>
      <c r="AO325" s="732"/>
      <c r="AP325" s="732"/>
      <c r="AQ325" s="479"/>
      <c r="AR325" s="479"/>
      <c r="AS325" s="584"/>
      <c r="AT325" s="584"/>
      <c r="AU325" s="585" t="str">
        <f t="shared" si="52"/>
        <v/>
      </c>
      <c r="AV325" s="585" t="str">
        <f t="shared" si="53"/>
        <v/>
      </c>
      <c r="AW325" s="479"/>
      <c r="AX325" s="479"/>
      <c r="AY325" s="587" t="str">
        <f t="shared" si="68"/>
        <v/>
      </c>
      <c r="AZ325" s="587" t="str">
        <f t="shared" si="69"/>
        <v/>
      </c>
      <c r="BA325" s="587" t="str">
        <f t="shared" si="70"/>
        <v/>
      </c>
      <c r="BB325" s="587" t="str">
        <f t="shared" si="71"/>
        <v/>
      </c>
      <c r="BC325" s="587" t="str">
        <f t="shared" si="72"/>
        <v/>
      </c>
      <c r="BD325" s="587" t="str">
        <f t="shared" si="73"/>
        <v/>
      </c>
      <c r="BE325" s="808"/>
      <c r="BF325" s="646"/>
      <c r="BG325" s="649"/>
      <c r="BH325" s="649"/>
    </row>
    <row r="326" spans="2:60" ht="13.5" customHeight="1" x14ac:dyDescent="0.25">
      <c r="B326" s="401"/>
      <c r="D326" s="416">
        <f t="shared" si="75"/>
        <v>316</v>
      </c>
      <c r="E326" s="534"/>
      <c r="F326" s="534"/>
      <c r="G326" s="534"/>
      <c r="H326" s="534"/>
      <c r="I326" s="571"/>
      <c r="J326" s="571"/>
      <c r="K326" s="571"/>
      <c r="L326" s="571"/>
      <c r="M326" s="571"/>
      <c r="N326" s="484"/>
      <c r="O326" s="484"/>
      <c r="P326" s="586"/>
      <c r="Q326" s="571"/>
      <c r="R326" s="571"/>
      <c r="S326" s="571"/>
      <c r="T326" s="899"/>
      <c r="U326" s="756"/>
      <c r="V326" s="756"/>
      <c r="W326" s="581"/>
      <c r="X326" s="571"/>
      <c r="Y326" s="571"/>
      <c r="Z326" s="571"/>
      <c r="AA326" s="791"/>
      <c r="AB326" s="583"/>
      <c r="AC326" s="571"/>
      <c r="AD326" s="813"/>
      <c r="AE326" s="646"/>
      <c r="AF326" s="730"/>
      <c r="AG326" s="646"/>
      <c r="AH326" s="730"/>
      <c r="AI326" s="646"/>
      <c r="AJ326" s="416">
        <f t="shared" si="74"/>
        <v>316</v>
      </c>
      <c r="AK326" s="416" t="str">
        <f t="shared" si="65"/>
        <v/>
      </c>
      <c r="AL326" s="416" t="str">
        <f t="shared" si="66"/>
        <v/>
      </c>
      <c r="AM326" s="416" t="str">
        <f t="shared" si="67"/>
        <v/>
      </c>
      <c r="AN326" s="731"/>
      <c r="AO326" s="732"/>
      <c r="AP326" s="732"/>
      <c r="AQ326" s="479"/>
      <c r="AR326" s="479"/>
      <c r="AS326" s="584"/>
      <c r="AT326" s="584"/>
      <c r="AU326" s="585" t="str">
        <f t="shared" si="52"/>
        <v/>
      </c>
      <c r="AV326" s="585" t="str">
        <f t="shared" si="53"/>
        <v/>
      </c>
      <c r="AW326" s="479"/>
      <c r="AX326" s="479"/>
      <c r="AY326" s="587" t="str">
        <f t="shared" si="68"/>
        <v/>
      </c>
      <c r="AZ326" s="587" t="str">
        <f t="shared" si="69"/>
        <v/>
      </c>
      <c r="BA326" s="587" t="str">
        <f t="shared" si="70"/>
        <v/>
      </c>
      <c r="BB326" s="587" t="str">
        <f t="shared" si="71"/>
        <v/>
      </c>
      <c r="BC326" s="587" t="str">
        <f t="shared" si="72"/>
        <v/>
      </c>
      <c r="BD326" s="587" t="str">
        <f t="shared" si="73"/>
        <v/>
      </c>
      <c r="BE326" s="808"/>
      <c r="BF326" s="646"/>
      <c r="BG326" s="649"/>
      <c r="BH326" s="649"/>
    </row>
    <row r="327" spans="2:60" ht="13.5" customHeight="1" x14ac:dyDescent="0.25">
      <c r="B327" s="401"/>
      <c r="D327" s="416">
        <f t="shared" si="75"/>
        <v>317</v>
      </c>
      <c r="E327" s="534"/>
      <c r="F327" s="534"/>
      <c r="G327" s="534"/>
      <c r="H327" s="534"/>
      <c r="I327" s="571"/>
      <c r="J327" s="571"/>
      <c r="K327" s="571"/>
      <c r="L327" s="571"/>
      <c r="M327" s="571"/>
      <c r="N327" s="484"/>
      <c r="O327" s="484"/>
      <c r="P327" s="586"/>
      <c r="Q327" s="571"/>
      <c r="R327" s="571"/>
      <c r="S327" s="571"/>
      <c r="T327" s="899"/>
      <c r="U327" s="756"/>
      <c r="V327" s="756"/>
      <c r="W327" s="581"/>
      <c r="X327" s="571"/>
      <c r="Y327" s="571"/>
      <c r="Z327" s="571"/>
      <c r="AA327" s="791"/>
      <c r="AB327" s="583"/>
      <c r="AC327" s="571"/>
      <c r="AD327" s="813"/>
      <c r="AE327" s="646"/>
      <c r="AF327" s="730"/>
      <c r="AG327" s="646"/>
      <c r="AH327" s="730"/>
      <c r="AI327" s="646"/>
      <c r="AJ327" s="416">
        <f t="shared" si="74"/>
        <v>317</v>
      </c>
      <c r="AK327" s="416" t="str">
        <f t="shared" si="65"/>
        <v/>
      </c>
      <c r="AL327" s="416" t="str">
        <f t="shared" si="66"/>
        <v/>
      </c>
      <c r="AM327" s="416" t="str">
        <f t="shared" si="67"/>
        <v/>
      </c>
      <c r="AN327" s="731"/>
      <c r="AO327" s="732"/>
      <c r="AP327" s="732"/>
      <c r="AQ327" s="479"/>
      <c r="AR327" s="479"/>
      <c r="AS327" s="584"/>
      <c r="AT327" s="584"/>
      <c r="AU327" s="585" t="str">
        <f t="shared" si="52"/>
        <v/>
      </c>
      <c r="AV327" s="585" t="str">
        <f t="shared" si="53"/>
        <v/>
      </c>
      <c r="AW327" s="479"/>
      <c r="AX327" s="479"/>
      <c r="AY327" s="587" t="str">
        <f t="shared" si="68"/>
        <v/>
      </c>
      <c r="AZ327" s="587" t="str">
        <f t="shared" si="69"/>
        <v/>
      </c>
      <c r="BA327" s="587" t="str">
        <f t="shared" si="70"/>
        <v/>
      </c>
      <c r="BB327" s="587" t="str">
        <f t="shared" si="71"/>
        <v/>
      </c>
      <c r="BC327" s="587" t="str">
        <f t="shared" si="72"/>
        <v/>
      </c>
      <c r="BD327" s="587" t="str">
        <f t="shared" si="73"/>
        <v/>
      </c>
      <c r="BE327" s="808"/>
      <c r="BF327" s="646"/>
      <c r="BG327" s="649"/>
      <c r="BH327" s="649"/>
    </row>
    <row r="328" spans="2:60" ht="13.5" customHeight="1" x14ac:dyDescent="0.25">
      <c r="B328" s="401"/>
      <c r="D328" s="416">
        <f t="shared" si="75"/>
        <v>318</v>
      </c>
      <c r="E328" s="534"/>
      <c r="F328" s="534"/>
      <c r="G328" s="534"/>
      <c r="H328" s="534"/>
      <c r="I328" s="571"/>
      <c r="J328" s="571"/>
      <c r="K328" s="571"/>
      <c r="L328" s="571"/>
      <c r="M328" s="571"/>
      <c r="N328" s="484"/>
      <c r="O328" s="484"/>
      <c r="P328" s="586"/>
      <c r="Q328" s="571"/>
      <c r="R328" s="571"/>
      <c r="S328" s="571"/>
      <c r="T328" s="899"/>
      <c r="U328" s="756"/>
      <c r="V328" s="756"/>
      <c r="W328" s="581"/>
      <c r="X328" s="571"/>
      <c r="Y328" s="571"/>
      <c r="Z328" s="571"/>
      <c r="AA328" s="791"/>
      <c r="AB328" s="583"/>
      <c r="AC328" s="571"/>
      <c r="AD328" s="813"/>
      <c r="AE328" s="646"/>
      <c r="AF328" s="730"/>
      <c r="AG328" s="646"/>
      <c r="AH328" s="730"/>
      <c r="AI328" s="646"/>
      <c r="AJ328" s="416">
        <f t="shared" si="74"/>
        <v>318</v>
      </c>
      <c r="AK328" s="416" t="str">
        <f t="shared" si="65"/>
        <v/>
      </c>
      <c r="AL328" s="416" t="str">
        <f t="shared" si="66"/>
        <v/>
      </c>
      <c r="AM328" s="416" t="str">
        <f t="shared" si="67"/>
        <v/>
      </c>
      <c r="AN328" s="731"/>
      <c r="AO328" s="732"/>
      <c r="AP328" s="732"/>
      <c r="AQ328" s="479"/>
      <c r="AR328" s="479"/>
      <c r="AS328" s="584"/>
      <c r="AT328" s="584"/>
      <c r="AU328" s="585" t="str">
        <f t="shared" si="52"/>
        <v/>
      </c>
      <c r="AV328" s="585" t="str">
        <f t="shared" si="53"/>
        <v/>
      </c>
      <c r="AW328" s="479"/>
      <c r="AX328" s="479"/>
      <c r="AY328" s="587" t="str">
        <f t="shared" si="68"/>
        <v/>
      </c>
      <c r="AZ328" s="587" t="str">
        <f t="shared" si="69"/>
        <v/>
      </c>
      <c r="BA328" s="587" t="str">
        <f t="shared" si="70"/>
        <v/>
      </c>
      <c r="BB328" s="587" t="str">
        <f t="shared" si="71"/>
        <v/>
      </c>
      <c r="BC328" s="587" t="str">
        <f t="shared" si="72"/>
        <v/>
      </c>
      <c r="BD328" s="587" t="str">
        <f t="shared" si="73"/>
        <v/>
      </c>
      <c r="BE328" s="808"/>
      <c r="BF328" s="646"/>
      <c r="BG328" s="649"/>
      <c r="BH328" s="649"/>
    </row>
    <row r="329" spans="2:60" ht="13.5" customHeight="1" x14ac:dyDescent="0.25">
      <c r="B329" s="401"/>
      <c r="D329" s="416">
        <f t="shared" si="75"/>
        <v>319</v>
      </c>
      <c r="E329" s="534"/>
      <c r="F329" s="534"/>
      <c r="G329" s="534"/>
      <c r="H329" s="534"/>
      <c r="I329" s="571"/>
      <c r="J329" s="571"/>
      <c r="K329" s="571"/>
      <c r="L329" s="571"/>
      <c r="M329" s="571"/>
      <c r="N329" s="484"/>
      <c r="O329" s="484"/>
      <c r="P329" s="586"/>
      <c r="Q329" s="571"/>
      <c r="R329" s="571"/>
      <c r="S329" s="571"/>
      <c r="T329" s="899"/>
      <c r="U329" s="756"/>
      <c r="V329" s="756"/>
      <c r="W329" s="581"/>
      <c r="X329" s="571"/>
      <c r="Y329" s="571"/>
      <c r="Z329" s="571"/>
      <c r="AA329" s="791"/>
      <c r="AB329" s="583"/>
      <c r="AC329" s="571"/>
      <c r="AD329" s="813"/>
      <c r="AE329" s="646"/>
      <c r="AF329" s="730"/>
      <c r="AG329" s="646"/>
      <c r="AH329" s="730"/>
      <c r="AI329" s="646"/>
      <c r="AJ329" s="416">
        <f t="shared" si="74"/>
        <v>319</v>
      </c>
      <c r="AK329" s="416" t="str">
        <f t="shared" si="65"/>
        <v/>
      </c>
      <c r="AL329" s="416" t="str">
        <f t="shared" si="66"/>
        <v/>
      </c>
      <c r="AM329" s="416" t="str">
        <f t="shared" si="67"/>
        <v/>
      </c>
      <c r="AN329" s="731"/>
      <c r="AO329" s="732"/>
      <c r="AP329" s="732"/>
      <c r="AQ329" s="479"/>
      <c r="AR329" s="479"/>
      <c r="AS329" s="584"/>
      <c r="AT329" s="584"/>
      <c r="AU329" s="585" t="str">
        <f t="shared" si="52"/>
        <v/>
      </c>
      <c r="AV329" s="585" t="str">
        <f t="shared" si="53"/>
        <v/>
      </c>
      <c r="AW329" s="479"/>
      <c r="AX329" s="479"/>
      <c r="AY329" s="587" t="str">
        <f t="shared" si="68"/>
        <v/>
      </c>
      <c r="AZ329" s="587" t="str">
        <f t="shared" si="69"/>
        <v/>
      </c>
      <c r="BA329" s="587" t="str">
        <f t="shared" si="70"/>
        <v/>
      </c>
      <c r="BB329" s="587" t="str">
        <f t="shared" si="71"/>
        <v/>
      </c>
      <c r="BC329" s="587" t="str">
        <f t="shared" si="72"/>
        <v/>
      </c>
      <c r="BD329" s="587" t="str">
        <f t="shared" si="73"/>
        <v/>
      </c>
      <c r="BE329" s="808"/>
      <c r="BF329" s="646"/>
      <c r="BG329" s="649"/>
      <c r="BH329" s="649"/>
    </row>
    <row r="330" spans="2:60" ht="13.5" customHeight="1" x14ac:dyDescent="0.25">
      <c r="B330" s="401"/>
      <c r="D330" s="416">
        <f t="shared" si="75"/>
        <v>320</v>
      </c>
      <c r="E330" s="534"/>
      <c r="F330" s="534"/>
      <c r="G330" s="534"/>
      <c r="H330" s="534"/>
      <c r="I330" s="571"/>
      <c r="J330" s="571"/>
      <c r="K330" s="571"/>
      <c r="L330" s="571"/>
      <c r="M330" s="571"/>
      <c r="N330" s="484"/>
      <c r="O330" s="484"/>
      <c r="P330" s="586"/>
      <c r="Q330" s="571"/>
      <c r="R330" s="571"/>
      <c r="S330" s="571"/>
      <c r="T330" s="899"/>
      <c r="U330" s="756"/>
      <c r="V330" s="756"/>
      <c r="W330" s="581"/>
      <c r="X330" s="571"/>
      <c r="Y330" s="571"/>
      <c r="Z330" s="571"/>
      <c r="AA330" s="791"/>
      <c r="AB330" s="583"/>
      <c r="AC330" s="571"/>
      <c r="AD330" s="813"/>
      <c r="AE330" s="646"/>
      <c r="AF330" s="730"/>
      <c r="AG330" s="646"/>
      <c r="AH330" s="730"/>
      <c r="AI330" s="646"/>
      <c r="AJ330" s="416">
        <f t="shared" si="74"/>
        <v>320</v>
      </c>
      <c r="AK330" s="416" t="str">
        <f t="shared" si="65"/>
        <v/>
      </c>
      <c r="AL330" s="416" t="str">
        <f t="shared" si="66"/>
        <v/>
      </c>
      <c r="AM330" s="416" t="str">
        <f t="shared" si="67"/>
        <v/>
      </c>
      <c r="AN330" s="731"/>
      <c r="AO330" s="732"/>
      <c r="AP330" s="732"/>
      <c r="AQ330" s="479"/>
      <c r="AR330" s="479"/>
      <c r="AS330" s="584"/>
      <c r="AT330" s="584"/>
      <c r="AU330" s="585" t="str">
        <f t="shared" si="52"/>
        <v/>
      </c>
      <c r="AV330" s="585" t="str">
        <f t="shared" si="53"/>
        <v/>
      </c>
      <c r="AW330" s="479"/>
      <c r="AX330" s="479"/>
      <c r="AY330" s="587" t="str">
        <f t="shared" si="68"/>
        <v/>
      </c>
      <c r="AZ330" s="587" t="str">
        <f t="shared" si="69"/>
        <v/>
      </c>
      <c r="BA330" s="587" t="str">
        <f t="shared" si="70"/>
        <v/>
      </c>
      <c r="BB330" s="587" t="str">
        <f t="shared" si="71"/>
        <v/>
      </c>
      <c r="BC330" s="587" t="str">
        <f t="shared" si="72"/>
        <v/>
      </c>
      <c r="BD330" s="587" t="str">
        <f t="shared" si="73"/>
        <v/>
      </c>
      <c r="BE330" s="808"/>
      <c r="BF330" s="646"/>
      <c r="BG330" s="649"/>
      <c r="BH330" s="649"/>
    </row>
    <row r="331" spans="2:60" ht="13.5" customHeight="1" x14ac:dyDescent="0.25">
      <c r="B331" s="401"/>
      <c r="D331" s="416">
        <f t="shared" si="75"/>
        <v>321</v>
      </c>
      <c r="E331" s="534"/>
      <c r="F331" s="534"/>
      <c r="G331" s="534"/>
      <c r="H331" s="534"/>
      <c r="I331" s="571"/>
      <c r="J331" s="571"/>
      <c r="K331" s="571"/>
      <c r="L331" s="571"/>
      <c r="M331" s="571"/>
      <c r="N331" s="484"/>
      <c r="O331" s="484"/>
      <c r="P331" s="586"/>
      <c r="Q331" s="571"/>
      <c r="R331" s="571"/>
      <c r="S331" s="571"/>
      <c r="T331" s="899"/>
      <c r="U331" s="756"/>
      <c r="V331" s="756"/>
      <c r="W331" s="581"/>
      <c r="X331" s="571"/>
      <c r="Y331" s="571"/>
      <c r="Z331" s="571"/>
      <c r="AA331" s="791"/>
      <c r="AB331" s="583"/>
      <c r="AC331" s="571"/>
      <c r="AD331" s="813"/>
      <c r="AE331" s="646"/>
      <c r="AF331" s="730"/>
      <c r="AG331" s="646"/>
      <c r="AH331" s="730"/>
      <c r="AI331" s="646"/>
      <c r="AJ331" s="416">
        <f t="shared" si="74"/>
        <v>321</v>
      </c>
      <c r="AK331" s="416" t="str">
        <f t="shared" si="65"/>
        <v/>
      </c>
      <c r="AL331" s="416" t="str">
        <f t="shared" si="66"/>
        <v/>
      </c>
      <c r="AM331" s="416" t="str">
        <f t="shared" si="67"/>
        <v/>
      </c>
      <c r="AN331" s="731"/>
      <c r="AO331" s="732"/>
      <c r="AP331" s="732"/>
      <c r="AQ331" s="479"/>
      <c r="AR331" s="479"/>
      <c r="AS331" s="584"/>
      <c r="AT331" s="584"/>
      <c r="AU331" s="585" t="str">
        <f t="shared" si="52"/>
        <v/>
      </c>
      <c r="AV331" s="585" t="str">
        <f t="shared" si="53"/>
        <v/>
      </c>
      <c r="AW331" s="479"/>
      <c r="AX331" s="479"/>
      <c r="AY331" s="587" t="str">
        <f t="shared" si="68"/>
        <v/>
      </c>
      <c r="AZ331" s="587" t="str">
        <f t="shared" si="69"/>
        <v/>
      </c>
      <c r="BA331" s="587" t="str">
        <f t="shared" si="70"/>
        <v/>
      </c>
      <c r="BB331" s="587" t="str">
        <f t="shared" si="71"/>
        <v/>
      </c>
      <c r="BC331" s="587" t="str">
        <f t="shared" si="72"/>
        <v/>
      </c>
      <c r="BD331" s="587" t="str">
        <f t="shared" si="73"/>
        <v/>
      </c>
      <c r="BE331" s="808"/>
      <c r="BF331" s="646"/>
      <c r="BG331" s="649"/>
      <c r="BH331" s="649"/>
    </row>
    <row r="332" spans="2:60" ht="13.5" customHeight="1" x14ac:dyDescent="0.25">
      <c r="B332" s="401"/>
      <c r="D332" s="416">
        <f t="shared" si="75"/>
        <v>322</v>
      </c>
      <c r="E332" s="534"/>
      <c r="F332" s="534"/>
      <c r="G332" s="534"/>
      <c r="H332" s="534"/>
      <c r="I332" s="571"/>
      <c r="J332" s="571"/>
      <c r="K332" s="571"/>
      <c r="L332" s="571"/>
      <c r="M332" s="571"/>
      <c r="N332" s="484"/>
      <c r="O332" s="484"/>
      <c r="P332" s="586"/>
      <c r="Q332" s="571"/>
      <c r="R332" s="571"/>
      <c r="S332" s="571"/>
      <c r="T332" s="899"/>
      <c r="U332" s="756"/>
      <c r="V332" s="756"/>
      <c r="W332" s="581"/>
      <c r="X332" s="571"/>
      <c r="Y332" s="571"/>
      <c r="Z332" s="571"/>
      <c r="AA332" s="791"/>
      <c r="AB332" s="583"/>
      <c r="AC332" s="571"/>
      <c r="AD332" s="813"/>
      <c r="AE332" s="646"/>
      <c r="AF332" s="730"/>
      <c r="AG332" s="646"/>
      <c r="AH332" s="730"/>
      <c r="AI332" s="646"/>
      <c r="AJ332" s="416">
        <f t="shared" si="74"/>
        <v>322</v>
      </c>
      <c r="AK332" s="416" t="str">
        <f t="shared" si="65"/>
        <v/>
      </c>
      <c r="AL332" s="416" t="str">
        <f t="shared" si="66"/>
        <v/>
      </c>
      <c r="AM332" s="416" t="str">
        <f t="shared" si="67"/>
        <v/>
      </c>
      <c r="AN332" s="731"/>
      <c r="AO332" s="732"/>
      <c r="AP332" s="732"/>
      <c r="AQ332" s="479"/>
      <c r="AR332" s="479"/>
      <c r="AS332" s="584"/>
      <c r="AT332" s="584"/>
      <c r="AU332" s="585" t="str">
        <f t="shared" ref="AU332:AU395" si="76">IF(P332="","",IF(L332="○",AO332*3.6/1000*P332*AQ332*AS332+AP332*3.6/1000*P332*AR332*AT332,""))</f>
        <v/>
      </c>
      <c r="AV332" s="585" t="str">
        <f t="shared" ref="AV332:AV395" si="77">IF(P332="","",IF(L332&lt;&gt;"○",AO332/1000*P332*AQ332*AS332+AP332/1000*P332*AR332*AT332,""))</f>
        <v/>
      </c>
      <c r="AW332" s="479"/>
      <c r="AX332" s="479"/>
      <c r="AY332" s="587" t="str">
        <f t="shared" si="68"/>
        <v/>
      </c>
      <c r="AZ332" s="587" t="str">
        <f t="shared" si="69"/>
        <v/>
      </c>
      <c r="BA332" s="587" t="str">
        <f t="shared" si="70"/>
        <v/>
      </c>
      <c r="BB332" s="587" t="str">
        <f t="shared" si="71"/>
        <v/>
      </c>
      <c r="BC332" s="587" t="str">
        <f t="shared" si="72"/>
        <v/>
      </c>
      <c r="BD332" s="587" t="str">
        <f t="shared" si="73"/>
        <v/>
      </c>
      <c r="BE332" s="808"/>
      <c r="BF332" s="646"/>
      <c r="BG332" s="649"/>
      <c r="BH332" s="649"/>
    </row>
    <row r="333" spans="2:60" ht="13.5" customHeight="1" x14ac:dyDescent="0.25">
      <c r="B333" s="401"/>
      <c r="D333" s="416">
        <f t="shared" si="75"/>
        <v>323</v>
      </c>
      <c r="E333" s="534"/>
      <c r="F333" s="534"/>
      <c r="G333" s="534"/>
      <c r="H333" s="534"/>
      <c r="I333" s="571"/>
      <c r="J333" s="571"/>
      <c r="K333" s="571"/>
      <c r="L333" s="571"/>
      <c r="M333" s="571"/>
      <c r="N333" s="484"/>
      <c r="O333" s="484"/>
      <c r="P333" s="586"/>
      <c r="Q333" s="571"/>
      <c r="R333" s="571"/>
      <c r="S333" s="571"/>
      <c r="T333" s="899"/>
      <c r="U333" s="756"/>
      <c r="V333" s="756"/>
      <c r="W333" s="581"/>
      <c r="X333" s="571"/>
      <c r="Y333" s="571"/>
      <c r="Z333" s="571"/>
      <c r="AA333" s="791"/>
      <c r="AB333" s="583"/>
      <c r="AC333" s="571"/>
      <c r="AD333" s="813"/>
      <c r="AE333" s="646"/>
      <c r="AF333" s="730"/>
      <c r="AG333" s="646"/>
      <c r="AH333" s="730"/>
      <c r="AI333" s="646"/>
      <c r="AJ333" s="416">
        <f t="shared" si="74"/>
        <v>323</v>
      </c>
      <c r="AK333" s="416" t="str">
        <f t="shared" si="65"/>
        <v/>
      </c>
      <c r="AL333" s="416" t="str">
        <f t="shared" si="66"/>
        <v/>
      </c>
      <c r="AM333" s="416" t="str">
        <f t="shared" si="67"/>
        <v/>
      </c>
      <c r="AN333" s="731"/>
      <c r="AO333" s="732"/>
      <c r="AP333" s="732"/>
      <c r="AQ333" s="479"/>
      <c r="AR333" s="479"/>
      <c r="AS333" s="584"/>
      <c r="AT333" s="584"/>
      <c r="AU333" s="585" t="str">
        <f t="shared" si="76"/>
        <v/>
      </c>
      <c r="AV333" s="585" t="str">
        <f t="shared" si="77"/>
        <v/>
      </c>
      <c r="AW333" s="479"/>
      <c r="AX333" s="479"/>
      <c r="AY333" s="587" t="str">
        <f t="shared" si="68"/>
        <v/>
      </c>
      <c r="AZ333" s="587" t="str">
        <f t="shared" si="69"/>
        <v/>
      </c>
      <c r="BA333" s="587" t="str">
        <f t="shared" si="70"/>
        <v/>
      </c>
      <c r="BB333" s="587" t="str">
        <f t="shared" si="71"/>
        <v/>
      </c>
      <c r="BC333" s="587" t="str">
        <f t="shared" si="72"/>
        <v/>
      </c>
      <c r="BD333" s="587" t="str">
        <f t="shared" si="73"/>
        <v/>
      </c>
      <c r="BE333" s="808"/>
      <c r="BF333" s="646"/>
      <c r="BG333" s="649"/>
      <c r="BH333" s="649"/>
    </row>
    <row r="334" spans="2:60" ht="13.5" customHeight="1" x14ac:dyDescent="0.25">
      <c r="B334" s="401"/>
      <c r="D334" s="416">
        <f t="shared" si="75"/>
        <v>324</v>
      </c>
      <c r="E334" s="534"/>
      <c r="F334" s="534"/>
      <c r="G334" s="534"/>
      <c r="H334" s="534"/>
      <c r="I334" s="571"/>
      <c r="J334" s="571"/>
      <c r="K334" s="571"/>
      <c r="L334" s="571"/>
      <c r="M334" s="571"/>
      <c r="N334" s="484"/>
      <c r="O334" s="484"/>
      <c r="P334" s="586"/>
      <c r="Q334" s="571"/>
      <c r="R334" s="571"/>
      <c r="S334" s="571"/>
      <c r="T334" s="899"/>
      <c r="U334" s="756"/>
      <c r="V334" s="756"/>
      <c r="W334" s="581"/>
      <c r="X334" s="571"/>
      <c r="Y334" s="571"/>
      <c r="Z334" s="571"/>
      <c r="AA334" s="791"/>
      <c r="AB334" s="583"/>
      <c r="AC334" s="571"/>
      <c r="AD334" s="813"/>
      <c r="AE334" s="646"/>
      <c r="AF334" s="730"/>
      <c r="AG334" s="646"/>
      <c r="AH334" s="730"/>
      <c r="AI334" s="646"/>
      <c r="AJ334" s="416">
        <f t="shared" si="74"/>
        <v>324</v>
      </c>
      <c r="AK334" s="416" t="str">
        <f t="shared" si="65"/>
        <v/>
      </c>
      <c r="AL334" s="416" t="str">
        <f t="shared" si="66"/>
        <v/>
      </c>
      <c r="AM334" s="416" t="str">
        <f t="shared" si="67"/>
        <v/>
      </c>
      <c r="AN334" s="731"/>
      <c r="AO334" s="732"/>
      <c r="AP334" s="732"/>
      <c r="AQ334" s="479"/>
      <c r="AR334" s="479"/>
      <c r="AS334" s="584"/>
      <c r="AT334" s="584"/>
      <c r="AU334" s="585" t="str">
        <f t="shared" si="76"/>
        <v/>
      </c>
      <c r="AV334" s="585" t="str">
        <f t="shared" si="77"/>
        <v/>
      </c>
      <c r="AW334" s="479"/>
      <c r="AX334" s="479"/>
      <c r="AY334" s="587" t="str">
        <f t="shared" si="68"/>
        <v/>
      </c>
      <c r="AZ334" s="587" t="str">
        <f t="shared" si="69"/>
        <v/>
      </c>
      <c r="BA334" s="587" t="str">
        <f t="shared" si="70"/>
        <v/>
      </c>
      <c r="BB334" s="587" t="str">
        <f t="shared" si="71"/>
        <v/>
      </c>
      <c r="BC334" s="587" t="str">
        <f t="shared" si="72"/>
        <v/>
      </c>
      <c r="BD334" s="587" t="str">
        <f t="shared" si="73"/>
        <v/>
      </c>
      <c r="BE334" s="808"/>
      <c r="BF334" s="646"/>
      <c r="BG334" s="649"/>
      <c r="BH334" s="649"/>
    </row>
    <row r="335" spans="2:60" ht="13.5" customHeight="1" x14ac:dyDescent="0.25">
      <c r="B335" s="401"/>
      <c r="D335" s="416">
        <f t="shared" si="75"/>
        <v>325</v>
      </c>
      <c r="E335" s="534"/>
      <c r="F335" s="534"/>
      <c r="G335" s="534"/>
      <c r="H335" s="534"/>
      <c r="I335" s="571"/>
      <c r="J335" s="571"/>
      <c r="K335" s="571"/>
      <c r="L335" s="571"/>
      <c r="M335" s="571"/>
      <c r="N335" s="484"/>
      <c r="O335" s="484"/>
      <c r="P335" s="586"/>
      <c r="Q335" s="571"/>
      <c r="R335" s="571"/>
      <c r="S335" s="571"/>
      <c r="T335" s="899"/>
      <c r="U335" s="756"/>
      <c r="V335" s="756"/>
      <c r="W335" s="581"/>
      <c r="X335" s="571"/>
      <c r="Y335" s="571"/>
      <c r="Z335" s="571"/>
      <c r="AA335" s="791"/>
      <c r="AB335" s="583"/>
      <c r="AC335" s="571"/>
      <c r="AD335" s="813"/>
      <c r="AE335" s="646"/>
      <c r="AF335" s="730"/>
      <c r="AG335" s="646"/>
      <c r="AH335" s="730"/>
      <c r="AI335" s="646"/>
      <c r="AJ335" s="416">
        <f t="shared" si="74"/>
        <v>325</v>
      </c>
      <c r="AK335" s="416" t="str">
        <f t="shared" si="65"/>
        <v/>
      </c>
      <c r="AL335" s="416" t="str">
        <f t="shared" si="66"/>
        <v/>
      </c>
      <c r="AM335" s="416" t="str">
        <f t="shared" si="67"/>
        <v/>
      </c>
      <c r="AN335" s="731"/>
      <c r="AO335" s="732"/>
      <c r="AP335" s="732"/>
      <c r="AQ335" s="479"/>
      <c r="AR335" s="479"/>
      <c r="AS335" s="584"/>
      <c r="AT335" s="584"/>
      <c r="AU335" s="585" t="str">
        <f t="shared" si="76"/>
        <v/>
      </c>
      <c r="AV335" s="585" t="str">
        <f t="shared" si="77"/>
        <v/>
      </c>
      <c r="AW335" s="479"/>
      <c r="AX335" s="479"/>
      <c r="AY335" s="587" t="str">
        <f t="shared" si="68"/>
        <v/>
      </c>
      <c r="AZ335" s="587" t="str">
        <f t="shared" si="69"/>
        <v/>
      </c>
      <c r="BA335" s="587" t="str">
        <f t="shared" si="70"/>
        <v/>
      </c>
      <c r="BB335" s="587" t="str">
        <f t="shared" si="71"/>
        <v/>
      </c>
      <c r="BC335" s="587" t="str">
        <f t="shared" si="72"/>
        <v/>
      </c>
      <c r="BD335" s="587" t="str">
        <f t="shared" si="73"/>
        <v/>
      </c>
      <c r="BE335" s="808"/>
      <c r="BF335" s="646"/>
      <c r="BG335" s="649"/>
      <c r="BH335" s="649"/>
    </row>
    <row r="336" spans="2:60" ht="13.5" customHeight="1" x14ac:dyDescent="0.25">
      <c r="B336" s="401"/>
      <c r="D336" s="416">
        <f t="shared" si="75"/>
        <v>326</v>
      </c>
      <c r="E336" s="534"/>
      <c r="F336" s="534"/>
      <c r="G336" s="534"/>
      <c r="H336" s="534"/>
      <c r="I336" s="571"/>
      <c r="J336" s="571"/>
      <c r="K336" s="571"/>
      <c r="L336" s="571"/>
      <c r="M336" s="571"/>
      <c r="N336" s="484"/>
      <c r="O336" s="484"/>
      <c r="P336" s="586"/>
      <c r="Q336" s="571"/>
      <c r="R336" s="571"/>
      <c r="S336" s="571"/>
      <c r="T336" s="899"/>
      <c r="U336" s="756"/>
      <c r="V336" s="756"/>
      <c r="W336" s="581"/>
      <c r="X336" s="571"/>
      <c r="Y336" s="571"/>
      <c r="Z336" s="571"/>
      <c r="AA336" s="791"/>
      <c r="AB336" s="583"/>
      <c r="AC336" s="571"/>
      <c r="AD336" s="813"/>
      <c r="AE336" s="646"/>
      <c r="AF336" s="730"/>
      <c r="AG336" s="646"/>
      <c r="AH336" s="730"/>
      <c r="AI336" s="646"/>
      <c r="AJ336" s="416">
        <f t="shared" si="74"/>
        <v>326</v>
      </c>
      <c r="AK336" s="416" t="str">
        <f t="shared" si="65"/>
        <v/>
      </c>
      <c r="AL336" s="416" t="str">
        <f t="shared" si="66"/>
        <v/>
      </c>
      <c r="AM336" s="416" t="str">
        <f t="shared" si="67"/>
        <v/>
      </c>
      <c r="AN336" s="731"/>
      <c r="AO336" s="732"/>
      <c r="AP336" s="732"/>
      <c r="AQ336" s="479"/>
      <c r="AR336" s="479"/>
      <c r="AS336" s="584"/>
      <c r="AT336" s="584"/>
      <c r="AU336" s="585" t="str">
        <f t="shared" si="76"/>
        <v/>
      </c>
      <c r="AV336" s="585" t="str">
        <f t="shared" si="77"/>
        <v/>
      </c>
      <c r="AW336" s="479"/>
      <c r="AX336" s="479"/>
      <c r="AY336" s="587" t="str">
        <f t="shared" si="68"/>
        <v/>
      </c>
      <c r="AZ336" s="587" t="str">
        <f t="shared" si="69"/>
        <v/>
      </c>
      <c r="BA336" s="587" t="str">
        <f t="shared" si="70"/>
        <v/>
      </c>
      <c r="BB336" s="587" t="str">
        <f t="shared" si="71"/>
        <v/>
      </c>
      <c r="BC336" s="587" t="str">
        <f t="shared" si="72"/>
        <v/>
      </c>
      <c r="BD336" s="587" t="str">
        <f t="shared" si="73"/>
        <v/>
      </c>
      <c r="BE336" s="808"/>
      <c r="BF336" s="646"/>
      <c r="BG336" s="649"/>
      <c r="BH336" s="649"/>
    </row>
    <row r="337" spans="2:60" ht="13.5" customHeight="1" x14ac:dyDescent="0.25">
      <c r="B337" s="401"/>
      <c r="D337" s="416">
        <f t="shared" si="75"/>
        <v>327</v>
      </c>
      <c r="E337" s="534"/>
      <c r="F337" s="534"/>
      <c r="G337" s="534"/>
      <c r="H337" s="534"/>
      <c r="I337" s="571"/>
      <c r="J337" s="571"/>
      <c r="K337" s="571"/>
      <c r="L337" s="571"/>
      <c r="M337" s="571"/>
      <c r="N337" s="484"/>
      <c r="O337" s="484"/>
      <c r="P337" s="586"/>
      <c r="Q337" s="571"/>
      <c r="R337" s="571"/>
      <c r="S337" s="571"/>
      <c r="T337" s="899"/>
      <c r="U337" s="756"/>
      <c r="V337" s="756"/>
      <c r="W337" s="581"/>
      <c r="X337" s="571"/>
      <c r="Y337" s="571"/>
      <c r="Z337" s="571"/>
      <c r="AA337" s="791"/>
      <c r="AB337" s="583"/>
      <c r="AC337" s="571"/>
      <c r="AD337" s="813"/>
      <c r="AE337" s="646"/>
      <c r="AF337" s="730"/>
      <c r="AG337" s="646"/>
      <c r="AH337" s="730"/>
      <c r="AI337" s="646"/>
      <c r="AJ337" s="416">
        <f t="shared" si="74"/>
        <v>327</v>
      </c>
      <c r="AK337" s="416" t="str">
        <f t="shared" si="65"/>
        <v/>
      </c>
      <c r="AL337" s="416" t="str">
        <f t="shared" si="66"/>
        <v/>
      </c>
      <c r="AM337" s="416" t="str">
        <f t="shared" si="67"/>
        <v/>
      </c>
      <c r="AN337" s="731"/>
      <c r="AO337" s="732"/>
      <c r="AP337" s="732"/>
      <c r="AQ337" s="479"/>
      <c r="AR337" s="479"/>
      <c r="AS337" s="584"/>
      <c r="AT337" s="584"/>
      <c r="AU337" s="585" t="str">
        <f t="shared" si="76"/>
        <v/>
      </c>
      <c r="AV337" s="585" t="str">
        <f t="shared" si="77"/>
        <v/>
      </c>
      <c r="AW337" s="479"/>
      <c r="AX337" s="479"/>
      <c r="AY337" s="587" t="str">
        <f t="shared" si="68"/>
        <v/>
      </c>
      <c r="AZ337" s="587" t="str">
        <f t="shared" si="69"/>
        <v/>
      </c>
      <c r="BA337" s="587" t="str">
        <f t="shared" si="70"/>
        <v/>
      </c>
      <c r="BB337" s="587" t="str">
        <f t="shared" si="71"/>
        <v/>
      </c>
      <c r="BC337" s="587" t="str">
        <f t="shared" si="72"/>
        <v/>
      </c>
      <c r="BD337" s="587" t="str">
        <f t="shared" si="73"/>
        <v/>
      </c>
      <c r="BE337" s="808"/>
      <c r="BF337" s="646"/>
      <c r="BG337" s="649"/>
      <c r="BH337" s="649"/>
    </row>
    <row r="338" spans="2:60" ht="13.5" customHeight="1" x14ac:dyDescent="0.25">
      <c r="B338" s="401"/>
      <c r="D338" s="416">
        <f t="shared" si="75"/>
        <v>328</v>
      </c>
      <c r="E338" s="534"/>
      <c r="F338" s="534"/>
      <c r="G338" s="534"/>
      <c r="H338" s="534"/>
      <c r="I338" s="571"/>
      <c r="J338" s="571"/>
      <c r="K338" s="571"/>
      <c r="L338" s="571"/>
      <c r="M338" s="571"/>
      <c r="N338" s="484"/>
      <c r="O338" s="484"/>
      <c r="P338" s="586"/>
      <c r="Q338" s="571"/>
      <c r="R338" s="571"/>
      <c r="S338" s="571"/>
      <c r="T338" s="899"/>
      <c r="U338" s="756"/>
      <c r="V338" s="756"/>
      <c r="W338" s="581"/>
      <c r="X338" s="571"/>
      <c r="Y338" s="571"/>
      <c r="Z338" s="571"/>
      <c r="AA338" s="791"/>
      <c r="AB338" s="583"/>
      <c r="AC338" s="571"/>
      <c r="AD338" s="813"/>
      <c r="AE338" s="646"/>
      <c r="AF338" s="730"/>
      <c r="AG338" s="646"/>
      <c r="AH338" s="730"/>
      <c r="AI338" s="646"/>
      <c r="AJ338" s="416">
        <f t="shared" si="74"/>
        <v>328</v>
      </c>
      <c r="AK338" s="416" t="str">
        <f t="shared" si="65"/>
        <v/>
      </c>
      <c r="AL338" s="416" t="str">
        <f t="shared" si="66"/>
        <v/>
      </c>
      <c r="AM338" s="416" t="str">
        <f t="shared" si="67"/>
        <v/>
      </c>
      <c r="AN338" s="731"/>
      <c r="AO338" s="732"/>
      <c r="AP338" s="732"/>
      <c r="AQ338" s="479"/>
      <c r="AR338" s="479"/>
      <c r="AS338" s="584"/>
      <c r="AT338" s="584"/>
      <c r="AU338" s="585" t="str">
        <f t="shared" si="76"/>
        <v/>
      </c>
      <c r="AV338" s="585" t="str">
        <f t="shared" si="77"/>
        <v/>
      </c>
      <c r="AW338" s="479"/>
      <c r="AX338" s="479"/>
      <c r="AY338" s="587" t="str">
        <f t="shared" si="68"/>
        <v/>
      </c>
      <c r="AZ338" s="587" t="str">
        <f t="shared" si="69"/>
        <v/>
      </c>
      <c r="BA338" s="587" t="str">
        <f t="shared" si="70"/>
        <v/>
      </c>
      <c r="BB338" s="587" t="str">
        <f t="shared" si="71"/>
        <v/>
      </c>
      <c r="BC338" s="587" t="str">
        <f t="shared" si="72"/>
        <v/>
      </c>
      <c r="BD338" s="587" t="str">
        <f t="shared" si="73"/>
        <v/>
      </c>
      <c r="BE338" s="808"/>
      <c r="BF338" s="646"/>
      <c r="BG338" s="649"/>
      <c r="BH338" s="649"/>
    </row>
    <row r="339" spans="2:60" ht="13.5" customHeight="1" x14ac:dyDescent="0.25">
      <c r="B339" s="401"/>
      <c r="D339" s="416">
        <f t="shared" si="75"/>
        <v>329</v>
      </c>
      <c r="E339" s="534"/>
      <c r="F339" s="534"/>
      <c r="G339" s="534"/>
      <c r="H339" s="534"/>
      <c r="I339" s="571"/>
      <c r="J339" s="571"/>
      <c r="K339" s="571"/>
      <c r="L339" s="571"/>
      <c r="M339" s="571"/>
      <c r="N339" s="484"/>
      <c r="O339" s="484"/>
      <c r="P339" s="586"/>
      <c r="Q339" s="571"/>
      <c r="R339" s="571"/>
      <c r="S339" s="571"/>
      <c r="T339" s="899"/>
      <c r="U339" s="756"/>
      <c r="V339" s="756"/>
      <c r="W339" s="581"/>
      <c r="X339" s="571"/>
      <c r="Y339" s="571"/>
      <c r="Z339" s="571"/>
      <c r="AA339" s="791"/>
      <c r="AB339" s="583"/>
      <c r="AC339" s="571"/>
      <c r="AD339" s="813"/>
      <c r="AE339" s="646"/>
      <c r="AF339" s="730"/>
      <c r="AG339" s="646"/>
      <c r="AH339" s="730"/>
      <c r="AI339" s="646"/>
      <c r="AJ339" s="416">
        <f t="shared" si="74"/>
        <v>329</v>
      </c>
      <c r="AK339" s="416" t="str">
        <f t="shared" si="65"/>
        <v/>
      </c>
      <c r="AL339" s="416" t="str">
        <f t="shared" si="66"/>
        <v/>
      </c>
      <c r="AM339" s="416" t="str">
        <f t="shared" si="67"/>
        <v/>
      </c>
      <c r="AN339" s="731"/>
      <c r="AO339" s="732"/>
      <c r="AP339" s="732"/>
      <c r="AQ339" s="479"/>
      <c r="AR339" s="479"/>
      <c r="AS339" s="584"/>
      <c r="AT339" s="584"/>
      <c r="AU339" s="585" t="str">
        <f t="shared" si="76"/>
        <v/>
      </c>
      <c r="AV339" s="585" t="str">
        <f t="shared" si="77"/>
        <v/>
      </c>
      <c r="AW339" s="479"/>
      <c r="AX339" s="479"/>
      <c r="AY339" s="587" t="str">
        <f t="shared" si="68"/>
        <v/>
      </c>
      <c r="AZ339" s="587" t="str">
        <f t="shared" si="69"/>
        <v/>
      </c>
      <c r="BA339" s="587" t="str">
        <f t="shared" si="70"/>
        <v/>
      </c>
      <c r="BB339" s="587" t="str">
        <f t="shared" si="71"/>
        <v/>
      </c>
      <c r="BC339" s="587" t="str">
        <f t="shared" si="72"/>
        <v/>
      </c>
      <c r="BD339" s="587" t="str">
        <f t="shared" si="73"/>
        <v/>
      </c>
      <c r="BE339" s="808"/>
      <c r="BF339" s="646"/>
      <c r="BG339" s="649"/>
      <c r="BH339" s="649"/>
    </row>
    <row r="340" spans="2:60" ht="13.5" customHeight="1" x14ac:dyDescent="0.25">
      <c r="B340" s="401"/>
      <c r="D340" s="416">
        <f t="shared" si="75"/>
        <v>330</v>
      </c>
      <c r="E340" s="534"/>
      <c r="F340" s="534"/>
      <c r="G340" s="534"/>
      <c r="H340" s="534"/>
      <c r="I340" s="571"/>
      <c r="J340" s="571"/>
      <c r="K340" s="571"/>
      <c r="L340" s="571"/>
      <c r="M340" s="571"/>
      <c r="N340" s="484"/>
      <c r="O340" s="484"/>
      <c r="P340" s="586"/>
      <c r="Q340" s="571"/>
      <c r="R340" s="571"/>
      <c r="S340" s="571"/>
      <c r="T340" s="899"/>
      <c r="U340" s="756"/>
      <c r="V340" s="756"/>
      <c r="W340" s="581"/>
      <c r="X340" s="571"/>
      <c r="Y340" s="571"/>
      <c r="Z340" s="571"/>
      <c r="AA340" s="791"/>
      <c r="AB340" s="583"/>
      <c r="AC340" s="571"/>
      <c r="AD340" s="813"/>
      <c r="AE340" s="646"/>
      <c r="AF340" s="730"/>
      <c r="AG340" s="646"/>
      <c r="AH340" s="730"/>
      <c r="AI340" s="646"/>
      <c r="AJ340" s="416">
        <f>AJ339+1</f>
        <v>330</v>
      </c>
      <c r="AK340" s="416" t="str">
        <f t="shared" si="65"/>
        <v/>
      </c>
      <c r="AL340" s="416" t="str">
        <f t="shared" si="66"/>
        <v/>
      </c>
      <c r="AM340" s="416" t="str">
        <f t="shared" si="67"/>
        <v/>
      </c>
      <c r="AN340" s="731"/>
      <c r="AO340" s="732"/>
      <c r="AP340" s="732"/>
      <c r="AQ340" s="479"/>
      <c r="AR340" s="479"/>
      <c r="AS340" s="584"/>
      <c r="AT340" s="584"/>
      <c r="AU340" s="585" t="str">
        <f t="shared" si="76"/>
        <v/>
      </c>
      <c r="AV340" s="585" t="str">
        <f t="shared" si="77"/>
        <v/>
      </c>
      <c r="AW340" s="479"/>
      <c r="AX340" s="479"/>
      <c r="AY340" s="587" t="str">
        <f t="shared" si="68"/>
        <v/>
      </c>
      <c r="AZ340" s="587" t="str">
        <f t="shared" si="69"/>
        <v/>
      </c>
      <c r="BA340" s="587" t="str">
        <f t="shared" si="70"/>
        <v/>
      </c>
      <c r="BB340" s="587" t="str">
        <f t="shared" si="71"/>
        <v/>
      </c>
      <c r="BC340" s="587" t="str">
        <f t="shared" si="72"/>
        <v/>
      </c>
      <c r="BD340" s="587" t="str">
        <f t="shared" si="73"/>
        <v/>
      </c>
      <c r="BE340" s="808"/>
      <c r="BF340" s="646"/>
      <c r="BG340" s="649"/>
      <c r="BH340" s="649"/>
    </row>
    <row r="341" spans="2:60" ht="13.5" customHeight="1" x14ac:dyDescent="0.25">
      <c r="B341" s="401"/>
      <c r="D341" s="416">
        <f>D340+1</f>
        <v>331</v>
      </c>
      <c r="E341" s="534"/>
      <c r="F341" s="534"/>
      <c r="G341" s="534"/>
      <c r="H341" s="534"/>
      <c r="I341" s="571"/>
      <c r="J341" s="571"/>
      <c r="K341" s="571"/>
      <c r="L341" s="571"/>
      <c r="M341" s="571"/>
      <c r="N341" s="484"/>
      <c r="O341" s="484"/>
      <c r="P341" s="586"/>
      <c r="Q341" s="571"/>
      <c r="R341" s="571"/>
      <c r="S341" s="571"/>
      <c r="T341" s="899"/>
      <c r="U341" s="756"/>
      <c r="V341" s="756"/>
      <c r="W341" s="581"/>
      <c r="X341" s="571"/>
      <c r="Y341" s="571"/>
      <c r="Z341" s="571"/>
      <c r="AA341" s="791"/>
      <c r="AB341" s="583"/>
      <c r="AC341" s="571"/>
      <c r="AD341" s="813"/>
      <c r="AE341" s="646"/>
      <c r="AF341" s="730"/>
      <c r="AG341" s="646"/>
      <c r="AH341" s="730"/>
      <c r="AI341" s="646"/>
      <c r="AJ341" s="416">
        <f>AJ340+1</f>
        <v>331</v>
      </c>
      <c r="AK341" s="416" t="str">
        <f t="shared" si="65"/>
        <v/>
      </c>
      <c r="AL341" s="416" t="str">
        <f t="shared" si="66"/>
        <v/>
      </c>
      <c r="AM341" s="416" t="str">
        <f t="shared" si="67"/>
        <v/>
      </c>
      <c r="AN341" s="731"/>
      <c r="AO341" s="732"/>
      <c r="AP341" s="732"/>
      <c r="AQ341" s="479"/>
      <c r="AR341" s="479"/>
      <c r="AS341" s="584"/>
      <c r="AT341" s="584"/>
      <c r="AU341" s="585" t="str">
        <f t="shared" si="76"/>
        <v/>
      </c>
      <c r="AV341" s="585" t="str">
        <f t="shared" si="77"/>
        <v/>
      </c>
      <c r="AW341" s="479"/>
      <c r="AX341" s="479"/>
      <c r="AY341" s="587" t="str">
        <f t="shared" si="68"/>
        <v/>
      </c>
      <c r="AZ341" s="587" t="str">
        <f t="shared" si="69"/>
        <v/>
      </c>
      <c r="BA341" s="587" t="str">
        <f t="shared" si="70"/>
        <v/>
      </c>
      <c r="BB341" s="587" t="str">
        <f t="shared" si="71"/>
        <v/>
      </c>
      <c r="BC341" s="587" t="str">
        <f t="shared" si="72"/>
        <v/>
      </c>
      <c r="BD341" s="587" t="str">
        <f t="shared" si="73"/>
        <v/>
      </c>
      <c r="BE341" s="808"/>
      <c r="BF341" s="646"/>
      <c r="BG341" s="649"/>
      <c r="BH341" s="649"/>
    </row>
    <row r="342" spans="2:60" ht="13.5" customHeight="1" x14ac:dyDescent="0.25">
      <c r="B342" s="401"/>
      <c r="D342" s="416">
        <f>D341+1</f>
        <v>332</v>
      </c>
      <c r="E342" s="534"/>
      <c r="F342" s="534"/>
      <c r="G342" s="534"/>
      <c r="H342" s="534"/>
      <c r="I342" s="571"/>
      <c r="J342" s="571"/>
      <c r="K342" s="571"/>
      <c r="L342" s="571"/>
      <c r="M342" s="571"/>
      <c r="N342" s="484"/>
      <c r="O342" s="484"/>
      <c r="P342" s="586"/>
      <c r="Q342" s="571"/>
      <c r="R342" s="571"/>
      <c r="S342" s="571"/>
      <c r="T342" s="899"/>
      <c r="U342" s="756"/>
      <c r="V342" s="756"/>
      <c r="W342" s="581"/>
      <c r="X342" s="571"/>
      <c r="Y342" s="571"/>
      <c r="Z342" s="571"/>
      <c r="AA342" s="791"/>
      <c r="AB342" s="583"/>
      <c r="AC342" s="571"/>
      <c r="AD342" s="813"/>
      <c r="AE342" s="646"/>
      <c r="AF342" s="730"/>
      <c r="AG342" s="646"/>
      <c r="AH342" s="730"/>
      <c r="AI342" s="646"/>
      <c r="AJ342" s="416">
        <f t="shared" ref="AJ342:AJ369" si="78">AJ341+1</f>
        <v>332</v>
      </c>
      <c r="AK342" s="416" t="str">
        <f t="shared" si="65"/>
        <v/>
      </c>
      <c r="AL342" s="416" t="str">
        <f t="shared" si="66"/>
        <v/>
      </c>
      <c r="AM342" s="416" t="str">
        <f t="shared" si="67"/>
        <v/>
      </c>
      <c r="AN342" s="731"/>
      <c r="AO342" s="732"/>
      <c r="AP342" s="732"/>
      <c r="AQ342" s="479"/>
      <c r="AR342" s="479"/>
      <c r="AS342" s="584"/>
      <c r="AT342" s="584"/>
      <c r="AU342" s="585" t="str">
        <f t="shared" si="76"/>
        <v/>
      </c>
      <c r="AV342" s="585" t="str">
        <f t="shared" si="77"/>
        <v/>
      </c>
      <c r="AW342" s="479"/>
      <c r="AX342" s="479"/>
      <c r="AY342" s="587" t="str">
        <f t="shared" si="68"/>
        <v/>
      </c>
      <c r="AZ342" s="587" t="str">
        <f t="shared" si="69"/>
        <v/>
      </c>
      <c r="BA342" s="587" t="str">
        <f t="shared" si="70"/>
        <v/>
      </c>
      <c r="BB342" s="587" t="str">
        <f t="shared" si="71"/>
        <v/>
      </c>
      <c r="BC342" s="587" t="str">
        <f t="shared" si="72"/>
        <v/>
      </c>
      <c r="BD342" s="587" t="str">
        <f t="shared" si="73"/>
        <v/>
      </c>
      <c r="BE342" s="808"/>
      <c r="BF342" s="646"/>
      <c r="BG342" s="649"/>
      <c r="BH342" s="649"/>
    </row>
    <row r="343" spans="2:60" ht="13.5" customHeight="1" x14ac:dyDescent="0.25">
      <c r="B343" s="401"/>
      <c r="D343" s="416">
        <f>D342+1</f>
        <v>333</v>
      </c>
      <c r="E343" s="534"/>
      <c r="F343" s="534"/>
      <c r="G343" s="534"/>
      <c r="H343" s="534"/>
      <c r="I343" s="571"/>
      <c r="J343" s="571"/>
      <c r="K343" s="571"/>
      <c r="L343" s="571"/>
      <c r="M343" s="571"/>
      <c r="N343" s="484"/>
      <c r="O343" s="484"/>
      <c r="P343" s="586"/>
      <c r="Q343" s="571"/>
      <c r="R343" s="571"/>
      <c r="S343" s="571"/>
      <c r="T343" s="899"/>
      <c r="U343" s="756"/>
      <c r="V343" s="756"/>
      <c r="W343" s="581"/>
      <c r="X343" s="571"/>
      <c r="Y343" s="571"/>
      <c r="Z343" s="571"/>
      <c r="AA343" s="791"/>
      <c r="AB343" s="583"/>
      <c r="AC343" s="571"/>
      <c r="AD343" s="813"/>
      <c r="AE343" s="646"/>
      <c r="AF343" s="730"/>
      <c r="AG343" s="646"/>
      <c r="AH343" s="730"/>
      <c r="AI343" s="646"/>
      <c r="AJ343" s="416">
        <f t="shared" si="78"/>
        <v>333</v>
      </c>
      <c r="AK343" s="416" t="str">
        <f t="shared" ref="AK343:AK374" si="79">IF(E343="","",E343)</f>
        <v/>
      </c>
      <c r="AL343" s="416" t="str">
        <f t="shared" si="66"/>
        <v/>
      </c>
      <c r="AM343" s="416" t="str">
        <f t="shared" si="67"/>
        <v/>
      </c>
      <c r="AN343" s="731"/>
      <c r="AO343" s="732"/>
      <c r="AP343" s="732"/>
      <c r="AQ343" s="479"/>
      <c r="AR343" s="479"/>
      <c r="AS343" s="584"/>
      <c r="AT343" s="584"/>
      <c r="AU343" s="585" t="str">
        <f t="shared" si="76"/>
        <v/>
      </c>
      <c r="AV343" s="585" t="str">
        <f t="shared" si="77"/>
        <v/>
      </c>
      <c r="AW343" s="479"/>
      <c r="AX343" s="479"/>
      <c r="AY343" s="587" t="str">
        <f t="shared" ref="AY343:AY374" si="80">IF(Q343="○",IF(AW343="",AU343,AW343),"")</f>
        <v/>
      </c>
      <c r="AZ343" s="587" t="str">
        <f t="shared" ref="AZ343:AZ374" si="81">IF(Q343="○",IF(AX343="",AV343,AX343),"")</f>
        <v/>
      </c>
      <c r="BA343" s="587" t="str">
        <f t="shared" ref="BA343:BA374" si="82">IF(R343="○",IF(AW343="",AU343,AW343),"")</f>
        <v/>
      </c>
      <c r="BB343" s="587" t="str">
        <f t="shared" ref="BB343:BB374" si="83">IF(R343="○",IF(AX343="",AV343,AX343),"")</f>
        <v/>
      </c>
      <c r="BC343" s="587" t="str">
        <f t="shared" ref="BC343:BC374" si="84">IF(S343="○",IF(AW343="",AU343,AW343),"")</f>
        <v/>
      </c>
      <c r="BD343" s="587" t="str">
        <f t="shared" ref="BD343:BD374" si="85">IF(S343="○",IF(AX343="",AV343,AX343),"")</f>
        <v/>
      </c>
      <c r="BE343" s="808"/>
      <c r="BF343" s="646"/>
      <c r="BG343" s="649"/>
      <c r="BH343" s="649"/>
    </row>
    <row r="344" spans="2:60" ht="13.5" customHeight="1" x14ac:dyDescent="0.25">
      <c r="B344" s="401"/>
      <c r="D344" s="416">
        <f t="shared" ref="D344:D370" si="86">D343+1</f>
        <v>334</v>
      </c>
      <c r="E344" s="534"/>
      <c r="F344" s="534"/>
      <c r="G344" s="534"/>
      <c r="H344" s="534"/>
      <c r="I344" s="571"/>
      <c r="J344" s="571"/>
      <c r="K344" s="571"/>
      <c r="L344" s="571"/>
      <c r="M344" s="571"/>
      <c r="N344" s="484"/>
      <c r="O344" s="484"/>
      <c r="P344" s="586"/>
      <c r="Q344" s="571"/>
      <c r="R344" s="571"/>
      <c r="S344" s="571"/>
      <c r="T344" s="899"/>
      <c r="U344" s="756"/>
      <c r="V344" s="756"/>
      <c r="W344" s="581"/>
      <c r="X344" s="571"/>
      <c r="Y344" s="571"/>
      <c r="Z344" s="571"/>
      <c r="AA344" s="791"/>
      <c r="AB344" s="583"/>
      <c r="AC344" s="571"/>
      <c r="AD344" s="813"/>
      <c r="AE344" s="646"/>
      <c r="AF344" s="730"/>
      <c r="AG344" s="646"/>
      <c r="AH344" s="730"/>
      <c r="AI344" s="646"/>
      <c r="AJ344" s="416">
        <f t="shared" si="78"/>
        <v>334</v>
      </c>
      <c r="AK344" s="416" t="str">
        <f t="shared" si="79"/>
        <v/>
      </c>
      <c r="AL344" s="416" t="str">
        <f t="shared" si="66"/>
        <v/>
      </c>
      <c r="AM344" s="416" t="str">
        <f t="shared" si="67"/>
        <v/>
      </c>
      <c r="AN344" s="731"/>
      <c r="AO344" s="732"/>
      <c r="AP344" s="732"/>
      <c r="AQ344" s="479"/>
      <c r="AR344" s="479"/>
      <c r="AS344" s="584"/>
      <c r="AT344" s="584"/>
      <c r="AU344" s="585" t="str">
        <f t="shared" si="76"/>
        <v/>
      </c>
      <c r="AV344" s="585" t="str">
        <f t="shared" si="77"/>
        <v/>
      </c>
      <c r="AW344" s="479"/>
      <c r="AX344" s="479"/>
      <c r="AY344" s="587" t="str">
        <f t="shared" si="80"/>
        <v/>
      </c>
      <c r="AZ344" s="587" t="str">
        <f t="shared" si="81"/>
        <v/>
      </c>
      <c r="BA344" s="587" t="str">
        <f t="shared" si="82"/>
        <v/>
      </c>
      <c r="BB344" s="587" t="str">
        <f t="shared" si="83"/>
        <v/>
      </c>
      <c r="BC344" s="587" t="str">
        <f t="shared" si="84"/>
        <v/>
      </c>
      <c r="BD344" s="587" t="str">
        <f t="shared" si="85"/>
        <v/>
      </c>
      <c r="BE344" s="808"/>
      <c r="BF344" s="646"/>
      <c r="BG344" s="649"/>
      <c r="BH344" s="649"/>
    </row>
    <row r="345" spans="2:60" ht="13.5" customHeight="1" x14ac:dyDescent="0.25">
      <c r="B345" s="401"/>
      <c r="D345" s="416">
        <f t="shared" si="86"/>
        <v>335</v>
      </c>
      <c r="E345" s="534"/>
      <c r="F345" s="534"/>
      <c r="G345" s="534"/>
      <c r="H345" s="534"/>
      <c r="I345" s="571"/>
      <c r="J345" s="571"/>
      <c r="K345" s="571"/>
      <c r="L345" s="571"/>
      <c r="M345" s="571"/>
      <c r="N345" s="484"/>
      <c r="O345" s="484"/>
      <c r="P345" s="586"/>
      <c r="Q345" s="571"/>
      <c r="R345" s="571"/>
      <c r="S345" s="571"/>
      <c r="T345" s="899"/>
      <c r="U345" s="756"/>
      <c r="V345" s="756"/>
      <c r="W345" s="581"/>
      <c r="X345" s="571"/>
      <c r="Y345" s="571"/>
      <c r="Z345" s="571"/>
      <c r="AA345" s="791"/>
      <c r="AB345" s="583"/>
      <c r="AC345" s="571"/>
      <c r="AD345" s="813"/>
      <c r="AE345" s="646"/>
      <c r="AF345" s="730"/>
      <c r="AG345" s="646"/>
      <c r="AH345" s="730"/>
      <c r="AI345" s="646"/>
      <c r="AJ345" s="416">
        <f t="shared" si="78"/>
        <v>335</v>
      </c>
      <c r="AK345" s="416" t="str">
        <f t="shared" si="79"/>
        <v/>
      </c>
      <c r="AL345" s="416" t="str">
        <f t="shared" si="66"/>
        <v/>
      </c>
      <c r="AM345" s="416" t="str">
        <f t="shared" si="67"/>
        <v/>
      </c>
      <c r="AN345" s="731"/>
      <c r="AO345" s="732"/>
      <c r="AP345" s="732"/>
      <c r="AQ345" s="479"/>
      <c r="AR345" s="479"/>
      <c r="AS345" s="584"/>
      <c r="AT345" s="584"/>
      <c r="AU345" s="585" t="str">
        <f t="shared" si="76"/>
        <v/>
      </c>
      <c r="AV345" s="585" t="str">
        <f t="shared" si="77"/>
        <v/>
      </c>
      <c r="AW345" s="479"/>
      <c r="AX345" s="479"/>
      <c r="AY345" s="587" t="str">
        <f t="shared" si="80"/>
        <v/>
      </c>
      <c r="AZ345" s="587" t="str">
        <f t="shared" si="81"/>
        <v/>
      </c>
      <c r="BA345" s="587" t="str">
        <f t="shared" si="82"/>
        <v/>
      </c>
      <c r="BB345" s="587" t="str">
        <f t="shared" si="83"/>
        <v/>
      </c>
      <c r="BC345" s="587" t="str">
        <f t="shared" si="84"/>
        <v/>
      </c>
      <c r="BD345" s="587" t="str">
        <f t="shared" si="85"/>
        <v/>
      </c>
      <c r="BE345" s="808"/>
      <c r="BF345" s="646"/>
      <c r="BG345" s="649"/>
      <c r="BH345" s="649"/>
    </row>
    <row r="346" spans="2:60" ht="13.5" customHeight="1" x14ac:dyDescent="0.25">
      <c r="B346" s="401"/>
      <c r="D346" s="416">
        <f t="shared" si="86"/>
        <v>336</v>
      </c>
      <c r="E346" s="534"/>
      <c r="F346" s="534"/>
      <c r="G346" s="534"/>
      <c r="H346" s="534"/>
      <c r="I346" s="571"/>
      <c r="J346" s="571"/>
      <c r="K346" s="571"/>
      <c r="L346" s="571"/>
      <c r="M346" s="571"/>
      <c r="N346" s="484"/>
      <c r="O346" s="484"/>
      <c r="P346" s="586"/>
      <c r="Q346" s="571"/>
      <c r="R346" s="571"/>
      <c r="S346" s="571"/>
      <c r="T346" s="899"/>
      <c r="U346" s="756"/>
      <c r="V346" s="756"/>
      <c r="W346" s="581"/>
      <c r="X346" s="571"/>
      <c r="Y346" s="571"/>
      <c r="Z346" s="571"/>
      <c r="AA346" s="791"/>
      <c r="AB346" s="583"/>
      <c r="AC346" s="571"/>
      <c r="AD346" s="813"/>
      <c r="AE346" s="646"/>
      <c r="AF346" s="730"/>
      <c r="AG346" s="646"/>
      <c r="AH346" s="730"/>
      <c r="AI346" s="646"/>
      <c r="AJ346" s="416">
        <f t="shared" si="78"/>
        <v>336</v>
      </c>
      <c r="AK346" s="416" t="str">
        <f t="shared" si="79"/>
        <v/>
      </c>
      <c r="AL346" s="416" t="str">
        <f t="shared" si="66"/>
        <v/>
      </c>
      <c r="AM346" s="416" t="str">
        <f t="shared" si="67"/>
        <v/>
      </c>
      <c r="AN346" s="731"/>
      <c r="AO346" s="732"/>
      <c r="AP346" s="732"/>
      <c r="AQ346" s="479"/>
      <c r="AR346" s="479"/>
      <c r="AS346" s="584"/>
      <c r="AT346" s="584"/>
      <c r="AU346" s="585" t="str">
        <f t="shared" si="76"/>
        <v/>
      </c>
      <c r="AV346" s="585" t="str">
        <f t="shared" si="77"/>
        <v/>
      </c>
      <c r="AW346" s="479"/>
      <c r="AX346" s="479"/>
      <c r="AY346" s="587" t="str">
        <f t="shared" si="80"/>
        <v/>
      </c>
      <c r="AZ346" s="587" t="str">
        <f t="shared" si="81"/>
        <v/>
      </c>
      <c r="BA346" s="587" t="str">
        <f t="shared" si="82"/>
        <v/>
      </c>
      <c r="BB346" s="587" t="str">
        <f t="shared" si="83"/>
        <v/>
      </c>
      <c r="BC346" s="587" t="str">
        <f t="shared" si="84"/>
        <v/>
      </c>
      <c r="BD346" s="587" t="str">
        <f t="shared" si="85"/>
        <v/>
      </c>
      <c r="BE346" s="808"/>
      <c r="BF346" s="646"/>
      <c r="BG346" s="649"/>
      <c r="BH346" s="649"/>
    </row>
    <row r="347" spans="2:60" ht="13.5" customHeight="1" x14ac:dyDescent="0.25">
      <c r="B347" s="401"/>
      <c r="D347" s="416">
        <f t="shared" si="86"/>
        <v>337</v>
      </c>
      <c r="E347" s="534"/>
      <c r="F347" s="534"/>
      <c r="G347" s="534"/>
      <c r="H347" s="534"/>
      <c r="I347" s="571"/>
      <c r="J347" s="571"/>
      <c r="K347" s="571"/>
      <c r="L347" s="571"/>
      <c r="M347" s="571"/>
      <c r="N347" s="484"/>
      <c r="O347" s="484"/>
      <c r="P347" s="586"/>
      <c r="Q347" s="571"/>
      <c r="R347" s="571"/>
      <c r="S347" s="571"/>
      <c r="T347" s="899"/>
      <c r="U347" s="756"/>
      <c r="V347" s="756"/>
      <c r="W347" s="581"/>
      <c r="X347" s="571"/>
      <c r="Y347" s="571"/>
      <c r="Z347" s="571"/>
      <c r="AA347" s="791"/>
      <c r="AB347" s="583"/>
      <c r="AC347" s="571"/>
      <c r="AD347" s="813"/>
      <c r="AE347" s="646"/>
      <c r="AF347" s="730"/>
      <c r="AG347" s="646"/>
      <c r="AH347" s="730"/>
      <c r="AI347" s="646"/>
      <c r="AJ347" s="416">
        <f t="shared" si="78"/>
        <v>337</v>
      </c>
      <c r="AK347" s="416" t="str">
        <f t="shared" si="79"/>
        <v/>
      </c>
      <c r="AL347" s="416" t="str">
        <f t="shared" si="66"/>
        <v/>
      </c>
      <c r="AM347" s="416" t="str">
        <f t="shared" si="67"/>
        <v/>
      </c>
      <c r="AN347" s="731"/>
      <c r="AO347" s="732"/>
      <c r="AP347" s="732"/>
      <c r="AQ347" s="479"/>
      <c r="AR347" s="479"/>
      <c r="AS347" s="584"/>
      <c r="AT347" s="584"/>
      <c r="AU347" s="585" t="str">
        <f t="shared" si="76"/>
        <v/>
      </c>
      <c r="AV347" s="585" t="str">
        <f t="shared" si="77"/>
        <v/>
      </c>
      <c r="AW347" s="479"/>
      <c r="AX347" s="479"/>
      <c r="AY347" s="587" t="str">
        <f t="shared" si="80"/>
        <v/>
      </c>
      <c r="AZ347" s="587" t="str">
        <f t="shared" si="81"/>
        <v/>
      </c>
      <c r="BA347" s="587" t="str">
        <f t="shared" si="82"/>
        <v/>
      </c>
      <c r="BB347" s="587" t="str">
        <f t="shared" si="83"/>
        <v/>
      </c>
      <c r="BC347" s="587" t="str">
        <f t="shared" si="84"/>
        <v/>
      </c>
      <c r="BD347" s="587" t="str">
        <f t="shared" si="85"/>
        <v/>
      </c>
      <c r="BE347" s="808"/>
      <c r="BF347" s="646"/>
      <c r="BG347" s="649"/>
      <c r="BH347" s="649"/>
    </row>
    <row r="348" spans="2:60" ht="13.5" customHeight="1" x14ac:dyDescent="0.25">
      <c r="B348" s="401"/>
      <c r="D348" s="416">
        <f t="shared" si="86"/>
        <v>338</v>
      </c>
      <c r="E348" s="534"/>
      <c r="F348" s="534"/>
      <c r="G348" s="534"/>
      <c r="H348" s="534"/>
      <c r="I348" s="571"/>
      <c r="J348" s="571"/>
      <c r="K348" s="571"/>
      <c r="L348" s="571"/>
      <c r="M348" s="571"/>
      <c r="N348" s="484"/>
      <c r="O348" s="484"/>
      <c r="P348" s="586"/>
      <c r="Q348" s="571"/>
      <c r="R348" s="571"/>
      <c r="S348" s="571"/>
      <c r="T348" s="899"/>
      <c r="U348" s="756"/>
      <c r="V348" s="756"/>
      <c r="W348" s="581"/>
      <c r="X348" s="571"/>
      <c r="Y348" s="571"/>
      <c r="Z348" s="571"/>
      <c r="AA348" s="791"/>
      <c r="AB348" s="583"/>
      <c r="AC348" s="571"/>
      <c r="AD348" s="813"/>
      <c r="AE348" s="646"/>
      <c r="AF348" s="730"/>
      <c r="AG348" s="646"/>
      <c r="AH348" s="730"/>
      <c r="AI348" s="646"/>
      <c r="AJ348" s="416">
        <f t="shared" si="78"/>
        <v>338</v>
      </c>
      <c r="AK348" s="416" t="str">
        <f t="shared" si="79"/>
        <v/>
      </c>
      <c r="AL348" s="416" t="str">
        <f t="shared" si="66"/>
        <v/>
      </c>
      <c r="AM348" s="416" t="str">
        <f t="shared" si="67"/>
        <v/>
      </c>
      <c r="AN348" s="731"/>
      <c r="AO348" s="732"/>
      <c r="AP348" s="732"/>
      <c r="AQ348" s="479"/>
      <c r="AR348" s="479"/>
      <c r="AS348" s="584"/>
      <c r="AT348" s="584"/>
      <c r="AU348" s="585" t="str">
        <f t="shared" si="76"/>
        <v/>
      </c>
      <c r="AV348" s="585" t="str">
        <f t="shared" si="77"/>
        <v/>
      </c>
      <c r="AW348" s="479"/>
      <c r="AX348" s="479"/>
      <c r="AY348" s="587" t="str">
        <f t="shared" si="80"/>
        <v/>
      </c>
      <c r="AZ348" s="587" t="str">
        <f t="shared" si="81"/>
        <v/>
      </c>
      <c r="BA348" s="587" t="str">
        <f t="shared" si="82"/>
        <v/>
      </c>
      <c r="BB348" s="587" t="str">
        <f t="shared" si="83"/>
        <v/>
      </c>
      <c r="BC348" s="587" t="str">
        <f t="shared" si="84"/>
        <v/>
      </c>
      <c r="BD348" s="587" t="str">
        <f t="shared" si="85"/>
        <v/>
      </c>
      <c r="BE348" s="808"/>
      <c r="BF348" s="646"/>
      <c r="BG348" s="649"/>
      <c r="BH348" s="649"/>
    </row>
    <row r="349" spans="2:60" ht="13.5" customHeight="1" x14ac:dyDescent="0.25">
      <c r="B349" s="401"/>
      <c r="D349" s="416">
        <f t="shared" si="86"/>
        <v>339</v>
      </c>
      <c r="E349" s="534"/>
      <c r="F349" s="534"/>
      <c r="G349" s="534"/>
      <c r="H349" s="534"/>
      <c r="I349" s="571"/>
      <c r="J349" s="571"/>
      <c r="K349" s="571"/>
      <c r="L349" s="571"/>
      <c r="M349" s="571"/>
      <c r="N349" s="484"/>
      <c r="O349" s="484"/>
      <c r="P349" s="586"/>
      <c r="Q349" s="571"/>
      <c r="R349" s="571"/>
      <c r="S349" s="571"/>
      <c r="T349" s="899"/>
      <c r="U349" s="756"/>
      <c r="V349" s="756"/>
      <c r="W349" s="581"/>
      <c r="X349" s="571"/>
      <c r="Y349" s="571"/>
      <c r="Z349" s="571"/>
      <c r="AA349" s="791"/>
      <c r="AB349" s="583"/>
      <c r="AC349" s="571"/>
      <c r="AD349" s="813"/>
      <c r="AE349" s="646"/>
      <c r="AF349" s="730"/>
      <c r="AG349" s="646"/>
      <c r="AH349" s="730"/>
      <c r="AI349" s="646"/>
      <c r="AJ349" s="416">
        <f t="shared" si="78"/>
        <v>339</v>
      </c>
      <c r="AK349" s="416" t="str">
        <f t="shared" si="79"/>
        <v/>
      </c>
      <c r="AL349" s="416" t="str">
        <f t="shared" si="66"/>
        <v/>
      </c>
      <c r="AM349" s="416" t="str">
        <f t="shared" si="67"/>
        <v/>
      </c>
      <c r="AN349" s="731"/>
      <c r="AO349" s="732"/>
      <c r="AP349" s="732"/>
      <c r="AQ349" s="479"/>
      <c r="AR349" s="479"/>
      <c r="AS349" s="584"/>
      <c r="AT349" s="584"/>
      <c r="AU349" s="585" t="str">
        <f t="shared" si="76"/>
        <v/>
      </c>
      <c r="AV349" s="585" t="str">
        <f t="shared" si="77"/>
        <v/>
      </c>
      <c r="AW349" s="479"/>
      <c r="AX349" s="479"/>
      <c r="AY349" s="587" t="str">
        <f t="shared" si="80"/>
        <v/>
      </c>
      <c r="AZ349" s="587" t="str">
        <f t="shared" si="81"/>
        <v/>
      </c>
      <c r="BA349" s="587" t="str">
        <f t="shared" si="82"/>
        <v/>
      </c>
      <c r="BB349" s="587" t="str">
        <f t="shared" si="83"/>
        <v/>
      </c>
      <c r="BC349" s="587" t="str">
        <f t="shared" si="84"/>
        <v/>
      </c>
      <c r="BD349" s="587" t="str">
        <f t="shared" si="85"/>
        <v/>
      </c>
      <c r="BE349" s="808"/>
      <c r="BF349" s="646"/>
      <c r="BG349" s="649"/>
      <c r="BH349" s="649"/>
    </row>
    <row r="350" spans="2:60" ht="13.5" customHeight="1" x14ac:dyDescent="0.25">
      <c r="B350" s="401"/>
      <c r="D350" s="416">
        <f t="shared" si="86"/>
        <v>340</v>
      </c>
      <c r="E350" s="534"/>
      <c r="F350" s="534"/>
      <c r="G350" s="534"/>
      <c r="H350" s="534"/>
      <c r="I350" s="571"/>
      <c r="J350" s="571"/>
      <c r="K350" s="571"/>
      <c r="L350" s="571"/>
      <c r="M350" s="571"/>
      <c r="N350" s="484"/>
      <c r="O350" s="484"/>
      <c r="P350" s="586"/>
      <c r="Q350" s="571"/>
      <c r="R350" s="571"/>
      <c r="S350" s="571"/>
      <c r="T350" s="899"/>
      <c r="U350" s="756"/>
      <c r="V350" s="756"/>
      <c r="W350" s="581"/>
      <c r="X350" s="571"/>
      <c r="Y350" s="571"/>
      <c r="Z350" s="571"/>
      <c r="AA350" s="791"/>
      <c r="AB350" s="583"/>
      <c r="AC350" s="571"/>
      <c r="AD350" s="813"/>
      <c r="AE350" s="646"/>
      <c r="AF350" s="730"/>
      <c r="AG350" s="646"/>
      <c r="AH350" s="730"/>
      <c r="AI350" s="646"/>
      <c r="AJ350" s="416">
        <f t="shared" si="78"/>
        <v>340</v>
      </c>
      <c r="AK350" s="416" t="str">
        <f t="shared" si="79"/>
        <v/>
      </c>
      <c r="AL350" s="416" t="str">
        <f t="shared" si="66"/>
        <v/>
      </c>
      <c r="AM350" s="416" t="str">
        <f t="shared" si="67"/>
        <v/>
      </c>
      <c r="AN350" s="731"/>
      <c r="AO350" s="732"/>
      <c r="AP350" s="732"/>
      <c r="AQ350" s="479"/>
      <c r="AR350" s="479"/>
      <c r="AS350" s="584"/>
      <c r="AT350" s="584"/>
      <c r="AU350" s="585" t="str">
        <f t="shared" si="76"/>
        <v/>
      </c>
      <c r="AV350" s="585" t="str">
        <f t="shared" si="77"/>
        <v/>
      </c>
      <c r="AW350" s="479"/>
      <c r="AX350" s="479"/>
      <c r="AY350" s="587" t="str">
        <f t="shared" si="80"/>
        <v/>
      </c>
      <c r="AZ350" s="587" t="str">
        <f t="shared" si="81"/>
        <v/>
      </c>
      <c r="BA350" s="587" t="str">
        <f t="shared" si="82"/>
        <v/>
      </c>
      <c r="BB350" s="587" t="str">
        <f t="shared" si="83"/>
        <v/>
      </c>
      <c r="BC350" s="587" t="str">
        <f t="shared" si="84"/>
        <v/>
      </c>
      <c r="BD350" s="587" t="str">
        <f t="shared" si="85"/>
        <v/>
      </c>
      <c r="BE350" s="808"/>
      <c r="BF350" s="646"/>
      <c r="BG350" s="649"/>
      <c r="BH350" s="649"/>
    </row>
    <row r="351" spans="2:60" ht="13.5" customHeight="1" x14ac:dyDescent="0.25">
      <c r="B351" s="401"/>
      <c r="D351" s="416">
        <f t="shared" si="86"/>
        <v>341</v>
      </c>
      <c r="E351" s="534"/>
      <c r="F351" s="534"/>
      <c r="G351" s="534"/>
      <c r="H351" s="534"/>
      <c r="I351" s="571"/>
      <c r="J351" s="571"/>
      <c r="K351" s="571"/>
      <c r="L351" s="571"/>
      <c r="M351" s="571"/>
      <c r="N351" s="484"/>
      <c r="O351" s="484"/>
      <c r="P351" s="586"/>
      <c r="Q351" s="571"/>
      <c r="R351" s="571"/>
      <c r="S351" s="571"/>
      <c r="T351" s="899"/>
      <c r="U351" s="756"/>
      <c r="V351" s="756"/>
      <c r="W351" s="581"/>
      <c r="X351" s="571"/>
      <c r="Y351" s="571"/>
      <c r="Z351" s="571"/>
      <c r="AA351" s="791"/>
      <c r="AB351" s="583"/>
      <c r="AC351" s="571"/>
      <c r="AD351" s="813"/>
      <c r="AE351" s="646"/>
      <c r="AF351" s="730"/>
      <c r="AG351" s="646"/>
      <c r="AH351" s="730"/>
      <c r="AI351" s="646"/>
      <c r="AJ351" s="416">
        <f t="shared" si="78"/>
        <v>341</v>
      </c>
      <c r="AK351" s="416" t="str">
        <f t="shared" si="79"/>
        <v/>
      </c>
      <c r="AL351" s="416" t="str">
        <f t="shared" si="66"/>
        <v/>
      </c>
      <c r="AM351" s="416" t="str">
        <f t="shared" si="67"/>
        <v/>
      </c>
      <c r="AN351" s="731"/>
      <c r="AO351" s="732"/>
      <c r="AP351" s="732"/>
      <c r="AQ351" s="479"/>
      <c r="AR351" s="479"/>
      <c r="AS351" s="584"/>
      <c r="AT351" s="584"/>
      <c r="AU351" s="585" t="str">
        <f t="shared" si="76"/>
        <v/>
      </c>
      <c r="AV351" s="585" t="str">
        <f t="shared" si="77"/>
        <v/>
      </c>
      <c r="AW351" s="479"/>
      <c r="AX351" s="479"/>
      <c r="AY351" s="587" t="str">
        <f t="shared" si="80"/>
        <v/>
      </c>
      <c r="AZ351" s="587" t="str">
        <f t="shared" si="81"/>
        <v/>
      </c>
      <c r="BA351" s="587" t="str">
        <f t="shared" si="82"/>
        <v/>
      </c>
      <c r="BB351" s="587" t="str">
        <f t="shared" si="83"/>
        <v/>
      </c>
      <c r="BC351" s="587" t="str">
        <f t="shared" si="84"/>
        <v/>
      </c>
      <c r="BD351" s="587" t="str">
        <f t="shared" si="85"/>
        <v/>
      </c>
      <c r="BE351" s="808"/>
      <c r="BF351" s="646"/>
      <c r="BG351" s="649"/>
      <c r="BH351" s="649"/>
    </row>
    <row r="352" spans="2:60" ht="13.5" customHeight="1" x14ac:dyDescent="0.25">
      <c r="B352" s="401"/>
      <c r="D352" s="416">
        <f t="shared" si="86"/>
        <v>342</v>
      </c>
      <c r="E352" s="534"/>
      <c r="F352" s="534"/>
      <c r="G352" s="534"/>
      <c r="H352" s="534"/>
      <c r="I352" s="571"/>
      <c r="J352" s="571"/>
      <c r="K352" s="571"/>
      <c r="L352" s="571"/>
      <c r="M352" s="571"/>
      <c r="N352" s="484"/>
      <c r="O352" s="484"/>
      <c r="P352" s="586"/>
      <c r="Q352" s="571"/>
      <c r="R352" s="571"/>
      <c r="S352" s="571"/>
      <c r="T352" s="899"/>
      <c r="U352" s="756"/>
      <c r="V352" s="756"/>
      <c r="W352" s="581"/>
      <c r="X352" s="571"/>
      <c r="Y352" s="571"/>
      <c r="Z352" s="571"/>
      <c r="AA352" s="791"/>
      <c r="AB352" s="583"/>
      <c r="AC352" s="571"/>
      <c r="AD352" s="813"/>
      <c r="AE352" s="646"/>
      <c r="AF352" s="730"/>
      <c r="AG352" s="646"/>
      <c r="AH352" s="730"/>
      <c r="AI352" s="646"/>
      <c r="AJ352" s="416">
        <f t="shared" si="78"/>
        <v>342</v>
      </c>
      <c r="AK352" s="416" t="str">
        <f t="shared" si="79"/>
        <v/>
      </c>
      <c r="AL352" s="416" t="str">
        <f t="shared" si="66"/>
        <v/>
      </c>
      <c r="AM352" s="416" t="str">
        <f t="shared" si="67"/>
        <v/>
      </c>
      <c r="AN352" s="731"/>
      <c r="AO352" s="732"/>
      <c r="AP352" s="732"/>
      <c r="AQ352" s="479"/>
      <c r="AR352" s="479"/>
      <c r="AS352" s="584"/>
      <c r="AT352" s="584"/>
      <c r="AU352" s="585" t="str">
        <f t="shared" si="76"/>
        <v/>
      </c>
      <c r="AV352" s="585" t="str">
        <f t="shared" si="77"/>
        <v/>
      </c>
      <c r="AW352" s="479"/>
      <c r="AX352" s="479"/>
      <c r="AY352" s="587" t="str">
        <f t="shared" si="80"/>
        <v/>
      </c>
      <c r="AZ352" s="587" t="str">
        <f t="shared" si="81"/>
        <v/>
      </c>
      <c r="BA352" s="587" t="str">
        <f t="shared" si="82"/>
        <v/>
      </c>
      <c r="BB352" s="587" t="str">
        <f t="shared" si="83"/>
        <v/>
      </c>
      <c r="BC352" s="587" t="str">
        <f t="shared" si="84"/>
        <v/>
      </c>
      <c r="BD352" s="587" t="str">
        <f t="shared" si="85"/>
        <v/>
      </c>
      <c r="BE352" s="808"/>
      <c r="BF352" s="646"/>
      <c r="BG352" s="649"/>
      <c r="BH352" s="649"/>
    </row>
    <row r="353" spans="2:60" ht="13.5" customHeight="1" x14ac:dyDescent="0.25">
      <c r="B353" s="401"/>
      <c r="D353" s="416">
        <f t="shared" si="86"/>
        <v>343</v>
      </c>
      <c r="E353" s="534"/>
      <c r="F353" s="534"/>
      <c r="G353" s="534"/>
      <c r="H353" s="534"/>
      <c r="I353" s="571"/>
      <c r="J353" s="571"/>
      <c r="K353" s="571"/>
      <c r="L353" s="571"/>
      <c r="M353" s="571"/>
      <c r="N353" s="484"/>
      <c r="O353" s="484"/>
      <c r="P353" s="586"/>
      <c r="Q353" s="571"/>
      <c r="R353" s="571"/>
      <c r="S353" s="571"/>
      <c r="T353" s="899"/>
      <c r="U353" s="756"/>
      <c r="V353" s="756"/>
      <c r="W353" s="581"/>
      <c r="X353" s="571"/>
      <c r="Y353" s="571"/>
      <c r="Z353" s="571"/>
      <c r="AA353" s="791"/>
      <c r="AB353" s="583"/>
      <c r="AC353" s="571"/>
      <c r="AD353" s="813"/>
      <c r="AE353" s="646"/>
      <c r="AF353" s="730"/>
      <c r="AG353" s="646"/>
      <c r="AH353" s="730"/>
      <c r="AI353" s="646"/>
      <c r="AJ353" s="416">
        <f t="shared" si="78"/>
        <v>343</v>
      </c>
      <c r="AK353" s="416" t="str">
        <f t="shared" si="79"/>
        <v/>
      </c>
      <c r="AL353" s="416" t="str">
        <f t="shared" si="66"/>
        <v/>
      </c>
      <c r="AM353" s="416" t="str">
        <f t="shared" si="67"/>
        <v/>
      </c>
      <c r="AN353" s="731"/>
      <c r="AO353" s="732"/>
      <c r="AP353" s="732"/>
      <c r="AQ353" s="479"/>
      <c r="AR353" s="479"/>
      <c r="AS353" s="584"/>
      <c r="AT353" s="584"/>
      <c r="AU353" s="585" t="str">
        <f t="shared" si="76"/>
        <v/>
      </c>
      <c r="AV353" s="585" t="str">
        <f t="shared" si="77"/>
        <v/>
      </c>
      <c r="AW353" s="479"/>
      <c r="AX353" s="479"/>
      <c r="AY353" s="587" t="str">
        <f t="shared" si="80"/>
        <v/>
      </c>
      <c r="AZ353" s="587" t="str">
        <f t="shared" si="81"/>
        <v/>
      </c>
      <c r="BA353" s="587" t="str">
        <f t="shared" si="82"/>
        <v/>
      </c>
      <c r="BB353" s="587" t="str">
        <f t="shared" si="83"/>
        <v/>
      </c>
      <c r="BC353" s="587" t="str">
        <f t="shared" si="84"/>
        <v/>
      </c>
      <c r="BD353" s="587" t="str">
        <f t="shared" si="85"/>
        <v/>
      </c>
      <c r="BE353" s="808"/>
      <c r="BF353" s="646"/>
      <c r="BG353" s="649"/>
      <c r="BH353" s="649"/>
    </row>
    <row r="354" spans="2:60" ht="13.5" customHeight="1" x14ac:dyDescent="0.25">
      <c r="B354" s="401"/>
      <c r="D354" s="416">
        <f t="shared" si="86"/>
        <v>344</v>
      </c>
      <c r="E354" s="534"/>
      <c r="F354" s="534"/>
      <c r="G354" s="534"/>
      <c r="H354" s="534"/>
      <c r="I354" s="571"/>
      <c r="J354" s="571"/>
      <c r="K354" s="571"/>
      <c r="L354" s="571"/>
      <c r="M354" s="571"/>
      <c r="N354" s="484"/>
      <c r="O354" s="484"/>
      <c r="P354" s="586"/>
      <c r="Q354" s="571"/>
      <c r="R354" s="571"/>
      <c r="S354" s="571"/>
      <c r="T354" s="899"/>
      <c r="U354" s="756"/>
      <c r="V354" s="756"/>
      <c r="W354" s="581"/>
      <c r="X354" s="571"/>
      <c r="Y354" s="571"/>
      <c r="Z354" s="571"/>
      <c r="AA354" s="791"/>
      <c r="AB354" s="583"/>
      <c r="AC354" s="571"/>
      <c r="AD354" s="813"/>
      <c r="AE354" s="646"/>
      <c r="AF354" s="730"/>
      <c r="AG354" s="646"/>
      <c r="AH354" s="730"/>
      <c r="AI354" s="646"/>
      <c r="AJ354" s="416">
        <f t="shared" si="78"/>
        <v>344</v>
      </c>
      <c r="AK354" s="416" t="str">
        <f t="shared" si="79"/>
        <v/>
      </c>
      <c r="AL354" s="416" t="str">
        <f t="shared" si="66"/>
        <v/>
      </c>
      <c r="AM354" s="416" t="str">
        <f t="shared" si="67"/>
        <v/>
      </c>
      <c r="AN354" s="731"/>
      <c r="AO354" s="732"/>
      <c r="AP354" s="732"/>
      <c r="AQ354" s="479"/>
      <c r="AR354" s="479"/>
      <c r="AS354" s="584"/>
      <c r="AT354" s="584"/>
      <c r="AU354" s="585" t="str">
        <f t="shared" si="76"/>
        <v/>
      </c>
      <c r="AV354" s="585" t="str">
        <f t="shared" si="77"/>
        <v/>
      </c>
      <c r="AW354" s="479"/>
      <c r="AX354" s="479"/>
      <c r="AY354" s="587" t="str">
        <f t="shared" si="80"/>
        <v/>
      </c>
      <c r="AZ354" s="587" t="str">
        <f t="shared" si="81"/>
        <v/>
      </c>
      <c r="BA354" s="587" t="str">
        <f t="shared" si="82"/>
        <v/>
      </c>
      <c r="BB354" s="587" t="str">
        <f t="shared" si="83"/>
        <v/>
      </c>
      <c r="BC354" s="587" t="str">
        <f t="shared" si="84"/>
        <v/>
      </c>
      <c r="BD354" s="587" t="str">
        <f t="shared" si="85"/>
        <v/>
      </c>
      <c r="BE354" s="808"/>
      <c r="BF354" s="646"/>
      <c r="BG354" s="649"/>
      <c r="BH354" s="649"/>
    </row>
    <row r="355" spans="2:60" ht="13.5" customHeight="1" x14ac:dyDescent="0.25">
      <c r="B355" s="401"/>
      <c r="D355" s="416">
        <f t="shared" si="86"/>
        <v>345</v>
      </c>
      <c r="E355" s="534"/>
      <c r="F355" s="534"/>
      <c r="G355" s="534"/>
      <c r="H355" s="534"/>
      <c r="I355" s="571"/>
      <c r="J355" s="571"/>
      <c r="K355" s="571"/>
      <c r="L355" s="571"/>
      <c r="M355" s="571"/>
      <c r="N355" s="484"/>
      <c r="O355" s="484"/>
      <c r="P355" s="586"/>
      <c r="Q355" s="571"/>
      <c r="R355" s="571"/>
      <c r="S355" s="571"/>
      <c r="T355" s="899"/>
      <c r="U355" s="756"/>
      <c r="V355" s="756"/>
      <c r="W355" s="581"/>
      <c r="X355" s="571"/>
      <c r="Y355" s="571"/>
      <c r="Z355" s="571"/>
      <c r="AA355" s="791"/>
      <c r="AB355" s="583"/>
      <c r="AC355" s="571"/>
      <c r="AD355" s="813"/>
      <c r="AE355" s="646"/>
      <c r="AF355" s="730"/>
      <c r="AG355" s="646"/>
      <c r="AH355" s="730"/>
      <c r="AI355" s="646"/>
      <c r="AJ355" s="416">
        <f t="shared" si="78"/>
        <v>345</v>
      </c>
      <c r="AK355" s="416" t="str">
        <f t="shared" si="79"/>
        <v/>
      </c>
      <c r="AL355" s="416" t="str">
        <f t="shared" si="66"/>
        <v/>
      </c>
      <c r="AM355" s="416" t="str">
        <f t="shared" si="67"/>
        <v/>
      </c>
      <c r="AN355" s="731"/>
      <c r="AO355" s="732"/>
      <c r="AP355" s="732"/>
      <c r="AQ355" s="479"/>
      <c r="AR355" s="479"/>
      <c r="AS355" s="584"/>
      <c r="AT355" s="584"/>
      <c r="AU355" s="585" t="str">
        <f t="shared" si="76"/>
        <v/>
      </c>
      <c r="AV355" s="585" t="str">
        <f t="shared" si="77"/>
        <v/>
      </c>
      <c r="AW355" s="479"/>
      <c r="AX355" s="479"/>
      <c r="AY355" s="587" t="str">
        <f t="shared" si="80"/>
        <v/>
      </c>
      <c r="AZ355" s="587" t="str">
        <f t="shared" si="81"/>
        <v/>
      </c>
      <c r="BA355" s="587" t="str">
        <f t="shared" si="82"/>
        <v/>
      </c>
      <c r="BB355" s="587" t="str">
        <f t="shared" si="83"/>
        <v/>
      </c>
      <c r="BC355" s="587" t="str">
        <f t="shared" si="84"/>
        <v/>
      </c>
      <c r="BD355" s="587" t="str">
        <f t="shared" si="85"/>
        <v/>
      </c>
      <c r="BE355" s="808"/>
      <c r="BF355" s="646"/>
      <c r="BG355" s="649"/>
      <c r="BH355" s="649"/>
    </row>
    <row r="356" spans="2:60" ht="13.5" customHeight="1" x14ac:dyDescent="0.25">
      <c r="B356" s="401"/>
      <c r="D356" s="416">
        <f t="shared" si="86"/>
        <v>346</v>
      </c>
      <c r="E356" s="534"/>
      <c r="F356" s="534"/>
      <c r="G356" s="534"/>
      <c r="H356" s="534"/>
      <c r="I356" s="571"/>
      <c r="J356" s="571"/>
      <c r="K356" s="571"/>
      <c r="L356" s="571"/>
      <c r="M356" s="571"/>
      <c r="N356" s="484"/>
      <c r="O356" s="484"/>
      <c r="P356" s="586"/>
      <c r="Q356" s="571"/>
      <c r="R356" s="571"/>
      <c r="S356" s="571"/>
      <c r="T356" s="899"/>
      <c r="U356" s="756"/>
      <c r="V356" s="756"/>
      <c r="W356" s="581"/>
      <c r="X356" s="571"/>
      <c r="Y356" s="571"/>
      <c r="Z356" s="571"/>
      <c r="AA356" s="791"/>
      <c r="AB356" s="583"/>
      <c r="AC356" s="571"/>
      <c r="AD356" s="813"/>
      <c r="AE356" s="646"/>
      <c r="AF356" s="730"/>
      <c r="AG356" s="646"/>
      <c r="AH356" s="730"/>
      <c r="AI356" s="646"/>
      <c r="AJ356" s="416">
        <f t="shared" si="78"/>
        <v>346</v>
      </c>
      <c r="AK356" s="416" t="str">
        <f t="shared" si="79"/>
        <v/>
      </c>
      <c r="AL356" s="416" t="str">
        <f t="shared" si="66"/>
        <v/>
      </c>
      <c r="AM356" s="416" t="str">
        <f t="shared" si="67"/>
        <v/>
      </c>
      <c r="AN356" s="731"/>
      <c r="AO356" s="732"/>
      <c r="AP356" s="732"/>
      <c r="AQ356" s="479"/>
      <c r="AR356" s="479"/>
      <c r="AS356" s="584"/>
      <c r="AT356" s="584"/>
      <c r="AU356" s="585" t="str">
        <f t="shared" si="76"/>
        <v/>
      </c>
      <c r="AV356" s="585" t="str">
        <f t="shared" si="77"/>
        <v/>
      </c>
      <c r="AW356" s="479"/>
      <c r="AX356" s="479"/>
      <c r="AY356" s="587" t="str">
        <f t="shared" si="80"/>
        <v/>
      </c>
      <c r="AZ356" s="587" t="str">
        <f t="shared" si="81"/>
        <v/>
      </c>
      <c r="BA356" s="587" t="str">
        <f t="shared" si="82"/>
        <v/>
      </c>
      <c r="BB356" s="587" t="str">
        <f t="shared" si="83"/>
        <v/>
      </c>
      <c r="BC356" s="587" t="str">
        <f t="shared" si="84"/>
        <v/>
      </c>
      <c r="BD356" s="587" t="str">
        <f t="shared" si="85"/>
        <v/>
      </c>
      <c r="BE356" s="808"/>
      <c r="BF356" s="646"/>
      <c r="BG356" s="649"/>
      <c r="BH356" s="649"/>
    </row>
    <row r="357" spans="2:60" ht="13.5" customHeight="1" x14ac:dyDescent="0.25">
      <c r="B357" s="401"/>
      <c r="D357" s="416">
        <f t="shared" si="86"/>
        <v>347</v>
      </c>
      <c r="E357" s="534"/>
      <c r="F357" s="534"/>
      <c r="G357" s="534"/>
      <c r="H357" s="534"/>
      <c r="I357" s="571"/>
      <c r="J357" s="571"/>
      <c r="K357" s="571"/>
      <c r="L357" s="571"/>
      <c r="M357" s="571"/>
      <c r="N357" s="484"/>
      <c r="O357" s="484"/>
      <c r="P357" s="586"/>
      <c r="Q357" s="571"/>
      <c r="R357" s="571"/>
      <c r="S357" s="571"/>
      <c r="T357" s="899"/>
      <c r="U357" s="756"/>
      <c r="V357" s="756"/>
      <c r="W357" s="581"/>
      <c r="X357" s="571"/>
      <c r="Y357" s="571"/>
      <c r="Z357" s="571"/>
      <c r="AA357" s="791"/>
      <c r="AB357" s="583"/>
      <c r="AC357" s="571"/>
      <c r="AD357" s="813"/>
      <c r="AE357" s="646"/>
      <c r="AF357" s="730"/>
      <c r="AG357" s="646"/>
      <c r="AH357" s="730"/>
      <c r="AI357" s="646"/>
      <c r="AJ357" s="416">
        <f t="shared" si="78"/>
        <v>347</v>
      </c>
      <c r="AK357" s="416" t="str">
        <f t="shared" si="79"/>
        <v/>
      </c>
      <c r="AL357" s="416" t="str">
        <f t="shared" si="66"/>
        <v/>
      </c>
      <c r="AM357" s="416" t="str">
        <f t="shared" si="67"/>
        <v/>
      </c>
      <c r="AN357" s="731"/>
      <c r="AO357" s="732"/>
      <c r="AP357" s="732"/>
      <c r="AQ357" s="479"/>
      <c r="AR357" s="479"/>
      <c r="AS357" s="584"/>
      <c r="AT357" s="584"/>
      <c r="AU357" s="585" t="str">
        <f t="shared" si="76"/>
        <v/>
      </c>
      <c r="AV357" s="585" t="str">
        <f t="shared" si="77"/>
        <v/>
      </c>
      <c r="AW357" s="479"/>
      <c r="AX357" s="479"/>
      <c r="AY357" s="587" t="str">
        <f t="shared" si="80"/>
        <v/>
      </c>
      <c r="AZ357" s="587" t="str">
        <f t="shared" si="81"/>
        <v/>
      </c>
      <c r="BA357" s="587" t="str">
        <f t="shared" si="82"/>
        <v/>
      </c>
      <c r="BB357" s="587" t="str">
        <f t="shared" si="83"/>
        <v/>
      </c>
      <c r="BC357" s="587" t="str">
        <f t="shared" si="84"/>
        <v/>
      </c>
      <c r="BD357" s="587" t="str">
        <f t="shared" si="85"/>
        <v/>
      </c>
      <c r="BE357" s="808"/>
      <c r="BF357" s="646"/>
      <c r="BG357" s="649"/>
      <c r="BH357" s="649"/>
    </row>
    <row r="358" spans="2:60" ht="13.5" customHeight="1" x14ac:dyDescent="0.25">
      <c r="B358" s="401"/>
      <c r="D358" s="416">
        <f t="shared" si="86"/>
        <v>348</v>
      </c>
      <c r="E358" s="534"/>
      <c r="F358" s="534"/>
      <c r="G358" s="534"/>
      <c r="H358" s="534"/>
      <c r="I358" s="571"/>
      <c r="J358" s="571"/>
      <c r="K358" s="571"/>
      <c r="L358" s="571"/>
      <c r="M358" s="571"/>
      <c r="N358" s="484"/>
      <c r="O358" s="484"/>
      <c r="P358" s="586"/>
      <c r="Q358" s="571"/>
      <c r="R358" s="571"/>
      <c r="S358" s="571"/>
      <c r="T358" s="899"/>
      <c r="U358" s="756"/>
      <c r="V358" s="756"/>
      <c r="W358" s="581"/>
      <c r="X358" s="571"/>
      <c r="Y358" s="571"/>
      <c r="Z358" s="571"/>
      <c r="AA358" s="791"/>
      <c r="AB358" s="583"/>
      <c r="AC358" s="571"/>
      <c r="AD358" s="813"/>
      <c r="AE358" s="646"/>
      <c r="AF358" s="730"/>
      <c r="AG358" s="646"/>
      <c r="AH358" s="730"/>
      <c r="AI358" s="646"/>
      <c r="AJ358" s="416">
        <f t="shared" si="78"/>
        <v>348</v>
      </c>
      <c r="AK358" s="416" t="str">
        <f t="shared" si="79"/>
        <v/>
      </c>
      <c r="AL358" s="416" t="str">
        <f t="shared" si="66"/>
        <v/>
      </c>
      <c r="AM358" s="416" t="str">
        <f t="shared" si="67"/>
        <v/>
      </c>
      <c r="AN358" s="731"/>
      <c r="AO358" s="732"/>
      <c r="AP358" s="732"/>
      <c r="AQ358" s="479"/>
      <c r="AR358" s="479"/>
      <c r="AS358" s="584"/>
      <c r="AT358" s="584"/>
      <c r="AU358" s="585" t="str">
        <f t="shared" si="76"/>
        <v/>
      </c>
      <c r="AV358" s="585" t="str">
        <f t="shared" si="77"/>
        <v/>
      </c>
      <c r="AW358" s="479"/>
      <c r="AX358" s="479"/>
      <c r="AY358" s="587" t="str">
        <f t="shared" si="80"/>
        <v/>
      </c>
      <c r="AZ358" s="587" t="str">
        <f t="shared" si="81"/>
        <v/>
      </c>
      <c r="BA358" s="587" t="str">
        <f t="shared" si="82"/>
        <v/>
      </c>
      <c r="BB358" s="587" t="str">
        <f t="shared" si="83"/>
        <v/>
      </c>
      <c r="BC358" s="587" t="str">
        <f t="shared" si="84"/>
        <v/>
      </c>
      <c r="BD358" s="587" t="str">
        <f t="shared" si="85"/>
        <v/>
      </c>
      <c r="BE358" s="808"/>
      <c r="BF358" s="646"/>
      <c r="BG358" s="649"/>
      <c r="BH358" s="649"/>
    </row>
    <row r="359" spans="2:60" ht="13.5" customHeight="1" x14ac:dyDescent="0.25">
      <c r="B359" s="401"/>
      <c r="D359" s="416">
        <f t="shared" si="86"/>
        <v>349</v>
      </c>
      <c r="E359" s="534"/>
      <c r="F359" s="534"/>
      <c r="G359" s="534"/>
      <c r="H359" s="534"/>
      <c r="I359" s="571"/>
      <c r="J359" s="571"/>
      <c r="K359" s="571"/>
      <c r="L359" s="571"/>
      <c r="M359" s="571"/>
      <c r="N359" s="484"/>
      <c r="O359" s="484"/>
      <c r="P359" s="586"/>
      <c r="Q359" s="571"/>
      <c r="R359" s="571"/>
      <c r="S359" s="571"/>
      <c r="T359" s="899"/>
      <c r="U359" s="756"/>
      <c r="V359" s="756"/>
      <c r="W359" s="581"/>
      <c r="X359" s="571"/>
      <c r="Y359" s="571"/>
      <c r="Z359" s="571"/>
      <c r="AA359" s="791"/>
      <c r="AB359" s="583"/>
      <c r="AC359" s="571"/>
      <c r="AD359" s="813"/>
      <c r="AE359" s="646"/>
      <c r="AF359" s="730"/>
      <c r="AG359" s="646"/>
      <c r="AH359" s="730"/>
      <c r="AI359" s="646"/>
      <c r="AJ359" s="416">
        <f t="shared" si="78"/>
        <v>349</v>
      </c>
      <c r="AK359" s="416" t="str">
        <f t="shared" si="79"/>
        <v/>
      </c>
      <c r="AL359" s="416" t="str">
        <f t="shared" si="66"/>
        <v/>
      </c>
      <c r="AM359" s="416" t="str">
        <f t="shared" si="67"/>
        <v/>
      </c>
      <c r="AN359" s="731"/>
      <c r="AO359" s="732"/>
      <c r="AP359" s="732"/>
      <c r="AQ359" s="479"/>
      <c r="AR359" s="479"/>
      <c r="AS359" s="584"/>
      <c r="AT359" s="584"/>
      <c r="AU359" s="585" t="str">
        <f t="shared" si="76"/>
        <v/>
      </c>
      <c r="AV359" s="585" t="str">
        <f t="shared" si="77"/>
        <v/>
      </c>
      <c r="AW359" s="479"/>
      <c r="AX359" s="479"/>
      <c r="AY359" s="587" t="str">
        <f t="shared" si="80"/>
        <v/>
      </c>
      <c r="AZ359" s="587" t="str">
        <f t="shared" si="81"/>
        <v/>
      </c>
      <c r="BA359" s="587" t="str">
        <f t="shared" si="82"/>
        <v/>
      </c>
      <c r="BB359" s="587" t="str">
        <f t="shared" si="83"/>
        <v/>
      </c>
      <c r="BC359" s="587" t="str">
        <f t="shared" si="84"/>
        <v/>
      </c>
      <c r="BD359" s="587" t="str">
        <f t="shared" si="85"/>
        <v/>
      </c>
      <c r="BE359" s="808"/>
      <c r="BF359" s="646"/>
      <c r="BG359" s="649"/>
      <c r="BH359" s="649"/>
    </row>
    <row r="360" spans="2:60" ht="13.5" customHeight="1" x14ac:dyDescent="0.25">
      <c r="B360" s="401"/>
      <c r="D360" s="416">
        <f t="shared" si="86"/>
        <v>350</v>
      </c>
      <c r="E360" s="534"/>
      <c r="F360" s="534"/>
      <c r="G360" s="534"/>
      <c r="H360" s="534"/>
      <c r="I360" s="571"/>
      <c r="J360" s="571"/>
      <c r="K360" s="571"/>
      <c r="L360" s="571"/>
      <c r="M360" s="571"/>
      <c r="N360" s="484"/>
      <c r="O360" s="484"/>
      <c r="P360" s="586"/>
      <c r="Q360" s="571"/>
      <c r="R360" s="571"/>
      <c r="S360" s="571"/>
      <c r="T360" s="899"/>
      <c r="U360" s="756"/>
      <c r="V360" s="756"/>
      <c r="W360" s="581"/>
      <c r="X360" s="571"/>
      <c r="Y360" s="571"/>
      <c r="Z360" s="571"/>
      <c r="AA360" s="791"/>
      <c r="AB360" s="583"/>
      <c r="AC360" s="571"/>
      <c r="AD360" s="813"/>
      <c r="AE360" s="646"/>
      <c r="AF360" s="730"/>
      <c r="AG360" s="646"/>
      <c r="AH360" s="730"/>
      <c r="AI360" s="646"/>
      <c r="AJ360" s="416">
        <f t="shared" si="78"/>
        <v>350</v>
      </c>
      <c r="AK360" s="416" t="str">
        <f t="shared" si="79"/>
        <v/>
      </c>
      <c r="AL360" s="416" t="str">
        <f t="shared" si="66"/>
        <v/>
      </c>
      <c r="AM360" s="416" t="str">
        <f t="shared" si="67"/>
        <v/>
      </c>
      <c r="AN360" s="731"/>
      <c r="AO360" s="732"/>
      <c r="AP360" s="732"/>
      <c r="AQ360" s="479"/>
      <c r="AR360" s="479"/>
      <c r="AS360" s="584"/>
      <c r="AT360" s="584"/>
      <c r="AU360" s="585" t="str">
        <f t="shared" si="76"/>
        <v/>
      </c>
      <c r="AV360" s="585" t="str">
        <f t="shared" si="77"/>
        <v/>
      </c>
      <c r="AW360" s="479"/>
      <c r="AX360" s="479"/>
      <c r="AY360" s="587" t="str">
        <f t="shared" si="80"/>
        <v/>
      </c>
      <c r="AZ360" s="587" t="str">
        <f t="shared" si="81"/>
        <v/>
      </c>
      <c r="BA360" s="587" t="str">
        <f t="shared" si="82"/>
        <v/>
      </c>
      <c r="BB360" s="587" t="str">
        <f t="shared" si="83"/>
        <v/>
      </c>
      <c r="BC360" s="587" t="str">
        <f t="shared" si="84"/>
        <v/>
      </c>
      <c r="BD360" s="587" t="str">
        <f t="shared" si="85"/>
        <v/>
      </c>
      <c r="BE360" s="808"/>
      <c r="BF360" s="646"/>
      <c r="BG360" s="649"/>
      <c r="BH360" s="649"/>
    </row>
    <row r="361" spans="2:60" ht="13.5" customHeight="1" x14ac:dyDescent="0.25">
      <c r="B361" s="401"/>
      <c r="D361" s="416">
        <f t="shared" si="86"/>
        <v>351</v>
      </c>
      <c r="E361" s="534"/>
      <c r="F361" s="534"/>
      <c r="G361" s="534"/>
      <c r="H361" s="534"/>
      <c r="I361" s="571"/>
      <c r="J361" s="571"/>
      <c r="K361" s="571"/>
      <c r="L361" s="571"/>
      <c r="M361" s="571"/>
      <c r="N361" s="484"/>
      <c r="O361" s="484"/>
      <c r="P361" s="586"/>
      <c r="Q361" s="571"/>
      <c r="R361" s="571"/>
      <c r="S361" s="571"/>
      <c r="T361" s="899"/>
      <c r="U361" s="756"/>
      <c r="V361" s="756"/>
      <c r="W361" s="581"/>
      <c r="X361" s="571"/>
      <c r="Y361" s="571"/>
      <c r="Z361" s="571"/>
      <c r="AA361" s="791"/>
      <c r="AB361" s="583"/>
      <c r="AC361" s="571"/>
      <c r="AD361" s="813"/>
      <c r="AE361" s="646"/>
      <c r="AF361" s="730"/>
      <c r="AG361" s="646"/>
      <c r="AH361" s="730"/>
      <c r="AI361" s="646"/>
      <c r="AJ361" s="416">
        <f t="shared" si="78"/>
        <v>351</v>
      </c>
      <c r="AK361" s="416" t="str">
        <f t="shared" si="79"/>
        <v/>
      </c>
      <c r="AL361" s="416" t="str">
        <f t="shared" si="66"/>
        <v/>
      </c>
      <c r="AM361" s="416" t="str">
        <f t="shared" si="67"/>
        <v/>
      </c>
      <c r="AN361" s="731"/>
      <c r="AO361" s="732"/>
      <c r="AP361" s="732"/>
      <c r="AQ361" s="479"/>
      <c r="AR361" s="479"/>
      <c r="AS361" s="584"/>
      <c r="AT361" s="584"/>
      <c r="AU361" s="585" t="str">
        <f t="shared" si="76"/>
        <v/>
      </c>
      <c r="AV361" s="585" t="str">
        <f t="shared" si="77"/>
        <v/>
      </c>
      <c r="AW361" s="479"/>
      <c r="AX361" s="479"/>
      <c r="AY361" s="587" t="str">
        <f t="shared" si="80"/>
        <v/>
      </c>
      <c r="AZ361" s="587" t="str">
        <f t="shared" si="81"/>
        <v/>
      </c>
      <c r="BA361" s="587" t="str">
        <f t="shared" si="82"/>
        <v/>
      </c>
      <c r="BB361" s="587" t="str">
        <f t="shared" si="83"/>
        <v/>
      </c>
      <c r="BC361" s="587" t="str">
        <f t="shared" si="84"/>
        <v/>
      </c>
      <c r="BD361" s="587" t="str">
        <f t="shared" si="85"/>
        <v/>
      </c>
      <c r="BE361" s="808"/>
      <c r="BF361" s="646"/>
      <c r="BG361" s="649"/>
      <c r="BH361" s="649"/>
    </row>
    <row r="362" spans="2:60" ht="13.5" customHeight="1" x14ac:dyDescent="0.25">
      <c r="B362" s="401"/>
      <c r="D362" s="416">
        <f t="shared" si="86"/>
        <v>352</v>
      </c>
      <c r="E362" s="534"/>
      <c r="F362" s="534"/>
      <c r="G362" s="534"/>
      <c r="H362" s="534"/>
      <c r="I362" s="571"/>
      <c r="J362" s="571"/>
      <c r="K362" s="571"/>
      <c r="L362" s="571"/>
      <c r="M362" s="571"/>
      <c r="N362" s="484"/>
      <c r="O362" s="484"/>
      <c r="P362" s="586"/>
      <c r="Q362" s="571"/>
      <c r="R362" s="571"/>
      <c r="S362" s="571"/>
      <c r="T362" s="899"/>
      <c r="U362" s="756"/>
      <c r="V362" s="756"/>
      <c r="W362" s="581"/>
      <c r="X362" s="571"/>
      <c r="Y362" s="571"/>
      <c r="Z362" s="571"/>
      <c r="AA362" s="791"/>
      <c r="AB362" s="583"/>
      <c r="AC362" s="571"/>
      <c r="AD362" s="813"/>
      <c r="AE362" s="646"/>
      <c r="AF362" s="730"/>
      <c r="AG362" s="646"/>
      <c r="AH362" s="730"/>
      <c r="AI362" s="646"/>
      <c r="AJ362" s="416">
        <f t="shared" si="78"/>
        <v>352</v>
      </c>
      <c r="AK362" s="416" t="str">
        <f t="shared" si="79"/>
        <v/>
      </c>
      <c r="AL362" s="416" t="str">
        <f t="shared" si="66"/>
        <v/>
      </c>
      <c r="AM362" s="416" t="str">
        <f t="shared" si="67"/>
        <v/>
      </c>
      <c r="AN362" s="731"/>
      <c r="AO362" s="732"/>
      <c r="AP362" s="732"/>
      <c r="AQ362" s="479"/>
      <c r="AR362" s="479"/>
      <c r="AS362" s="584"/>
      <c r="AT362" s="584"/>
      <c r="AU362" s="585" t="str">
        <f t="shared" si="76"/>
        <v/>
      </c>
      <c r="AV362" s="585" t="str">
        <f t="shared" si="77"/>
        <v/>
      </c>
      <c r="AW362" s="479"/>
      <c r="AX362" s="479"/>
      <c r="AY362" s="587" t="str">
        <f t="shared" si="80"/>
        <v/>
      </c>
      <c r="AZ362" s="587" t="str">
        <f t="shared" si="81"/>
        <v/>
      </c>
      <c r="BA362" s="587" t="str">
        <f t="shared" si="82"/>
        <v/>
      </c>
      <c r="BB362" s="587" t="str">
        <f t="shared" si="83"/>
        <v/>
      </c>
      <c r="BC362" s="587" t="str">
        <f t="shared" si="84"/>
        <v/>
      </c>
      <c r="BD362" s="587" t="str">
        <f t="shared" si="85"/>
        <v/>
      </c>
      <c r="BE362" s="808"/>
      <c r="BF362" s="646"/>
      <c r="BG362" s="649"/>
      <c r="BH362" s="649"/>
    </row>
    <row r="363" spans="2:60" ht="13.5" customHeight="1" x14ac:dyDescent="0.25">
      <c r="B363" s="401"/>
      <c r="D363" s="416">
        <f t="shared" si="86"/>
        <v>353</v>
      </c>
      <c r="E363" s="534"/>
      <c r="F363" s="534"/>
      <c r="G363" s="534"/>
      <c r="H363" s="534"/>
      <c r="I363" s="571"/>
      <c r="J363" s="571"/>
      <c r="K363" s="571"/>
      <c r="L363" s="571"/>
      <c r="M363" s="571"/>
      <c r="N363" s="484"/>
      <c r="O363" s="484"/>
      <c r="P363" s="586"/>
      <c r="Q363" s="571"/>
      <c r="R363" s="571"/>
      <c r="S363" s="571"/>
      <c r="T363" s="899"/>
      <c r="U363" s="756"/>
      <c r="V363" s="756"/>
      <c r="W363" s="581"/>
      <c r="X363" s="571"/>
      <c r="Y363" s="571"/>
      <c r="Z363" s="571"/>
      <c r="AA363" s="791"/>
      <c r="AB363" s="583"/>
      <c r="AC363" s="571"/>
      <c r="AD363" s="813"/>
      <c r="AE363" s="646"/>
      <c r="AF363" s="730"/>
      <c r="AG363" s="646"/>
      <c r="AH363" s="730"/>
      <c r="AI363" s="646"/>
      <c r="AJ363" s="416">
        <f t="shared" si="78"/>
        <v>353</v>
      </c>
      <c r="AK363" s="416" t="str">
        <f t="shared" si="79"/>
        <v/>
      </c>
      <c r="AL363" s="416" t="str">
        <f t="shared" si="66"/>
        <v/>
      </c>
      <c r="AM363" s="416" t="str">
        <f t="shared" si="67"/>
        <v/>
      </c>
      <c r="AN363" s="731"/>
      <c r="AO363" s="732"/>
      <c r="AP363" s="732"/>
      <c r="AQ363" s="479"/>
      <c r="AR363" s="479"/>
      <c r="AS363" s="584"/>
      <c r="AT363" s="584"/>
      <c r="AU363" s="585" t="str">
        <f t="shared" si="76"/>
        <v/>
      </c>
      <c r="AV363" s="585" t="str">
        <f t="shared" si="77"/>
        <v/>
      </c>
      <c r="AW363" s="479"/>
      <c r="AX363" s="479"/>
      <c r="AY363" s="587" t="str">
        <f t="shared" si="80"/>
        <v/>
      </c>
      <c r="AZ363" s="587" t="str">
        <f t="shared" si="81"/>
        <v/>
      </c>
      <c r="BA363" s="587" t="str">
        <f t="shared" si="82"/>
        <v/>
      </c>
      <c r="BB363" s="587" t="str">
        <f t="shared" si="83"/>
        <v/>
      </c>
      <c r="BC363" s="587" t="str">
        <f t="shared" si="84"/>
        <v/>
      </c>
      <c r="BD363" s="587" t="str">
        <f t="shared" si="85"/>
        <v/>
      </c>
      <c r="BE363" s="808"/>
      <c r="BF363" s="646"/>
      <c r="BG363" s="649"/>
      <c r="BH363" s="649"/>
    </row>
    <row r="364" spans="2:60" ht="13.5" customHeight="1" x14ac:dyDescent="0.25">
      <c r="B364" s="401"/>
      <c r="D364" s="416">
        <f t="shared" si="86"/>
        <v>354</v>
      </c>
      <c r="E364" s="534"/>
      <c r="F364" s="534"/>
      <c r="G364" s="534"/>
      <c r="H364" s="534"/>
      <c r="I364" s="571"/>
      <c r="J364" s="571"/>
      <c r="K364" s="571"/>
      <c r="L364" s="571"/>
      <c r="M364" s="571"/>
      <c r="N364" s="484"/>
      <c r="O364" s="484"/>
      <c r="P364" s="586"/>
      <c r="Q364" s="571"/>
      <c r="R364" s="571"/>
      <c r="S364" s="571"/>
      <c r="T364" s="899"/>
      <c r="U364" s="756"/>
      <c r="V364" s="756"/>
      <c r="W364" s="581"/>
      <c r="X364" s="571"/>
      <c r="Y364" s="571"/>
      <c r="Z364" s="571"/>
      <c r="AA364" s="791"/>
      <c r="AB364" s="583"/>
      <c r="AC364" s="571"/>
      <c r="AD364" s="813"/>
      <c r="AE364" s="646"/>
      <c r="AF364" s="730"/>
      <c r="AG364" s="646"/>
      <c r="AH364" s="730"/>
      <c r="AI364" s="646"/>
      <c r="AJ364" s="416">
        <f t="shared" si="78"/>
        <v>354</v>
      </c>
      <c r="AK364" s="416" t="str">
        <f t="shared" si="79"/>
        <v/>
      </c>
      <c r="AL364" s="416" t="str">
        <f t="shared" si="66"/>
        <v/>
      </c>
      <c r="AM364" s="416" t="str">
        <f t="shared" si="67"/>
        <v/>
      </c>
      <c r="AN364" s="731"/>
      <c r="AO364" s="732"/>
      <c r="AP364" s="732"/>
      <c r="AQ364" s="479"/>
      <c r="AR364" s="479"/>
      <c r="AS364" s="584"/>
      <c r="AT364" s="584"/>
      <c r="AU364" s="585" t="str">
        <f t="shared" si="76"/>
        <v/>
      </c>
      <c r="AV364" s="585" t="str">
        <f t="shared" si="77"/>
        <v/>
      </c>
      <c r="AW364" s="479"/>
      <c r="AX364" s="479"/>
      <c r="AY364" s="587" t="str">
        <f t="shared" si="80"/>
        <v/>
      </c>
      <c r="AZ364" s="587" t="str">
        <f t="shared" si="81"/>
        <v/>
      </c>
      <c r="BA364" s="587" t="str">
        <f t="shared" si="82"/>
        <v/>
      </c>
      <c r="BB364" s="587" t="str">
        <f t="shared" si="83"/>
        <v/>
      </c>
      <c r="BC364" s="587" t="str">
        <f t="shared" si="84"/>
        <v/>
      </c>
      <c r="BD364" s="587" t="str">
        <f t="shared" si="85"/>
        <v/>
      </c>
      <c r="BE364" s="808"/>
      <c r="BF364" s="646"/>
      <c r="BG364" s="649"/>
      <c r="BH364" s="649"/>
    </row>
    <row r="365" spans="2:60" ht="13.5" customHeight="1" x14ac:dyDescent="0.25">
      <c r="B365" s="401"/>
      <c r="D365" s="416">
        <f t="shared" si="86"/>
        <v>355</v>
      </c>
      <c r="E365" s="534"/>
      <c r="F365" s="534"/>
      <c r="G365" s="534"/>
      <c r="H365" s="534"/>
      <c r="I365" s="571"/>
      <c r="J365" s="571"/>
      <c r="K365" s="571"/>
      <c r="L365" s="571"/>
      <c r="M365" s="571"/>
      <c r="N365" s="484"/>
      <c r="O365" s="484"/>
      <c r="P365" s="586"/>
      <c r="Q365" s="571"/>
      <c r="R365" s="571"/>
      <c r="S365" s="571"/>
      <c r="T365" s="899"/>
      <c r="U365" s="756"/>
      <c r="V365" s="756"/>
      <c r="W365" s="581"/>
      <c r="X365" s="571"/>
      <c r="Y365" s="571"/>
      <c r="Z365" s="571"/>
      <c r="AA365" s="791"/>
      <c r="AB365" s="583"/>
      <c r="AC365" s="571"/>
      <c r="AD365" s="813"/>
      <c r="AE365" s="646"/>
      <c r="AF365" s="730"/>
      <c r="AG365" s="646"/>
      <c r="AH365" s="730"/>
      <c r="AI365" s="646"/>
      <c r="AJ365" s="416">
        <f t="shared" si="78"/>
        <v>355</v>
      </c>
      <c r="AK365" s="416" t="str">
        <f t="shared" si="79"/>
        <v/>
      </c>
      <c r="AL365" s="416" t="str">
        <f t="shared" si="66"/>
        <v/>
      </c>
      <c r="AM365" s="416" t="str">
        <f t="shared" si="67"/>
        <v/>
      </c>
      <c r="AN365" s="731"/>
      <c r="AO365" s="732"/>
      <c r="AP365" s="732"/>
      <c r="AQ365" s="479"/>
      <c r="AR365" s="479"/>
      <c r="AS365" s="584"/>
      <c r="AT365" s="584"/>
      <c r="AU365" s="585" t="str">
        <f t="shared" si="76"/>
        <v/>
      </c>
      <c r="AV365" s="585" t="str">
        <f t="shared" si="77"/>
        <v/>
      </c>
      <c r="AW365" s="479"/>
      <c r="AX365" s="479"/>
      <c r="AY365" s="587" t="str">
        <f t="shared" si="80"/>
        <v/>
      </c>
      <c r="AZ365" s="587" t="str">
        <f t="shared" si="81"/>
        <v/>
      </c>
      <c r="BA365" s="587" t="str">
        <f t="shared" si="82"/>
        <v/>
      </c>
      <c r="BB365" s="587" t="str">
        <f t="shared" si="83"/>
        <v/>
      </c>
      <c r="BC365" s="587" t="str">
        <f t="shared" si="84"/>
        <v/>
      </c>
      <c r="BD365" s="587" t="str">
        <f t="shared" si="85"/>
        <v/>
      </c>
      <c r="BE365" s="808"/>
      <c r="BF365" s="646"/>
      <c r="BG365" s="649"/>
      <c r="BH365" s="649"/>
    </row>
    <row r="366" spans="2:60" ht="13.5" customHeight="1" x14ac:dyDescent="0.25">
      <c r="B366" s="401"/>
      <c r="D366" s="416">
        <f t="shared" si="86"/>
        <v>356</v>
      </c>
      <c r="E366" s="534"/>
      <c r="F366" s="534"/>
      <c r="G366" s="534"/>
      <c r="H366" s="534"/>
      <c r="I366" s="571"/>
      <c r="J366" s="571"/>
      <c r="K366" s="571"/>
      <c r="L366" s="571"/>
      <c r="M366" s="571"/>
      <c r="N366" s="484"/>
      <c r="O366" s="484"/>
      <c r="P366" s="586"/>
      <c r="Q366" s="571"/>
      <c r="R366" s="571"/>
      <c r="S366" s="571"/>
      <c r="T366" s="899"/>
      <c r="U366" s="756"/>
      <c r="V366" s="756"/>
      <c r="W366" s="581"/>
      <c r="X366" s="571"/>
      <c r="Y366" s="571"/>
      <c r="Z366" s="571"/>
      <c r="AA366" s="791"/>
      <c r="AB366" s="583"/>
      <c r="AC366" s="571"/>
      <c r="AD366" s="813"/>
      <c r="AE366" s="646"/>
      <c r="AF366" s="730"/>
      <c r="AG366" s="646"/>
      <c r="AH366" s="730"/>
      <c r="AI366" s="646"/>
      <c r="AJ366" s="416">
        <f t="shared" si="78"/>
        <v>356</v>
      </c>
      <c r="AK366" s="416" t="str">
        <f t="shared" si="79"/>
        <v/>
      </c>
      <c r="AL366" s="416" t="str">
        <f t="shared" si="66"/>
        <v/>
      </c>
      <c r="AM366" s="416" t="str">
        <f t="shared" si="67"/>
        <v/>
      </c>
      <c r="AN366" s="731"/>
      <c r="AO366" s="732"/>
      <c r="AP366" s="732"/>
      <c r="AQ366" s="479"/>
      <c r="AR366" s="479"/>
      <c r="AS366" s="584"/>
      <c r="AT366" s="584"/>
      <c r="AU366" s="585" t="str">
        <f t="shared" si="76"/>
        <v/>
      </c>
      <c r="AV366" s="585" t="str">
        <f t="shared" si="77"/>
        <v/>
      </c>
      <c r="AW366" s="479"/>
      <c r="AX366" s="479"/>
      <c r="AY366" s="587" t="str">
        <f t="shared" si="80"/>
        <v/>
      </c>
      <c r="AZ366" s="587" t="str">
        <f t="shared" si="81"/>
        <v/>
      </c>
      <c r="BA366" s="587" t="str">
        <f t="shared" si="82"/>
        <v/>
      </c>
      <c r="BB366" s="587" t="str">
        <f t="shared" si="83"/>
        <v/>
      </c>
      <c r="BC366" s="587" t="str">
        <f t="shared" si="84"/>
        <v/>
      </c>
      <c r="BD366" s="587" t="str">
        <f t="shared" si="85"/>
        <v/>
      </c>
      <c r="BE366" s="808"/>
      <c r="BF366" s="646"/>
      <c r="BG366" s="649"/>
      <c r="BH366" s="649"/>
    </row>
    <row r="367" spans="2:60" ht="13.5" customHeight="1" x14ac:dyDescent="0.25">
      <c r="B367" s="401"/>
      <c r="D367" s="416">
        <f t="shared" si="86"/>
        <v>357</v>
      </c>
      <c r="E367" s="534"/>
      <c r="F367" s="534"/>
      <c r="G367" s="534"/>
      <c r="H367" s="534"/>
      <c r="I367" s="571"/>
      <c r="J367" s="571"/>
      <c r="K367" s="571"/>
      <c r="L367" s="571"/>
      <c r="M367" s="571"/>
      <c r="N367" s="484"/>
      <c r="O367" s="484"/>
      <c r="P367" s="586"/>
      <c r="Q367" s="571"/>
      <c r="R367" s="571"/>
      <c r="S367" s="571"/>
      <c r="T367" s="899"/>
      <c r="U367" s="756"/>
      <c r="V367" s="756"/>
      <c r="W367" s="581"/>
      <c r="X367" s="571"/>
      <c r="Y367" s="571"/>
      <c r="Z367" s="571"/>
      <c r="AA367" s="791"/>
      <c r="AB367" s="583"/>
      <c r="AC367" s="571"/>
      <c r="AD367" s="813"/>
      <c r="AE367" s="646"/>
      <c r="AF367" s="730"/>
      <c r="AG367" s="646"/>
      <c r="AH367" s="730"/>
      <c r="AI367" s="646"/>
      <c r="AJ367" s="416">
        <f t="shared" si="78"/>
        <v>357</v>
      </c>
      <c r="AK367" s="416" t="str">
        <f t="shared" si="79"/>
        <v/>
      </c>
      <c r="AL367" s="416" t="str">
        <f t="shared" si="66"/>
        <v/>
      </c>
      <c r="AM367" s="416" t="str">
        <f t="shared" si="67"/>
        <v/>
      </c>
      <c r="AN367" s="731"/>
      <c r="AO367" s="732"/>
      <c r="AP367" s="732"/>
      <c r="AQ367" s="479"/>
      <c r="AR367" s="479"/>
      <c r="AS367" s="584"/>
      <c r="AT367" s="584"/>
      <c r="AU367" s="585" t="str">
        <f t="shared" si="76"/>
        <v/>
      </c>
      <c r="AV367" s="585" t="str">
        <f t="shared" si="77"/>
        <v/>
      </c>
      <c r="AW367" s="479"/>
      <c r="AX367" s="479"/>
      <c r="AY367" s="587" t="str">
        <f t="shared" si="80"/>
        <v/>
      </c>
      <c r="AZ367" s="587" t="str">
        <f t="shared" si="81"/>
        <v/>
      </c>
      <c r="BA367" s="587" t="str">
        <f t="shared" si="82"/>
        <v/>
      </c>
      <c r="BB367" s="587" t="str">
        <f t="shared" si="83"/>
        <v/>
      </c>
      <c r="BC367" s="587" t="str">
        <f t="shared" si="84"/>
        <v/>
      </c>
      <c r="BD367" s="587" t="str">
        <f t="shared" si="85"/>
        <v/>
      </c>
      <c r="BE367" s="808"/>
      <c r="BF367" s="646"/>
      <c r="BG367" s="649"/>
      <c r="BH367" s="649"/>
    </row>
    <row r="368" spans="2:60" ht="13.5" customHeight="1" x14ac:dyDescent="0.25">
      <c r="B368" s="401"/>
      <c r="D368" s="416">
        <f t="shared" si="86"/>
        <v>358</v>
      </c>
      <c r="E368" s="534"/>
      <c r="F368" s="534"/>
      <c r="G368" s="534"/>
      <c r="H368" s="534"/>
      <c r="I368" s="571"/>
      <c r="J368" s="571"/>
      <c r="K368" s="571"/>
      <c r="L368" s="571"/>
      <c r="M368" s="571"/>
      <c r="N368" s="484"/>
      <c r="O368" s="484"/>
      <c r="P368" s="586"/>
      <c r="Q368" s="571"/>
      <c r="R368" s="571"/>
      <c r="S368" s="571"/>
      <c r="T368" s="899"/>
      <c r="U368" s="756"/>
      <c r="V368" s="756"/>
      <c r="W368" s="581"/>
      <c r="X368" s="571"/>
      <c r="Y368" s="571"/>
      <c r="Z368" s="571"/>
      <c r="AA368" s="791"/>
      <c r="AB368" s="583"/>
      <c r="AC368" s="571"/>
      <c r="AD368" s="813"/>
      <c r="AE368" s="646"/>
      <c r="AF368" s="730"/>
      <c r="AG368" s="646"/>
      <c r="AH368" s="730"/>
      <c r="AI368" s="646"/>
      <c r="AJ368" s="416">
        <f t="shared" si="78"/>
        <v>358</v>
      </c>
      <c r="AK368" s="416" t="str">
        <f t="shared" si="79"/>
        <v/>
      </c>
      <c r="AL368" s="416" t="str">
        <f t="shared" si="66"/>
        <v/>
      </c>
      <c r="AM368" s="416" t="str">
        <f t="shared" si="67"/>
        <v/>
      </c>
      <c r="AN368" s="731"/>
      <c r="AO368" s="732"/>
      <c r="AP368" s="732"/>
      <c r="AQ368" s="479"/>
      <c r="AR368" s="479"/>
      <c r="AS368" s="584"/>
      <c r="AT368" s="584"/>
      <c r="AU368" s="585" t="str">
        <f t="shared" si="76"/>
        <v/>
      </c>
      <c r="AV368" s="585" t="str">
        <f t="shared" si="77"/>
        <v/>
      </c>
      <c r="AW368" s="479"/>
      <c r="AX368" s="479"/>
      <c r="AY368" s="587" t="str">
        <f t="shared" si="80"/>
        <v/>
      </c>
      <c r="AZ368" s="587" t="str">
        <f t="shared" si="81"/>
        <v/>
      </c>
      <c r="BA368" s="587" t="str">
        <f t="shared" si="82"/>
        <v/>
      </c>
      <c r="BB368" s="587" t="str">
        <f t="shared" si="83"/>
        <v/>
      </c>
      <c r="BC368" s="587" t="str">
        <f t="shared" si="84"/>
        <v/>
      </c>
      <c r="BD368" s="587" t="str">
        <f t="shared" si="85"/>
        <v/>
      </c>
      <c r="BE368" s="808"/>
      <c r="BF368" s="646"/>
      <c r="BG368" s="649"/>
      <c r="BH368" s="649"/>
    </row>
    <row r="369" spans="2:60" ht="13.5" customHeight="1" x14ac:dyDescent="0.25">
      <c r="B369" s="401"/>
      <c r="D369" s="416">
        <f t="shared" si="86"/>
        <v>359</v>
      </c>
      <c r="E369" s="534"/>
      <c r="F369" s="534"/>
      <c r="G369" s="534"/>
      <c r="H369" s="534"/>
      <c r="I369" s="571"/>
      <c r="J369" s="571"/>
      <c r="K369" s="571"/>
      <c r="L369" s="571"/>
      <c r="M369" s="571"/>
      <c r="N369" s="484"/>
      <c r="O369" s="484"/>
      <c r="P369" s="586"/>
      <c r="Q369" s="571"/>
      <c r="R369" s="571"/>
      <c r="S369" s="571"/>
      <c r="T369" s="899"/>
      <c r="U369" s="756"/>
      <c r="V369" s="756"/>
      <c r="W369" s="581"/>
      <c r="X369" s="571"/>
      <c r="Y369" s="571"/>
      <c r="Z369" s="571"/>
      <c r="AA369" s="791"/>
      <c r="AB369" s="583"/>
      <c r="AC369" s="571"/>
      <c r="AD369" s="813"/>
      <c r="AE369" s="646"/>
      <c r="AF369" s="730"/>
      <c r="AG369" s="646"/>
      <c r="AH369" s="730"/>
      <c r="AI369" s="646"/>
      <c r="AJ369" s="416">
        <f t="shared" si="78"/>
        <v>359</v>
      </c>
      <c r="AK369" s="416" t="str">
        <f t="shared" si="79"/>
        <v/>
      </c>
      <c r="AL369" s="416" t="str">
        <f t="shared" si="66"/>
        <v/>
      </c>
      <c r="AM369" s="416" t="str">
        <f t="shared" si="67"/>
        <v/>
      </c>
      <c r="AN369" s="731"/>
      <c r="AO369" s="732"/>
      <c r="AP369" s="732"/>
      <c r="AQ369" s="479"/>
      <c r="AR369" s="479"/>
      <c r="AS369" s="584"/>
      <c r="AT369" s="584"/>
      <c r="AU369" s="585" t="str">
        <f t="shared" si="76"/>
        <v/>
      </c>
      <c r="AV369" s="585" t="str">
        <f t="shared" si="77"/>
        <v/>
      </c>
      <c r="AW369" s="479"/>
      <c r="AX369" s="479"/>
      <c r="AY369" s="587" t="str">
        <f t="shared" si="80"/>
        <v/>
      </c>
      <c r="AZ369" s="587" t="str">
        <f t="shared" si="81"/>
        <v/>
      </c>
      <c r="BA369" s="587" t="str">
        <f t="shared" si="82"/>
        <v/>
      </c>
      <c r="BB369" s="587" t="str">
        <f t="shared" si="83"/>
        <v/>
      </c>
      <c r="BC369" s="587" t="str">
        <f t="shared" si="84"/>
        <v/>
      </c>
      <c r="BD369" s="587" t="str">
        <f t="shared" si="85"/>
        <v/>
      </c>
      <c r="BE369" s="808"/>
      <c r="BF369" s="646"/>
      <c r="BG369" s="649"/>
      <c r="BH369" s="649"/>
    </row>
    <row r="370" spans="2:60" ht="13.5" customHeight="1" x14ac:dyDescent="0.25">
      <c r="B370" s="401"/>
      <c r="D370" s="416">
        <f t="shared" si="86"/>
        <v>360</v>
      </c>
      <c r="E370" s="534"/>
      <c r="F370" s="534"/>
      <c r="G370" s="534"/>
      <c r="H370" s="534"/>
      <c r="I370" s="571"/>
      <c r="J370" s="571"/>
      <c r="K370" s="571"/>
      <c r="L370" s="571"/>
      <c r="M370" s="571"/>
      <c r="N370" s="484"/>
      <c r="O370" s="484"/>
      <c r="P370" s="586"/>
      <c r="Q370" s="571"/>
      <c r="R370" s="571"/>
      <c r="S370" s="571"/>
      <c r="T370" s="899"/>
      <c r="U370" s="756"/>
      <c r="V370" s="756"/>
      <c r="W370" s="581"/>
      <c r="X370" s="571"/>
      <c r="Y370" s="571"/>
      <c r="Z370" s="571"/>
      <c r="AA370" s="791"/>
      <c r="AB370" s="583"/>
      <c r="AC370" s="571"/>
      <c r="AD370" s="813"/>
      <c r="AE370" s="646"/>
      <c r="AF370" s="730"/>
      <c r="AG370" s="646"/>
      <c r="AH370" s="730"/>
      <c r="AI370" s="646"/>
      <c r="AJ370" s="416">
        <f>AJ369+1</f>
        <v>360</v>
      </c>
      <c r="AK370" s="416" t="str">
        <f t="shared" si="79"/>
        <v/>
      </c>
      <c r="AL370" s="416" t="str">
        <f t="shared" si="66"/>
        <v/>
      </c>
      <c r="AM370" s="416" t="str">
        <f t="shared" si="67"/>
        <v/>
      </c>
      <c r="AN370" s="731"/>
      <c r="AO370" s="732"/>
      <c r="AP370" s="732"/>
      <c r="AQ370" s="479"/>
      <c r="AR370" s="479"/>
      <c r="AS370" s="584"/>
      <c r="AT370" s="584"/>
      <c r="AU370" s="585" t="str">
        <f t="shared" si="76"/>
        <v/>
      </c>
      <c r="AV370" s="585" t="str">
        <f t="shared" si="77"/>
        <v/>
      </c>
      <c r="AW370" s="479"/>
      <c r="AX370" s="479"/>
      <c r="AY370" s="587" t="str">
        <f t="shared" si="80"/>
        <v/>
      </c>
      <c r="AZ370" s="587" t="str">
        <f t="shared" si="81"/>
        <v/>
      </c>
      <c r="BA370" s="587" t="str">
        <f t="shared" si="82"/>
        <v/>
      </c>
      <c r="BB370" s="587" t="str">
        <f t="shared" si="83"/>
        <v/>
      </c>
      <c r="BC370" s="587" t="str">
        <f t="shared" si="84"/>
        <v/>
      </c>
      <c r="BD370" s="587" t="str">
        <f t="shared" si="85"/>
        <v/>
      </c>
      <c r="BE370" s="808"/>
      <c r="BF370" s="646"/>
      <c r="BG370" s="649"/>
      <c r="BH370" s="649"/>
    </row>
    <row r="371" spans="2:60" ht="13.5" customHeight="1" x14ac:dyDescent="0.25">
      <c r="B371" s="401"/>
      <c r="D371" s="416">
        <f>D370+1</f>
        <v>361</v>
      </c>
      <c r="E371" s="534"/>
      <c r="F371" s="534"/>
      <c r="G371" s="534"/>
      <c r="H371" s="534"/>
      <c r="I371" s="571"/>
      <c r="J371" s="571"/>
      <c r="K371" s="571"/>
      <c r="L371" s="571"/>
      <c r="M371" s="571"/>
      <c r="N371" s="484"/>
      <c r="O371" s="484"/>
      <c r="P371" s="586"/>
      <c r="Q371" s="571"/>
      <c r="R371" s="571"/>
      <c r="S371" s="571"/>
      <c r="T371" s="899"/>
      <c r="U371" s="756"/>
      <c r="V371" s="756"/>
      <c r="W371" s="581"/>
      <c r="X371" s="571"/>
      <c r="Y371" s="571"/>
      <c r="Z371" s="571"/>
      <c r="AA371" s="791"/>
      <c r="AB371" s="583"/>
      <c r="AC371" s="571"/>
      <c r="AD371" s="813"/>
      <c r="AE371" s="646"/>
      <c r="AF371" s="730"/>
      <c r="AG371" s="646"/>
      <c r="AH371" s="730"/>
      <c r="AI371" s="646"/>
      <c r="AJ371" s="416">
        <f>AJ370+1</f>
        <v>361</v>
      </c>
      <c r="AK371" s="416" t="str">
        <f t="shared" si="79"/>
        <v/>
      </c>
      <c r="AL371" s="416" t="str">
        <f t="shared" si="66"/>
        <v/>
      </c>
      <c r="AM371" s="416" t="str">
        <f t="shared" si="67"/>
        <v/>
      </c>
      <c r="AN371" s="731"/>
      <c r="AO371" s="732"/>
      <c r="AP371" s="732"/>
      <c r="AQ371" s="479"/>
      <c r="AR371" s="479"/>
      <c r="AS371" s="584"/>
      <c r="AT371" s="584"/>
      <c r="AU371" s="585" t="str">
        <f t="shared" si="76"/>
        <v/>
      </c>
      <c r="AV371" s="585" t="str">
        <f t="shared" si="77"/>
        <v/>
      </c>
      <c r="AW371" s="479"/>
      <c r="AX371" s="479"/>
      <c r="AY371" s="587" t="str">
        <f t="shared" si="80"/>
        <v/>
      </c>
      <c r="AZ371" s="587" t="str">
        <f t="shared" si="81"/>
        <v/>
      </c>
      <c r="BA371" s="587" t="str">
        <f t="shared" si="82"/>
        <v/>
      </c>
      <c r="BB371" s="587" t="str">
        <f t="shared" si="83"/>
        <v/>
      </c>
      <c r="BC371" s="587" t="str">
        <f t="shared" si="84"/>
        <v/>
      </c>
      <c r="BD371" s="587" t="str">
        <f t="shared" si="85"/>
        <v/>
      </c>
      <c r="BE371" s="808"/>
      <c r="BF371" s="646"/>
      <c r="BG371" s="649"/>
      <c r="BH371" s="649"/>
    </row>
    <row r="372" spans="2:60" ht="13.5" customHeight="1" x14ac:dyDescent="0.25">
      <c r="B372" s="401"/>
      <c r="D372" s="416">
        <f>D371+1</f>
        <v>362</v>
      </c>
      <c r="E372" s="534"/>
      <c r="F372" s="534"/>
      <c r="G372" s="534"/>
      <c r="H372" s="534"/>
      <c r="I372" s="571"/>
      <c r="J372" s="571"/>
      <c r="K372" s="571"/>
      <c r="L372" s="571"/>
      <c r="M372" s="571"/>
      <c r="N372" s="484"/>
      <c r="O372" s="484"/>
      <c r="P372" s="586"/>
      <c r="Q372" s="571"/>
      <c r="R372" s="571"/>
      <c r="S372" s="571"/>
      <c r="T372" s="899"/>
      <c r="U372" s="756"/>
      <c r="V372" s="756"/>
      <c r="W372" s="581"/>
      <c r="X372" s="571"/>
      <c r="Y372" s="571"/>
      <c r="Z372" s="571"/>
      <c r="AA372" s="791"/>
      <c r="AB372" s="583"/>
      <c r="AC372" s="571"/>
      <c r="AD372" s="813"/>
      <c r="AE372" s="646"/>
      <c r="AF372" s="730"/>
      <c r="AG372" s="646"/>
      <c r="AH372" s="730"/>
      <c r="AI372" s="646"/>
      <c r="AJ372" s="416">
        <f t="shared" ref="AJ372:AJ399" si="87">AJ371+1</f>
        <v>362</v>
      </c>
      <c r="AK372" s="416" t="str">
        <f t="shared" si="79"/>
        <v/>
      </c>
      <c r="AL372" s="416" t="str">
        <f t="shared" si="66"/>
        <v/>
      </c>
      <c r="AM372" s="416" t="str">
        <f t="shared" si="67"/>
        <v/>
      </c>
      <c r="AN372" s="731"/>
      <c r="AO372" s="732"/>
      <c r="AP372" s="732"/>
      <c r="AQ372" s="479"/>
      <c r="AR372" s="479"/>
      <c r="AS372" s="584"/>
      <c r="AT372" s="584"/>
      <c r="AU372" s="585" t="str">
        <f t="shared" si="76"/>
        <v/>
      </c>
      <c r="AV372" s="585" t="str">
        <f t="shared" si="77"/>
        <v/>
      </c>
      <c r="AW372" s="479"/>
      <c r="AX372" s="479"/>
      <c r="AY372" s="587" t="str">
        <f t="shared" si="80"/>
        <v/>
      </c>
      <c r="AZ372" s="587" t="str">
        <f t="shared" si="81"/>
        <v/>
      </c>
      <c r="BA372" s="587" t="str">
        <f t="shared" si="82"/>
        <v/>
      </c>
      <c r="BB372" s="587" t="str">
        <f t="shared" si="83"/>
        <v/>
      </c>
      <c r="BC372" s="587" t="str">
        <f t="shared" si="84"/>
        <v/>
      </c>
      <c r="BD372" s="587" t="str">
        <f t="shared" si="85"/>
        <v/>
      </c>
      <c r="BE372" s="808"/>
      <c r="BF372" s="646"/>
      <c r="BG372" s="649"/>
      <c r="BH372" s="649"/>
    </row>
    <row r="373" spans="2:60" ht="13.5" customHeight="1" x14ac:dyDescent="0.25">
      <c r="B373" s="401"/>
      <c r="D373" s="416">
        <f>D372+1</f>
        <v>363</v>
      </c>
      <c r="E373" s="534"/>
      <c r="F373" s="534"/>
      <c r="G373" s="534"/>
      <c r="H373" s="534"/>
      <c r="I373" s="571"/>
      <c r="J373" s="571"/>
      <c r="K373" s="571"/>
      <c r="L373" s="571"/>
      <c r="M373" s="571"/>
      <c r="N373" s="484"/>
      <c r="O373" s="484"/>
      <c r="P373" s="586"/>
      <c r="Q373" s="571"/>
      <c r="R373" s="571"/>
      <c r="S373" s="571"/>
      <c r="T373" s="899"/>
      <c r="U373" s="756"/>
      <c r="V373" s="756"/>
      <c r="W373" s="581"/>
      <c r="X373" s="571"/>
      <c r="Y373" s="571"/>
      <c r="Z373" s="571"/>
      <c r="AA373" s="791"/>
      <c r="AB373" s="583"/>
      <c r="AC373" s="571"/>
      <c r="AD373" s="813"/>
      <c r="AE373" s="646"/>
      <c r="AF373" s="730"/>
      <c r="AG373" s="646"/>
      <c r="AH373" s="730"/>
      <c r="AI373" s="646"/>
      <c r="AJ373" s="416">
        <f t="shared" si="87"/>
        <v>363</v>
      </c>
      <c r="AK373" s="416" t="str">
        <f t="shared" si="79"/>
        <v/>
      </c>
      <c r="AL373" s="416" t="str">
        <f t="shared" si="66"/>
        <v/>
      </c>
      <c r="AM373" s="416" t="str">
        <f t="shared" si="67"/>
        <v/>
      </c>
      <c r="AN373" s="731"/>
      <c r="AO373" s="732"/>
      <c r="AP373" s="732"/>
      <c r="AQ373" s="479"/>
      <c r="AR373" s="479"/>
      <c r="AS373" s="584"/>
      <c r="AT373" s="584"/>
      <c r="AU373" s="585" t="str">
        <f t="shared" si="76"/>
        <v/>
      </c>
      <c r="AV373" s="585" t="str">
        <f t="shared" si="77"/>
        <v/>
      </c>
      <c r="AW373" s="479"/>
      <c r="AX373" s="479"/>
      <c r="AY373" s="587" t="str">
        <f t="shared" si="80"/>
        <v/>
      </c>
      <c r="AZ373" s="587" t="str">
        <f t="shared" si="81"/>
        <v/>
      </c>
      <c r="BA373" s="587" t="str">
        <f t="shared" si="82"/>
        <v/>
      </c>
      <c r="BB373" s="587" t="str">
        <f t="shared" si="83"/>
        <v/>
      </c>
      <c r="BC373" s="587" t="str">
        <f t="shared" si="84"/>
        <v/>
      </c>
      <c r="BD373" s="587" t="str">
        <f t="shared" si="85"/>
        <v/>
      </c>
      <c r="BE373" s="808"/>
      <c r="BF373" s="646"/>
      <c r="BG373" s="649"/>
      <c r="BH373" s="649"/>
    </row>
    <row r="374" spans="2:60" ht="13.5" customHeight="1" x14ac:dyDescent="0.25">
      <c r="B374" s="401"/>
      <c r="D374" s="416">
        <f t="shared" ref="D374:D400" si="88">D373+1</f>
        <v>364</v>
      </c>
      <c r="E374" s="534"/>
      <c r="F374" s="534"/>
      <c r="G374" s="534"/>
      <c r="H374" s="534"/>
      <c r="I374" s="571"/>
      <c r="J374" s="571"/>
      <c r="K374" s="571"/>
      <c r="L374" s="571"/>
      <c r="M374" s="571"/>
      <c r="N374" s="484"/>
      <c r="O374" s="484"/>
      <c r="P374" s="586"/>
      <c r="Q374" s="571"/>
      <c r="R374" s="571"/>
      <c r="S374" s="571"/>
      <c r="T374" s="899"/>
      <c r="U374" s="756"/>
      <c r="V374" s="756"/>
      <c r="W374" s="581"/>
      <c r="X374" s="571"/>
      <c r="Y374" s="571"/>
      <c r="Z374" s="571"/>
      <c r="AA374" s="791"/>
      <c r="AB374" s="583"/>
      <c r="AC374" s="571"/>
      <c r="AD374" s="813"/>
      <c r="AE374" s="646"/>
      <c r="AF374" s="730"/>
      <c r="AG374" s="646"/>
      <c r="AH374" s="730"/>
      <c r="AI374" s="646"/>
      <c r="AJ374" s="416">
        <f t="shared" si="87"/>
        <v>364</v>
      </c>
      <c r="AK374" s="416" t="str">
        <f t="shared" si="79"/>
        <v/>
      </c>
      <c r="AL374" s="416" t="str">
        <f t="shared" si="66"/>
        <v/>
      </c>
      <c r="AM374" s="416" t="str">
        <f t="shared" si="67"/>
        <v/>
      </c>
      <c r="AN374" s="731"/>
      <c r="AO374" s="732"/>
      <c r="AP374" s="732"/>
      <c r="AQ374" s="479"/>
      <c r="AR374" s="479"/>
      <c r="AS374" s="584"/>
      <c r="AT374" s="584"/>
      <c r="AU374" s="585" t="str">
        <f t="shared" si="76"/>
        <v/>
      </c>
      <c r="AV374" s="585" t="str">
        <f t="shared" si="77"/>
        <v/>
      </c>
      <c r="AW374" s="479"/>
      <c r="AX374" s="479"/>
      <c r="AY374" s="587" t="str">
        <f t="shared" si="80"/>
        <v/>
      </c>
      <c r="AZ374" s="587" t="str">
        <f t="shared" si="81"/>
        <v/>
      </c>
      <c r="BA374" s="587" t="str">
        <f t="shared" si="82"/>
        <v/>
      </c>
      <c r="BB374" s="587" t="str">
        <f t="shared" si="83"/>
        <v/>
      </c>
      <c r="BC374" s="587" t="str">
        <f t="shared" si="84"/>
        <v/>
      </c>
      <c r="BD374" s="587" t="str">
        <f t="shared" si="85"/>
        <v/>
      </c>
      <c r="BE374" s="808"/>
      <c r="BF374" s="646"/>
      <c r="BG374" s="649"/>
      <c r="BH374" s="649"/>
    </row>
    <row r="375" spans="2:60" ht="13.5" customHeight="1" x14ac:dyDescent="0.25">
      <c r="B375" s="401"/>
      <c r="D375" s="416">
        <f t="shared" si="88"/>
        <v>365</v>
      </c>
      <c r="E375" s="534"/>
      <c r="F375" s="534"/>
      <c r="G375" s="534"/>
      <c r="H375" s="534"/>
      <c r="I375" s="571"/>
      <c r="J375" s="571"/>
      <c r="K375" s="571"/>
      <c r="L375" s="571"/>
      <c r="M375" s="571"/>
      <c r="N375" s="484"/>
      <c r="O375" s="484"/>
      <c r="P375" s="586"/>
      <c r="Q375" s="571"/>
      <c r="R375" s="571"/>
      <c r="S375" s="571"/>
      <c r="T375" s="899"/>
      <c r="U375" s="756"/>
      <c r="V375" s="756"/>
      <c r="W375" s="581"/>
      <c r="X375" s="571"/>
      <c r="Y375" s="571"/>
      <c r="Z375" s="571"/>
      <c r="AA375" s="791"/>
      <c r="AB375" s="583"/>
      <c r="AC375" s="571"/>
      <c r="AD375" s="813"/>
      <c r="AE375" s="646"/>
      <c r="AF375" s="730"/>
      <c r="AG375" s="646"/>
      <c r="AH375" s="730"/>
      <c r="AI375" s="646"/>
      <c r="AJ375" s="416">
        <f t="shared" si="87"/>
        <v>365</v>
      </c>
      <c r="AK375" s="416" t="str">
        <f t="shared" ref="AK375:AK406" si="89">IF(E375="","",E375)</f>
        <v/>
      </c>
      <c r="AL375" s="416" t="str">
        <f t="shared" ref="AL375:AL438" si="90">IF(G375="","",G375)</f>
        <v/>
      </c>
      <c r="AM375" s="416" t="str">
        <f t="shared" ref="AM375:AM438" si="91">IF(H375="","",H375)</f>
        <v/>
      </c>
      <c r="AN375" s="731"/>
      <c r="AO375" s="732"/>
      <c r="AP375" s="732"/>
      <c r="AQ375" s="479"/>
      <c r="AR375" s="479"/>
      <c r="AS375" s="584"/>
      <c r="AT375" s="584"/>
      <c r="AU375" s="585" t="str">
        <f t="shared" si="76"/>
        <v/>
      </c>
      <c r="AV375" s="585" t="str">
        <f t="shared" si="77"/>
        <v/>
      </c>
      <c r="AW375" s="479"/>
      <c r="AX375" s="479"/>
      <c r="AY375" s="587" t="str">
        <f t="shared" ref="AY375:AY406" si="92">IF(Q375="○",IF(AW375="",AU375,AW375),"")</f>
        <v/>
      </c>
      <c r="AZ375" s="587" t="str">
        <f t="shared" ref="AZ375:AZ406" si="93">IF(Q375="○",IF(AX375="",AV375,AX375),"")</f>
        <v/>
      </c>
      <c r="BA375" s="587" t="str">
        <f t="shared" ref="BA375:BA406" si="94">IF(R375="○",IF(AW375="",AU375,AW375),"")</f>
        <v/>
      </c>
      <c r="BB375" s="587" t="str">
        <f t="shared" ref="BB375:BB406" si="95">IF(R375="○",IF(AX375="",AV375,AX375),"")</f>
        <v/>
      </c>
      <c r="BC375" s="587" t="str">
        <f t="shared" ref="BC375:BC406" si="96">IF(S375="○",IF(AW375="",AU375,AW375),"")</f>
        <v/>
      </c>
      <c r="BD375" s="587" t="str">
        <f t="shared" ref="BD375:BD406" si="97">IF(S375="○",IF(AX375="",AV375,AX375),"")</f>
        <v/>
      </c>
      <c r="BE375" s="808"/>
      <c r="BF375" s="646"/>
      <c r="BG375" s="649"/>
      <c r="BH375" s="649"/>
    </row>
    <row r="376" spans="2:60" ht="13.5" customHeight="1" x14ac:dyDescent="0.25">
      <c r="B376" s="401"/>
      <c r="D376" s="416">
        <f t="shared" si="88"/>
        <v>366</v>
      </c>
      <c r="E376" s="534"/>
      <c r="F376" s="534"/>
      <c r="G376" s="534"/>
      <c r="H376" s="534"/>
      <c r="I376" s="571"/>
      <c r="J376" s="571"/>
      <c r="K376" s="571"/>
      <c r="L376" s="571"/>
      <c r="M376" s="571"/>
      <c r="N376" s="484"/>
      <c r="O376" s="484"/>
      <c r="P376" s="586"/>
      <c r="Q376" s="571"/>
      <c r="R376" s="571"/>
      <c r="S376" s="571"/>
      <c r="T376" s="899"/>
      <c r="U376" s="756"/>
      <c r="V376" s="756"/>
      <c r="W376" s="581"/>
      <c r="X376" s="571"/>
      <c r="Y376" s="571"/>
      <c r="Z376" s="571"/>
      <c r="AA376" s="791"/>
      <c r="AB376" s="583"/>
      <c r="AC376" s="571"/>
      <c r="AD376" s="813"/>
      <c r="AE376" s="646"/>
      <c r="AF376" s="730"/>
      <c r="AG376" s="646"/>
      <c r="AH376" s="730"/>
      <c r="AI376" s="646"/>
      <c r="AJ376" s="416">
        <f t="shared" si="87"/>
        <v>366</v>
      </c>
      <c r="AK376" s="416" t="str">
        <f t="shared" si="89"/>
        <v/>
      </c>
      <c r="AL376" s="416" t="str">
        <f t="shared" si="90"/>
        <v/>
      </c>
      <c r="AM376" s="416" t="str">
        <f t="shared" si="91"/>
        <v/>
      </c>
      <c r="AN376" s="731"/>
      <c r="AO376" s="732"/>
      <c r="AP376" s="732"/>
      <c r="AQ376" s="479"/>
      <c r="AR376" s="479"/>
      <c r="AS376" s="584"/>
      <c r="AT376" s="584"/>
      <c r="AU376" s="585" t="str">
        <f t="shared" si="76"/>
        <v/>
      </c>
      <c r="AV376" s="585" t="str">
        <f t="shared" si="77"/>
        <v/>
      </c>
      <c r="AW376" s="479"/>
      <c r="AX376" s="479"/>
      <c r="AY376" s="587" t="str">
        <f t="shared" si="92"/>
        <v/>
      </c>
      <c r="AZ376" s="587" t="str">
        <f t="shared" si="93"/>
        <v/>
      </c>
      <c r="BA376" s="587" t="str">
        <f t="shared" si="94"/>
        <v/>
      </c>
      <c r="BB376" s="587" t="str">
        <f t="shared" si="95"/>
        <v/>
      </c>
      <c r="BC376" s="587" t="str">
        <f t="shared" si="96"/>
        <v/>
      </c>
      <c r="BD376" s="587" t="str">
        <f t="shared" si="97"/>
        <v/>
      </c>
      <c r="BE376" s="808"/>
      <c r="BF376" s="646"/>
      <c r="BG376" s="649"/>
      <c r="BH376" s="649"/>
    </row>
    <row r="377" spans="2:60" ht="13.5" customHeight="1" x14ac:dyDescent="0.25">
      <c r="B377" s="401"/>
      <c r="D377" s="416">
        <f t="shared" si="88"/>
        <v>367</v>
      </c>
      <c r="E377" s="534"/>
      <c r="F377" s="534"/>
      <c r="G377" s="534"/>
      <c r="H377" s="534"/>
      <c r="I377" s="571"/>
      <c r="J377" s="571"/>
      <c r="K377" s="571"/>
      <c r="L377" s="571"/>
      <c r="M377" s="571"/>
      <c r="N377" s="484"/>
      <c r="O377" s="484"/>
      <c r="P377" s="586"/>
      <c r="Q377" s="571"/>
      <c r="R377" s="571"/>
      <c r="S377" s="571"/>
      <c r="T377" s="899"/>
      <c r="U377" s="756"/>
      <c r="V377" s="756"/>
      <c r="W377" s="581"/>
      <c r="X377" s="571"/>
      <c r="Y377" s="571"/>
      <c r="Z377" s="571"/>
      <c r="AA377" s="791"/>
      <c r="AB377" s="583"/>
      <c r="AC377" s="571"/>
      <c r="AD377" s="813"/>
      <c r="AE377" s="646"/>
      <c r="AF377" s="730"/>
      <c r="AG377" s="646"/>
      <c r="AH377" s="730"/>
      <c r="AI377" s="646"/>
      <c r="AJ377" s="416">
        <f t="shared" si="87"/>
        <v>367</v>
      </c>
      <c r="AK377" s="416" t="str">
        <f t="shared" si="89"/>
        <v/>
      </c>
      <c r="AL377" s="416" t="str">
        <f t="shared" si="90"/>
        <v/>
      </c>
      <c r="AM377" s="416" t="str">
        <f t="shared" si="91"/>
        <v/>
      </c>
      <c r="AN377" s="731"/>
      <c r="AO377" s="732"/>
      <c r="AP377" s="732"/>
      <c r="AQ377" s="479"/>
      <c r="AR377" s="479"/>
      <c r="AS377" s="584"/>
      <c r="AT377" s="584"/>
      <c r="AU377" s="585" t="str">
        <f t="shared" si="76"/>
        <v/>
      </c>
      <c r="AV377" s="585" t="str">
        <f t="shared" si="77"/>
        <v/>
      </c>
      <c r="AW377" s="479"/>
      <c r="AX377" s="479"/>
      <c r="AY377" s="587" t="str">
        <f t="shared" si="92"/>
        <v/>
      </c>
      <c r="AZ377" s="587" t="str">
        <f t="shared" si="93"/>
        <v/>
      </c>
      <c r="BA377" s="587" t="str">
        <f t="shared" si="94"/>
        <v/>
      </c>
      <c r="BB377" s="587" t="str">
        <f t="shared" si="95"/>
        <v/>
      </c>
      <c r="BC377" s="587" t="str">
        <f t="shared" si="96"/>
        <v/>
      </c>
      <c r="BD377" s="587" t="str">
        <f t="shared" si="97"/>
        <v/>
      </c>
      <c r="BE377" s="808"/>
      <c r="BF377" s="646"/>
      <c r="BG377" s="649"/>
      <c r="BH377" s="649"/>
    </row>
    <row r="378" spans="2:60" ht="13.5" customHeight="1" x14ac:dyDescent="0.25">
      <c r="B378" s="401"/>
      <c r="D378" s="416">
        <f t="shared" si="88"/>
        <v>368</v>
      </c>
      <c r="E378" s="534"/>
      <c r="F378" s="534"/>
      <c r="G378" s="534"/>
      <c r="H378" s="534"/>
      <c r="I378" s="571"/>
      <c r="J378" s="571"/>
      <c r="K378" s="571"/>
      <c r="L378" s="571"/>
      <c r="M378" s="571"/>
      <c r="N378" s="484"/>
      <c r="O378" s="484"/>
      <c r="P378" s="586"/>
      <c r="Q378" s="571"/>
      <c r="R378" s="571"/>
      <c r="S378" s="571"/>
      <c r="T378" s="899"/>
      <c r="U378" s="756"/>
      <c r="V378" s="756"/>
      <c r="W378" s="581"/>
      <c r="X378" s="571"/>
      <c r="Y378" s="571"/>
      <c r="Z378" s="571"/>
      <c r="AA378" s="791"/>
      <c r="AB378" s="583"/>
      <c r="AC378" s="571"/>
      <c r="AD378" s="813"/>
      <c r="AE378" s="646"/>
      <c r="AF378" s="730"/>
      <c r="AG378" s="646"/>
      <c r="AH378" s="730"/>
      <c r="AI378" s="646"/>
      <c r="AJ378" s="416">
        <f t="shared" si="87"/>
        <v>368</v>
      </c>
      <c r="AK378" s="416" t="str">
        <f t="shared" si="89"/>
        <v/>
      </c>
      <c r="AL378" s="416" t="str">
        <f t="shared" si="90"/>
        <v/>
      </c>
      <c r="AM378" s="416" t="str">
        <f t="shared" si="91"/>
        <v/>
      </c>
      <c r="AN378" s="731"/>
      <c r="AO378" s="732"/>
      <c r="AP378" s="732"/>
      <c r="AQ378" s="479"/>
      <c r="AR378" s="479"/>
      <c r="AS378" s="584"/>
      <c r="AT378" s="584"/>
      <c r="AU378" s="585" t="str">
        <f t="shared" si="76"/>
        <v/>
      </c>
      <c r="AV378" s="585" t="str">
        <f t="shared" si="77"/>
        <v/>
      </c>
      <c r="AW378" s="479"/>
      <c r="AX378" s="479"/>
      <c r="AY378" s="587" t="str">
        <f t="shared" si="92"/>
        <v/>
      </c>
      <c r="AZ378" s="587" t="str">
        <f t="shared" si="93"/>
        <v/>
      </c>
      <c r="BA378" s="587" t="str">
        <f t="shared" si="94"/>
        <v/>
      </c>
      <c r="BB378" s="587" t="str">
        <f t="shared" si="95"/>
        <v/>
      </c>
      <c r="BC378" s="587" t="str">
        <f t="shared" si="96"/>
        <v/>
      </c>
      <c r="BD378" s="587" t="str">
        <f t="shared" si="97"/>
        <v/>
      </c>
      <c r="BE378" s="808"/>
      <c r="BF378" s="646"/>
      <c r="BG378" s="649"/>
      <c r="BH378" s="649"/>
    </row>
    <row r="379" spans="2:60" ht="13.5" customHeight="1" x14ac:dyDescent="0.25">
      <c r="B379" s="401"/>
      <c r="D379" s="416">
        <f t="shared" si="88"/>
        <v>369</v>
      </c>
      <c r="E379" s="534"/>
      <c r="F379" s="534"/>
      <c r="G379" s="534"/>
      <c r="H379" s="534"/>
      <c r="I379" s="571"/>
      <c r="J379" s="571"/>
      <c r="K379" s="571"/>
      <c r="L379" s="571"/>
      <c r="M379" s="571"/>
      <c r="N379" s="484"/>
      <c r="O379" s="484"/>
      <c r="P379" s="586"/>
      <c r="Q379" s="571"/>
      <c r="R379" s="571"/>
      <c r="S379" s="571"/>
      <c r="T379" s="899"/>
      <c r="U379" s="756"/>
      <c r="V379" s="756"/>
      <c r="W379" s="581"/>
      <c r="X379" s="571"/>
      <c r="Y379" s="571"/>
      <c r="Z379" s="571"/>
      <c r="AA379" s="791"/>
      <c r="AB379" s="583"/>
      <c r="AC379" s="571"/>
      <c r="AD379" s="813"/>
      <c r="AE379" s="646"/>
      <c r="AF379" s="730"/>
      <c r="AG379" s="646"/>
      <c r="AH379" s="730"/>
      <c r="AI379" s="646"/>
      <c r="AJ379" s="416">
        <f t="shared" si="87"/>
        <v>369</v>
      </c>
      <c r="AK379" s="416" t="str">
        <f t="shared" si="89"/>
        <v/>
      </c>
      <c r="AL379" s="416" t="str">
        <f t="shared" si="90"/>
        <v/>
      </c>
      <c r="AM379" s="416" t="str">
        <f t="shared" si="91"/>
        <v/>
      </c>
      <c r="AN379" s="731"/>
      <c r="AO379" s="732"/>
      <c r="AP379" s="732"/>
      <c r="AQ379" s="479"/>
      <c r="AR379" s="479"/>
      <c r="AS379" s="584"/>
      <c r="AT379" s="584"/>
      <c r="AU379" s="585" t="str">
        <f t="shared" si="76"/>
        <v/>
      </c>
      <c r="AV379" s="585" t="str">
        <f t="shared" si="77"/>
        <v/>
      </c>
      <c r="AW379" s="479"/>
      <c r="AX379" s="479"/>
      <c r="AY379" s="587" t="str">
        <f t="shared" si="92"/>
        <v/>
      </c>
      <c r="AZ379" s="587" t="str">
        <f t="shared" si="93"/>
        <v/>
      </c>
      <c r="BA379" s="587" t="str">
        <f t="shared" si="94"/>
        <v/>
      </c>
      <c r="BB379" s="587" t="str">
        <f t="shared" si="95"/>
        <v/>
      </c>
      <c r="BC379" s="587" t="str">
        <f t="shared" si="96"/>
        <v/>
      </c>
      <c r="BD379" s="587" t="str">
        <f t="shared" si="97"/>
        <v/>
      </c>
      <c r="BE379" s="808"/>
      <c r="BF379" s="646"/>
      <c r="BG379" s="649"/>
      <c r="BH379" s="649"/>
    </row>
    <row r="380" spans="2:60" ht="13.5" customHeight="1" x14ac:dyDescent="0.25">
      <c r="B380" s="401"/>
      <c r="D380" s="416">
        <f t="shared" si="88"/>
        <v>370</v>
      </c>
      <c r="E380" s="534"/>
      <c r="F380" s="534"/>
      <c r="G380" s="534"/>
      <c r="H380" s="534"/>
      <c r="I380" s="571"/>
      <c r="J380" s="571"/>
      <c r="K380" s="571"/>
      <c r="L380" s="571"/>
      <c r="M380" s="571"/>
      <c r="N380" s="484"/>
      <c r="O380" s="484"/>
      <c r="P380" s="586"/>
      <c r="Q380" s="571"/>
      <c r="R380" s="571"/>
      <c r="S380" s="571"/>
      <c r="T380" s="899"/>
      <c r="U380" s="756"/>
      <c r="V380" s="756"/>
      <c r="W380" s="581"/>
      <c r="X380" s="571"/>
      <c r="Y380" s="571"/>
      <c r="Z380" s="571"/>
      <c r="AA380" s="791"/>
      <c r="AB380" s="583"/>
      <c r="AC380" s="571"/>
      <c r="AD380" s="813"/>
      <c r="AE380" s="646"/>
      <c r="AF380" s="730"/>
      <c r="AG380" s="646"/>
      <c r="AH380" s="730"/>
      <c r="AI380" s="646"/>
      <c r="AJ380" s="416">
        <f t="shared" si="87"/>
        <v>370</v>
      </c>
      <c r="AK380" s="416" t="str">
        <f t="shared" si="89"/>
        <v/>
      </c>
      <c r="AL380" s="416" t="str">
        <f t="shared" si="90"/>
        <v/>
      </c>
      <c r="AM380" s="416" t="str">
        <f t="shared" si="91"/>
        <v/>
      </c>
      <c r="AN380" s="731"/>
      <c r="AO380" s="732"/>
      <c r="AP380" s="732"/>
      <c r="AQ380" s="479"/>
      <c r="AR380" s="479"/>
      <c r="AS380" s="584"/>
      <c r="AT380" s="584"/>
      <c r="AU380" s="585" t="str">
        <f t="shared" si="76"/>
        <v/>
      </c>
      <c r="AV380" s="585" t="str">
        <f t="shared" si="77"/>
        <v/>
      </c>
      <c r="AW380" s="479"/>
      <c r="AX380" s="479"/>
      <c r="AY380" s="587" t="str">
        <f t="shared" si="92"/>
        <v/>
      </c>
      <c r="AZ380" s="587" t="str">
        <f t="shared" si="93"/>
        <v/>
      </c>
      <c r="BA380" s="587" t="str">
        <f t="shared" si="94"/>
        <v/>
      </c>
      <c r="BB380" s="587" t="str">
        <f t="shared" si="95"/>
        <v/>
      </c>
      <c r="BC380" s="587" t="str">
        <f t="shared" si="96"/>
        <v/>
      </c>
      <c r="BD380" s="587" t="str">
        <f t="shared" si="97"/>
        <v/>
      </c>
      <c r="BE380" s="808"/>
      <c r="BF380" s="646"/>
      <c r="BG380" s="649"/>
      <c r="BH380" s="649"/>
    </row>
    <row r="381" spans="2:60" ht="13.5" customHeight="1" x14ac:dyDescent="0.25">
      <c r="B381" s="401"/>
      <c r="D381" s="416">
        <f t="shared" si="88"/>
        <v>371</v>
      </c>
      <c r="E381" s="534"/>
      <c r="F381" s="534"/>
      <c r="G381" s="534"/>
      <c r="H381" s="534"/>
      <c r="I381" s="571"/>
      <c r="J381" s="571"/>
      <c r="K381" s="571"/>
      <c r="L381" s="571"/>
      <c r="M381" s="571"/>
      <c r="N381" s="484"/>
      <c r="O381" s="484"/>
      <c r="P381" s="586"/>
      <c r="Q381" s="571"/>
      <c r="R381" s="571"/>
      <c r="S381" s="571"/>
      <c r="T381" s="899"/>
      <c r="U381" s="756"/>
      <c r="V381" s="756"/>
      <c r="W381" s="581"/>
      <c r="X381" s="571"/>
      <c r="Y381" s="571"/>
      <c r="Z381" s="571"/>
      <c r="AA381" s="791"/>
      <c r="AB381" s="583"/>
      <c r="AC381" s="571"/>
      <c r="AD381" s="813"/>
      <c r="AE381" s="646"/>
      <c r="AF381" s="730"/>
      <c r="AG381" s="646"/>
      <c r="AH381" s="730"/>
      <c r="AI381" s="646"/>
      <c r="AJ381" s="416">
        <f t="shared" si="87"/>
        <v>371</v>
      </c>
      <c r="AK381" s="416" t="str">
        <f t="shared" si="89"/>
        <v/>
      </c>
      <c r="AL381" s="416" t="str">
        <f t="shared" si="90"/>
        <v/>
      </c>
      <c r="AM381" s="416" t="str">
        <f t="shared" si="91"/>
        <v/>
      </c>
      <c r="AN381" s="731"/>
      <c r="AO381" s="732"/>
      <c r="AP381" s="732"/>
      <c r="AQ381" s="479"/>
      <c r="AR381" s="479"/>
      <c r="AS381" s="584"/>
      <c r="AT381" s="584"/>
      <c r="AU381" s="585" t="str">
        <f t="shared" si="76"/>
        <v/>
      </c>
      <c r="AV381" s="585" t="str">
        <f t="shared" si="77"/>
        <v/>
      </c>
      <c r="AW381" s="479"/>
      <c r="AX381" s="479"/>
      <c r="AY381" s="587" t="str">
        <f t="shared" si="92"/>
        <v/>
      </c>
      <c r="AZ381" s="587" t="str">
        <f t="shared" si="93"/>
        <v/>
      </c>
      <c r="BA381" s="587" t="str">
        <f t="shared" si="94"/>
        <v/>
      </c>
      <c r="BB381" s="587" t="str">
        <f t="shared" si="95"/>
        <v/>
      </c>
      <c r="BC381" s="587" t="str">
        <f t="shared" si="96"/>
        <v/>
      </c>
      <c r="BD381" s="587" t="str">
        <f t="shared" si="97"/>
        <v/>
      </c>
      <c r="BE381" s="808"/>
      <c r="BF381" s="646"/>
      <c r="BG381" s="649"/>
      <c r="BH381" s="649"/>
    </row>
    <row r="382" spans="2:60" ht="13.5" customHeight="1" x14ac:dyDescent="0.25">
      <c r="B382" s="401"/>
      <c r="D382" s="416">
        <f t="shared" si="88"/>
        <v>372</v>
      </c>
      <c r="E382" s="534"/>
      <c r="F382" s="534"/>
      <c r="G382" s="534"/>
      <c r="H382" s="534"/>
      <c r="I382" s="571"/>
      <c r="J382" s="571"/>
      <c r="K382" s="571"/>
      <c r="L382" s="571"/>
      <c r="M382" s="571"/>
      <c r="N382" s="484"/>
      <c r="O382" s="484"/>
      <c r="P382" s="586"/>
      <c r="Q382" s="571"/>
      <c r="R382" s="571"/>
      <c r="S382" s="571"/>
      <c r="T382" s="899"/>
      <c r="U382" s="756"/>
      <c r="V382" s="756"/>
      <c r="W382" s="581"/>
      <c r="X382" s="571"/>
      <c r="Y382" s="571"/>
      <c r="Z382" s="571"/>
      <c r="AA382" s="791"/>
      <c r="AB382" s="583"/>
      <c r="AC382" s="571"/>
      <c r="AD382" s="813"/>
      <c r="AE382" s="646"/>
      <c r="AF382" s="730"/>
      <c r="AG382" s="646"/>
      <c r="AH382" s="730"/>
      <c r="AI382" s="646"/>
      <c r="AJ382" s="416">
        <f t="shared" si="87"/>
        <v>372</v>
      </c>
      <c r="AK382" s="416" t="str">
        <f t="shared" si="89"/>
        <v/>
      </c>
      <c r="AL382" s="416" t="str">
        <f t="shared" si="90"/>
        <v/>
      </c>
      <c r="AM382" s="416" t="str">
        <f t="shared" si="91"/>
        <v/>
      </c>
      <c r="AN382" s="731"/>
      <c r="AO382" s="732"/>
      <c r="AP382" s="732"/>
      <c r="AQ382" s="479"/>
      <c r="AR382" s="479"/>
      <c r="AS382" s="584"/>
      <c r="AT382" s="584"/>
      <c r="AU382" s="585" t="str">
        <f t="shared" si="76"/>
        <v/>
      </c>
      <c r="AV382" s="585" t="str">
        <f t="shared" si="77"/>
        <v/>
      </c>
      <c r="AW382" s="479"/>
      <c r="AX382" s="479"/>
      <c r="AY382" s="587" t="str">
        <f t="shared" si="92"/>
        <v/>
      </c>
      <c r="AZ382" s="587" t="str">
        <f t="shared" si="93"/>
        <v/>
      </c>
      <c r="BA382" s="587" t="str">
        <f t="shared" si="94"/>
        <v/>
      </c>
      <c r="BB382" s="587" t="str">
        <f t="shared" si="95"/>
        <v/>
      </c>
      <c r="BC382" s="587" t="str">
        <f t="shared" si="96"/>
        <v/>
      </c>
      <c r="BD382" s="587" t="str">
        <f t="shared" si="97"/>
        <v/>
      </c>
      <c r="BE382" s="808"/>
      <c r="BF382" s="646"/>
      <c r="BG382" s="649"/>
      <c r="BH382" s="649"/>
    </row>
    <row r="383" spans="2:60" ht="13.5" customHeight="1" x14ac:dyDescent="0.25">
      <c r="B383" s="401"/>
      <c r="D383" s="416">
        <f t="shared" si="88"/>
        <v>373</v>
      </c>
      <c r="E383" s="534"/>
      <c r="F383" s="534"/>
      <c r="G383" s="534"/>
      <c r="H383" s="534"/>
      <c r="I383" s="571"/>
      <c r="J383" s="571"/>
      <c r="K383" s="571"/>
      <c r="L383" s="571"/>
      <c r="M383" s="571"/>
      <c r="N383" s="484"/>
      <c r="O383" s="484"/>
      <c r="P383" s="586"/>
      <c r="Q383" s="571"/>
      <c r="R383" s="571"/>
      <c r="S383" s="571"/>
      <c r="T383" s="899"/>
      <c r="U383" s="756"/>
      <c r="V383" s="756"/>
      <c r="W383" s="581"/>
      <c r="X383" s="571"/>
      <c r="Y383" s="571"/>
      <c r="Z383" s="571"/>
      <c r="AA383" s="791"/>
      <c r="AB383" s="583"/>
      <c r="AC383" s="571"/>
      <c r="AD383" s="813"/>
      <c r="AE383" s="646"/>
      <c r="AF383" s="730"/>
      <c r="AG383" s="646"/>
      <c r="AH383" s="730"/>
      <c r="AI383" s="646"/>
      <c r="AJ383" s="416">
        <f t="shared" si="87"/>
        <v>373</v>
      </c>
      <c r="AK383" s="416" t="str">
        <f t="shared" si="89"/>
        <v/>
      </c>
      <c r="AL383" s="416" t="str">
        <f t="shared" si="90"/>
        <v/>
      </c>
      <c r="AM383" s="416" t="str">
        <f t="shared" si="91"/>
        <v/>
      </c>
      <c r="AN383" s="731"/>
      <c r="AO383" s="732"/>
      <c r="AP383" s="732"/>
      <c r="AQ383" s="479"/>
      <c r="AR383" s="479"/>
      <c r="AS383" s="584"/>
      <c r="AT383" s="584"/>
      <c r="AU383" s="585" t="str">
        <f t="shared" si="76"/>
        <v/>
      </c>
      <c r="AV383" s="585" t="str">
        <f t="shared" si="77"/>
        <v/>
      </c>
      <c r="AW383" s="479"/>
      <c r="AX383" s="479"/>
      <c r="AY383" s="587" t="str">
        <f t="shared" si="92"/>
        <v/>
      </c>
      <c r="AZ383" s="587" t="str">
        <f t="shared" si="93"/>
        <v/>
      </c>
      <c r="BA383" s="587" t="str">
        <f t="shared" si="94"/>
        <v/>
      </c>
      <c r="BB383" s="587" t="str">
        <f t="shared" si="95"/>
        <v/>
      </c>
      <c r="BC383" s="587" t="str">
        <f t="shared" si="96"/>
        <v/>
      </c>
      <c r="BD383" s="587" t="str">
        <f t="shared" si="97"/>
        <v/>
      </c>
      <c r="BE383" s="808"/>
      <c r="BF383" s="646"/>
      <c r="BG383" s="649"/>
      <c r="BH383" s="649"/>
    </row>
    <row r="384" spans="2:60" ht="13.5" customHeight="1" x14ac:dyDescent="0.25">
      <c r="B384" s="401"/>
      <c r="D384" s="416">
        <f t="shared" si="88"/>
        <v>374</v>
      </c>
      <c r="E384" s="534"/>
      <c r="F384" s="534"/>
      <c r="G384" s="534"/>
      <c r="H384" s="534"/>
      <c r="I384" s="571"/>
      <c r="J384" s="571"/>
      <c r="K384" s="571"/>
      <c r="L384" s="571"/>
      <c r="M384" s="571"/>
      <c r="N384" s="484"/>
      <c r="O384" s="484"/>
      <c r="P384" s="586"/>
      <c r="Q384" s="571"/>
      <c r="R384" s="571"/>
      <c r="S384" s="571"/>
      <c r="T384" s="899"/>
      <c r="U384" s="756"/>
      <c r="V384" s="756"/>
      <c r="W384" s="581"/>
      <c r="X384" s="571"/>
      <c r="Y384" s="571"/>
      <c r="Z384" s="571"/>
      <c r="AA384" s="791"/>
      <c r="AB384" s="583"/>
      <c r="AC384" s="571"/>
      <c r="AD384" s="813"/>
      <c r="AE384" s="646"/>
      <c r="AF384" s="730"/>
      <c r="AG384" s="646"/>
      <c r="AH384" s="730"/>
      <c r="AI384" s="646"/>
      <c r="AJ384" s="416">
        <f t="shared" si="87"/>
        <v>374</v>
      </c>
      <c r="AK384" s="416" t="str">
        <f t="shared" si="89"/>
        <v/>
      </c>
      <c r="AL384" s="416" t="str">
        <f t="shared" si="90"/>
        <v/>
      </c>
      <c r="AM384" s="416" t="str">
        <f t="shared" si="91"/>
        <v/>
      </c>
      <c r="AN384" s="731"/>
      <c r="AO384" s="732"/>
      <c r="AP384" s="732"/>
      <c r="AQ384" s="479"/>
      <c r="AR384" s="479"/>
      <c r="AS384" s="584"/>
      <c r="AT384" s="584"/>
      <c r="AU384" s="585" t="str">
        <f t="shared" si="76"/>
        <v/>
      </c>
      <c r="AV384" s="585" t="str">
        <f t="shared" si="77"/>
        <v/>
      </c>
      <c r="AW384" s="479"/>
      <c r="AX384" s="479"/>
      <c r="AY384" s="587" t="str">
        <f t="shared" si="92"/>
        <v/>
      </c>
      <c r="AZ384" s="587" t="str">
        <f t="shared" si="93"/>
        <v/>
      </c>
      <c r="BA384" s="587" t="str">
        <f t="shared" si="94"/>
        <v/>
      </c>
      <c r="BB384" s="587" t="str">
        <f t="shared" si="95"/>
        <v/>
      </c>
      <c r="BC384" s="587" t="str">
        <f t="shared" si="96"/>
        <v/>
      </c>
      <c r="BD384" s="587" t="str">
        <f t="shared" si="97"/>
        <v/>
      </c>
      <c r="BE384" s="808"/>
      <c r="BF384" s="646"/>
      <c r="BG384" s="649"/>
      <c r="BH384" s="649"/>
    </row>
    <row r="385" spans="2:60" ht="13.5" customHeight="1" x14ac:dyDescent="0.25">
      <c r="B385" s="401"/>
      <c r="D385" s="416">
        <f t="shared" si="88"/>
        <v>375</v>
      </c>
      <c r="E385" s="534"/>
      <c r="F385" s="534"/>
      <c r="G385" s="534"/>
      <c r="H385" s="534"/>
      <c r="I385" s="571"/>
      <c r="J385" s="571"/>
      <c r="K385" s="571"/>
      <c r="L385" s="571"/>
      <c r="M385" s="571"/>
      <c r="N385" s="484"/>
      <c r="O385" s="484"/>
      <c r="P385" s="586"/>
      <c r="Q385" s="571"/>
      <c r="R385" s="571"/>
      <c r="S385" s="571"/>
      <c r="T385" s="899"/>
      <c r="U385" s="756"/>
      <c r="V385" s="756"/>
      <c r="W385" s="581"/>
      <c r="X385" s="571"/>
      <c r="Y385" s="571"/>
      <c r="Z385" s="571"/>
      <c r="AA385" s="791"/>
      <c r="AB385" s="583"/>
      <c r="AC385" s="571"/>
      <c r="AD385" s="813"/>
      <c r="AE385" s="646"/>
      <c r="AF385" s="730"/>
      <c r="AG385" s="646"/>
      <c r="AH385" s="730"/>
      <c r="AI385" s="646"/>
      <c r="AJ385" s="416">
        <f t="shared" si="87"/>
        <v>375</v>
      </c>
      <c r="AK385" s="416" t="str">
        <f t="shared" si="89"/>
        <v/>
      </c>
      <c r="AL385" s="416" t="str">
        <f t="shared" si="90"/>
        <v/>
      </c>
      <c r="AM385" s="416" t="str">
        <f t="shared" si="91"/>
        <v/>
      </c>
      <c r="AN385" s="731"/>
      <c r="AO385" s="732"/>
      <c r="AP385" s="732"/>
      <c r="AQ385" s="479"/>
      <c r="AR385" s="479"/>
      <c r="AS385" s="584"/>
      <c r="AT385" s="584"/>
      <c r="AU385" s="585" t="str">
        <f t="shared" si="76"/>
        <v/>
      </c>
      <c r="AV385" s="585" t="str">
        <f t="shared" si="77"/>
        <v/>
      </c>
      <c r="AW385" s="479"/>
      <c r="AX385" s="479"/>
      <c r="AY385" s="587" t="str">
        <f t="shared" si="92"/>
        <v/>
      </c>
      <c r="AZ385" s="587" t="str">
        <f t="shared" si="93"/>
        <v/>
      </c>
      <c r="BA385" s="587" t="str">
        <f t="shared" si="94"/>
        <v/>
      </c>
      <c r="BB385" s="587" t="str">
        <f t="shared" si="95"/>
        <v/>
      </c>
      <c r="BC385" s="587" t="str">
        <f t="shared" si="96"/>
        <v/>
      </c>
      <c r="BD385" s="587" t="str">
        <f t="shared" si="97"/>
        <v/>
      </c>
      <c r="BE385" s="808"/>
      <c r="BF385" s="646"/>
      <c r="BG385" s="649"/>
      <c r="BH385" s="649"/>
    </row>
    <row r="386" spans="2:60" ht="13.5" customHeight="1" x14ac:dyDescent="0.25">
      <c r="B386" s="401"/>
      <c r="D386" s="416">
        <f t="shared" si="88"/>
        <v>376</v>
      </c>
      <c r="E386" s="534"/>
      <c r="F386" s="534"/>
      <c r="G386" s="534"/>
      <c r="H386" s="534"/>
      <c r="I386" s="571"/>
      <c r="J386" s="571"/>
      <c r="K386" s="571"/>
      <c r="L386" s="571"/>
      <c r="M386" s="571"/>
      <c r="N386" s="484"/>
      <c r="O386" s="484"/>
      <c r="P386" s="586"/>
      <c r="Q386" s="571"/>
      <c r="R386" s="571"/>
      <c r="S386" s="571"/>
      <c r="T386" s="899"/>
      <c r="U386" s="756"/>
      <c r="V386" s="756"/>
      <c r="W386" s="581"/>
      <c r="X386" s="571"/>
      <c r="Y386" s="571"/>
      <c r="Z386" s="571"/>
      <c r="AA386" s="791"/>
      <c r="AB386" s="583"/>
      <c r="AC386" s="571"/>
      <c r="AD386" s="813"/>
      <c r="AE386" s="646"/>
      <c r="AF386" s="730"/>
      <c r="AG386" s="646"/>
      <c r="AH386" s="730"/>
      <c r="AI386" s="646"/>
      <c r="AJ386" s="416">
        <f t="shared" si="87"/>
        <v>376</v>
      </c>
      <c r="AK386" s="416" t="str">
        <f t="shared" si="89"/>
        <v/>
      </c>
      <c r="AL386" s="416" t="str">
        <f t="shared" si="90"/>
        <v/>
      </c>
      <c r="AM386" s="416" t="str">
        <f t="shared" si="91"/>
        <v/>
      </c>
      <c r="AN386" s="731"/>
      <c r="AO386" s="732"/>
      <c r="AP386" s="732"/>
      <c r="AQ386" s="479"/>
      <c r="AR386" s="479"/>
      <c r="AS386" s="584"/>
      <c r="AT386" s="584"/>
      <c r="AU386" s="585" t="str">
        <f t="shared" si="76"/>
        <v/>
      </c>
      <c r="AV386" s="585" t="str">
        <f t="shared" si="77"/>
        <v/>
      </c>
      <c r="AW386" s="479"/>
      <c r="AX386" s="479"/>
      <c r="AY386" s="587" t="str">
        <f t="shared" si="92"/>
        <v/>
      </c>
      <c r="AZ386" s="587" t="str">
        <f t="shared" si="93"/>
        <v/>
      </c>
      <c r="BA386" s="587" t="str">
        <f t="shared" si="94"/>
        <v/>
      </c>
      <c r="BB386" s="587" t="str">
        <f t="shared" si="95"/>
        <v/>
      </c>
      <c r="BC386" s="587" t="str">
        <f t="shared" si="96"/>
        <v/>
      </c>
      <c r="BD386" s="587" t="str">
        <f t="shared" si="97"/>
        <v/>
      </c>
      <c r="BE386" s="808"/>
      <c r="BF386" s="646"/>
      <c r="BG386" s="649"/>
      <c r="BH386" s="649"/>
    </row>
    <row r="387" spans="2:60" ht="13.5" customHeight="1" x14ac:dyDescent="0.25">
      <c r="B387" s="401"/>
      <c r="D387" s="416">
        <f t="shared" si="88"/>
        <v>377</v>
      </c>
      <c r="E387" s="534"/>
      <c r="F387" s="534"/>
      <c r="G387" s="534"/>
      <c r="H387" s="534"/>
      <c r="I387" s="571"/>
      <c r="J387" s="571"/>
      <c r="K387" s="571"/>
      <c r="L387" s="571"/>
      <c r="M387" s="571"/>
      <c r="N387" s="484"/>
      <c r="O387" s="484"/>
      <c r="P387" s="586"/>
      <c r="Q387" s="571"/>
      <c r="R387" s="571"/>
      <c r="S387" s="571"/>
      <c r="T387" s="899"/>
      <c r="U387" s="756"/>
      <c r="V387" s="756"/>
      <c r="W387" s="581"/>
      <c r="X387" s="571"/>
      <c r="Y387" s="571"/>
      <c r="Z387" s="571"/>
      <c r="AA387" s="791"/>
      <c r="AB387" s="583"/>
      <c r="AC387" s="571"/>
      <c r="AD387" s="813"/>
      <c r="AE387" s="646"/>
      <c r="AF387" s="730"/>
      <c r="AG387" s="646"/>
      <c r="AH387" s="730"/>
      <c r="AI387" s="646"/>
      <c r="AJ387" s="416">
        <f t="shared" si="87"/>
        <v>377</v>
      </c>
      <c r="AK387" s="416" t="str">
        <f t="shared" si="89"/>
        <v/>
      </c>
      <c r="AL387" s="416" t="str">
        <f t="shared" si="90"/>
        <v/>
      </c>
      <c r="AM387" s="416" t="str">
        <f t="shared" si="91"/>
        <v/>
      </c>
      <c r="AN387" s="731"/>
      <c r="AO387" s="732"/>
      <c r="AP387" s="732"/>
      <c r="AQ387" s="479"/>
      <c r="AR387" s="479"/>
      <c r="AS387" s="584"/>
      <c r="AT387" s="584"/>
      <c r="AU387" s="585" t="str">
        <f t="shared" si="76"/>
        <v/>
      </c>
      <c r="AV387" s="585" t="str">
        <f t="shared" si="77"/>
        <v/>
      </c>
      <c r="AW387" s="479"/>
      <c r="AX387" s="479"/>
      <c r="AY387" s="587" t="str">
        <f t="shared" si="92"/>
        <v/>
      </c>
      <c r="AZ387" s="587" t="str">
        <f t="shared" si="93"/>
        <v/>
      </c>
      <c r="BA387" s="587" t="str">
        <f t="shared" si="94"/>
        <v/>
      </c>
      <c r="BB387" s="587" t="str">
        <f t="shared" si="95"/>
        <v/>
      </c>
      <c r="BC387" s="587" t="str">
        <f t="shared" si="96"/>
        <v/>
      </c>
      <c r="BD387" s="587" t="str">
        <f t="shared" si="97"/>
        <v/>
      </c>
      <c r="BE387" s="808"/>
      <c r="BF387" s="646"/>
      <c r="BG387" s="649"/>
      <c r="BH387" s="649"/>
    </row>
    <row r="388" spans="2:60" ht="13.5" customHeight="1" x14ac:dyDescent="0.25">
      <c r="B388" s="401"/>
      <c r="D388" s="416">
        <f t="shared" si="88"/>
        <v>378</v>
      </c>
      <c r="E388" s="534"/>
      <c r="F388" s="534"/>
      <c r="G388" s="534"/>
      <c r="H388" s="534"/>
      <c r="I388" s="571"/>
      <c r="J388" s="571"/>
      <c r="K388" s="571"/>
      <c r="L388" s="571"/>
      <c r="M388" s="571"/>
      <c r="N388" s="484"/>
      <c r="O388" s="484"/>
      <c r="P388" s="586"/>
      <c r="Q388" s="571"/>
      <c r="R388" s="571"/>
      <c r="S388" s="571"/>
      <c r="T388" s="899"/>
      <c r="U388" s="756"/>
      <c r="V388" s="756"/>
      <c r="W388" s="581"/>
      <c r="X388" s="571"/>
      <c r="Y388" s="571"/>
      <c r="Z388" s="571"/>
      <c r="AA388" s="791"/>
      <c r="AB388" s="583"/>
      <c r="AC388" s="571"/>
      <c r="AD388" s="813"/>
      <c r="AE388" s="646"/>
      <c r="AF388" s="730"/>
      <c r="AG388" s="646"/>
      <c r="AH388" s="730"/>
      <c r="AI388" s="646"/>
      <c r="AJ388" s="416">
        <f t="shared" si="87"/>
        <v>378</v>
      </c>
      <c r="AK388" s="416" t="str">
        <f t="shared" si="89"/>
        <v/>
      </c>
      <c r="AL388" s="416" t="str">
        <f t="shared" si="90"/>
        <v/>
      </c>
      <c r="AM388" s="416" t="str">
        <f t="shared" si="91"/>
        <v/>
      </c>
      <c r="AN388" s="731"/>
      <c r="AO388" s="732"/>
      <c r="AP388" s="732"/>
      <c r="AQ388" s="479"/>
      <c r="AR388" s="479"/>
      <c r="AS388" s="584"/>
      <c r="AT388" s="584"/>
      <c r="AU388" s="585" t="str">
        <f t="shared" si="76"/>
        <v/>
      </c>
      <c r="AV388" s="585" t="str">
        <f t="shared" si="77"/>
        <v/>
      </c>
      <c r="AW388" s="479"/>
      <c r="AX388" s="479"/>
      <c r="AY388" s="587" t="str">
        <f t="shared" si="92"/>
        <v/>
      </c>
      <c r="AZ388" s="587" t="str">
        <f t="shared" si="93"/>
        <v/>
      </c>
      <c r="BA388" s="587" t="str">
        <f t="shared" si="94"/>
        <v/>
      </c>
      <c r="BB388" s="587" t="str">
        <f t="shared" si="95"/>
        <v/>
      </c>
      <c r="BC388" s="587" t="str">
        <f t="shared" si="96"/>
        <v/>
      </c>
      <c r="BD388" s="587" t="str">
        <f t="shared" si="97"/>
        <v/>
      </c>
      <c r="BE388" s="808"/>
      <c r="BF388" s="646"/>
      <c r="BG388" s="649"/>
      <c r="BH388" s="649"/>
    </row>
    <row r="389" spans="2:60" ht="13.5" customHeight="1" x14ac:dyDescent="0.25">
      <c r="B389" s="401"/>
      <c r="D389" s="416">
        <f t="shared" si="88"/>
        <v>379</v>
      </c>
      <c r="E389" s="534"/>
      <c r="F389" s="534"/>
      <c r="G389" s="534"/>
      <c r="H389" s="534"/>
      <c r="I389" s="571"/>
      <c r="J389" s="571"/>
      <c r="K389" s="571"/>
      <c r="L389" s="571"/>
      <c r="M389" s="571"/>
      <c r="N389" s="484"/>
      <c r="O389" s="484"/>
      <c r="P389" s="586"/>
      <c r="Q389" s="571"/>
      <c r="R389" s="571"/>
      <c r="S389" s="571"/>
      <c r="T389" s="899"/>
      <c r="U389" s="756"/>
      <c r="V389" s="756"/>
      <c r="W389" s="581"/>
      <c r="X389" s="571"/>
      <c r="Y389" s="571"/>
      <c r="Z389" s="571"/>
      <c r="AA389" s="791"/>
      <c r="AB389" s="583"/>
      <c r="AC389" s="571"/>
      <c r="AD389" s="813"/>
      <c r="AE389" s="646"/>
      <c r="AF389" s="730"/>
      <c r="AG389" s="646"/>
      <c r="AH389" s="730"/>
      <c r="AI389" s="646"/>
      <c r="AJ389" s="416">
        <f t="shared" si="87"/>
        <v>379</v>
      </c>
      <c r="AK389" s="416" t="str">
        <f t="shared" si="89"/>
        <v/>
      </c>
      <c r="AL389" s="416" t="str">
        <f t="shared" si="90"/>
        <v/>
      </c>
      <c r="AM389" s="416" t="str">
        <f t="shared" si="91"/>
        <v/>
      </c>
      <c r="AN389" s="731"/>
      <c r="AO389" s="732"/>
      <c r="AP389" s="732"/>
      <c r="AQ389" s="479"/>
      <c r="AR389" s="479"/>
      <c r="AS389" s="584"/>
      <c r="AT389" s="584"/>
      <c r="AU389" s="585" t="str">
        <f t="shared" si="76"/>
        <v/>
      </c>
      <c r="AV389" s="585" t="str">
        <f t="shared" si="77"/>
        <v/>
      </c>
      <c r="AW389" s="479"/>
      <c r="AX389" s="479"/>
      <c r="AY389" s="587" t="str">
        <f t="shared" si="92"/>
        <v/>
      </c>
      <c r="AZ389" s="587" t="str">
        <f t="shared" si="93"/>
        <v/>
      </c>
      <c r="BA389" s="587" t="str">
        <f t="shared" si="94"/>
        <v/>
      </c>
      <c r="BB389" s="587" t="str">
        <f t="shared" si="95"/>
        <v/>
      </c>
      <c r="BC389" s="587" t="str">
        <f t="shared" si="96"/>
        <v/>
      </c>
      <c r="BD389" s="587" t="str">
        <f t="shared" si="97"/>
        <v/>
      </c>
      <c r="BE389" s="808"/>
      <c r="BF389" s="646"/>
      <c r="BG389" s="649"/>
      <c r="BH389" s="649"/>
    </row>
    <row r="390" spans="2:60" ht="13.5" customHeight="1" x14ac:dyDescent="0.25">
      <c r="B390" s="401"/>
      <c r="D390" s="416">
        <f t="shared" si="88"/>
        <v>380</v>
      </c>
      <c r="E390" s="534"/>
      <c r="F390" s="534"/>
      <c r="G390" s="534"/>
      <c r="H390" s="534"/>
      <c r="I390" s="571"/>
      <c r="J390" s="571"/>
      <c r="K390" s="571"/>
      <c r="L390" s="571"/>
      <c r="M390" s="571"/>
      <c r="N390" s="484"/>
      <c r="O390" s="484"/>
      <c r="P390" s="586"/>
      <c r="Q390" s="571"/>
      <c r="R390" s="571"/>
      <c r="S390" s="571"/>
      <c r="T390" s="899"/>
      <c r="U390" s="756"/>
      <c r="V390" s="756"/>
      <c r="W390" s="581"/>
      <c r="X390" s="571"/>
      <c r="Y390" s="571"/>
      <c r="Z390" s="571"/>
      <c r="AA390" s="791"/>
      <c r="AB390" s="583"/>
      <c r="AC390" s="571"/>
      <c r="AD390" s="813"/>
      <c r="AE390" s="646"/>
      <c r="AF390" s="730"/>
      <c r="AG390" s="646"/>
      <c r="AH390" s="730"/>
      <c r="AI390" s="646"/>
      <c r="AJ390" s="416">
        <f t="shared" si="87"/>
        <v>380</v>
      </c>
      <c r="AK390" s="416" t="str">
        <f t="shared" si="89"/>
        <v/>
      </c>
      <c r="AL390" s="416" t="str">
        <f t="shared" si="90"/>
        <v/>
      </c>
      <c r="AM390" s="416" t="str">
        <f t="shared" si="91"/>
        <v/>
      </c>
      <c r="AN390" s="731"/>
      <c r="AO390" s="732"/>
      <c r="AP390" s="732"/>
      <c r="AQ390" s="479"/>
      <c r="AR390" s="479"/>
      <c r="AS390" s="584"/>
      <c r="AT390" s="584"/>
      <c r="AU390" s="585" t="str">
        <f t="shared" si="76"/>
        <v/>
      </c>
      <c r="AV390" s="585" t="str">
        <f t="shared" si="77"/>
        <v/>
      </c>
      <c r="AW390" s="479"/>
      <c r="AX390" s="479"/>
      <c r="AY390" s="587" t="str">
        <f t="shared" si="92"/>
        <v/>
      </c>
      <c r="AZ390" s="587" t="str">
        <f t="shared" si="93"/>
        <v/>
      </c>
      <c r="BA390" s="587" t="str">
        <f t="shared" si="94"/>
        <v/>
      </c>
      <c r="BB390" s="587" t="str">
        <f t="shared" si="95"/>
        <v/>
      </c>
      <c r="BC390" s="587" t="str">
        <f t="shared" si="96"/>
        <v/>
      </c>
      <c r="BD390" s="587" t="str">
        <f t="shared" si="97"/>
        <v/>
      </c>
      <c r="BE390" s="808"/>
      <c r="BF390" s="646"/>
      <c r="BG390" s="649"/>
      <c r="BH390" s="649"/>
    </row>
    <row r="391" spans="2:60" ht="13.5" customHeight="1" x14ac:dyDescent="0.25">
      <c r="B391" s="401"/>
      <c r="D391" s="416">
        <f t="shared" si="88"/>
        <v>381</v>
      </c>
      <c r="E391" s="534"/>
      <c r="F391" s="534"/>
      <c r="G391" s="534"/>
      <c r="H391" s="534"/>
      <c r="I391" s="571"/>
      <c r="J391" s="571"/>
      <c r="K391" s="571"/>
      <c r="L391" s="571"/>
      <c r="M391" s="571"/>
      <c r="N391" s="484"/>
      <c r="O391" s="484"/>
      <c r="P391" s="586"/>
      <c r="Q391" s="571"/>
      <c r="R391" s="571"/>
      <c r="S391" s="571"/>
      <c r="T391" s="899"/>
      <c r="U391" s="756"/>
      <c r="V391" s="756"/>
      <c r="W391" s="581"/>
      <c r="X391" s="571"/>
      <c r="Y391" s="571"/>
      <c r="Z391" s="571"/>
      <c r="AA391" s="791"/>
      <c r="AB391" s="583"/>
      <c r="AC391" s="571"/>
      <c r="AD391" s="813"/>
      <c r="AE391" s="646"/>
      <c r="AF391" s="730"/>
      <c r="AG391" s="646"/>
      <c r="AH391" s="730"/>
      <c r="AI391" s="646"/>
      <c r="AJ391" s="416">
        <f t="shared" si="87"/>
        <v>381</v>
      </c>
      <c r="AK391" s="416" t="str">
        <f t="shared" si="89"/>
        <v/>
      </c>
      <c r="AL391" s="416" t="str">
        <f t="shared" si="90"/>
        <v/>
      </c>
      <c r="AM391" s="416" t="str">
        <f t="shared" si="91"/>
        <v/>
      </c>
      <c r="AN391" s="731"/>
      <c r="AO391" s="732"/>
      <c r="AP391" s="732"/>
      <c r="AQ391" s="479"/>
      <c r="AR391" s="479"/>
      <c r="AS391" s="584"/>
      <c r="AT391" s="584"/>
      <c r="AU391" s="585" t="str">
        <f t="shared" si="76"/>
        <v/>
      </c>
      <c r="AV391" s="585" t="str">
        <f t="shared" si="77"/>
        <v/>
      </c>
      <c r="AW391" s="479"/>
      <c r="AX391" s="479"/>
      <c r="AY391" s="587" t="str">
        <f t="shared" si="92"/>
        <v/>
      </c>
      <c r="AZ391" s="587" t="str">
        <f t="shared" si="93"/>
        <v/>
      </c>
      <c r="BA391" s="587" t="str">
        <f t="shared" si="94"/>
        <v/>
      </c>
      <c r="BB391" s="587" t="str">
        <f t="shared" si="95"/>
        <v/>
      </c>
      <c r="BC391" s="587" t="str">
        <f t="shared" si="96"/>
        <v/>
      </c>
      <c r="BD391" s="587" t="str">
        <f t="shared" si="97"/>
        <v/>
      </c>
      <c r="BE391" s="808"/>
      <c r="BF391" s="646"/>
      <c r="BG391" s="649"/>
      <c r="BH391" s="649"/>
    </row>
    <row r="392" spans="2:60" ht="13.5" customHeight="1" x14ac:dyDescent="0.25">
      <c r="B392" s="401"/>
      <c r="D392" s="416">
        <f t="shared" si="88"/>
        <v>382</v>
      </c>
      <c r="E392" s="534"/>
      <c r="F392" s="534"/>
      <c r="G392" s="534"/>
      <c r="H392" s="534"/>
      <c r="I392" s="571"/>
      <c r="J392" s="571"/>
      <c r="K392" s="571"/>
      <c r="L392" s="571"/>
      <c r="M392" s="571"/>
      <c r="N392" s="484"/>
      <c r="O392" s="484"/>
      <c r="P392" s="586"/>
      <c r="Q392" s="571"/>
      <c r="R392" s="571"/>
      <c r="S392" s="571"/>
      <c r="T392" s="899"/>
      <c r="U392" s="756"/>
      <c r="V392" s="756"/>
      <c r="W392" s="581"/>
      <c r="X392" s="571"/>
      <c r="Y392" s="571"/>
      <c r="Z392" s="571"/>
      <c r="AA392" s="791"/>
      <c r="AB392" s="583"/>
      <c r="AC392" s="571"/>
      <c r="AD392" s="813"/>
      <c r="AE392" s="646"/>
      <c r="AF392" s="730"/>
      <c r="AG392" s="646"/>
      <c r="AH392" s="730"/>
      <c r="AI392" s="646"/>
      <c r="AJ392" s="416">
        <f t="shared" si="87"/>
        <v>382</v>
      </c>
      <c r="AK392" s="416" t="str">
        <f t="shared" si="89"/>
        <v/>
      </c>
      <c r="AL392" s="416" t="str">
        <f t="shared" si="90"/>
        <v/>
      </c>
      <c r="AM392" s="416" t="str">
        <f t="shared" si="91"/>
        <v/>
      </c>
      <c r="AN392" s="731"/>
      <c r="AO392" s="732"/>
      <c r="AP392" s="732"/>
      <c r="AQ392" s="479"/>
      <c r="AR392" s="479"/>
      <c r="AS392" s="584"/>
      <c r="AT392" s="584"/>
      <c r="AU392" s="585" t="str">
        <f t="shared" si="76"/>
        <v/>
      </c>
      <c r="AV392" s="585" t="str">
        <f t="shared" si="77"/>
        <v/>
      </c>
      <c r="AW392" s="479"/>
      <c r="AX392" s="479"/>
      <c r="AY392" s="587" t="str">
        <f t="shared" si="92"/>
        <v/>
      </c>
      <c r="AZ392" s="587" t="str">
        <f t="shared" si="93"/>
        <v/>
      </c>
      <c r="BA392" s="587" t="str">
        <f t="shared" si="94"/>
        <v/>
      </c>
      <c r="BB392" s="587" t="str">
        <f t="shared" si="95"/>
        <v/>
      </c>
      <c r="BC392" s="587" t="str">
        <f t="shared" si="96"/>
        <v/>
      </c>
      <c r="BD392" s="587" t="str">
        <f t="shared" si="97"/>
        <v/>
      </c>
      <c r="BE392" s="808"/>
      <c r="BF392" s="646"/>
      <c r="BG392" s="649"/>
      <c r="BH392" s="649"/>
    </row>
    <row r="393" spans="2:60" ht="13.5" customHeight="1" x14ac:dyDescent="0.25">
      <c r="B393" s="401"/>
      <c r="D393" s="416">
        <f t="shared" si="88"/>
        <v>383</v>
      </c>
      <c r="E393" s="534"/>
      <c r="F393" s="534"/>
      <c r="G393" s="534"/>
      <c r="H393" s="534"/>
      <c r="I393" s="571"/>
      <c r="J393" s="571"/>
      <c r="K393" s="571"/>
      <c r="L393" s="571"/>
      <c r="M393" s="571"/>
      <c r="N393" s="484"/>
      <c r="O393" s="484"/>
      <c r="P393" s="586"/>
      <c r="Q393" s="571"/>
      <c r="R393" s="571"/>
      <c r="S393" s="571"/>
      <c r="T393" s="899"/>
      <c r="U393" s="756"/>
      <c r="V393" s="756"/>
      <c r="W393" s="581"/>
      <c r="X393" s="571"/>
      <c r="Y393" s="571"/>
      <c r="Z393" s="571"/>
      <c r="AA393" s="791"/>
      <c r="AB393" s="583"/>
      <c r="AC393" s="571"/>
      <c r="AD393" s="813"/>
      <c r="AE393" s="646"/>
      <c r="AF393" s="730"/>
      <c r="AG393" s="646"/>
      <c r="AH393" s="730"/>
      <c r="AI393" s="646"/>
      <c r="AJ393" s="416">
        <f t="shared" si="87"/>
        <v>383</v>
      </c>
      <c r="AK393" s="416" t="str">
        <f t="shared" si="89"/>
        <v/>
      </c>
      <c r="AL393" s="416" t="str">
        <f t="shared" si="90"/>
        <v/>
      </c>
      <c r="AM393" s="416" t="str">
        <f t="shared" si="91"/>
        <v/>
      </c>
      <c r="AN393" s="731"/>
      <c r="AO393" s="732"/>
      <c r="AP393" s="732"/>
      <c r="AQ393" s="479"/>
      <c r="AR393" s="479"/>
      <c r="AS393" s="584"/>
      <c r="AT393" s="584"/>
      <c r="AU393" s="585" t="str">
        <f t="shared" si="76"/>
        <v/>
      </c>
      <c r="AV393" s="585" t="str">
        <f t="shared" si="77"/>
        <v/>
      </c>
      <c r="AW393" s="479"/>
      <c r="AX393" s="479"/>
      <c r="AY393" s="587" t="str">
        <f t="shared" si="92"/>
        <v/>
      </c>
      <c r="AZ393" s="587" t="str">
        <f t="shared" si="93"/>
        <v/>
      </c>
      <c r="BA393" s="587" t="str">
        <f t="shared" si="94"/>
        <v/>
      </c>
      <c r="BB393" s="587" t="str">
        <f t="shared" si="95"/>
        <v/>
      </c>
      <c r="BC393" s="587" t="str">
        <f t="shared" si="96"/>
        <v/>
      </c>
      <c r="BD393" s="587" t="str">
        <f t="shared" si="97"/>
        <v/>
      </c>
      <c r="BE393" s="808"/>
      <c r="BF393" s="646"/>
      <c r="BG393" s="649"/>
      <c r="BH393" s="649"/>
    </row>
    <row r="394" spans="2:60" ht="13.5" customHeight="1" x14ac:dyDescent="0.25">
      <c r="B394" s="401"/>
      <c r="D394" s="416">
        <f t="shared" si="88"/>
        <v>384</v>
      </c>
      <c r="E394" s="534"/>
      <c r="F394" s="534"/>
      <c r="G394" s="534"/>
      <c r="H394" s="534"/>
      <c r="I394" s="571"/>
      <c r="J394" s="571"/>
      <c r="K394" s="571"/>
      <c r="L394" s="571"/>
      <c r="M394" s="571"/>
      <c r="N394" s="484"/>
      <c r="O394" s="484"/>
      <c r="P394" s="586"/>
      <c r="Q394" s="571"/>
      <c r="R394" s="571"/>
      <c r="S394" s="571"/>
      <c r="T394" s="899"/>
      <c r="U394" s="756"/>
      <c r="V394" s="756"/>
      <c r="W394" s="581"/>
      <c r="X394" s="571"/>
      <c r="Y394" s="571"/>
      <c r="Z394" s="571"/>
      <c r="AA394" s="791"/>
      <c r="AB394" s="583"/>
      <c r="AC394" s="571"/>
      <c r="AD394" s="813"/>
      <c r="AE394" s="646"/>
      <c r="AF394" s="730"/>
      <c r="AG394" s="646"/>
      <c r="AH394" s="730"/>
      <c r="AI394" s="646"/>
      <c r="AJ394" s="416">
        <f t="shared" si="87"/>
        <v>384</v>
      </c>
      <c r="AK394" s="416" t="str">
        <f t="shared" si="89"/>
        <v/>
      </c>
      <c r="AL394" s="416" t="str">
        <f t="shared" si="90"/>
        <v/>
      </c>
      <c r="AM394" s="416" t="str">
        <f t="shared" si="91"/>
        <v/>
      </c>
      <c r="AN394" s="731"/>
      <c r="AO394" s="732"/>
      <c r="AP394" s="732"/>
      <c r="AQ394" s="479"/>
      <c r="AR394" s="479"/>
      <c r="AS394" s="584"/>
      <c r="AT394" s="584"/>
      <c r="AU394" s="585" t="str">
        <f t="shared" si="76"/>
        <v/>
      </c>
      <c r="AV394" s="585" t="str">
        <f t="shared" si="77"/>
        <v/>
      </c>
      <c r="AW394" s="479"/>
      <c r="AX394" s="479"/>
      <c r="AY394" s="587" t="str">
        <f t="shared" si="92"/>
        <v/>
      </c>
      <c r="AZ394" s="587" t="str">
        <f t="shared" si="93"/>
        <v/>
      </c>
      <c r="BA394" s="587" t="str">
        <f t="shared" si="94"/>
        <v/>
      </c>
      <c r="BB394" s="587" t="str">
        <f t="shared" si="95"/>
        <v/>
      </c>
      <c r="BC394" s="587" t="str">
        <f t="shared" si="96"/>
        <v/>
      </c>
      <c r="BD394" s="587" t="str">
        <f t="shared" si="97"/>
        <v/>
      </c>
      <c r="BE394" s="808"/>
      <c r="BF394" s="646"/>
      <c r="BG394" s="649"/>
      <c r="BH394" s="649"/>
    </row>
    <row r="395" spans="2:60" ht="13.5" customHeight="1" x14ac:dyDescent="0.25">
      <c r="B395" s="401"/>
      <c r="D395" s="416">
        <f t="shared" si="88"/>
        <v>385</v>
      </c>
      <c r="E395" s="534"/>
      <c r="F395" s="534"/>
      <c r="G395" s="534"/>
      <c r="H395" s="534"/>
      <c r="I395" s="571"/>
      <c r="J395" s="571"/>
      <c r="K395" s="571"/>
      <c r="L395" s="571"/>
      <c r="M395" s="571"/>
      <c r="N395" s="484"/>
      <c r="O395" s="484"/>
      <c r="P395" s="586"/>
      <c r="Q395" s="571"/>
      <c r="R395" s="571"/>
      <c r="S395" s="571"/>
      <c r="T395" s="899"/>
      <c r="U395" s="756"/>
      <c r="V395" s="756"/>
      <c r="W395" s="581"/>
      <c r="X395" s="571"/>
      <c r="Y395" s="571"/>
      <c r="Z395" s="571"/>
      <c r="AA395" s="791"/>
      <c r="AB395" s="583"/>
      <c r="AC395" s="571"/>
      <c r="AD395" s="813"/>
      <c r="AE395" s="646"/>
      <c r="AF395" s="730"/>
      <c r="AG395" s="646"/>
      <c r="AH395" s="730"/>
      <c r="AI395" s="646"/>
      <c r="AJ395" s="416">
        <f t="shared" si="87"/>
        <v>385</v>
      </c>
      <c r="AK395" s="416" t="str">
        <f t="shared" si="89"/>
        <v/>
      </c>
      <c r="AL395" s="416" t="str">
        <f t="shared" si="90"/>
        <v/>
      </c>
      <c r="AM395" s="416" t="str">
        <f t="shared" si="91"/>
        <v/>
      </c>
      <c r="AN395" s="731"/>
      <c r="AO395" s="732"/>
      <c r="AP395" s="732"/>
      <c r="AQ395" s="479"/>
      <c r="AR395" s="479"/>
      <c r="AS395" s="584"/>
      <c r="AT395" s="584"/>
      <c r="AU395" s="585" t="str">
        <f t="shared" si="76"/>
        <v/>
      </c>
      <c r="AV395" s="585" t="str">
        <f t="shared" si="77"/>
        <v/>
      </c>
      <c r="AW395" s="479"/>
      <c r="AX395" s="479"/>
      <c r="AY395" s="587" t="str">
        <f t="shared" si="92"/>
        <v/>
      </c>
      <c r="AZ395" s="587" t="str">
        <f t="shared" si="93"/>
        <v/>
      </c>
      <c r="BA395" s="587" t="str">
        <f t="shared" si="94"/>
        <v/>
      </c>
      <c r="BB395" s="587" t="str">
        <f t="shared" si="95"/>
        <v/>
      </c>
      <c r="BC395" s="587" t="str">
        <f t="shared" si="96"/>
        <v/>
      </c>
      <c r="BD395" s="587" t="str">
        <f t="shared" si="97"/>
        <v/>
      </c>
      <c r="BE395" s="808"/>
      <c r="BF395" s="646"/>
      <c r="BG395" s="649"/>
      <c r="BH395" s="649"/>
    </row>
    <row r="396" spans="2:60" ht="13.5" customHeight="1" x14ac:dyDescent="0.25">
      <c r="B396" s="401"/>
      <c r="D396" s="416">
        <f t="shared" si="88"/>
        <v>386</v>
      </c>
      <c r="E396" s="534"/>
      <c r="F396" s="534"/>
      <c r="G396" s="534"/>
      <c r="H396" s="534"/>
      <c r="I396" s="571"/>
      <c r="J396" s="571"/>
      <c r="K396" s="571"/>
      <c r="L396" s="571"/>
      <c r="M396" s="571"/>
      <c r="N396" s="484"/>
      <c r="O396" s="484"/>
      <c r="P396" s="586"/>
      <c r="Q396" s="571"/>
      <c r="R396" s="571"/>
      <c r="S396" s="571"/>
      <c r="T396" s="899"/>
      <c r="U396" s="756"/>
      <c r="V396" s="756"/>
      <c r="W396" s="581"/>
      <c r="X396" s="571"/>
      <c r="Y396" s="571"/>
      <c r="Z396" s="571"/>
      <c r="AA396" s="791"/>
      <c r="AB396" s="583"/>
      <c r="AC396" s="571"/>
      <c r="AD396" s="813"/>
      <c r="AE396" s="646"/>
      <c r="AF396" s="730"/>
      <c r="AG396" s="646"/>
      <c r="AH396" s="730"/>
      <c r="AI396" s="646"/>
      <c r="AJ396" s="416">
        <f t="shared" si="87"/>
        <v>386</v>
      </c>
      <c r="AK396" s="416" t="str">
        <f t="shared" si="89"/>
        <v/>
      </c>
      <c r="AL396" s="416" t="str">
        <f t="shared" si="90"/>
        <v/>
      </c>
      <c r="AM396" s="416" t="str">
        <f t="shared" si="91"/>
        <v/>
      </c>
      <c r="AN396" s="731"/>
      <c r="AO396" s="732"/>
      <c r="AP396" s="732"/>
      <c r="AQ396" s="479"/>
      <c r="AR396" s="479"/>
      <c r="AS396" s="584"/>
      <c r="AT396" s="584"/>
      <c r="AU396" s="585" t="str">
        <f t="shared" ref="AU396:AU459" si="98">IF(P396="","",IF(L396="○",AO396*3.6/1000*P396*AQ396*AS396+AP396*3.6/1000*P396*AR396*AT396,""))</f>
        <v/>
      </c>
      <c r="AV396" s="585" t="str">
        <f t="shared" ref="AV396:AV459" si="99">IF(P396="","",IF(L396&lt;&gt;"○",AO396/1000*P396*AQ396*AS396+AP396/1000*P396*AR396*AT396,""))</f>
        <v/>
      </c>
      <c r="AW396" s="479"/>
      <c r="AX396" s="479"/>
      <c r="AY396" s="587" t="str">
        <f t="shared" si="92"/>
        <v/>
      </c>
      <c r="AZ396" s="587" t="str">
        <f t="shared" si="93"/>
        <v/>
      </c>
      <c r="BA396" s="587" t="str">
        <f t="shared" si="94"/>
        <v/>
      </c>
      <c r="BB396" s="587" t="str">
        <f t="shared" si="95"/>
        <v/>
      </c>
      <c r="BC396" s="587" t="str">
        <f t="shared" si="96"/>
        <v/>
      </c>
      <c r="BD396" s="587" t="str">
        <f t="shared" si="97"/>
        <v/>
      </c>
      <c r="BE396" s="808"/>
      <c r="BF396" s="646"/>
      <c r="BG396" s="649"/>
      <c r="BH396" s="649"/>
    </row>
    <row r="397" spans="2:60" ht="13.5" customHeight="1" x14ac:dyDescent="0.25">
      <c r="B397" s="401"/>
      <c r="D397" s="416">
        <f t="shared" si="88"/>
        <v>387</v>
      </c>
      <c r="E397" s="534"/>
      <c r="F397" s="534"/>
      <c r="G397" s="534"/>
      <c r="H397" s="534"/>
      <c r="I397" s="571"/>
      <c r="J397" s="571"/>
      <c r="K397" s="571"/>
      <c r="L397" s="571"/>
      <c r="M397" s="571"/>
      <c r="N397" s="484"/>
      <c r="O397" s="484"/>
      <c r="P397" s="586"/>
      <c r="Q397" s="571"/>
      <c r="R397" s="571"/>
      <c r="S397" s="571"/>
      <c r="T397" s="899"/>
      <c r="U397" s="756"/>
      <c r="V397" s="756"/>
      <c r="W397" s="581"/>
      <c r="X397" s="571"/>
      <c r="Y397" s="571"/>
      <c r="Z397" s="571"/>
      <c r="AA397" s="791"/>
      <c r="AB397" s="583"/>
      <c r="AC397" s="571"/>
      <c r="AD397" s="813"/>
      <c r="AE397" s="646"/>
      <c r="AF397" s="730"/>
      <c r="AG397" s="646"/>
      <c r="AH397" s="730"/>
      <c r="AI397" s="646"/>
      <c r="AJ397" s="416">
        <f t="shared" si="87"/>
        <v>387</v>
      </c>
      <c r="AK397" s="416" t="str">
        <f t="shared" si="89"/>
        <v/>
      </c>
      <c r="AL397" s="416" t="str">
        <f t="shared" si="90"/>
        <v/>
      </c>
      <c r="AM397" s="416" t="str">
        <f t="shared" si="91"/>
        <v/>
      </c>
      <c r="AN397" s="731"/>
      <c r="AO397" s="732"/>
      <c r="AP397" s="732"/>
      <c r="AQ397" s="479"/>
      <c r="AR397" s="479"/>
      <c r="AS397" s="584"/>
      <c r="AT397" s="584"/>
      <c r="AU397" s="585" t="str">
        <f t="shared" si="98"/>
        <v/>
      </c>
      <c r="AV397" s="585" t="str">
        <f t="shared" si="99"/>
        <v/>
      </c>
      <c r="AW397" s="479"/>
      <c r="AX397" s="479"/>
      <c r="AY397" s="587" t="str">
        <f t="shared" si="92"/>
        <v/>
      </c>
      <c r="AZ397" s="587" t="str">
        <f t="shared" si="93"/>
        <v/>
      </c>
      <c r="BA397" s="587" t="str">
        <f t="shared" si="94"/>
        <v/>
      </c>
      <c r="BB397" s="587" t="str">
        <f t="shared" si="95"/>
        <v/>
      </c>
      <c r="BC397" s="587" t="str">
        <f t="shared" si="96"/>
        <v/>
      </c>
      <c r="BD397" s="587" t="str">
        <f t="shared" si="97"/>
        <v/>
      </c>
      <c r="BE397" s="808"/>
      <c r="BF397" s="646"/>
      <c r="BG397" s="649"/>
      <c r="BH397" s="649"/>
    </row>
    <row r="398" spans="2:60" ht="13.5" customHeight="1" x14ac:dyDescent="0.25">
      <c r="B398" s="401"/>
      <c r="D398" s="416">
        <f t="shared" si="88"/>
        <v>388</v>
      </c>
      <c r="E398" s="534"/>
      <c r="F398" s="534"/>
      <c r="G398" s="534"/>
      <c r="H398" s="534"/>
      <c r="I398" s="571"/>
      <c r="J398" s="571"/>
      <c r="K398" s="571"/>
      <c r="L398" s="571"/>
      <c r="M398" s="571"/>
      <c r="N398" s="484"/>
      <c r="O398" s="484"/>
      <c r="P398" s="586"/>
      <c r="Q398" s="571"/>
      <c r="R398" s="571"/>
      <c r="S398" s="571"/>
      <c r="T398" s="899"/>
      <c r="U398" s="756"/>
      <c r="V398" s="756"/>
      <c r="W398" s="581"/>
      <c r="X398" s="571"/>
      <c r="Y398" s="571"/>
      <c r="Z398" s="571"/>
      <c r="AA398" s="791"/>
      <c r="AB398" s="583"/>
      <c r="AC398" s="571"/>
      <c r="AD398" s="813"/>
      <c r="AE398" s="646"/>
      <c r="AF398" s="730"/>
      <c r="AG398" s="646"/>
      <c r="AH398" s="730"/>
      <c r="AI398" s="646"/>
      <c r="AJ398" s="416">
        <f t="shared" si="87"/>
        <v>388</v>
      </c>
      <c r="AK398" s="416" t="str">
        <f t="shared" si="89"/>
        <v/>
      </c>
      <c r="AL398" s="416" t="str">
        <f t="shared" si="90"/>
        <v/>
      </c>
      <c r="AM398" s="416" t="str">
        <f t="shared" si="91"/>
        <v/>
      </c>
      <c r="AN398" s="731"/>
      <c r="AO398" s="732"/>
      <c r="AP398" s="732"/>
      <c r="AQ398" s="479"/>
      <c r="AR398" s="479"/>
      <c r="AS398" s="584"/>
      <c r="AT398" s="584"/>
      <c r="AU398" s="585" t="str">
        <f t="shared" si="98"/>
        <v/>
      </c>
      <c r="AV398" s="585" t="str">
        <f t="shared" si="99"/>
        <v/>
      </c>
      <c r="AW398" s="479"/>
      <c r="AX398" s="479"/>
      <c r="AY398" s="587" t="str">
        <f t="shared" si="92"/>
        <v/>
      </c>
      <c r="AZ398" s="587" t="str">
        <f t="shared" si="93"/>
        <v/>
      </c>
      <c r="BA398" s="587" t="str">
        <f t="shared" si="94"/>
        <v/>
      </c>
      <c r="BB398" s="587" t="str">
        <f t="shared" si="95"/>
        <v/>
      </c>
      <c r="BC398" s="587" t="str">
        <f t="shared" si="96"/>
        <v/>
      </c>
      <c r="BD398" s="587" t="str">
        <f t="shared" si="97"/>
        <v/>
      </c>
      <c r="BE398" s="808"/>
      <c r="BF398" s="646"/>
      <c r="BG398" s="649"/>
      <c r="BH398" s="649"/>
    </row>
    <row r="399" spans="2:60" ht="13.5" customHeight="1" x14ac:dyDescent="0.25">
      <c r="B399" s="401"/>
      <c r="D399" s="416">
        <f t="shared" si="88"/>
        <v>389</v>
      </c>
      <c r="E399" s="534"/>
      <c r="F399" s="534"/>
      <c r="G399" s="534"/>
      <c r="H399" s="534"/>
      <c r="I399" s="571"/>
      <c r="J399" s="571"/>
      <c r="K399" s="571"/>
      <c r="L399" s="571"/>
      <c r="M399" s="571"/>
      <c r="N399" s="484"/>
      <c r="O399" s="484"/>
      <c r="P399" s="586"/>
      <c r="Q399" s="571"/>
      <c r="R399" s="571"/>
      <c r="S399" s="571"/>
      <c r="T399" s="899"/>
      <c r="U399" s="756"/>
      <c r="V399" s="756"/>
      <c r="W399" s="581"/>
      <c r="X399" s="571"/>
      <c r="Y399" s="571"/>
      <c r="Z399" s="571"/>
      <c r="AA399" s="791"/>
      <c r="AB399" s="583"/>
      <c r="AC399" s="571"/>
      <c r="AD399" s="813"/>
      <c r="AE399" s="646"/>
      <c r="AF399" s="730"/>
      <c r="AG399" s="646"/>
      <c r="AH399" s="730"/>
      <c r="AI399" s="646"/>
      <c r="AJ399" s="416">
        <f t="shared" si="87"/>
        <v>389</v>
      </c>
      <c r="AK399" s="416" t="str">
        <f t="shared" si="89"/>
        <v/>
      </c>
      <c r="AL399" s="416" t="str">
        <f t="shared" si="90"/>
        <v/>
      </c>
      <c r="AM399" s="416" t="str">
        <f t="shared" si="91"/>
        <v/>
      </c>
      <c r="AN399" s="731"/>
      <c r="AO399" s="732"/>
      <c r="AP399" s="732"/>
      <c r="AQ399" s="479"/>
      <c r="AR399" s="479"/>
      <c r="AS399" s="584"/>
      <c r="AT399" s="584"/>
      <c r="AU399" s="585" t="str">
        <f t="shared" si="98"/>
        <v/>
      </c>
      <c r="AV399" s="585" t="str">
        <f t="shared" si="99"/>
        <v/>
      </c>
      <c r="AW399" s="479"/>
      <c r="AX399" s="479"/>
      <c r="AY399" s="587" t="str">
        <f t="shared" si="92"/>
        <v/>
      </c>
      <c r="AZ399" s="587" t="str">
        <f t="shared" si="93"/>
        <v/>
      </c>
      <c r="BA399" s="587" t="str">
        <f t="shared" si="94"/>
        <v/>
      </c>
      <c r="BB399" s="587" t="str">
        <f t="shared" si="95"/>
        <v/>
      </c>
      <c r="BC399" s="587" t="str">
        <f t="shared" si="96"/>
        <v/>
      </c>
      <c r="BD399" s="587" t="str">
        <f t="shared" si="97"/>
        <v/>
      </c>
      <c r="BE399" s="808"/>
      <c r="BF399" s="646"/>
      <c r="BG399" s="649"/>
      <c r="BH399" s="649"/>
    </row>
    <row r="400" spans="2:60" ht="13.5" customHeight="1" x14ac:dyDescent="0.25">
      <c r="B400" s="401"/>
      <c r="D400" s="416">
        <f t="shared" si="88"/>
        <v>390</v>
      </c>
      <c r="E400" s="534"/>
      <c r="F400" s="534"/>
      <c r="G400" s="534"/>
      <c r="H400" s="534"/>
      <c r="I400" s="571"/>
      <c r="J400" s="571"/>
      <c r="K400" s="571"/>
      <c r="L400" s="571"/>
      <c r="M400" s="571"/>
      <c r="N400" s="484"/>
      <c r="O400" s="484"/>
      <c r="P400" s="586"/>
      <c r="Q400" s="571"/>
      <c r="R400" s="571"/>
      <c r="S400" s="571"/>
      <c r="T400" s="899"/>
      <c r="U400" s="756"/>
      <c r="V400" s="756"/>
      <c r="W400" s="581"/>
      <c r="X400" s="571"/>
      <c r="Y400" s="571"/>
      <c r="Z400" s="571"/>
      <c r="AA400" s="791"/>
      <c r="AB400" s="583"/>
      <c r="AC400" s="571"/>
      <c r="AD400" s="813"/>
      <c r="AE400" s="646"/>
      <c r="AF400" s="730"/>
      <c r="AG400" s="646"/>
      <c r="AH400" s="730"/>
      <c r="AI400" s="646"/>
      <c r="AJ400" s="416">
        <f>AJ399+1</f>
        <v>390</v>
      </c>
      <c r="AK400" s="416" t="str">
        <f t="shared" si="89"/>
        <v/>
      </c>
      <c r="AL400" s="416" t="str">
        <f t="shared" si="90"/>
        <v/>
      </c>
      <c r="AM400" s="416" t="str">
        <f t="shared" si="91"/>
        <v/>
      </c>
      <c r="AN400" s="731"/>
      <c r="AO400" s="732"/>
      <c r="AP400" s="732"/>
      <c r="AQ400" s="479"/>
      <c r="AR400" s="479"/>
      <c r="AS400" s="584"/>
      <c r="AT400" s="584"/>
      <c r="AU400" s="585" t="str">
        <f t="shared" si="98"/>
        <v/>
      </c>
      <c r="AV400" s="585" t="str">
        <f t="shared" si="99"/>
        <v/>
      </c>
      <c r="AW400" s="479"/>
      <c r="AX400" s="479"/>
      <c r="AY400" s="587" t="str">
        <f t="shared" si="92"/>
        <v/>
      </c>
      <c r="AZ400" s="587" t="str">
        <f t="shared" si="93"/>
        <v/>
      </c>
      <c r="BA400" s="587" t="str">
        <f t="shared" si="94"/>
        <v/>
      </c>
      <c r="BB400" s="587" t="str">
        <f t="shared" si="95"/>
        <v/>
      </c>
      <c r="BC400" s="587" t="str">
        <f t="shared" si="96"/>
        <v/>
      </c>
      <c r="BD400" s="587" t="str">
        <f t="shared" si="97"/>
        <v/>
      </c>
      <c r="BE400" s="808"/>
      <c r="BF400" s="646"/>
      <c r="BG400" s="649"/>
      <c r="BH400" s="649"/>
    </row>
    <row r="401" spans="2:60" ht="13.5" customHeight="1" x14ac:dyDescent="0.25">
      <c r="B401" s="401"/>
      <c r="D401" s="416">
        <f>D400+1</f>
        <v>391</v>
      </c>
      <c r="E401" s="534"/>
      <c r="F401" s="534"/>
      <c r="G401" s="534"/>
      <c r="H401" s="534"/>
      <c r="I401" s="571"/>
      <c r="J401" s="571"/>
      <c r="K401" s="571"/>
      <c r="L401" s="571"/>
      <c r="M401" s="571"/>
      <c r="N401" s="484"/>
      <c r="O401" s="484"/>
      <c r="P401" s="586"/>
      <c r="Q401" s="571"/>
      <c r="R401" s="571"/>
      <c r="S401" s="571"/>
      <c r="T401" s="899"/>
      <c r="U401" s="756"/>
      <c r="V401" s="756"/>
      <c r="W401" s="581"/>
      <c r="X401" s="571"/>
      <c r="Y401" s="571"/>
      <c r="Z401" s="571"/>
      <c r="AA401" s="791"/>
      <c r="AB401" s="583"/>
      <c r="AC401" s="571"/>
      <c r="AD401" s="813"/>
      <c r="AE401" s="646"/>
      <c r="AF401" s="730"/>
      <c r="AG401" s="646"/>
      <c r="AH401" s="730"/>
      <c r="AI401" s="646"/>
      <c r="AJ401" s="416">
        <f>AJ400+1</f>
        <v>391</v>
      </c>
      <c r="AK401" s="416" t="str">
        <f t="shared" si="89"/>
        <v/>
      </c>
      <c r="AL401" s="416" t="str">
        <f t="shared" si="90"/>
        <v/>
      </c>
      <c r="AM401" s="416" t="str">
        <f t="shared" si="91"/>
        <v/>
      </c>
      <c r="AN401" s="731"/>
      <c r="AO401" s="732"/>
      <c r="AP401" s="732"/>
      <c r="AQ401" s="479"/>
      <c r="AR401" s="479"/>
      <c r="AS401" s="584"/>
      <c r="AT401" s="584"/>
      <c r="AU401" s="585" t="str">
        <f t="shared" si="98"/>
        <v/>
      </c>
      <c r="AV401" s="585" t="str">
        <f t="shared" si="99"/>
        <v/>
      </c>
      <c r="AW401" s="479"/>
      <c r="AX401" s="479"/>
      <c r="AY401" s="587" t="str">
        <f t="shared" si="92"/>
        <v/>
      </c>
      <c r="AZ401" s="587" t="str">
        <f t="shared" si="93"/>
        <v/>
      </c>
      <c r="BA401" s="587" t="str">
        <f t="shared" si="94"/>
        <v/>
      </c>
      <c r="BB401" s="587" t="str">
        <f t="shared" si="95"/>
        <v/>
      </c>
      <c r="BC401" s="587" t="str">
        <f t="shared" si="96"/>
        <v/>
      </c>
      <c r="BD401" s="587" t="str">
        <f t="shared" si="97"/>
        <v/>
      </c>
      <c r="BE401" s="808"/>
      <c r="BF401" s="646"/>
      <c r="BG401" s="649"/>
      <c r="BH401" s="649"/>
    </row>
    <row r="402" spans="2:60" ht="13.5" customHeight="1" x14ac:dyDescent="0.25">
      <c r="B402" s="401"/>
      <c r="D402" s="416">
        <f>D401+1</f>
        <v>392</v>
      </c>
      <c r="E402" s="534"/>
      <c r="F402" s="534"/>
      <c r="G402" s="534"/>
      <c r="H402" s="534"/>
      <c r="I402" s="571"/>
      <c r="J402" s="571"/>
      <c r="K402" s="571"/>
      <c r="L402" s="571"/>
      <c r="M402" s="571"/>
      <c r="N402" s="484"/>
      <c r="O402" s="484"/>
      <c r="P402" s="586"/>
      <c r="Q402" s="571"/>
      <c r="R402" s="571"/>
      <c r="S402" s="571"/>
      <c r="T402" s="899"/>
      <c r="U402" s="756"/>
      <c r="V402" s="756"/>
      <c r="W402" s="581"/>
      <c r="X402" s="571"/>
      <c r="Y402" s="571"/>
      <c r="Z402" s="571"/>
      <c r="AA402" s="791"/>
      <c r="AB402" s="583"/>
      <c r="AC402" s="571"/>
      <c r="AD402" s="813"/>
      <c r="AE402" s="646"/>
      <c r="AF402" s="730"/>
      <c r="AG402" s="646"/>
      <c r="AH402" s="730"/>
      <c r="AI402" s="646"/>
      <c r="AJ402" s="416">
        <f t="shared" ref="AJ402:AJ429" si="100">AJ401+1</f>
        <v>392</v>
      </c>
      <c r="AK402" s="416" t="str">
        <f t="shared" si="89"/>
        <v/>
      </c>
      <c r="AL402" s="416" t="str">
        <f t="shared" si="90"/>
        <v/>
      </c>
      <c r="AM402" s="416" t="str">
        <f t="shared" si="91"/>
        <v/>
      </c>
      <c r="AN402" s="731"/>
      <c r="AO402" s="732"/>
      <c r="AP402" s="732"/>
      <c r="AQ402" s="479"/>
      <c r="AR402" s="479"/>
      <c r="AS402" s="584"/>
      <c r="AT402" s="584"/>
      <c r="AU402" s="585" t="str">
        <f t="shared" si="98"/>
        <v/>
      </c>
      <c r="AV402" s="585" t="str">
        <f t="shared" si="99"/>
        <v/>
      </c>
      <c r="AW402" s="479"/>
      <c r="AX402" s="479"/>
      <c r="AY402" s="587" t="str">
        <f t="shared" si="92"/>
        <v/>
      </c>
      <c r="AZ402" s="587" t="str">
        <f t="shared" si="93"/>
        <v/>
      </c>
      <c r="BA402" s="587" t="str">
        <f t="shared" si="94"/>
        <v/>
      </c>
      <c r="BB402" s="587" t="str">
        <f t="shared" si="95"/>
        <v/>
      </c>
      <c r="BC402" s="587" t="str">
        <f t="shared" si="96"/>
        <v/>
      </c>
      <c r="BD402" s="587" t="str">
        <f t="shared" si="97"/>
        <v/>
      </c>
      <c r="BE402" s="808"/>
      <c r="BF402" s="646"/>
      <c r="BG402" s="649"/>
      <c r="BH402" s="649"/>
    </row>
    <row r="403" spans="2:60" ht="13.5" customHeight="1" x14ac:dyDescent="0.25">
      <c r="B403" s="401"/>
      <c r="D403" s="416">
        <f>D402+1</f>
        <v>393</v>
      </c>
      <c r="E403" s="534"/>
      <c r="F403" s="534"/>
      <c r="G403" s="534"/>
      <c r="H403" s="534"/>
      <c r="I403" s="571"/>
      <c r="J403" s="571"/>
      <c r="K403" s="571"/>
      <c r="L403" s="571"/>
      <c r="M403" s="571"/>
      <c r="N403" s="484"/>
      <c r="O403" s="484"/>
      <c r="P403" s="586"/>
      <c r="Q403" s="571"/>
      <c r="R403" s="571"/>
      <c r="S403" s="571"/>
      <c r="T403" s="899"/>
      <c r="U403" s="756"/>
      <c r="V403" s="756"/>
      <c r="W403" s="581"/>
      <c r="X403" s="571"/>
      <c r="Y403" s="571"/>
      <c r="Z403" s="571"/>
      <c r="AA403" s="791"/>
      <c r="AB403" s="583"/>
      <c r="AC403" s="571"/>
      <c r="AD403" s="813"/>
      <c r="AE403" s="646"/>
      <c r="AF403" s="730"/>
      <c r="AG403" s="646"/>
      <c r="AH403" s="730"/>
      <c r="AI403" s="646"/>
      <c r="AJ403" s="416">
        <f t="shared" si="100"/>
        <v>393</v>
      </c>
      <c r="AK403" s="416" t="str">
        <f t="shared" si="89"/>
        <v/>
      </c>
      <c r="AL403" s="416" t="str">
        <f t="shared" si="90"/>
        <v/>
      </c>
      <c r="AM403" s="416" t="str">
        <f t="shared" si="91"/>
        <v/>
      </c>
      <c r="AN403" s="731"/>
      <c r="AO403" s="732"/>
      <c r="AP403" s="732"/>
      <c r="AQ403" s="479"/>
      <c r="AR403" s="479"/>
      <c r="AS403" s="584"/>
      <c r="AT403" s="584"/>
      <c r="AU403" s="585" t="str">
        <f t="shared" si="98"/>
        <v/>
      </c>
      <c r="AV403" s="585" t="str">
        <f t="shared" si="99"/>
        <v/>
      </c>
      <c r="AW403" s="479"/>
      <c r="AX403" s="479"/>
      <c r="AY403" s="587" t="str">
        <f t="shared" si="92"/>
        <v/>
      </c>
      <c r="AZ403" s="587" t="str">
        <f t="shared" si="93"/>
        <v/>
      </c>
      <c r="BA403" s="587" t="str">
        <f t="shared" si="94"/>
        <v/>
      </c>
      <c r="BB403" s="587" t="str">
        <f t="shared" si="95"/>
        <v/>
      </c>
      <c r="BC403" s="587" t="str">
        <f t="shared" si="96"/>
        <v/>
      </c>
      <c r="BD403" s="587" t="str">
        <f t="shared" si="97"/>
        <v/>
      </c>
      <c r="BE403" s="808"/>
      <c r="BF403" s="646"/>
      <c r="BG403" s="649"/>
      <c r="BH403" s="649"/>
    </row>
    <row r="404" spans="2:60" ht="13.5" customHeight="1" x14ac:dyDescent="0.25">
      <c r="B404" s="401"/>
      <c r="D404" s="416">
        <f t="shared" ref="D404:D431" si="101">D403+1</f>
        <v>394</v>
      </c>
      <c r="E404" s="534"/>
      <c r="F404" s="534"/>
      <c r="G404" s="534"/>
      <c r="H404" s="534"/>
      <c r="I404" s="571"/>
      <c r="J404" s="571"/>
      <c r="K404" s="571"/>
      <c r="L404" s="571"/>
      <c r="M404" s="571"/>
      <c r="N404" s="484"/>
      <c r="O404" s="484"/>
      <c r="P404" s="586"/>
      <c r="Q404" s="571"/>
      <c r="R404" s="571"/>
      <c r="S404" s="571"/>
      <c r="T404" s="899"/>
      <c r="U404" s="756"/>
      <c r="V404" s="756"/>
      <c r="W404" s="581"/>
      <c r="X404" s="571"/>
      <c r="Y404" s="571"/>
      <c r="Z404" s="571"/>
      <c r="AA404" s="791"/>
      <c r="AB404" s="583"/>
      <c r="AC404" s="571"/>
      <c r="AD404" s="813"/>
      <c r="AE404" s="646"/>
      <c r="AF404" s="730"/>
      <c r="AG404" s="646"/>
      <c r="AH404" s="730"/>
      <c r="AI404" s="646"/>
      <c r="AJ404" s="416">
        <f t="shared" si="100"/>
        <v>394</v>
      </c>
      <c r="AK404" s="416" t="str">
        <f t="shared" si="89"/>
        <v/>
      </c>
      <c r="AL404" s="416" t="str">
        <f t="shared" si="90"/>
        <v/>
      </c>
      <c r="AM404" s="416" t="str">
        <f t="shared" si="91"/>
        <v/>
      </c>
      <c r="AN404" s="731"/>
      <c r="AO404" s="732"/>
      <c r="AP404" s="732"/>
      <c r="AQ404" s="479"/>
      <c r="AR404" s="479"/>
      <c r="AS404" s="584"/>
      <c r="AT404" s="584"/>
      <c r="AU404" s="585" t="str">
        <f t="shared" si="98"/>
        <v/>
      </c>
      <c r="AV404" s="585" t="str">
        <f t="shared" si="99"/>
        <v/>
      </c>
      <c r="AW404" s="479"/>
      <c r="AX404" s="479"/>
      <c r="AY404" s="587" t="str">
        <f t="shared" si="92"/>
        <v/>
      </c>
      <c r="AZ404" s="587" t="str">
        <f t="shared" si="93"/>
        <v/>
      </c>
      <c r="BA404" s="587" t="str">
        <f t="shared" si="94"/>
        <v/>
      </c>
      <c r="BB404" s="587" t="str">
        <f t="shared" si="95"/>
        <v/>
      </c>
      <c r="BC404" s="587" t="str">
        <f t="shared" si="96"/>
        <v/>
      </c>
      <c r="BD404" s="587" t="str">
        <f t="shared" si="97"/>
        <v/>
      </c>
      <c r="BE404" s="808"/>
      <c r="BF404" s="646"/>
      <c r="BG404" s="649"/>
      <c r="BH404" s="649"/>
    </row>
    <row r="405" spans="2:60" ht="13.5" customHeight="1" x14ac:dyDescent="0.25">
      <c r="B405" s="401"/>
      <c r="D405" s="416">
        <f t="shared" si="101"/>
        <v>395</v>
      </c>
      <c r="E405" s="534"/>
      <c r="F405" s="534"/>
      <c r="G405" s="534"/>
      <c r="H405" s="534"/>
      <c r="I405" s="571"/>
      <c r="J405" s="571"/>
      <c r="K405" s="571"/>
      <c r="L405" s="571"/>
      <c r="M405" s="571"/>
      <c r="N405" s="484"/>
      <c r="O405" s="484"/>
      <c r="P405" s="586"/>
      <c r="Q405" s="571"/>
      <c r="R405" s="571"/>
      <c r="S405" s="571"/>
      <c r="T405" s="899"/>
      <c r="U405" s="756"/>
      <c r="V405" s="756"/>
      <c r="W405" s="581"/>
      <c r="X405" s="571"/>
      <c r="Y405" s="571"/>
      <c r="Z405" s="571"/>
      <c r="AA405" s="791"/>
      <c r="AB405" s="583"/>
      <c r="AC405" s="571"/>
      <c r="AD405" s="813"/>
      <c r="AE405" s="646"/>
      <c r="AF405" s="730"/>
      <c r="AG405" s="646"/>
      <c r="AH405" s="730"/>
      <c r="AI405" s="646"/>
      <c r="AJ405" s="416">
        <f t="shared" si="100"/>
        <v>395</v>
      </c>
      <c r="AK405" s="416" t="str">
        <f t="shared" si="89"/>
        <v/>
      </c>
      <c r="AL405" s="416" t="str">
        <f t="shared" si="90"/>
        <v/>
      </c>
      <c r="AM405" s="416" t="str">
        <f t="shared" si="91"/>
        <v/>
      </c>
      <c r="AN405" s="731"/>
      <c r="AO405" s="732"/>
      <c r="AP405" s="732"/>
      <c r="AQ405" s="479"/>
      <c r="AR405" s="479"/>
      <c r="AS405" s="584"/>
      <c r="AT405" s="584"/>
      <c r="AU405" s="585" t="str">
        <f t="shared" si="98"/>
        <v/>
      </c>
      <c r="AV405" s="585" t="str">
        <f t="shared" si="99"/>
        <v/>
      </c>
      <c r="AW405" s="479"/>
      <c r="AX405" s="479"/>
      <c r="AY405" s="587" t="str">
        <f t="shared" si="92"/>
        <v/>
      </c>
      <c r="AZ405" s="587" t="str">
        <f t="shared" si="93"/>
        <v/>
      </c>
      <c r="BA405" s="587" t="str">
        <f t="shared" si="94"/>
        <v/>
      </c>
      <c r="BB405" s="587" t="str">
        <f t="shared" si="95"/>
        <v/>
      </c>
      <c r="BC405" s="587" t="str">
        <f t="shared" si="96"/>
        <v/>
      </c>
      <c r="BD405" s="587" t="str">
        <f t="shared" si="97"/>
        <v/>
      </c>
      <c r="BE405" s="808"/>
      <c r="BF405" s="646"/>
      <c r="BG405" s="649"/>
      <c r="BH405" s="649"/>
    </row>
    <row r="406" spans="2:60" ht="13.5" customHeight="1" x14ac:dyDescent="0.25">
      <c r="B406" s="401"/>
      <c r="D406" s="416">
        <f t="shared" si="101"/>
        <v>396</v>
      </c>
      <c r="E406" s="534"/>
      <c r="F406" s="534"/>
      <c r="G406" s="534"/>
      <c r="H406" s="534"/>
      <c r="I406" s="571"/>
      <c r="J406" s="571"/>
      <c r="K406" s="571"/>
      <c r="L406" s="571"/>
      <c r="M406" s="571"/>
      <c r="N406" s="484"/>
      <c r="O406" s="484"/>
      <c r="P406" s="586"/>
      <c r="Q406" s="571"/>
      <c r="R406" s="571"/>
      <c r="S406" s="571"/>
      <c r="T406" s="899"/>
      <c r="U406" s="756"/>
      <c r="V406" s="756"/>
      <c r="W406" s="581"/>
      <c r="X406" s="571"/>
      <c r="Y406" s="571"/>
      <c r="Z406" s="571"/>
      <c r="AA406" s="791"/>
      <c r="AB406" s="583"/>
      <c r="AC406" s="571"/>
      <c r="AD406" s="813"/>
      <c r="AE406" s="646"/>
      <c r="AF406" s="730"/>
      <c r="AG406" s="646"/>
      <c r="AH406" s="730"/>
      <c r="AI406" s="646"/>
      <c r="AJ406" s="416">
        <f t="shared" si="100"/>
        <v>396</v>
      </c>
      <c r="AK406" s="416" t="str">
        <f t="shared" si="89"/>
        <v/>
      </c>
      <c r="AL406" s="416" t="str">
        <f t="shared" si="90"/>
        <v/>
      </c>
      <c r="AM406" s="416" t="str">
        <f t="shared" si="91"/>
        <v/>
      </c>
      <c r="AN406" s="731"/>
      <c r="AO406" s="732"/>
      <c r="AP406" s="732"/>
      <c r="AQ406" s="479"/>
      <c r="AR406" s="479"/>
      <c r="AS406" s="584"/>
      <c r="AT406" s="584"/>
      <c r="AU406" s="585" t="str">
        <f t="shared" si="98"/>
        <v/>
      </c>
      <c r="AV406" s="585" t="str">
        <f t="shared" si="99"/>
        <v/>
      </c>
      <c r="AW406" s="479"/>
      <c r="AX406" s="479"/>
      <c r="AY406" s="587" t="str">
        <f t="shared" si="92"/>
        <v/>
      </c>
      <c r="AZ406" s="587" t="str">
        <f t="shared" si="93"/>
        <v/>
      </c>
      <c r="BA406" s="587" t="str">
        <f t="shared" si="94"/>
        <v/>
      </c>
      <c r="BB406" s="587" t="str">
        <f t="shared" si="95"/>
        <v/>
      </c>
      <c r="BC406" s="587" t="str">
        <f t="shared" si="96"/>
        <v/>
      </c>
      <c r="BD406" s="587" t="str">
        <f t="shared" si="97"/>
        <v/>
      </c>
      <c r="BE406" s="808"/>
      <c r="BF406" s="646"/>
      <c r="BG406" s="649"/>
      <c r="BH406" s="649"/>
    </row>
    <row r="407" spans="2:60" ht="13.5" customHeight="1" x14ac:dyDescent="0.25">
      <c r="B407" s="401"/>
      <c r="D407" s="416">
        <f t="shared" si="101"/>
        <v>397</v>
      </c>
      <c r="E407" s="534"/>
      <c r="F407" s="534"/>
      <c r="G407" s="534"/>
      <c r="H407" s="534"/>
      <c r="I407" s="571"/>
      <c r="J407" s="571"/>
      <c r="K407" s="571"/>
      <c r="L407" s="571"/>
      <c r="M407" s="571"/>
      <c r="N407" s="484"/>
      <c r="O407" s="484"/>
      <c r="P407" s="586"/>
      <c r="Q407" s="571"/>
      <c r="R407" s="571"/>
      <c r="S407" s="571"/>
      <c r="T407" s="899"/>
      <c r="U407" s="756"/>
      <c r="V407" s="756"/>
      <c r="W407" s="581"/>
      <c r="X407" s="571"/>
      <c r="Y407" s="571"/>
      <c r="Z407" s="571"/>
      <c r="AA407" s="791"/>
      <c r="AB407" s="583"/>
      <c r="AC407" s="571"/>
      <c r="AD407" s="813"/>
      <c r="AE407" s="646"/>
      <c r="AF407" s="730"/>
      <c r="AG407" s="646"/>
      <c r="AH407" s="730"/>
      <c r="AI407" s="646"/>
      <c r="AJ407" s="416">
        <f t="shared" si="100"/>
        <v>397</v>
      </c>
      <c r="AK407" s="416" t="str">
        <f t="shared" ref="AK407:AK438" si="102">IF(E407="","",E407)</f>
        <v/>
      </c>
      <c r="AL407" s="416" t="str">
        <f t="shared" si="90"/>
        <v/>
      </c>
      <c r="AM407" s="416" t="str">
        <f t="shared" si="91"/>
        <v/>
      </c>
      <c r="AN407" s="731"/>
      <c r="AO407" s="732"/>
      <c r="AP407" s="732"/>
      <c r="AQ407" s="479"/>
      <c r="AR407" s="479"/>
      <c r="AS407" s="584"/>
      <c r="AT407" s="584"/>
      <c r="AU407" s="585" t="str">
        <f t="shared" si="98"/>
        <v/>
      </c>
      <c r="AV407" s="585" t="str">
        <f t="shared" si="99"/>
        <v/>
      </c>
      <c r="AW407" s="479"/>
      <c r="AX407" s="479"/>
      <c r="AY407" s="587" t="str">
        <f t="shared" ref="AY407:AY438" si="103">IF(Q407="○",IF(AW407="",AU407,AW407),"")</f>
        <v/>
      </c>
      <c r="AZ407" s="587" t="str">
        <f t="shared" ref="AZ407:AZ438" si="104">IF(Q407="○",IF(AX407="",AV407,AX407),"")</f>
        <v/>
      </c>
      <c r="BA407" s="587" t="str">
        <f t="shared" ref="BA407:BA438" si="105">IF(R407="○",IF(AW407="",AU407,AW407),"")</f>
        <v/>
      </c>
      <c r="BB407" s="587" t="str">
        <f t="shared" ref="BB407:BB438" si="106">IF(R407="○",IF(AX407="",AV407,AX407),"")</f>
        <v/>
      </c>
      <c r="BC407" s="587" t="str">
        <f t="shared" ref="BC407:BC438" si="107">IF(S407="○",IF(AW407="",AU407,AW407),"")</f>
        <v/>
      </c>
      <c r="BD407" s="587" t="str">
        <f t="shared" ref="BD407:BD438" si="108">IF(S407="○",IF(AX407="",AV407,AX407),"")</f>
        <v/>
      </c>
      <c r="BE407" s="808"/>
      <c r="BF407" s="646"/>
      <c r="BG407" s="649"/>
      <c r="BH407" s="649"/>
    </row>
    <row r="408" spans="2:60" ht="13.5" customHeight="1" x14ac:dyDescent="0.25">
      <c r="B408" s="401"/>
      <c r="D408" s="416">
        <f t="shared" si="101"/>
        <v>398</v>
      </c>
      <c r="E408" s="534"/>
      <c r="F408" s="534"/>
      <c r="G408" s="534"/>
      <c r="H408" s="534"/>
      <c r="I408" s="571"/>
      <c r="J408" s="571"/>
      <c r="K408" s="571"/>
      <c r="L408" s="571"/>
      <c r="M408" s="571"/>
      <c r="N408" s="484"/>
      <c r="O408" s="484"/>
      <c r="P408" s="586"/>
      <c r="Q408" s="571"/>
      <c r="R408" s="571"/>
      <c r="S408" s="571"/>
      <c r="T408" s="899"/>
      <c r="U408" s="756"/>
      <c r="V408" s="756"/>
      <c r="W408" s="581"/>
      <c r="X408" s="571"/>
      <c r="Y408" s="571"/>
      <c r="Z408" s="571"/>
      <c r="AA408" s="791"/>
      <c r="AB408" s="583"/>
      <c r="AC408" s="571"/>
      <c r="AD408" s="813"/>
      <c r="AE408" s="646"/>
      <c r="AF408" s="730"/>
      <c r="AG408" s="646"/>
      <c r="AH408" s="730"/>
      <c r="AI408" s="646"/>
      <c r="AJ408" s="416">
        <f t="shared" si="100"/>
        <v>398</v>
      </c>
      <c r="AK408" s="416" t="str">
        <f t="shared" si="102"/>
        <v/>
      </c>
      <c r="AL408" s="416" t="str">
        <f t="shared" si="90"/>
        <v/>
      </c>
      <c r="AM408" s="416" t="str">
        <f t="shared" si="91"/>
        <v/>
      </c>
      <c r="AN408" s="731"/>
      <c r="AO408" s="732"/>
      <c r="AP408" s="732"/>
      <c r="AQ408" s="479"/>
      <c r="AR408" s="479"/>
      <c r="AS408" s="584"/>
      <c r="AT408" s="584"/>
      <c r="AU408" s="585" t="str">
        <f t="shared" si="98"/>
        <v/>
      </c>
      <c r="AV408" s="585" t="str">
        <f t="shared" si="99"/>
        <v/>
      </c>
      <c r="AW408" s="479"/>
      <c r="AX408" s="479"/>
      <c r="AY408" s="587" t="str">
        <f t="shared" si="103"/>
        <v/>
      </c>
      <c r="AZ408" s="587" t="str">
        <f t="shared" si="104"/>
        <v/>
      </c>
      <c r="BA408" s="587" t="str">
        <f t="shared" si="105"/>
        <v/>
      </c>
      <c r="BB408" s="587" t="str">
        <f t="shared" si="106"/>
        <v/>
      </c>
      <c r="BC408" s="587" t="str">
        <f t="shared" si="107"/>
        <v/>
      </c>
      <c r="BD408" s="587" t="str">
        <f t="shared" si="108"/>
        <v/>
      </c>
      <c r="BE408" s="808"/>
      <c r="BF408" s="646"/>
      <c r="BG408" s="649"/>
      <c r="BH408" s="649"/>
    </row>
    <row r="409" spans="2:60" ht="13.5" customHeight="1" x14ac:dyDescent="0.25">
      <c r="B409" s="401"/>
      <c r="D409" s="416">
        <f t="shared" si="101"/>
        <v>399</v>
      </c>
      <c r="E409" s="534"/>
      <c r="F409" s="534"/>
      <c r="G409" s="534"/>
      <c r="H409" s="534"/>
      <c r="I409" s="571"/>
      <c r="J409" s="571"/>
      <c r="K409" s="571"/>
      <c r="L409" s="571"/>
      <c r="M409" s="571"/>
      <c r="N409" s="484"/>
      <c r="O409" s="484"/>
      <c r="P409" s="586"/>
      <c r="Q409" s="571"/>
      <c r="R409" s="571"/>
      <c r="S409" s="571"/>
      <c r="T409" s="899"/>
      <c r="U409" s="756"/>
      <c r="V409" s="756"/>
      <c r="W409" s="581"/>
      <c r="X409" s="571"/>
      <c r="Y409" s="571"/>
      <c r="Z409" s="571"/>
      <c r="AA409" s="791"/>
      <c r="AB409" s="583"/>
      <c r="AC409" s="571"/>
      <c r="AD409" s="813"/>
      <c r="AE409" s="646"/>
      <c r="AF409" s="730"/>
      <c r="AG409" s="646"/>
      <c r="AH409" s="730"/>
      <c r="AI409" s="646"/>
      <c r="AJ409" s="416">
        <f t="shared" si="100"/>
        <v>399</v>
      </c>
      <c r="AK409" s="416" t="str">
        <f t="shared" si="102"/>
        <v/>
      </c>
      <c r="AL409" s="416" t="str">
        <f t="shared" si="90"/>
        <v/>
      </c>
      <c r="AM409" s="416" t="str">
        <f t="shared" si="91"/>
        <v/>
      </c>
      <c r="AN409" s="731"/>
      <c r="AO409" s="732"/>
      <c r="AP409" s="732"/>
      <c r="AQ409" s="479"/>
      <c r="AR409" s="479"/>
      <c r="AS409" s="584"/>
      <c r="AT409" s="584"/>
      <c r="AU409" s="585" t="str">
        <f t="shared" si="98"/>
        <v/>
      </c>
      <c r="AV409" s="585" t="str">
        <f t="shared" si="99"/>
        <v/>
      </c>
      <c r="AW409" s="479"/>
      <c r="AX409" s="479"/>
      <c r="AY409" s="587" t="str">
        <f t="shared" si="103"/>
        <v/>
      </c>
      <c r="AZ409" s="587" t="str">
        <f t="shared" si="104"/>
        <v/>
      </c>
      <c r="BA409" s="587" t="str">
        <f t="shared" si="105"/>
        <v/>
      </c>
      <c r="BB409" s="587" t="str">
        <f t="shared" si="106"/>
        <v/>
      </c>
      <c r="BC409" s="587" t="str">
        <f t="shared" si="107"/>
        <v/>
      </c>
      <c r="BD409" s="587" t="str">
        <f t="shared" si="108"/>
        <v/>
      </c>
      <c r="BE409" s="808"/>
      <c r="BF409" s="646"/>
      <c r="BG409" s="649"/>
      <c r="BH409" s="649"/>
    </row>
    <row r="410" spans="2:60" ht="13.5" customHeight="1" x14ac:dyDescent="0.25">
      <c r="B410" s="401"/>
      <c r="D410" s="416">
        <f t="shared" si="101"/>
        <v>400</v>
      </c>
      <c r="E410" s="534"/>
      <c r="F410" s="534"/>
      <c r="G410" s="534"/>
      <c r="H410" s="534"/>
      <c r="I410" s="571"/>
      <c r="J410" s="571"/>
      <c r="K410" s="571"/>
      <c r="L410" s="571"/>
      <c r="M410" s="571"/>
      <c r="N410" s="484"/>
      <c r="O410" s="484"/>
      <c r="P410" s="586"/>
      <c r="Q410" s="571"/>
      <c r="R410" s="571"/>
      <c r="S410" s="571"/>
      <c r="T410" s="899"/>
      <c r="U410" s="756"/>
      <c r="V410" s="756"/>
      <c r="W410" s="581"/>
      <c r="X410" s="571"/>
      <c r="Y410" s="571"/>
      <c r="Z410" s="571"/>
      <c r="AA410" s="791"/>
      <c r="AB410" s="583"/>
      <c r="AC410" s="571"/>
      <c r="AD410" s="813"/>
      <c r="AE410" s="646"/>
      <c r="AF410" s="730"/>
      <c r="AG410" s="646"/>
      <c r="AH410" s="730"/>
      <c r="AI410" s="646"/>
      <c r="AJ410" s="416">
        <f t="shared" si="100"/>
        <v>400</v>
      </c>
      <c r="AK410" s="416" t="str">
        <f t="shared" si="102"/>
        <v/>
      </c>
      <c r="AL410" s="416" t="str">
        <f t="shared" si="90"/>
        <v/>
      </c>
      <c r="AM410" s="416" t="str">
        <f t="shared" si="91"/>
        <v/>
      </c>
      <c r="AN410" s="731"/>
      <c r="AO410" s="732"/>
      <c r="AP410" s="732"/>
      <c r="AQ410" s="479"/>
      <c r="AR410" s="479"/>
      <c r="AS410" s="584"/>
      <c r="AT410" s="584"/>
      <c r="AU410" s="585" t="str">
        <f t="shared" si="98"/>
        <v/>
      </c>
      <c r="AV410" s="585" t="str">
        <f t="shared" si="99"/>
        <v/>
      </c>
      <c r="AW410" s="479"/>
      <c r="AX410" s="479"/>
      <c r="AY410" s="587" t="str">
        <f t="shared" si="103"/>
        <v/>
      </c>
      <c r="AZ410" s="587" t="str">
        <f t="shared" si="104"/>
        <v/>
      </c>
      <c r="BA410" s="587" t="str">
        <f t="shared" si="105"/>
        <v/>
      </c>
      <c r="BB410" s="587" t="str">
        <f t="shared" si="106"/>
        <v/>
      </c>
      <c r="BC410" s="587" t="str">
        <f t="shared" si="107"/>
        <v/>
      </c>
      <c r="BD410" s="587" t="str">
        <f t="shared" si="108"/>
        <v/>
      </c>
      <c r="BE410" s="808"/>
      <c r="BF410" s="646"/>
      <c r="BG410" s="649"/>
      <c r="BH410" s="649"/>
    </row>
    <row r="411" spans="2:60" ht="13.5" customHeight="1" x14ac:dyDescent="0.25">
      <c r="B411" s="401"/>
      <c r="D411" s="416">
        <f t="shared" si="101"/>
        <v>401</v>
      </c>
      <c r="E411" s="534"/>
      <c r="F411" s="534"/>
      <c r="G411" s="534"/>
      <c r="H411" s="534"/>
      <c r="I411" s="571"/>
      <c r="J411" s="571"/>
      <c r="K411" s="571"/>
      <c r="L411" s="571"/>
      <c r="M411" s="571"/>
      <c r="N411" s="484"/>
      <c r="O411" s="484"/>
      <c r="P411" s="586"/>
      <c r="Q411" s="571"/>
      <c r="R411" s="571"/>
      <c r="S411" s="571"/>
      <c r="T411" s="899"/>
      <c r="U411" s="756"/>
      <c r="V411" s="756"/>
      <c r="W411" s="581"/>
      <c r="X411" s="571"/>
      <c r="Y411" s="571"/>
      <c r="Z411" s="571"/>
      <c r="AA411" s="791"/>
      <c r="AB411" s="583"/>
      <c r="AC411" s="571"/>
      <c r="AD411" s="813"/>
      <c r="AE411" s="646"/>
      <c r="AF411" s="730"/>
      <c r="AG411" s="646"/>
      <c r="AH411" s="730"/>
      <c r="AI411" s="646"/>
      <c r="AJ411" s="416">
        <f t="shared" si="100"/>
        <v>401</v>
      </c>
      <c r="AK411" s="416" t="str">
        <f t="shared" si="102"/>
        <v/>
      </c>
      <c r="AL411" s="416" t="str">
        <f t="shared" si="90"/>
        <v/>
      </c>
      <c r="AM411" s="416" t="str">
        <f t="shared" si="91"/>
        <v/>
      </c>
      <c r="AN411" s="731"/>
      <c r="AO411" s="732"/>
      <c r="AP411" s="732"/>
      <c r="AQ411" s="479"/>
      <c r="AR411" s="479"/>
      <c r="AS411" s="584"/>
      <c r="AT411" s="584"/>
      <c r="AU411" s="585" t="str">
        <f t="shared" si="98"/>
        <v/>
      </c>
      <c r="AV411" s="585" t="str">
        <f t="shared" si="99"/>
        <v/>
      </c>
      <c r="AW411" s="479"/>
      <c r="AX411" s="479"/>
      <c r="AY411" s="587" t="str">
        <f t="shared" si="103"/>
        <v/>
      </c>
      <c r="AZ411" s="587" t="str">
        <f t="shared" si="104"/>
        <v/>
      </c>
      <c r="BA411" s="587" t="str">
        <f t="shared" si="105"/>
        <v/>
      </c>
      <c r="BB411" s="587" t="str">
        <f t="shared" si="106"/>
        <v/>
      </c>
      <c r="BC411" s="587" t="str">
        <f t="shared" si="107"/>
        <v/>
      </c>
      <c r="BD411" s="587" t="str">
        <f t="shared" si="108"/>
        <v/>
      </c>
      <c r="BE411" s="808"/>
      <c r="BF411" s="646"/>
      <c r="BG411" s="649"/>
      <c r="BH411" s="649"/>
    </row>
    <row r="412" spans="2:60" ht="13.5" customHeight="1" x14ac:dyDescent="0.25">
      <c r="B412" s="401"/>
      <c r="D412" s="416">
        <f t="shared" si="101"/>
        <v>402</v>
      </c>
      <c r="E412" s="534"/>
      <c r="F412" s="534"/>
      <c r="G412" s="534"/>
      <c r="H412" s="534"/>
      <c r="I412" s="571"/>
      <c r="J412" s="571"/>
      <c r="K412" s="571"/>
      <c r="L412" s="571"/>
      <c r="M412" s="571"/>
      <c r="N412" s="484"/>
      <c r="O412" s="484"/>
      <c r="P412" s="586"/>
      <c r="Q412" s="571"/>
      <c r="R412" s="571"/>
      <c r="S412" s="571"/>
      <c r="T412" s="899"/>
      <c r="U412" s="756"/>
      <c r="V412" s="756"/>
      <c r="W412" s="581"/>
      <c r="X412" s="571"/>
      <c r="Y412" s="571"/>
      <c r="Z412" s="571"/>
      <c r="AA412" s="791"/>
      <c r="AB412" s="583"/>
      <c r="AC412" s="571"/>
      <c r="AD412" s="813"/>
      <c r="AE412" s="646"/>
      <c r="AF412" s="730"/>
      <c r="AG412" s="646"/>
      <c r="AH412" s="730"/>
      <c r="AI412" s="646"/>
      <c r="AJ412" s="416">
        <f t="shared" si="100"/>
        <v>402</v>
      </c>
      <c r="AK412" s="416" t="str">
        <f t="shared" si="102"/>
        <v/>
      </c>
      <c r="AL412" s="416" t="str">
        <f t="shared" si="90"/>
        <v/>
      </c>
      <c r="AM412" s="416" t="str">
        <f t="shared" si="91"/>
        <v/>
      </c>
      <c r="AN412" s="731"/>
      <c r="AO412" s="732"/>
      <c r="AP412" s="732"/>
      <c r="AQ412" s="479"/>
      <c r="AR412" s="479"/>
      <c r="AS412" s="584"/>
      <c r="AT412" s="584"/>
      <c r="AU412" s="585" t="str">
        <f t="shared" si="98"/>
        <v/>
      </c>
      <c r="AV412" s="585" t="str">
        <f t="shared" si="99"/>
        <v/>
      </c>
      <c r="AW412" s="479"/>
      <c r="AX412" s="479"/>
      <c r="AY412" s="587" t="str">
        <f t="shared" si="103"/>
        <v/>
      </c>
      <c r="AZ412" s="587" t="str">
        <f t="shared" si="104"/>
        <v/>
      </c>
      <c r="BA412" s="587" t="str">
        <f t="shared" si="105"/>
        <v/>
      </c>
      <c r="BB412" s="587" t="str">
        <f t="shared" si="106"/>
        <v/>
      </c>
      <c r="BC412" s="587" t="str">
        <f t="shared" si="107"/>
        <v/>
      </c>
      <c r="BD412" s="587" t="str">
        <f t="shared" si="108"/>
        <v/>
      </c>
      <c r="BE412" s="808"/>
      <c r="BF412" s="646"/>
      <c r="BG412" s="649"/>
      <c r="BH412" s="649"/>
    </row>
    <row r="413" spans="2:60" ht="13.5" customHeight="1" x14ac:dyDescent="0.25">
      <c r="B413" s="401"/>
      <c r="D413" s="416">
        <f t="shared" si="101"/>
        <v>403</v>
      </c>
      <c r="E413" s="534"/>
      <c r="F413" s="534"/>
      <c r="G413" s="534"/>
      <c r="H413" s="534"/>
      <c r="I413" s="571"/>
      <c r="J413" s="571"/>
      <c r="K413" s="571"/>
      <c r="L413" s="571"/>
      <c r="M413" s="571"/>
      <c r="N413" s="484"/>
      <c r="O413" s="484"/>
      <c r="P413" s="586"/>
      <c r="Q413" s="571"/>
      <c r="R413" s="571"/>
      <c r="S413" s="571"/>
      <c r="T413" s="899"/>
      <c r="U413" s="756"/>
      <c r="V413" s="756"/>
      <c r="W413" s="581"/>
      <c r="X413" s="571"/>
      <c r="Y413" s="571"/>
      <c r="Z413" s="571"/>
      <c r="AA413" s="791"/>
      <c r="AB413" s="583"/>
      <c r="AC413" s="571"/>
      <c r="AD413" s="813"/>
      <c r="AE413" s="646"/>
      <c r="AF413" s="730"/>
      <c r="AG413" s="646"/>
      <c r="AH413" s="730"/>
      <c r="AI413" s="646"/>
      <c r="AJ413" s="416">
        <f t="shared" si="100"/>
        <v>403</v>
      </c>
      <c r="AK413" s="416" t="str">
        <f t="shared" si="102"/>
        <v/>
      </c>
      <c r="AL413" s="416" t="str">
        <f t="shared" si="90"/>
        <v/>
      </c>
      <c r="AM413" s="416" t="str">
        <f t="shared" si="91"/>
        <v/>
      </c>
      <c r="AN413" s="731"/>
      <c r="AO413" s="732"/>
      <c r="AP413" s="732"/>
      <c r="AQ413" s="479"/>
      <c r="AR413" s="479"/>
      <c r="AS413" s="584"/>
      <c r="AT413" s="584"/>
      <c r="AU413" s="585" t="str">
        <f t="shared" si="98"/>
        <v/>
      </c>
      <c r="AV413" s="585" t="str">
        <f t="shared" si="99"/>
        <v/>
      </c>
      <c r="AW413" s="479"/>
      <c r="AX413" s="479"/>
      <c r="AY413" s="587" t="str">
        <f t="shared" si="103"/>
        <v/>
      </c>
      <c r="AZ413" s="587" t="str">
        <f t="shared" si="104"/>
        <v/>
      </c>
      <c r="BA413" s="587" t="str">
        <f t="shared" si="105"/>
        <v/>
      </c>
      <c r="BB413" s="587" t="str">
        <f t="shared" si="106"/>
        <v/>
      </c>
      <c r="BC413" s="587" t="str">
        <f t="shared" si="107"/>
        <v/>
      </c>
      <c r="BD413" s="587" t="str">
        <f t="shared" si="108"/>
        <v/>
      </c>
      <c r="BE413" s="808"/>
      <c r="BF413" s="646"/>
      <c r="BG413" s="649"/>
      <c r="BH413" s="649"/>
    </row>
    <row r="414" spans="2:60" ht="13.5" customHeight="1" x14ac:dyDescent="0.25">
      <c r="B414" s="401"/>
      <c r="D414" s="416">
        <f t="shared" si="101"/>
        <v>404</v>
      </c>
      <c r="E414" s="534"/>
      <c r="F414" s="534"/>
      <c r="G414" s="534"/>
      <c r="H414" s="534"/>
      <c r="I414" s="571"/>
      <c r="J414" s="571"/>
      <c r="K414" s="571"/>
      <c r="L414" s="571"/>
      <c r="M414" s="571"/>
      <c r="N414" s="484"/>
      <c r="O414" s="484"/>
      <c r="P414" s="586"/>
      <c r="Q414" s="571"/>
      <c r="R414" s="571"/>
      <c r="S414" s="571"/>
      <c r="T414" s="899"/>
      <c r="U414" s="756"/>
      <c r="V414" s="756"/>
      <c r="W414" s="581"/>
      <c r="X414" s="571"/>
      <c r="Y414" s="571"/>
      <c r="Z414" s="571"/>
      <c r="AA414" s="791"/>
      <c r="AB414" s="583"/>
      <c r="AC414" s="571"/>
      <c r="AD414" s="813"/>
      <c r="AE414" s="646"/>
      <c r="AF414" s="730"/>
      <c r="AG414" s="646"/>
      <c r="AH414" s="730"/>
      <c r="AI414" s="646"/>
      <c r="AJ414" s="416">
        <f t="shared" si="100"/>
        <v>404</v>
      </c>
      <c r="AK414" s="416" t="str">
        <f t="shared" si="102"/>
        <v/>
      </c>
      <c r="AL414" s="416" t="str">
        <f t="shared" si="90"/>
        <v/>
      </c>
      <c r="AM414" s="416" t="str">
        <f t="shared" si="91"/>
        <v/>
      </c>
      <c r="AN414" s="731"/>
      <c r="AO414" s="732"/>
      <c r="AP414" s="732"/>
      <c r="AQ414" s="479"/>
      <c r="AR414" s="479"/>
      <c r="AS414" s="584"/>
      <c r="AT414" s="584"/>
      <c r="AU414" s="585" t="str">
        <f t="shared" si="98"/>
        <v/>
      </c>
      <c r="AV414" s="585" t="str">
        <f t="shared" si="99"/>
        <v/>
      </c>
      <c r="AW414" s="479"/>
      <c r="AX414" s="479"/>
      <c r="AY414" s="587" t="str">
        <f t="shared" si="103"/>
        <v/>
      </c>
      <c r="AZ414" s="587" t="str">
        <f t="shared" si="104"/>
        <v/>
      </c>
      <c r="BA414" s="587" t="str">
        <f t="shared" si="105"/>
        <v/>
      </c>
      <c r="BB414" s="587" t="str">
        <f t="shared" si="106"/>
        <v/>
      </c>
      <c r="BC414" s="587" t="str">
        <f t="shared" si="107"/>
        <v/>
      </c>
      <c r="BD414" s="587" t="str">
        <f t="shared" si="108"/>
        <v/>
      </c>
      <c r="BE414" s="808"/>
      <c r="BF414" s="646"/>
      <c r="BG414" s="649"/>
      <c r="BH414" s="649"/>
    </row>
    <row r="415" spans="2:60" ht="13.5" customHeight="1" x14ac:dyDescent="0.25">
      <c r="B415" s="401"/>
      <c r="D415" s="416">
        <f t="shared" si="101"/>
        <v>405</v>
      </c>
      <c r="E415" s="534"/>
      <c r="F415" s="534"/>
      <c r="G415" s="534"/>
      <c r="H415" s="534"/>
      <c r="I415" s="571"/>
      <c r="J415" s="571"/>
      <c r="K415" s="571"/>
      <c r="L415" s="571"/>
      <c r="M415" s="571"/>
      <c r="N415" s="484"/>
      <c r="O415" s="484"/>
      <c r="P415" s="586"/>
      <c r="Q415" s="571"/>
      <c r="R415" s="571"/>
      <c r="S415" s="571"/>
      <c r="T415" s="899"/>
      <c r="U415" s="756"/>
      <c r="V415" s="756"/>
      <c r="W415" s="581"/>
      <c r="X415" s="571"/>
      <c r="Y415" s="571"/>
      <c r="Z415" s="571"/>
      <c r="AA415" s="791"/>
      <c r="AB415" s="583"/>
      <c r="AC415" s="571"/>
      <c r="AD415" s="813"/>
      <c r="AE415" s="646"/>
      <c r="AF415" s="730"/>
      <c r="AG415" s="646"/>
      <c r="AH415" s="730"/>
      <c r="AI415" s="646"/>
      <c r="AJ415" s="416">
        <f t="shared" si="100"/>
        <v>405</v>
      </c>
      <c r="AK415" s="416" t="str">
        <f t="shared" si="102"/>
        <v/>
      </c>
      <c r="AL415" s="416" t="str">
        <f t="shared" si="90"/>
        <v/>
      </c>
      <c r="AM415" s="416" t="str">
        <f t="shared" si="91"/>
        <v/>
      </c>
      <c r="AN415" s="731"/>
      <c r="AO415" s="732"/>
      <c r="AP415" s="732"/>
      <c r="AQ415" s="479"/>
      <c r="AR415" s="479"/>
      <c r="AS415" s="584"/>
      <c r="AT415" s="584"/>
      <c r="AU415" s="585" t="str">
        <f t="shared" si="98"/>
        <v/>
      </c>
      <c r="AV415" s="585" t="str">
        <f t="shared" si="99"/>
        <v/>
      </c>
      <c r="AW415" s="479"/>
      <c r="AX415" s="479"/>
      <c r="AY415" s="587" t="str">
        <f t="shared" si="103"/>
        <v/>
      </c>
      <c r="AZ415" s="587" t="str">
        <f t="shared" si="104"/>
        <v/>
      </c>
      <c r="BA415" s="587" t="str">
        <f t="shared" si="105"/>
        <v/>
      </c>
      <c r="BB415" s="587" t="str">
        <f t="shared" si="106"/>
        <v/>
      </c>
      <c r="BC415" s="587" t="str">
        <f t="shared" si="107"/>
        <v/>
      </c>
      <c r="BD415" s="587" t="str">
        <f t="shared" si="108"/>
        <v/>
      </c>
      <c r="BE415" s="808"/>
      <c r="BF415" s="646"/>
      <c r="BG415" s="649"/>
      <c r="BH415" s="649"/>
    </row>
    <row r="416" spans="2:60" ht="13.5" customHeight="1" x14ac:dyDescent="0.25">
      <c r="B416" s="401"/>
      <c r="D416" s="416">
        <f t="shared" si="101"/>
        <v>406</v>
      </c>
      <c r="E416" s="534"/>
      <c r="F416" s="534"/>
      <c r="G416" s="534"/>
      <c r="H416" s="534"/>
      <c r="I416" s="571"/>
      <c r="J416" s="571"/>
      <c r="K416" s="571"/>
      <c r="L416" s="571"/>
      <c r="M416" s="571"/>
      <c r="N416" s="484"/>
      <c r="O416" s="484"/>
      <c r="P416" s="586"/>
      <c r="Q416" s="571"/>
      <c r="R416" s="571"/>
      <c r="S416" s="571"/>
      <c r="T416" s="899"/>
      <c r="U416" s="756"/>
      <c r="V416" s="756"/>
      <c r="W416" s="581"/>
      <c r="X416" s="571"/>
      <c r="Y416" s="571"/>
      <c r="Z416" s="571"/>
      <c r="AA416" s="791"/>
      <c r="AB416" s="583"/>
      <c r="AC416" s="571"/>
      <c r="AD416" s="813"/>
      <c r="AE416" s="646"/>
      <c r="AF416" s="730"/>
      <c r="AG416" s="646"/>
      <c r="AH416" s="730"/>
      <c r="AI416" s="646"/>
      <c r="AJ416" s="416">
        <f t="shared" si="100"/>
        <v>406</v>
      </c>
      <c r="AK416" s="416" t="str">
        <f t="shared" si="102"/>
        <v/>
      </c>
      <c r="AL416" s="416" t="str">
        <f t="shared" si="90"/>
        <v/>
      </c>
      <c r="AM416" s="416" t="str">
        <f t="shared" si="91"/>
        <v/>
      </c>
      <c r="AN416" s="731"/>
      <c r="AO416" s="732"/>
      <c r="AP416" s="732"/>
      <c r="AQ416" s="479"/>
      <c r="AR416" s="479"/>
      <c r="AS416" s="584"/>
      <c r="AT416" s="584"/>
      <c r="AU416" s="585" t="str">
        <f t="shared" si="98"/>
        <v/>
      </c>
      <c r="AV416" s="585" t="str">
        <f t="shared" si="99"/>
        <v/>
      </c>
      <c r="AW416" s="479"/>
      <c r="AX416" s="479"/>
      <c r="AY416" s="587" t="str">
        <f t="shared" si="103"/>
        <v/>
      </c>
      <c r="AZ416" s="587" t="str">
        <f t="shared" si="104"/>
        <v/>
      </c>
      <c r="BA416" s="587" t="str">
        <f t="shared" si="105"/>
        <v/>
      </c>
      <c r="BB416" s="587" t="str">
        <f t="shared" si="106"/>
        <v/>
      </c>
      <c r="BC416" s="587" t="str">
        <f t="shared" si="107"/>
        <v/>
      </c>
      <c r="BD416" s="587" t="str">
        <f t="shared" si="108"/>
        <v/>
      </c>
      <c r="BE416" s="808"/>
      <c r="BF416" s="646"/>
      <c r="BG416" s="649"/>
      <c r="BH416" s="649"/>
    </row>
    <row r="417" spans="2:60" ht="13.5" customHeight="1" x14ac:dyDescent="0.25">
      <c r="B417" s="401"/>
      <c r="D417" s="416">
        <f t="shared" si="101"/>
        <v>407</v>
      </c>
      <c r="E417" s="534"/>
      <c r="F417" s="534"/>
      <c r="G417" s="534"/>
      <c r="H417" s="534"/>
      <c r="I417" s="571"/>
      <c r="J417" s="571"/>
      <c r="K417" s="571"/>
      <c r="L417" s="571"/>
      <c r="M417" s="571"/>
      <c r="N417" s="484"/>
      <c r="O417" s="484"/>
      <c r="P417" s="586"/>
      <c r="Q417" s="571"/>
      <c r="R417" s="571"/>
      <c r="S417" s="571"/>
      <c r="T417" s="899"/>
      <c r="U417" s="756"/>
      <c r="V417" s="756"/>
      <c r="W417" s="581"/>
      <c r="X417" s="571"/>
      <c r="Y417" s="571"/>
      <c r="Z417" s="571"/>
      <c r="AA417" s="791"/>
      <c r="AB417" s="583"/>
      <c r="AC417" s="571"/>
      <c r="AD417" s="813"/>
      <c r="AE417" s="646"/>
      <c r="AF417" s="730"/>
      <c r="AG417" s="646"/>
      <c r="AH417" s="730"/>
      <c r="AI417" s="646"/>
      <c r="AJ417" s="416">
        <f t="shared" si="100"/>
        <v>407</v>
      </c>
      <c r="AK417" s="416" t="str">
        <f t="shared" si="102"/>
        <v/>
      </c>
      <c r="AL417" s="416" t="str">
        <f t="shared" si="90"/>
        <v/>
      </c>
      <c r="AM417" s="416" t="str">
        <f t="shared" si="91"/>
        <v/>
      </c>
      <c r="AN417" s="731"/>
      <c r="AO417" s="732"/>
      <c r="AP417" s="732"/>
      <c r="AQ417" s="479"/>
      <c r="AR417" s="479"/>
      <c r="AS417" s="584"/>
      <c r="AT417" s="584"/>
      <c r="AU417" s="585" t="str">
        <f t="shared" si="98"/>
        <v/>
      </c>
      <c r="AV417" s="585" t="str">
        <f t="shared" si="99"/>
        <v/>
      </c>
      <c r="AW417" s="479"/>
      <c r="AX417" s="479"/>
      <c r="AY417" s="587" t="str">
        <f t="shared" si="103"/>
        <v/>
      </c>
      <c r="AZ417" s="587" t="str">
        <f t="shared" si="104"/>
        <v/>
      </c>
      <c r="BA417" s="587" t="str">
        <f t="shared" si="105"/>
        <v/>
      </c>
      <c r="BB417" s="587" t="str">
        <f t="shared" si="106"/>
        <v/>
      </c>
      <c r="BC417" s="587" t="str">
        <f t="shared" si="107"/>
        <v/>
      </c>
      <c r="BD417" s="587" t="str">
        <f t="shared" si="108"/>
        <v/>
      </c>
      <c r="BE417" s="808"/>
      <c r="BF417" s="646"/>
      <c r="BG417" s="649"/>
      <c r="BH417" s="649"/>
    </row>
    <row r="418" spans="2:60" ht="13.5" customHeight="1" x14ac:dyDescent="0.25">
      <c r="B418" s="401"/>
      <c r="D418" s="416">
        <f t="shared" si="101"/>
        <v>408</v>
      </c>
      <c r="E418" s="534"/>
      <c r="F418" s="534"/>
      <c r="G418" s="534"/>
      <c r="H418" s="534"/>
      <c r="I418" s="571"/>
      <c r="J418" s="571"/>
      <c r="K418" s="571"/>
      <c r="L418" s="571"/>
      <c r="M418" s="571"/>
      <c r="N418" s="484"/>
      <c r="O418" s="484"/>
      <c r="P418" s="586"/>
      <c r="Q418" s="571"/>
      <c r="R418" s="571"/>
      <c r="S418" s="571"/>
      <c r="T418" s="899"/>
      <c r="U418" s="756"/>
      <c r="V418" s="756"/>
      <c r="W418" s="581"/>
      <c r="X418" s="571"/>
      <c r="Y418" s="571"/>
      <c r="Z418" s="571"/>
      <c r="AA418" s="791"/>
      <c r="AB418" s="583"/>
      <c r="AC418" s="571"/>
      <c r="AD418" s="813"/>
      <c r="AE418" s="646"/>
      <c r="AF418" s="730"/>
      <c r="AG418" s="646"/>
      <c r="AH418" s="730"/>
      <c r="AI418" s="646"/>
      <c r="AJ418" s="416">
        <f t="shared" si="100"/>
        <v>408</v>
      </c>
      <c r="AK418" s="416" t="str">
        <f t="shared" si="102"/>
        <v/>
      </c>
      <c r="AL418" s="416" t="str">
        <f t="shared" si="90"/>
        <v/>
      </c>
      <c r="AM418" s="416" t="str">
        <f t="shared" si="91"/>
        <v/>
      </c>
      <c r="AN418" s="731"/>
      <c r="AO418" s="732"/>
      <c r="AP418" s="732"/>
      <c r="AQ418" s="479"/>
      <c r="AR418" s="479"/>
      <c r="AS418" s="584"/>
      <c r="AT418" s="584"/>
      <c r="AU418" s="585" t="str">
        <f t="shared" si="98"/>
        <v/>
      </c>
      <c r="AV418" s="585" t="str">
        <f t="shared" si="99"/>
        <v/>
      </c>
      <c r="AW418" s="479"/>
      <c r="AX418" s="479"/>
      <c r="AY418" s="587" t="str">
        <f t="shared" si="103"/>
        <v/>
      </c>
      <c r="AZ418" s="587" t="str">
        <f t="shared" si="104"/>
        <v/>
      </c>
      <c r="BA418" s="587" t="str">
        <f t="shared" si="105"/>
        <v/>
      </c>
      <c r="BB418" s="587" t="str">
        <f t="shared" si="106"/>
        <v/>
      </c>
      <c r="BC418" s="587" t="str">
        <f t="shared" si="107"/>
        <v/>
      </c>
      <c r="BD418" s="587" t="str">
        <f t="shared" si="108"/>
        <v/>
      </c>
      <c r="BE418" s="808"/>
      <c r="BF418" s="646"/>
      <c r="BG418" s="649"/>
      <c r="BH418" s="649"/>
    </row>
    <row r="419" spans="2:60" ht="13.5" customHeight="1" x14ac:dyDescent="0.25">
      <c r="B419" s="401"/>
      <c r="D419" s="416">
        <f t="shared" si="101"/>
        <v>409</v>
      </c>
      <c r="E419" s="534"/>
      <c r="F419" s="534"/>
      <c r="G419" s="534"/>
      <c r="H419" s="534"/>
      <c r="I419" s="571"/>
      <c r="J419" s="571"/>
      <c r="K419" s="571"/>
      <c r="L419" s="571"/>
      <c r="M419" s="571"/>
      <c r="N419" s="484"/>
      <c r="O419" s="484"/>
      <c r="P419" s="586"/>
      <c r="Q419" s="571"/>
      <c r="R419" s="571"/>
      <c r="S419" s="571"/>
      <c r="T419" s="899"/>
      <c r="U419" s="756"/>
      <c r="V419" s="756"/>
      <c r="W419" s="581"/>
      <c r="X419" s="571"/>
      <c r="Y419" s="571"/>
      <c r="Z419" s="571"/>
      <c r="AA419" s="791"/>
      <c r="AB419" s="583"/>
      <c r="AC419" s="571"/>
      <c r="AD419" s="813"/>
      <c r="AE419" s="646"/>
      <c r="AF419" s="730"/>
      <c r="AG419" s="646"/>
      <c r="AH419" s="730"/>
      <c r="AI419" s="646"/>
      <c r="AJ419" s="416">
        <f t="shared" si="100"/>
        <v>409</v>
      </c>
      <c r="AK419" s="416" t="str">
        <f t="shared" si="102"/>
        <v/>
      </c>
      <c r="AL419" s="416" t="str">
        <f t="shared" si="90"/>
        <v/>
      </c>
      <c r="AM419" s="416" t="str">
        <f t="shared" si="91"/>
        <v/>
      </c>
      <c r="AN419" s="731"/>
      <c r="AO419" s="732"/>
      <c r="AP419" s="732"/>
      <c r="AQ419" s="479"/>
      <c r="AR419" s="479"/>
      <c r="AS419" s="584"/>
      <c r="AT419" s="584"/>
      <c r="AU419" s="585" t="str">
        <f t="shared" si="98"/>
        <v/>
      </c>
      <c r="AV419" s="585" t="str">
        <f t="shared" si="99"/>
        <v/>
      </c>
      <c r="AW419" s="479"/>
      <c r="AX419" s="479"/>
      <c r="AY419" s="587" t="str">
        <f t="shared" si="103"/>
        <v/>
      </c>
      <c r="AZ419" s="587" t="str">
        <f t="shared" si="104"/>
        <v/>
      </c>
      <c r="BA419" s="587" t="str">
        <f t="shared" si="105"/>
        <v/>
      </c>
      <c r="BB419" s="587" t="str">
        <f t="shared" si="106"/>
        <v/>
      </c>
      <c r="BC419" s="587" t="str">
        <f t="shared" si="107"/>
        <v/>
      </c>
      <c r="BD419" s="587" t="str">
        <f t="shared" si="108"/>
        <v/>
      </c>
      <c r="BE419" s="808"/>
      <c r="BF419" s="646"/>
      <c r="BG419" s="649"/>
      <c r="BH419" s="649"/>
    </row>
    <row r="420" spans="2:60" ht="13.5" customHeight="1" x14ac:dyDescent="0.25">
      <c r="B420" s="401"/>
      <c r="D420" s="416">
        <f t="shared" si="101"/>
        <v>410</v>
      </c>
      <c r="E420" s="534"/>
      <c r="F420" s="534"/>
      <c r="G420" s="534"/>
      <c r="H420" s="534"/>
      <c r="I420" s="571"/>
      <c r="J420" s="571"/>
      <c r="K420" s="571"/>
      <c r="L420" s="571"/>
      <c r="M420" s="571"/>
      <c r="N420" s="484"/>
      <c r="O420" s="484"/>
      <c r="P420" s="586"/>
      <c r="Q420" s="571"/>
      <c r="R420" s="571"/>
      <c r="S420" s="571"/>
      <c r="T420" s="899"/>
      <c r="U420" s="756"/>
      <c r="V420" s="756"/>
      <c r="W420" s="581"/>
      <c r="X420" s="571"/>
      <c r="Y420" s="571"/>
      <c r="Z420" s="571"/>
      <c r="AA420" s="791"/>
      <c r="AB420" s="583"/>
      <c r="AC420" s="571"/>
      <c r="AD420" s="813"/>
      <c r="AE420" s="646"/>
      <c r="AF420" s="730"/>
      <c r="AG420" s="646"/>
      <c r="AH420" s="730"/>
      <c r="AI420" s="646"/>
      <c r="AJ420" s="416">
        <f t="shared" si="100"/>
        <v>410</v>
      </c>
      <c r="AK420" s="416" t="str">
        <f t="shared" si="102"/>
        <v/>
      </c>
      <c r="AL420" s="416" t="str">
        <f t="shared" si="90"/>
        <v/>
      </c>
      <c r="AM420" s="416" t="str">
        <f t="shared" si="91"/>
        <v/>
      </c>
      <c r="AN420" s="731"/>
      <c r="AO420" s="732"/>
      <c r="AP420" s="732"/>
      <c r="AQ420" s="479"/>
      <c r="AR420" s="479"/>
      <c r="AS420" s="584"/>
      <c r="AT420" s="584"/>
      <c r="AU420" s="585" t="str">
        <f t="shared" si="98"/>
        <v/>
      </c>
      <c r="AV420" s="585" t="str">
        <f t="shared" si="99"/>
        <v/>
      </c>
      <c r="AW420" s="479"/>
      <c r="AX420" s="479"/>
      <c r="AY420" s="587" t="str">
        <f t="shared" si="103"/>
        <v/>
      </c>
      <c r="AZ420" s="587" t="str">
        <f t="shared" si="104"/>
        <v/>
      </c>
      <c r="BA420" s="587" t="str">
        <f t="shared" si="105"/>
        <v/>
      </c>
      <c r="BB420" s="587" t="str">
        <f t="shared" si="106"/>
        <v/>
      </c>
      <c r="BC420" s="587" t="str">
        <f t="shared" si="107"/>
        <v/>
      </c>
      <c r="BD420" s="587" t="str">
        <f t="shared" si="108"/>
        <v/>
      </c>
      <c r="BE420" s="808"/>
      <c r="BF420" s="646"/>
      <c r="BG420" s="649"/>
      <c r="BH420" s="649"/>
    </row>
    <row r="421" spans="2:60" ht="13.5" customHeight="1" x14ac:dyDescent="0.25">
      <c r="B421" s="401"/>
      <c r="D421" s="416">
        <f t="shared" si="101"/>
        <v>411</v>
      </c>
      <c r="E421" s="534"/>
      <c r="F421" s="534"/>
      <c r="G421" s="534"/>
      <c r="H421" s="534"/>
      <c r="I421" s="571"/>
      <c r="J421" s="571"/>
      <c r="K421" s="571"/>
      <c r="L421" s="571"/>
      <c r="M421" s="571"/>
      <c r="N421" s="484"/>
      <c r="O421" s="484"/>
      <c r="P421" s="586"/>
      <c r="Q421" s="571"/>
      <c r="R421" s="571"/>
      <c r="S421" s="571"/>
      <c r="T421" s="899"/>
      <c r="U421" s="756"/>
      <c r="V421" s="756"/>
      <c r="W421" s="581"/>
      <c r="X421" s="571"/>
      <c r="Y421" s="571"/>
      <c r="Z421" s="571"/>
      <c r="AA421" s="791"/>
      <c r="AB421" s="583"/>
      <c r="AC421" s="571"/>
      <c r="AD421" s="813"/>
      <c r="AE421" s="646"/>
      <c r="AF421" s="730"/>
      <c r="AG421" s="646"/>
      <c r="AH421" s="730"/>
      <c r="AI421" s="646"/>
      <c r="AJ421" s="416">
        <f t="shared" si="100"/>
        <v>411</v>
      </c>
      <c r="AK421" s="416" t="str">
        <f t="shared" si="102"/>
        <v/>
      </c>
      <c r="AL421" s="416" t="str">
        <f t="shared" si="90"/>
        <v/>
      </c>
      <c r="AM421" s="416" t="str">
        <f t="shared" si="91"/>
        <v/>
      </c>
      <c r="AN421" s="731"/>
      <c r="AO421" s="732"/>
      <c r="AP421" s="732"/>
      <c r="AQ421" s="479"/>
      <c r="AR421" s="479"/>
      <c r="AS421" s="584"/>
      <c r="AT421" s="584"/>
      <c r="AU421" s="585" t="str">
        <f t="shared" si="98"/>
        <v/>
      </c>
      <c r="AV421" s="585" t="str">
        <f t="shared" si="99"/>
        <v/>
      </c>
      <c r="AW421" s="479"/>
      <c r="AX421" s="479"/>
      <c r="AY421" s="587" t="str">
        <f t="shared" si="103"/>
        <v/>
      </c>
      <c r="AZ421" s="587" t="str">
        <f t="shared" si="104"/>
        <v/>
      </c>
      <c r="BA421" s="587" t="str">
        <f t="shared" si="105"/>
        <v/>
      </c>
      <c r="BB421" s="587" t="str">
        <f t="shared" si="106"/>
        <v/>
      </c>
      <c r="BC421" s="587" t="str">
        <f t="shared" si="107"/>
        <v/>
      </c>
      <c r="BD421" s="587" t="str">
        <f t="shared" si="108"/>
        <v/>
      </c>
      <c r="BE421" s="808"/>
      <c r="BF421" s="646"/>
      <c r="BG421" s="649"/>
      <c r="BH421" s="649"/>
    </row>
    <row r="422" spans="2:60" ht="13.5" customHeight="1" x14ac:dyDescent="0.25">
      <c r="B422" s="401"/>
      <c r="D422" s="416">
        <f t="shared" si="101"/>
        <v>412</v>
      </c>
      <c r="E422" s="534"/>
      <c r="F422" s="534"/>
      <c r="G422" s="534"/>
      <c r="H422" s="534"/>
      <c r="I422" s="571"/>
      <c r="J422" s="571"/>
      <c r="K422" s="571"/>
      <c r="L422" s="571"/>
      <c r="M422" s="571"/>
      <c r="N422" s="484"/>
      <c r="O422" s="484"/>
      <c r="P422" s="586"/>
      <c r="Q422" s="571"/>
      <c r="R422" s="571"/>
      <c r="S422" s="571"/>
      <c r="T422" s="899"/>
      <c r="U422" s="756"/>
      <c r="V422" s="756"/>
      <c r="W422" s="581"/>
      <c r="X422" s="571"/>
      <c r="Y422" s="571"/>
      <c r="Z422" s="571"/>
      <c r="AA422" s="791"/>
      <c r="AB422" s="583"/>
      <c r="AC422" s="571"/>
      <c r="AD422" s="813"/>
      <c r="AE422" s="646"/>
      <c r="AF422" s="730"/>
      <c r="AG422" s="646"/>
      <c r="AH422" s="730"/>
      <c r="AI422" s="646"/>
      <c r="AJ422" s="416">
        <f t="shared" si="100"/>
        <v>412</v>
      </c>
      <c r="AK422" s="416" t="str">
        <f t="shared" si="102"/>
        <v/>
      </c>
      <c r="AL422" s="416" t="str">
        <f t="shared" si="90"/>
        <v/>
      </c>
      <c r="AM422" s="416" t="str">
        <f t="shared" si="91"/>
        <v/>
      </c>
      <c r="AN422" s="731"/>
      <c r="AO422" s="732"/>
      <c r="AP422" s="732"/>
      <c r="AQ422" s="479"/>
      <c r="AR422" s="479"/>
      <c r="AS422" s="584"/>
      <c r="AT422" s="584"/>
      <c r="AU422" s="585" t="str">
        <f t="shared" si="98"/>
        <v/>
      </c>
      <c r="AV422" s="585" t="str">
        <f t="shared" si="99"/>
        <v/>
      </c>
      <c r="AW422" s="479"/>
      <c r="AX422" s="479"/>
      <c r="AY422" s="587" t="str">
        <f t="shared" si="103"/>
        <v/>
      </c>
      <c r="AZ422" s="587" t="str">
        <f t="shared" si="104"/>
        <v/>
      </c>
      <c r="BA422" s="587" t="str">
        <f t="shared" si="105"/>
        <v/>
      </c>
      <c r="BB422" s="587" t="str">
        <f t="shared" si="106"/>
        <v/>
      </c>
      <c r="BC422" s="587" t="str">
        <f t="shared" si="107"/>
        <v/>
      </c>
      <c r="BD422" s="587" t="str">
        <f t="shared" si="108"/>
        <v/>
      </c>
      <c r="BE422" s="808"/>
      <c r="BF422" s="646"/>
      <c r="BG422" s="649"/>
      <c r="BH422" s="649"/>
    </row>
    <row r="423" spans="2:60" ht="13.5" customHeight="1" x14ac:dyDescent="0.25">
      <c r="B423" s="401"/>
      <c r="D423" s="416">
        <f t="shared" si="101"/>
        <v>413</v>
      </c>
      <c r="E423" s="534"/>
      <c r="F423" s="534"/>
      <c r="G423" s="534"/>
      <c r="H423" s="534"/>
      <c r="I423" s="571"/>
      <c r="J423" s="571"/>
      <c r="K423" s="571"/>
      <c r="L423" s="571"/>
      <c r="M423" s="571"/>
      <c r="N423" s="484"/>
      <c r="O423" s="484"/>
      <c r="P423" s="586"/>
      <c r="Q423" s="571"/>
      <c r="R423" s="571"/>
      <c r="S423" s="571"/>
      <c r="T423" s="899"/>
      <c r="U423" s="756"/>
      <c r="V423" s="756"/>
      <c r="W423" s="581"/>
      <c r="X423" s="571"/>
      <c r="Y423" s="571"/>
      <c r="Z423" s="571"/>
      <c r="AA423" s="791"/>
      <c r="AB423" s="583"/>
      <c r="AC423" s="571"/>
      <c r="AD423" s="813"/>
      <c r="AE423" s="646"/>
      <c r="AF423" s="730"/>
      <c r="AG423" s="646"/>
      <c r="AH423" s="730"/>
      <c r="AI423" s="646"/>
      <c r="AJ423" s="416">
        <f t="shared" si="100"/>
        <v>413</v>
      </c>
      <c r="AK423" s="416" t="str">
        <f t="shared" si="102"/>
        <v/>
      </c>
      <c r="AL423" s="416" t="str">
        <f t="shared" si="90"/>
        <v/>
      </c>
      <c r="AM423" s="416" t="str">
        <f t="shared" si="91"/>
        <v/>
      </c>
      <c r="AN423" s="731"/>
      <c r="AO423" s="732"/>
      <c r="AP423" s="732"/>
      <c r="AQ423" s="479"/>
      <c r="AR423" s="479"/>
      <c r="AS423" s="584"/>
      <c r="AT423" s="584"/>
      <c r="AU423" s="585" t="str">
        <f t="shared" si="98"/>
        <v/>
      </c>
      <c r="AV423" s="585" t="str">
        <f t="shared" si="99"/>
        <v/>
      </c>
      <c r="AW423" s="479"/>
      <c r="AX423" s="479"/>
      <c r="AY423" s="587" t="str">
        <f t="shared" si="103"/>
        <v/>
      </c>
      <c r="AZ423" s="587" t="str">
        <f t="shared" si="104"/>
        <v/>
      </c>
      <c r="BA423" s="587" t="str">
        <f t="shared" si="105"/>
        <v/>
      </c>
      <c r="BB423" s="587" t="str">
        <f t="shared" si="106"/>
        <v/>
      </c>
      <c r="BC423" s="587" t="str">
        <f t="shared" si="107"/>
        <v/>
      </c>
      <c r="BD423" s="587" t="str">
        <f t="shared" si="108"/>
        <v/>
      </c>
      <c r="BE423" s="808"/>
      <c r="BF423" s="646"/>
      <c r="BG423" s="649"/>
      <c r="BH423" s="649"/>
    </row>
    <row r="424" spans="2:60" ht="13.5" customHeight="1" x14ac:dyDescent="0.25">
      <c r="B424" s="401"/>
      <c r="D424" s="416">
        <f t="shared" si="101"/>
        <v>414</v>
      </c>
      <c r="E424" s="534"/>
      <c r="F424" s="534"/>
      <c r="G424" s="534"/>
      <c r="H424" s="534"/>
      <c r="I424" s="571"/>
      <c r="J424" s="571"/>
      <c r="K424" s="571"/>
      <c r="L424" s="571"/>
      <c r="M424" s="571"/>
      <c r="N424" s="484"/>
      <c r="O424" s="484"/>
      <c r="P424" s="586"/>
      <c r="Q424" s="571"/>
      <c r="R424" s="571"/>
      <c r="S424" s="571"/>
      <c r="T424" s="899"/>
      <c r="U424" s="756"/>
      <c r="V424" s="756"/>
      <c r="W424" s="581"/>
      <c r="X424" s="571"/>
      <c r="Y424" s="571"/>
      <c r="Z424" s="571"/>
      <c r="AA424" s="791"/>
      <c r="AB424" s="583"/>
      <c r="AC424" s="571"/>
      <c r="AD424" s="813"/>
      <c r="AE424" s="646"/>
      <c r="AF424" s="730"/>
      <c r="AG424" s="646"/>
      <c r="AH424" s="730"/>
      <c r="AI424" s="646"/>
      <c r="AJ424" s="416">
        <f t="shared" si="100"/>
        <v>414</v>
      </c>
      <c r="AK424" s="416" t="str">
        <f t="shared" si="102"/>
        <v/>
      </c>
      <c r="AL424" s="416" t="str">
        <f t="shared" si="90"/>
        <v/>
      </c>
      <c r="AM424" s="416" t="str">
        <f t="shared" si="91"/>
        <v/>
      </c>
      <c r="AN424" s="731"/>
      <c r="AO424" s="732"/>
      <c r="AP424" s="732"/>
      <c r="AQ424" s="479"/>
      <c r="AR424" s="479"/>
      <c r="AS424" s="584"/>
      <c r="AT424" s="584"/>
      <c r="AU424" s="585" t="str">
        <f t="shared" si="98"/>
        <v/>
      </c>
      <c r="AV424" s="585" t="str">
        <f t="shared" si="99"/>
        <v/>
      </c>
      <c r="AW424" s="479"/>
      <c r="AX424" s="479"/>
      <c r="AY424" s="587" t="str">
        <f t="shared" si="103"/>
        <v/>
      </c>
      <c r="AZ424" s="587" t="str">
        <f t="shared" si="104"/>
        <v/>
      </c>
      <c r="BA424" s="587" t="str">
        <f t="shared" si="105"/>
        <v/>
      </c>
      <c r="BB424" s="587" t="str">
        <f t="shared" si="106"/>
        <v/>
      </c>
      <c r="BC424" s="587" t="str">
        <f t="shared" si="107"/>
        <v/>
      </c>
      <c r="BD424" s="587" t="str">
        <f t="shared" si="108"/>
        <v/>
      </c>
      <c r="BE424" s="808"/>
      <c r="BF424" s="646"/>
      <c r="BG424" s="649"/>
      <c r="BH424" s="649"/>
    </row>
    <row r="425" spans="2:60" ht="13.5" customHeight="1" x14ac:dyDescent="0.25">
      <c r="B425" s="401"/>
      <c r="D425" s="416">
        <f t="shared" si="101"/>
        <v>415</v>
      </c>
      <c r="E425" s="534"/>
      <c r="F425" s="534"/>
      <c r="G425" s="534"/>
      <c r="H425" s="534"/>
      <c r="I425" s="571"/>
      <c r="J425" s="571"/>
      <c r="K425" s="571"/>
      <c r="L425" s="571"/>
      <c r="M425" s="571"/>
      <c r="N425" s="484"/>
      <c r="O425" s="484"/>
      <c r="P425" s="586"/>
      <c r="Q425" s="571"/>
      <c r="R425" s="571"/>
      <c r="S425" s="571"/>
      <c r="T425" s="899"/>
      <c r="U425" s="756"/>
      <c r="V425" s="756"/>
      <c r="W425" s="581"/>
      <c r="X425" s="571"/>
      <c r="Y425" s="571"/>
      <c r="Z425" s="571"/>
      <c r="AA425" s="791"/>
      <c r="AB425" s="583"/>
      <c r="AC425" s="571"/>
      <c r="AD425" s="813"/>
      <c r="AE425" s="646"/>
      <c r="AF425" s="730"/>
      <c r="AG425" s="646"/>
      <c r="AH425" s="730"/>
      <c r="AI425" s="646"/>
      <c r="AJ425" s="416">
        <f t="shared" si="100"/>
        <v>415</v>
      </c>
      <c r="AK425" s="416" t="str">
        <f t="shared" si="102"/>
        <v/>
      </c>
      <c r="AL425" s="416" t="str">
        <f t="shared" si="90"/>
        <v/>
      </c>
      <c r="AM425" s="416" t="str">
        <f t="shared" si="91"/>
        <v/>
      </c>
      <c r="AN425" s="731"/>
      <c r="AO425" s="732"/>
      <c r="AP425" s="732"/>
      <c r="AQ425" s="479"/>
      <c r="AR425" s="479"/>
      <c r="AS425" s="584"/>
      <c r="AT425" s="584"/>
      <c r="AU425" s="585" t="str">
        <f t="shared" si="98"/>
        <v/>
      </c>
      <c r="AV425" s="585" t="str">
        <f t="shared" si="99"/>
        <v/>
      </c>
      <c r="AW425" s="479"/>
      <c r="AX425" s="479"/>
      <c r="AY425" s="587" t="str">
        <f t="shared" si="103"/>
        <v/>
      </c>
      <c r="AZ425" s="587" t="str">
        <f t="shared" si="104"/>
        <v/>
      </c>
      <c r="BA425" s="587" t="str">
        <f t="shared" si="105"/>
        <v/>
      </c>
      <c r="BB425" s="587" t="str">
        <f t="shared" si="106"/>
        <v/>
      </c>
      <c r="BC425" s="587" t="str">
        <f t="shared" si="107"/>
        <v/>
      </c>
      <c r="BD425" s="587" t="str">
        <f t="shared" si="108"/>
        <v/>
      </c>
      <c r="BE425" s="808"/>
      <c r="BF425" s="646"/>
      <c r="BG425" s="649"/>
      <c r="BH425" s="649"/>
    </row>
    <row r="426" spans="2:60" ht="13.5" customHeight="1" x14ac:dyDescent="0.25">
      <c r="B426" s="401"/>
      <c r="D426" s="416">
        <f t="shared" si="101"/>
        <v>416</v>
      </c>
      <c r="E426" s="534"/>
      <c r="F426" s="534"/>
      <c r="G426" s="534"/>
      <c r="H426" s="534"/>
      <c r="I426" s="571"/>
      <c r="J426" s="571"/>
      <c r="K426" s="571"/>
      <c r="L426" s="571"/>
      <c r="M426" s="571"/>
      <c r="N426" s="484"/>
      <c r="O426" s="484"/>
      <c r="P426" s="586"/>
      <c r="Q426" s="571"/>
      <c r="R426" s="571"/>
      <c r="S426" s="571"/>
      <c r="T426" s="899"/>
      <c r="U426" s="756"/>
      <c r="V426" s="756"/>
      <c r="W426" s="581"/>
      <c r="X426" s="571"/>
      <c r="Y426" s="571"/>
      <c r="Z426" s="571"/>
      <c r="AA426" s="791"/>
      <c r="AB426" s="583"/>
      <c r="AC426" s="571"/>
      <c r="AD426" s="813"/>
      <c r="AE426" s="646"/>
      <c r="AF426" s="730"/>
      <c r="AG426" s="646"/>
      <c r="AH426" s="730"/>
      <c r="AI426" s="646"/>
      <c r="AJ426" s="416">
        <f t="shared" si="100"/>
        <v>416</v>
      </c>
      <c r="AK426" s="416" t="str">
        <f t="shared" si="102"/>
        <v/>
      </c>
      <c r="AL426" s="416" t="str">
        <f t="shared" si="90"/>
        <v/>
      </c>
      <c r="AM426" s="416" t="str">
        <f t="shared" si="91"/>
        <v/>
      </c>
      <c r="AN426" s="731"/>
      <c r="AO426" s="732"/>
      <c r="AP426" s="732"/>
      <c r="AQ426" s="479"/>
      <c r="AR426" s="479"/>
      <c r="AS426" s="584"/>
      <c r="AT426" s="584"/>
      <c r="AU426" s="585" t="str">
        <f t="shared" si="98"/>
        <v/>
      </c>
      <c r="AV426" s="585" t="str">
        <f t="shared" si="99"/>
        <v/>
      </c>
      <c r="AW426" s="479"/>
      <c r="AX426" s="479"/>
      <c r="AY426" s="587" t="str">
        <f t="shared" si="103"/>
        <v/>
      </c>
      <c r="AZ426" s="587" t="str">
        <f t="shared" si="104"/>
        <v/>
      </c>
      <c r="BA426" s="587" t="str">
        <f t="shared" si="105"/>
        <v/>
      </c>
      <c r="BB426" s="587" t="str">
        <f t="shared" si="106"/>
        <v/>
      </c>
      <c r="BC426" s="587" t="str">
        <f t="shared" si="107"/>
        <v/>
      </c>
      <c r="BD426" s="587" t="str">
        <f t="shared" si="108"/>
        <v/>
      </c>
      <c r="BE426" s="808"/>
      <c r="BF426" s="646"/>
      <c r="BG426" s="649"/>
      <c r="BH426" s="649"/>
    </row>
    <row r="427" spans="2:60" ht="13.5" customHeight="1" x14ac:dyDescent="0.25">
      <c r="B427" s="401"/>
      <c r="D427" s="416">
        <f t="shared" si="101"/>
        <v>417</v>
      </c>
      <c r="E427" s="534"/>
      <c r="F427" s="534"/>
      <c r="G427" s="534"/>
      <c r="H427" s="534"/>
      <c r="I427" s="571"/>
      <c r="J427" s="571"/>
      <c r="K427" s="571"/>
      <c r="L427" s="571"/>
      <c r="M427" s="571"/>
      <c r="N427" s="484"/>
      <c r="O427" s="484"/>
      <c r="P427" s="586"/>
      <c r="Q427" s="571"/>
      <c r="R427" s="571"/>
      <c r="S427" s="571"/>
      <c r="T427" s="899"/>
      <c r="U427" s="756"/>
      <c r="V427" s="756"/>
      <c r="W427" s="581"/>
      <c r="X427" s="571"/>
      <c r="Y427" s="571"/>
      <c r="Z427" s="571"/>
      <c r="AA427" s="791"/>
      <c r="AB427" s="583"/>
      <c r="AC427" s="571"/>
      <c r="AD427" s="813"/>
      <c r="AE427" s="646"/>
      <c r="AF427" s="730"/>
      <c r="AG427" s="646"/>
      <c r="AH427" s="730"/>
      <c r="AI427" s="646"/>
      <c r="AJ427" s="416">
        <f t="shared" si="100"/>
        <v>417</v>
      </c>
      <c r="AK427" s="416" t="str">
        <f t="shared" si="102"/>
        <v/>
      </c>
      <c r="AL427" s="416" t="str">
        <f t="shared" si="90"/>
        <v/>
      </c>
      <c r="AM427" s="416" t="str">
        <f t="shared" si="91"/>
        <v/>
      </c>
      <c r="AN427" s="731"/>
      <c r="AO427" s="732"/>
      <c r="AP427" s="732"/>
      <c r="AQ427" s="479"/>
      <c r="AR427" s="479"/>
      <c r="AS427" s="584"/>
      <c r="AT427" s="584"/>
      <c r="AU427" s="585" t="str">
        <f t="shared" si="98"/>
        <v/>
      </c>
      <c r="AV427" s="585" t="str">
        <f t="shared" si="99"/>
        <v/>
      </c>
      <c r="AW427" s="479"/>
      <c r="AX427" s="479"/>
      <c r="AY427" s="587" t="str">
        <f t="shared" si="103"/>
        <v/>
      </c>
      <c r="AZ427" s="587" t="str">
        <f t="shared" si="104"/>
        <v/>
      </c>
      <c r="BA427" s="587" t="str">
        <f t="shared" si="105"/>
        <v/>
      </c>
      <c r="BB427" s="587" t="str">
        <f t="shared" si="106"/>
        <v/>
      </c>
      <c r="BC427" s="587" t="str">
        <f t="shared" si="107"/>
        <v/>
      </c>
      <c r="BD427" s="587" t="str">
        <f t="shared" si="108"/>
        <v/>
      </c>
      <c r="BE427" s="808"/>
      <c r="BF427" s="646"/>
      <c r="BG427" s="649"/>
      <c r="BH427" s="649"/>
    </row>
    <row r="428" spans="2:60" ht="13.5" customHeight="1" x14ac:dyDescent="0.25">
      <c r="B428" s="401"/>
      <c r="D428" s="416">
        <f t="shared" si="101"/>
        <v>418</v>
      </c>
      <c r="E428" s="534"/>
      <c r="F428" s="534"/>
      <c r="G428" s="534"/>
      <c r="H428" s="534"/>
      <c r="I428" s="571"/>
      <c r="J428" s="571"/>
      <c r="K428" s="571"/>
      <c r="L428" s="571"/>
      <c r="M428" s="571"/>
      <c r="N428" s="484"/>
      <c r="O428" s="484"/>
      <c r="P428" s="586"/>
      <c r="Q428" s="571"/>
      <c r="R428" s="571"/>
      <c r="S428" s="571"/>
      <c r="T428" s="899"/>
      <c r="U428" s="756"/>
      <c r="V428" s="756"/>
      <c r="W428" s="581"/>
      <c r="X428" s="571"/>
      <c r="Y428" s="571"/>
      <c r="Z428" s="571"/>
      <c r="AA428" s="791"/>
      <c r="AB428" s="583"/>
      <c r="AC428" s="571"/>
      <c r="AD428" s="813"/>
      <c r="AE428" s="646"/>
      <c r="AF428" s="730"/>
      <c r="AG428" s="646"/>
      <c r="AH428" s="730"/>
      <c r="AI428" s="646"/>
      <c r="AJ428" s="416">
        <f t="shared" si="100"/>
        <v>418</v>
      </c>
      <c r="AK428" s="416" t="str">
        <f t="shared" si="102"/>
        <v/>
      </c>
      <c r="AL428" s="416" t="str">
        <f t="shared" si="90"/>
        <v/>
      </c>
      <c r="AM428" s="416" t="str">
        <f t="shared" si="91"/>
        <v/>
      </c>
      <c r="AN428" s="731"/>
      <c r="AO428" s="732"/>
      <c r="AP428" s="732"/>
      <c r="AQ428" s="479"/>
      <c r="AR428" s="479"/>
      <c r="AS428" s="584"/>
      <c r="AT428" s="584"/>
      <c r="AU428" s="585" t="str">
        <f t="shared" si="98"/>
        <v/>
      </c>
      <c r="AV428" s="585" t="str">
        <f t="shared" si="99"/>
        <v/>
      </c>
      <c r="AW428" s="479"/>
      <c r="AX428" s="479"/>
      <c r="AY428" s="587" t="str">
        <f t="shared" si="103"/>
        <v/>
      </c>
      <c r="AZ428" s="587" t="str">
        <f t="shared" si="104"/>
        <v/>
      </c>
      <c r="BA428" s="587" t="str">
        <f t="shared" si="105"/>
        <v/>
      </c>
      <c r="BB428" s="587" t="str">
        <f t="shared" si="106"/>
        <v/>
      </c>
      <c r="BC428" s="587" t="str">
        <f t="shared" si="107"/>
        <v/>
      </c>
      <c r="BD428" s="587" t="str">
        <f t="shared" si="108"/>
        <v/>
      </c>
      <c r="BE428" s="808"/>
      <c r="BF428" s="646"/>
      <c r="BG428" s="649"/>
      <c r="BH428" s="649"/>
    </row>
    <row r="429" spans="2:60" ht="13.5" customHeight="1" x14ac:dyDescent="0.25">
      <c r="B429" s="401"/>
      <c r="D429" s="416">
        <f t="shared" si="101"/>
        <v>419</v>
      </c>
      <c r="E429" s="534"/>
      <c r="F429" s="534"/>
      <c r="G429" s="534"/>
      <c r="H429" s="534"/>
      <c r="I429" s="571"/>
      <c r="J429" s="571"/>
      <c r="K429" s="571"/>
      <c r="L429" s="571"/>
      <c r="M429" s="571"/>
      <c r="N429" s="484"/>
      <c r="O429" s="484"/>
      <c r="P429" s="586"/>
      <c r="Q429" s="571"/>
      <c r="R429" s="571"/>
      <c r="S429" s="571"/>
      <c r="T429" s="899"/>
      <c r="U429" s="756"/>
      <c r="V429" s="756"/>
      <c r="W429" s="581"/>
      <c r="X429" s="571"/>
      <c r="Y429" s="571"/>
      <c r="Z429" s="571"/>
      <c r="AA429" s="791"/>
      <c r="AB429" s="583"/>
      <c r="AC429" s="571"/>
      <c r="AD429" s="813"/>
      <c r="AE429" s="646"/>
      <c r="AF429" s="730"/>
      <c r="AG429" s="646"/>
      <c r="AH429" s="730"/>
      <c r="AI429" s="646"/>
      <c r="AJ429" s="416">
        <f t="shared" si="100"/>
        <v>419</v>
      </c>
      <c r="AK429" s="416" t="str">
        <f t="shared" si="102"/>
        <v/>
      </c>
      <c r="AL429" s="416" t="str">
        <f t="shared" si="90"/>
        <v/>
      </c>
      <c r="AM429" s="416" t="str">
        <f t="shared" si="91"/>
        <v/>
      </c>
      <c r="AN429" s="731"/>
      <c r="AO429" s="732"/>
      <c r="AP429" s="732"/>
      <c r="AQ429" s="479"/>
      <c r="AR429" s="479"/>
      <c r="AS429" s="584"/>
      <c r="AT429" s="584"/>
      <c r="AU429" s="585" t="str">
        <f t="shared" si="98"/>
        <v/>
      </c>
      <c r="AV429" s="585" t="str">
        <f t="shared" si="99"/>
        <v/>
      </c>
      <c r="AW429" s="479"/>
      <c r="AX429" s="479"/>
      <c r="AY429" s="587" t="str">
        <f t="shared" si="103"/>
        <v/>
      </c>
      <c r="AZ429" s="587" t="str">
        <f t="shared" si="104"/>
        <v/>
      </c>
      <c r="BA429" s="587" t="str">
        <f t="shared" si="105"/>
        <v/>
      </c>
      <c r="BB429" s="587" t="str">
        <f t="shared" si="106"/>
        <v/>
      </c>
      <c r="BC429" s="587" t="str">
        <f t="shared" si="107"/>
        <v/>
      </c>
      <c r="BD429" s="587" t="str">
        <f t="shared" si="108"/>
        <v/>
      </c>
      <c r="BE429" s="808"/>
      <c r="BF429" s="646"/>
      <c r="BG429" s="649"/>
      <c r="BH429" s="649"/>
    </row>
    <row r="430" spans="2:60" ht="13.5" customHeight="1" x14ac:dyDescent="0.25">
      <c r="B430" s="401"/>
      <c r="D430" s="416">
        <f t="shared" si="101"/>
        <v>420</v>
      </c>
      <c r="E430" s="534"/>
      <c r="F430" s="534"/>
      <c r="G430" s="534"/>
      <c r="H430" s="534"/>
      <c r="I430" s="571"/>
      <c r="J430" s="571"/>
      <c r="K430" s="571"/>
      <c r="L430" s="571"/>
      <c r="M430" s="571"/>
      <c r="N430" s="484"/>
      <c r="O430" s="484"/>
      <c r="P430" s="586"/>
      <c r="Q430" s="571"/>
      <c r="R430" s="571"/>
      <c r="S430" s="571"/>
      <c r="T430" s="899"/>
      <c r="U430" s="756"/>
      <c r="V430" s="756"/>
      <c r="W430" s="581"/>
      <c r="X430" s="571"/>
      <c r="Y430" s="571"/>
      <c r="Z430" s="571"/>
      <c r="AA430" s="791"/>
      <c r="AB430" s="583"/>
      <c r="AC430" s="571"/>
      <c r="AD430" s="813"/>
      <c r="AE430" s="646"/>
      <c r="AF430" s="730"/>
      <c r="AG430" s="646"/>
      <c r="AH430" s="730"/>
      <c r="AI430" s="646"/>
      <c r="AJ430" s="416">
        <f>AJ429+1</f>
        <v>420</v>
      </c>
      <c r="AK430" s="416" t="str">
        <f t="shared" si="102"/>
        <v/>
      </c>
      <c r="AL430" s="416" t="str">
        <f t="shared" si="90"/>
        <v/>
      </c>
      <c r="AM430" s="416" t="str">
        <f t="shared" si="91"/>
        <v/>
      </c>
      <c r="AN430" s="731"/>
      <c r="AO430" s="732"/>
      <c r="AP430" s="732"/>
      <c r="AQ430" s="479"/>
      <c r="AR430" s="479"/>
      <c r="AS430" s="584"/>
      <c r="AT430" s="584"/>
      <c r="AU430" s="585" t="str">
        <f t="shared" si="98"/>
        <v/>
      </c>
      <c r="AV430" s="585" t="str">
        <f t="shared" si="99"/>
        <v/>
      </c>
      <c r="AW430" s="479"/>
      <c r="AX430" s="479"/>
      <c r="AY430" s="587" t="str">
        <f t="shared" si="103"/>
        <v/>
      </c>
      <c r="AZ430" s="587" t="str">
        <f t="shared" si="104"/>
        <v/>
      </c>
      <c r="BA430" s="587" t="str">
        <f t="shared" si="105"/>
        <v/>
      </c>
      <c r="BB430" s="587" t="str">
        <f t="shared" si="106"/>
        <v/>
      </c>
      <c r="BC430" s="587" t="str">
        <f t="shared" si="107"/>
        <v/>
      </c>
      <c r="BD430" s="587" t="str">
        <f t="shared" si="108"/>
        <v/>
      </c>
      <c r="BE430" s="808"/>
      <c r="BF430" s="646"/>
      <c r="BG430" s="649"/>
      <c r="BH430" s="649"/>
    </row>
    <row r="431" spans="2:60" ht="13.5" customHeight="1" x14ac:dyDescent="0.25">
      <c r="B431" s="401"/>
      <c r="D431" s="416">
        <f t="shared" si="101"/>
        <v>421</v>
      </c>
      <c r="E431" s="534"/>
      <c r="F431" s="534"/>
      <c r="G431" s="534"/>
      <c r="H431" s="534"/>
      <c r="I431" s="571"/>
      <c r="J431" s="571"/>
      <c r="K431" s="571"/>
      <c r="L431" s="571"/>
      <c r="M431" s="571"/>
      <c r="N431" s="484"/>
      <c r="O431" s="484"/>
      <c r="P431" s="586"/>
      <c r="Q431" s="571"/>
      <c r="R431" s="571"/>
      <c r="S431" s="571"/>
      <c r="T431" s="899"/>
      <c r="U431" s="756"/>
      <c r="V431" s="756"/>
      <c r="W431" s="581"/>
      <c r="X431" s="571"/>
      <c r="Y431" s="571"/>
      <c r="Z431" s="571"/>
      <c r="AA431" s="791"/>
      <c r="AB431" s="583"/>
      <c r="AC431" s="571"/>
      <c r="AD431" s="813"/>
      <c r="AE431" s="646"/>
      <c r="AF431" s="730"/>
      <c r="AG431" s="646"/>
      <c r="AH431" s="730"/>
      <c r="AI431" s="646"/>
      <c r="AJ431" s="416">
        <f>AJ430+1</f>
        <v>421</v>
      </c>
      <c r="AK431" s="416" t="str">
        <f t="shared" si="102"/>
        <v/>
      </c>
      <c r="AL431" s="416" t="str">
        <f t="shared" si="90"/>
        <v/>
      </c>
      <c r="AM431" s="416" t="str">
        <f t="shared" si="91"/>
        <v/>
      </c>
      <c r="AN431" s="731"/>
      <c r="AO431" s="732"/>
      <c r="AP431" s="732"/>
      <c r="AQ431" s="479"/>
      <c r="AR431" s="479"/>
      <c r="AS431" s="584"/>
      <c r="AT431" s="584"/>
      <c r="AU431" s="585" t="str">
        <f t="shared" si="98"/>
        <v/>
      </c>
      <c r="AV431" s="585" t="str">
        <f t="shared" si="99"/>
        <v/>
      </c>
      <c r="AW431" s="479"/>
      <c r="AX431" s="479"/>
      <c r="AY431" s="587" t="str">
        <f t="shared" si="103"/>
        <v/>
      </c>
      <c r="AZ431" s="587" t="str">
        <f t="shared" si="104"/>
        <v/>
      </c>
      <c r="BA431" s="587" t="str">
        <f t="shared" si="105"/>
        <v/>
      </c>
      <c r="BB431" s="587" t="str">
        <f t="shared" si="106"/>
        <v/>
      </c>
      <c r="BC431" s="587" t="str">
        <f t="shared" si="107"/>
        <v/>
      </c>
      <c r="BD431" s="587" t="str">
        <f t="shared" si="108"/>
        <v/>
      </c>
      <c r="BE431" s="808"/>
      <c r="BF431" s="646"/>
      <c r="BG431" s="649"/>
      <c r="BH431" s="649"/>
    </row>
    <row r="432" spans="2:60" ht="13.5" customHeight="1" x14ac:dyDescent="0.25">
      <c r="B432" s="401"/>
      <c r="D432" s="416">
        <f>D431+1</f>
        <v>422</v>
      </c>
      <c r="E432" s="534"/>
      <c r="F432" s="534"/>
      <c r="G432" s="534"/>
      <c r="H432" s="534"/>
      <c r="I432" s="571"/>
      <c r="J432" s="571"/>
      <c r="K432" s="571"/>
      <c r="L432" s="571"/>
      <c r="M432" s="571"/>
      <c r="N432" s="484"/>
      <c r="O432" s="484"/>
      <c r="P432" s="586"/>
      <c r="Q432" s="571"/>
      <c r="R432" s="571"/>
      <c r="S432" s="571"/>
      <c r="T432" s="899"/>
      <c r="U432" s="756"/>
      <c r="V432" s="756"/>
      <c r="W432" s="581"/>
      <c r="X432" s="571"/>
      <c r="Y432" s="571"/>
      <c r="Z432" s="571"/>
      <c r="AA432" s="791"/>
      <c r="AB432" s="583"/>
      <c r="AC432" s="571"/>
      <c r="AD432" s="813"/>
      <c r="AE432" s="646"/>
      <c r="AF432" s="730"/>
      <c r="AG432" s="646"/>
      <c r="AH432" s="730"/>
      <c r="AI432" s="646"/>
      <c r="AJ432" s="416">
        <f t="shared" ref="AJ432:AJ459" si="109">AJ431+1</f>
        <v>422</v>
      </c>
      <c r="AK432" s="416" t="str">
        <f t="shared" si="102"/>
        <v/>
      </c>
      <c r="AL432" s="416" t="str">
        <f t="shared" si="90"/>
        <v/>
      </c>
      <c r="AM432" s="416" t="str">
        <f t="shared" si="91"/>
        <v/>
      </c>
      <c r="AN432" s="731"/>
      <c r="AO432" s="732"/>
      <c r="AP432" s="732"/>
      <c r="AQ432" s="479"/>
      <c r="AR432" s="479"/>
      <c r="AS432" s="584"/>
      <c r="AT432" s="584"/>
      <c r="AU432" s="585" t="str">
        <f t="shared" si="98"/>
        <v/>
      </c>
      <c r="AV432" s="585" t="str">
        <f t="shared" si="99"/>
        <v/>
      </c>
      <c r="AW432" s="479"/>
      <c r="AX432" s="479"/>
      <c r="AY432" s="587" t="str">
        <f t="shared" si="103"/>
        <v/>
      </c>
      <c r="AZ432" s="587" t="str">
        <f t="shared" si="104"/>
        <v/>
      </c>
      <c r="BA432" s="587" t="str">
        <f t="shared" si="105"/>
        <v/>
      </c>
      <c r="BB432" s="587" t="str">
        <f t="shared" si="106"/>
        <v/>
      </c>
      <c r="BC432" s="587" t="str">
        <f t="shared" si="107"/>
        <v/>
      </c>
      <c r="BD432" s="587" t="str">
        <f t="shared" si="108"/>
        <v/>
      </c>
      <c r="BE432" s="808"/>
      <c r="BF432" s="646"/>
      <c r="BG432" s="649"/>
      <c r="BH432" s="649"/>
    </row>
    <row r="433" spans="2:60" ht="13.5" customHeight="1" x14ac:dyDescent="0.25">
      <c r="B433" s="401"/>
      <c r="D433" s="416">
        <f>D432+1</f>
        <v>423</v>
      </c>
      <c r="E433" s="534"/>
      <c r="F433" s="534"/>
      <c r="G433" s="534"/>
      <c r="H433" s="534"/>
      <c r="I433" s="571"/>
      <c r="J433" s="571"/>
      <c r="K433" s="571"/>
      <c r="L433" s="571"/>
      <c r="M433" s="571"/>
      <c r="N433" s="484"/>
      <c r="O433" s="484"/>
      <c r="P433" s="586"/>
      <c r="Q433" s="571"/>
      <c r="R433" s="571"/>
      <c r="S433" s="571"/>
      <c r="T433" s="899"/>
      <c r="U433" s="756"/>
      <c r="V433" s="756"/>
      <c r="W433" s="581"/>
      <c r="X433" s="571"/>
      <c r="Y433" s="571"/>
      <c r="Z433" s="571"/>
      <c r="AA433" s="791"/>
      <c r="AB433" s="583"/>
      <c r="AC433" s="571"/>
      <c r="AD433" s="813"/>
      <c r="AE433" s="646"/>
      <c r="AF433" s="730"/>
      <c r="AG433" s="646"/>
      <c r="AH433" s="730"/>
      <c r="AI433" s="646"/>
      <c r="AJ433" s="416">
        <f t="shared" si="109"/>
        <v>423</v>
      </c>
      <c r="AK433" s="416" t="str">
        <f t="shared" si="102"/>
        <v/>
      </c>
      <c r="AL433" s="416" t="str">
        <f t="shared" si="90"/>
        <v/>
      </c>
      <c r="AM433" s="416" t="str">
        <f t="shared" si="91"/>
        <v/>
      </c>
      <c r="AN433" s="731"/>
      <c r="AO433" s="732"/>
      <c r="AP433" s="732"/>
      <c r="AQ433" s="479"/>
      <c r="AR433" s="479"/>
      <c r="AS433" s="584"/>
      <c r="AT433" s="584"/>
      <c r="AU433" s="585" t="str">
        <f t="shared" si="98"/>
        <v/>
      </c>
      <c r="AV433" s="585" t="str">
        <f t="shared" si="99"/>
        <v/>
      </c>
      <c r="AW433" s="479"/>
      <c r="AX433" s="479"/>
      <c r="AY433" s="587" t="str">
        <f t="shared" si="103"/>
        <v/>
      </c>
      <c r="AZ433" s="587" t="str">
        <f t="shared" si="104"/>
        <v/>
      </c>
      <c r="BA433" s="587" t="str">
        <f t="shared" si="105"/>
        <v/>
      </c>
      <c r="BB433" s="587" t="str">
        <f t="shared" si="106"/>
        <v/>
      </c>
      <c r="BC433" s="587" t="str">
        <f t="shared" si="107"/>
        <v/>
      </c>
      <c r="BD433" s="587" t="str">
        <f t="shared" si="108"/>
        <v/>
      </c>
      <c r="BE433" s="808"/>
      <c r="BF433" s="646"/>
      <c r="BG433" s="649"/>
      <c r="BH433" s="649"/>
    </row>
    <row r="434" spans="2:60" ht="13.5" customHeight="1" x14ac:dyDescent="0.25">
      <c r="B434" s="401"/>
      <c r="D434" s="416">
        <f t="shared" ref="D434:D461" si="110">D433+1</f>
        <v>424</v>
      </c>
      <c r="E434" s="534"/>
      <c r="F434" s="534"/>
      <c r="G434" s="534"/>
      <c r="H434" s="534"/>
      <c r="I434" s="571"/>
      <c r="J434" s="571"/>
      <c r="K434" s="571"/>
      <c r="L434" s="571"/>
      <c r="M434" s="571"/>
      <c r="N434" s="484"/>
      <c r="O434" s="484"/>
      <c r="P434" s="586"/>
      <c r="Q434" s="571"/>
      <c r="R434" s="571"/>
      <c r="S434" s="571"/>
      <c r="T434" s="899"/>
      <c r="U434" s="756"/>
      <c r="V434" s="756"/>
      <c r="W434" s="581"/>
      <c r="X434" s="571"/>
      <c r="Y434" s="571"/>
      <c r="Z434" s="571"/>
      <c r="AA434" s="791"/>
      <c r="AB434" s="583"/>
      <c r="AC434" s="571"/>
      <c r="AD434" s="813"/>
      <c r="AE434" s="646"/>
      <c r="AF434" s="730"/>
      <c r="AG434" s="646"/>
      <c r="AH434" s="730"/>
      <c r="AI434" s="646"/>
      <c r="AJ434" s="416">
        <f t="shared" si="109"/>
        <v>424</v>
      </c>
      <c r="AK434" s="416" t="str">
        <f t="shared" si="102"/>
        <v/>
      </c>
      <c r="AL434" s="416" t="str">
        <f t="shared" si="90"/>
        <v/>
      </c>
      <c r="AM434" s="416" t="str">
        <f t="shared" si="91"/>
        <v/>
      </c>
      <c r="AN434" s="731"/>
      <c r="AO434" s="732"/>
      <c r="AP434" s="732"/>
      <c r="AQ434" s="479"/>
      <c r="AR434" s="479"/>
      <c r="AS434" s="584"/>
      <c r="AT434" s="584"/>
      <c r="AU434" s="585" t="str">
        <f t="shared" si="98"/>
        <v/>
      </c>
      <c r="AV434" s="585" t="str">
        <f t="shared" si="99"/>
        <v/>
      </c>
      <c r="AW434" s="479"/>
      <c r="AX434" s="479"/>
      <c r="AY434" s="587" t="str">
        <f t="shared" si="103"/>
        <v/>
      </c>
      <c r="AZ434" s="587" t="str">
        <f t="shared" si="104"/>
        <v/>
      </c>
      <c r="BA434" s="587" t="str">
        <f t="shared" si="105"/>
        <v/>
      </c>
      <c r="BB434" s="587" t="str">
        <f t="shared" si="106"/>
        <v/>
      </c>
      <c r="BC434" s="587" t="str">
        <f t="shared" si="107"/>
        <v/>
      </c>
      <c r="BD434" s="587" t="str">
        <f t="shared" si="108"/>
        <v/>
      </c>
      <c r="BE434" s="808"/>
      <c r="BF434" s="646"/>
      <c r="BG434" s="649"/>
      <c r="BH434" s="649"/>
    </row>
    <row r="435" spans="2:60" ht="13.5" customHeight="1" x14ac:dyDescent="0.25">
      <c r="B435" s="401"/>
      <c r="D435" s="416">
        <f t="shared" si="110"/>
        <v>425</v>
      </c>
      <c r="E435" s="534"/>
      <c r="F435" s="534"/>
      <c r="G435" s="534"/>
      <c r="H435" s="534"/>
      <c r="I435" s="571"/>
      <c r="J435" s="571"/>
      <c r="K435" s="571"/>
      <c r="L435" s="571"/>
      <c r="M435" s="571"/>
      <c r="N435" s="484"/>
      <c r="O435" s="484"/>
      <c r="P435" s="586"/>
      <c r="Q435" s="571"/>
      <c r="R435" s="571"/>
      <c r="S435" s="571"/>
      <c r="T435" s="899"/>
      <c r="U435" s="756"/>
      <c r="V435" s="756"/>
      <c r="W435" s="581"/>
      <c r="X435" s="571"/>
      <c r="Y435" s="571"/>
      <c r="Z435" s="571"/>
      <c r="AA435" s="791"/>
      <c r="AB435" s="583"/>
      <c r="AC435" s="571"/>
      <c r="AD435" s="813"/>
      <c r="AE435" s="646"/>
      <c r="AF435" s="730"/>
      <c r="AG435" s="646"/>
      <c r="AH435" s="730"/>
      <c r="AI435" s="646"/>
      <c r="AJ435" s="416">
        <f t="shared" si="109"/>
        <v>425</v>
      </c>
      <c r="AK435" s="416" t="str">
        <f t="shared" si="102"/>
        <v/>
      </c>
      <c r="AL435" s="416" t="str">
        <f t="shared" si="90"/>
        <v/>
      </c>
      <c r="AM435" s="416" t="str">
        <f t="shared" si="91"/>
        <v/>
      </c>
      <c r="AN435" s="731"/>
      <c r="AO435" s="732"/>
      <c r="AP435" s="732"/>
      <c r="AQ435" s="479"/>
      <c r="AR435" s="479"/>
      <c r="AS435" s="584"/>
      <c r="AT435" s="584"/>
      <c r="AU435" s="585" t="str">
        <f t="shared" si="98"/>
        <v/>
      </c>
      <c r="AV435" s="585" t="str">
        <f t="shared" si="99"/>
        <v/>
      </c>
      <c r="AW435" s="479"/>
      <c r="AX435" s="479"/>
      <c r="AY435" s="587" t="str">
        <f t="shared" si="103"/>
        <v/>
      </c>
      <c r="AZ435" s="587" t="str">
        <f t="shared" si="104"/>
        <v/>
      </c>
      <c r="BA435" s="587" t="str">
        <f t="shared" si="105"/>
        <v/>
      </c>
      <c r="BB435" s="587" t="str">
        <f t="shared" si="106"/>
        <v/>
      </c>
      <c r="BC435" s="587" t="str">
        <f t="shared" si="107"/>
        <v/>
      </c>
      <c r="BD435" s="587" t="str">
        <f t="shared" si="108"/>
        <v/>
      </c>
      <c r="BE435" s="808"/>
      <c r="BF435" s="646"/>
      <c r="BG435" s="649"/>
      <c r="BH435" s="649"/>
    </row>
    <row r="436" spans="2:60" ht="13.5" customHeight="1" x14ac:dyDescent="0.25">
      <c r="B436" s="401"/>
      <c r="D436" s="416">
        <f t="shared" si="110"/>
        <v>426</v>
      </c>
      <c r="E436" s="534"/>
      <c r="F436" s="534"/>
      <c r="G436" s="534"/>
      <c r="H436" s="534"/>
      <c r="I436" s="571"/>
      <c r="J436" s="571"/>
      <c r="K436" s="571"/>
      <c r="L436" s="571"/>
      <c r="M436" s="571"/>
      <c r="N436" s="484"/>
      <c r="O436" s="484"/>
      <c r="P436" s="586"/>
      <c r="Q436" s="571"/>
      <c r="R436" s="571"/>
      <c r="S436" s="571"/>
      <c r="T436" s="899"/>
      <c r="U436" s="756"/>
      <c r="V436" s="756"/>
      <c r="W436" s="581"/>
      <c r="X436" s="571"/>
      <c r="Y436" s="571"/>
      <c r="Z436" s="571"/>
      <c r="AA436" s="791"/>
      <c r="AB436" s="583"/>
      <c r="AC436" s="571"/>
      <c r="AD436" s="813"/>
      <c r="AE436" s="646"/>
      <c r="AF436" s="730"/>
      <c r="AG436" s="646"/>
      <c r="AH436" s="730"/>
      <c r="AI436" s="646"/>
      <c r="AJ436" s="416">
        <f t="shared" si="109"/>
        <v>426</v>
      </c>
      <c r="AK436" s="416" t="str">
        <f t="shared" si="102"/>
        <v/>
      </c>
      <c r="AL436" s="416" t="str">
        <f t="shared" si="90"/>
        <v/>
      </c>
      <c r="AM436" s="416" t="str">
        <f t="shared" si="91"/>
        <v/>
      </c>
      <c r="AN436" s="731"/>
      <c r="AO436" s="732"/>
      <c r="AP436" s="732"/>
      <c r="AQ436" s="479"/>
      <c r="AR436" s="479"/>
      <c r="AS436" s="584"/>
      <c r="AT436" s="584"/>
      <c r="AU436" s="585" t="str">
        <f t="shared" si="98"/>
        <v/>
      </c>
      <c r="AV436" s="585" t="str">
        <f t="shared" si="99"/>
        <v/>
      </c>
      <c r="AW436" s="479"/>
      <c r="AX436" s="479"/>
      <c r="AY436" s="587" t="str">
        <f t="shared" si="103"/>
        <v/>
      </c>
      <c r="AZ436" s="587" t="str">
        <f t="shared" si="104"/>
        <v/>
      </c>
      <c r="BA436" s="587" t="str">
        <f t="shared" si="105"/>
        <v/>
      </c>
      <c r="BB436" s="587" t="str">
        <f t="shared" si="106"/>
        <v/>
      </c>
      <c r="BC436" s="587" t="str">
        <f t="shared" si="107"/>
        <v/>
      </c>
      <c r="BD436" s="587" t="str">
        <f t="shared" si="108"/>
        <v/>
      </c>
      <c r="BE436" s="808"/>
      <c r="BF436" s="646"/>
      <c r="BG436" s="649"/>
      <c r="BH436" s="649"/>
    </row>
    <row r="437" spans="2:60" ht="13.5" customHeight="1" x14ac:dyDescent="0.25">
      <c r="B437" s="401"/>
      <c r="D437" s="416">
        <f t="shared" si="110"/>
        <v>427</v>
      </c>
      <c r="E437" s="534"/>
      <c r="F437" s="534"/>
      <c r="G437" s="534"/>
      <c r="H437" s="534"/>
      <c r="I437" s="571"/>
      <c r="J437" s="571"/>
      <c r="K437" s="571"/>
      <c r="L437" s="571"/>
      <c r="M437" s="571"/>
      <c r="N437" s="484"/>
      <c r="O437" s="484"/>
      <c r="P437" s="586"/>
      <c r="Q437" s="571"/>
      <c r="R437" s="571"/>
      <c r="S437" s="571"/>
      <c r="T437" s="899"/>
      <c r="U437" s="756"/>
      <c r="V437" s="756"/>
      <c r="W437" s="581"/>
      <c r="X437" s="571"/>
      <c r="Y437" s="571"/>
      <c r="Z437" s="571"/>
      <c r="AA437" s="791"/>
      <c r="AB437" s="583"/>
      <c r="AC437" s="571"/>
      <c r="AD437" s="813"/>
      <c r="AE437" s="646"/>
      <c r="AF437" s="730"/>
      <c r="AG437" s="646"/>
      <c r="AH437" s="730"/>
      <c r="AI437" s="646"/>
      <c r="AJ437" s="416">
        <f t="shared" si="109"/>
        <v>427</v>
      </c>
      <c r="AK437" s="416" t="str">
        <f t="shared" si="102"/>
        <v/>
      </c>
      <c r="AL437" s="416" t="str">
        <f t="shared" si="90"/>
        <v/>
      </c>
      <c r="AM437" s="416" t="str">
        <f t="shared" si="91"/>
        <v/>
      </c>
      <c r="AN437" s="731"/>
      <c r="AO437" s="732"/>
      <c r="AP437" s="732"/>
      <c r="AQ437" s="479"/>
      <c r="AR437" s="479"/>
      <c r="AS437" s="584"/>
      <c r="AT437" s="584"/>
      <c r="AU437" s="585" t="str">
        <f t="shared" si="98"/>
        <v/>
      </c>
      <c r="AV437" s="585" t="str">
        <f t="shared" si="99"/>
        <v/>
      </c>
      <c r="AW437" s="479"/>
      <c r="AX437" s="479"/>
      <c r="AY437" s="587" t="str">
        <f t="shared" si="103"/>
        <v/>
      </c>
      <c r="AZ437" s="587" t="str">
        <f t="shared" si="104"/>
        <v/>
      </c>
      <c r="BA437" s="587" t="str">
        <f t="shared" si="105"/>
        <v/>
      </c>
      <c r="BB437" s="587" t="str">
        <f t="shared" si="106"/>
        <v/>
      </c>
      <c r="BC437" s="587" t="str">
        <f t="shared" si="107"/>
        <v/>
      </c>
      <c r="BD437" s="587" t="str">
        <f t="shared" si="108"/>
        <v/>
      </c>
      <c r="BE437" s="808"/>
      <c r="BF437" s="646"/>
      <c r="BG437" s="649"/>
      <c r="BH437" s="649"/>
    </row>
    <row r="438" spans="2:60" ht="13.5" customHeight="1" x14ac:dyDescent="0.25">
      <c r="B438" s="401"/>
      <c r="D438" s="416">
        <f t="shared" si="110"/>
        <v>428</v>
      </c>
      <c r="E438" s="534"/>
      <c r="F438" s="534"/>
      <c r="G438" s="534"/>
      <c r="H438" s="534"/>
      <c r="I438" s="571"/>
      <c r="J438" s="571"/>
      <c r="K438" s="571"/>
      <c r="L438" s="571"/>
      <c r="M438" s="571"/>
      <c r="N438" s="484"/>
      <c r="O438" s="484"/>
      <c r="P438" s="586"/>
      <c r="Q438" s="571"/>
      <c r="R438" s="571"/>
      <c r="S438" s="571"/>
      <c r="T438" s="899"/>
      <c r="U438" s="756"/>
      <c r="V438" s="756"/>
      <c r="W438" s="581"/>
      <c r="X438" s="571"/>
      <c r="Y438" s="571"/>
      <c r="Z438" s="571"/>
      <c r="AA438" s="791"/>
      <c r="AB438" s="583"/>
      <c r="AC438" s="571"/>
      <c r="AD438" s="813"/>
      <c r="AE438" s="646"/>
      <c r="AF438" s="730"/>
      <c r="AG438" s="646"/>
      <c r="AH438" s="730"/>
      <c r="AI438" s="646"/>
      <c r="AJ438" s="416">
        <f t="shared" si="109"/>
        <v>428</v>
      </c>
      <c r="AK438" s="416" t="str">
        <f t="shared" si="102"/>
        <v/>
      </c>
      <c r="AL438" s="416" t="str">
        <f t="shared" si="90"/>
        <v/>
      </c>
      <c r="AM438" s="416" t="str">
        <f t="shared" si="91"/>
        <v/>
      </c>
      <c r="AN438" s="731"/>
      <c r="AO438" s="732"/>
      <c r="AP438" s="732"/>
      <c r="AQ438" s="479"/>
      <c r="AR438" s="479"/>
      <c r="AS438" s="584"/>
      <c r="AT438" s="584"/>
      <c r="AU438" s="585" t="str">
        <f t="shared" si="98"/>
        <v/>
      </c>
      <c r="AV438" s="585" t="str">
        <f t="shared" si="99"/>
        <v/>
      </c>
      <c r="AW438" s="479"/>
      <c r="AX438" s="479"/>
      <c r="AY438" s="587" t="str">
        <f t="shared" si="103"/>
        <v/>
      </c>
      <c r="AZ438" s="587" t="str">
        <f t="shared" si="104"/>
        <v/>
      </c>
      <c r="BA438" s="587" t="str">
        <f t="shared" si="105"/>
        <v/>
      </c>
      <c r="BB438" s="587" t="str">
        <f t="shared" si="106"/>
        <v/>
      </c>
      <c r="BC438" s="587" t="str">
        <f t="shared" si="107"/>
        <v/>
      </c>
      <c r="BD438" s="587" t="str">
        <f t="shared" si="108"/>
        <v/>
      </c>
      <c r="BE438" s="808"/>
      <c r="BF438" s="646"/>
      <c r="BG438" s="649"/>
      <c r="BH438" s="649"/>
    </row>
    <row r="439" spans="2:60" ht="13.5" customHeight="1" x14ac:dyDescent="0.25">
      <c r="B439" s="401"/>
      <c r="D439" s="416">
        <f t="shared" si="110"/>
        <v>429</v>
      </c>
      <c r="E439" s="534"/>
      <c r="F439" s="534"/>
      <c r="G439" s="534"/>
      <c r="H439" s="534"/>
      <c r="I439" s="571"/>
      <c r="J439" s="571"/>
      <c r="K439" s="571"/>
      <c r="L439" s="571"/>
      <c r="M439" s="571"/>
      <c r="N439" s="484"/>
      <c r="O439" s="484"/>
      <c r="P439" s="586"/>
      <c r="Q439" s="571"/>
      <c r="R439" s="571"/>
      <c r="S439" s="571"/>
      <c r="T439" s="899"/>
      <c r="U439" s="756"/>
      <c r="V439" s="756"/>
      <c r="W439" s="581"/>
      <c r="X439" s="571"/>
      <c r="Y439" s="571"/>
      <c r="Z439" s="571"/>
      <c r="AA439" s="791"/>
      <c r="AB439" s="583"/>
      <c r="AC439" s="571"/>
      <c r="AD439" s="813"/>
      <c r="AE439" s="646"/>
      <c r="AF439" s="730"/>
      <c r="AG439" s="646"/>
      <c r="AH439" s="730"/>
      <c r="AI439" s="646"/>
      <c r="AJ439" s="416">
        <f t="shared" si="109"/>
        <v>429</v>
      </c>
      <c r="AK439" s="416" t="str">
        <f t="shared" ref="AK439:AK460" si="111">IF(E439="","",E439)</f>
        <v/>
      </c>
      <c r="AL439" s="416" t="str">
        <f t="shared" ref="AL439:AL502" si="112">IF(G439="","",G439)</f>
        <v/>
      </c>
      <c r="AM439" s="416" t="str">
        <f t="shared" ref="AM439:AM502" si="113">IF(H439="","",H439)</f>
        <v/>
      </c>
      <c r="AN439" s="731"/>
      <c r="AO439" s="732"/>
      <c r="AP439" s="732"/>
      <c r="AQ439" s="479"/>
      <c r="AR439" s="479"/>
      <c r="AS439" s="584"/>
      <c r="AT439" s="584"/>
      <c r="AU439" s="585" t="str">
        <f t="shared" si="98"/>
        <v/>
      </c>
      <c r="AV439" s="585" t="str">
        <f t="shared" si="99"/>
        <v/>
      </c>
      <c r="AW439" s="479"/>
      <c r="AX439" s="479"/>
      <c r="AY439" s="587" t="str">
        <f t="shared" ref="AY439:AY460" si="114">IF(Q439="○",IF(AW439="",AU439,AW439),"")</f>
        <v/>
      </c>
      <c r="AZ439" s="587" t="str">
        <f t="shared" ref="AZ439:AZ460" si="115">IF(Q439="○",IF(AX439="",AV439,AX439),"")</f>
        <v/>
      </c>
      <c r="BA439" s="587" t="str">
        <f t="shared" ref="BA439:BA460" si="116">IF(R439="○",IF(AW439="",AU439,AW439),"")</f>
        <v/>
      </c>
      <c r="BB439" s="587" t="str">
        <f t="shared" ref="BB439:BB460" si="117">IF(R439="○",IF(AX439="",AV439,AX439),"")</f>
        <v/>
      </c>
      <c r="BC439" s="587" t="str">
        <f t="shared" ref="BC439:BC460" si="118">IF(S439="○",IF(AW439="",AU439,AW439),"")</f>
        <v/>
      </c>
      <c r="BD439" s="587" t="str">
        <f t="shared" ref="BD439:BD460" si="119">IF(S439="○",IF(AX439="",AV439,AX439),"")</f>
        <v/>
      </c>
      <c r="BE439" s="808"/>
      <c r="BF439" s="646"/>
      <c r="BG439" s="649"/>
      <c r="BH439" s="649"/>
    </row>
    <row r="440" spans="2:60" ht="13.5" customHeight="1" x14ac:dyDescent="0.25">
      <c r="B440" s="401"/>
      <c r="D440" s="416">
        <f t="shared" si="110"/>
        <v>430</v>
      </c>
      <c r="E440" s="534"/>
      <c r="F440" s="534"/>
      <c r="G440" s="534"/>
      <c r="H440" s="534"/>
      <c r="I440" s="571"/>
      <c r="J440" s="571"/>
      <c r="K440" s="571"/>
      <c r="L440" s="571"/>
      <c r="M440" s="571"/>
      <c r="N440" s="484"/>
      <c r="O440" s="484"/>
      <c r="P440" s="586"/>
      <c r="Q440" s="571"/>
      <c r="R440" s="571"/>
      <c r="S440" s="571"/>
      <c r="T440" s="899"/>
      <c r="U440" s="756"/>
      <c r="V440" s="756"/>
      <c r="W440" s="581"/>
      <c r="X440" s="571"/>
      <c r="Y440" s="571"/>
      <c r="Z440" s="571"/>
      <c r="AA440" s="791"/>
      <c r="AB440" s="583"/>
      <c r="AC440" s="571"/>
      <c r="AD440" s="813"/>
      <c r="AE440" s="646"/>
      <c r="AF440" s="730"/>
      <c r="AG440" s="646"/>
      <c r="AH440" s="730"/>
      <c r="AI440" s="646"/>
      <c r="AJ440" s="416">
        <f t="shared" si="109"/>
        <v>430</v>
      </c>
      <c r="AK440" s="416" t="str">
        <f t="shared" si="111"/>
        <v/>
      </c>
      <c r="AL440" s="416" t="str">
        <f t="shared" si="112"/>
        <v/>
      </c>
      <c r="AM440" s="416" t="str">
        <f t="shared" si="113"/>
        <v/>
      </c>
      <c r="AN440" s="731"/>
      <c r="AO440" s="732"/>
      <c r="AP440" s="732"/>
      <c r="AQ440" s="479"/>
      <c r="AR440" s="479"/>
      <c r="AS440" s="584"/>
      <c r="AT440" s="584"/>
      <c r="AU440" s="585" t="str">
        <f t="shared" si="98"/>
        <v/>
      </c>
      <c r="AV440" s="585" t="str">
        <f t="shared" si="99"/>
        <v/>
      </c>
      <c r="AW440" s="479"/>
      <c r="AX440" s="479"/>
      <c r="AY440" s="587" t="str">
        <f t="shared" si="114"/>
        <v/>
      </c>
      <c r="AZ440" s="587" t="str">
        <f t="shared" si="115"/>
        <v/>
      </c>
      <c r="BA440" s="587" t="str">
        <f t="shared" si="116"/>
        <v/>
      </c>
      <c r="BB440" s="587" t="str">
        <f t="shared" si="117"/>
        <v/>
      </c>
      <c r="BC440" s="587" t="str">
        <f t="shared" si="118"/>
        <v/>
      </c>
      <c r="BD440" s="587" t="str">
        <f t="shared" si="119"/>
        <v/>
      </c>
      <c r="BE440" s="808"/>
      <c r="BF440" s="646"/>
      <c r="BG440" s="649"/>
      <c r="BH440" s="649"/>
    </row>
    <row r="441" spans="2:60" ht="13.5" customHeight="1" x14ac:dyDescent="0.25">
      <c r="B441" s="401"/>
      <c r="D441" s="416">
        <f t="shared" si="110"/>
        <v>431</v>
      </c>
      <c r="E441" s="534"/>
      <c r="F441" s="534"/>
      <c r="G441" s="534"/>
      <c r="H441" s="534"/>
      <c r="I441" s="571"/>
      <c r="J441" s="571"/>
      <c r="K441" s="571"/>
      <c r="L441" s="571"/>
      <c r="M441" s="571"/>
      <c r="N441" s="484"/>
      <c r="O441" s="484"/>
      <c r="P441" s="586"/>
      <c r="Q441" s="571"/>
      <c r="R441" s="571"/>
      <c r="S441" s="571"/>
      <c r="T441" s="899"/>
      <c r="U441" s="756"/>
      <c r="V441" s="756"/>
      <c r="W441" s="581"/>
      <c r="X441" s="571"/>
      <c r="Y441" s="571"/>
      <c r="Z441" s="571"/>
      <c r="AA441" s="791"/>
      <c r="AB441" s="583"/>
      <c r="AC441" s="571"/>
      <c r="AD441" s="813"/>
      <c r="AE441" s="646"/>
      <c r="AF441" s="730"/>
      <c r="AG441" s="646"/>
      <c r="AH441" s="730"/>
      <c r="AI441" s="646"/>
      <c r="AJ441" s="416">
        <f t="shared" si="109"/>
        <v>431</v>
      </c>
      <c r="AK441" s="416" t="str">
        <f t="shared" si="111"/>
        <v/>
      </c>
      <c r="AL441" s="416" t="str">
        <f t="shared" si="112"/>
        <v/>
      </c>
      <c r="AM441" s="416" t="str">
        <f t="shared" si="113"/>
        <v/>
      </c>
      <c r="AN441" s="731"/>
      <c r="AO441" s="732"/>
      <c r="AP441" s="732"/>
      <c r="AQ441" s="479"/>
      <c r="AR441" s="479"/>
      <c r="AS441" s="584"/>
      <c r="AT441" s="584"/>
      <c r="AU441" s="585" t="str">
        <f t="shared" si="98"/>
        <v/>
      </c>
      <c r="AV441" s="585" t="str">
        <f t="shared" si="99"/>
        <v/>
      </c>
      <c r="AW441" s="479"/>
      <c r="AX441" s="479"/>
      <c r="AY441" s="587" t="str">
        <f t="shared" si="114"/>
        <v/>
      </c>
      <c r="AZ441" s="587" t="str">
        <f t="shared" si="115"/>
        <v/>
      </c>
      <c r="BA441" s="587" t="str">
        <f t="shared" si="116"/>
        <v/>
      </c>
      <c r="BB441" s="587" t="str">
        <f t="shared" si="117"/>
        <v/>
      </c>
      <c r="BC441" s="587" t="str">
        <f t="shared" si="118"/>
        <v/>
      </c>
      <c r="BD441" s="587" t="str">
        <f t="shared" si="119"/>
        <v/>
      </c>
      <c r="BE441" s="808"/>
      <c r="BF441" s="646"/>
      <c r="BG441" s="649"/>
      <c r="BH441" s="649"/>
    </row>
    <row r="442" spans="2:60" ht="13.5" customHeight="1" x14ac:dyDescent="0.25">
      <c r="B442" s="401"/>
      <c r="D442" s="416">
        <f t="shared" si="110"/>
        <v>432</v>
      </c>
      <c r="E442" s="534"/>
      <c r="F442" s="534"/>
      <c r="G442" s="534"/>
      <c r="H442" s="534"/>
      <c r="I442" s="571"/>
      <c r="J442" s="571"/>
      <c r="K442" s="571"/>
      <c r="L442" s="571"/>
      <c r="M442" s="571"/>
      <c r="N442" s="484"/>
      <c r="O442" s="484"/>
      <c r="P442" s="586"/>
      <c r="Q442" s="571"/>
      <c r="R442" s="571"/>
      <c r="S442" s="571"/>
      <c r="T442" s="899"/>
      <c r="U442" s="756"/>
      <c r="V442" s="756"/>
      <c r="W442" s="581"/>
      <c r="X442" s="571"/>
      <c r="Y442" s="571"/>
      <c r="Z442" s="571"/>
      <c r="AA442" s="791"/>
      <c r="AB442" s="583"/>
      <c r="AC442" s="571"/>
      <c r="AD442" s="813"/>
      <c r="AE442" s="646"/>
      <c r="AF442" s="730"/>
      <c r="AG442" s="646"/>
      <c r="AH442" s="730"/>
      <c r="AI442" s="646"/>
      <c r="AJ442" s="416">
        <f t="shared" si="109"/>
        <v>432</v>
      </c>
      <c r="AK442" s="416" t="str">
        <f t="shared" si="111"/>
        <v/>
      </c>
      <c r="AL442" s="416" t="str">
        <f t="shared" si="112"/>
        <v/>
      </c>
      <c r="AM442" s="416" t="str">
        <f t="shared" si="113"/>
        <v/>
      </c>
      <c r="AN442" s="731"/>
      <c r="AO442" s="732"/>
      <c r="AP442" s="732"/>
      <c r="AQ442" s="479"/>
      <c r="AR442" s="479"/>
      <c r="AS442" s="584"/>
      <c r="AT442" s="584"/>
      <c r="AU442" s="585" t="str">
        <f t="shared" si="98"/>
        <v/>
      </c>
      <c r="AV442" s="585" t="str">
        <f t="shared" si="99"/>
        <v/>
      </c>
      <c r="AW442" s="479"/>
      <c r="AX442" s="479"/>
      <c r="AY442" s="587" t="str">
        <f t="shared" si="114"/>
        <v/>
      </c>
      <c r="AZ442" s="587" t="str">
        <f t="shared" si="115"/>
        <v/>
      </c>
      <c r="BA442" s="587" t="str">
        <f t="shared" si="116"/>
        <v/>
      </c>
      <c r="BB442" s="587" t="str">
        <f t="shared" si="117"/>
        <v/>
      </c>
      <c r="BC442" s="587" t="str">
        <f t="shared" si="118"/>
        <v/>
      </c>
      <c r="BD442" s="587" t="str">
        <f t="shared" si="119"/>
        <v/>
      </c>
      <c r="BE442" s="808"/>
      <c r="BF442" s="646"/>
      <c r="BG442" s="649"/>
      <c r="BH442" s="649"/>
    </row>
    <row r="443" spans="2:60" ht="13.5" customHeight="1" x14ac:dyDescent="0.25">
      <c r="B443" s="401"/>
      <c r="D443" s="416">
        <f t="shared" si="110"/>
        <v>433</v>
      </c>
      <c r="E443" s="534"/>
      <c r="F443" s="534"/>
      <c r="G443" s="534"/>
      <c r="H443" s="534"/>
      <c r="I443" s="571"/>
      <c r="J443" s="571"/>
      <c r="K443" s="571"/>
      <c r="L443" s="571"/>
      <c r="M443" s="571"/>
      <c r="N443" s="484"/>
      <c r="O443" s="484"/>
      <c r="P443" s="586"/>
      <c r="Q443" s="571"/>
      <c r="R443" s="571"/>
      <c r="S443" s="571"/>
      <c r="T443" s="899"/>
      <c r="U443" s="756"/>
      <c r="V443" s="756"/>
      <c r="W443" s="581"/>
      <c r="X443" s="571"/>
      <c r="Y443" s="571"/>
      <c r="Z443" s="571"/>
      <c r="AA443" s="791"/>
      <c r="AB443" s="583"/>
      <c r="AC443" s="571"/>
      <c r="AD443" s="813"/>
      <c r="AE443" s="646"/>
      <c r="AF443" s="730"/>
      <c r="AG443" s="646"/>
      <c r="AH443" s="730"/>
      <c r="AI443" s="646"/>
      <c r="AJ443" s="416">
        <f t="shared" si="109"/>
        <v>433</v>
      </c>
      <c r="AK443" s="416" t="str">
        <f t="shared" si="111"/>
        <v/>
      </c>
      <c r="AL443" s="416" t="str">
        <f t="shared" si="112"/>
        <v/>
      </c>
      <c r="AM443" s="416" t="str">
        <f t="shared" si="113"/>
        <v/>
      </c>
      <c r="AN443" s="731"/>
      <c r="AO443" s="732"/>
      <c r="AP443" s="732"/>
      <c r="AQ443" s="479"/>
      <c r="AR443" s="479"/>
      <c r="AS443" s="584"/>
      <c r="AT443" s="584"/>
      <c r="AU443" s="585" t="str">
        <f t="shared" si="98"/>
        <v/>
      </c>
      <c r="AV443" s="585" t="str">
        <f t="shared" si="99"/>
        <v/>
      </c>
      <c r="AW443" s="479"/>
      <c r="AX443" s="479"/>
      <c r="AY443" s="587" t="str">
        <f t="shared" si="114"/>
        <v/>
      </c>
      <c r="AZ443" s="587" t="str">
        <f t="shared" si="115"/>
        <v/>
      </c>
      <c r="BA443" s="587" t="str">
        <f t="shared" si="116"/>
        <v/>
      </c>
      <c r="BB443" s="587" t="str">
        <f t="shared" si="117"/>
        <v/>
      </c>
      <c r="BC443" s="587" t="str">
        <f t="shared" si="118"/>
        <v/>
      </c>
      <c r="BD443" s="587" t="str">
        <f t="shared" si="119"/>
        <v/>
      </c>
      <c r="BE443" s="808"/>
      <c r="BF443" s="646"/>
      <c r="BG443" s="649"/>
      <c r="BH443" s="649"/>
    </row>
    <row r="444" spans="2:60" ht="13.5" customHeight="1" x14ac:dyDescent="0.25">
      <c r="B444" s="401"/>
      <c r="D444" s="416">
        <f t="shared" si="110"/>
        <v>434</v>
      </c>
      <c r="E444" s="534"/>
      <c r="F444" s="534"/>
      <c r="G444" s="534"/>
      <c r="H444" s="534"/>
      <c r="I444" s="571"/>
      <c r="J444" s="571"/>
      <c r="K444" s="571"/>
      <c r="L444" s="571"/>
      <c r="M444" s="571"/>
      <c r="N444" s="484"/>
      <c r="O444" s="484"/>
      <c r="P444" s="586"/>
      <c r="Q444" s="571"/>
      <c r="R444" s="571"/>
      <c r="S444" s="571"/>
      <c r="T444" s="899"/>
      <c r="U444" s="756"/>
      <c r="V444" s="756"/>
      <c r="W444" s="581"/>
      <c r="X444" s="571"/>
      <c r="Y444" s="571"/>
      <c r="Z444" s="571"/>
      <c r="AA444" s="791"/>
      <c r="AB444" s="583"/>
      <c r="AC444" s="571"/>
      <c r="AD444" s="813"/>
      <c r="AE444" s="646"/>
      <c r="AF444" s="730"/>
      <c r="AG444" s="646"/>
      <c r="AH444" s="730"/>
      <c r="AI444" s="646"/>
      <c r="AJ444" s="416">
        <f t="shared" si="109"/>
        <v>434</v>
      </c>
      <c r="AK444" s="416" t="str">
        <f t="shared" si="111"/>
        <v/>
      </c>
      <c r="AL444" s="416" t="str">
        <f t="shared" si="112"/>
        <v/>
      </c>
      <c r="AM444" s="416" t="str">
        <f t="shared" si="113"/>
        <v/>
      </c>
      <c r="AN444" s="731"/>
      <c r="AO444" s="732"/>
      <c r="AP444" s="732"/>
      <c r="AQ444" s="479"/>
      <c r="AR444" s="479"/>
      <c r="AS444" s="584"/>
      <c r="AT444" s="584"/>
      <c r="AU444" s="585" t="str">
        <f t="shared" si="98"/>
        <v/>
      </c>
      <c r="AV444" s="585" t="str">
        <f t="shared" si="99"/>
        <v/>
      </c>
      <c r="AW444" s="479"/>
      <c r="AX444" s="479"/>
      <c r="AY444" s="587" t="str">
        <f t="shared" si="114"/>
        <v/>
      </c>
      <c r="AZ444" s="587" t="str">
        <f t="shared" si="115"/>
        <v/>
      </c>
      <c r="BA444" s="587" t="str">
        <f t="shared" si="116"/>
        <v/>
      </c>
      <c r="BB444" s="587" t="str">
        <f t="shared" si="117"/>
        <v/>
      </c>
      <c r="BC444" s="587" t="str">
        <f t="shared" si="118"/>
        <v/>
      </c>
      <c r="BD444" s="587" t="str">
        <f t="shared" si="119"/>
        <v/>
      </c>
      <c r="BE444" s="808"/>
      <c r="BF444" s="646"/>
      <c r="BG444" s="649"/>
      <c r="BH444" s="649"/>
    </row>
    <row r="445" spans="2:60" ht="13.5" customHeight="1" x14ac:dyDescent="0.25">
      <c r="B445" s="401"/>
      <c r="D445" s="416">
        <f t="shared" si="110"/>
        <v>435</v>
      </c>
      <c r="E445" s="534"/>
      <c r="F445" s="534"/>
      <c r="G445" s="534"/>
      <c r="H445" s="534"/>
      <c r="I445" s="571"/>
      <c r="J445" s="571"/>
      <c r="K445" s="571"/>
      <c r="L445" s="571"/>
      <c r="M445" s="571"/>
      <c r="N445" s="484"/>
      <c r="O445" s="484"/>
      <c r="P445" s="586"/>
      <c r="Q445" s="571"/>
      <c r="R445" s="571"/>
      <c r="S445" s="571"/>
      <c r="T445" s="899"/>
      <c r="U445" s="756"/>
      <c r="V445" s="756"/>
      <c r="W445" s="581"/>
      <c r="X445" s="571"/>
      <c r="Y445" s="571"/>
      <c r="Z445" s="571"/>
      <c r="AA445" s="791"/>
      <c r="AB445" s="583"/>
      <c r="AC445" s="571"/>
      <c r="AD445" s="813"/>
      <c r="AE445" s="646"/>
      <c r="AF445" s="730"/>
      <c r="AG445" s="646"/>
      <c r="AH445" s="730"/>
      <c r="AI445" s="646"/>
      <c r="AJ445" s="416">
        <f t="shared" si="109"/>
        <v>435</v>
      </c>
      <c r="AK445" s="416" t="str">
        <f t="shared" si="111"/>
        <v/>
      </c>
      <c r="AL445" s="416" t="str">
        <f t="shared" si="112"/>
        <v/>
      </c>
      <c r="AM445" s="416" t="str">
        <f t="shared" si="113"/>
        <v/>
      </c>
      <c r="AN445" s="731"/>
      <c r="AO445" s="732"/>
      <c r="AP445" s="732"/>
      <c r="AQ445" s="479"/>
      <c r="AR445" s="479"/>
      <c r="AS445" s="584"/>
      <c r="AT445" s="584"/>
      <c r="AU445" s="585" t="str">
        <f t="shared" si="98"/>
        <v/>
      </c>
      <c r="AV445" s="585" t="str">
        <f t="shared" si="99"/>
        <v/>
      </c>
      <c r="AW445" s="479"/>
      <c r="AX445" s="479"/>
      <c r="AY445" s="587" t="str">
        <f t="shared" si="114"/>
        <v/>
      </c>
      <c r="AZ445" s="587" t="str">
        <f t="shared" si="115"/>
        <v/>
      </c>
      <c r="BA445" s="587" t="str">
        <f t="shared" si="116"/>
        <v/>
      </c>
      <c r="BB445" s="587" t="str">
        <f t="shared" si="117"/>
        <v/>
      </c>
      <c r="BC445" s="587" t="str">
        <f t="shared" si="118"/>
        <v/>
      </c>
      <c r="BD445" s="587" t="str">
        <f t="shared" si="119"/>
        <v/>
      </c>
      <c r="BE445" s="808"/>
      <c r="BF445" s="646"/>
      <c r="BG445" s="649"/>
      <c r="BH445" s="649"/>
    </row>
    <row r="446" spans="2:60" ht="13.5" customHeight="1" x14ac:dyDescent="0.25">
      <c r="B446" s="401"/>
      <c r="D446" s="416">
        <f t="shared" si="110"/>
        <v>436</v>
      </c>
      <c r="E446" s="534"/>
      <c r="F446" s="534"/>
      <c r="G446" s="534"/>
      <c r="H446" s="534"/>
      <c r="I446" s="571"/>
      <c r="J446" s="571"/>
      <c r="K446" s="571"/>
      <c r="L446" s="571"/>
      <c r="M446" s="571"/>
      <c r="N446" s="484"/>
      <c r="O446" s="484"/>
      <c r="P446" s="586"/>
      <c r="Q446" s="571"/>
      <c r="R446" s="571"/>
      <c r="S446" s="571"/>
      <c r="T446" s="899"/>
      <c r="U446" s="756"/>
      <c r="V446" s="756"/>
      <c r="W446" s="581"/>
      <c r="X446" s="571"/>
      <c r="Y446" s="571"/>
      <c r="Z446" s="571"/>
      <c r="AA446" s="791"/>
      <c r="AB446" s="583"/>
      <c r="AC446" s="571"/>
      <c r="AD446" s="813"/>
      <c r="AE446" s="646"/>
      <c r="AF446" s="730"/>
      <c r="AG446" s="646"/>
      <c r="AH446" s="730"/>
      <c r="AI446" s="646"/>
      <c r="AJ446" s="416">
        <f t="shared" si="109"/>
        <v>436</v>
      </c>
      <c r="AK446" s="416" t="str">
        <f t="shared" si="111"/>
        <v/>
      </c>
      <c r="AL446" s="416" t="str">
        <f t="shared" si="112"/>
        <v/>
      </c>
      <c r="AM446" s="416" t="str">
        <f t="shared" si="113"/>
        <v/>
      </c>
      <c r="AN446" s="731"/>
      <c r="AO446" s="732"/>
      <c r="AP446" s="732"/>
      <c r="AQ446" s="479"/>
      <c r="AR446" s="479"/>
      <c r="AS446" s="584"/>
      <c r="AT446" s="584"/>
      <c r="AU446" s="585" t="str">
        <f t="shared" si="98"/>
        <v/>
      </c>
      <c r="AV446" s="585" t="str">
        <f t="shared" si="99"/>
        <v/>
      </c>
      <c r="AW446" s="479"/>
      <c r="AX446" s="479"/>
      <c r="AY446" s="587" t="str">
        <f t="shared" si="114"/>
        <v/>
      </c>
      <c r="AZ446" s="587" t="str">
        <f t="shared" si="115"/>
        <v/>
      </c>
      <c r="BA446" s="587" t="str">
        <f t="shared" si="116"/>
        <v/>
      </c>
      <c r="BB446" s="587" t="str">
        <f t="shared" si="117"/>
        <v/>
      </c>
      <c r="BC446" s="587" t="str">
        <f t="shared" si="118"/>
        <v/>
      </c>
      <c r="BD446" s="587" t="str">
        <f t="shared" si="119"/>
        <v/>
      </c>
      <c r="BE446" s="808"/>
      <c r="BF446" s="646"/>
      <c r="BG446" s="649"/>
      <c r="BH446" s="649"/>
    </row>
    <row r="447" spans="2:60" ht="13.5" customHeight="1" x14ac:dyDescent="0.25">
      <c r="B447" s="401"/>
      <c r="D447" s="416">
        <f t="shared" si="110"/>
        <v>437</v>
      </c>
      <c r="E447" s="534"/>
      <c r="F447" s="534"/>
      <c r="G447" s="534"/>
      <c r="H447" s="534"/>
      <c r="I447" s="571"/>
      <c r="J447" s="571"/>
      <c r="K447" s="571"/>
      <c r="L447" s="571"/>
      <c r="M447" s="571"/>
      <c r="N447" s="484"/>
      <c r="O447" s="484"/>
      <c r="P447" s="586"/>
      <c r="Q447" s="571"/>
      <c r="R447" s="571"/>
      <c r="S447" s="571"/>
      <c r="T447" s="899"/>
      <c r="U447" s="756"/>
      <c r="V447" s="756"/>
      <c r="W447" s="581"/>
      <c r="X447" s="571"/>
      <c r="Y447" s="571"/>
      <c r="Z447" s="571"/>
      <c r="AA447" s="791"/>
      <c r="AB447" s="583"/>
      <c r="AC447" s="571"/>
      <c r="AD447" s="813"/>
      <c r="AE447" s="646"/>
      <c r="AF447" s="730"/>
      <c r="AG447" s="646"/>
      <c r="AH447" s="730"/>
      <c r="AI447" s="646"/>
      <c r="AJ447" s="416">
        <f t="shared" si="109"/>
        <v>437</v>
      </c>
      <c r="AK447" s="416" t="str">
        <f t="shared" si="111"/>
        <v/>
      </c>
      <c r="AL447" s="416" t="str">
        <f t="shared" si="112"/>
        <v/>
      </c>
      <c r="AM447" s="416" t="str">
        <f t="shared" si="113"/>
        <v/>
      </c>
      <c r="AN447" s="731"/>
      <c r="AO447" s="732"/>
      <c r="AP447" s="732"/>
      <c r="AQ447" s="479"/>
      <c r="AR447" s="479"/>
      <c r="AS447" s="584"/>
      <c r="AT447" s="584"/>
      <c r="AU447" s="585" t="str">
        <f t="shared" si="98"/>
        <v/>
      </c>
      <c r="AV447" s="585" t="str">
        <f t="shared" si="99"/>
        <v/>
      </c>
      <c r="AW447" s="479"/>
      <c r="AX447" s="479"/>
      <c r="AY447" s="587" t="str">
        <f t="shared" si="114"/>
        <v/>
      </c>
      <c r="AZ447" s="587" t="str">
        <f t="shared" si="115"/>
        <v/>
      </c>
      <c r="BA447" s="587" t="str">
        <f t="shared" si="116"/>
        <v/>
      </c>
      <c r="BB447" s="587" t="str">
        <f t="shared" si="117"/>
        <v/>
      </c>
      <c r="BC447" s="587" t="str">
        <f t="shared" si="118"/>
        <v/>
      </c>
      <c r="BD447" s="587" t="str">
        <f t="shared" si="119"/>
        <v/>
      </c>
      <c r="BE447" s="808"/>
      <c r="BF447" s="646"/>
      <c r="BG447" s="649"/>
      <c r="BH447" s="649"/>
    </row>
    <row r="448" spans="2:60" ht="13.5" customHeight="1" x14ac:dyDescent="0.25">
      <c r="B448" s="401"/>
      <c r="D448" s="416">
        <f t="shared" si="110"/>
        <v>438</v>
      </c>
      <c r="E448" s="534"/>
      <c r="F448" s="534"/>
      <c r="G448" s="534"/>
      <c r="H448" s="534"/>
      <c r="I448" s="571"/>
      <c r="J448" s="571"/>
      <c r="K448" s="571"/>
      <c r="L448" s="571"/>
      <c r="M448" s="571"/>
      <c r="N448" s="484"/>
      <c r="O448" s="484"/>
      <c r="P448" s="586"/>
      <c r="Q448" s="571"/>
      <c r="R448" s="571"/>
      <c r="S448" s="571"/>
      <c r="T448" s="899"/>
      <c r="U448" s="756"/>
      <c r="V448" s="756"/>
      <c r="W448" s="581"/>
      <c r="X448" s="571"/>
      <c r="Y448" s="571"/>
      <c r="Z448" s="571"/>
      <c r="AA448" s="791"/>
      <c r="AB448" s="583"/>
      <c r="AC448" s="571"/>
      <c r="AD448" s="813"/>
      <c r="AE448" s="646"/>
      <c r="AF448" s="730"/>
      <c r="AG448" s="646"/>
      <c r="AH448" s="730"/>
      <c r="AI448" s="646"/>
      <c r="AJ448" s="416">
        <f t="shared" si="109"/>
        <v>438</v>
      </c>
      <c r="AK448" s="416" t="str">
        <f t="shared" si="111"/>
        <v/>
      </c>
      <c r="AL448" s="416" t="str">
        <f t="shared" si="112"/>
        <v/>
      </c>
      <c r="AM448" s="416" t="str">
        <f t="shared" si="113"/>
        <v/>
      </c>
      <c r="AN448" s="731"/>
      <c r="AO448" s="732"/>
      <c r="AP448" s="732"/>
      <c r="AQ448" s="479"/>
      <c r="AR448" s="479"/>
      <c r="AS448" s="584"/>
      <c r="AT448" s="584"/>
      <c r="AU448" s="585" t="str">
        <f t="shared" si="98"/>
        <v/>
      </c>
      <c r="AV448" s="585" t="str">
        <f t="shared" si="99"/>
        <v/>
      </c>
      <c r="AW448" s="479"/>
      <c r="AX448" s="479"/>
      <c r="AY448" s="587" t="str">
        <f t="shared" si="114"/>
        <v/>
      </c>
      <c r="AZ448" s="587" t="str">
        <f t="shared" si="115"/>
        <v/>
      </c>
      <c r="BA448" s="587" t="str">
        <f t="shared" si="116"/>
        <v/>
      </c>
      <c r="BB448" s="587" t="str">
        <f t="shared" si="117"/>
        <v/>
      </c>
      <c r="BC448" s="587" t="str">
        <f t="shared" si="118"/>
        <v/>
      </c>
      <c r="BD448" s="587" t="str">
        <f t="shared" si="119"/>
        <v/>
      </c>
      <c r="BE448" s="808"/>
      <c r="BF448" s="646"/>
      <c r="BG448" s="649"/>
      <c r="BH448" s="649"/>
    </row>
    <row r="449" spans="2:60" ht="13.5" customHeight="1" x14ac:dyDescent="0.25">
      <c r="B449" s="401"/>
      <c r="D449" s="416">
        <f t="shared" si="110"/>
        <v>439</v>
      </c>
      <c r="E449" s="534"/>
      <c r="F449" s="534"/>
      <c r="G449" s="534"/>
      <c r="H449" s="534"/>
      <c r="I449" s="571"/>
      <c r="J449" s="571"/>
      <c r="K449" s="571"/>
      <c r="L449" s="571"/>
      <c r="M449" s="571"/>
      <c r="N449" s="484"/>
      <c r="O449" s="484"/>
      <c r="P449" s="586"/>
      <c r="Q449" s="571"/>
      <c r="R449" s="571"/>
      <c r="S449" s="571"/>
      <c r="T449" s="899"/>
      <c r="U449" s="756"/>
      <c r="V449" s="756"/>
      <c r="W449" s="581"/>
      <c r="X449" s="571"/>
      <c r="Y449" s="571"/>
      <c r="Z449" s="571"/>
      <c r="AA449" s="791"/>
      <c r="AB449" s="583"/>
      <c r="AC449" s="571"/>
      <c r="AD449" s="813"/>
      <c r="AE449" s="646"/>
      <c r="AF449" s="730"/>
      <c r="AG449" s="646"/>
      <c r="AH449" s="730"/>
      <c r="AI449" s="646"/>
      <c r="AJ449" s="416">
        <f t="shared" si="109"/>
        <v>439</v>
      </c>
      <c r="AK449" s="416" t="str">
        <f t="shared" si="111"/>
        <v/>
      </c>
      <c r="AL449" s="416" t="str">
        <f t="shared" si="112"/>
        <v/>
      </c>
      <c r="AM449" s="416" t="str">
        <f t="shared" si="113"/>
        <v/>
      </c>
      <c r="AN449" s="731"/>
      <c r="AO449" s="732"/>
      <c r="AP449" s="732"/>
      <c r="AQ449" s="479"/>
      <c r="AR449" s="479"/>
      <c r="AS449" s="584"/>
      <c r="AT449" s="584"/>
      <c r="AU449" s="585" t="str">
        <f t="shared" si="98"/>
        <v/>
      </c>
      <c r="AV449" s="585" t="str">
        <f t="shared" si="99"/>
        <v/>
      </c>
      <c r="AW449" s="479"/>
      <c r="AX449" s="479"/>
      <c r="AY449" s="587" t="str">
        <f t="shared" si="114"/>
        <v/>
      </c>
      <c r="AZ449" s="587" t="str">
        <f t="shared" si="115"/>
        <v/>
      </c>
      <c r="BA449" s="587" t="str">
        <f t="shared" si="116"/>
        <v/>
      </c>
      <c r="BB449" s="587" t="str">
        <f t="shared" si="117"/>
        <v/>
      </c>
      <c r="BC449" s="587" t="str">
        <f t="shared" si="118"/>
        <v/>
      </c>
      <c r="BD449" s="587" t="str">
        <f t="shared" si="119"/>
        <v/>
      </c>
      <c r="BE449" s="808"/>
      <c r="BF449" s="646"/>
      <c r="BG449" s="649"/>
      <c r="BH449" s="649"/>
    </row>
    <row r="450" spans="2:60" ht="13.5" customHeight="1" x14ac:dyDescent="0.25">
      <c r="B450" s="401"/>
      <c r="D450" s="416">
        <f t="shared" si="110"/>
        <v>440</v>
      </c>
      <c r="E450" s="534"/>
      <c r="F450" s="534"/>
      <c r="G450" s="534"/>
      <c r="H450" s="534"/>
      <c r="I450" s="571"/>
      <c r="J450" s="571"/>
      <c r="K450" s="571"/>
      <c r="L450" s="571"/>
      <c r="M450" s="571"/>
      <c r="N450" s="484"/>
      <c r="O450" s="484"/>
      <c r="P450" s="586"/>
      <c r="Q450" s="571"/>
      <c r="R450" s="571"/>
      <c r="S450" s="571"/>
      <c r="T450" s="899"/>
      <c r="U450" s="756"/>
      <c r="V450" s="756"/>
      <c r="W450" s="581"/>
      <c r="X450" s="571"/>
      <c r="Y450" s="571"/>
      <c r="Z450" s="571"/>
      <c r="AA450" s="791"/>
      <c r="AB450" s="583"/>
      <c r="AC450" s="571"/>
      <c r="AD450" s="813"/>
      <c r="AE450" s="646"/>
      <c r="AF450" s="730"/>
      <c r="AG450" s="646"/>
      <c r="AH450" s="730"/>
      <c r="AI450" s="646"/>
      <c r="AJ450" s="416">
        <f t="shared" si="109"/>
        <v>440</v>
      </c>
      <c r="AK450" s="416" t="str">
        <f t="shared" si="111"/>
        <v/>
      </c>
      <c r="AL450" s="416" t="str">
        <f t="shared" si="112"/>
        <v/>
      </c>
      <c r="AM450" s="416" t="str">
        <f t="shared" si="113"/>
        <v/>
      </c>
      <c r="AN450" s="731"/>
      <c r="AO450" s="732"/>
      <c r="AP450" s="732"/>
      <c r="AQ450" s="479"/>
      <c r="AR450" s="479"/>
      <c r="AS450" s="584"/>
      <c r="AT450" s="584"/>
      <c r="AU450" s="585" t="str">
        <f t="shared" si="98"/>
        <v/>
      </c>
      <c r="AV450" s="585" t="str">
        <f t="shared" si="99"/>
        <v/>
      </c>
      <c r="AW450" s="479"/>
      <c r="AX450" s="479"/>
      <c r="AY450" s="587" t="str">
        <f t="shared" si="114"/>
        <v/>
      </c>
      <c r="AZ450" s="587" t="str">
        <f t="shared" si="115"/>
        <v/>
      </c>
      <c r="BA450" s="587" t="str">
        <f t="shared" si="116"/>
        <v/>
      </c>
      <c r="BB450" s="587" t="str">
        <f t="shared" si="117"/>
        <v/>
      </c>
      <c r="BC450" s="587" t="str">
        <f t="shared" si="118"/>
        <v/>
      </c>
      <c r="BD450" s="587" t="str">
        <f t="shared" si="119"/>
        <v/>
      </c>
      <c r="BE450" s="808"/>
      <c r="BF450" s="646"/>
      <c r="BG450" s="649"/>
      <c r="BH450" s="649"/>
    </row>
    <row r="451" spans="2:60" ht="13.5" customHeight="1" x14ac:dyDescent="0.25">
      <c r="B451" s="401"/>
      <c r="D451" s="416">
        <f t="shared" si="110"/>
        <v>441</v>
      </c>
      <c r="E451" s="534"/>
      <c r="F451" s="534"/>
      <c r="G451" s="534"/>
      <c r="H451" s="534"/>
      <c r="I451" s="571"/>
      <c r="J451" s="571"/>
      <c r="K451" s="571"/>
      <c r="L451" s="571"/>
      <c r="M451" s="571"/>
      <c r="N451" s="484"/>
      <c r="O451" s="484"/>
      <c r="P451" s="586"/>
      <c r="Q451" s="571"/>
      <c r="R451" s="571"/>
      <c r="S451" s="571"/>
      <c r="T451" s="899"/>
      <c r="U451" s="756"/>
      <c r="V451" s="756"/>
      <c r="W451" s="581"/>
      <c r="X451" s="571"/>
      <c r="Y451" s="571"/>
      <c r="Z451" s="571"/>
      <c r="AA451" s="791"/>
      <c r="AB451" s="583"/>
      <c r="AC451" s="571"/>
      <c r="AD451" s="813"/>
      <c r="AE451" s="646"/>
      <c r="AF451" s="730"/>
      <c r="AG451" s="646"/>
      <c r="AH451" s="730"/>
      <c r="AI451" s="646"/>
      <c r="AJ451" s="416">
        <f t="shared" si="109"/>
        <v>441</v>
      </c>
      <c r="AK451" s="416" t="str">
        <f t="shared" si="111"/>
        <v/>
      </c>
      <c r="AL451" s="416" t="str">
        <f t="shared" si="112"/>
        <v/>
      </c>
      <c r="AM451" s="416" t="str">
        <f t="shared" si="113"/>
        <v/>
      </c>
      <c r="AN451" s="731"/>
      <c r="AO451" s="732"/>
      <c r="AP451" s="732"/>
      <c r="AQ451" s="479"/>
      <c r="AR451" s="479"/>
      <c r="AS451" s="584"/>
      <c r="AT451" s="584"/>
      <c r="AU451" s="585" t="str">
        <f t="shared" si="98"/>
        <v/>
      </c>
      <c r="AV451" s="585" t="str">
        <f t="shared" si="99"/>
        <v/>
      </c>
      <c r="AW451" s="479"/>
      <c r="AX451" s="479"/>
      <c r="AY451" s="587" t="str">
        <f t="shared" si="114"/>
        <v/>
      </c>
      <c r="AZ451" s="587" t="str">
        <f t="shared" si="115"/>
        <v/>
      </c>
      <c r="BA451" s="587" t="str">
        <f t="shared" si="116"/>
        <v/>
      </c>
      <c r="BB451" s="587" t="str">
        <f t="shared" si="117"/>
        <v/>
      </c>
      <c r="BC451" s="587" t="str">
        <f t="shared" si="118"/>
        <v/>
      </c>
      <c r="BD451" s="587" t="str">
        <f t="shared" si="119"/>
        <v/>
      </c>
      <c r="BE451" s="808"/>
      <c r="BF451" s="646"/>
      <c r="BG451" s="649"/>
      <c r="BH451" s="649"/>
    </row>
    <row r="452" spans="2:60" ht="13.5" customHeight="1" x14ac:dyDescent="0.25">
      <c r="B452" s="401"/>
      <c r="D452" s="416">
        <f t="shared" si="110"/>
        <v>442</v>
      </c>
      <c r="E452" s="534"/>
      <c r="F452" s="534"/>
      <c r="G452" s="534"/>
      <c r="H452" s="534"/>
      <c r="I452" s="571"/>
      <c r="J452" s="571"/>
      <c r="K452" s="571"/>
      <c r="L452" s="571"/>
      <c r="M452" s="571"/>
      <c r="N452" s="484"/>
      <c r="O452" s="484"/>
      <c r="P452" s="586"/>
      <c r="Q452" s="571"/>
      <c r="R452" s="571"/>
      <c r="S452" s="571"/>
      <c r="T452" s="899"/>
      <c r="U452" s="756"/>
      <c r="V452" s="756"/>
      <c r="W452" s="581"/>
      <c r="X452" s="571"/>
      <c r="Y452" s="571"/>
      <c r="Z452" s="571"/>
      <c r="AA452" s="791"/>
      <c r="AB452" s="583"/>
      <c r="AC452" s="571"/>
      <c r="AD452" s="813"/>
      <c r="AE452" s="646"/>
      <c r="AF452" s="730"/>
      <c r="AG452" s="646"/>
      <c r="AH452" s="730"/>
      <c r="AI452" s="646"/>
      <c r="AJ452" s="416">
        <f t="shared" si="109"/>
        <v>442</v>
      </c>
      <c r="AK452" s="416" t="str">
        <f t="shared" si="111"/>
        <v/>
      </c>
      <c r="AL452" s="416" t="str">
        <f t="shared" si="112"/>
        <v/>
      </c>
      <c r="AM452" s="416" t="str">
        <f t="shared" si="113"/>
        <v/>
      </c>
      <c r="AN452" s="731"/>
      <c r="AO452" s="732"/>
      <c r="AP452" s="732"/>
      <c r="AQ452" s="479"/>
      <c r="AR452" s="479"/>
      <c r="AS452" s="584"/>
      <c r="AT452" s="584"/>
      <c r="AU452" s="585" t="str">
        <f t="shared" si="98"/>
        <v/>
      </c>
      <c r="AV452" s="585" t="str">
        <f t="shared" si="99"/>
        <v/>
      </c>
      <c r="AW452" s="479"/>
      <c r="AX452" s="479"/>
      <c r="AY452" s="587" t="str">
        <f t="shared" si="114"/>
        <v/>
      </c>
      <c r="AZ452" s="587" t="str">
        <f t="shared" si="115"/>
        <v/>
      </c>
      <c r="BA452" s="587" t="str">
        <f t="shared" si="116"/>
        <v/>
      </c>
      <c r="BB452" s="587" t="str">
        <f t="shared" si="117"/>
        <v/>
      </c>
      <c r="BC452" s="587" t="str">
        <f t="shared" si="118"/>
        <v/>
      </c>
      <c r="BD452" s="587" t="str">
        <f t="shared" si="119"/>
        <v/>
      </c>
      <c r="BE452" s="808"/>
      <c r="BF452" s="646"/>
      <c r="BG452" s="649"/>
      <c r="BH452" s="649"/>
    </row>
    <row r="453" spans="2:60" ht="13.5" customHeight="1" x14ac:dyDescent="0.25">
      <c r="B453" s="401"/>
      <c r="D453" s="416">
        <f t="shared" si="110"/>
        <v>443</v>
      </c>
      <c r="E453" s="534"/>
      <c r="F453" s="534"/>
      <c r="G453" s="534"/>
      <c r="H453" s="534"/>
      <c r="I453" s="571"/>
      <c r="J453" s="571"/>
      <c r="K453" s="571"/>
      <c r="L453" s="571"/>
      <c r="M453" s="571"/>
      <c r="N453" s="484"/>
      <c r="O453" s="484"/>
      <c r="P453" s="586"/>
      <c r="Q453" s="571"/>
      <c r="R453" s="571"/>
      <c r="S453" s="571"/>
      <c r="T453" s="899"/>
      <c r="U453" s="756"/>
      <c r="V453" s="756"/>
      <c r="W453" s="581"/>
      <c r="X453" s="571"/>
      <c r="Y453" s="571"/>
      <c r="Z453" s="571"/>
      <c r="AA453" s="791"/>
      <c r="AB453" s="583"/>
      <c r="AC453" s="571"/>
      <c r="AD453" s="813"/>
      <c r="AE453" s="646"/>
      <c r="AF453" s="730"/>
      <c r="AG453" s="646"/>
      <c r="AH453" s="730"/>
      <c r="AI453" s="646"/>
      <c r="AJ453" s="416">
        <f t="shared" si="109"/>
        <v>443</v>
      </c>
      <c r="AK453" s="416" t="str">
        <f t="shared" si="111"/>
        <v/>
      </c>
      <c r="AL453" s="416" t="str">
        <f t="shared" si="112"/>
        <v/>
      </c>
      <c r="AM453" s="416" t="str">
        <f t="shared" si="113"/>
        <v/>
      </c>
      <c r="AN453" s="731"/>
      <c r="AO453" s="732"/>
      <c r="AP453" s="732"/>
      <c r="AQ453" s="479"/>
      <c r="AR453" s="479"/>
      <c r="AS453" s="584"/>
      <c r="AT453" s="584"/>
      <c r="AU453" s="585" t="str">
        <f t="shared" si="98"/>
        <v/>
      </c>
      <c r="AV453" s="585" t="str">
        <f t="shared" si="99"/>
        <v/>
      </c>
      <c r="AW453" s="479"/>
      <c r="AX453" s="479"/>
      <c r="AY453" s="587" t="str">
        <f t="shared" si="114"/>
        <v/>
      </c>
      <c r="AZ453" s="587" t="str">
        <f t="shared" si="115"/>
        <v/>
      </c>
      <c r="BA453" s="587" t="str">
        <f t="shared" si="116"/>
        <v/>
      </c>
      <c r="BB453" s="587" t="str">
        <f t="shared" si="117"/>
        <v/>
      </c>
      <c r="BC453" s="587" t="str">
        <f t="shared" si="118"/>
        <v/>
      </c>
      <c r="BD453" s="587" t="str">
        <f t="shared" si="119"/>
        <v/>
      </c>
      <c r="BE453" s="808"/>
      <c r="BF453" s="646"/>
      <c r="BG453" s="649"/>
      <c r="BH453" s="649"/>
    </row>
    <row r="454" spans="2:60" ht="13.5" customHeight="1" x14ac:dyDescent="0.25">
      <c r="B454" s="401"/>
      <c r="D454" s="416">
        <f t="shared" si="110"/>
        <v>444</v>
      </c>
      <c r="E454" s="534"/>
      <c r="F454" s="534"/>
      <c r="G454" s="534"/>
      <c r="H454" s="534"/>
      <c r="I454" s="571"/>
      <c r="J454" s="571"/>
      <c r="K454" s="571"/>
      <c r="L454" s="571"/>
      <c r="M454" s="571"/>
      <c r="N454" s="484"/>
      <c r="O454" s="484"/>
      <c r="P454" s="586"/>
      <c r="Q454" s="571"/>
      <c r="R454" s="571"/>
      <c r="S454" s="571"/>
      <c r="T454" s="899"/>
      <c r="U454" s="756"/>
      <c r="V454" s="756"/>
      <c r="W454" s="581"/>
      <c r="X454" s="571"/>
      <c r="Y454" s="571"/>
      <c r="Z454" s="571"/>
      <c r="AA454" s="791"/>
      <c r="AB454" s="583"/>
      <c r="AC454" s="571"/>
      <c r="AD454" s="813"/>
      <c r="AE454" s="646"/>
      <c r="AF454" s="730"/>
      <c r="AG454" s="646"/>
      <c r="AH454" s="730"/>
      <c r="AI454" s="646"/>
      <c r="AJ454" s="416">
        <f t="shared" si="109"/>
        <v>444</v>
      </c>
      <c r="AK454" s="416" t="str">
        <f t="shared" si="111"/>
        <v/>
      </c>
      <c r="AL454" s="416" t="str">
        <f t="shared" si="112"/>
        <v/>
      </c>
      <c r="AM454" s="416" t="str">
        <f t="shared" si="113"/>
        <v/>
      </c>
      <c r="AN454" s="731"/>
      <c r="AO454" s="732"/>
      <c r="AP454" s="732"/>
      <c r="AQ454" s="479"/>
      <c r="AR454" s="479"/>
      <c r="AS454" s="584"/>
      <c r="AT454" s="584"/>
      <c r="AU454" s="585" t="str">
        <f t="shared" si="98"/>
        <v/>
      </c>
      <c r="AV454" s="585" t="str">
        <f t="shared" si="99"/>
        <v/>
      </c>
      <c r="AW454" s="479"/>
      <c r="AX454" s="479"/>
      <c r="AY454" s="587" t="str">
        <f t="shared" si="114"/>
        <v/>
      </c>
      <c r="AZ454" s="587" t="str">
        <f t="shared" si="115"/>
        <v/>
      </c>
      <c r="BA454" s="587" t="str">
        <f t="shared" si="116"/>
        <v/>
      </c>
      <c r="BB454" s="587" t="str">
        <f t="shared" si="117"/>
        <v/>
      </c>
      <c r="BC454" s="587" t="str">
        <f t="shared" si="118"/>
        <v/>
      </c>
      <c r="BD454" s="587" t="str">
        <f t="shared" si="119"/>
        <v/>
      </c>
      <c r="BE454" s="808"/>
      <c r="BF454" s="646"/>
      <c r="BG454" s="649"/>
      <c r="BH454" s="649"/>
    </row>
    <row r="455" spans="2:60" ht="13.5" customHeight="1" x14ac:dyDescent="0.25">
      <c r="B455" s="401"/>
      <c r="D455" s="416">
        <f t="shared" si="110"/>
        <v>445</v>
      </c>
      <c r="E455" s="534"/>
      <c r="F455" s="534"/>
      <c r="G455" s="534"/>
      <c r="H455" s="534"/>
      <c r="I455" s="571"/>
      <c r="J455" s="571"/>
      <c r="K455" s="571"/>
      <c r="L455" s="571"/>
      <c r="M455" s="571"/>
      <c r="N455" s="484"/>
      <c r="O455" s="484"/>
      <c r="P455" s="586"/>
      <c r="Q455" s="571"/>
      <c r="R455" s="571"/>
      <c r="S455" s="571"/>
      <c r="T455" s="899"/>
      <c r="U455" s="756"/>
      <c r="V455" s="756"/>
      <c r="W455" s="581"/>
      <c r="X455" s="571"/>
      <c r="Y455" s="571"/>
      <c r="Z455" s="571"/>
      <c r="AA455" s="791"/>
      <c r="AB455" s="583"/>
      <c r="AC455" s="571"/>
      <c r="AD455" s="813"/>
      <c r="AE455" s="646"/>
      <c r="AF455" s="730"/>
      <c r="AG455" s="646"/>
      <c r="AH455" s="730"/>
      <c r="AI455" s="646"/>
      <c r="AJ455" s="416">
        <f t="shared" si="109"/>
        <v>445</v>
      </c>
      <c r="AK455" s="416" t="str">
        <f t="shared" si="111"/>
        <v/>
      </c>
      <c r="AL455" s="416" t="str">
        <f t="shared" si="112"/>
        <v/>
      </c>
      <c r="AM455" s="416" t="str">
        <f t="shared" si="113"/>
        <v/>
      </c>
      <c r="AN455" s="731"/>
      <c r="AO455" s="732"/>
      <c r="AP455" s="732"/>
      <c r="AQ455" s="479"/>
      <c r="AR455" s="479"/>
      <c r="AS455" s="584"/>
      <c r="AT455" s="584"/>
      <c r="AU455" s="585" t="str">
        <f t="shared" si="98"/>
        <v/>
      </c>
      <c r="AV455" s="585" t="str">
        <f t="shared" si="99"/>
        <v/>
      </c>
      <c r="AW455" s="479"/>
      <c r="AX455" s="479"/>
      <c r="AY455" s="587" t="str">
        <f t="shared" si="114"/>
        <v/>
      </c>
      <c r="AZ455" s="587" t="str">
        <f t="shared" si="115"/>
        <v/>
      </c>
      <c r="BA455" s="587" t="str">
        <f t="shared" si="116"/>
        <v/>
      </c>
      <c r="BB455" s="587" t="str">
        <f t="shared" si="117"/>
        <v/>
      </c>
      <c r="BC455" s="587" t="str">
        <f t="shared" si="118"/>
        <v/>
      </c>
      <c r="BD455" s="587" t="str">
        <f t="shared" si="119"/>
        <v/>
      </c>
      <c r="BE455" s="808"/>
      <c r="BF455" s="646"/>
      <c r="BG455" s="649"/>
      <c r="BH455" s="649"/>
    </row>
    <row r="456" spans="2:60" ht="13.5" customHeight="1" x14ac:dyDescent="0.25">
      <c r="B456" s="401"/>
      <c r="D456" s="416">
        <f t="shared" si="110"/>
        <v>446</v>
      </c>
      <c r="E456" s="534"/>
      <c r="F456" s="534"/>
      <c r="G456" s="534"/>
      <c r="H456" s="534"/>
      <c r="I456" s="571"/>
      <c r="J456" s="571"/>
      <c r="K456" s="571"/>
      <c r="L456" s="571"/>
      <c r="M456" s="571"/>
      <c r="N456" s="484"/>
      <c r="O456" s="484"/>
      <c r="P456" s="586"/>
      <c r="Q456" s="571"/>
      <c r="R456" s="571"/>
      <c r="S456" s="571"/>
      <c r="T456" s="899"/>
      <c r="U456" s="756"/>
      <c r="V456" s="756"/>
      <c r="W456" s="581"/>
      <c r="X456" s="571"/>
      <c r="Y456" s="571"/>
      <c r="Z456" s="571"/>
      <c r="AA456" s="791"/>
      <c r="AB456" s="583"/>
      <c r="AC456" s="571"/>
      <c r="AD456" s="813"/>
      <c r="AE456" s="646"/>
      <c r="AF456" s="730"/>
      <c r="AG456" s="646"/>
      <c r="AH456" s="730"/>
      <c r="AI456" s="646"/>
      <c r="AJ456" s="416">
        <f t="shared" si="109"/>
        <v>446</v>
      </c>
      <c r="AK456" s="416" t="str">
        <f t="shared" si="111"/>
        <v/>
      </c>
      <c r="AL456" s="416" t="str">
        <f t="shared" si="112"/>
        <v/>
      </c>
      <c r="AM456" s="416" t="str">
        <f t="shared" si="113"/>
        <v/>
      </c>
      <c r="AN456" s="731"/>
      <c r="AO456" s="732"/>
      <c r="AP456" s="732"/>
      <c r="AQ456" s="479"/>
      <c r="AR456" s="479"/>
      <c r="AS456" s="584"/>
      <c r="AT456" s="584"/>
      <c r="AU456" s="585" t="str">
        <f t="shared" si="98"/>
        <v/>
      </c>
      <c r="AV456" s="585" t="str">
        <f t="shared" si="99"/>
        <v/>
      </c>
      <c r="AW456" s="479"/>
      <c r="AX456" s="479"/>
      <c r="AY456" s="587" t="str">
        <f t="shared" si="114"/>
        <v/>
      </c>
      <c r="AZ456" s="587" t="str">
        <f t="shared" si="115"/>
        <v/>
      </c>
      <c r="BA456" s="587" t="str">
        <f t="shared" si="116"/>
        <v/>
      </c>
      <c r="BB456" s="587" t="str">
        <f t="shared" si="117"/>
        <v/>
      </c>
      <c r="BC456" s="587" t="str">
        <f t="shared" si="118"/>
        <v/>
      </c>
      <c r="BD456" s="587" t="str">
        <f t="shared" si="119"/>
        <v/>
      </c>
      <c r="BE456" s="808"/>
      <c r="BF456" s="646"/>
      <c r="BG456" s="649"/>
      <c r="BH456" s="649"/>
    </row>
    <row r="457" spans="2:60" ht="13.5" customHeight="1" x14ac:dyDescent="0.25">
      <c r="B457" s="401"/>
      <c r="D457" s="416">
        <f t="shared" si="110"/>
        <v>447</v>
      </c>
      <c r="E457" s="534"/>
      <c r="F457" s="534"/>
      <c r="G457" s="534"/>
      <c r="H457" s="534"/>
      <c r="I457" s="571"/>
      <c r="J457" s="571"/>
      <c r="K457" s="571"/>
      <c r="L457" s="571"/>
      <c r="M457" s="571"/>
      <c r="N457" s="484"/>
      <c r="O457" s="484"/>
      <c r="P457" s="586"/>
      <c r="Q457" s="571"/>
      <c r="R457" s="571"/>
      <c r="S457" s="571"/>
      <c r="T457" s="899"/>
      <c r="U457" s="756"/>
      <c r="V457" s="756"/>
      <c r="W457" s="581"/>
      <c r="X457" s="571"/>
      <c r="Y457" s="571"/>
      <c r="Z457" s="571"/>
      <c r="AA457" s="791"/>
      <c r="AB457" s="583"/>
      <c r="AC457" s="571"/>
      <c r="AD457" s="813"/>
      <c r="AE457" s="646"/>
      <c r="AF457" s="730"/>
      <c r="AG457" s="646"/>
      <c r="AH457" s="730"/>
      <c r="AI457" s="646"/>
      <c r="AJ457" s="416">
        <f t="shared" si="109"/>
        <v>447</v>
      </c>
      <c r="AK457" s="416" t="str">
        <f t="shared" si="111"/>
        <v/>
      </c>
      <c r="AL457" s="416" t="str">
        <f t="shared" si="112"/>
        <v/>
      </c>
      <c r="AM457" s="416" t="str">
        <f t="shared" si="113"/>
        <v/>
      </c>
      <c r="AN457" s="731"/>
      <c r="AO457" s="732"/>
      <c r="AP457" s="732"/>
      <c r="AQ457" s="479"/>
      <c r="AR457" s="479"/>
      <c r="AS457" s="584"/>
      <c r="AT457" s="584"/>
      <c r="AU457" s="585" t="str">
        <f t="shared" si="98"/>
        <v/>
      </c>
      <c r="AV457" s="585" t="str">
        <f t="shared" si="99"/>
        <v/>
      </c>
      <c r="AW457" s="479"/>
      <c r="AX457" s="479"/>
      <c r="AY457" s="587" t="str">
        <f t="shared" si="114"/>
        <v/>
      </c>
      <c r="AZ457" s="587" t="str">
        <f t="shared" si="115"/>
        <v/>
      </c>
      <c r="BA457" s="587" t="str">
        <f t="shared" si="116"/>
        <v/>
      </c>
      <c r="BB457" s="587" t="str">
        <f t="shared" si="117"/>
        <v/>
      </c>
      <c r="BC457" s="587" t="str">
        <f t="shared" si="118"/>
        <v/>
      </c>
      <c r="BD457" s="587" t="str">
        <f t="shared" si="119"/>
        <v/>
      </c>
      <c r="BE457" s="808"/>
      <c r="BF457" s="646"/>
      <c r="BG457" s="649"/>
      <c r="BH457" s="649"/>
    </row>
    <row r="458" spans="2:60" ht="13.5" customHeight="1" x14ac:dyDescent="0.25">
      <c r="B458" s="401"/>
      <c r="D458" s="416">
        <f t="shared" si="110"/>
        <v>448</v>
      </c>
      <c r="E458" s="534"/>
      <c r="F458" s="534"/>
      <c r="G458" s="534"/>
      <c r="H458" s="534"/>
      <c r="I458" s="571"/>
      <c r="J458" s="571"/>
      <c r="K458" s="571"/>
      <c r="L458" s="571"/>
      <c r="M458" s="571"/>
      <c r="N458" s="484"/>
      <c r="O458" s="484"/>
      <c r="P458" s="586"/>
      <c r="Q458" s="571"/>
      <c r="R458" s="571"/>
      <c r="S458" s="571"/>
      <c r="T458" s="899"/>
      <c r="U458" s="756"/>
      <c r="V458" s="756"/>
      <c r="W458" s="581"/>
      <c r="X458" s="571"/>
      <c r="Y458" s="571"/>
      <c r="Z458" s="571"/>
      <c r="AA458" s="791"/>
      <c r="AB458" s="583"/>
      <c r="AC458" s="571"/>
      <c r="AD458" s="813"/>
      <c r="AE458" s="646"/>
      <c r="AF458" s="730"/>
      <c r="AG458" s="646"/>
      <c r="AH458" s="730"/>
      <c r="AI458" s="646"/>
      <c r="AJ458" s="416">
        <f t="shared" si="109"/>
        <v>448</v>
      </c>
      <c r="AK458" s="416" t="str">
        <f t="shared" si="111"/>
        <v/>
      </c>
      <c r="AL458" s="416" t="str">
        <f t="shared" si="112"/>
        <v/>
      </c>
      <c r="AM458" s="416" t="str">
        <f t="shared" si="113"/>
        <v/>
      </c>
      <c r="AN458" s="731"/>
      <c r="AO458" s="732"/>
      <c r="AP458" s="732"/>
      <c r="AQ458" s="479"/>
      <c r="AR458" s="479"/>
      <c r="AS458" s="584"/>
      <c r="AT458" s="584"/>
      <c r="AU458" s="585" t="str">
        <f t="shared" si="98"/>
        <v/>
      </c>
      <c r="AV458" s="585" t="str">
        <f t="shared" si="99"/>
        <v/>
      </c>
      <c r="AW458" s="479"/>
      <c r="AX458" s="479"/>
      <c r="AY458" s="587" t="str">
        <f t="shared" si="114"/>
        <v/>
      </c>
      <c r="AZ458" s="587" t="str">
        <f t="shared" si="115"/>
        <v/>
      </c>
      <c r="BA458" s="587" t="str">
        <f t="shared" si="116"/>
        <v/>
      </c>
      <c r="BB458" s="587" t="str">
        <f t="shared" si="117"/>
        <v/>
      </c>
      <c r="BC458" s="587" t="str">
        <f t="shared" si="118"/>
        <v/>
      </c>
      <c r="BD458" s="587" t="str">
        <f t="shared" si="119"/>
        <v/>
      </c>
      <c r="BE458" s="808"/>
      <c r="BF458" s="646"/>
      <c r="BG458" s="649"/>
      <c r="BH458" s="649"/>
    </row>
    <row r="459" spans="2:60" ht="13.5" customHeight="1" x14ac:dyDescent="0.25">
      <c r="B459" s="401"/>
      <c r="D459" s="416">
        <f t="shared" si="110"/>
        <v>449</v>
      </c>
      <c r="E459" s="534"/>
      <c r="F459" s="534"/>
      <c r="G459" s="534"/>
      <c r="H459" s="534"/>
      <c r="I459" s="571"/>
      <c r="J459" s="571"/>
      <c r="K459" s="571"/>
      <c r="L459" s="571"/>
      <c r="M459" s="571"/>
      <c r="N459" s="484"/>
      <c r="O459" s="484"/>
      <c r="P459" s="586"/>
      <c r="Q459" s="571"/>
      <c r="R459" s="571"/>
      <c r="S459" s="571"/>
      <c r="T459" s="899"/>
      <c r="U459" s="756"/>
      <c r="V459" s="756"/>
      <c r="W459" s="581"/>
      <c r="X459" s="571"/>
      <c r="Y459" s="571"/>
      <c r="Z459" s="571"/>
      <c r="AA459" s="791"/>
      <c r="AB459" s="583"/>
      <c r="AC459" s="571"/>
      <c r="AD459" s="813"/>
      <c r="AE459" s="646"/>
      <c r="AF459" s="730"/>
      <c r="AG459" s="646"/>
      <c r="AH459" s="730"/>
      <c r="AI459" s="646"/>
      <c r="AJ459" s="416">
        <f t="shared" si="109"/>
        <v>449</v>
      </c>
      <c r="AK459" s="416" t="str">
        <f t="shared" si="111"/>
        <v/>
      </c>
      <c r="AL459" s="416" t="str">
        <f t="shared" si="112"/>
        <v/>
      </c>
      <c r="AM459" s="416" t="str">
        <f t="shared" si="113"/>
        <v/>
      </c>
      <c r="AN459" s="731"/>
      <c r="AO459" s="732"/>
      <c r="AP459" s="732"/>
      <c r="AQ459" s="479"/>
      <c r="AR459" s="479"/>
      <c r="AS459" s="584"/>
      <c r="AT459" s="584"/>
      <c r="AU459" s="585" t="str">
        <f t="shared" si="98"/>
        <v/>
      </c>
      <c r="AV459" s="585" t="str">
        <f t="shared" si="99"/>
        <v/>
      </c>
      <c r="AW459" s="479"/>
      <c r="AX459" s="479"/>
      <c r="AY459" s="587" t="str">
        <f t="shared" si="114"/>
        <v/>
      </c>
      <c r="AZ459" s="587" t="str">
        <f t="shared" si="115"/>
        <v/>
      </c>
      <c r="BA459" s="587" t="str">
        <f t="shared" si="116"/>
        <v/>
      </c>
      <c r="BB459" s="587" t="str">
        <f t="shared" si="117"/>
        <v/>
      </c>
      <c r="BC459" s="587" t="str">
        <f t="shared" si="118"/>
        <v/>
      </c>
      <c r="BD459" s="587" t="str">
        <f t="shared" si="119"/>
        <v/>
      </c>
      <c r="BE459" s="808"/>
      <c r="BF459" s="646"/>
      <c r="BG459" s="649"/>
      <c r="BH459" s="649"/>
    </row>
    <row r="460" spans="2:60" ht="13.5" customHeight="1" x14ac:dyDescent="0.25">
      <c r="B460" s="401"/>
      <c r="D460" s="416">
        <f t="shared" si="110"/>
        <v>450</v>
      </c>
      <c r="E460" s="534"/>
      <c r="F460" s="534"/>
      <c r="G460" s="534"/>
      <c r="H460" s="534"/>
      <c r="I460" s="571"/>
      <c r="J460" s="571"/>
      <c r="K460" s="571"/>
      <c r="L460" s="571"/>
      <c r="M460" s="571"/>
      <c r="N460" s="484"/>
      <c r="O460" s="484"/>
      <c r="P460" s="586"/>
      <c r="Q460" s="571"/>
      <c r="R460" s="571"/>
      <c r="S460" s="571"/>
      <c r="T460" s="899"/>
      <c r="U460" s="756"/>
      <c r="V460" s="756"/>
      <c r="W460" s="581"/>
      <c r="X460" s="571"/>
      <c r="Y460" s="571"/>
      <c r="Z460" s="571"/>
      <c r="AA460" s="791"/>
      <c r="AB460" s="583"/>
      <c r="AC460" s="571"/>
      <c r="AD460" s="813"/>
      <c r="AE460" s="646"/>
      <c r="AF460" s="730"/>
      <c r="AG460" s="646"/>
      <c r="AH460" s="730"/>
      <c r="AI460" s="646"/>
      <c r="AJ460" s="416">
        <f>AJ459+1</f>
        <v>450</v>
      </c>
      <c r="AK460" s="416" t="str">
        <f t="shared" si="111"/>
        <v/>
      </c>
      <c r="AL460" s="416" t="str">
        <f t="shared" si="112"/>
        <v/>
      </c>
      <c r="AM460" s="416" t="str">
        <f t="shared" si="113"/>
        <v/>
      </c>
      <c r="AN460" s="731"/>
      <c r="AO460" s="732"/>
      <c r="AP460" s="732"/>
      <c r="AQ460" s="479"/>
      <c r="AR460" s="479"/>
      <c r="AS460" s="584"/>
      <c r="AT460" s="584"/>
      <c r="AU460" s="585" t="str">
        <f t="shared" ref="AU460:AU523" si="120">IF(P460="","",IF(L460="○",AO460*3.6/1000*P460*AQ460*AS460+AP460*3.6/1000*P460*AR460*AT460,""))</f>
        <v/>
      </c>
      <c r="AV460" s="585" t="str">
        <f t="shared" ref="AV460:AV523" si="121">IF(P460="","",IF(L460&lt;&gt;"○",AO460/1000*P460*AQ460*AS460+AP460/1000*P460*AR460*AT460,""))</f>
        <v/>
      </c>
      <c r="AW460" s="479"/>
      <c r="AX460" s="479"/>
      <c r="AY460" s="587" t="str">
        <f t="shared" si="114"/>
        <v/>
      </c>
      <c r="AZ460" s="587" t="str">
        <f t="shared" si="115"/>
        <v/>
      </c>
      <c r="BA460" s="587" t="str">
        <f t="shared" si="116"/>
        <v/>
      </c>
      <c r="BB460" s="587" t="str">
        <f t="shared" si="117"/>
        <v/>
      </c>
      <c r="BC460" s="587" t="str">
        <f t="shared" si="118"/>
        <v/>
      </c>
      <c r="BD460" s="587" t="str">
        <f t="shared" si="119"/>
        <v/>
      </c>
      <c r="BE460" s="808"/>
      <c r="BF460" s="646"/>
      <c r="BG460" s="649"/>
      <c r="BH460" s="649"/>
    </row>
    <row r="461" spans="2:60" ht="13.5" customHeight="1" x14ac:dyDescent="0.25">
      <c r="B461" s="401"/>
      <c r="D461" s="416">
        <f t="shared" si="110"/>
        <v>451</v>
      </c>
      <c r="E461" s="534"/>
      <c r="F461" s="534"/>
      <c r="G461" s="534"/>
      <c r="H461" s="534"/>
      <c r="I461" s="571"/>
      <c r="J461" s="571"/>
      <c r="K461" s="571"/>
      <c r="L461" s="571"/>
      <c r="M461" s="571"/>
      <c r="N461" s="484"/>
      <c r="O461" s="484"/>
      <c r="P461" s="586"/>
      <c r="Q461" s="571"/>
      <c r="R461" s="571"/>
      <c r="S461" s="571"/>
      <c r="T461" s="899"/>
      <c r="U461" s="756"/>
      <c r="V461" s="756"/>
      <c r="W461" s="581"/>
      <c r="X461" s="571"/>
      <c r="Y461" s="571"/>
      <c r="Z461" s="571"/>
      <c r="AA461" s="791"/>
      <c r="AB461" s="583"/>
      <c r="AC461" s="571"/>
      <c r="AD461" s="813"/>
      <c r="AE461" s="646"/>
      <c r="AF461" s="730"/>
      <c r="AG461" s="646"/>
      <c r="AH461" s="730"/>
      <c r="AI461" s="646"/>
      <c r="AJ461" s="416">
        <f>AJ460+1</f>
        <v>451</v>
      </c>
      <c r="AK461" s="416" t="str">
        <f t="shared" ref="AK461:AK610" si="122">IF(E461="","",E461)</f>
        <v/>
      </c>
      <c r="AL461" s="416" t="str">
        <f t="shared" si="112"/>
        <v/>
      </c>
      <c r="AM461" s="416" t="str">
        <f t="shared" si="113"/>
        <v/>
      </c>
      <c r="AN461" s="731"/>
      <c r="AO461" s="732"/>
      <c r="AP461" s="732"/>
      <c r="AQ461" s="479"/>
      <c r="AR461" s="479"/>
      <c r="AS461" s="584"/>
      <c r="AT461" s="584"/>
      <c r="AU461" s="585" t="str">
        <f t="shared" si="120"/>
        <v/>
      </c>
      <c r="AV461" s="585" t="str">
        <f t="shared" si="121"/>
        <v/>
      </c>
      <c r="AW461" s="479"/>
      <c r="AX461" s="479"/>
      <c r="AY461" s="587" t="str">
        <f t="shared" ref="AY461:AY610" si="123">IF(Q461="○",IF(AW461="",AU461,AW461),"")</f>
        <v/>
      </c>
      <c r="AZ461" s="587" t="str">
        <f t="shared" ref="AZ461:AZ610" si="124">IF(Q461="○",IF(AX461="",AV461,AX461),"")</f>
        <v/>
      </c>
      <c r="BA461" s="587" t="str">
        <f t="shared" ref="BA461:BA610" si="125">IF(R461="○",IF(AW461="",AU461,AW461),"")</f>
        <v/>
      </c>
      <c r="BB461" s="587" t="str">
        <f t="shared" ref="BB461:BB610" si="126">IF(R461="○",IF(AX461="",AV461,AX461),"")</f>
        <v/>
      </c>
      <c r="BC461" s="587" t="str">
        <f t="shared" ref="BC461:BC610" si="127">IF(S461="○",IF(AW461="",AU461,AW461),"")</f>
        <v/>
      </c>
      <c r="BD461" s="587" t="str">
        <f t="shared" ref="BD461:BD610" si="128">IF(S461="○",IF(AX461="",AV461,AX461),"")</f>
        <v/>
      </c>
      <c r="BE461" s="808"/>
      <c r="BF461" s="646"/>
      <c r="BG461" s="649"/>
      <c r="BH461" s="649"/>
    </row>
    <row r="462" spans="2:60" ht="13.5" customHeight="1" x14ac:dyDescent="0.25">
      <c r="B462" s="401"/>
      <c r="D462" s="416">
        <f>D461+1</f>
        <v>452</v>
      </c>
      <c r="E462" s="534"/>
      <c r="F462" s="534"/>
      <c r="G462" s="534"/>
      <c r="H462" s="534"/>
      <c r="I462" s="571"/>
      <c r="J462" s="571"/>
      <c r="K462" s="571"/>
      <c r="L462" s="571"/>
      <c r="M462" s="571"/>
      <c r="N462" s="484"/>
      <c r="O462" s="484"/>
      <c r="P462" s="586"/>
      <c r="Q462" s="571"/>
      <c r="R462" s="571"/>
      <c r="S462" s="571"/>
      <c r="T462" s="899"/>
      <c r="U462" s="756"/>
      <c r="V462" s="756"/>
      <c r="W462" s="581"/>
      <c r="X462" s="571"/>
      <c r="Y462" s="571"/>
      <c r="Z462" s="571"/>
      <c r="AA462" s="791"/>
      <c r="AB462" s="583"/>
      <c r="AC462" s="571"/>
      <c r="AD462" s="813"/>
      <c r="AE462" s="646"/>
      <c r="AF462" s="730"/>
      <c r="AG462" s="646"/>
      <c r="AH462" s="730"/>
      <c r="AI462" s="646"/>
      <c r="AJ462" s="416">
        <f t="shared" ref="AJ462:AJ489" si="129">AJ461+1</f>
        <v>452</v>
      </c>
      <c r="AK462" s="416" t="str">
        <f t="shared" si="122"/>
        <v/>
      </c>
      <c r="AL462" s="416" t="str">
        <f t="shared" si="112"/>
        <v/>
      </c>
      <c r="AM462" s="416" t="str">
        <f t="shared" si="113"/>
        <v/>
      </c>
      <c r="AN462" s="731"/>
      <c r="AO462" s="732"/>
      <c r="AP462" s="732"/>
      <c r="AQ462" s="479"/>
      <c r="AR462" s="479"/>
      <c r="AS462" s="584"/>
      <c r="AT462" s="584"/>
      <c r="AU462" s="585" t="str">
        <f t="shared" si="120"/>
        <v/>
      </c>
      <c r="AV462" s="585" t="str">
        <f t="shared" si="121"/>
        <v/>
      </c>
      <c r="AW462" s="479"/>
      <c r="AX462" s="479"/>
      <c r="AY462" s="587" t="str">
        <f t="shared" si="123"/>
        <v/>
      </c>
      <c r="AZ462" s="587" t="str">
        <f t="shared" si="124"/>
        <v/>
      </c>
      <c r="BA462" s="587" t="str">
        <f t="shared" si="125"/>
        <v/>
      </c>
      <c r="BB462" s="587" t="str">
        <f t="shared" si="126"/>
        <v/>
      </c>
      <c r="BC462" s="587" t="str">
        <f t="shared" si="127"/>
        <v/>
      </c>
      <c r="BD462" s="587" t="str">
        <f t="shared" si="128"/>
        <v/>
      </c>
      <c r="BE462" s="808"/>
      <c r="BF462" s="646"/>
      <c r="BG462" s="649"/>
      <c r="BH462" s="649"/>
    </row>
    <row r="463" spans="2:60" ht="13.5" customHeight="1" x14ac:dyDescent="0.25">
      <c r="B463" s="401"/>
      <c r="D463" s="416">
        <f>D462+1</f>
        <v>453</v>
      </c>
      <c r="E463" s="534"/>
      <c r="F463" s="534"/>
      <c r="G463" s="534"/>
      <c r="H463" s="534"/>
      <c r="I463" s="571"/>
      <c r="J463" s="571"/>
      <c r="K463" s="571"/>
      <c r="L463" s="571"/>
      <c r="M463" s="571"/>
      <c r="N463" s="484"/>
      <c r="O463" s="484"/>
      <c r="P463" s="586"/>
      <c r="Q463" s="571"/>
      <c r="R463" s="571"/>
      <c r="S463" s="571"/>
      <c r="T463" s="899"/>
      <c r="U463" s="756"/>
      <c r="V463" s="756"/>
      <c r="W463" s="581"/>
      <c r="X463" s="571"/>
      <c r="Y463" s="571"/>
      <c r="Z463" s="571"/>
      <c r="AA463" s="791"/>
      <c r="AB463" s="583"/>
      <c r="AC463" s="571"/>
      <c r="AD463" s="813"/>
      <c r="AE463" s="646"/>
      <c r="AF463" s="730"/>
      <c r="AG463" s="646"/>
      <c r="AH463" s="730"/>
      <c r="AI463" s="646"/>
      <c r="AJ463" s="416">
        <f t="shared" si="129"/>
        <v>453</v>
      </c>
      <c r="AK463" s="416" t="str">
        <f t="shared" si="122"/>
        <v/>
      </c>
      <c r="AL463" s="416" t="str">
        <f t="shared" si="112"/>
        <v/>
      </c>
      <c r="AM463" s="416" t="str">
        <f t="shared" si="113"/>
        <v/>
      </c>
      <c r="AN463" s="731"/>
      <c r="AO463" s="732"/>
      <c r="AP463" s="732"/>
      <c r="AQ463" s="479"/>
      <c r="AR463" s="479"/>
      <c r="AS463" s="584"/>
      <c r="AT463" s="584"/>
      <c r="AU463" s="585" t="str">
        <f t="shared" si="120"/>
        <v/>
      </c>
      <c r="AV463" s="585" t="str">
        <f t="shared" si="121"/>
        <v/>
      </c>
      <c r="AW463" s="479"/>
      <c r="AX463" s="479"/>
      <c r="AY463" s="587" t="str">
        <f t="shared" si="123"/>
        <v/>
      </c>
      <c r="AZ463" s="587" t="str">
        <f t="shared" si="124"/>
        <v/>
      </c>
      <c r="BA463" s="587" t="str">
        <f t="shared" si="125"/>
        <v/>
      </c>
      <c r="BB463" s="587" t="str">
        <f t="shared" si="126"/>
        <v/>
      </c>
      <c r="BC463" s="587" t="str">
        <f t="shared" si="127"/>
        <v/>
      </c>
      <c r="BD463" s="587" t="str">
        <f t="shared" si="128"/>
        <v/>
      </c>
      <c r="BE463" s="808"/>
      <c r="BF463" s="646"/>
      <c r="BG463" s="649"/>
      <c r="BH463" s="649"/>
    </row>
    <row r="464" spans="2:60" ht="13.5" customHeight="1" x14ac:dyDescent="0.25">
      <c r="B464" s="401"/>
      <c r="D464" s="416">
        <f t="shared" ref="D464:D490" si="130">D463+1</f>
        <v>454</v>
      </c>
      <c r="E464" s="534"/>
      <c r="F464" s="534"/>
      <c r="G464" s="534"/>
      <c r="H464" s="534"/>
      <c r="I464" s="571"/>
      <c r="J464" s="571"/>
      <c r="K464" s="571"/>
      <c r="L464" s="571"/>
      <c r="M464" s="571"/>
      <c r="N464" s="484"/>
      <c r="O464" s="484"/>
      <c r="P464" s="586"/>
      <c r="Q464" s="571"/>
      <c r="R464" s="571"/>
      <c r="S464" s="571"/>
      <c r="T464" s="899"/>
      <c r="U464" s="756"/>
      <c r="V464" s="756"/>
      <c r="W464" s="581"/>
      <c r="X464" s="571"/>
      <c r="Y464" s="571"/>
      <c r="Z464" s="571"/>
      <c r="AA464" s="791"/>
      <c r="AB464" s="583"/>
      <c r="AC464" s="571"/>
      <c r="AD464" s="813"/>
      <c r="AE464" s="646"/>
      <c r="AF464" s="730"/>
      <c r="AG464" s="646"/>
      <c r="AH464" s="730"/>
      <c r="AI464" s="646"/>
      <c r="AJ464" s="416">
        <f t="shared" si="129"/>
        <v>454</v>
      </c>
      <c r="AK464" s="416" t="str">
        <f t="shared" si="122"/>
        <v/>
      </c>
      <c r="AL464" s="416" t="str">
        <f t="shared" si="112"/>
        <v/>
      </c>
      <c r="AM464" s="416" t="str">
        <f t="shared" si="113"/>
        <v/>
      </c>
      <c r="AN464" s="731"/>
      <c r="AO464" s="732"/>
      <c r="AP464" s="732"/>
      <c r="AQ464" s="479"/>
      <c r="AR464" s="479"/>
      <c r="AS464" s="584"/>
      <c r="AT464" s="584"/>
      <c r="AU464" s="585" t="str">
        <f t="shared" si="120"/>
        <v/>
      </c>
      <c r="AV464" s="585" t="str">
        <f t="shared" si="121"/>
        <v/>
      </c>
      <c r="AW464" s="479"/>
      <c r="AX464" s="479"/>
      <c r="AY464" s="587" t="str">
        <f t="shared" si="123"/>
        <v/>
      </c>
      <c r="AZ464" s="587" t="str">
        <f t="shared" si="124"/>
        <v/>
      </c>
      <c r="BA464" s="587" t="str">
        <f t="shared" si="125"/>
        <v/>
      </c>
      <c r="BB464" s="587" t="str">
        <f t="shared" si="126"/>
        <v/>
      </c>
      <c r="BC464" s="587" t="str">
        <f t="shared" si="127"/>
        <v/>
      </c>
      <c r="BD464" s="587" t="str">
        <f t="shared" si="128"/>
        <v/>
      </c>
      <c r="BE464" s="808"/>
      <c r="BF464" s="646"/>
      <c r="BG464" s="649"/>
      <c r="BH464" s="649"/>
    </row>
    <row r="465" spans="2:60" ht="13.5" customHeight="1" x14ac:dyDescent="0.25">
      <c r="B465" s="401"/>
      <c r="D465" s="416">
        <f t="shared" si="130"/>
        <v>455</v>
      </c>
      <c r="E465" s="534"/>
      <c r="F465" s="534"/>
      <c r="G465" s="534"/>
      <c r="H465" s="534"/>
      <c r="I465" s="571"/>
      <c r="J465" s="571"/>
      <c r="K465" s="571"/>
      <c r="L465" s="571"/>
      <c r="M465" s="571"/>
      <c r="N465" s="484"/>
      <c r="O465" s="484"/>
      <c r="P465" s="586"/>
      <c r="Q465" s="571"/>
      <c r="R465" s="571"/>
      <c r="S465" s="571"/>
      <c r="T465" s="899"/>
      <c r="U465" s="756"/>
      <c r="V465" s="756"/>
      <c r="W465" s="581"/>
      <c r="X465" s="571"/>
      <c r="Y465" s="571"/>
      <c r="Z465" s="571"/>
      <c r="AA465" s="791"/>
      <c r="AB465" s="583"/>
      <c r="AC465" s="571"/>
      <c r="AD465" s="813"/>
      <c r="AE465" s="646"/>
      <c r="AF465" s="730"/>
      <c r="AG465" s="646"/>
      <c r="AH465" s="730"/>
      <c r="AI465" s="646"/>
      <c r="AJ465" s="416">
        <f t="shared" si="129"/>
        <v>455</v>
      </c>
      <c r="AK465" s="416" t="str">
        <f t="shared" si="122"/>
        <v/>
      </c>
      <c r="AL465" s="416" t="str">
        <f t="shared" si="112"/>
        <v/>
      </c>
      <c r="AM465" s="416" t="str">
        <f t="shared" si="113"/>
        <v/>
      </c>
      <c r="AN465" s="731"/>
      <c r="AO465" s="732"/>
      <c r="AP465" s="732"/>
      <c r="AQ465" s="479"/>
      <c r="AR465" s="479"/>
      <c r="AS465" s="584"/>
      <c r="AT465" s="584"/>
      <c r="AU465" s="585" t="str">
        <f t="shared" si="120"/>
        <v/>
      </c>
      <c r="AV465" s="585" t="str">
        <f t="shared" si="121"/>
        <v/>
      </c>
      <c r="AW465" s="479"/>
      <c r="AX465" s="479"/>
      <c r="AY465" s="587" t="str">
        <f t="shared" si="123"/>
        <v/>
      </c>
      <c r="AZ465" s="587" t="str">
        <f t="shared" si="124"/>
        <v/>
      </c>
      <c r="BA465" s="587" t="str">
        <f t="shared" si="125"/>
        <v/>
      </c>
      <c r="BB465" s="587" t="str">
        <f t="shared" si="126"/>
        <v/>
      </c>
      <c r="BC465" s="587" t="str">
        <f t="shared" si="127"/>
        <v/>
      </c>
      <c r="BD465" s="587" t="str">
        <f t="shared" si="128"/>
        <v/>
      </c>
      <c r="BE465" s="808"/>
      <c r="BF465" s="646"/>
      <c r="BG465" s="649"/>
      <c r="BH465" s="649"/>
    </row>
    <row r="466" spans="2:60" ht="13.5" customHeight="1" x14ac:dyDescent="0.25">
      <c r="B466" s="401"/>
      <c r="D466" s="416">
        <f t="shared" si="130"/>
        <v>456</v>
      </c>
      <c r="E466" s="534"/>
      <c r="F466" s="534"/>
      <c r="G466" s="534"/>
      <c r="H466" s="534"/>
      <c r="I466" s="571"/>
      <c r="J466" s="571"/>
      <c r="K466" s="571"/>
      <c r="L466" s="571"/>
      <c r="M466" s="571"/>
      <c r="N466" s="484"/>
      <c r="O466" s="484"/>
      <c r="P466" s="586"/>
      <c r="Q466" s="571"/>
      <c r="R466" s="571"/>
      <c r="S466" s="571"/>
      <c r="T466" s="899"/>
      <c r="U466" s="756"/>
      <c r="V466" s="756"/>
      <c r="W466" s="581"/>
      <c r="X466" s="571"/>
      <c r="Y466" s="571"/>
      <c r="Z466" s="571"/>
      <c r="AA466" s="791"/>
      <c r="AB466" s="583"/>
      <c r="AC466" s="571"/>
      <c r="AD466" s="813"/>
      <c r="AE466" s="646"/>
      <c r="AF466" s="730"/>
      <c r="AG466" s="646"/>
      <c r="AH466" s="730"/>
      <c r="AI466" s="646"/>
      <c r="AJ466" s="416">
        <f t="shared" si="129"/>
        <v>456</v>
      </c>
      <c r="AK466" s="416" t="str">
        <f t="shared" si="122"/>
        <v/>
      </c>
      <c r="AL466" s="416" t="str">
        <f t="shared" si="112"/>
        <v/>
      </c>
      <c r="AM466" s="416" t="str">
        <f t="shared" si="113"/>
        <v/>
      </c>
      <c r="AN466" s="731"/>
      <c r="AO466" s="732"/>
      <c r="AP466" s="732"/>
      <c r="AQ466" s="479"/>
      <c r="AR466" s="479"/>
      <c r="AS466" s="584"/>
      <c r="AT466" s="584"/>
      <c r="AU466" s="585" t="str">
        <f t="shared" si="120"/>
        <v/>
      </c>
      <c r="AV466" s="585" t="str">
        <f t="shared" si="121"/>
        <v/>
      </c>
      <c r="AW466" s="479"/>
      <c r="AX466" s="479"/>
      <c r="AY466" s="587" t="str">
        <f t="shared" si="123"/>
        <v/>
      </c>
      <c r="AZ466" s="587" t="str">
        <f t="shared" si="124"/>
        <v/>
      </c>
      <c r="BA466" s="587" t="str">
        <f t="shared" si="125"/>
        <v/>
      </c>
      <c r="BB466" s="587" t="str">
        <f t="shared" si="126"/>
        <v/>
      </c>
      <c r="BC466" s="587" t="str">
        <f t="shared" si="127"/>
        <v/>
      </c>
      <c r="BD466" s="587" t="str">
        <f t="shared" si="128"/>
        <v/>
      </c>
      <c r="BE466" s="808"/>
      <c r="BF466" s="646"/>
      <c r="BG466" s="649"/>
      <c r="BH466" s="649"/>
    </row>
    <row r="467" spans="2:60" ht="13.5" customHeight="1" x14ac:dyDescent="0.25">
      <c r="B467" s="401"/>
      <c r="D467" s="416">
        <f t="shared" si="130"/>
        <v>457</v>
      </c>
      <c r="E467" s="534"/>
      <c r="F467" s="534"/>
      <c r="G467" s="534"/>
      <c r="H467" s="534"/>
      <c r="I467" s="571"/>
      <c r="J467" s="571"/>
      <c r="K467" s="571"/>
      <c r="L467" s="571"/>
      <c r="M467" s="571"/>
      <c r="N467" s="484"/>
      <c r="O467" s="484"/>
      <c r="P467" s="586"/>
      <c r="Q467" s="571"/>
      <c r="R467" s="571"/>
      <c r="S467" s="571"/>
      <c r="T467" s="899"/>
      <c r="U467" s="756"/>
      <c r="V467" s="756"/>
      <c r="W467" s="581"/>
      <c r="X467" s="571"/>
      <c r="Y467" s="571"/>
      <c r="Z467" s="571"/>
      <c r="AA467" s="791"/>
      <c r="AB467" s="583"/>
      <c r="AC467" s="571"/>
      <c r="AD467" s="813"/>
      <c r="AE467" s="646"/>
      <c r="AF467" s="730"/>
      <c r="AG467" s="646"/>
      <c r="AH467" s="730"/>
      <c r="AI467" s="646"/>
      <c r="AJ467" s="416">
        <f t="shared" si="129"/>
        <v>457</v>
      </c>
      <c r="AK467" s="416" t="str">
        <f t="shared" si="122"/>
        <v/>
      </c>
      <c r="AL467" s="416" t="str">
        <f t="shared" si="112"/>
        <v/>
      </c>
      <c r="AM467" s="416" t="str">
        <f t="shared" si="113"/>
        <v/>
      </c>
      <c r="AN467" s="731"/>
      <c r="AO467" s="732"/>
      <c r="AP467" s="732"/>
      <c r="AQ467" s="479"/>
      <c r="AR467" s="479"/>
      <c r="AS467" s="584"/>
      <c r="AT467" s="584"/>
      <c r="AU467" s="585" t="str">
        <f t="shared" si="120"/>
        <v/>
      </c>
      <c r="AV467" s="585" t="str">
        <f t="shared" si="121"/>
        <v/>
      </c>
      <c r="AW467" s="479"/>
      <c r="AX467" s="479"/>
      <c r="AY467" s="587" t="str">
        <f t="shared" si="123"/>
        <v/>
      </c>
      <c r="AZ467" s="587" t="str">
        <f t="shared" si="124"/>
        <v/>
      </c>
      <c r="BA467" s="587" t="str">
        <f t="shared" si="125"/>
        <v/>
      </c>
      <c r="BB467" s="587" t="str">
        <f t="shared" si="126"/>
        <v/>
      </c>
      <c r="BC467" s="587" t="str">
        <f t="shared" si="127"/>
        <v/>
      </c>
      <c r="BD467" s="587" t="str">
        <f t="shared" si="128"/>
        <v/>
      </c>
      <c r="BE467" s="808"/>
      <c r="BF467" s="646"/>
      <c r="BG467" s="649"/>
      <c r="BH467" s="649"/>
    </row>
    <row r="468" spans="2:60" ht="13.5" customHeight="1" x14ac:dyDescent="0.25">
      <c r="B468" s="401"/>
      <c r="D468" s="416">
        <f t="shared" si="130"/>
        <v>458</v>
      </c>
      <c r="E468" s="534"/>
      <c r="F468" s="534"/>
      <c r="G468" s="534"/>
      <c r="H468" s="534"/>
      <c r="I468" s="571"/>
      <c r="J468" s="571"/>
      <c r="K468" s="571"/>
      <c r="L468" s="571"/>
      <c r="M468" s="571"/>
      <c r="N468" s="484"/>
      <c r="O468" s="484"/>
      <c r="P468" s="586"/>
      <c r="Q468" s="571"/>
      <c r="R468" s="571"/>
      <c r="S468" s="571"/>
      <c r="T468" s="899"/>
      <c r="U468" s="756"/>
      <c r="V468" s="756"/>
      <c r="W468" s="581"/>
      <c r="X468" s="571"/>
      <c r="Y468" s="571"/>
      <c r="Z468" s="571"/>
      <c r="AA468" s="791"/>
      <c r="AB468" s="583"/>
      <c r="AC468" s="571"/>
      <c r="AD468" s="813"/>
      <c r="AE468" s="646"/>
      <c r="AF468" s="730"/>
      <c r="AG468" s="646"/>
      <c r="AH468" s="730"/>
      <c r="AI468" s="646"/>
      <c r="AJ468" s="416">
        <f t="shared" si="129"/>
        <v>458</v>
      </c>
      <c r="AK468" s="416" t="str">
        <f t="shared" si="122"/>
        <v/>
      </c>
      <c r="AL468" s="416" t="str">
        <f t="shared" si="112"/>
        <v/>
      </c>
      <c r="AM468" s="416" t="str">
        <f t="shared" si="113"/>
        <v/>
      </c>
      <c r="AN468" s="731"/>
      <c r="AO468" s="732"/>
      <c r="AP468" s="732"/>
      <c r="AQ468" s="479"/>
      <c r="AR468" s="479"/>
      <c r="AS468" s="584"/>
      <c r="AT468" s="584"/>
      <c r="AU468" s="585" t="str">
        <f t="shared" si="120"/>
        <v/>
      </c>
      <c r="AV468" s="585" t="str">
        <f t="shared" si="121"/>
        <v/>
      </c>
      <c r="AW468" s="479"/>
      <c r="AX468" s="479"/>
      <c r="AY468" s="587" t="str">
        <f t="shared" si="123"/>
        <v/>
      </c>
      <c r="AZ468" s="587" t="str">
        <f t="shared" si="124"/>
        <v/>
      </c>
      <c r="BA468" s="587" t="str">
        <f t="shared" si="125"/>
        <v/>
      </c>
      <c r="BB468" s="587" t="str">
        <f t="shared" si="126"/>
        <v/>
      </c>
      <c r="BC468" s="587" t="str">
        <f t="shared" si="127"/>
        <v/>
      </c>
      <c r="BD468" s="587" t="str">
        <f t="shared" si="128"/>
        <v/>
      </c>
      <c r="BE468" s="808"/>
      <c r="BF468" s="646"/>
      <c r="BG468" s="649"/>
      <c r="BH468" s="649"/>
    </row>
    <row r="469" spans="2:60" ht="13.5" customHeight="1" x14ac:dyDescent="0.25">
      <c r="B469" s="401"/>
      <c r="D469" s="416">
        <f t="shared" si="130"/>
        <v>459</v>
      </c>
      <c r="E469" s="534"/>
      <c r="F469" s="534"/>
      <c r="G469" s="534"/>
      <c r="H469" s="534"/>
      <c r="I469" s="571"/>
      <c r="J469" s="571"/>
      <c r="K469" s="571"/>
      <c r="L469" s="571"/>
      <c r="M469" s="571"/>
      <c r="N469" s="484"/>
      <c r="O469" s="484"/>
      <c r="P469" s="586"/>
      <c r="Q469" s="571"/>
      <c r="R469" s="571"/>
      <c r="S469" s="571"/>
      <c r="T469" s="899"/>
      <c r="U469" s="756"/>
      <c r="V469" s="756"/>
      <c r="W469" s="581"/>
      <c r="X469" s="571"/>
      <c r="Y469" s="571"/>
      <c r="Z469" s="571"/>
      <c r="AA469" s="791"/>
      <c r="AB469" s="583"/>
      <c r="AC469" s="571"/>
      <c r="AD469" s="813"/>
      <c r="AE469" s="646"/>
      <c r="AF469" s="730"/>
      <c r="AG469" s="646"/>
      <c r="AH469" s="730"/>
      <c r="AI469" s="646"/>
      <c r="AJ469" s="416">
        <f t="shared" si="129"/>
        <v>459</v>
      </c>
      <c r="AK469" s="416" t="str">
        <f t="shared" si="122"/>
        <v/>
      </c>
      <c r="AL469" s="416" t="str">
        <f t="shared" si="112"/>
        <v/>
      </c>
      <c r="AM469" s="416" t="str">
        <f t="shared" si="113"/>
        <v/>
      </c>
      <c r="AN469" s="731"/>
      <c r="AO469" s="732"/>
      <c r="AP469" s="732"/>
      <c r="AQ469" s="479"/>
      <c r="AR469" s="479"/>
      <c r="AS469" s="584"/>
      <c r="AT469" s="584"/>
      <c r="AU469" s="585" t="str">
        <f t="shared" si="120"/>
        <v/>
      </c>
      <c r="AV469" s="585" t="str">
        <f t="shared" si="121"/>
        <v/>
      </c>
      <c r="AW469" s="479"/>
      <c r="AX469" s="479"/>
      <c r="AY469" s="587" t="str">
        <f t="shared" si="123"/>
        <v/>
      </c>
      <c r="AZ469" s="587" t="str">
        <f t="shared" si="124"/>
        <v/>
      </c>
      <c r="BA469" s="587" t="str">
        <f t="shared" si="125"/>
        <v/>
      </c>
      <c r="BB469" s="587" t="str">
        <f t="shared" si="126"/>
        <v/>
      </c>
      <c r="BC469" s="587" t="str">
        <f t="shared" si="127"/>
        <v/>
      </c>
      <c r="BD469" s="587" t="str">
        <f t="shared" si="128"/>
        <v/>
      </c>
      <c r="BE469" s="808"/>
      <c r="BF469" s="646"/>
      <c r="BG469" s="649"/>
      <c r="BH469" s="649"/>
    </row>
    <row r="470" spans="2:60" ht="13.5" customHeight="1" x14ac:dyDescent="0.25">
      <c r="B470" s="401"/>
      <c r="D470" s="416">
        <f t="shared" si="130"/>
        <v>460</v>
      </c>
      <c r="E470" s="534"/>
      <c r="F470" s="534"/>
      <c r="G470" s="534"/>
      <c r="H470" s="534"/>
      <c r="I470" s="571"/>
      <c r="J470" s="571"/>
      <c r="K470" s="571"/>
      <c r="L470" s="571"/>
      <c r="M470" s="571"/>
      <c r="N470" s="484"/>
      <c r="O470" s="484"/>
      <c r="P470" s="586"/>
      <c r="Q470" s="571"/>
      <c r="R470" s="571"/>
      <c r="S470" s="571"/>
      <c r="T470" s="899"/>
      <c r="U470" s="756"/>
      <c r="V470" s="756"/>
      <c r="W470" s="581"/>
      <c r="X470" s="571"/>
      <c r="Y470" s="571"/>
      <c r="Z470" s="571"/>
      <c r="AA470" s="791"/>
      <c r="AB470" s="583"/>
      <c r="AC470" s="571"/>
      <c r="AD470" s="813"/>
      <c r="AE470" s="646"/>
      <c r="AF470" s="730"/>
      <c r="AG470" s="646"/>
      <c r="AH470" s="730"/>
      <c r="AI470" s="646"/>
      <c r="AJ470" s="416">
        <f t="shared" si="129"/>
        <v>460</v>
      </c>
      <c r="AK470" s="416" t="str">
        <f t="shared" si="122"/>
        <v/>
      </c>
      <c r="AL470" s="416" t="str">
        <f t="shared" si="112"/>
        <v/>
      </c>
      <c r="AM470" s="416" t="str">
        <f t="shared" si="113"/>
        <v/>
      </c>
      <c r="AN470" s="731"/>
      <c r="AO470" s="732"/>
      <c r="AP470" s="732"/>
      <c r="AQ470" s="479"/>
      <c r="AR470" s="479"/>
      <c r="AS470" s="584"/>
      <c r="AT470" s="584"/>
      <c r="AU470" s="585" t="str">
        <f t="shared" si="120"/>
        <v/>
      </c>
      <c r="AV470" s="585" t="str">
        <f t="shared" si="121"/>
        <v/>
      </c>
      <c r="AW470" s="479"/>
      <c r="AX470" s="479"/>
      <c r="AY470" s="587" t="str">
        <f t="shared" si="123"/>
        <v/>
      </c>
      <c r="AZ470" s="587" t="str">
        <f t="shared" si="124"/>
        <v/>
      </c>
      <c r="BA470" s="587" t="str">
        <f t="shared" si="125"/>
        <v/>
      </c>
      <c r="BB470" s="587" t="str">
        <f t="shared" si="126"/>
        <v/>
      </c>
      <c r="BC470" s="587" t="str">
        <f t="shared" si="127"/>
        <v/>
      </c>
      <c r="BD470" s="587" t="str">
        <f t="shared" si="128"/>
        <v/>
      </c>
      <c r="BE470" s="808"/>
      <c r="BF470" s="646"/>
      <c r="BG470" s="649"/>
      <c r="BH470" s="649"/>
    </row>
    <row r="471" spans="2:60" ht="13.5" customHeight="1" x14ac:dyDescent="0.25">
      <c r="B471" s="401"/>
      <c r="D471" s="416">
        <f t="shared" si="130"/>
        <v>461</v>
      </c>
      <c r="E471" s="534"/>
      <c r="F471" s="534"/>
      <c r="G471" s="534"/>
      <c r="H471" s="534"/>
      <c r="I471" s="571"/>
      <c r="J471" s="571"/>
      <c r="K471" s="571"/>
      <c r="L471" s="571"/>
      <c r="M471" s="571"/>
      <c r="N471" s="484"/>
      <c r="O471" s="484"/>
      <c r="P471" s="586"/>
      <c r="Q471" s="571"/>
      <c r="R471" s="571"/>
      <c r="S471" s="571"/>
      <c r="T471" s="899"/>
      <c r="U471" s="756"/>
      <c r="V471" s="756"/>
      <c r="W471" s="581"/>
      <c r="X471" s="571"/>
      <c r="Y471" s="571"/>
      <c r="Z471" s="571"/>
      <c r="AA471" s="791"/>
      <c r="AB471" s="583"/>
      <c r="AC471" s="571"/>
      <c r="AD471" s="813"/>
      <c r="AE471" s="646"/>
      <c r="AF471" s="730"/>
      <c r="AG471" s="646"/>
      <c r="AH471" s="730"/>
      <c r="AI471" s="646"/>
      <c r="AJ471" s="416">
        <f t="shared" si="129"/>
        <v>461</v>
      </c>
      <c r="AK471" s="416" t="str">
        <f t="shared" si="122"/>
        <v/>
      </c>
      <c r="AL471" s="416" t="str">
        <f t="shared" si="112"/>
        <v/>
      </c>
      <c r="AM471" s="416" t="str">
        <f t="shared" si="113"/>
        <v/>
      </c>
      <c r="AN471" s="731"/>
      <c r="AO471" s="732"/>
      <c r="AP471" s="732"/>
      <c r="AQ471" s="479"/>
      <c r="AR471" s="479"/>
      <c r="AS471" s="584"/>
      <c r="AT471" s="584"/>
      <c r="AU471" s="585" t="str">
        <f t="shared" si="120"/>
        <v/>
      </c>
      <c r="AV471" s="585" t="str">
        <f t="shared" si="121"/>
        <v/>
      </c>
      <c r="AW471" s="479"/>
      <c r="AX471" s="479"/>
      <c r="AY471" s="587" t="str">
        <f t="shared" si="123"/>
        <v/>
      </c>
      <c r="AZ471" s="587" t="str">
        <f t="shared" si="124"/>
        <v/>
      </c>
      <c r="BA471" s="587" t="str">
        <f t="shared" si="125"/>
        <v/>
      </c>
      <c r="BB471" s="587" t="str">
        <f t="shared" si="126"/>
        <v/>
      </c>
      <c r="BC471" s="587" t="str">
        <f t="shared" si="127"/>
        <v/>
      </c>
      <c r="BD471" s="587" t="str">
        <f t="shared" si="128"/>
        <v/>
      </c>
      <c r="BE471" s="808"/>
      <c r="BF471" s="646"/>
      <c r="BG471" s="649"/>
      <c r="BH471" s="649"/>
    </row>
    <row r="472" spans="2:60" ht="13.5" customHeight="1" x14ac:dyDescent="0.25">
      <c r="B472" s="401"/>
      <c r="D472" s="416">
        <f t="shared" si="130"/>
        <v>462</v>
      </c>
      <c r="E472" s="534"/>
      <c r="F472" s="534"/>
      <c r="G472" s="534"/>
      <c r="H472" s="534"/>
      <c r="I472" s="571"/>
      <c r="J472" s="571"/>
      <c r="K472" s="571"/>
      <c r="L472" s="571"/>
      <c r="M472" s="571"/>
      <c r="N472" s="484"/>
      <c r="O472" s="484"/>
      <c r="P472" s="586"/>
      <c r="Q472" s="571"/>
      <c r="R472" s="571"/>
      <c r="S472" s="571"/>
      <c r="T472" s="899"/>
      <c r="U472" s="756"/>
      <c r="V472" s="756"/>
      <c r="W472" s="581"/>
      <c r="X472" s="571"/>
      <c r="Y472" s="571"/>
      <c r="Z472" s="571"/>
      <c r="AA472" s="791"/>
      <c r="AB472" s="583"/>
      <c r="AC472" s="571"/>
      <c r="AD472" s="813"/>
      <c r="AE472" s="646"/>
      <c r="AF472" s="730"/>
      <c r="AG472" s="646"/>
      <c r="AH472" s="730"/>
      <c r="AI472" s="646"/>
      <c r="AJ472" s="416">
        <f t="shared" si="129"/>
        <v>462</v>
      </c>
      <c r="AK472" s="416" t="str">
        <f t="shared" si="122"/>
        <v/>
      </c>
      <c r="AL472" s="416" t="str">
        <f t="shared" si="112"/>
        <v/>
      </c>
      <c r="AM472" s="416" t="str">
        <f t="shared" si="113"/>
        <v/>
      </c>
      <c r="AN472" s="731"/>
      <c r="AO472" s="732"/>
      <c r="AP472" s="732"/>
      <c r="AQ472" s="479"/>
      <c r="AR472" s="479"/>
      <c r="AS472" s="584"/>
      <c r="AT472" s="584"/>
      <c r="AU472" s="585" t="str">
        <f t="shared" si="120"/>
        <v/>
      </c>
      <c r="AV472" s="585" t="str">
        <f t="shared" si="121"/>
        <v/>
      </c>
      <c r="AW472" s="479"/>
      <c r="AX472" s="479"/>
      <c r="AY472" s="587" t="str">
        <f t="shared" si="123"/>
        <v/>
      </c>
      <c r="AZ472" s="587" t="str">
        <f t="shared" si="124"/>
        <v/>
      </c>
      <c r="BA472" s="587" t="str">
        <f t="shared" si="125"/>
        <v/>
      </c>
      <c r="BB472" s="587" t="str">
        <f t="shared" si="126"/>
        <v/>
      </c>
      <c r="BC472" s="587" t="str">
        <f t="shared" si="127"/>
        <v/>
      </c>
      <c r="BD472" s="587" t="str">
        <f t="shared" si="128"/>
        <v/>
      </c>
      <c r="BE472" s="808"/>
      <c r="BF472" s="646"/>
      <c r="BG472" s="649"/>
      <c r="BH472" s="649"/>
    </row>
    <row r="473" spans="2:60" ht="13.5" customHeight="1" x14ac:dyDescent="0.25">
      <c r="B473" s="401"/>
      <c r="D473" s="416">
        <f t="shared" si="130"/>
        <v>463</v>
      </c>
      <c r="E473" s="534"/>
      <c r="F473" s="534"/>
      <c r="G473" s="534"/>
      <c r="H473" s="534"/>
      <c r="I473" s="571"/>
      <c r="J473" s="571"/>
      <c r="K473" s="571"/>
      <c r="L473" s="571"/>
      <c r="M473" s="571"/>
      <c r="N473" s="484"/>
      <c r="O473" s="484"/>
      <c r="P473" s="586"/>
      <c r="Q473" s="571"/>
      <c r="R473" s="571"/>
      <c r="S473" s="571"/>
      <c r="T473" s="899"/>
      <c r="U473" s="756"/>
      <c r="V473" s="756"/>
      <c r="W473" s="581"/>
      <c r="X473" s="571"/>
      <c r="Y473" s="571"/>
      <c r="Z473" s="571"/>
      <c r="AA473" s="791"/>
      <c r="AB473" s="583"/>
      <c r="AC473" s="571"/>
      <c r="AD473" s="813"/>
      <c r="AE473" s="646"/>
      <c r="AF473" s="730"/>
      <c r="AG473" s="646"/>
      <c r="AH473" s="730"/>
      <c r="AI473" s="646"/>
      <c r="AJ473" s="416">
        <f t="shared" si="129"/>
        <v>463</v>
      </c>
      <c r="AK473" s="416" t="str">
        <f t="shared" si="122"/>
        <v/>
      </c>
      <c r="AL473" s="416" t="str">
        <f t="shared" si="112"/>
        <v/>
      </c>
      <c r="AM473" s="416" t="str">
        <f t="shared" si="113"/>
        <v/>
      </c>
      <c r="AN473" s="731"/>
      <c r="AO473" s="732"/>
      <c r="AP473" s="732"/>
      <c r="AQ473" s="479"/>
      <c r="AR473" s="479"/>
      <c r="AS473" s="584"/>
      <c r="AT473" s="584"/>
      <c r="AU473" s="585" t="str">
        <f t="shared" si="120"/>
        <v/>
      </c>
      <c r="AV473" s="585" t="str">
        <f t="shared" si="121"/>
        <v/>
      </c>
      <c r="AW473" s="479"/>
      <c r="AX473" s="479"/>
      <c r="AY473" s="587" t="str">
        <f t="shared" si="123"/>
        <v/>
      </c>
      <c r="AZ473" s="587" t="str">
        <f t="shared" si="124"/>
        <v/>
      </c>
      <c r="BA473" s="587" t="str">
        <f t="shared" si="125"/>
        <v/>
      </c>
      <c r="BB473" s="587" t="str">
        <f t="shared" si="126"/>
        <v/>
      </c>
      <c r="BC473" s="587" t="str">
        <f t="shared" si="127"/>
        <v/>
      </c>
      <c r="BD473" s="587" t="str">
        <f t="shared" si="128"/>
        <v/>
      </c>
      <c r="BE473" s="808"/>
      <c r="BF473" s="646"/>
      <c r="BG473" s="649"/>
      <c r="BH473" s="649"/>
    </row>
    <row r="474" spans="2:60" ht="13.5" customHeight="1" x14ac:dyDescent="0.25">
      <c r="B474" s="401"/>
      <c r="D474" s="416">
        <f t="shared" si="130"/>
        <v>464</v>
      </c>
      <c r="E474" s="534"/>
      <c r="F474" s="534"/>
      <c r="G474" s="534"/>
      <c r="H474" s="534"/>
      <c r="I474" s="571"/>
      <c r="J474" s="571"/>
      <c r="K474" s="571"/>
      <c r="L474" s="571"/>
      <c r="M474" s="571"/>
      <c r="N474" s="484"/>
      <c r="O474" s="484"/>
      <c r="P474" s="586"/>
      <c r="Q474" s="571"/>
      <c r="R474" s="571"/>
      <c r="S474" s="571"/>
      <c r="T474" s="899"/>
      <c r="U474" s="756"/>
      <c r="V474" s="756"/>
      <c r="W474" s="581"/>
      <c r="X474" s="571"/>
      <c r="Y474" s="571"/>
      <c r="Z474" s="571"/>
      <c r="AA474" s="791"/>
      <c r="AB474" s="583"/>
      <c r="AC474" s="571"/>
      <c r="AD474" s="813"/>
      <c r="AE474" s="646"/>
      <c r="AF474" s="730"/>
      <c r="AG474" s="646"/>
      <c r="AH474" s="730"/>
      <c r="AI474" s="646"/>
      <c r="AJ474" s="416">
        <f t="shared" si="129"/>
        <v>464</v>
      </c>
      <c r="AK474" s="416" t="str">
        <f t="shared" si="122"/>
        <v/>
      </c>
      <c r="AL474" s="416" t="str">
        <f t="shared" si="112"/>
        <v/>
      </c>
      <c r="AM474" s="416" t="str">
        <f t="shared" si="113"/>
        <v/>
      </c>
      <c r="AN474" s="731"/>
      <c r="AO474" s="732"/>
      <c r="AP474" s="732"/>
      <c r="AQ474" s="479"/>
      <c r="AR474" s="479"/>
      <c r="AS474" s="584"/>
      <c r="AT474" s="584"/>
      <c r="AU474" s="585" t="str">
        <f t="shared" si="120"/>
        <v/>
      </c>
      <c r="AV474" s="585" t="str">
        <f t="shared" si="121"/>
        <v/>
      </c>
      <c r="AW474" s="479"/>
      <c r="AX474" s="479"/>
      <c r="AY474" s="587" t="str">
        <f t="shared" si="123"/>
        <v/>
      </c>
      <c r="AZ474" s="587" t="str">
        <f t="shared" si="124"/>
        <v/>
      </c>
      <c r="BA474" s="587" t="str">
        <f t="shared" si="125"/>
        <v/>
      </c>
      <c r="BB474" s="587" t="str">
        <f t="shared" si="126"/>
        <v/>
      </c>
      <c r="BC474" s="587" t="str">
        <f t="shared" si="127"/>
        <v/>
      </c>
      <c r="BD474" s="587" t="str">
        <f t="shared" si="128"/>
        <v/>
      </c>
      <c r="BE474" s="808"/>
      <c r="BF474" s="646"/>
      <c r="BG474" s="649"/>
      <c r="BH474" s="649"/>
    </row>
    <row r="475" spans="2:60" ht="13.5" customHeight="1" x14ac:dyDescent="0.25">
      <c r="B475" s="401"/>
      <c r="D475" s="416">
        <f t="shared" si="130"/>
        <v>465</v>
      </c>
      <c r="E475" s="534"/>
      <c r="F475" s="534"/>
      <c r="G475" s="534"/>
      <c r="H475" s="534"/>
      <c r="I475" s="571"/>
      <c r="J475" s="571"/>
      <c r="K475" s="571"/>
      <c r="L475" s="571"/>
      <c r="M475" s="571"/>
      <c r="N475" s="484"/>
      <c r="O475" s="484"/>
      <c r="P475" s="586"/>
      <c r="Q475" s="571"/>
      <c r="R475" s="571"/>
      <c r="S475" s="571"/>
      <c r="T475" s="899"/>
      <c r="U475" s="756"/>
      <c r="V475" s="756"/>
      <c r="W475" s="581"/>
      <c r="X475" s="571"/>
      <c r="Y475" s="571"/>
      <c r="Z475" s="571"/>
      <c r="AA475" s="791"/>
      <c r="AB475" s="583"/>
      <c r="AC475" s="571"/>
      <c r="AD475" s="813"/>
      <c r="AE475" s="646"/>
      <c r="AF475" s="730"/>
      <c r="AG475" s="646"/>
      <c r="AH475" s="730"/>
      <c r="AI475" s="646"/>
      <c r="AJ475" s="416">
        <f t="shared" si="129"/>
        <v>465</v>
      </c>
      <c r="AK475" s="416" t="str">
        <f t="shared" si="122"/>
        <v/>
      </c>
      <c r="AL475" s="416" t="str">
        <f t="shared" si="112"/>
        <v/>
      </c>
      <c r="AM475" s="416" t="str">
        <f t="shared" si="113"/>
        <v/>
      </c>
      <c r="AN475" s="731"/>
      <c r="AO475" s="732"/>
      <c r="AP475" s="732"/>
      <c r="AQ475" s="479"/>
      <c r="AR475" s="479"/>
      <c r="AS475" s="584"/>
      <c r="AT475" s="584"/>
      <c r="AU475" s="585" t="str">
        <f t="shared" si="120"/>
        <v/>
      </c>
      <c r="AV475" s="585" t="str">
        <f t="shared" si="121"/>
        <v/>
      </c>
      <c r="AW475" s="479"/>
      <c r="AX475" s="479"/>
      <c r="AY475" s="587" t="str">
        <f t="shared" si="123"/>
        <v/>
      </c>
      <c r="AZ475" s="587" t="str">
        <f t="shared" si="124"/>
        <v/>
      </c>
      <c r="BA475" s="587" t="str">
        <f t="shared" si="125"/>
        <v/>
      </c>
      <c r="BB475" s="587" t="str">
        <f t="shared" si="126"/>
        <v/>
      </c>
      <c r="BC475" s="587" t="str">
        <f t="shared" si="127"/>
        <v/>
      </c>
      <c r="BD475" s="587" t="str">
        <f t="shared" si="128"/>
        <v/>
      </c>
      <c r="BE475" s="808"/>
      <c r="BF475" s="646"/>
      <c r="BG475" s="649"/>
      <c r="BH475" s="649"/>
    </row>
    <row r="476" spans="2:60" ht="13.5" customHeight="1" x14ac:dyDescent="0.25">
      <c r="B476" s="401"/>
      <c r="D476" s="416">
        <f t="shared" si="130"/>
        <v>466</v>
      </c>
      <c r="E476" s="534"/>
      <c r="F476" s="534"/>
      <c r="G476" s="534"/>
      <c r="H476" s="534"/>
      <c r="I476" s="571"/>
      <c r="J476" s="571"/>
      <c r="K476" s="571"/>
      <c r="L476" s="571"/>
      <c r="M476" s="571"/>
      <c r="N476" s="484"/>
      <c r="O476" s="484"/>
      <c r="P476" s="586"/>
      <c r="Q476" s="571"/>
      <c r="R476" s="571"/>
      <c r="S476" s="571"/>
      <c r="T476" s="899"/>
      <c r="U476" s="756"/>
      <c r="V476" s="756"/>
      <c r="W476" s="581"/>
      <c r="X476" s="571"/>
      <c r="Y476" s="571"/>
      <c r="Z476" s="571"/>
      <c r="AA476" s="791"/>
      <c r="AB476" s="583"/>
      <c r="AC476" s="571"/>
      <c r="AD476" s="813"/>
      <c r="AE476" s="646"/>
      <c r="AF476" s="730"/>
      <c r="AG476" s="646"/>
      <c r="AH476" s="730"/>
      <c r="AI476" s="646"/>
      <c r="AJ476" s="416">
        <f t="shared" si="129"/>
        <v>466</v>
      </c>
      <c r="AK476" s="416" t="str">
        <f t="shared" si="122"/>
        <v/>
      </c>
      <c r="AL476" s="416" t="str">
        <f t="shared" si="112"/>
        <v/>
      </c>
      <c r="AM476" s="416" t="str">
        <f t="shared" si="113"/>
        <v/>
      </c>
      <c r="AN476" s="731"/>
      <c r="AO476" s="732"/>
      <c r="AP476" s="732"/>
      <c r="AQ476" s="479"/>
      <c r="AR476" s="479"/>
      <c r="AS476" s="584"/>
      <c r="AT476" s="584"/>
      <c r="AU476" s="585" t="str">
        <f t="shared" si="120"/>
        <v/>
      </c>
      <c r="AV476" s="585" t="str">
        <f t="shared" si="121"/>
        <v/>
      </c>
      <c r="AW476" s="479"/>
      <c r="AX476" s="479"/>
      <c r="AY476" s="587" t="str">
        <f t="shared" si="123"/>
        <v/>
      </c>
      <c r="AZ476" s="587" t="str">
        <f t="shared" si="124"/>
        <v/>
      </c>
      <c r="BA476" s="587" t="str">
        <f t="shared" si="125"/>
        <v/>
      </c>
      <c r="BB476" s="587" t="str">
        <f t="shared" si="126"/>
        <v/>
      </c>
      <c r="BC476" s="587" t="str">
        <f t="shared" si="127"/>
        <v/>
      </c>
      <c r="BD476" s="587" t="str">
        <f t="shared" si="128"/>
        <v/>
      </c>
      <c r="BE476" s="808"/>
      <c r="BF476" s="646"/>
      <c r="BG476" s="649"/>
      <c r="BH476" s="649"/>
    </row>
    <row r="477" spans="2:60" ht="13.5" customHeight="1" x14ac:dyDescent="0.25">
      <c r="B477" s="401"/>
      <c r="D477" s="416">
        <f t="shared" si="130"/>
        <v>467</v>
      </c>
      <c r="E477" s="534"/>
      <c r="F477" s="534"/>
      <c r="G477" s="534"/>
      <c r="H477" s="534"/>
      <c r="I477" s="571"/>
      <c r="J477" s="571"/>
      <c r="K477" s="571"/>
      <c r="L477" s="571"/>
      <c r="M477" s="571"/>
      <c r="N477" s="484"/>
      <c r="O477" s="484"/>
      <c r="P477" s="586"/>
      <c r="Q477" s="571"/>
      <c r="R477" s="571"/>
      <c r="S477" s="571"/>
      <c r="T477" s="899"/>
      <c r="U477" s="756"/>
      <c r="V477" s="756"/>
      <c r="W477" s="581"/>
      <c r="X477" s="571"/>
      <c r="Y477" s="571"/>
      <c r="Z477" s="571"/>
      <c r="AA477" s="791"/>
      <c r="AB477" s="583"/>
      <c r="AC477" s="571"/>
      <c r="AD477" s="813"/>
      <c r="AE477" s="646"/>
      <c r="AF477" s="730"/>
      <c r="AG477" s="646"/>
      <c r="AH477" s="730"/>
      <c r="AI477" s="646"/>
      <c r="AJ477" s="416">
        <f t="shared" si="129"/>
        <v>467</v>
      </c>
      <c r="AK477" s="416" t="str">
        <f t="shared" si="122"/>
        <v/>
      </c>
      <c r="AL477" s="416" t="str">
        <f t="shared" si="112"/>
        <v/>
      </c>
      <c r="AM477" s="416" t="str">
        <f t="shared" si="113"/>
        <v/>
      </c>
      <c r="AN477" s="731"/>
      <c r="AO477" s="732"/>
      <c r="AP477" s="732"/>
      <c r="AQ477" s="479"/>
      <c r="AR477" s="479"/>
      <c r="AS477" s="584"/>
      <c r="AT477" s="584"/>
      <c r="AU477" s="585" t="str">
        <f t="shared" si="120"/>
        <v/>
      </c>
      <c r="AV477" s="585" t="str">
        <f t="shared" si="121"/>
        <v/>
      </c>
      <c r="AW477" s="479"/>
      <c r="AX477" s="479"/>
      <c r="AY477" s="587" t="str">
        <f t="shared" si="123"/>
        <v/>
      </c>
      <c r="AZ477" s="587" t="str">
        <f t="shared" si="124"/>
        <v/>
      </c>
      <c r="BA477" s="587" t="str">
        <f t="shared" si="125"/>
        <v/>
      </c>
      <c r="BB477" s="587" t="str">
        <f t="shared" si="126"/>
        <v/>
      </c>
      <c r="BC477" s="587" t="str">
        <f t="shared" si="127"/>
        <v/>
      </c>
      <c r="BD477" s="587" t="str">
        <f t="shared" si="128"/>
        <v/>
      </c>
      <c r="BE477" s="808"/>
      <c r="BF477" s="646"/>
      <c r="BG477" s="649"/>
      <c r="BH477" s="649"/>
    </row>
    <row r="478" spans="2:60" ht="13.5" customHeight="1" x14ac:dyDescent="0.25">
      <c r="B478" s="401"/>
      <c r="D478" s="416">
        <f t="shared" si="130"/>
        <v>468</v>
      </c>
      <c r="E478" s="534"/>
      <c r="F478" s="534"/>
      <c r="G478" s="534"/>
      <c r="H478" s="534"/>
      <c r="I478" s="571"/>
      <c r="J478" s="571"/>
      <c r="K478" s="571"/>
      <c r="L478" s="571"/>
      <c r="M478" s="571"/>
      <c r="N478" s="484"/>
      <c r="O478" s="484"/>
      <c r="P478" s="586"/>
      <c r="Q478" s="571"/>
      <c r="R478" s="571"/>
      <c r="S478" s="571"/>
      <c r="T478" s="899"/>
      <c r="U478" s="756"/>
      <c r="V478" s="756"/>
      <c r="W478" s="581"/>
      <c r="X478" s="571"/>
      <c r="Y478" s="571"/>
      <c r="Z478" s="571"/>
      <c r="AA478" s="791"/>
      <c r="AB478" s="583"/>
      <c r="AC478" s="571"/>
      <c r="AD478" s="813"/>
      <c r="AE478" s="646"/>
      <c r="AF478" s="730"/>
      <c r="AG478" s="646"/>
      <c r="AH478" s="730"/>
      <c r="AI478" s="646"/>
      <c r="AJ478" s="416">
        <f t="shared" si="129"/>
        <v>468</v>
      </c>
      <c r="AK478" s="416" t="str">
        <f t="shared" si="122"/>
        <v/>
      </c>
      <c r="AL478" s="416" t="str">
        <f t="shared" si="112"/>
        <v/>
      </c>
      <c r="AM478" s="416" t="str">
        <f t="shared" si="113"/>
        <v/>
      </c>
      <c r="AN478" s="731"/>
      <c r="AO478" s="732"/>
      <c r="AP478" s="732"/>
      <c r="AQ478" s="479"/>
      <c r="AR478" s="479"/>
      <c r="AS478" s="584"/>
      <c r="AT478" s="584"/>
      <c r="AU478" s="585" t="str">
        <f t="shared" si="120"/>
        <v/>
      </c>
      <c r="AV478" s="585" t="str">
        <f t="shared" si="121"/>
        <v/>
      </c>
      <c r="AW478" s="479"/>
      <c r="AX478" s="479"/>
      <c r="AY478" s="587" t="str">
        <f t="shared" si="123"/>
        <v/>
      </c>
      <c r="AZ478" s="587" t="str">
        <f t="shared" si="124"/>
        <v/>
      </c>
      <c r="BA478" s="587" t="str">
        <f t="shared" si="125"/>
        <v/>
      </c>
      <c r="BB478" s="587" t="str">
        <f t="shared" si="126"/>
        <v/>
      </c>
      <c r="BC478" s="587" t="str">
        <f t="shared" si="127"/>
        <v/>
      </c>
      <c r="BD478" s="587" t="str">
        <f t="shared" si="128"/>
        <v/>
      </c>
      <c r="BE478" s="808"/>
      <c r="BF478" s="646"/>
      <c r="BG478" s="649"/>
      <c r="BH478" s="649"/>
    </row>
    <row r="479" spans="2:60" ht="13.5" customHeight="1" x14ac:dyDescent="0.25">
      <c r="B479" s="401"/>
      <c r="D479" s="416">
        <f t="shared" si="130"/>
        <v>469</v>
      </c>
      <c r="E479" s="534"/>
      <c r="F479" s="534"/>
      <c r="G479" s="534"/>
      <c r="H479" s="534"/>
      <c r="I479" s="571"/>
      <c r="J479" s="571"/>
      <c r="K479" s="571"/>
      <c r="L479" s="571"/>
      <c r="M479" s="571"/>
      <c r="N479" s="484"/>
      <c r="O479" s="484"/>
      <c r="P479" s="586"/>
      <c r="Q479" s="571"/>
      <c r="R479" s="571"/>
      <c r="S479" s="571"/>
      <c r="T479" s="899"/>
      <c r="U479" s="756"/>
      <c r="V479" s="756"/>
      <c r="W479" s="581"/>
      <c r="X479" s="571"/>
      <c r="Y479" s="571"/>
      <c r="Z479" s="571"/>
      <c r="AA479" s="791"/>
      <c r="AB479" s="583"/>
      <c r="AC479" s="571"/>
      <c r="AD479" s="813"/>
      <c r="AE479" s="646"/>
      <c r="AF479" s="730"/>
      <c r="AG479" s="646"/>
      <c r="AH479" s="730"/>
      <c r="AI479" s="646"/>
      <c r="AJ479" s="416">
        <f t="shared" si="129"/>
        <v>469</v>
      </c>
      <c r="AK479" s="416" t="str">
        <f t="shared" si="122"/>
        <v/>
      </c>
      <c r="AL479" s="416" t="str">
        <f t="shared" si="112"/>
        <v/>
      </c>
      <c r="AM479" s="416" t="str">
        <f t="shared" si="113"/>
        <v/>
      </c>
      <c r="AN479" s="731"/>
      <c r="AO479" s="732"/>
      <c r="AP479" s="732"/>
      <c r="AQ479" s="479"/>
      <c r="AR479" s="479"/>
      <c r="AS479" s="584"/>
      <c r="AT479" s="584"/>
      <c r="AU479" s="585" t="str">
        <f t="shared" si="120"/>
        <v/>
      </c>
      <c r="AV479" s="585" t="str">
        <f t="shared" si="121"/>
        <v/>
      </c>
      <c r="AW479" s="479"/>
      <c r="AX479" s="479"/>
      <c r="AY479" s="587" t="str">
        <f t="shared" si="123"/>
        <v/>
      </c>
      <c r="AZ479" s="587" t="str">
        <f t="shared" si="124"/>
        <v/>
      </c>
      <c r="BA479" s="587" t="str">
        <f t="shared" si="125"/>
        <v/>
      </c>
      <c r="BB479" s="587" t="str">
        <f t="shared" si="126"/>
        <v/>
      </c>
      <c r="BC479" s="587" t="str">
        <f t="shared" si="127"/>
        <v/>
      </c>
      <c r="BD479" s="587" t="str">
        <f t="shared" si="128"/>
        <v/>
      </c>
      <c r="BE479" s="808"/>
      <c r="BF479" s="646"/>
      <c r="BG479" s="649"/>
      <c r="BH479" s="649"/>
    </row>
    <row r="480" spans="2:60" ht="13.5" customHeight="1" x14ac:dyDescent="0.25">
      <c r="B480" s="401"/>
      <c r="D480" s="416">
        <f t="shared" si="130"/>
        <v>470</v>
      </c>
      <c r="E480" s="534"/>
      <c r="F480" s="534"/>
      <c r="G480" s="534"/>
      <c r="H480" s="534"/>
      <c r="I480" s="571"/>
      <c r="J480" s="571"/>
      <c r="K480" s="571"/>
      <c r="L480" s="571"/>
      <c r="M480" s="571"/>
      <c r="N480" s="484"/>
      <c r="O480" s="484"/>
      <c r="P480" s="586"/>
      <c r="Q480" s="571"/>
      <c r="R480" s="571"/>
      <c r="S480" s="571"/>
      <c r="T480" s="899"/>
      <c r="U480" s="756"/>
      <c r="V480" s="756"/>
      <c r="W480" s="581"/>
      <c r="X480" s="571"/>
      <c r="Y480" s="571"/>
      <c r="Z480" s="571"/>
      <c r="AA480" s="791"/>
      <c r="AB480" s="583"/>
      <c r="AC480" s="571"/>
      <c r="AD480" s="813"/>
      <c r="AE480" s="646"/>
      <c r="AF480" s="730"/>
      <c r="AG480" s="646"/>
      <c r="AH480" s="730"/>
      <c r="AI480" s="646"/>
      <c r="AJ480" s="416">
        <f t="shared" si="129"/>
        <v>470</v>
      </c>
      <c r="AK480" s="416" t="str">
        <f t="shared" si="122"/>
        <v/>
      </c>
      <c r="AL480" s="416" t="str">
        <f t="shared" si="112"/>
        <v/>
      </c>
      <c r="AM480" s="416" t="str">
        <f t="shared" si="113"/>
        <v/>
      </c>
      <c r="AN480" s="731"/>
      <c r="AO480" s="732"/>
      <c r="AP480" s="732"/>
      <c r="AQ480" s="479"/>
      <c r="AR480" s="479"/>
      <c r="AS480" s="584"/>
      <c r="AT480" s="584"/>
      <c r="AU480" s="585" t="str">
        <f t="shared" si="120"/>
        <v/>
      </c>
      <c r="AV480" s="585" t="str">
        <f t="shared" si="121"/>
        <v/>
      </c>
      <c r="AW480" s="479"/>
      <c r="AX480" s="479"/>
      <c r="AY480" s="587" t="str">
        <f t="shared" si="123"/>
        <v/>
      </c>
      <c r="AZ480" s="587" t="str">
        <f t="shared" si="124"/>
        <v/>
      </c>
      <c r="BA480" s="587" t="str">
        <f t="shared" si="125"/>
        <v/>
      </c>
      <c r="BB480" s="587" t="str">
        <f t="shared" si="126"/>
        <v/>
      </c>
      <c r="BC480" s="587" t="str">
        <f t="shared" si="127"/>
        <v/>
      </c>
      <c r="BD480" s="587" t="str">
        <f t="shared" si="128"/>
        <v/>
      </c>
      <c r="BE480" s="808"/>
      <c r="BF480" s="646"/>
      <c r="BG480" s="649"/>
      <c r="BH480" s="649"/>
    </row>
    <row r="481" spans="2:60" ht="13.5" customHeight="1" x14ac:dyDescent="0.25">
      <c r="B481" s="401"/>
      <c r="D481" s="416">
        <f t="shared" si="130"/>
        <v>471</v>
      </c>
      <c r="E481" s="534"/>
      <c r="F481" s="534"/>
      <c r="G481" s="534"/>
      <c r="H481" s="534"/>
      <c r="I481" s="571"/>
      <c r="J481" s="571"/>
      <c r="K481" s="571"/>
      <c r="L481" s="571"/>
      <c r="M481" s="571"/>
      <c r="N481" s="484"/>
      <c r="O481" s="484"/>
      <c r="P481" s="586"/>
      <c r="Q481" s="571"/>
      <c r="R481" s="571"/>
      <c r="S481" s="571"/>
      <c r="T481" s="899"/>
      <c r="U481" s="756"/>
      <c r="V481" s="756"/>
      <c r="W481" s="581"/>
      <c r="X481" s="571"/>
      <c r="Y481" s="571"/>
      <c r="Z481" s="571"/>
      <c r="AA481" s="791"/>
      <c r="AB481" s="583"/>
      <c r="AC481" s="571"/>
      <c r="AD481" s="813"/>
      <c r="AE481" s="646"/>
      <c r="AF481" s="730"/>
      <c r="AG481" s="646"/>
      <c r="AH481" s="730"/>
      <c r="AI481" s="646"/>
      <c r="AJ481" s="416">
        <f t="shared" si="129"/>
        <v>471</v>
      </c>
      <c r="AK481" s="416" t="str">
        <f t="shared" si="122"/>
        <v/>
      </c>
      <c r="AL481" s="416" t="str">
        <f t="shared" si="112"/>
        <v/>
      </c>
      <c r="AM481" s="416" t="str">
        <f t="shared" si="113"/>
        <v/>
      </c>
      <c r="AN481" s="731"/>
      <c r="AO481" s="732"/>
      <c r="AP481" s="732"/>
      <c r="AQ481" s="479"/>
      <c r="AR481" s="479"/>
      <c r="AS481" s="584"/>
      <c r="AT481" s="584"/>
      <c r="AU481" s="585" t="str">
        <f t="shared" si="120"/>
        <v/>
      </c>
      <c r="AV481" s="585" t="str">
        <f t="shared" si="121"/>
        <v/>
      </c>
      <c r="AW481" s="479"/>
      <c r="AX481" s="479"/>
      <c r="AY481" s="587" t="str">
        <f t="shared" si="123"/>
        <v/>
      </c>
      <c r="AZ481" s="587" t="str">
        <f t="shared" si="124"/>
        <v/>
      </c>
      <c r="BA481" s="587" t="str">
        <f t="shared" si="125"/>
        <v/>
      </c>
      <c r="BB481" s="587" t="str">
        <f t="shared" si="126"/>
        <v/>
      </c>
      <c r="BC481" s="587" t="str">
        <f t="shared" si="127"/>
        <v/>
      </c>
      <c r="BD481" s="587" t="str">
        <f t="shared" si="128"/>
        <v/>
      </c>
      <c r="BE481" s="808"/>
      <c r="BF481" s="646"/>
      <c r="BG481" s="649"/>
      <c r="BH481" s="649"/>
    </row>
    <row r="482" spans="2:60" ht="13.5" customHeight="1" x14ac:dyDescent="0.25">
      <c r="B482" s="401"/>
      <c r="D482" s="416">
        <f t="shared" si="130"/>
        <v>472</v>
      </c>
      <c r="E482" s="534"/>
      <c r="F482" s="534"/>
      <c r="G482" s="534"/>
      <c r="H482" s="534"/>
      <c r="I482" s="571"/>
      <c r="J482" s="571"/>
      <c r="K482" s="571"/>
      <c r="L482" s="571"/>
      <c r="M482" s="571"/>
      <c r="N482" s="484"/>
      <c r="O482" s="484"/>
      <c r="P482" s="586"/>
      <c r="Q482" s="571"/>
      <c r="R482" s="571"/>
      <c r="S482" s="571"/>
      <c r="T482" s="899"/>
      <c r="U482" s="756"/>
      <c r="V482" s="756"/>
      <c r="W482" s="581"/>
      <c r="X482" s="571"/>
      <c r="Y482" s="571"/>
      <c r="Z482" s="571"/>
      <c r="AA482" s="791"/>
      <c r="AB482" s="583"/>
      <c r="AC482" s="571"/>
      <c r="AD482" s="813"/>
      <c r="AE482" s="646"/>
      <c r="AF482" s="730"/>
      <c r="AG482" s="646"/>
      <c r="AH482" s="730"/>
      <c r="AI482" s="646"/>
      <c r="AJ482" s="416">
        <f t="shared" si="129"/>
        <v>472</v>
      </c>
      <c r="AK482" s="416" t="str">
        <f t="shared" si="122"/>
        <v/>
      </c>
      <c r="AL482" s="416" t="str">
        <f t="shared" si="112"/>
        <v/>
      </c>
      <c r="AM482" s="416" t="str">
        <f t="shared" si="113"/>
        <v/>
      </c>
      <c r="AN482" s="731"/>
      <c r="AO482" s="732"/>
      <c r="AP482" s="732"/>
      <c r="AQ482" s="479"/>
      <c r="AR482" s="479"/>
      <c r="AS482" s="584"/>
      <c r="AT482" s="584"/>
      <c r="AU482" s="585" t="str">
        <f t="shared" si="120"/>
        <v/>
      </c>
      <c r="AV482" s="585" t="str">
        <f t="shared" si="121"/>
        <v/>
      </c>
      <c r="AW482" s="479"/>
      <c r="AX482" s="479"/>
      <c r="AY482" s="587" t="str">
        <f t="shared" si="123"/>
        <v/>
      </c>
      <c r="AZ482" s="587" t="str">
        <f t="shared" si="124"/>
        <v/>
      </c>
      <c r="BA482" s="587" t="str">
        <f t="shared" si="125"/>
        <v/>
      </c>
      <c r="BB482" s="587" t="str">
        <f t="shared" si="126"/>
        <v/>
      </c>
      <c r="BC482" s="587" t="str">
        <f t="shared" si="127"/>
        <v/>
      </c>
      <c r="BD482" s="587" t="str">
        <f t="shared" si="128"/>
        <v/>
      </c>
      <c r="BE482" s="808"/>
      <c r="BF482" s="646"/>
      <c r="BG482" s="649"/>
      <c r="BH482" s="649"/>
    </row>
    <row r="483" spans="2:60" ht="13.5" customHeight="1" x14ac:dyDescent="0.25">
      <c r="B483" s="401"/>
      <c r="D483" s="416">
        <f t="shared" si="130"/>
        <v>473</v>
      </c>
      <c r="E483" s="534"/>
      <c r="F483" s="534"/>
      <c r="G483" s="534"/>
      <c r="H483" s="534"/>
      <c r="I483" s="571"/>
      <c r="J483" s="571"/>
      <c r="K483" s="571"/>
      <c r="L483" s="571"/>
      <c r="M483" s="571"/>
      <c r="N483" s="484"/>
      <c r="O483" s="484"/>
      <c r="P483" s="586"/>
      <c r="Q483" s="571"/>
      <c r="R483" s="571"/>
      <c r="S483" s="571"/>
      <c r="T483" s="899"/>
      <c r="U483" s="756"/>
      <c r="V483" s="756"/>
      <c r="W483" s="581"/>
      <c r="X483" s="571"/>
      <c r="Y483" s="571"/>
      <c r="Z483" s="571"/>
      <c r="AA483" s="791"/>
      <c r="AB483" s="583"/>
      <c r="AC483" s="571"/>
      <c r="AD483" s="813"/>
      <c r="AE483" s="646"/>
      <c r="AF483" s="730"/>
      <c r="AG483" s="646"/>
      <c r="AH483" s="730"/>
      <c r="AI483" s="646"/>
      <c r="AJ483" s="416">
        <f t="shared" si="129"/>
        <v>473</v>
      </c>
      <c r="AK483" s="416" t="str">
        <f t="shared" si="122"/>
        <v/>
      </c>
      <c r="AL483" s="416" t="str">
        <f t="shared" si="112"/>
        <v/>
      </c>
      <c r="AM483" s="416" t="str">
        <f t="shared" si="113"/>
        <v/>
      </c>
      <c r="AN483" s="731"/>
      <c r="AO483" s="732"/>
      <c r="AP483" s="732"/>
      <c r="AQ483" s="479"/>
      <c r="AR483" s="479"/>
      <c r="AS483" s="584"/>
      <c r="AT483" s="584"/>
      <c r="AU483" s="585" t="str">
        <f t="shared" si="120"/>
        <v/>
      </c>
      <c r="AV483" s="585" t="str">
        <f t="shared" si="121"/>
        <v/>
      </c>
      <c r="AW483" s="479"/>
      <c r="AX483" s="479"/>
      <c r="AY483" s="587" t="str">
        <f t="shared" si="123"/>
        <v/>
      </c>
      <c r="AZ483" s="587" t="str">
        <f t="shared" si="124"/>
        <v/>
      </c>
      <c r="BA483" s="587" t="str">
        <f t="shared" si="125"/>
        <v/>
      </c>
      <c r="BB483" s="587" t="str">
        <f t="shared" si="126"/>
        <v/>
      </c>
      <c r="BC483" s="587" t="str">
        <f t="shared" si="127"/>
        <v/>
      </c>
      <c r="BD483" s="587" t="str">
        <f t="shared" si="128"/>
        <v/>
      </c>
      <c r="BE483" s="808"/>
      <c r="BF483" s="646"/>
      <c r="BG483" s="649"/>
      <c r="BH483" s="649"/>
    </row>
    <row r="484" spans="2:60" ht="13.5" customHeight="1" x14ac:dyDescent="0.25">
      <c r="B484" s="401"/>
      <c r="D484" s="416">
        <f t="shared" si="130"/>
        <v>474</v>
      </c>
      <c r="E484" s="534"/>
      <c r="F484" s="534"/>
      <c r="G484" s="534"/>
      <c r="H484" s="534"/>
      <c r="I484" s="571"/>
      <c r="J484" s="571"/>
      <c r="K484" s="571"/>
      <c r="L484" s="571"/>
      <c r="M484" s="571"/>
      <c r="N484" s="484"/>
      <c r="O484" s="484"/>
      <c r="P484" s="586"/>
      <c r="Q484" s="571"/>
      <c r="R484" s="571"/>
      <c r="S484" s="571"/>
      <c r="T484" s="899"/>
      <c r="U484" s="756"/>
      <c r="V484" s="756"/>
      <c r="W484" s="581"/>
      <c r="X484" s="571"/>
      <c r="Y484" s="571"/>
      <c r="Z484" s="571"/>
      <c r="AA484" s="791"/>
      <c r="AB484" s="583"/>
      <c r="AC484" s="571"/>
      <c r="AD484" s="813"/>
      <c r="AE484" s="646"/>
      <c r="AF484" s="730"/>
      <c r="AG484" s="646"/>
      <c r="AH484" s="730"/>
      <c r="AI484" s="646"/>
      <c r="AJ484" s="416">
        <f t="shared" si="129"/>
        <v>474</v>
      </c>
      <c r="AK484" s="416" t="str">
        <f t="shared" si="122"/>
        <v/>
      </c>
      <c r="AL484" s="416" t="str">
        <f t="shared" si="112"/>
        <v/>
      </c>
      <c r="AM484" s="416" t="str">
        <f t="shared" si="113"/>
        <v/>
      </c>
      <c r="AN484" s="731"/>
      <c r="AO484" s="732"/>
      <c r="AP484" s="732"/>
      <c r="AQ484" s="479"/>
      <c r="AR484" s="479"/>
      <c r="AS484" s="584"/>
      <c r="AT484" s="584"/>
      <c r="AU484" s="585" t="str">
        <f t="shared" si="120"/>
        <v/>
      </c>
      <c r="AV484" s="585" t="str">
        <f t="shared" si="121"/>
        <v/>
      </c>
      <c r="AW484" s="479"/>
      <c r="AX484" s="479"/>
      <c r="AY484" s="587" t="str">
        <f t="shared" si="123"/>
        <v/>
      </c>
      <c r="AZ484" s="587" t="str">
        <f t="shared" si="124"/>
        <v/>
      </c>
      <c r="BA484" s="587" t="str">
        <f t="shared" si="125"/>
        <v/>
      </c>
      <c r="BB484" s="587" t="str">
        <f t="shared" si="126"/>
        <v/>
      </c>
      <c r="BC484" s="587" t="str">
        <f t="shared" si="127"/>
        <v/>
      </c>
      <c r="BD484" s="587" t="str">
        <f t="shared" si="128"/>
        <v/>
      </c>
      <c r="BE484" s="808"/>
      <c r="BF484" s="646"/>
      <c r="BG484" s="649"/>
      <c r="BH484" s="649"/>
    </row>
    <row r="485" spans="2:60" ht="13.5" customHeight="1" x14ac:dyDescent="0.25">
      <c r="B485" s="401"/>
      <c r="D485" s="416">
        <f t="shared" si="130"/>
        <v>475</v>
      </c>
      <c r="E485" s="534"/>
      <c r="F485" s="534"/>
      <c r="G485" s="534"/>
      <c r="H485" s="534"/>
      <c r="I485" s="571"/>
      <c r="J485" s="571"/>
      <c r="K485" s="571"/>
      <c r="L485" s="571"/>
      <c r="M485" s="571"/>
      <c r="N485" s="484"/>
      <c r="O485" s="484"/>
      <c r="P485" s="586"/>
      <c r="Q485" s="571"/>
      <c r="R485" s="571"/>
      <c r="S485" s="571"/>
      <c r="T485" s="899"/>
      <c r="U485" s="756"/>
      <c r="V485" s="756"/>
      <c r="W485" s="581"/>
      <c r="X485" s="571"/>
      <c r="Y485" s="571"/>
      <c r="Z485" s="571"/>
      <c r="AA485" s="791"/>
      <c r="AB485" s="583"/>
      <c r="AC485" s="571"/>
      <c r="AD485" s="813"/>
      <c r="AE485" s="646"/>
      <c r="AF485" s="730"/>
      <c r="AG485" s="646"/>
      <c r="AH485" s="730"/>
      <c r="AI485" s="646"/>
      <c r="AJ485" s="416">
        <f t="shared" si="129"/>
        <v>475</v>
      </c>
      <c r="AK485" s="416" t="str">
        <f t="shared" si="122"/>
        <v/>
      </c>
      <c r="AL485" s="416" t="str">
        <f t="shared" si="112"/>
        <v/>
      </c>
      <c r="AM485" s="416" t="str">
        <f t="shared" si="113"/>
        <v/>
      </c>
      <c r="AN485" s="731"/>
      <c r="AO485" s="732"/>
      <c r="AP485" s="732"/>
      <c r="AQ485" s="479"/>
      <c r="AR485" s="479"/>
      <c r="AS485" s="584"/>
      <c r="AT485" s="584"/>
      <c r="AU485" s="585" t="str">
        <f t="shared" si="120"/>
        <v/>
      </c>
      <c r="AV485" s="585" t="str">
        <f t="shared" si="121"/>
        <v/>
      </c>
      <c r="AW485" s="479"/>
      <c r="AX485" s="479"/>
      <c r="AY485" s="587" t="str">
        <f t="shared" si="123"/>
        <v/>
      </c>
      <c r="AZ485" s="587" t="str">
        <f t="shared" si="124"/>
        <v/>
      </c>
      <c r="BA485" s="587" t="str">
        <f t="shared" si="125"/>
        <v/>
      </c>
      <c r="BB485" s="587" t="str">
        <f t="shared" si="126"/>
        <v/>
      </c>
      <c r="BC485" s="587" t="str">
        <f t="shared" si="127"/>
        <v/>
      </c>
      <c r="BD485" s="587" t="str">
        <f t="shared" si="128"/>
        <v/>
      </c>
      <c r="BE485" s="808"/>
      <c r="BF485" s="646"/>
      <c r="BG485" s="649"/>
      <c r="BH485" s="649"/>
    </row>
    <row r="486" spans="2:60" ht="13.5" customHeight="1" x14ac:dyDescent="0.25">
      <c r="B486" s="401"/>
      <c r="D486" s="416">
        <f t="shared" si="130"/>
        <v>476</v>
      </c>
      <c r="E486" s="534"/>
      <c r="F486" s="534"/>
      <c r="G486" s="534"/>
      <c r="H486" s="534"/>
      <c r="I486" s="571"/>
      <c r="J486" s="571"/>
      <c r="K486" s="571"/>
      <c r="L486" s="571"/>
      <c r="M486" s="571"/>
      <c r="N486" s="484"/>
      <c r="O486" s="484"/>
      <c r="P486" s="586"/>
      <c r="Q486" s="571"/>
      <c r="R486" s="571"/>
      <c r="S486" s="571"/>
      <c r="T486" s="899"/>
      <c r="U486" s="756"/>
      <c r="V486" s="756"/>
      <c r="W486" s="581"/>
      <c r="X486" s="571"/>
      <c r="Y486" s="571"/>
      <c r="Z486" s="571"/>
      <c r="AA486" s="791"/>
      <c r="AB486" s="583"/>
      <c r="AC486" s="571"/>
      <c r="AD486" s="813"/>
      <c r="AE486" s="646"/>
      <c r="AF486" s="730"/>
      <c r="AG486" s="646"/>
      <c r="AH486" s="730"/>
      <c r="AI486" s="646"/>
      <c r="AJ486" s="416">
        <f t="shared" si="129"/>
        <v>476</v>
      </c>
      <c r="AK486" s="416" t="str">
        <f t="shared" si="122"/>
        <v/>
      </c>
      <c r="AL486" s="416" t="str">
        <f t="shared" si="112"/>
        <v/>
      </c>
      <c r="AM486" s="416" t="str">
        <f t="shared" si="113"/>
        <v/>
      </c>
      <c r="AN486" s="731"/>
      <c r="AO486" s="732"/>
      <c r="AP486" s="732"/>
      <c r="AQ486" s="479"/>
      <c r="AR486" s="479"/>
      <c r="AS486" s="584"/>
      <c r="AT486" s="584"/>
      <c r="AU486" s="585" t="str">
        <f t="shared" si="120"/>
        <v/>
      </c>
      <c r="AV486" s="585" t="str">
        <f t="shared" si="121"/>
        <v/>
      </c>
      <c r="AW486" s="479"/>
      <c r="AX486" s="479"/>
      <c r="AY486" s="587" t="str">
        <f t="shared" si="123"/>
        <v/>
      </c>
      <c r="AZ486" s="587" t="str">
        <f t="shared" si="124"/>
        <v/>
      </c>
      <c r="BA486" s="587" t="str">
        <f t="shared" si="125"/>
        <v/>
      </c>
      <c r="BB486" s="587" t="str">
        <f t="shared" si="126"/>
        <v/>
      </c>
      <c r="BC486" s="587" t="str">
        <f t="shared" si="127"/>
        <v/>
      </c>
      <c r="BD486" s="587" t="str">
        <f t="shared" si="128"/>
        <v/>
      </c>
      <c r="BE486" s="808"/>
      <c r="BF486" s="646"/>
      <c r="BG486" s="649"/>
      <c r="BH486" s="649"/>
    </row>
    <row r="487" spans="2:60" ht="13.5" customHeight="1" x14ac:dyDescent="0.25">
      <c r="B487" s="401"/>
      <c r="D487" s="416">
        <f t="shared" si="130"/>
        <v>477</v>
      </c>
      <c r="E487" s="534"/>
      <c r="F487" s="534"/>
      <c r="G487" s="534"/>
      <c r="H487" s="534"/>
      <c r="I487" s="571"/>
      <c r="J487" s="571"/>
      <c r="K487" s="571"/>
      <c r="L487" s="571"/>
      <c r="M487" s="571"/>
      <c r="N487" s="484"/>
      <c r="O487" s="484"/>
      <c r="P487" s="586"/>
      <c r="Q487" s="571"/>
      <c r="R487" s="571"/>
      <c r="S487" s="571"/>
      <c r="T487" s="899"/>
      <c r="U487" s="756"/>
      <c r="V487" s="756"/>
      <c r="W487" s="581"/>
      <c r="X487" s="571"/>
      <c r="Y487" s="571"/>
      <c r="Z487" s="571"/>
      <c r="AA487" s="791"/>
      <c r="AB487" s="583"/>
      <c r="AC487" s="571"/>
      <c r="AD487" s="813"/>
      <c r="AE487" s="646"/>
      <c r="AF487" s="730"/>
      <c r="AG487" s="646"/>
      <c r="AH487" s="730"/>
      <c r="AI487" s="646"/>
      <c r="AJ487" s="416">
        <f t="shared" si="129"/>
        <v>477</v>
      </c>
      <c r="AK487" s="416" t="str">
        <f t="shared" si="122"/>
        <v/>
      </c>
      <c r="AL487" s="416" t="str">
        <f t="shared" si="112"/>
        <v/>
      </c>
      <c r="AM487" s="416" t="str">
        <f t="shared" si="113"/>
        <v/>
      </c>
      <c r="AN487" s="731"/>
      <c r="AO487" s="732"/>
      <c r="AP487" s="732"/>
      <c r="AQ487" s="479"/>
      <c r="AR487" s="479"/>
      <c r="AS487" s="584"/>
      <c r="AT487" s="584"/>
      <c r="AU487" s="585" t="str">
        <f t="shared" si="120"/>
        <v/>
      </c>
      <c r="AV487" s="585" t="str">
        <f t="shared" si="121"/>
        <v/>
      </c>
      <c r="AW487" s="479"/>
      <c r="AX487" s="479"/>
      <c r="AY487" s="587" t="str">
        <f t="shared" si="123"/>
        <v/>
      </c>
      <c r="AZ487" s="587" t="str">
        <f t="shared" si="124"/>
        <v/>
      </c>
      <c r="BA487" s="587" t="str">
        <f t="shared" si="125"/>
        <v/>
      </c>
      <c r="BB487" s="587" t="str">
        <f t="shared" si="126"/>
        <v/>
      </c>
      <c r="BC487" s="587" t="str">
        <f t="shared" si="127"/>
        <v/>
      </c>
      <c r="BD487" s="587" t="str">
        <f t="shared" si="128"/>
        <v/>
      </c>
      <c r="BE487" s="808"/>
      <c r="BF487" s="646"/>
      <c r="BG487" s="649"/>
      <c r="BH487" s="649"/>
    </row>
    <row r="488" spans="2:60" ht="13.5" customHeight="1" x14ac:dyDescent="0.25">
      <c r="B488" s="401"/>
      <c r="D488" s="416">
        <f t="shared" si="130"/>
        <v>478</v>
      </c>
      <c r="E488" s="534"/>
      <c r="F488" s="534"/>
      <c r="G488" s="534"/>
      <c r="H488" s="534"/>
      <c r="I488" s="571"/>
      <c r="J488" s="571"/>
      <c r="K488" s="571"/>
      <c r="L488" s="571"/>
      <c r="M488" s="571"/>
      <c r="N488" s="484"/>
      <c r="O488" s="484"/>
      <c r="P488" s="586"/>
      <c r="Q488" s="571"/>
      <c r="R488" s="571"/>
      <c r="S488" s="571"/>
      <c r="T488" s="899"/>
      <c r="U488" s="756"/>
      <c r="V488" s="756"/>
      <c r="W488" s="581"/>
      <c r="X488" s="571"/>
      <c r="Y488" s="571"/>
      <c r="Z488" s="571"/>
      <c r="AA488" s="791"/>
      <c r="AB488" s="583"/>
      <c r="AC488" s="571"/>
      <c r="AD488" s="813"/>
      <c r="AE488" s="646"/>
      <c r="AF488" s="730"/>
      <c r="AG488" s="646"/>
      <c r="AH488" s="730"/>
      <c r="AI488" s="646"/>
      <c r="AJ488" s="416">
        <f t="shared" si="129"/>
        <v>478</v>
      </c>
      <c r="AK488" s="416" t="str">
        <f t="shared" si="122"/>
        <v/>
      </c>
      <c r="AL488" s="416" t="str">
        <f t="shared" si="112"/>
        <v/>
      </c>
      <c r="AM488" s="416" t="str">
        <f t="shared" si="113"/>
        <v/>
      </c>
      <c r="AN488" s="731"/>
      <c r="AO488" s="732"/>
      <c r="AP488" s="732"/>
      <c r="AQ488" s="479"/>
      <c r="AR488" s="479"/>
      <c r="AS488" s="584"/>
      <c r="AT488" s="584"/>
      <c r="AU488" s="585" t="str">
        <f t="shared" si="120"/>
        <v/>
      </c>
      <c r="AV488" s="585" t="str">
        <f t="shared" si="121"/>
        <v/>
      </c>
      <c r="AW488" s="479"/>
      <c r="AX488" s="479"/>
      <c r="AY488" s="587" t="str">
        <f t="shared" si="123"/>
        <v/>
      </c>
      <c r="AZ488" s="587" t="str">
        <f t="shared" si="124"/>
        <v/>
      </c>
      <c r="BA488" s="587" t="str">
        <f t="shared" si="125"/>
        <v/>
      </c>
      <c r="BB488" s="587" t="str">
        <f t="shared" si="126"/>
        <v/>
      </c>
      <c r="BC488" s="587" t="str">
        <f t="shared" si="127"/>
        <v/>
      </c>
      <c r="BD488" s="587" t="str">
        <f t="shared" si="128"/>
        <v/>
      </c>
      <c r="BE488" s="808"/>
      <c r="BF488" s="646"/>
      <c r="BG488" s="649"/>
      <c r="BH488" s="649"/>
    </row>
    <row r="489" spans="2:60" ht="13.5" customHeight="1" x14ac:dyDescent="0.25">
      <c r="B489" s="401"/>
      <c r="D489" s="416">
        <f t="shared" si="130"/>
        <v>479</v>
      </c>
      <c r="E489" s="534"/>
      <c r="F489" s="534"/>
      <c r="G489" s="534"/>
      <c r="H489" s="534"/>
      <c r="I489" s="571"/>
      <c r="J489" s="571"/>
      <c r="K489" s="571"/>
      <c r="L489" s="571"/>
      <c r="M489" s="571"/>
      <c r="N489" s="484"/>
      <c r="O489" s="484"/>
      <c r="P489" s="586"/>
      <c r="Q489" s="571"/>
      <c r="R489" s="571"/>
      <c r="S489" s="571"/>
      <c r="T489" s="899"/>
      <c r="U489" s="756"/>
      <c r="V489" s="756"/>
      <c r="W489" s="581"/>
      <c r="X489" s="571"/>
      <c r="Y489" s="571"/>
      <c r="Z489" s="571"/>
      <c r="AA489" s="791"/>
      <c r="AB489" s="583"/>
      <c r="AC489" s="571"/>
      <c r="AD489" s="813"/>
      <c r="AE489" s="646"/>
      <c r="AF489" s="730"/>
      <c r="AG489" s="646"/>
      <c r="AH489" s="730"/>
      <c r="AI489" s="646"/>
      <c r="AJ489" s="416">
        <f t="shared" si="129"/>
        <v>479</v>
      </c>
      <c r="AK489" s="416" t="str">
        <f t="shared" si="122"/>
        <v/>
      </c>
      <c r="AL489" s="416" t="str">
        <f t="shared" si="112"/>
        <v/>
      </c>
      <c r="AM489" s="416" t="str">
        <f t="shared" si="113"/>
        <v/>
      </c>
      <c r="AN489" s="731"/>
      <c r="AO489" s="732"/>
      <c r="AP489" s="732"/>
      <c r="AQ489" s="479"/>
      <c r="AR489" s="479"/>
      <c r="AS489" s="584"/>
      <c r="AT489" s="584"/>
      <c r="AU489" s="585" t="str">
        <f t="shared" si="120"/>
        <v/>
      </c>
      <c r="AV489" s="585" t="str">
        <f t="shared" si="121"/>
        <v/>
      </c>
      <c r="AW489" s="479"/>
      <c r="AX489" s="479"/>
      <c r="AY489" s="587" t="str">
        <f t="shared" si="123"/>
        <v/>
      </c>
      <c r="AZ489" s="587" t="str">
        <f t="shared" si="124"/>
        <v/>
      </c>
      <c r="BA489" s="587" t="str">
        <f t="shared" si="125"/>
        <v/>
      </c>
      <c r="BB489" s="587" t="str">
        <f t="shared" si="126"/>
        <v/>
      </c>
      <c r="BC489" s="587" t="str">
        <f t="shared" si="127"/>
        <v/>
      </c>
      <c r="BD489" s="587" t="str">
        <f t="shared" si="128"/>
        <v/>
      </c>
      <c r="BE489" s="808"/>
      <c r="BF489" s="646"/>
      <c r="BG489" s="649"/>
      <c r="BH489" s="649"/>
    </row>
    <row r="490" spans="2:60" ht="13.5" customHeight="1" x14ac:dyDescent="0.25">
      <c r="B490" s="401"/>
      <c r="D490" s="416">
        <f t="shared" si="130"/>
        <v>480</v>
      </c>
      <c r="E490" s="534"/>
      <c r="F490" s="534"/>
      <c r="G490" s="534"/>
      <c r="H490" s="534"/>
      <c r="I490" s="571"/>
      <c r="J490" s="571"/>
      <c r="K490" s="571"/>
      <c r="L490" s="571"/>
      <c r="M490" s="571"/>
      <c r="N490" s="484"/>
      <c r="O490" s="484"/>
      <c r="P490" s="586"/>
      <c r="Q490" s="571"/>
      <c r="R490" s="571"/>
      <c r="S490" s="571"/>
      <c r="T490" s="899"/>
      <c r="U490" s="756"/>
      <c r="V490" s="756"/>
      <c r="W490" s="581"/>
      <c r="X490" s="571"/>
      <c r="Y490" s="571"/>
      <c r="Z490" s="571"/>
      <c r="AA490" s="791"/>
      <c r="AB490" s="583"/>
      <c r="AC490" s="571"/>
      <c r="AD490" s="813"/>
      <c r="AE490" s="646"/>
      <c r="AF490" s="730"/>
      <c r="AG490" s="646"/>
      <c r="AH490" s="730"/>
      <c r="AI490" s="646"/>
      <c r="AJ490" s="416">
        <f>AJ489+1</f>
        <v>480</v>
      </c>
      <c r="AK490" s="416" t="str">
        <f t="shared" si="122"/>
        <v/>
      </c>
      <c r="AL490" s="416" t="str">
        <f t="shared" si="112"/>
        <v/>
      </c>
      <c r="AM490" s="416" t="str">
        <f t="shared" si="113"/>
        <v/>
      </c>
      <c r="AN490" s="731"/>
      <c r="AO490" s="732"/>
      <c r="AP490" s="732"/>
      <c r="AQ490" s="479"/>
      <c r="AR490" s="479"/>
      <c r="AS490" s="584"/>
      <c r="AT490" s="584"/>
      <c r="AU490" s="585" t="str">
        <f t="shared" si="120"/>
        <v/>
      </c>
      <c r="AV490" s="585" t="str">
        <f t="shared" si="121"/>
        <v/>
      </c>
      <c r="AW490" s="479"/>
      <c r="AX490" s="479"/>
      <c r="AY490" s="587" t="str">
        <f t="shared" si="123"/>
        <v/>
      </c>
      <c r="AZ490" s="587" t="str">
        <f t="shared" si="124"/>
        <v/>
      </c>
      <c r="BA490" s="587" t="str">
        <f t="shared" si="125"/>
        <v/>
      </c>
      <c r="BB490" s="587" t="str">
        <f t="shared" si="126"/>
        <v/>
      </c>
      <c r="BC490" s="587" t="str">
        <f t="shared" si="127"/>
        <v/>
      </c>
      <c r="BD490" s="587" t="str">
        <f t="shared" si="128"/>
        <v/>
      </c>
      <c r="BE490" s="808"/>
      <c r="BF490" s="646"/>
      <c r="BG490" s="649"/>
      <c r="BH490" s="649"/>
    </row>
    <row r="491" spans="2:60" ht="13.5" customHeight="1" x14ac:dyDescent="0.25">
      <c r="B491" s="401"/>
      <c r="D491" s="416">
        <f>D490+1</f>
        <v>481</v>
      </c>
      <c r="E491" s="534"/>
      <c r="F491" s="534"/>
      <c r="G491" s="534"/>
      <c r="H491" s="534"/>
      <c r="I491" s="571"/>
      <c r="J491" s="571"/>
      <c r="K491" s="571"/>
      <c r="L491" s="571"/>
      <c r="M491" s="571"/>
      <c r="N491" s="484"/>
      <c r="O491" s="484"/>
      <c r="P491" s="586"/>
      <c r="Q491" s="571"/>
      <c r="R491" s="571"/>
      <c r="S491" s="571"/>
      <c r="T491" s="899"/>
      <c r="U491" s="756"/>
      <c r="V491" s="756"/>
      <c r="W491" s="581"/>
      <c r="X491" s="571"/>
      <c r="Y491" s="571"/>
      <c r="Z491" s="571"/>
      <c r="AA491" s="791"/>
      <c r="AB491" s="583"/>
      <c r="AC491" s="571"/>
      <c r="AD491" s="813"/>
      <c r="AE491" s="646"/>
      <c r="AF491" s="730"/>
      <c r="AG491" s="646"/>
      <c r="AH491" s="730"/>
      <c r="AI491" s="646"/>
      <c r="AJ491" s="416">
        <f>AJ490+1</f>
        <v>481</v>
      </c>
      <c r="AK491" s="416" t="str">
        <f t="shared" si="122"/>
        <v/>
      </c>
      <c r="AL491" s="416" t="str">
        <f t="shared" si="112"/>
        <v/>
      </c>
      <c r="AM491" s="416" t="str">
        <f t="shared" si="113"/>
        <v/>
      </c>
      <c r="AN491" s="731"/>
      <c r="AO491" s="732"/>
      <c r="AP491" s="732"/>
      <c r="AQ491" s="479"/>
      <c r="AR491" s="479"/>
      <c r="AS491" s="584"/>
      <c r="AT491" s="584"/>
      <c r="AU491" s="585" t="str">
        <f t="shared" si="120"/>
        <v/>
      </c>
      <c r="AV491" s="585" t="str">
        <f t="shared" si="121"/>
        <v/>
      </c>
      <c r="AW491" s="479"/>
      <c r="AX491" s="479"/>
      <c r="AY491" s="587" t="str">
        <f t="shared" si="123"/>
        <v/>
      </c>
      <c r="AZ491" s="587" t="str">
        <f t="shared" si="124"/>
        <v/>
      </c>
      <c r="BA491" s="587" t="str">
        <f t="shared" si="125"/>
        <v/>
      </c>
      <c r="BB491" s="587" t="str">
        <f t="shared" si="126"/>
        <v/>
      </c>
      <c r="BC491" s="587" t="str">
        <f t="shared" si="127"/>
        <v/>
      </c>
      <c r="BD491" s="587" t="str">
        <f t="shared" si="128"/>
        <v/>
      </c>
      <c r="BE491" s="808"/>
      <c r="BF491" s="646"/>
      <c r="BG491" s="649"/>
      <c r="BH491" s="649"/>
    </row>
    <row r="492" spans="2:60" ht="13.5" customHeight="1" x14ac:dyDescent="0.25">
      <c r="B492" s="401"/>
      <c r="D492" s="416">
        <f>D491+1</f>
        <v>482</v>
      </c>
      <c r="E492" s="534"/>
      <c r="F492" s="534"/>
      <c r="G492" s="534"/>
      <c r="H492" s="534"/>
      <c r="I492" s="571"/>
      <c r="J492" s="571"/>
      <c r="K492" s="571"/>
      <c r="L492" s="571"/>
      <c r="M492" s="571"/>
      <c r="N492" s="484"/>
      <c r="O492" s="484"/>
      <c r="P492" s="586"/>
      <c r="Q492" s="571"/>
      <c r="R492" s="571"/>
      <c r="S492" s="571"/>
      <c r="T492" s="899"/>
      <c r="U492" s="756"/>
      <c r="V492" s="756"/>
      <c r="W492" s="581"/>
      <c r="X492" s="571"/>
      <c r="Y492" s="571"/>
      <c r="Z492" s="571"/>
      <c r="AA492" s="791"/>
      <c r="AB492" s="583"/>
      <c r="AC492" s="571"/>
      <c r="AD492" s="813"/>
      <c r="AE492" s="646"/>
      <c r="AF492" s="730"/>
      <c r="AG492" s="646"/>
      <c r="AH492" s="730"/>
      <c r="AI492" s="646"/>
      <c r="AJ492" s="416">
        <f t="shared" ref="AJ492:AJ519" si="131">AJ491+1</f>
        <v>482</v>
      </c>
      <c r="AK492" s="416" t="str">
        <f t="shared" si="122"/>
        <v/>
      </c>
      <c r="AL492" s="416" t="str">
        <f t="shared" si="112"/>
        <v/>
      </c>
      <c r="AM492" s="416" t="str">
        <f t="shared" si="113"/>
        <v/>
      </c>
      <c r="AN492" s="731"/>
      <c r="AO492" s="732"/>
      <c r="AP492" s="732"/>
      <c r="AQ492" s="479"/>
      <c r="AR492" s="479"/>
      <c r="AS492" s="584"/>
      <c r="AT492" s="584"/>
      <c r="AU492" s="585" t="str">
        <f t="shared" si="120"/>
        <v/>
      </c>
      <c r="AV492" s="585" t="str">
        <f t="shared" si="121"/>
        <v/>
      </c>
      <c r="AW492" s="479"/>
      <c r="AX492" s="479"/>
      <c r="AY492" s="587" t="str">
        <f t="shared" si="123"/>
        <v/>
      </c>
      <c r="AZ492" s="587" t="str">
        <f t="shared" si="124"/>
        <v/>
      </c>
      <c r="BA492" s="587" t="str">
        <f t="shared" si="125"/>
        <v/>
      </c>
      <c r="BB492" s="587" t="str">
        <f t="shared" si="126"/>
        <v/>
      </c>
      <c r="BC492" s="587" t="str">
        <f t="shared" si="127"/>
        <v/>
      </c>
      <c r="BD492" s="587" t="str">
        <f t="shared" si="128"/>
        <v/>
      </c>
      <c r="BE492" s="808"/>
      <c r="BF492" s="646"/>
      <c r="BG492" s="649"/>
      <c r="BH492" s="649"/>
    </row>
    <row r="493" spans="2:60" ht="13.5" customHeight="1" x14ac:dyDescent="0.25">
      <c r="B493" s="401"/>
      <c r="D493" s="416">
        <f>D492+1</f>
        <v>483</v>
      </c>
      <c r="E493" s="534"/>
      <c r="F493" s="534"/>
      <c r="G493" s="534"/>
      <c r="H493" s="534"/>
      <c r="I493" s="571"/>
      <c r="J493" s="571"/>
      <c r="K493" s="571"/>
      <c r="L493" s="571"/>
      <c r="M493" s="571"/>
      <c r="N493" s="484"/>
      <c r="O493" s="484"/>
      <c r="P493" s="586"/>
      <c r="Q493" s="571"/>
      <c r="R493" s="571"/>
      <c r="S493" s="571"/>
      <c r="T493" s="899"/>
      <c r="U493" s="756"/>
      <c r="V493" s="756"/>
      <c r="W493" s="581"/>
      <c r="X493" s="571"/>
      <c r="Y493" s="571"/>
      <c r="Z493" s="571"/>
      <c r="AA493" s="791"/>
      <c r="AB493" s="583"/>
      <c r="AC493" s="571"/>
      <c r="AD493" s="813"/>
      <c r="AE493" s="646"/>
      <c r="AF493" s="730"/>
      <c r="AG493" s="646"/>
      <c r="AH493" s="730"/>
      <c r="AI493" s="646"/>
      <c r="AJ493" s="416">
        <f t="shared" si="131"/>
        <v>483</v>
      </c>
      <c r="AK493" s="416" t="str">
        <f t="shared" si="122"/>
        <v/>
      </c>
      <c r="AL493" s="416" t="str">
        <f t="shared" si="112"/>
        <v/>
      </c>
      <c r="AM493" s="416" t="str">
        <f t="shared" si="113"/>
        <v/>
      </c>
      <c r="AN493" s="731"/>
      <c r="AO493" s="732"/>
      <c r="AP493" s="732"/>
      <c r="AQ493" s="479"/>
      <c r="AR493" s="479"/>
      <c r="AS493" s="584"/>
      <c r="AT493" s="584"/>
      <c r="AU493" s="585" t="str">
        <f t="shared" si="120"/>
        <v/>
      </c>
      <c r="AV493" s="585" t="str">
        <f t="shared" si="121"/>
        <v/>
      </c>
      <c r="AW493" s="479"/>
      <c r="AX493" s="479"/>
      <c r="AY493" s="587" t="str">
        <f t="shared" si="123"/>
        <v/>
      </c>
      <c r="AZ493" s="587" t="str">
        <f t="shared" si="124"/>
        <v/>
      </c>
      <c r="BA493" s="587" t="str">
        <f t="shared" si="125"/>
        <v/>
      </c>
      <c r="BB493" s="587" t="str">
        <f t="shared" si="126"/>
        <v/>
      </c>
      <c r="BC493" s="587" t="str">
        <f t="shared" si="127"/>
        <v/>
      </c>
      <c r="BD493" s="587" t="str">
        <f t="shared" si="128"/>
        <v/>
      </c>
      <c r="BE493" s="808"/>
      <c r="BF493" s="646"/>
      <c r="BG493" s="649"/>
      <c r="BH493" s="649"/>
    </row>
    <row r="494" spans="2:60" ht="13.5" customHeight="1" x14ac:dyDescent="0.25">
      <c r="B494" s="401"/>
      <c r="D494" s="416">
        <f t="shared" ref="D494:D520" si="132">D493+1</f>
        <v>484</v>
      </c>
      <c r="E494" s="534"/>
      <c r="F494" s="534"/>
      <c r="G494" s="534"/>
      <c r="H494" s="534"/>
      <c r="I494" s="571"/>
      <c r="J494" s="571"/>
      <c r="K494" s="571"/>
      <c r="L494" s="571"/>
      <c r="M494" s="571"/>
      <c r="N494" s="484"/>
      <c r="O494" s="484"/>
      <c r="P494" s="586"/>
      <c r="Q494" s="571"/>
      <c r="R494" s="571"/>
      <c r="S494" s="571"/>
      <c r="T494" s="899"/>
      <c r="U494" s="756"/>
      <c r="V494" s="756"/>
      <c r="W494" s="581"/>
      <c r="X494" s="571"/>
      <c r="Y494" s="571"/>
      <c r="Z494" s="571"/>
      <c r="AA494" s="791"/>
      <c r="AB494" s="583"/>
      <c r="AC494" s="571"/>
      <c r="AD494" s="813"/>
      <c r="AE494" s="646"/>
      <c r="AF494" s="730"/>
      <c r="AG494" s="646"/>
      <c r="AH494" s="730"/>
      <c r="AI494" s="646"/>
      <c r="AJ494" s="416">
        <f t="shared" si="131"/>
        <v>484</v>
      </c>
      <c r="AK494" s="416" t="str">
        <f t="shared" si="122"/>
        <v/>
      </c>
      <c r="AL494" s="416" t="str">
        <f t="shared" si="112"/>
        <v/>
      </c>
      <c r="AM494" s="416" t="str">
        <f t="shared" si="113"/>
        <v/>
      </c>
      <c r="AN494" s="731"/>
      <c r="AO494" s="732"/>
      <c r="AP494" s="732"/>
      <c r="AQ494" s="479"/>
      <c r="AR494" s="479"/>
      <c r="AS494" s="584"/>
      <c r="AT494" s="584"/>
      <c r="AU494" s="585" t="str">
        <f t="shared" si="120"/>
        <v/>
      </c>
      <c r="AV494" s="585" t="str">
        <f t="shared" si="121"/>
        <v/>
      </c>
      <c r="AW494" s="479"/>
      <c r="AX494" s="479"/>
      <c r="AY494" s="587" t="str">
        <f t="shared" si="123"/>
        <v/>
      </c>
      <c r="AZ494" s="587" t="str">
        <f t="shared" si="124"/>
        <v/>
      </c>
      <c r="BA494" s="587" t="str">
        <f t="shared" si="125"/>
        <v/>
      </c>
      <c r="BB494" s="587" t="str">
        <f t="shared" si="126"/>
        <v/>
      </c>
      <c r="BC494" s="587" t="str">
        <f t="shared" si="127"/>
        <v/>
      </c>
      <c r="BD494" s="587" t="str">
        <f t="shared" si="128"/>
        <v/>
      </c>
      <c r="BE494" s="808"/>
      <c r="BF494" s="646"/>
      <c r="BG494" s="649"/>
      <c r="BH494" s="649"/>
    </row>
    <row r="495" spans="2:60" ht="13.5" customHeight="1" x14ac:dyDescent="0.25">
      <c r="B495" s="401"/>
      <c r="D495" s="416">
        <f t="shared" si="132"/>
        <v>485</v>
      </c>
      <c r="E495" s="534"/>
      <c r="F495" s="534"/>
      <c r="G495" s="534"/>
      <c r="H495" s="534"/>
      <c r="I495" s="571"/>
      <c r="J495" s="571"/>
      <c r="K495" s="571"/>
      <c r="L495" s="571"/>
      <c r="M495" s="571"/>
      <c r="N495" s="484"/>
      <c r="O495" s="484"/>
      <c r="P495" s="586"/>
      <c r="Q495" s="571"/>
      <c r="R495" s="571"/>
      <c r="S495" s="571"/>
      <c r="T495" s="899"/>
      <c r="U495" s="756"/>
      <c r="V495" s="756"/>
      <c r="W495" s="581"/>
      <c r="X495" s="571"/>
      <c r="Y495" s="571"/>
      <c r="Z495" s="571"/>
      <c r="AA495" s="791"/>
      <c r="AB495" s="583"/>
      <c r="AC495" s="571"/>
      <c r="AD495" s="813"/>
      <c r="AE495" s="646"/>
      <c r="AF495" s="730"/>
      <c r="AG495" s="646"/>
      <c r="AH495" s="730"/>
      <c r="AI495" s="646"/>
      <c r="AJ495" s="416">
        <f t="shared" si="131"/>
        <v>485</v>
      </c>
      <c r="AK495" s="416" t="str">
        <f t="shared" si="122"/>
        <v/>
      </c>
      <c r="AL495" s="416" t="str">
        <f t="shared" si="112"/>
        <v/>
      </c>
      <c r="AM495" s="416" t="str">
        <f t="shared" si="113"/>
        <v/>
      </c>
      <c r="AN495" s="731"/>
      <c r="AO495" s="732"/>
      <c r="AP495" s="732"/>
      <c r="AQ495" s="479"/>
      <c r="AR495" s="479"/>
      <c r="AS495" s="584"/>
      <c r="AT495" s="584"/>
      <c r="AU495" s="585" t="str">
        <f t="shared" si="120"/>
        <v/>
      </c>
      <c r="AV495" s="585" t="str">
        <f t="shared" si="121"/>
        <v/>
      </c>
      <c r="AW495" s="479"/>
      <c r="AX495" s="479"/>
      <c r="AY495" s="587" t="str">
        <f t="shared" si="123"/>
        <v/>
      </c>
      <c r="AZ495" s="587" t="str">
        <f t="shared" si="124"/>
        <v/>
      </c>
      <c r="BA495" s="587" t="str">
        <f t="shared" si="125"/>
        <v/>
      </c>
      <c r="BB495" s="587" t="str">
        <f t="shared" si="126"/>
        <v/>
      </c>
      <c r="BC495" s="587" t="str">
        <f t="shared" si="127"/>
        <v/>
      </c>
      <c r="BD495" s="587" t="str">
        <f t="shared" si="128"/>
        <v/>
      </c>
      <c r="BE495" s="808"/>
      <c r="BF495" s="646"/>
      <c r="BG495" s="649"/>
      <c r="BH495" s="649"/>
    </row>
    <row r="496" spans="2:60" ht="13.5" customHeight="1" x14ac:dyDescent="0.25">
      <c r="B496" s="401"/>
      <c r="D496" s="416">
        <f t="shared" si="132"/>
        <v>486</v>
      </c>
      <c r="E496" s="534"/>
      <c r="F496" s="534"/>
      <c r="G496" s="534"/>
      <c r="H496" s="534"/>
      <c r="I496" s="571"/>
      <c r="J496" s="571"/>
      <c r="K496" s="571"/>
      <c r="L496" s="571"/>
      <c r="M496" s="571"/>
      <c r="N496" s="484"/>
      <c r="O496" s="484"/>
      <c r="P496" s="586"/>
      <c r="Q496" s="571"/>
      <c r="R496" s="571"/>
      <c r="S496" s="571"/>
      <c r="T496" s="899"/>
      <c r="U496" s="756"/>
      <c r="V496" s="756"/>
      <c r="W496" s="581"/>
      <c r="X496" s="571"/>
      <c r="Y496" s="571"/>
      <c r="Z496" s="571"/>
      <c r="AA496" s="791"/>
      <c r="AB496" s="583"/>
      <c r="AC496" s="571"/>
      <c r="AD496" s="813"/>
      <c r="AE496" s="646"/>
      <c r="AF496" s="730"/>
      <c r="AG496" s="646"/>
      <c r="AH496" s="730"/>
      <c r="AI496" s="646"/>
      <c r="AJ496" s="416">
        <f t="shared" si="131"/>
        <v>486</v>
      </c>
      <c r="AK496" s="416" t="str">
        <f t="shared" si="122"/>
        <v/>
      </c>
      <c r="AL496" s="416" t="str">
        <f t="shared" si="112"/>
        <v/>
      </c>
      <c r="AM496" s="416" t="str">
        <f t="shared" si="113"/>
        <v/>
      </c>
      <c r="AN496" s="731"/>
      <c r="AO496" s="732"/>
      <c r="AP496" s="732"/>
      <c r="AQ496" s="479"/>
      <c r="AR496" s="479"/>
      <c r="AS496" s="584"/>
      <c r="AT496" s="584"/>
      <c r="AU496" s="585" t="str">
        <f t="shared" si="120"/>
        <v/>
      </c>
      <c r="AV496" s="585" t="str">
        <f t="shared" si="121"/>
        <v/>
      </c>
      <c r="AW496" s="479"/>
      <c r="AX496" s="479"/>
      <c r="AY496" s="587" t="str">
        <f t="shared" si="123"/>
        <v/>
      </c>
      <c r="AZ496" s="587" t="str">
        <f t="shared" si="124"/>
        <v/>
      </c>
      <c r="BA496" s="587" t="str">
        <f t="shared" si="125"/>
        <v/>
      </c>
      <c r="BB496" s="587" t="str">
        <f t="shared" si="126"/>
        <v/>
      </c>
      <c r="BC496" s="587" t="str">
        <f t="shared" si="127"/>
        <v/>
      </c>
      <c r="BD496" s="587" t="str">
        <f t="shared" si="128"/>
        <v/>
      </c>
      <c r="BE496" s="808"/>
      <c r="BF496" s="646"/>
      <c r="BG496" s="649"/>
      <c r="BH496" s="649"/>
    </row>
    <row r="497" spans="2:60" ht="13.5" customHeight="1" x14ac:dyDescent="0.25">
      <c r="B497" s="401"/>
      <c r="D497" s="416">
        <f t="shared" si="132"/>
        <v>487</v>
      </c>
      <c r="E497" s="534"/>
      <c r="F497" s="534"/>
      <c r="G497" s="534"/>
      <c r="H497" s="534"/>
      <c r="I497" s="571"/>
      <c r="J497" s="571"/>
      <c r="K497" s="571"/>
      <c r="L497" s="571"/>
      <c r="M497" s="571"/>
      <c r="N497" s="484"/>
      <c r="O497" s="484"/>
      <c r="P497" s="586"/>
      <c r="Q497" s="571"/>
      <c r="R497" s="571"/>
      <c r="S497" s="571"/>
      <c r="T497" s="899"/>
      <c r="U497" s="756"/>
      <c r="V497" s="756"/>
      <c r="W497" s="581"/>
      <c r="X497" s="571"/>
      <c r="Y497" s="571"/>
      <c r="Z497" s="571"/>
      <c r="AA497" s="791"/>
      <c r="AB497" s="583"/>
      <c r="AC497" s="571"/>
      <c r="AD497" s="813"/>
      <c r="AE497" s="646"/>
      <c r="AF497" s="730"/>
      <c r="AG497" s="646"/>
      <c r="AH497" s="730"/>
      <c r="AI497" s="646"/>
      <c r="AJ497" s="416">
        <f t="shared" si="131"/>
        <v>487</v>
      </c>
      <c r="AK497" s="416" t="str">
        <f t="shared" si="122"/>
        <v/>
      </c>
      <c r="AL497" s="416" t="str">
        <f t="shared" si="112"/>
        <v/>
      </c>
      <c r="AM497" s="416" t="str">
        <f t="shared" si="113"/>
        <v/>
      </c>
      <c r="AN497" s="731"/>
      <c r="AO497" s="732"/>
      <c r="AP497" s="732"/>
      <c r="AQ497" s="479"/>
      <c r="AR497" s="479"/>
      <c r="AS497" s="584"/>
      <c r="AT497" s="584"/>
      <c r="AU497" s="585" t="str">
        <f t="shared" si="120"/>
        <v/>
      </c>
      <c r="AV497" s="585" t="str">
        <f t="shared" si="121"/>
        <v/>
      </c>
      <c r="AW497" s="479"/>
      <c r="AX497" s="479"/>
      <c r="AY497" s="587" t="str">
        <f t="shared" si="123"/>
        <v/>
      </c>
      <c r="AZ497" s="587" t="str">
        <f t="shared" si="124"/>
        <v/>
      </c>
      <c r="BA497" s="587" t="str">
        <f t="shared" si="125"/>
        <v/>
      </c>
      <c r="BB497" s="587" t="str">
        <f t="shared" si="126"/>
        <v/>
      </c>
      <c r="BC497" s="587" t="str">
        <f t="shared" si="127"/>
        <v/>
      </c>
      <c r="BD497" s="587" t="str">
        <f t="shared" si="128"/>
        <v/>
      </c>
      <c r="BE497" s="808"/>
      <c r="BF497" s="646"/>
      <c r="BG497" s="649"/>
      <c r="BH497" s="649"/>
    </row>
    <row r="498" spans="2:60" ht="13.5" customHeight="1" x14ac:dyDescent="0.25">
      <c r="B498" s="401"/>
      <c r="D498" s="416">
        <f t="shared" si="132"/>
        <v>488</v>
      </c>
      <c r="E498" s="534"/>
      <c r="F498" s="534"/>
      <c r="G498" s="534"/>
      <c r="H498" s="534"/>
      <c r="I498" s="571"/>
      <c r="J498" s="571"/>
      <c r="K498" s="571"/>
      <c r="L498" s="571"/>
      <c r="M498" s="571"/>
      <c r="N498" s="484"/>
      <c r="O498" s="484"/>
      <c r="P498" s="586"/>
      <c r="Q498" s="571"/>
      <c r="R498" s="571"/>
      <c r="S498" s="571"/>
      <c r="T498" s="899"/>
      <c r="U498" s="756"/>
      <c r="V498" s="756"/>
      <c r="W498" s="581"/>
      <c r="X498" s="571"/>
      <c r="Y498" s="571"/>
      <c r="Z498" s="571"/>
      <c r="AA498" s="791"/>
      <c r="AB498" s="583"/>
      <c r="AC498" s="571"/>
      <c r="AD498" s="813"/>
      <c r="AE498" s="646"/>
      <c r="AF498" s="730"/>
      <c r="AG498" s="646"/>
      <c r="AH498" s="730"/>
      <c r="AI498" s="646"/>
      <c r="AJ498" s="416">
        <f t="shared" si="131"/>
        <v>488</v>
      </c>
      <c r="AK498" s="416" t="str">
        <f t="shared" si="122"/>
        <v/>
      </c>
      <c r="AL498" s="416" t="str">
        <f t="shared" si="112"/>
        <v/>
      </c>
      <c r="AM498" s="416" t="str">
        <f t="shared" si="113"/>
        <v/>
      </c>
      <c r="AN498" s="731"/>
      <c r="AO498" s="732"/>
      <c r="AP498" s="732"/>
      <c r="AQ498" s="479"/>
      <c r="AR498" s="479"/>
      <c r="AS498" s="584"/>
      <c r="AT498" s="584"/>
      <c r="AU498" s="585" t="str">
        <f t="shared" si="120"/>
        <v/>
      </c>
      <c r="AV498" s="585" t="str">
        <f t="shared" si="121"/>
        <v/>
      </c>
      <c r="AW498" s="479"/>
      <c r="AX498" s="479"/>
      <c r="AY498" s="587" t="str">
        <f t="shared" si="123"/>
        <v/>
      </c>
      <c r="AZ498" s="587" t="str">
        <f t="shared" si="124"/>
        <v/>
      </c>
      <c r="BA498" s="587" t="str">
        <f t="shared" si="125"/>
        <v/>
      </c>
      <c r="BB498" s="587" t="str">
        <f t="shared" si="126"/>
        <v/>
      </c>
      <c r="BC498" s="587" t="str">
        <f t="shared" si="127"/>
        <v/>
      </c>
      <c r="BD498" s="587" t="str">
        <f t="shared" si="128"/>
        <v/>
      </c>
      <c r="BE498" s="808"/>
      <c r="BF498" s="646"/>
      <c r="BG498" s="649"/>
      <c r="BH498" s="649"/>
    </row>
    <row r="499" spans="2:60" ht="13.5" customHeight="1" x14ac:dyDescent="0.25">
      <c r="B499" s="401"/>
      <c r="D499" s="416">
        <f t="shared" si="132"/>
        <v>489</v>
      </c>
      <c r="E499" s="534"/>
      <c r="F499" s="534"/>
      <c r="G499" s="534"/>
      <c r="H499" s="534"/>
      <c r="I499" s="571"/>
      <c r="J499" s="571"/>
      <c r="K499" s="571"/>
      <c r="L499" s="571"/>
      <c r="M499" s="571"/>
      <c r="N499" s="484"/>
      <c r="O499" s="484"/>
      <c r="P499" s="586"/>
      <c r="Q499" s="571"/>
      <c r="R499" s="571"/>
      <c r="S499" s="571"/>
      <c r="T499" s="899"/>
      <c r="U499" s="756"/>
      <c r="V499" s="756"/>
      <c r="W499" s="581"/>
      <c r="X499" s="571"/>
      <c r="Y499" s="571"/>
      <c r="Z499" s="571"/>
      <c r="AA499" s="791"/>
      <c r="AB499" s="583"/>
      <c r="AC499" s="571"/>
      <c r="AD499" s="813"/>
      <c r="AE499" s="646"/>
      <c r="AF499" s="730"/>
      <c r="AG499" s="646"/>
      <c r="AH499" s="730"/>
      <c r="AI499" s="646"/>
      <c r="AJ499" s="416">
        <f t="shared" si="131"/>
        <v>489</v>
      </c>
      <c r="AK499" s="416" t="str">
        <f t="shared" si="122"/>
        <v/>
      </c>
      <c r="AL499" s="416" t="str">
        <f t="shared" si="112"/>
        <v/>
      </c>
      <c r="AM499" s="416" t="str">
        <f t="shared" si="113"/>
        <v/>
      </c>
      <c r="AN499" s="731"/>
      <c r="AO499" s="732"/>
      <c r="AP499" s="732"/>
      <c r="AQ499" s="479"/>
      <c r="AR499" s="479"/>
      <c r="AS499" s="584"/>
      <c r="AT499" s="584"/>
      <c r="AU499" s="585" t="str">
        <f t="shared" si="120"/>
        <v/>
      </c>
      <c r="AV499" s="585" t="str">
        <f t="shared" si="121"/>
        <v/>
      </c>
      <c r="AW499" s="479"/>
      <c r="AX499" s="479"/>
      <c r="AY499" s="587" t="str">
        <f t="shared" si="123"/>
        <v/>
      </c>
      <c r="AZ499" s="587" t="str">
        <f t="shared" si="124"/>
        <v/>
      </c>
      <c r="BA499" s="587" t="str">
        <f t="shared" si="125"/>
        <v/>
      </c>
      <c r="BB499" s="587" t="str">
        <f t="shared" si="126"/>
        <v/>
      </c>
      <c r="BC499" s="587" t="str">
        <f t="shared" si="127"/>
        <v/>
      </c>
      <c r="BD499" s="587" t="str">
        <f t="shared" si="128"/>
        <v/>
      </c>
      <c r="BE499" s="808"/>
      <c r="BF499" s="646"/>
      <c r="BG499" s="649"/>
      <c r="BH499" s="649"/>
    </row>
    <row r="500" spans="2:60" ht="13.5" customHeight="1" x14ac:dyDescent="0.25">
      <c r="B500" s="401"/>
      <c r="D500" s="416">
        <f t="shared" si="132"/>
        <v>490</v>
      </c>
      <c r="E500" s="534"/>
      <c r="F500" s="534"/>
      <c r="G500" s="534"/>
      <c r="H500" s="534"/>
      <c r="I500" s="571"/>
      <c r="J500" s="571"/>
      <c r="K500" s="571"/>
      <c r="L500" s="571"/>
      <c r="M500" s="571"/>
      <c r="N500" s="484"/>
      <c r="O500" s="484"/>
      <c r="P500" s="586"/>
      <c r="Q500" s="571"/>
      <c r="R500" s="571"/>
      <c r="S500" s="571"/>
      <c r="T500" s="899"/>
      <c r="U500" s="756"/>
      <c r="V500" s="756"/>
      <c r="W500" s="581"/>
      <c r="X500" s="571"/>
      <c r="Y500" s="571"/>
      <c r="Z500" s="571"/>
      <c r="AA500" s="791"/>
      <c r="AB500" s="583"/>
      <c r="AC500" s="571"/>
      <c r="AD500" s="813"/>
      <c r="AE500" s="646"/>
      <c r="AF500" s="730"/>
      <c r="AG500" s="646"/>
      <c r="AH500" s="730"/>
      <c r="AI500" s="646"/>
      <c r="AJ500" s="416">
        <f t="shared" si="131"/>
        <v>490</v>
      </c>
      <c r="AK500" s="416" t="str">
        <f t="shared" si="122"/>
        <v/>
      </c>
      <c r="AL500" s="416" t="str">
        <f t="shared" si="112"/>
        <v/>
      </c>
      <c r="AM500" s="416" t="str">
        <f t="shared" si="113"/>
        <v/>
      </c>
      <c r="AN500" s="731"/>
      <c r="AO500" s="732"/>
      <c r="AP500" s="732"/>
      <c r="AQ500" s="479"/>
      <c r="AR500" s="479"/>
      <c r="AS500" s="584"/>
      <c r="AT500" s="584"/>
      <c r="AU500" s="585" t="str">
        <f t="shared" si="120"/>
        <v/>
      </c>
      <c r="AV500" s="585" t="str">
        <f t="shared" si="121"/>
        <v/>
      </c>
      <c r="AW500" s="479"/>
      <c r="AX500" s="479"/>
      <c r="AY500" s="587" t="str">
        <f t="shared" si="123"/>
        <v/>
      </c>
      <c r="AZ500" s="587" t="str">
        <f t="shared" si="124"/>
        <v/>
      </c>
      <c r="BA500" s="587" t="str">
        <f t="shared" si="125"/>
        <v/>
      </c>
      <c r="BB500" s="587" t="str">
        <f t="shared" si="126"/>
        <v/>
      </c>
      <c r="BC500" s="587" t="str">
        <f t="shared" si="127"/>
        <v/>
      </c>
      <c r="BD500" s="587" t="str">
        <f t="shared" si="128"/>
        <v/>
      </c>
      <c r="BE500" s="808"/>
      <c r="BF500" s="646"/>
      <c r="BG500" s="649"/>
      <c r="BH500" s="649"/>
    </row>
    <row r="501" spans="2:60" ht="13.5" customHeight="1" x14ac:dyDescent="0.25">
      <c r="B501" s="401"/>
      <c r="D501" s="416">
        <f t="shared" si="132"/>
        <v>491</v>
      </c>
      <c r="E501" s="534"/>
      <c r="F501" s="534"/>
      <c r="G501" s="534"/>
      <c r="H501" s="534"/>
      <c r="I501" s="571"/>
      <c r="J501" s="571"/>
      <c r="K501" s="571"/>
      <c r="L501" s="571"/>
      <c r="M501" s="571"/>
      <c r="N501" s="484"/>
      <c r="O501" s="484"/>
      <c r="P501" s="586"/>
      <c r="Q501" s="571"/>
      <c r="R501" s="571"/>
      <c r="S501" s="571"/>
      <c r="T501" s="899"/>
      <c r="U501" s="756"/>
      <c r="V501" s="756"/>
      <c r="W501" s="581"/>
      <c r="X501" s="571"/>
      <c r="Y501" s="571"/>
      <c r="Z501" s="571"/>
      <c r="AA501" s="791"/>
      <c r="AB501" s="583"/>
      <c r="AC501" s="571"/>
      <c r="AD501" s="813"/>
      <c r="AE501" s="646"/>
      <c r="AF501" s="730"/>
      <c r="AG501" s="646"/>
      <c r="AH501" s="730"/>
      <c r="AI501" s="646"/>
      <c r="AJ501" s="416">
        <f t="shared" si="131"/>
        <v>491</v>
      </c>
      <c r="AK501" s="416" t="str">
        <f t="shared" si="122"/>
        <v/>
      </c>
      <c r="AL501" s="416" t="str">
        <f t="shared" si="112"/>
        <v/>
      </c>
      <c r="AM501" s="416" t="str">
        <f t="shared" si="113"/>
        <v/>
      </c>
      <c r="AN501" s="731"/>
      <c r="AO501" s="732"/>
      <c r="AP501" s="732"/>
      <c r="AQ501" s="479"/>
      <c r="AR501" s="479"/>
      <c r="AS501" s="584"/>
      <c r="AT501" s="584"/>
      <c r="AU501" s="585" t="str">
        <f t="shared" si="120"/>
        <v/>
      </c>
      <c r="AV501" s="585" t="str">
        <f t="shared" si="121"/>
        <v/>
      </c>
      <c r="AW501" s="479"/>
      <c r="AX501" s="479"/>
      <c r="AY501" s="587" t="str">
        <f t="shared" si="123"/>
        <v/>
      </c>
      <c r="AZ501" s="587" t="str">
        <f t="shared" si="124"/>
        <v/>
      </c>
      <c r="BA501" s="587" t="str">
        <f t="shared" si="125"/>
        <v/>
      </c>
      <c r="BB501" s="587" t="str">
        <f t="shared" si="126"/>
        <v/>
      </c>
      <c r="BC501" s="587" t="str">
        <f t="shared" si="127"/>
        <v/>
      </c>
      <c r="BD501" s="587" t="str">
        <f t="shared" si="128"/>
        <v/>
      </c>
      <c r="BE501" s="808"/>
      <c r="BF501" s="646"/>
      <c r="BG501" s="649"/>
      <c r="BH501" s="649"/>
    </row>
    <row r="502" spans="2:60" ht="13.5" customHeight="1" x14ac:dyDescent="0.25">
      <c r="B502" s="401"/>
      <c r="D502" s="416">
        <f t="shared" si="132"/>
        <v>492</v>
      </c>
      <c r="E502" s="534"/>
      <c r="F502" s="534"/>
      <c r="G502" s="534"/>
      <c r="H502" s="534"/>
      <c r="I502" s="571"/>
      <c r="J502" s="571"/>
      <c r="K502" s="571"/>
      <c r="L502" s="571"/>
      <c r="M502" s="571"/>
      <c r="N502" s="484"/>
      <c r="O502" s="484"/>
      <c r="P502" s="586"/>
      <c r="Q502" s="571"/>
      <c r="R502" s="571"/>
      <c r="S502" s="571"/>
      <c r="T502" s="899"/>
      <c r="U502" s="756"/>
      <c r="V502" s="756"/>
      <c r="W502" s="581"/>
      <c r="X502" s="571"/>
      <c r="Y502" s="571"/>
      <c r="Z502" s="571"/>
      <c r="AA502" s="791"/>
      <c r="AB502" s="583"/>
      <c r="AC502" s="571"/>
      <c r="AD502" s="813"/>
      <c r="AE502" s="646"/>
      <c r="AF502" s="730"/>
      <c r="AG502" s="646"/>
      <c r="AH502" s="730"/>
      <c r="AI502" s="646"/>
      <c r="AJ502" s="416">
        <f t="shared" si="131"/>
        <v>492</v>
      </c>
      <c r="AK502" s="416" t="str">
        <f t="shared" si="122"/>
        <v/>
      </c>
      <c r="AL502" s="416" t="str">
        <f t="shared" si="112"/>
        <v/>
      </c>
      <c r="AM502" s="416" t="str">
        <f t="shared" si="113"/>
        <v/>
      </c>
      <c r="AN502" s="731"/>
      <c r="AO502" s="732"/>
      <c r="AP502" s="732"/>
      <c r="AQ502" s="479"/>
      <c r="AR502" s="479"/>
      <c r="AS502" s="584"/>
      <c r="AT502" s="584"/>
      <c r="AU502" s="585" t="str">
        <f t="shared" si="120"/>
        <v/>
      </c>
      <c r="AV502" s="585" t="str">
        <f t="shared" si="121"/>
        <v/>
      </c>
      <c r="AW502" s="479"/>
      <c r="AX502" s="479"/>
      <c r="AY502" s="587" t="str">
        <f t="shared" si="123"/>
        <v/>
      </c>
      <c r="AZ502" s="587" t="str">
        <f t="shared" si="124"/>
        <v/>
      </c>
      <c r="BA502" s="587" t="str">
        <f t="shared" si="125"/>
        <v/>
      </c>
      <c r="BB502" s="587" t="str">
        <f t="shared" si="126"/>
        <v/>
      </c>
      <c r="BC502" s="587" t="str">
        <f t="shared" si="127"/>
        <v/>
      </c>
      <c r="BD502" s="587" t="str">
        <f t="shared" si="128"/>
        <v/>
      </c>
      <c r="BE502" s="808"/>
      <c r="BF502" s="646"/>
      <c r="BG502" s="649"/>
      <c r="BH502" s="649"/>
    </row>
    <row r="503" spans="2:60" ht="13.5" customHeight="1" x14ac:dyDescent="0.25">
      <c r="B503" s="401"/>
      <c r="D503" s="416">
        <f t="shared" si="132"/>
        <v>493</v>
      </c>
      <c r="E503" s="534"/>
      <c r="F503" s="534"/>
      <c r="G503" s="534"/>
      <c r="H503" s="534"/>
      <c r="I503" s="571"/>
      <c r="J503" s="571"/>
      <c r="K503" s="571"/>
      <c r="L503" s="571"/>
      <c r="M503" s="571"/>
      <c r="N503" s="484"/>
      <c r="O503" s="484"/>
      <c r="P503" s="586"/>
      <c r="Q503" s="571"/>
      <c r="R503" s="571"/>
      <c r="S503" s="571"/>
      <c r="T503" s="899"/>
      <c r="U503" s="756"/>
      <c r="V503" s="756"/>
      <c r="W503" s="581"/>
      <c r="X503" s="571"/>
      <c r="Y503" s="571"/>
      <c r="Z503" s="571"/>
      <c r="AA503" s="791"/>
      <c r="AB503" s="583"/>
      <c r="AC503" s="571"/>
      <c r="AD503" s="813"/>
      <c r="AE503" s="646"/>
      <c r="AF503" s="730"/>
      <c r="AG503" s="646"/>
      <c r="AH503" s="730"/>
      <c r="AI503" s="646"/>
      <c r="AJ503" s="416">
        <f t="shared" si="131"/>
        <v>493</v>
      </c>
      <c r="AK503" s="416" t="str">
        <f t="shared" si="122"/>
        <v/>
      </c>
      <c r="AL503" s="416" t="str">
        <f t="shared" ref="AL503:AL566" si="133">IF(G503="","",G503)</f>
        <v/>
      </c>
      <c r="AM503" s="416" t="str">
        <f t="shared" ref="AM503:AM566" si="134">IF(H503="","",H503)</f>
        <v/>
      </c>
      <c r="AN503" s="731"/>
      <c r="AO503" s="732"/>
      <c r="AP503" s="732"/>
      <c r="AQ503" s="479"/>
      <c r="AR503" s="479"/>
      <c r="AS503" s="584"/>
      <c r="AT503" s="584"/>
      <c r="AU503" s="585" t="str">
        <f t="shared" si="120"/>
        <v/>
      </c>
      <c r="AV503" s="585" t="str">
        <f t="shared" si="121"/>
        <v/>
      </c>
      <c r="AW503" s="479"/>
      <c r="AX503" s="479"/>
      <c r="AY503" s="587" t="str">
        <f t="shared" si="123"/>
        <v/>
      </c>
      <c r="AZ503" s="587" t="str">
        <f t="shared" si="124"/>
        <v/>
      </c>
      <c r="BA503" s="587" t="str">
        <f t="shared" si="125"/>
        <v/>
      </c>
      <c r="BB503" s="587" t="str">
        <f t="shared" si="126"/>
        <v/>
      </c>
      <c r="BC503" s="587" t="str">
        <f t="shared" si="127"/>
        <v/>
      </c>
      <c r="BD503" s="587" t="str">
        <f t="shared" si="128"/>
        <v/>
      </c>
      <c r="BE503" s="808"/>
      <c r="BF503" s="646"/>
      <c r="BG503" s="649"/>
      <c r="BH503" s="649"/>
    </row>
    <row r="504" spans="2:60" ht="13.5" customHeight="1" x14ac:dyDescent="0.25">
      <c r="B504" s="401"/>
      <c r="D504" s="416">
        <f t="shared" si="132"/>
        <v>494</v>
      </c>
      <c r="E504" s="534"/>
      <c r="F504" s="534"/>
      <c r="G504" s="534"/>
      <c r="H504" s="534"/>
      <c r="I504" s="571"/>
      <c r="J504" s="571"/>
      <c r="K504" s="571"/>
      <c r="L504" s="571"/>
      <c r="M504" s="571"/>
      <c r="N504" s="484"/>
      <c r="O504" s="484"/>
      <c r="P504" s="586"/>
      <c r="Q504" s="571"/>
      <c r="R504" s="571"/>
      <c r="S504" s="571"/>
      <c r="T504" s="899"/>
      <c r="U504" s="756"/>
      <c r="V504" s="756"/>
      <c r="W504" s="581"/>
      <c r="X504" s="571"/>
      <c r="Y504" s="571"/>
      <c r="Z504" s="571"/>
      <c r="AA504" s="791"/>
      <c r="AB504" s="583"/>
      <c r="AC504" s="571"/>
      <c r="AD504" s="813"/>
      <c r="AE504" s="646"/>
      <c r="AF504" s="730"/>
      <c r="AG504" s="646"/>
      <c r="AH504" s="730"/>
      <c r="AI504" s="646"/>
      <c r="AJ504" s="416">
        <f t="shared" si="131"/>
        <v>494</v>
      </c>
      <c r="AK504" s="416" t="str">
        <f t="shared" si="122"/>
        <v/>
      </c>
      <c r="AL504" s="416" t="str">
        <f t="shared" si="133"/>
        <v/>
      </c>
      <c r="AM504" s="416" t="str">
        <f t="shared" si="134"/>
        <v/>
      </c>
      <c r="AN504" s="731"/>
      <c r="AO504" s="732"/>
      <c r="AP504" s="732"/>
      <c r="AQ504" s="479"/>
      <c r="AR504" s="479"/>
      <c r="AS504" s="584"/>
      <c r="AT504" s="584"/>
      <c r="AU504" s="585" t="str">
        <f t="shared" si="120"/>
        <v/>
      </c>
      <c r="AV504" s="585" t="str">
        <f t="shared" si="121"/>
        <v/>
      </c>
      <c r="AW504" s="479"/>
      <c r="AX504" s="479"/>
      <c r="AY504" s="587" t="str">
        <f t="shared" si="123"/>
        <v/>
      </c>
      <c r="AZ504" s="587" t="str">
        <f t="shared" si="124"/>
        <v/>
      </c>
      <c r="BA504" s="587" t="str">
        <f t="shared" si="125"/>
        <v/>
      </c>
      <c r="BB504" s="587" t="str">
        <f t="shared" si="126"/>
        <v/>
      </c>
      <c r="BC504" s="587" t="str">
        <f t="shared" si="127"/>
        <v/>
      </c>
      <c r="BD504" s="587" t="str">
        <f t="shared" si="128"/>
        <v/>
      </c>
      <c r="BE504" s="808"/>
      <c r="BF504" s="646"/>
      <c r="BG504" s="649"/>
      <c r="BH504" s="649"/>
    </row>
    <row r="505" spans="2:60" ht="13.5" customHeight="1" x14ac:dyDescent="0.25">
      <c r="B505" s="401"/>
      <c r="D505" s="416">
        <f t="shared" si="132"/>
        <v>495</v>
      </c>
      <c r="E505" s="534"/>
      <c r="F505" s="534"/>
      <c r="G505" s="534"/>
      <c r="H505" s="534"/>
      <c r="I505" s="571"/>
      <c r="J505" s="571"/>
      <c r="K505" s="571"/>
      <c r="L505" s="571"/>
      <c r="M505" s="571"/>
      <c r="N505" s="484"/>
      <c r="O505" s="484"/>
      <c r="P505" s="586"/>
      <c r="Q505" s="571"/>
      <c r="R505" s="571"/>
      <c r="S505" s="571"/>
      <c r="T505" s="899"/>
      <c r="U505" s="756"/>
      <c r="V505" s="756"/>
      <c r="W505" s="581"/>
      <c r="X505" s="571"/>
      <c r="Y505" s="571"/>
      <c r="Z505" s="571"/>
      <c r="AA505" s="791"/>
      <c r="AB505" s="583"/>
      <c r="AC505" s="571"/>
      <c r="AD505" s="813"/>
      <c r="AE505" s="646"/>
      <c r="AF505" s="730"/>
      <c r="AG505" s="646"/>
      <c r="AH505" s="730"/>
      <c r="AI505" s="646"/>
      <c r="AJ505" s="416">
        <f t="shared" si="131"/>
        <v>495</v>
      </c>
      <c r="AK505" s="416" t="str">
        <f t="shared" si="122"/>
        <v/>
      </c>
      <c r="AL505" s="416" t="str">
        <f t="shared" si="133"/>
        <v/>
      </c>
      <c r="AM505" s="416" t="str">
        <f t="shared" si="134"/>
        <v/>
      </c>
      <c r="AN505" s="731"/>
      <c r="AO505" s="732"/>
      <c r="AP505" s="732"/>
      <c r="AQ505" s="479"/>
      <c r="AR505" s="479"/>
      <c r="AS505" s="584"/>
      <c r="AT505" s="584"/>
      <c r="AU505" s="585" t="str">
        <f t="shared" si="120"/>
        <v/>
      </c>
      <c r="AV505" s="585" t="str">
        <f t="shared" si="121"/>
        <v/>
      </c>
      <c r="AW505" s="479"/>
      <c r="AX505" s="479"/>
      <c r="AY505" s="587" t="str">
        <f t="shared" si="123"/>
        <v/>
      </c>
      <c r="AZ505" s="587" t="str">
        <f t="shared" si="124"/>
        <v/>
      </c>
      <c r="BA505" s="587" t="str">
        <f t="shared" si="125"/>
        <v/>
      </c>
      <c r="BB505" s="587" t="str">
        <f t="shared" si="126"/>
        <v/>
      </c>
      <c r="BC505" s="587" t="str">
        <f t="shared" si="127"/>
        <v/>
      </c>
      <c r="BD505" s="587" t="str">
        <f t="shared" si="128"/>
        <v/>
      </c>
      <c r="BE505" s="808"/>
      <c r="BF505" s="646"/>
      <c r="BG505" s="649"/>
      <c r="BH505" s="649"/>
    </row>
    <row r="506" spans="2:60" ht="13.5" customHeight="1" x14ac:dyDescent="0.25">
      <c r="B506" s="401"/>
      <c r="D506" s="416">
        <f t="shared" si="132"/>
        <v>496</v>
      </c>
      <c r="E506" s="534"/>
      <c r="F506" s="534"/>
      <c r="G506" s="534"/>
      <c r="H506" s="534"/>
      <c r="I506" s="571"/>
      <c r="J506" s="571"/>
      <c r="K506" s="571"/>
      <c r="L506" s="571"/>
      <c r="M506" s="571"/>
      <c r="N506" s="484"/>
      <c r="O506" s="484"/>
      <c r="P506" s="586"/>
      <c r="Q506" s="571"/>
      <c r="R506" s="571"/>
      <c r="S506" s="571"/>
      <c r="T506" s="899"/>
      <c r="U506" s="756"/>
      <c r="V506" s="756"/>
      <c r="W506" s="581"/>
      <c r="X506" s="571"/>
      <c r="Y506" s="571"/>
      <c r="Z506" s="571"/>
      <c r="AA506" s="791"/>
      <c r="AB506" s="583"/>
      <c r="AC506" s="571"/>
      <c r="AD506" s="813"/>
      <c r="AE506" s="646"/>
      <c r="AF506" s="730"/>
      <c r="AG506" s="646"/>
      <c r="AH506" s="730"/>
      <c r="AI506" s="646"/>
      <c r="AJ506" s="416">
        <f t="shared" si="131"/>
        <v>496</v>
      </c>
      <c r="AK506" s="416" t="str">
        <f t="shared" si="122"/>
        <v/>
      </c>
      <c r="AL506" s="416" t="str">
        <f t="shared" si="133"/>
        <v/>
      </c>
      <c r="AM506" s="416" t="str">
        <f t="shared" si="134"/>
        <v/>
      </c>
      <c r="AN506" s="731"/>
      <c r="AO506" s="732"/>
      <c r="AP506" s="732"/>
      <c r="AQ506" s="479"/>
      <c r="AR506" s="479"/>
      <c r="AS506" s="584"/>
      <c r="AT506" s="584"/>
      <c r="AU506" s="585" t="str">
        <f t="shared" si="120"/>
        <v/>
      </c>
      <c r="AV506" s="585" t="str">
        <f t="shared" si="121"/>
        <v/>
      </c>
      <c r="AW506" s="479"/>
      <c r="AX506" s="479"/>
      <c r="AY506" s="587" t="str">
        <f t="shared" si="123"/>
        <v/>
      </c>
      <c r="AZ506" s="587" t="str">
        <f t="shared" si="124"/>
        <v/>
      </c>
      <c r="BA506" s="587" t="str">
        <f t="shared" si="125"/>
        <v/>
      </c>
      <c r="BB506" s="587" t="str">
        <f t="shared" si="126"/>
        <v/>
      </c>
      <c r="BC506" s="587" t="str">
        <f t="shared" si="127"/>
        <v/>
      </c>
      <c r="BD506" s="587" t="str">
        <f t="shared" si="128"/>
        <v/>
      </c>
      <c r="BE506" s="808"/>
      <c r="BF506" s="646"/>
      <c r="BG506" s="649"/>
      <c r="BH506" s="649"/>
    </row>
    <row r="507" spans="2:60" ht="13.5" customHeight="1" x14ac:dyDescent="0.25">
      <c r="B507" s="401"/>
      <c r="D507" s="416">
        <f t="shared" si="132"/>
        <v>497</v>
      </c>
      <c r="E507" s="534"/>
      <c r="F507" s="534"/>
      <c r="G507" s="534"/>
      <c r="H507" s="534"/>
      <c r="I507" s="571"/>
      <c r="J507" s="571"/>
      <c r="K507" s="571"/>
      <c r="L507" s="571"/>
      <c r="M507" s="571"/>
      <c r="N507" s="484"/>
      <c r="O507" s="484"/>
      <c r="P507" s="586"/>
      <c r="Q507" s="571"/>
      <c r="R507" s="571"/>
      <c r="S507" s="571"/>
      <c r="T507" s="899"/>
      <c r="U507" s="756"/>
      <c r="V507" s="756"/>
      <c r="W507" s="581"/>
      <c r="X507" s="571"/>
      <c r="Y507" s="571"/>
      <c r="Z507" s="571"/>
      <c r="AA507" s="791"/>
      <c r="AB507" s="583"/>
      <c r="AC507" s="571"/>
      <c r="AD507" s="813"/>
      <c r="AE507" s="646"/>
      <c r="AF507" s="730"/>
      <c r="AG507" s="646"/>
      <c r="AH507" s="730"/>
      <c r="AI507" s="646"/>
      <c r="AJ507" s="416">
        <f t="shared" si="131"/>
        <v>497</v>
      </c>
      <c r="AK507" s="416" t="str">
        <f t="shared" si="122"/>
        <v/>
      </c>
      <c r="AL507" s="416" t="str">
        <f t="shared" si="133"/>
        <v/>
      </c>
      <c r="AM507" s="416" t="str">
        <f t="shared" si="134"/>
        <v/>
      </c>
      <c r="AN507" s="731"/>
      <c r="AO507" s="732"/>
      <c r="AP507" s="732"/>
      <c r="AQ507" s="479"/>
      <c r="AR507" s="479"/>
      <c r="AS507" s="584"/>
      <c r="AT507" s="584"/>
      <c r="AU507" s="585" t="str">
        <f t="shared" si="120"/>
        <v/>
      </c>
      <c r="AV507" s="585" t="str">
        <f t="shared" si="121"/>
        <v/>
      </c>
      <c r="AW507" s="479"/>
      <c r="AX507" s="479"/>
      <c r="AY507" s="587" t="str">
        <f t="shared" si="123"/>
        <v/>
      </c>
      <c r="AZ507" s="587" t="str">
        <f t="shared" si="124"/>
        <v/>
      </c>
      <c r="BA507" s="587" t="str">
        <f t="shared" si="125"/>
        <v/>
      </c>
      <c r="BB507" s="587" t="str">
        <f t="shared" si="126"/>
        <v/>
      </c>
      <c r="BC507" s="587" t="str">
        <f t="shared" si="127"/>
        <v/>
      </c>
      <c r="BD507" s="587" t="str">
        <f t="shared" si="128"/>
        <v/>
      </c>
      <c r="BE507" s="808"/>
      <c r="BF507" s="646"/>
      <c r="BG507" s="649"/>
      <c r="BH507" s="649"/>
    </row>
    <row r="508" spans="2:60" ht="13.5" customHeight="1" x14ac:dyDescent="0.25">
      <c r="B508" s="401"/>
      <c r="D508" s="416">
        <f t="shared" si="132"/>
        <v>498</v>
      </c>
      <c r="E508" s="534"/>
      <c r="F508" s="534"/>
      <c r="G508" s="534"/>
      <c r="H508" s="534"/>
      <c r="I508" s="571"/>
      <c r="J508" s="571"/>
      <c r="K508" s="571"/>
      <c r="L508" s="571"/>
      <c r="M508" s="571"/>
      <c r="N508" s="484"/>
      <c r="O508" s="484"/>
      <c r="P508" s="586"/>
      <c r="Q508" s="571"/>
      <c r="R508" s="571"/>
      <c r="S508" s="571"/>
      <c r="T508" s="899"/>
      <c r="U508" s="756"/>
      <c r="V508" s="756"/>
      <c r="W508" s="581"/>
      <c r="X508" s="571"/>
      <c r="Y508" s="571"/>
      <c r="Z508" s="571"/>
      <c r="AA508" s="791"/>
      <c r="AB508" s="583"/>
      <c r="AC508" s="571"/>
      <c r="AD508" s="813"/>
      <c r="AE508" s="646"/>
      <c r="AF508" s="730"/>
      <c r="AG508" s="646"/>
      <c r="AH508" s="730"/>
      <c r="AI508" s="646"/>
      <c r="AJ508" s="416">
        <f t="shared" si="131"/>
        <v>498</v>
      </c>
      <c r="AK508" s="416" t="str">
        <f t="shared" si="122"/>
        <v/>
      </c>
      <c r="AL508" s="416" t="str">
        <f t="shared" si="133"/>
        <v/>
      </c>
      <c r="AM508" s="416" t="str">
        <f t="shared" si="134"/>
        <v/>
      </c>
      <c r="AN508" s="731"/>
      <c r="AO508" s="732"/>
      <c r="AP508" s="732"/>
      <c r="AQ508" s="479"/>
      <c r="AR508" s="479"/>
      <c r="AS508" s="584"/>
      <c r="AT508" s="584"/>
      <c r="AU508" s="585" t="str">
        <f t="shared" si="120"/>
        <v/>
      </c>
      <c r="AV508" s="585" t="str">
        <f t="shared" si="121"/>
        <v/>
      </c>
      <c r="AW508" s="479"/>
      <c r="AX508" s="479"/>
      <c r="AY508" s="587" t="str">
        <f t="shared" si="123"/>
        <v/>
      </c>
      <c r="AZ508" s="587" t="str">
        <f t="shared" si="124"/>
        <v/>
      </c>
      <c r="BA508" s="587" t="str">
        <f t="shared" si="125"/>
        <v/>
      </c>
      <c r="BB508" s="587" t="str">
        <f t="shared" si="126"/>
        <v/>
      </c>
      <c r="BC508" s="587" t="str">
        <f t="shared" si="127"/>
        <v/>
      </c>
      <c r="BD508" s="587" t="str">
        <f t="shared" si="128"/>
        <v/>
      </c>
      <c r="BE508" s="808"/>
      <c r="BF508" s="646"/>
      <c r="BG508" s="649"/>
      <c r="BH508" s="649"/>
    </row>
    <row r="509" spans="2:60" ht="13.5" customHeight="1" x14ac:dyDescent="0.25">
      <c r="B509" s="401"/>
      <c r="D509" s="416">
        <f t="shared" si="132"/>
        <v>499</v>
      </c>
      <c r="E509" s="534"/>
      <c r="F509" s="534"/>
      <c r="G509" s="534"/>
      <c r="H509" s="534"/>
      <c r="I509" s="571"/>
      <c r="J509" s="571"/>
      <c r="K509" s="571"/>
      <c r="L509" s="571"/>
      <c r="M509" s="571"/>
      <c r="N509" s="484"/>
      <c r="O509" s="484"/>
      <c r="P509" s="586"/>
      <c r="Q509" s="571"/>
      <c r="R509" s="571"/>
      <c r="S509" s="571"/>
      <c r="T509" s="899"/>
      <c r="U509" s="756"/>
      <c r="V509" s="756"/>
      <c r="W509" s="581"/>
      <c r="X509" s="571"/>
      <c r="Y509" s="571"/>
      <c r="Z509" s="571"/>
      <c r="AA509" s="791"/>
      <c r="AB509" s="583"/>
      <c r="AC509" s="571"/>
      <c r="AD509" s="813"/>
      <c r="AE509" s="646"/>
      <c r="AF509" s="730"/>
      <c r="AG509" s="646"/>
      <c r="AH509" s="730"/>
      <c r="AI509" s="646"/>
      <c r="AJ509" s="416">
        <f t="shared" si="131"/>
        <v>499</v>
      </c>
      <c r="AK509" s="416" t="str">
        <f t="shared" si="122"/>
        <v/>
      </c>
      <c r="AL509" s="416" t="str">
        <f t="shared" si="133"/>
        <v/>
      </c>
      <c r="AM509" s="416" t="str">
        <f t="shared" si="134"/>
        <v/>
      </c>
      <c r="AN509" s="731"/>
      <c r="AO509" s="732"/>
      <c r="AP509" s="732"/>
      <c r="AQ509" s="479"/>
      <c r="AR509" s="479"/>
      <c r="AS509" s="584"/>
      <c r="AT509" s="584"/>
      <c r="AU509" s="585" t="str">
        <f t="shared" si="120"/>
        <v/>
      </c>
      <c r="AV509" s="585" t="str">
        <f t="shared" si="121"/>
        <v/>
      </c>
      <c r="AW509" s="479"/>
      <c r="AX509" s="479"/>
      <c r="AY509" s="587" t="str">
        <f t="shared" si="123"/>
        <v/>
      </c>
      <c r="AZ509" s="587" t="str">
        <f t="shared" si="124"/>
        <v/>
      </c>
      <c r="BA509" s="587" t="str">
        <f t="shared" si="125"/>
        <v/>
      </c>
      <c r="BB509" s="587" t="str">
        <f t="shared" si="126"/>
        <v/>
      </c>
      <c r="BC509" s="587" t="str">
        <f t="shared" si="127"/>
        <v/>
      </c>
      <c r="BD509" s="587" t="str">
        <f t="shared" si="128"/>
        <v/>
      </c>
      <c r="BE509" s="808"/>
      <c r="BF509" s="646"/>
      <c r="BG509" s="649"/>
      <c r="BH509" s="649"/>
    </row>
    <row r="510" spans="2:60" ht="13.5" customHeight="1" x14ac:dyDescent="0.25">
      <c r="B510" s="401"/>
      <c r="D510" s="416">
        <f t="shared" si="132"/>
        <v>500</v>
      </c>
      <c r="E510" s="534"/>
      <c r="F510" s="534"/>
      <c r="G510" s="534"/>
      <c r="H510" s="534"/>
      <c r="I510" s="571"/>
      <c r="J510" s="571"/>
      <c r="K510" s="571"/>
      <c r="L510" s="571"/>
      <c r="M510" s="571"/>
      <c r="N510" s="484"/>
      <c r="O510" s="484"/>
      <c r="P510" s="586"/>
      <c r="Q510" s="571"/>
      <c r="R510" s="571"/>
      <c r="S510" s="571"/>
      <c r="T510" s="899"/>
      <c r="U510" s="756"/>
      <c r="V510" s="756"/>
      <c r="W510" s="581"/>
      <c r="X510" s="571"/>
      <c r="Y510" s="571"/>
      <c r="Z510" s="571"/>
      <c r="AA510" s="791"/>
      <c r="AB510" s="583"/>
      <c r="AC510" s="571"/>
      <c r="AD510" s="813"/>
      <c r="AE510" s="646"/>
      <c r="AF510" s="730"/>
      <c r="AG510" s="646"/>
      <c r="AH510" s="730"/>
      <c r="AI510" s="646"/>
      <c r="AJ510" s="416">
        <f t="shared" si="131"/>
        <v>500</v>
      </c>
      <c r="AK510" s="416" t="str">
        <f t="shared" si="122"/>
        <v/>
      </c>
      <c r="AL510" s="416" t="str">
        <f t="shared" si="133"/>
        <v/>
      </c>
      <c r="AM510" s="416" t="str">
        <f t="shared" si="134"/>
        <v/>
      </c>
      <c r="AN510" s="731"/>
      <c r="AO510" s="732"/>
      <c r="AP510" s="732"/>
      <c r="AQ510" s="479"/>
      <c r="AR510" s="479"/>
      <c r="AS510" s="584"/>
      <c r="AT510" s="584"/>
      <c r="AU510" s="585" t="str">
        <f t="shared" si="120"/>
        <v/>
      </c>
      <c r="AV510" s="585" t="str">
        <f t="shared" si="121"/>
        <v/>
      </c>
      <c r="AW510" s="479"/>
      <c r="AX510" s="479"/>
      <c r="AY510" s="587" t="str">
        <f t="shared" si="123"/>
        <v/>
      </c>
      <c r="AZ510" s="587" t="str">
        <f t="shared" si="124"/>
        <v/>
      </c>
      <c r="BA510" s="587" t="str">
        <f t="shared" si="125"/>
        <v/>
      </c>
      <c r="BB510" s="587" t="str">
        <f t="shared" si="126"/>
        <v/>
      </c>
      <c r="BC510" s="587" t="str">
        <f t="shared" si="127"/>
        <v/>
      </c>
      <c r="BD510" s="587" t="str">
        <f t="shared" si="128"/>
        <v/>
      </c>
      <c r="BE510" s="808"/>
      <c r="BF510" s="646"/>
      <c r="BG510" s="649"/>
      <c r="BH510" s="649"/>
    </row>
    <row r="511" spans="2:60" ht="13.5" customHeight="1" x14ac:dyDescent="0.25">
      <c r="B511" s="401"/>
      <c r="D511" s="416">
        <f t="shared" si="132"/>
        <v>501</v>
      </c>
      <c r="E511" s="534"/>
      <c r="F511" s="534"/>
      <c r="G511" s="534"/>
      <c r="H511" s="534"/>
      <c r="I511" s="571"/>
      <c r="J511" s="571"/>
      <c r="K511" s="571"/>
      <c r="L511" s="571"/>
      <c r="M511" s="571"/>
      <c r="N511" s="484"/>
      <c r="O511" s="484"/>
      <c r="P511" s="586"/>
      <c r="Q511" s="571"/>
      <c r="R511" s="571"/>
      <c r="S511" s="571"/>
      <c r="T511" s="899"/>
      <c r="U511" s="756"/>
      <c r="V511" s="756"/>
      <c r="W511" s="581"/>
      <c r="X511" s="571"/>
      <c r="Y511" s="571"/>
      <c r="Z511" s="571"/>
      <c r="AA511" s="791"/>
      <c r="AB511" s="583"/>
      <c r="AC511" s="571"/>
      <c r="AD511" s="813"/>
      <c r="AE511" s="646"/>
      <c r="AF511" s="730"/>
      <c r="AG511" s="646"/>
      <c r="AH511" s="730"/>
      <c r="AI511" s="646"/>
      <c r="AJ511" s="416">
        <f t="shared" si="131"/>
        <v>501</v>
      </c>
      <c r="AK511" s="416" t="str">
        <f t="shared" si="122"/>
        <v/>
      </c>
      <c r="AL511" s="416" t="str">
        <f t="shared" si="133"/>
        <v/>
      </c>
      <c r="AM511" s="416" t="str">
        <f t="shared" si="134"/>
        <v/>
      </c>
      <c r="AN511" s="731"/>
      <c r="AO511" s="732"/>
      <c r="AP511" s="732"/>
      <c r="AQ511" s="479"/>
      <c r="AR511" s="479"/>
      <c r="AS511" s="584"/>
      <c r="AT511" s="584"/>
      <c r="AU511" s="585" t="str">
        <f t="shared" si="120"/>
        <v/>
      </c>
      <c r="AV511" s="585" t="str">
        <f t="shared" si="121"/>
        <v/>
      </c>
      <c r="AW511" s="479"/>
      <c r="AX511" s="479"/>
      <c r="AY511" s="587" t="str">
        <f t="shared" si="123"/>
        <v/>
      </c>
      <c r="AZ511" s="587" t="str">
        <f t="shared" si="124"/>
        <v/>
      </c>
      <c r="BA511" s="587" t="str">
        <f t="shared" si="125"/>
        <v/>
      </c>
      <c r="BB511" s="587" t="str">
        <f t="shared" si="126"/>
        <v/>
      </c>
      <c r="BC511" s="587" t="str">
        <f t="shared" si="127"/>
        <v/>
      </c>
      <c r="BD511" s="587" t="str">
        <f t="shared" si="128"/>
        <v/>
      </c>
      <c r="BE511" s="808"/>
      <c r="BF511" s="646"/>
      <c r="BG511" s="649"/>
      <c r="BH511" s="649"/>
    </row>
    <row r="512" spans="2:60" ht="13.5" customHeight="1" x14ac:dyDescent="0.25">
      <c r="B512" s="401"/>
      <c r="D512" s="416">
        <f t="shared" si="132"/>
        <v>502</v>
      </c>
      <c r="E512" s="534"/>
      <c r="F512" s="534"/>
      <c r="G512" s="534"/>
      <c r="H512" s="534"/>
      <c r="I512" s="571"/>
      <c r="J512" s="571"/>
      <c r="K512" s="571"/>
      <c r="L512" s="571"/>
      <c r="M512" s="571"/>
      <c r="N512" s="484"/>
      <c r="O512" s="484"/>
      <c r="P512" s="586"/>
      <c r="Q512" s="571"/>
      <c r="R512" s="571"/>
      <c r="S512" s="571"/>
      <c r="T512" s="899"/>
      <c r="U512" s="756"/>
      <c r="V512" s="756"/>
      <c r="W512" s="581"/>
      <c r="X512" s="571"/>
      <c r="Y512" s="571"/>
      <c r="Z512" s="571"/>
      <c r="AA512" s="791"/>
      <c r="AB512" s="583"/>
      <c r="AC512" s="571"/>
      <c r="AD512" s="813"/>
      <c r="AE512" s="646"/>
      <c r="AF512" s="730"/>
      <c r="AG512" s="646"/>
      <c r="AH512" s="730"/>
      <c r="AI512" s="646"/>
      <c r="AJ512" s="416">
        <f t="shared" si="131"/>
        <v>502</v>
      </c>
      <c r="AK512" s="416" t="str">
        <f t="shared" si="122"/>
        <v/>
      </c>
      <c r="AL512" s="416" t="str">
        <f t="shared" si="133"/>
        <v/>
      </c>
      <c r="AM512" s="416" t="str">
        <f t="shared" si="134"/>
        <v/>
      </c>
      <c r="AN512" s="731"/>
      <c r="AO512" s="732"/>
      <c r="AP512" s="732"/>
      <c r="AQ512" s="479"/>
      <c r="AR512" s="479"/>
      <c r="AS512" s="584"/>
      <c r="AT512" s="584"/>
      <c r="AU512" s="585" t="str">
        <f t="shared" si="120"/>
        <v/>
      </c>
      <c r="AV512" s="585" t="str">
        <f t="shared" si="121"/>
        <v/>
      </c>
      <c r="AW512" s="479"/>
      <c r="AX512" s="479"/>
      <c r="AY512" s="587" t="str">
        <f t="shared" si="123"/>
        <v/>
      </c>
      <c r="AZ512" s="587" t="str">
        <f t="shared" si="124"/>
        <v/>
      </c>
      <c r="BA512" s="587" t="str">
        <f t="shared" si="125"/>
        <v/>
      </c>
      <c r="BB512" s="587" t="str">
        <f t="shared" si="126"/>
        <v/>
      </c>
      <c r="BC512" s="587" t="str">
        <f t="shared" si="127"/>
        <v/>
      </c>
      <c r="BD512" s="587" t="str">
        <f t="shared" si="128"/>
        <v/>
      </c>
      <c r="BE512" s="808"/>
      <c r="BF512" s="646"/>
      <c r="BG512" s="649"/>
      <c r="BH512" s="649"/>
    </row>
    <row r="513" spans="2:60" ht="13.5" customHeight="1" x14ac:dyDescent="0.25">
      <c r="B513" s="401"/>
      <c r="D513" s="416">
        <f t="shared" si="132"/>
        <v>503</v>
      </c>
      <c r="E513" s="534"/>
      <c r="F513" s="534"/>
      <c r="G513" s="534"/>
      <c r="H513" s="534"/>
      <c r="I513" s="571"/>
      <c r="J513" s="571"/>
      <c r="K513" s="571"/>
      <c r="L513" s="571"/>
      <c r="M513" s="571"/>
      <c r="N513" s="484"/>
      <c r="O513" s="484"/>
      <c r="P513" s="586"/>
      <c r="Q513" s="571"/>
      <c r="R513" s="571"/>
      <c r="S513" s="571"/>
      <c r="T513" s="899"/>
      <c r="U513" s="756"/>
      <c r="V513" s="756"/>
      <c r="W513" s="581"/>
      <c r="X513" s="571"/>
      <c r="Y513" s="571"/>
      <c r="Z513" s="571"/>
      <c r="AA513" s="791"/>
      <c r="AB513" s="583"/>
      <c r="AC513" s="571"/>
      <c r="AD513" s="813"/>
      <c r="AE513" s="646"/>
      <c r="AF513" s="730"/>
      <c r="AG513" s="646"/>
      <c r="AH513" s="730"/>
      <c r="AI513" s="646"/>
      <c r="AJ513" s="416">
        <f t="shared" si="131"/>
        <v>503</v>
      </c>
      <c r="AK513" s="416" t="str">
        <f t="shared" si="122"/>
        <v/>
      </c>
      <c r="AL513" s="416" t="str">
        <f t="shared" si="133"/>
        <v/>
      </c>
      <c r="AM513" s="416" t="str">
        <f t="shared" si="134"/>
        <v/>
      </c>
      <c r="AN513" s="731"/>
      <c r="AO513" s="732"/>
      <c r="AP513" s="732"/>
      <c r="AQ513" s="479"/>
      <c r="AR513" s="479"/>
      <c r="AS513" s="584"/>
      <c r="AT513" s="584"/>
      <c r="AU513" s="585" t="str">
        <f t="shared" si="120"/>
        <v/>
      </c>
      <c r="AV513" s="585" t="str">
        <f t="shared" si="121"/>
        <v/>
      </c>
      <c r="AW513" s="479"/>
      <c r="AX513" s="479"/>
      <c r="AY513" s="587" t="str">
        <f t="shared" si="123"/>
        <v/>
      </c>
      <c r="AZ513" s="587" t="str">
        <f t="shared" si="124"/>
        <v/>
      </c>
      <c r="BA513" s="587" t="str">
        <f t="shared" si="125"/>
        <v/>
      </c>
      <c r="BB513" s="587" t="str">
        <f t="shared" si="126"/>
        <v/>
      </c>
      <c r="BC513" s="587" t="str">
        <f t="shared" si="127"/>
        <v/>
      </c>
      <c r="BD513" s="587" t="str">
        <f t="shared" si="128"/>
        <v/>
      </c>
      <c r="BE513" s="808"/>
      <c r="BF513" s="646"/>
      <c r="BG513" s="649"/>
      <c r="BH513" s="649"/>
    </row>
    <row r="514" spans="2:60" ht="13.5" customHeight="1" x14ac:dyDescent="0.25">
      <c r="B514" s="401"/>
      <c r="D514" s="416">
        <f t="shared" si="132"/>
        <v>504</v>
      </c>
      <c r="E514" s="534"/>
      <c r="F514" s="534"/>
      <c r="G514" s="534"/>
      <c r="H514" s="534"/>
      <c r="I514" s="571"/>
      <c r="J514" s="571"/>
      <c r="K514" s="571"/>
      <c r="L514" s="571"/>
      <c r="M514" s="571"/>
      <c r="N514" s="484"/>
      <c r="O514" s="484"/>
      <c r="P514" s="586"/>
      <c r="Q514" s="571"/>
      <c r="R514" s="571"/>
      <c r="S514" s="571"/>
      <c r="T514" s="899"/>
      <c r="U514" s="756"/>
      <c r="V514" s="756"/>
      <c r="W514" s="581"/>
      <c r="X514" s="571"/>
      <c r="Y514" s="571"/>
      <c r="Z514" s="571"/>
      <c r="AA514" s="791"/>
      <c r="AB514" s="583"/>
      <c r="AC514" s="571"/>
      <c r="AD514" s="813"/>
      <c r="AE514" s="646"/>
      <c r="AF514" s="730"/>
      <c r="AG514" s="646"/>
      <c r="AH514" s="730"/>
      <c r="AI514" s="646"/>
      <c r="AJ514" s="416">
        <f t="shared" si="131"/>
        <v>504</v>
      </c>
      <c r="AK514" s="416" t="str">
        <f t="shared" si="122"/>
        <v/>
      </c>
      <c r="AL514" s="416" t="str">
        <f t="shared" si="133"/>
        <v/>
      </c>
      <c r="AM514" s="416" t="str">
        <f t="shared" si="134"/>
        <v/>
      </c>
      <c r="AN514" s="731"/>
      <c r="AO514" s="732"/>
      <c r="AP514" s="732"/>
      <c r="AQ514" s="479"/>
      <c r="AR514" s="479"/>
      <c r="AS514" s="584"/>
      <c r="AT514" s="584"/>
      <c r="AU514" s="585" t="str">
        <f t="shared" si="120"/>
        <v/>
      </c>
      <c r="AV514" s="585" t="str">
        <f t="shared" si="121"/>
        <v/>
      </c>
      <c r="AW514" s="479"/>
      <c r="AX514" s="479"/>
      <c r="AY514" s="587" t="str">
        <f t="shared" si="123"/>
        <v/>
      </c>
      <c r="AZ514" s="587" t="str">
        <f t="shared" si="124"/>
        <v/>
      </c>
      <c r="BA514" s="587" t="str">
        <f t="shared" si="125"/>
        <v/>
      </c>
      <c r="BB514" s="587" t="str">
        <f t="shared" si="126"/>
        <v/>
      </c>
      <c r="BC514" s="587" t="str">
        <f t="shared" si="127"/>
        <v/>
      </c>
      <c r="BD514" s="587" t="str">
        <f t="shared" si="128"/>
        <v/>
      </c>
      <c r="BE514" s="808"/>
      <c r="BF514" s="646"/>
      <c r="BG514" s="649"/>
      <c r="BH514" s="649"/>
    </row>
    <row r="515" spans="2:60" ht="13.5" customHeight="1" x14ac:dyDescent="0.25">
      <c r="B515" s="401"/>
      <c r="D515" s="416">
        <f t="shared" si="132"/>
        <v>505</v>
      </c>
      <c r="E515" s="534"/>
      <c r="F515" s="534"/>
      <c r="G515" s="534"/>
      <c r="H515" s="534"/>
      <c r="I515" s="571"/>
      <c r="J515" s="571"/>
      <c r="K515" s="571"/>
      <c r="L515" s="571"/>
      <c r="M515" s="571"/>
      <c r="N515" s="484"/>
      <c r="O515" s="484"/>
      <c r="P515" s="586"/>
      <c r="Q515" s="571"/>
      <c r="R515" s="571"/>
      <c r="S515" s="571"/>
      <c r="T515" s="899"/>
      <c r="U515" s="756"/>
      <c r="V515" s="756"/>
      <c r="W515" s="581"/>
      <c r="X515" s="571"/>
      <c r="Y515" s="571"/>
      <c r="Z515" s="571"/>
      <c r="AA515" s="791"/>
      <c r="AB515" s="583"/>
      <c r="AC515" s="571"/>
      <c r="AD515" s="813"/>
      <c r="AE515" s="646"/>
      <c r="AF515" s="730"/>
      <c r="AG515" s="646"/>
      <c r="AH515" s="730"/>
      <c r="AI515" s="646"/>
      <c r="AJ515" s="416">
        <f t="shared" si="131"/>
        <v>505</v>
      </c>
      <c r="AK515" s="416" t="str">
        <f t="shared" si="122"/>
        <v/>
      </c>
      <c r="AL515" s="416" t="str">
        <f t="shared" si="133"/>
        <v/>
      </c>
      <c r="AM515" s="416" t="str">
        <f t="shared" si="134"/>
        <v/>
      </c>
      <c r="AN515" s="731"/>
      <c r="AO515" s="732"/>
      <c r="AP515" s="732"/>
      <c r="AQ515" s="479"/>
      <c r="AR515" s="479"/>
      <c r="AS515" s="584"/>
      <c r="AT515" s="584"/>
      <c r="AU515" s="585" t="str">
        <f t="shared" si="120"/>
        <v/>
      </c>
      <c r="AV515" s="585" t="str">
        <f t="shared" si="121"/>
        <v/>
      </c>
      <c r="AW515" s="479"/>
      <c r="AX515" s="479"/>
      <c r="AY515" s="587" t="str">
        <f t="shared" si="123"/>
        <v/>
      </c>
      <c r="AZ515" s="587" t="str">
        <f t="shared" si="124"/>
        <v/>
      </c>
      <c r="BA515" s="587" t="str">
        <f t="shared" si="125"/>
        <v/>
      </c>
      <c r="BB515" s="587" t="str">
        <f t="shared" si="126"/>
        <v/>
      </c>
      <c r="BC515" s="587" t="str">
        <f t="shared" si="127"/>
        <v/>
      </c>
      <c r="BD515" s="587" t="str">
        <f t="shared" si="128"/>
        <v/>
      </c>
      <c r="BE515" s="808"/>
      <c r="BF515" s="646"/>
      <c r="BG515" s="649"/>
      <c r="BH515" s="649"/>
    </row>
    <row r="516" spans="2:60" ht="13.5" customHeight="1" x14ac:dyDescent="0.25">
      <c r="B516" s="401"/>
      <c r="D516" s="416">
        <f t="shared" si="132"/>
        <v>506</v>
      </c>
      <c r="E516" s="534"/>
      <c r="F516" s="534"/>
      <c r="G516" s="534"/>
      <c r="H516" s="534"/>
      <c r="I516" s="571"/>
      <c r="J516" s="571"/>
      <c r="K516" s="571"/>
      <c r="L516" s="571"/>
      <c r="M516" s="571"/>
      <c r="N516" s="484"/>
      <c r="O516" s="484"/>
      <c r="P516" s="586"/>
      <c r="Q516" s="571"/>
      <c r="R516" s="571"/>
      <c r="S516" s="571"/>
      <c r="T516" s="899"/>
      <c r="U516" s="756"/>
      <c r="V516" s="756"/>
      <c r="W516" s="581"/>
      <c r="X516" s="571"/>
      <c r="Y516" s="571"/>
      <c r="Z516" s="571"/>
      <c r="AA516" s="791"/>
      <c r="AB516" s="583"/>
      <c r="AC516" s="571"/>
      <c r="AD516" s="813"/>
      <c r="AE516" s="646"/>
      <c r="AF516" s="730"/>
      <c r="AG516" s="646"/>
      <c r="AH516" s="730"/>
      <c r="AI516" s="646"/>
      <c r="AJ516" s="416">
        <f t="shared" si="131"/>
        <v>506</v>
      </c>
      <c r="AK516" s="416" t="str">
        <f t="shared" si="122"/>
        <v/>
      </c>
      <c r="AL516" s="416" t="str">
        <f t="shared" si="133"/>
        <v/>
      </c>
      <c r="AM516" s="416" t="str">
        <f t="shared" si="134"/>
        <v/>
      </c>
      <c r="AN516" s="731"/>
      <c r="AO516" s="732"/>
      <c r="AP516" s="732"/>
      <c r="AQ516" s="479"/>
      <c r="AR516" s="479"/>
      <c r="AS516" s="584"/>
      <c r="AT516" s="584"/>
      <c r="AU516" s="585" t="str">
        <f t="shared" si="120"/>
        <v/>
      </c>
      <c r="AV516" s="585" t="str">
        <f t="shared" si="121"/>
        <v/>
      </c>
      <c r="AW516" s="479"/>
      <c r="AX516" s="479"/>
      <c r="AY516" s="587" t="str">
        <f t="shared" si="123"/>
        <v/>
      </c>
      <c r="AZ516" s="587" t="str">
        <f t="shared" si="124"/>
        <v/>
      </c>
      <c r="BA516" s="587" t="str">
        <f t="shared" si="125"/>
        <v/>
      </c>
      <c r="BB516" s="587" t="str">
        <f t="shared" si="126"/>
        <v/>
      </c>
      <c r="BC516" s="587" t="str">
        <f t="shared" si="127"/>
        <v/>
      </c>
      <c r="BD516" s="587" t="str">
        <f t="shared" si="128"/>
        <v/>
      </c>
      <c r="BE516" s="808"/>
      <c r="BF516" s="646"/>
      <c r="BG516" s="649"/>
      <c r="BH516" s="649"/>
    </row>
    <row r="517" spans="2:60" ht="13.5" customHeight="1" x14ac:dyDescent="0.25">
      <c r="B517" s="401"/>
      <c r="D517" s="416">
        <f t="shared" si="132"/>
        <v>507</v>
      </c>
      <c r="E517" s="534"/>
      <c r="F517" s="534"/>
      <c r="G517" s="534"/>
      <c r="H517" s="534"/>
      <c r="I517" s="571"/>
      <c r="J517" s="571"/>
      <c r="K517" s="571"/>
      <c r="L517" s="571"/>
      <c r="M517" s="571"/>
      <c r="N517" s="484"/>
      <c r="O517" s="484"/>
      <c r="P517" s="586"/>
      <c r="Q517" s="571"/>
      <c r="R517" s="571"/>
      <c r="S517" s="571"/>
      <c r="T517" s="899"/>
      <c r="U517" s="756"/>
      <c r="V517" s="756"/>
      <c r="W517" s="581"/>
      <c r="X517" s="571"/>
      <c r="Y517" s="571"/>
      <c r="Z517" s="571"/>
      <c r="AA517" s="791"/>
      <c r="AB517" s="583"/>
      <c r="AC517" s="571"/>
      <c r="AD517" s="813"/>
      <c r="AE517" s="646"/>
      <c r="AF517" s="730"/>
      <c r="AG517" s="646"/>
      <c r="AH517" s="730"/>
      <c r="AI517" s="646"/>
      <c r="AJ517" s="416">
        <f t="shared" si="131"/>
        <v>507</v>
      </c>
      <c r="AK517" s="416" t="str">
        <f t="shared" si="122"/>
        <v/>
      </c>
      <c r="AL517" s="416" t="str">
        <f t="shared" si="133"/>
        <v/>
      </c>
      <c r="AM517" s="416" t="str">
        <f t="shared" si="134"/>
        <v/>
      </c>
      <c r="AN517" s="731"/>
      <c r="AO517" s="732"/>
      <c r="AP517" s="732"/>
      <c r="AQ517" s="479"/>
      <c r="AR517" s="479"/>
      <c r="AS517" s="584"/>
      <c r="AT517" s="584"/>
      <c r="AU517" s="585" t="str">
        <f t="shared" si="120"/>
        <v/>
      </c>
      <c r="AV517" s="585" t="str">
        <f t="shared" si="121"/>
        <v/>
      </c>
      <c r="AW517" s="479"/>
      <c r="AX517" s="479"/>
      <c r="AY517" s="587" t="str">
        <f t="shared" si="123"/>
        <v/>
      </c>
      <c r="AZ517" s="587" t="str">
        <f t="shared" si="124"/>
        <v/>
      </c>
      <c r="BA517" s="587" t="str">
        <f t="shared" si="125"/>
        <v/>
      </c>
      <c r="BB517" s="587" t="str">
        <f t="shared" si="126"/>
        <v/>
      </c>
      <c r="BC517" s="587" t="str">
        <f t="shared" si="127"/>
        <v/>
      </c>
      <c r="BD517" s="587" t="str">
        <f t="shared" si="128"/>
        <v/>
      </c>
      <c r="BE517" s="808"/>
      <c r="BF517" s="646"/>
      <c r="BG517" s="649"/>
      <c r="BH517" s="649"/>
    </row>
    <row r="518" spans="2:60" ht="13.5" customHeight="1" x14ac:dyDescent="0.25">
      <c r="B518" s="401"/>
      <c r="D518" s="416">
        <f t="shared" si="132"/>
        <v>508</v>
      </c>
      <c r="E518" s="534"/>
      <c r="F518" s="534"/>
      <c r="G518" s="534"/>
      <c r="H518" s="534"/>
      <c r="I518" s="571"/>
      <c r="J518" s="571"/>
      <c r="K518" s="571"/>
      <c r="L518" s="571"/>
      <c r="M518" s="571"/>
      <c r="N518" s="484"/>
      <c r="O518" s="484"/>
      <c r="P518" s="586"/>
      <c r="Q518" s="571"/>
      <c r="R518" s="571"/>
      <c r="S518" s="571"/>
      <c r="T518" s="899"/>
      <c r="U518" s="756"/>
      <c r="V518" s="756"/>
      <c r="W518" s="581"/>
      <c r="X518" s="571"/>
      <c r="Y518" s="571"/>
      <c r="Z518" s="571"/>
      <c r="AA518" s="791"/>
      <c r="AB518" s="583"/>
      <c r="AC518" s="571"/>
      <c r="AD518" s="813"/>
      <c r="AE518" s="646"/>
      <c r="AF518" s="730"/>
      <c r="AG518" s="646"/>
      <c r="AH518" s="730"/>
      <c r="AI518" s="646"/>
      <c r="AJ518" s="416">
        <f t="shared" si="131"/>
        <v>508</v>
      </c>
      <c r="AK518" s="416" t="str">
        <f t="shared" si="122"/>
        <v/>
      </c>
      <c r="AL518" s="416" t="str">
        <f t="shared" si="133"/>
        <v/>
      </c>
      <c r="AM518" s="416" t="str">
        <f t="shared" si="134"/>
        <v/>
      </c>
      <c r="AN518" s="731"/>
      <c r="AO518" s="732"/>
      <c r="AP518" s="732"/>
      <c r="AQ518" s="479"/>
      <c r="AR518" s="479"/>
      <c r="AS518" s="584"/>
      <c r="AT518" s="584"/>
      <c r="AU518" s="585" t="str">
        <f t="shared" si="120"/>
        <v/>
      </c>
      <c r="AV518" s="585" t="str">
        <f t="shared" si="121"/>
        <v/>
      </c>
      <c r="AW518" s="479"/>
      <c r="AX518" s="479"/>
      <c r="AY518" s="587" t="str">
        <f t="shared" si="123"/>
        <v/>
      </c>
      <c r="AZ518" s="587" t="str">
        <f t="shared" si="124"/>
        <v/>
      </c>
      <c r="BA518" s="587" t="str">
        <f t="shared" si="125"/>
        <v/>
      </c>
      <c r="BB518" s="587" t="str">
        <f t="shared" si="126"/>
        <v/>
      </c>
      <c r="BC518" s="587" t="str">
        <f t="shared" si="127"/>
        <v/>
      </c>
      <c r="BD518" s="587" t="str">
        <f t="shared" si="128"/>
        <v/>
      </c>
      <c r="BE518" s="808"/>
      <c r="BF518" s="646"/>
      <c r="BG518" s="649"/>
      <c r="BH518" s="649"/>
    </row>
    <row r="519" spans="2:60" ht="13.5" customHeight="1" x14ac:dyDescent="0.25">
      <c r="B519" s="401"/>
      <c r="D519" s="416">
        <f t="shared" si="132"/>
        <v>509</v>
      </c>
      <c r="E519" s="534"/>
      <c r="F519" s="534"/>
      <c r="G519" s="534"/>
      <c r="H519" s="534"/>
      <c r="I519" s="571"/>
      <c r="J519" s="571"/>
      <c r="K519" s="571"/>
      <c r="L519" s="571"/>
      <c r="M519" s="571"/>
      <c r="N519" s="484"/>
      <c r="O519" s="484"/>
      <c r="P519" s="586"/>
      <c r="Q519" s="571"/>
      <c r="R519" s="571"/>
      <c r="S519" s="571"/>
      <c r="T519" s="899"/>
      <c r="U519" s="756"/>
      <c r="V519" s="756"/>
      <c r="W519" s="581"/>
      <c r="X519" s="571"/>
      <c r="Y519" s="571"/>
      <c r="Z519" s="571"/>
      <c r="AA519" s="791"/>
      <c r="AB519" s="583"/>
      <c r="AC519" s="571"/>
      <c r="AD519" s="813"/>
      <c r="AE519" s="646"/>
      <c r="AF519" s="730"/>
      <c r="AG519" s="646"/>
      <c r="AH519" s="730"/>
      <c r="AI519" s="646"/>
      <c r="AJ519" s="416">
        <f t="shared" si="131"/>
        <v>509</v>
      </c>
      <c r="AK519" s="416" t="str">
        <f t="shared" si="122"/>
        <v/>
      </c>
      <c r="AL519" s="416" t="str">
        <f t="shared" si="133"/>
        <v/>
      </c>
      <c r="AM519" s="416" t="str">
        <f t="shared" si="134"/>
        <v/>
      </c>
      <c r="AN519" s="731"/>
      <c r="AO519" s="732"/>
      <c r="AP519" s="732"/>
      <c r="AQ519" s="479"/>
      <c r="AR519" s="479"/>
      <c r="AS519" s="584"/>
      <c r="AT519" s="584"/>
      <c r="AU519" s="585" t="str">
        <f t="shared" si="120"/>
        <v/>
      </c>
      <c r="AV519" s="585" t="str">
        <f t="shared" si="121"/>
        <v/>
      </c>
      <c r="AW519" s="479"/>
      <c r="AX519" s="479"/>
      <c r="AY519" s="587" t="str">
        <f t="shared" si="123"/>
        <v/>
      </c>
      <c r="AZ519" s="587" t="str">
        <f t="shared" si="124"/>
        <v/>
      </c>
      <c r="BA519" s="587" t="str">
        <f t="shared" si="125"/>
        <v/>
      </c>
      <c r="BB519" s="587" t="str">
        <f t="shared" si="126"/>
        <v/>
      </c>
      <c r="BC519" s="587" t="str">
        <f t="shared" si="127"/>
        <v/>
      </c>
      <c r="BD519" s="587" t="str">
        <f t="shared" si="128"/>
        <v/>
      </c>
      <c r="BE519" s="808"/>
      <c r="BF519" s="646"/>
      <c r="BG519" s="649"/>
      <c r="BH519" s="649"/>
    </row>
    <row r="520" spans="2:60" ht="13.5" customHeight="1" x14ac:dyDescent="0.25">
      <c r="B520" s="401"/>
      <c r="D520" s="416">
        <f t="shared" si="132"/>
        <v>510</v>
      </c>
      <c r="E520" s="534"/>
      <c r="F520" s="534"/>
      <c r="G520" s="534"/>
      <c r="H520" s="534"/>
      <c r="I520" s="571"/>
      <c r="J520" s="571"/>
      <c r="K520" s="571"/>
      <c r="L520" s="571"/>
      <c r="M520" s="571"/>
      <c r="N520" s="484"/>
      <c r="O520" s="484"/>
      <c r="P520" s="586"/>
      <c r="Q520" s="571"/>
      <c r="R520" s="571"/>
      <c r="S520" s="571"/>
      <c r="T520" s="899"/>
      <c r="U520" s="756"/>
      <c r="V520" s="756"/>
      <c r="W520" s="581"/>
      <c r="X520" s="571"/>
      <c r="Y520" s="571"/>
      <c r="Z520" s="571"/>
      <c r="AA520" s="791"/>
      <c r="AB520" s="583"/>
      <c r="AC520" s="571"/>
      <c r="AD520" s="813"/>
      <c r="AE520" s="646"/>
      <c r="AF520" s="730"/>
      <c r="AG520" s="646"/>
      <c r="AH520" s="730"/>
      <c r="AI520" s="646"/>
      <c r="AJ520" s="416">
        <f>AJ519+1</f>
        <v>510</v>
      </c>
      <c r="AK520" s="416" t="str">
        <f t="shared" si="122"/>
        <v/>
      </c>
      <c r="AL520" s="416" t="str">
        <f t="shared" si="133"/>
        <v/>
      </c>
      <c r="AM520" s="416" t="str">
        <f t="shared" si="134"/>
        <v/>
      </c>
      <c r="AN520" s="731"/>
      <c r="AO520" s="732"/>
      <c r="AP520" s="732"/>
      <c r="AQ520" s="479"/>
      <c r="AR520" s="479"/>
      <c r="AS520" s="584"/>
      <c r="AT520" s="584"/>
      <c r="AU520" s="585" t="str">
        <f t="shared" si="120"/>
        <v/>
      </c>
      <c r="AV520" s="585" t="str">
        <f t="shared" si="121"/>
        <v/>
      </c>
      <c r="AW520" s="479"/>
      <c r="AX520" s="479"/>
      <c r="AY520" s="587" t="str">
        <f t="shared" si="123"/>
        <v/>
      </c>
      <c r="AZ520" s="587" t="str">
        <f t="shared" si="124"/>
        <v/>
      </c>
      <c r="BA520" s="587" t="str">
        <f t="shared" si="125"/>
        <v/>
      </c>
      <c r="BB520" s="587" t="str">
        <f t="shared" si="126"/>
        <v/>
      </c>
      <c r="BC520" s="587" t="str">
        <f t="shared" si="127"/>
        <v/>
      </c>
      <c r="BD520" s="587" t="str">
        <f t="shared" si="128"/>
        <v/>
      </c>
      <c r="BE520" s="808"/>
      <c r="BF520" s="646"/>
      <c r="BG520" s="649"/>
      <c r="BH520" s="649"/>
    </row>
    <row r="521" spans="2:60" ht="13.5" customHeight="1" x14ac:dyDescent="0.25">
      <c r="B521" s="401"/>
      <c r="D521" s="416">
        <f>D520+1</f>
        <v>511</v>
      </c>
      <c r="E521" s="534"/>
      <c r="F521" s="534"/>
      <c r="G521" s="534"/>
      <c r="H521" s="534"/>
      <c r="I521" s="571"/>
      <c r="J521" s="571"/>
      <c r="K521" s="571"/>
      <c r="L521" s="571"/>
      <c r="M521" s="571"/>
      <c r="N521" s="484"/>
      <c r="O521" s="484"/>
      <c r="P521" s="586"/>
      <c r="Q521" s="571"/>
      <c r="R521" s="571"/>
      <c r="S521" s="571"/>
      <c r="T521" s="899"/>
      <c r="U521" s="756"/>
      <c r="V521" s="756"/>
      <c r="W521" s="581"/>
      <c r="X521" s="571"/>
      <c r="Y521" s="571"/>
      <c r="Z521" s="571"/>
      <c r="AA521" s="791"/>
      <c r="AB521" s="583"/>
      <c r="AC521" s="571"/>
      <c r="AD521" s="813"/>
      <c r="AE521" s="646"/>
      <c r="AF521" s="730"/>
      <c r="AG521" s="646"/>
      <c r="AH521" s="730"/>
      <c r="AI521" s="646"/>
      <c r="AJ521" s="416">
        <f>AJ520+1</f>
        <v>511</v>
      </c>
      <c r="AK521" s="416" t="str">
        <f t="shared" si="122"/>
        <v/>
      </c>
      <c r="AL521" s="416" t="str">
        <f t="shared" si="133"/>
        <v/>
      </c>
      <c r="AM521" s="416" t="str">
        <f t="shared" si="134"/>
        <v/>
      </c>
      <c r="AN521" s="731"/>
      <c r="AO521" s="732"/>
      <c r="AP521" s="732"/>
      <c r="AQ521" s="479"/>
      <c r="AR521" s="479"/>
      <c r="AS521" s="584"/>
      <c r="AT521" s="584"/>
      <c r="AU521" s="585" t="str">
        <f t="shared" si="120"/>
        <v/>
      </c>
      <c r="AV521" s="585" t="str">
        <f t="shared" si="121"/>
        <v/>
      </c>
      <c r="AW521" s="479"/>
      <c r="AX521" s="479"/>
      <c r="AY521" s="587" t="str">
        <f t="shared" si="123"/>
        <v/>
      </c>
      <c r="AZ521" s="587" t="str">
        <f t="shared" si="124"/>
        <v/>
      </c>
      <c r="BA521" s="587" t="str">
        <f t="shared" si="125"/>
        <v/>
      </c>
      <c r="BB521" s="587" t="str">
        <f t="shared" si="126"/>
        <v/>
      </c>
      <c r="BC521" s="587" t="str">
        <f t="shared" si="127"/>
        <v/>
      </c>
      <c r="BD521" s="587" t="str">
        <f t="shared" si="128"/>
        <v/>
      </c>
      <c r="BE521" s="808"/>
      <c r="BF521" s="646"/>
      <c r="BG521" s="649"/>
      <c r="BH521" s="649"/>
    </row>
    <row r="522" spans="2:60" ht="13.5" customHeight="1" x14ac:dyDescent="0.25">
      <c r="B522" s="401"/>
      <c r="D522" s="416">
        <f>D521+1</f>
        <v>512</v>
      </c>
      <c r="E522" s="534"/>
      <c r="F522" s="534"/>
      <c r="G522" s="534"/>
      <c r="H522" s="534"/>
      <c r="I522" s="571"/>
      <c r="J522" s="571"/>
      <c r="K522" s="571"/>
      <c r="L522" s="571"/>
      <c r="M522" s="571"/>
      <c r="N522" s="484"/>
      <c r="O522" s="484"/>
      <c r="P522" s="586"/>
      <c r="Q522" s="571"/>
      <c r="R522" s="571"/>
      <c r="S522" s="571"/>
      <c r="T522" s="899"/>
      <c r="U522" s="756"/>
      <c r="V522" s="756"/>
      <c r="W522" s="581"/>
      <c r="X522" s="571"/>
      <c r="Y522" s="571"/>
      <c r="Z522" s="571"/>
      <c r="AA522" s="791"/>
      <c r="AB522" s="583"/>
      <c r="AC522" s="571"/>
      <c r="AD522" s="813"/>
      <c r="AE522" s="646"/>
      <c r="AF522" s="730"/>
      <c r="AG522" s="646"/>
      <c r="AH522" s="730"/>
      <c r="AI522" s="646"/>
      <c r="AJ522" s="416">
        <f t="shared" ref="AJ522:AJ549" si="135">AJ521+1</f>
        <v>512</v>
      </c>
      <c r="AK522" s="416" t="str">
        <f t="shared" si="122"/>
        <v/>
      </c>
      <c r="AL522" s="416" t="str">
        <f t="shared" si="133"/>
        <v/>
      </c>
      <c r="AM522" s="416" t="str">
        <f t="shared" si="134"/>
        <v/>
      </c>
      <c r="AN522" s="731"/>
      <c r="AO522" s="732"/>
      <c r="AP522" s="732"/>
      <c r="AQ522" s="479"/>
      <c r="AR522" s="479"/>
      <c r="AS522" s="584"/>
      <c r="AT522" s="584"/>
      <c r="AU522" s="585" t="str">
        <f t="shared" si="120"/>
        <v/>
      </c>
      <c r="AV522" s="585" t="str">
        <f t="shared" si="121"/>
        <v/>
      </c>
      <c r="AW522" s="479"/>
      <c r="AX522" s="479"/>
      <c r="AY522" s="587" t="str">
        <f t="shared" si="123"/>
        <v/>
      </c>
      <c r="AZ522" s="587" t="str">
        <f t="shared" si="124"/>
        <v/>
      </c>
      <c r="BA522" s="587" t="str">
        <f t="shared" si="125"/>
        <v/>
      </c>
      <c r="BB522" s="587" t="str">
        <f t="shared" si="126"/>
        <v/>
      </c>
      <c r="BC522" s="587" t="str">
        <f t="shared" si="127"/>
        <v/>
      </c>
      <c r="BD522" s="587" t="str">
        <f t="shared" si="128"/>
        <v/>
      </c>
      <c r="BE522" s="808"/>
      <c r="BF522" s="646"/>
      <c r="BG522" s="649"/>
      <c r="BH522" s="649"/>
    </row>
    <row r="523" spans="2:60" ht="13.5" customHeight="1" x14ac:dyDescent="0.25">
      <c r="B523" s="401"/>
      <c r="D523" s="416">
        <f>D522+1</f>
        <v>513</v>
      </c>
      <c r="E523" s="534"/>
      <c r="F523" s="534"/>
      <c r="G523" s="534"/>
      <c r="H523" s="534"/>
      <c r="I523" s="571"/>
      <c r="J523" s="571"/>
      <c r="K523" s="571"/>
      <c r="L523" s="571"/>
      <c r="M523" s="571"/>
      <c r="N523" s="484"/>
      <c r="O523" s="484"/>
      <c r="P523" s="586"/>
      <c r="Q523" s="571"/>
      <c r="R523" s="571"/>
      <c r="S523" s="571"/>
      <c r="T523" s="899"/>
      <c r="U523" s="756"/>
      <c r="V523" s="756"/>
      <c r="W523" s="581"/>
      <c r="X523" s="571"/>
      <c r="Y523" s="571"/>
      <c r="Z523" s="571"/>
      <c r="AA523" s="791"/>
      <c r="AB523" s="583"/>
      <c r="AC523" s="571"/>
      <c r="AD523" s="813"/>
      <c r="AE523" s="646"/>
      <c r="AF523" s="730"/>
      <c r="AG523" s="646"/>
      <c r="AH523" s="730"/>
      <c r="AI523" s="646"/>
      <c r="AJ523" s="416">
        <f t="shared" si="135"/>
        <v>513</v>
      </c>
      <c r="AK523" s="416" t="str">
        <f t="shared" si="122"/>
        <v/>
      </c>
      <c r="AL523" s="416" t="str">
        <f t="shared" si="133"/>
        <v/>
      </c>
      <c r="AM523" s="416" t="str">
        <f t="shared" si="134"/>
        <v/>
      </c>
      <c r="AN523" s="731"/>
      <c r="AO523" s="732"/>
      <c r="AP523" s="732"/>
      <c r="AQ523" s="479"/>
      <c r="AR523" s="479"/>
      <c r="AS523" s="584"/>
      <c r="AT523" s="584"/>
      <c r="AU523" s="585" t="str">
        <f t="shared" si="120"/>
        <v/>
      </c>
      <c r="AV523" s="585" t="str">
        <f t="shared" si="121"/>
        <v/>
      </c>
      <c r="AW523" s="479"/>
      <c r="AX523" s="479"/>
      <c r="AY523" s="587" t="str">
        <f t="shared" si="123"/>
        <v/>
      </c>
      <c r="AZ523" s="587" t="str">
        <f t="shared" si="124"/>
        <v/>
      </c>
      <c r="BA523" s="587" t="str">
        <f t="shared" si="125"/>
        <v/>
      </c>
      <c r="BB523" s="587" t="str">
        <f t="shared" si="126"/>
        <v/>
      </c>
      <c r="BC523" s="587" t="str">
        <f t="shared" si="127"/>
        <v/>
      </c>
      <c r="BD523" s="587" t="str">
        <f t="shared" si="128"/>
        <v/>
      </c>
      <c r="BE523" s="808"/>
      <c r="BF523" s="646"/>
      <c r="BG523" s="649"/>
      <c r="BH523" s="649"/>
    </row>
    <row r="524" spans="2:60" ht="13.5" customHeight="1" x14ac:dyDescent="0.25">
      <c r="B524" s="401"/>
      <c r="D524" s="416">
        <f t="shared" ref="D524:D550" si="136">D523+1</f>
        <v>514</v>
      </c>
      <c r="E524" s="534"/>
      <c r="F524" s="534"/>
      <c r="G524" s="534"/>
      <c r="H524" s="534"/>
      <c r="I524" s="571"/>
      <c r="J524" s="571"/>
      <c r="K524" s="571"/>
      <c r="L524" s="571"/>
      <c r="M524" s="571"/>
      <c r="N524" s="484"/>
      <c r="O524" s="484"/>
      <c r="P524" s="586"/>
      <c r="Q524" s="571"/>
      <c r="R524" s="571"/>
      <c r="S524" s="571"/>
      <c r="T524" s="899"/>
      <c r="U524" s="756"/>
      <c r="V524" s="756"/>
      <c r="W524" s="581"/>
      <c r="X524" s="571"/>
      <c r="Y524" s="571"/>
      <c r="Z524" s="571"/>
      <c r="AA524" s="791"/>
      <c r="AB524" s="583"/>
      <c r="AC524" s="571"/>
      <c r="AD524" s="813"/>
      <c r="AE524" s="646"/>
      <c r="AF524" s="730"/>
      <c r="AG524" s="646"/>
      <c r="AH524" s="730"/>
      <c r="AI524" s="646"/>
      <c r="AJ524" s="416">
        <f t="shared" si="135"/>
        <v>514</v>
      </c>
      <c r="AK524" s="416" t="str">
        <f t="shared" si="122"/>
        <v/>
      </c>
      <c r="AL524" s="416" t="str">
        <f t="shared" si="133"/>
        <v/>
      </c>
      <c r="AM524" s="416" t="str">
        <f t="shared" si="134"/>
        <v/>
      </c>
      <c r="AN524" s="731"/>
      <c r="AO524" s="732"/>
      <c r="AP524" s="732"/>
      <c r="AQ524" s="479"/>
      <c r="AR524" s="479"/>
      <c r="AS524" s="584"/>
      <c r="AT524" s="584"/>
      <c r="AU524" s="585" t="str">
        <f t="shared" ref="AU524:AU587" si="137">IF(P524="","",IF(L524="○",AO524*3.6/1000*P524*AQ524*AS524+AP524*3.6/1000*P524*AR524*AT524,""))</f>
        <v/>
      </c>
      <c r="AV524" s="585" t="str">
        <f t="shared" ref="AV524:AV587" si="138">IF(P524="","",IF(L524&lt;&gt;"○",AO524/1000*P524*AQ524*AS524+AP524/1000*P524*AR524*AT524,""))</f>
        <v/>
      </c>
      <c r="AW524" s="479"/>
      <c r="AX524" s="479"/>
      <c r="AY524" s="587" t="str">
        <f t="shared" si="123"/>
        <v/>
      </c>
      <c r="AZ524" s="587" t="str">
        <f t="shared" si="124"/>
        <v/>
      </c>
      <c r="BA524" s="587" t="str">
        <f t="shared" si="125"/>
        <v/>
      </c>
      <c r="BB524" s="587" t="str">
        <f t="shared" si="126"/>
        <v/>
      </c>
      <c r="BC524" s="587" t="str">
        <f t="shared" si="127"/>
        <v/>
      </c>
      <c r="BD524" s="587" t="str">
        <f t="shared" si="128"/>
        <v/>
      </c>
      <c r="BE524" s="808"/>
      <c r="BF524" s="646"/>
      <c r="BG524" s="649"/>
      <c r="BH524" s="649"/>
    </row>
    <row r="525" spans="2:60" ht="13.5" customHeight="1" x14ac:dyDescent="0.25">
      <c r="B525" s="401"/>
      <c r="D525" s="416">
        <f t="shared" si="136"/>
        <v>515</v>
      </c>
      <c r="E525" s="534"/>
      <c r="F525" s="534"/>
      <c r="G525" s="534"/>
      <c r="H525" s="534"/>
      <c r="I525" s="571"/>
      <c r="J525" s="571"/>
      <c r="K525" s="571"/>
      <c r="L525" s="571"/>
      <c r="M525" s="571"/>
      <c r="N525" s="484"/>
      <c r="O525" s="484"/>
      <c r="P525" s="586"/>
      <c r="Q525" s="571"/>
      <c r="R525" s="571"/>
      <c r="S525" s="571"/>
      <c r="T525" s="899"/>
      <c r="U525" s="756"/>
      <c r="V525" s="756"/>
      <c r="W525" s="581"/>
      <c r="X525" s="571"/>
      <c r="Y525" s="571"/>
      <c r="Z525" s="571"/>
      <c r="AA525" s="791"/>
      <c r="AB525" s="583"/>
      <c r="AC525" s="571"/>
      <c r="AD525" s="813"/>
      <c r="AE525" s="646"/>
      <c r="AF525" s="730"/>
      <c r="AG525" s="646"/>
      <c r="AH525" s="730"/>
      <c r="AI525" s="646"/>
      <c r="AJ525" s="416">
        <f t="shared" si="135"/>
        <v>515</v>
      </c>
      <c r="AK525" s="416" t="str">
        <f t="shared" si="122"/>
        <v/>
      </c>
      <c r="AL525" s="416" t="str">
        <f t="shared" si="133"/>
        <v/>
      </c>
      <c r="AM525" s="416" t="str">
        <f t="shared" si="134"/>
        <v/>
      </c>
      <c r="AN525" s="731"/>
      <c r="AO525" s="732"/>
      <c r="AP525" s="732"/>
      <c r="AQ525" s="479"/>
      <c r="AR525" s="479"/>
      <c r="AS525" s="584"/>
      <c r="AT525" s="584"/>
      <c r="AU525" s="585" t="str">
        <f t="shared" si="137"/>
        <v/>
      </c>
      <c r="AV525" s="585" t="str">
        <f t="shared" si="138"/>
        <v/>
      </c>
      <c r="AW525" s="479"/>
      <c r="AX525" s="479"/>
      <c r="AY525" s="587" t="str">
        <f t="shared" si="123"/>
        <v/>
      </c>
      <c r="AZ525" s="587" t="str">
        <f t="shared" si="124"/>
        <v/>
      </c>
      <c r="BA525" s="587" t="str">
        <f t="shared" si="125"/>
        <v/>
      </c>
      <c r="BB525" s="587" t="str">
        <f t="shared" si="126"/>
        <v/>
      </c>
      <c r="BC525" s="587" t="str">
        <f t="shared" si="127"/>
        <v/>
      </c>
      <c r="BD525" s="587" t="str">
        <f t="shared" si="128"/>
        <v/>
      </c>
      <c r="BE525" s="808"/>
      <c r="BF525" s="646"/>
      <c r="BG525" s="649"/>
      <c r="BH525" s="649"/>
    </row>
    <row r="526" spans="2:60" ht="13.5" customHeight="1" x14ac:dyDescent="0.25">
      <c r="B526" s="401"/>
      <c r="D526" s="416">
        <f t="shared" si="136"/>
        <v>516</v>
      </c>
      <c r="E526" s="534"/>
      <c r="F526" s="534"/>
      <c r="G526" s="534"/>
      <c r="H526" s="534"/>
      <c r="I526" s="571"/>
      <c r="J526" s="571"/>
      <c r="K526" s="571"/>
      <c r="L526" s="571"/>
      <c r="M526" s="571"/>
      <c r="N526" s="484"/>
      <c r="O526" s="484"/>
      <c r="P526" s="586"/>
      <c r="Q526" s="571"/>
      <c r="R526" s="571"/>
      <c r="S526" s="571"/>
      <c r="T526" s="899"/>
      <c r="U526" s="756"/>
      <c r="V526" s="756"/>
      <c r="W526" s="581"/>
      <c r="X526" s="571"/>
      <c r="Y526" s="571"/>
      <c r="Z526" s="571"/>
      <c r="AA526" s="791"/>
      <c r="AB526" s="583"/>
      <c r="AC526" s="571"/>
      <c r="AD526" s="813"/>
      <c r="AE526" s="646"/>
      <c r="AF526" s="730"/>
      <c r="AG526" s="646"/>
      <c r="AH526" s="730"/>
      <c r="AI526" s="646"/>
      <c r="AJ526" s="416">
        <f t="shared" si="135"/>
        <v>516</v>
      </c>
      <c r="AK526" s="416" t="str">
        <f t="shared" si="122"/>
        <v/>
      </c>
      <c r="AL526" s="416" t="str">
        <f t="shared" si="133"/>
        <v/>
      </c>
      <c r="AM526" s="416" t="str">
        <f t="shared" si="134"/>
        <v/>
      </c>
      <c r="AN526" s="731"/>
      <c r="AO526" s="732"/>
      <c r="AP526" s="732"/>
      <c r="AQ526" s="479"/>
      <c r="AR526" s="479"/>
      <c r="AS526" s="584"/>
      <c r="AT526" s="584"/>
      <c r="AU526" s="585" t="str">
        <f t="shared" si="137"/>
        <v/>
      </c>
      <c r="AV526" s="585" t="str">
        <f t="shared" si="138"/>
        <v/>
      </c>
      <c r="AW526" s="479"/>
      <c r="AX526" s="479"/>
      <c r="AY526" s="587" t="str">
        <f t="shared" si="123"/>
        <v/>
      </c>
      <c r="AZ526" s="587" t="str">
        <f t="shared" si="124"/>
        <v/>
      </c>
      <c r="BA526" s="587" t="str">
        <f t="shared" si="125"/>
        <v/>
      </c>
      <c r="BB526" s="587" t="str">
        <f t="shared" si="126"/>
        <v/>
      </c>
      <c r="BC526" s="587" t="str">
        <f t="shared" si="127"/>
        <v/>
      </c>
      <c r="BD526" s="587" t="str">
        <f t="shared" si="128"/>
        <v/>
      </c>
      <c r="BE526" s="808"/>
      <c r="BF526" s="646"/>
      <c r="BG526" s="649"/>
      <c r="BH526" s="649"/>
    </row>
    <row r="527" spans="2:60" ht="13.5" customHeight="1" x14ac:dyDescent="0.25">
      <c r="B527" s="401"/>
      <c r="D527" s="416">
        <f t="shared" si="136"/>
        <v>517</v>
      </c>
      <c r="E527" s="534"/>
      <c r="F527" s="534"/>
      <c r="G527" s="534"/>
      <c r="H527" s="534"/>
      <c r="I527" s="571"/>
      <c r="J527" s="571"/>
      <c r="K527" s="571"/>
      <c r="L527" s="571"/>
      <c r="M527" s="571"/>
      <c r="N527" s="484"/>
      <c r="O527" s="484"/>
      <c r="P527" s="586"/>
      <c r="Q527" s="571"/>
      <c r="R527" s="571"/>
      <c r="S527" s="571"/>
      <c r="T527" s="899"/>
      <c r="U527" s="756"/>
      <c r="V527" s="756"/>
      <c r="W527" s="581"/>
      <c r="X527" s="571"/>
      <c r="Y527" s="571"/>
      <c r="Z527" s="571"/>
      <c r="AA527" s="791"/>
      <c r="AB527" s="583"/>
      <c r="AC527" s="571"/>
      <c r="AD527" s="813"/>
      <c r="AE527" s="646"/>
      <c r="AF527" s="730"/>
      <c r="AG527" s="646"/>
      <c r="AH527" s="730"/>
      <c r="AI527" s="646"/>
      <c r="AJ527" s="416">
        <f t="shared" si="135"/>
        <v>517</v>
      </c>
      <c r="AK527" s="416" t="str">
        <f t="shared" si="122"/>
        <v/>
      </c>
      <c r="AL527" s="416" t="str">
        <f t="shared" si="133"/>
        <v/>
      </c>
      <c r="AM527" s="416" t="str">
        <f t="shared" si="134"/>
        <v/>
      </c>
      <c r="AN527" s="731"/>
      <c r="AO527" s="732"/>
      <c r="AP527" s="732"/>
      <c r="AQ527" s="479"/>
      <c r="AR527" s="479"/>
      <c r="AS527" s="584"/>
      <c r="AT527" s="584"/>
      <c r="AU527" s="585" t="str">
        <f t="shared" si="137"/>
        <v/>
      </c>
      <c r="AV527" s="585" t="str">
        <f t="shared" si="138"/>
        <v/>
      </c>
      <c r="AW527" s="479"/>
      <c r="AX527" s="479"/>
      <c r="AY527" s="587" t="str">
        <f t="shared" si="123"/>
        <v/>
      </c>
      <c r="AZ527" s="587" t="str">
        <f t="shared" si="124"/>
        <v/>
      </c>
      <c r="BA527" s="587" t="str">
        <f t="shared" si="125"/>
        <v/>
      </c>
      <c r="BB527" s="587" t="str">
        <f t="shared" si="126"/>
        <v/>
      </c>
      <c r="BC527" s="587" t="str">
        <f t="shared" si="127"/>
        <v/>
      </c>
      <c r="BD527" s="587" t="str">
        <f t="shared" si="128"/>
        <v/>
      </c>
      <c r="BE527" s="808"/>
      <c r="BF527" s="646"/>
      <c r="BG527" s="649"/>
      <c r="BH527" s="649"/>
    </row>
    <row r="528" spans="2:60" ht="13.5" customHeight="1" x14ac:dyDescent="0.25">
      <c r="B528" s="401"/>
      <c r="D528" s="416">
        <f t="shared" si="136"/>
        <v>518</v>
      </c>
      <c r="E528" s="534"/>
      <c r="F528" s="534"/>
      <c r="G528" s="534"/>
      <c r="H528" s="534"/>
      <c r="I528" s="571"/>
      <c r="J528" s="571"/>
      <c r="K528" s="571"/>
      <c r="L528" s="571"/>
      <c r="M528" s="571"/>
      <c r="N528" s="484"/>
      <c r="O528" s="484"/>
      <c r="P528" s="586"/>
      <c r="Q528" s="571"/>
      <c r="R528" s="571"/>
      <c r="S528" s="571"/>
      <c r="T528" s="899"/>
      <c r="U528" s="756"/>
      <c r="V528" s="756"/>
      <c r="W528" s="581"/>
      <c r="X528" s="571"/>
      <c r="Y528" s="571"/>
      <c r="Z528" s="571"/>
      <c r="AA528" s="791"/>
      <c r="AB528" s="583"/>
      <c r="AC528" s="571"/>
      <c r="AD528" s="813"/>
      <c r="AE528" s="646"/>
      <c r="AF528" s="730"/>
      <c r="AG528" s="646"/>
      <c r="AH528" s="730"/>
      <c r="AI528" s="646"/>
      <c r="AJ528" s="416">
        <f t="shared" si="135"/>
        <v>518</v>
      </c>
      <c r="AK528" s="416" t="str">
        <f t="shared" si="122"/>
        <v/>
      </c>
      <c r="AL528" s="416" t="str">
        <f t="shared" si="133"/>
        <v/>
      </c>
      <c r="AM528" s="416" t="str">
        <f t="shared" si="134"/>
        <v/>
      </c>
      <c r="AN528" s="731"/>
      <c r="AO528" s="732"/>
      <c r="AP528" s="732"/>
      <c r="AQ528" s="479"/>
      <c r="AR528" s="479"/>
      <c r="AS528" s="584"/>
      <c r="AT528" s="584"/>
      <c r="AU528" s="585" t="str">
        <f t="shared" si="137"/>
        <v/>
      </c>
      <c r="AV528" s="585" t="str">
        <f t="shared" si="138"/>
        <v/>
      </c>
      <c r="AW528" s="479"/>
      <c r="AX528" s="479"/>
      <c r="AY528" s="587" t="str">
        <f t="shared" si="123"/>
        <v/>
      </c>
      <c r="AZ528" s="587" t="str">
        <f t="shared" si="124"/>
        <v/>
      </c>
      <c r="BA528" s="587" t="str">
        <f t="shared" si="125"/>
        <v/>
      </c>
      <c r="BB528" s="587" t="str">
        <f t="shared" si="126"/>
        <v/>
      </c>
      <c r="BC528" s="587" t="str">
        <f t="shared" si="127"/>
        <v/>
      </c>
      <c r="BD528" s="587" t="str">
        <f t="shared" si="128"/>
        <v/>
      </c>
      <c r="BE528" s="808"/>
      <c r="BF528" s="646"/>
      <c r="BG528" s="649"/>
      <c r="BH528" s="649"/>
    </row>
    <row r="529" spans="2:60" ht="13.5" customHeight="1" x14ac:dyDescent="0.25">
      <c r="B529" s="401"/>
      <c r="D529" s="416">
        <f t="shared" si="136"/>
        <v>519</v>
      </c>
      <c r="E529" s="534"/>
      <c r="F529" s="534"/>
      <c r="G529" s="534"/>
      <c r="H529" s="534"/>
      <c r="I529" s="571"/>
      <c r="J529" s="571"/>
      <c r="K529" s="571"/>
      <c r="L529" s="571"/>
      <c r="M529" s="571"/>
      <c r="N529" s="484"/>
      <c r="O529" s="484"/>
      <c r="P529" s="586"/>
      <c r="Q529" s="571"/>
      <c r="R529" s="571"/>
      <c r="S529" s="571"/>
      <c r="T529" s="899"/>
      <c r="U529" s="756"/>
      <c r="V529" s="756"/>
      <c r="W529" s="581"/>
      <c r="X529" s="571"/>
      <c r="Y529" s="571"/>
      <c r="Z529" s="571"/>
      <c r="AA529" s="791"/>
      <c r="AB529" s="583"/>
      <c r="AC529" s="571"/>
      <c r="AD529" s="813"/>
      <c r="AE529" s="646"/>
      <c r="AF529" s="730"/>
      <c r="AG529" s="646"/>
      <c r="AH529" s="730"/>
      <c r="AI529" s="646"/>
      <c r="AJ529" s="416">
        <f t="shared" si="135"/>
        <v>519</v>
      </c>
      <c r="AK529" s="416" t="str">
        <f t="shared" si="122"/>
        <v/>
      </c>
      <c r="AL529" s="416" t="str">
        <f t="shared" si="133"/>
        <v/>
      </c>
      <c r="AM529" s="416" t="str">
        <f t="shared" si="134"/>
        <v/>
      </c>
      <c r="AN529" s="731"/>
      <c r="AO529" s="732"/>
      <c r="AP529" s="732"/>
      <c r="AQ529" s="479"/>
      <c r="AR529" s="479"/>
      <c r="AS529" s="584"/>
      <c r="AT529" s="584"/>
      <c r="AU529" s="585" t="str">
        <f t="shared" si="137"/>
        <v/>
      </c>
      <c r="AV529" s="585" t="str">
        <f t="shared" si="138"/>
        <v/>
      </c>
      <c r="AW529" s="479"/>
      <c r="AX529" s="479"/>
      <c r="AY529" s="587" t="str">
        <f t="shared" si="123"/>
        <v/>
      </c>
      <c r="AZ529" s="587" t="str">
        <f t="shared" si="124"/>
        <v/>
      </c>
      <c r="BA529" s="587" t="str">
        <f t="shared" si="125"/>
        <v/>
      </c>
      <c r="BB529" s="587" t="str">
        <f t="shared" si="126"/>
        <v/>
      </c>
      <c r="BC529" s="587" t="str">
        <f t="shared" si="127"/>
        <v/>
      </c>
      <c r="BD529" s="587" t="str">
        <f t="shared" si="128"/>
        <v/>
      </c>
      <c r="BE529" s="808"/>
      <c r="BF529" s="646"/>
      <c r="BG529" s="649"/>
      <c r="BH529" s="649"/>
    </row>
    <row r="530" spans="2:60" ht="13.5" customHeight="1" x14ac:dyDescent="0.25">
      <c r="B530" s="401"/>
      <c r="D530" s="416">
        <f t="shared" si="136"/>
        <v>520</v>
      </c>
      <c r="E530" s="534"/>
      <c r="F530" s="534"/>
      <c r="G530" s="534"/>
      <c r="H530" s="534"/>
      <c r="I530" s="571"/>
      <c r="J530" s="571"/>
      <c r="K530" s="571"/>
      <c r="L530" s="571"/>
      <c r="M530" s="571"/>
      <c r="N530" s="484"/>
      <c r="O530" s="484"/>
      <c r="P530" s="586"/>
      <c r="Q530" s="571"/>
      <c r="R530" s="571"/>
      <c r="S530" s="571"/>
      <c r="T530" s="899"/>
      <c r="U530" s="756"/>
      <c r="V530" s="756"/>
      <c r="W530" s="581"/>
      <c r="X530" s="571"/>
      <c r="Y530" s="571"/>
      <c r="Z530" s="571"/>
      <c r="AA530" s="791"/>
      <c r="AB530" s="583"/>
      <c r="AC530" s="571"/>
      <c r="AD530" s="813"/>
      <c r="AE530" s="646"/>
      <c r="AF530" s="730"/>
      <c r="AG530" s="646"/>
      <c r="AH530" s="730"/>
      <c r="AI530" s="646"/>
      <c r="AJ530" s="416">
        <f t="shared" si="135"/>
        <v>520</v>
      </c>
      <c r="AK530" s="416" t="str">
        <f t="shared" si="122"/>
        <v/>
      </c>
      <c r="AL530" s="416" t="str">
        <f t="shared" si="133"/>
        <v/>
      </c>
      <c r="AM530" s="416" t="str">
        <f t="shared" si="134"/>
        <v/>
      </c>
      <c r="AN530" s="731"/>
      <c r="AO530" s="732"/>
      <c r="AP530" s="732"/>
      <c r="AQ530" s="479"/>
      <c r="AR530" s="479"/>
      <c r="AS530" s="584"/>
      <c r="AT530" s="584"/>
      <c r="AU530" s="585" t="str">
        <f t="shared" si="137"/>
        <v/>
      </c>
      <c r="AV530" s="585" t="str">
        <f t="shared" si="138"/>
        <v/>
      </c>
      <c r="AW530" s="479"/>
      <c r="AX530" s="479"/>
      <c r="AY530" s="587" t="str">
        <f t="shared" si="123"/>
        <v/>
      </c>
      <c r="AZ530" s="587" t="str">
        <f t="shared" si="124"/>
        <v/>
      </c>
      <c r="BA530" s="587" t="str">
        <f t="shared" si="125"/>
        <v/>
      </c>
      <c r="BB530" s="587" t="str">
        <f t="shared" si="126"/>
        <v/>
      </c>
      <c r="BC530" s="587" t="str">
        <f t="shared" si="127"/>
        <v/>
      </c>
      <c r="BD530" s="587" t="str">
        <f t="shared" si="128"/>
        <v/>
      </c>
      <c r="BE530" s="808"/>
      <c r="BF530" s="646"/>
      <c r="BG530" s="649"/>
      <c r="BH530" s="649"/>
    </row>
    <row r="531" spans="2:60" ht="13.5" customHeight="1" x14ac:dyDescent="0.25">
      <c r="B531" s="401"/>
      <c r="D531" s="416">
        <f t="shared" si="136"/>
        <v>521</v>
      </c>
      <c r="E531" s="534"/>
      <c r="F531" s="534"/>
      <c r="G531" s="534"/>
      <c r="H531" s="534"/>
      <c r="I531" s="571"/>
      <c r="J531" s="571"/>
      <c r="K531" s="571"/>
      <c r="L531" s="571"/>
      <c r="M531" s="571"/>
      <c r="N531" s="484"/>
      <c r="O531" s="484"/>
      <c r="P531" s="586"/>
      <c r="Q531" s="571"/>
      <c r="R531" s="571"/>
      <c r="S531" s="571"/>
      <c r="T531" s="899"/>
      <c r="U531" s="756"/>
      <c r="V531" s="756"/>
      <c r="W531" s="581"/>
      <c r="X531" s="571"/>
      <c r="Y531" s="571"/>
      <c r="Z531" s="571"/>
      <c r="AA531" s="791"/>
      <c r="AB531" s="583"/>
      <c r="AC531" s="571"/>
      <c r="AD531" s="813"/>
      <c r="AE531" s="646"/>
      <c r="AF531" s="730"/>
      <c r="AG531" s="646"/>
      <c r="AH531" s="730"/>
      <c r="AI531" s="646"/>
      <c r="AJ531" s="416">
        <f t="shared" si="135"/>
        <v>521</v>
      </c>
      <c r="AK531" s="416" t="str">
        <f t="shared" si="122"/>
        <v/>
      </c>
      <c r="AL531" s="416" t="str">
        <f t="shared" si="133"/>
        <v/>
      </c>
      <c r="AM531" s="416" t="str">
        <f t="shared" si="134"/>
        <v/>
      </c>
      <c r="AN531" s="731"/>
      <c r="AO531" s="732"/>
      <c r="AP531" s="732"/>
      <c r="AQ531" s="479"/>
      <c r="AR531" s="479"/>
      <c r="AS531" s="584"/>
      <c r="AT531" s="584"/>
      <c r="AU531" s="585" t="str">
        <f t="shared" si="137"/>
        <v/>
      </c>
      <c r="AV531" s="585" t="str">
        <f t="shared" si="138"/>
        <v/>
      </c>
      <c r="AW531" s="479"/>
      <c r="AX531" s="479"/>
      <c r="AY531" s="587" t="str">
        <f t="shared" si="123"/>
        <v/>
      </c>
      <c r="AZ531" s="587" t="str">
        <f t="shared" si="124"/>
        <v/>
      </c>
      <c r="BA531" s="587" t="str">
        <f t="shared" si="125"/>
        <v/>
      </c>
      <c r="BB531" s="587" t="str">
        <f t="shared" si="126"/>
        <v/>
      </c>
      <c r="BC531" s="587" t="str">
        <f t="shared" si="127"/>
        <v/>
      </c>
      <c r="BD531" s="587" t="str">
        <f t="shared" si="128"/>
        <v/>
      </c>
      <c r="BE531" s="808"/>
      <c r="BF531" s="646"/>
      <c r="BG531" s="649"/>
      <c r="BH531" s="649"/>
    </row>
    <row r="532" spans="2:60" ht="13.5" customHeight="1" x14ac:dyDescent="0.25">
      <c r="B532" s="401"/>
      <c r="D532" s="416">
        <f t="shared" si="136"/>
        <v>522</v>
      </c>
      <c r="E532" s="534"/>
      <c r="F532" s="534"/>
      <c r="G532" s="534"/>
      <c r="H532" s="534"/>
      <c r="I532" s="571"/>
      <c r="J532" s="571"/>
      <c r="K532" s="571"/>
      <c r="L532" s="571"/>
      <c r="M532" s="571"/>
      <c r="N532" s="484"/>
      <c r="O532" s="484"/>
      <c r="P532" s="586"/>
      <c r="Q532" s="571"/>
      <c r="R532" s="571"/>
      <c r="S532" s="571"/>
      <c r="T532" s="899"/>
      <c r="U532" s="756"/>
      <c r="V532" s="756"/>
      <c r="W532" s="581"/>
      <c r="X532" s="571"/>
      <c r="Y532" s="571"/>
      <c r="Z532" s="571"/>
      <c r="AA532" s="791"/>
      <c r="AB532" s="583"/>
      <c r="AC532" s="571"/>
      <c r="AD532" s="813"/>
      <c r="AE532" s="646"/>
      <c r="AF532" s="730"/>
      <c r="AG532" s="646"/>
      <c r="AH532" s="730"/>
      <c r="AI532" s="646"/>
      <c r="AJ532" s="416">
        <f t="shared" si="135"/>
        <v>522</v>
      </c>
      <c r="AK532" s="416" t="str">
        <f t="shared" si="122"/>
        <v/>
      </c>
      <c r="AL532" s="416" t="str">
        <f t="shared" si="133"/>
        <v/>
      </c>
      <c r="AM532" s="416" t="str">
        <f t="shared" si="134"/>
        <v/>
      </c>
      <c r="AN532" s="731"/>
      <c r="AO532" s="732"/>
      <c r="AP532" s="732"/>
      <c r="AQ532" s="479"/>
      <c r="AR532" s="479"/>
      <c r="AS532" s="584"/>
      <c r="AT532" s="584"/>
      <c r="AU532" s="585" t="str">
        <f t="shared" si="137"/>
        <v/>
      </c>
      <c r="AV532" s="585" t="str">
        <f t="shared" si="138"/>
        <v/>
      </c>
      <c r="AW532" s="479"/>
      <c r="AX532" s="479"/>
      <c r="AY532" s="587" t="str">
        <f t="shared" si="123"/>
        <v/>
      </c>
      <c r="AZ532" s="587" t="str">
        <f t="shared" si="124"/>
        <v/>
      </c>
      <c r="BA532" s="587" t="str">
        <f t="shared" si="125"/>
        <v/>
      </c>
      <c r="BB532" s="587" t="str">
        <f t="shared" si="126"/>
        <v/>
      </c>
      <c r="BC532" s="587" t="str">
        <f t="shared" si="127"/>
        <v/>
      </c>
      <c r="BD532" s="587" t="str">
        <f t="shared" si="128"/>
        <v/>
      </c>
      <c r="BE532" s="808"/>
      <c r="BF532" s="646"/>
      <c r="BG532" s="649"/>
      <c r="BH532" s="649"/>
    </row>
    <row r="533" spans="2:60" ht="13.5" customHeight="1" x14ac:dyDescent="0.25">
      <c r="B533" s="401"/>
      <c r="D533" s="416">
        <f t="shared" si="136"/>
        <v>523</v>
      </c>
      <c r="E533" s="534"/>
      <c r="F533" s="534"/>
      <c r="G533" s="534"/>
      <c r="H533" s="534"/>
      <c r="I533" s="571"/>
      <c r="J533" s="571"/>
      <c r="K533" s="571"/>
      <c r="L533" s="571"/>
      <c r="M533" s="571"/>
      <c r="N533" s="484"/>
      <c r="O533" s="484"/>
      <c r="P533" s="586"/>
      <c r="Q533" s="571"/>
      <c r="R533" s="571"/>
      <c r="S533" s="571"/>
      <c r="T533" s="899"/>
      <c r="U533" s="756"/>
      <c r="V533" s="756"/>
      <c r="W533" s="581"/>
      <c r="X533" s="571"/>
      <c r="Y533" s="571"/>
      <c r="Z533" s="571"/>
      <c r="AA533" s="791"/>
      <c r="AB533" s="583"/>
      <c r="AC533" s="571"/>
      <c r="AD533" s="813"/>
      <c r="AE533" s="646"/>
      <c r="AF533" s="730"/>
      <c r="AG533" s="646"/>
      <c r="AH533" s="730"/>
      <c r="AI533" s="646"/>
      <c r="AJ533" s="416">
        <f t="shared" si="135"/>
        <v>523</v>
      </c>
      <c r="AK533" s="416" t="str">
        <f t="shared" si="122"/>
        <v/>
      </c>
      <c r="AL533" s="416" t="str">
        <f t="shared" si="133"/>
        <v/>
      </c>
      <c r="AM533" s="416" t="str">
        <f t="shared" si="134"/>
        <v/>
      </c>
      <c r="AN533" s="731"/>
      <c r="AO533" s="732"/>
      <c r="AP533" s="732"/>
      <c r="AQ533" s="479"/>
      <c r="AR533" s="479"/>
      <c r="AS533" s="584"/>
      <c r="AT533" s="584"/>
      <c r="AU533" s="585" t="str">
        <f t="shared" si="137"/>
        <v/>
      </c>
      <c r="AV533" s="585" t="str">
        <f t="shared" si="138"/>
        <v/>
      </c>
      <c r="AW533" s="479"/>
      <c r="AX533" s="479"/>
      <c r="AY533" s="587" t="str">
        <f t="shared" si="123"/>
        <v/>
      </c>
      <c r="AZ533" s="587" t="str">
        <f t="shared" si="124"/>
        <v/>
      </c>
      <c r="BA533" s="587" t="str">
        <f t="shared" si="125"/>
        <v/>
      </c>
      <c r="BB533" s="587" t="str">
        <f t="shared" si="126"/>
        <v/>
      </c>
      <c r="BC533" s="587" t="str">
        <f t="shared" si="127"/>
        <v/>
      </c>
      <c r="BD533" s="587" t="str">
        <f t="shared" si="128"/>
        <v/>
      </c>
      <c r="BE533" s="808"/>
      <c r="BF533" s="646"/>
      <c r="BG533" s="649"/>
      <c r="BH533" s="649"/>
    </row>
    <row r="534" spans="2:60" ht="13.5" customHeight="1" x14ac:dyDescent="0.25">
      <c r="B534" s="401"/>
      <c r="D534" s="416">
        <f t="shared" si="136"/>
        <v>524</v>
      </c>
      <c r="E534" s="534"/>
      <c r="F534" s="534"/>
      <c r="G534" s="534"/>
      <c r="H534" s="534"/>
      <c r="I534" s="571"/>
      <c r="J534" s="571"/>
      <c r="K534" s="571"/>
      <c r="L534" s="571"/>
      <c r="M534" s="571"/>
      <c r="N534" s="484"/>
      <c r="O534" s="484"/>
      <c r="P534" s="586"/>
      <c r="Q534" s="571"/>
      <c r="R534" s="571"/>
      <c r="S534" s="571"/>
      <c r="T534" s="899"/>
      <c r="U534" s="756"/>
      <c r="V534" s="756"/>
      <c r="W534" s="581"/>
      <c r="X534" s="571"/>
      <c r="Y534" s="571"/>
      <c r="Z534" s="571"/>
      <c r="AA534" s="791"/>
      <c r="AB534" s="583"/>
      <c r="AC534" s="571"/>
      <c r="AD534" s="813"/>
      <c r="AE534" s="646"/>
      <c r="AF534" s="730"/>
      <c r="AG534" s="646"/>
      <c r="AH534" s="730"/>
      <c r="AI534" s="646"/>
      <c r="AJ534" s="416">
        <f t="shared" si="135"/>
        <v>524</v>
      </c>
      <c r="AK534" s="416" t="str">
        <f t="shared" si="122"/>
        <v/>
      </c>
      <c r="AL534" s="416" t="str">
        <f t="shared" si="133"/>
        <v/>
      </c>
      <c r="AM534" s="416" t="str">
        <f t="shared" si="134"/>
        <v/>
      </c>
      <c r="AN534" s="731"/>
      <c r="AO534" s="732"/>
      <c r="AP534" s="732"/>
      <c r="AQ534" s="479"/>
      <c r="AR534" s="479"/>
      <c r="AS534" s="584"/>
      <c r="AT534" s="584"/>
      <c r="AU534" s="585" t="str">
        <f t="shared" si="137"/>
        <v/>
      </c>
      <c r="AV534" s="585" t="str">
        <f t="shared" si="138"/>
        <v/>
      </c>
      <c r="AW534" s="479"/>
      <c r="AX534" s="479"/>
      <c r="AY534" s="587" t="str">
        <f t="shared" si="123"/>
        <v/>
      </c>
      <c r="AZ534" s="587" t="str">
        <f t="shared" si="124"/>
        <v/>
      </c>
      <c r="BA534" s="587" t="str">
        <f t="shared" si="125"/>
        <v/>
      </c>
      <c r="BB534" s="587" t="str">
        <f t="shared" si="126"/>
        <v/>
      </c>
      <c r="BC534" s="587" t="str">
        <f t="shared" si="127"/>
        <v/>
      </c>
      <c r="BD534" s="587" t="str">
        <f t="shared" si="128"/>
        <v/>
      </c>
      <c r="BE534" s="808"/>
      <c r="BF534" s="646"/>
      <c r="BG534" s="649"/>
      <c r="BH534" s="649"/>
    </row>
    <row r="535" spans="2:60" ht="13.5" customHeight="1" x14ac:dyDescent="0.25">
      <c r="B535" s="401"/>
      <c r="D535" s="416">
        <f t="shared" si="136"/>
        <v>525</v>
      </c>
      <c r="E535" s="534"/>
      <c r="F535" s="534"/>
      <c r="G535" s="534"/>
      <c r="H535" s="534"/>
      <c r="I535" s="571"/>
      <c r="J535" s="571"/>
      <c r="K535" s="571"/>
      <c r="L535" s="571"/>
      <c r="M535" s="571"/>
      <c r="N535" s="484"/>
      <c r="O535" s="484"/>
      <c r="P535" s="586"/>
      <c r="Q535" s="571"/>
      <c r="R535" s="571"/>
      <c r="S535" s="571"/>
      <c r="T535" s="899"/>
      <c r="U535" s="756"/>
      <c r="V535" s="756"/>
      <c r="W535" s="581"/>
      <c r="X535" s="571"/>
      <c r="Y535" s="571"/>
      <c r="Z535" s="571"/>
      <c r="AA535" s="791"/>
      <c r="AB535" s="583"/>
      <c r="AC535" s="571"/>
      <c r="AD535" s="813"/>
      <c r="AE535" s="646"/>
      <c r="AF535" s="730"/>
      <c r="AG535" s="646"/>
      <c r="AH535" s="730"/>
      <c r="AI535" s="646"/>
      <c r="AJ535" s="416">
        <f t="shared" si="135"/>
        <v>525</v>
      </c>
      <c r="AK535" s="416" t="str">
        <f t="shared" si="122"/>
        <v/>
      </c>
      <c r="AL535" s="416" t="str">
        <f t="shared" si="133"/>
        <v/>
      </c>
      <c r="AM535" s="416" t="str">
        <f t="shared" si="134"/>
        <v/>
      </c>
      <c r="AN535" s="731"/>
      <c r="AO535" s="732"/>
      <c r="AP535" s="732"/>
      <c r="AQ535" s="479"/>
      <c r="AR535" s="479"/>
      <c r="AS535" s="584"/>
      <c r="AT535" s="584"/>
      <c r="AU535" s="585" t="str">
        <f t="shared" si="137"/>
        <v/>
      </c>
      <c r="AV535" s="585" t="str">
        <f t="shared" si="138"/>
        <v/>
      </c>
      <c r="AW535" s="479"/>
      <c r="AX535" s="479"/>
      <c r="AY535" s="587" t="str">
        <f t="shared" si="123"/>
        <v/>
      </c>
      <c r="AZ535" s="587" t="str">
        <f t="shared" si="124"/>
        <v/>
      </c>
      <c r="BA535" s="587" t="str">
        <f t="shared" si="125"/>
        <v/>
      </c>
      <c r="BB535" s="587" t="str">
        <f t="shared" si="126"/>
        <v/>
      </c>
      <c r="BC535" s="587" t="str">
        <f t="shared" si="127"/>
        <v/>
      </c>
      <c r="BD535" s="587" t="str">
        <f t="shared" si="128"/>
        <v/>
      </c>
      <c r="BE535" s="808"/>
      <c r="BF535" s="646"/>
      <c r="BG535" s="649"/>
      <c r="BH535" s="649"/>
    </row>
    <row r="536" spans="2:60" ht="13.5" customHeight="1" x14ac:dyDescent="0.25">
      <c r="B536" s="401"/>
      <c r="D536" s="416">
        <f t="shared" si="136"/>
        <v>526</v>
      </c>
      <c r="E536" s="534"/>
      <c r="F536" s="534"/>
      <c r="G536" s="534"/>
      <c r="H536" s="534"/>
      <c r="I536" s="571"/>
      <c r="J536" s="571"/>
      <c r="K536" s="571"/>
      <c r="L536" s="571"/>
      <c r="M536" s="571"/>
      <c r="N536" s="484"/>
      <c r="O536" s="484"/>
      <c r="P536" s="586"/>
      <c r="Q536" s="571"/>
      <c r="R536" s="571"/>
      <c r="S536" s="571"/>
      <c r="T536" s="899"/>
      <c r="U536" s="756"/>
      <c r="V536" s="756"/>
      <c r="W536" s="581"/>
      <c r="X536" s="571"/>
      <c r="Y536" s="571"/>
      <c r="Z536" s="571"/>
      <c r="AA536" s="791"/>
      <c r="AB536" s="583"/>
      <c r="AC536" s="571"/>
      <c r="AD536" s="813"/>
      <c r="AE536" s="646"/>
      <c r="AF536" s="730"/>
      <c r="AG536" s="646"/>
      <c r="AH536" s="730"/>
      <c r="AI536" s="646"/>
      <c r="AJ536" s="416">
        <f t="shared" si="135"/>
        <v>526</v>
      </c>
      <c r="AK536" s="416" t="str">
        <f t="shared" si="122"/>
        <v/>
      </c>
      <c r="AL536" s="416" t="str">
        <f t="shared" si="133"/>
        <v/>
      </c>
      <c r="AM536" s="416" t="str">
        <f t="shared" si="134"/>
        <v/>
      </c>
      <c r="AN536" s="731"/>
      <c r="AO536" s="732"/>
      <c r="AP536" s="732"/>
      <c r="AQ536" s="479"/>
      <c r="AR536" s="479"/>
      <c r="AS536" s="584"/>
      <c r="AT536" s="584"/>
      <c r="AU536" s="585" t="str">
        <f t="shared" si="137"/>
        <v/>
      </c>
      <c r="AV536" s="585" t="str">
        <f t="shared" si="138"/>
        <v/>
      </c>
      <c r="AW536" s="479"/>
      <c r="AX536" s="479"/>
      <c r="AY536" s="587" t="str">
        <f t="shared" si="123"/>
        <v/>
      </c>
      <c r="AZ536" s="587" t="str">
        <f t="shared" si="124"/>
        <v/>
      </c>
      <c r="BA536" s="587" t="str">
        <f t="shared" si="125"/>
        <v/>
      </c>
      <c r="BB536" s="587" t="str">
        <f t="shared" si="126"/>
        <v/>
      </c>
      <c r="BC536" s="587" t="str">
        <f t="shared" si="127"/>
        <v/>
      </c>
      <c r="BD536" s="587" t="str">
        <f t="shared" si="128"/>
        <v/>
      </c>
      <c r="BE536" s="808"/>
      <c r="BF536" s="646"/>
      <c r="BG536" s="649"/>
      <c r="BH536" s="649"/>
    </row>
    <row r="537" spans="2:60" ht="13.5" customHeight="1" x14ac:dyDescent="0.25">
      <c r="B537" s="401"/>
      <c r="D537" s="416">
        <f t="shared" si="136"/>
        <v>527</v>
      </c>
      <c r="E537" s="534"/>
      <c r="F537" s="534"/>
      <c r="G537" s="534"/>
      <c r="H537" s="534"/>
      <c r="I537" s="571"/>
      <c r="J537" s="571"/>
      <c r="K537" s="571"/>
      <c r="L537" s="571"/>
      <c r="M537" s="571"/>
      <c r="N537" s="484"/>
      <c r="O537" s="484"/>
      <c r="P537" s="586"/>
      <c r="Q537" s="571"/>
      <c r="R537" s="571"/>
      <c r="S537" s="571"/>
      <c r="T537" s="899"/>
      <c r="U537" s="756"/>
      <c r="V537" s="756"/>
      <c r="W537" s="581"/>
      <c r="X537" s="571"/>
      <c r="Y537" s="571"/>
      <c r="Z537" s="571"/>
      <c r="AA537" s="791"/>
      <c r="AB537" s="583"/>
      <c r="AC537" s="571"/>
      <c r="AD537" s="813"/>
      <c r="AE537" s="646"/>
      <c r="AF537" s="730"/>
      <c r="AG537" s="646"/>
      <c r="AH537" s="730"/>
      <c r="AI537" s="646"/>
      <c r="AJ537" s="416">
        <f t="shared" si="135"/>
        <v>527</v>
      </c>
      <c r="AK537" s="416" t="str">
        <f t="shared" si="122"/>
        <v/>
      </c>
      <c r="AL537" s="416" t="str">
        <f t="shared" si="133"/>
        <v/>
      </c>
      <c r="AM537" s="416" t="str">
        <f t="shared" si="134"/>
        <v/>
      </c>
      <c r="AN537" s="731"/>
      <c r="AO537" s="732"/>
      <c r="AP537" s="732"/>
      <c r="AQ537" s="479"/>
      <c r="AR537" s="479"/>
      <c r="AS537" s="584"/>
      <c r="AT537" s="584"/>
      <c r="AU537" s="585" t="str">
        <f t="shared" si="137"/>
        <v/>
      </c>
      <c r="AV537" s="585" t="str">
        <f t="shared" si="138"/>
        <v/>
      </c>
      <c r="AW537" s="479"/>
      <c r="AX537" s="479"/>
      <c r="AY537" s="587" t="str">
        <f t="shared" si="123"/>
        <v/>
      </c>
      <c r="AZ537" s="587" t="str">
        <f t="shared" si="124"/>
        <v/>
      </c>
      <c r="BA537" s="587" t="str">
        <f t="shared" si="125"/>
        <v/>
      </c>
      <c r="BB537" s="587" t="str">
        <f t="shared" si="126"/>
        <v/>
      </c>
      <c r="BC537" s="587" t="str">
        <f t="shared" si="127"/>
        <v/>
      </c>
      <c r="BD537" s="587" t="str">
        <f t="shared" si="128"/>
        <v/>
      </c>
      <c r="BE537" s="808"/>
      <c r="BF537" s="646"/>
      <c r="BG537" s="649"/>
      <c r="BH537" s="649"/>
    </row>
    <row r="538" spans="2:60" ht="13.5" customHeight="1" x14ac:dyDescent="0.25">
      <c r="B538" s="401"/>
      <c r="D538" s="416">
        <f t="shared" si="136"/>
        <v>528</v>
      </c>
      <c r="E538" s="534"/>
      <c r="F538" s="534"/>
      <c r="G538" s="534"/>
      <c r="H538" s="534"/>
      <c r="I538" s="571"/>
      <c r="J538" s="571"/>
      <c r="K538" s="571"/>
      <c r="L538" s="571"/>
      <c r="M538" s="571"/>
      <c r="N538" s="484"/>
      <c r="O538" s="484"/>
      <c r="P538" s="586"/>
      <c r="Q538" s="571"/>
      <c r="R538" s="571"/>
      <c r="S538" s="571"/>
      <c r="T538" s="899"/>
      <c r="U538" s="756"/>
      <c r="V538" s="756"/>
      <c r="W538" s="581"/>
      <c r="X538" s="571"/>
      <c r="Y538" s="571"/>
      <c r="Z538" s="571"/>
      <c r="AA538" s="791"/>
      <c r="AB538" s="583"/>
      <c r="AC538" s="571"/>
      <c r="AD538" s="813"/>
      <c r="AE538" s="646"/>
      <c r="AF538" s="730"/>
      <c r="AG538" s="646"/>
      <c r="AH538" s="730"/>
      <c r="AI538" s="646"/>
      <c r="AJ538" s="416">
        <f t="shared" si="135"/>
        <v>528</v>
      </c>
      <c r="AK538" s="416" t="str">
        <f t="shared" si="122"/>
        <v/>
      </c>
      <c r="AL538" s="416" t="str">
        <f t="shared" si="133"/>
        <v/>
      </c>
      <c r="AM538" s="416" t="str">
        <f t="shared" si="134"/>
        <v/>
      </c>
      <c r="AN538" s="731"/>
      <c r="AO538" s="732"/>
      <c r="AP538" s="732"/>
      <c r="AQ538" s="479"/>
      <c r="AR538" s="479"/>
      <c r="AS538" s="584"/>
      <c r="AT538" s="584"/>
      <c r="AU538" s="585" t="str">
        <f t="shared" si="137"/>
        <v/>
      </c>
      <c r="AV538" s="585" t="str">
        <f t="shared" si="138"/>
        <v/>
      </c>
      <c r="AW538" s="479"/>
      <c r="AX538" s="479"/>
      <c r="AY538" s="587" t="str">
        <f t="shared" si="123"/>
        <v/>
      </c>
      <c r="AZ538" s="587" t="str">
        <f t="shared" si="124"/>
        <v/>
      </c>
      <c r="BA538" s="587" t="str">
        <f t="shared" si="125"/>
        <v/>
      </c>
      <c r="BB538" s="587" t="str">
        <f t="shared" si="126"/>
        <v/>
      </c>
      <c r="BC538" s="587" t="str">
        <f t="shared" si="127"/>
        <v/>
      </c>
      <c r="BD538" s="587" t="str">
        <f t="shared" si="128"/>
        <v/>
      </c>
      <c r="BE538" s="808"/>
      <c r="BF538" s="646"/>
      <c r="BG538" s="649"/>
      <c r="BH538" s="649"/>
    </row>
    <row r="539" spans="2:60" ht="13.5" customHeight="1" x14ac:dyDescent="0.25">
      <c r="B539" s="401"/>
      <c r="D539" s="416">
        <f t="shared" si="136"/>
        <v>529</v>
      </c>
      <c r="E539" s="534"/>
      <c r="F539" s="534"/>
      <c r="G539" s="534"/>
      <c r="H539" s="534"/>
      <c r="I539" s="571"/>
      <c r="J539" s="571"/>
      <c r="K539" s="571"/>
      <c r="L539" s="571"/>
      <c r="M539" s="571"/>
      <c r="N539" s="484"/>
      <c r="O539" s="484"/>
      <c r="P539" s="586"/>
      <c r="Q539" s="571"/>
      <c r="R539" s="571"/>
      <c r="S539" s="571"/>
      <c r="T539" s="899"/>
      <c r="U539" s="756"/>
      <c r="V539" s="756"/>
      <c r="W539" s="581"/>
      <c r="X539" s="571"/>
      <c r="Y539" s="571"/>
      <c r="Z539" s="571"/>
      <c r="AA539" s="791"/>
      <c r="AB539" s="583"/>
      <c r="AC539" s="571"/>
      <c r="AD539" s="813"/>
      <c r="AE539" s="646"/>
      <c r="AF539" s="730"/>
      <c r="AG539" s="646"/>
      <c r="AH539" s="730"/>
      <c r="AI539" s="646"/>
      <c r="AJ539" s="416">
        <f t="shared" si="135"/>
        <v>529</v>
      </c>
      <c r="AK539" s="416" t="str">
        <f t="shared" si="122"/>
        <v/>
      </c>
      <c r="AL539" s="416" t="str">
        <f t="shared" si="133"/>
        <v/>
      </c>
      <c r="AM539" s="416" t="str">
        <f t="shared" si="134"/>
        <v/>
      </c>
      <c r="AN539" s="731"/>
      <c r="AO539" s="732"/>
      <c r="AP539" s="732"/>
      <c r="AQ539" s="479"/>
      <c r="AR539" s="479"/>
      <c r="AS539" s="584"/>
      <c r="AT539" s="584"/>
      <c r="AU539" s="585" t="str">
        <f t="shared" si="137"/>
        <v/>
      </c>
      <c r="AV539" s="585" t="str">
        <f t="shared" si="138"/>
        <v/>
      </c>
      <c r="AW539" s="479"/>
      <c r="AX539" s="479"/>
      <c r="AY539" s="587" t="str">
        <f t="shared" si="123"/>
        <v/>
      </c>
      <c r="AZ539" s="587" t="str">
        <f t="shared" si="124"/>
        <v/>
      </c>
      <c r="BA539" s="587" t="str">
        <f t="shared" si="125"/>
        <v/>
      </c>
      <c r="BB539" s="587" t="str">
        <f t="shared" si="126"/>
        <v/>
      </c>
      <c r="BC539" s="587" t="str">
        <f t="shared" si="127"/>
        <v/>
      </c>
      <c r="BD539" s="587" t="str">
        <f t="shared" si="128"/>
        <v/>
      </c>
      <c r="BE539" s="808"/>
      <c r="BF539" s="646"/>
      <c r="BG539" s="649"/>
      <c r="BH539" s="649"/>
    </row>
    <row r="540" spans="2:60" ht="13.5" customHeight="1" x14ac:dyDescent="0.25">
      <c r="B540" s="401"/>
      <c r="D540" s="416">
        <f t="shared" si="136"/>
        <v>530</v>
      </c>
      <c r="E540" s="534"/>
      <c r="F540" s="534"/>
      <c r="G540" s="534"/>
      <c r="H540" s="534"/>
      <c r="I540" s="571"/>
      <c r="J540" s="571"/>
      <c r="K540" s="571"/>
      <c r="L540" s="571"/>
      <c r="M540" s="571"/>
      <c r="N540" s="484"/>
      <c r="O540" s="484"/>
      <c r="P540" s="586"/>
      <c r="Q540" s="571"/>
      <c r="R540" s="571"/>
      <c r="S540" s="571"/>
      <c r="T540" s="899"/>
      <c r="U540" s="756"/>
      <c r="V540" s="756"/>
      <c r="W540" s="581"/>
      <c r="X540" s="571"/>
      <c r="Y540" s="571"/>
      <c r="Z540" s="571"/>
      <c r="AA540" s="791"/>
      <c r="AB540" s="583"/>
      <c r="AC540" s="571"/>
      <c r="AD540" s="813"/>
      <c r="AE540" s="646"/>
      <c r="AF540" s="730"/>
      <c r="AG540" s="646"/>
      <c r="AH540" s="730"/>
      <c r="AI540" s="646"/>
      <c r="AJ540" s="416">
        <f t="shared" si="135"/>
        <v>530</v>
      </c>
      <c r="AK540" s="416" t="str">
        <f t="shared" si="122"/>
        <v/>
      </c>
      <c r="AL540" s="416" t="str">
        <f t="shared" si="133"/>
        <v/>
      </c>
      <c r="AM540" s="416" t="str">
        <f t="shared" si="134"/>
        <v/>
      </c>
      <c r="AN540" s="731"/>
      <c r="AO540" s="732"/>
      <c r="AP540" s="732"/>
      <c r="AQ540" s="479"/>
      <c r="AR540" s="479"/>
      <c r="AS540" s="584"/>
      <c r="AT540" s="584"/>
      <c r="AU540" s="585" t="str">
        <f t="shared" si="137"/>
        <v/>
      </c>
      <c r="AV540" s="585" t="str">
        <f t="shared" si="138"/>
        <v/>
      </c>
      <c r="AW540" s="479"/>
      <c r="AX540" s="479"/>
      <c r="AY540" s="587" t="str">
        <f t="shared" si="123"/>
        <v/>
      </c>
      <c r="AZ540" s="587" t="str">
        <f t="shared" si="124"/>
        <v/>
      </c>
      <c r="BA540" s="587" t="str">
        <f t="shared" si="125"/>
        <v/>
      </c>
      <c r="BB540" s="587" t="str">
        <f t="shared" si="126"/>
        <v/>
      </c>
      <c r="BC540" s="587" t="str">
        <f t="shared" si="127"/>
        <v/>
      </c>
      <c r="BD540" s="587" t="str">
        <f t="shared" si="128"/>
        <v/>
      </c>
      <c r="BE540" s="808"/>
      <c r="BF540" s="646"/>
      <c r="BG540" s="649"/>
      <c r="BH540" s="649"/>
    </row>
    <row r="541" spans="2:60" ht="13.5" customHeight="1" x14ac:dyDescent="0.25">
      <c r="B541" s="401"/>
      <c r="D541" s="416">
        <f t="shared" si="136"/>
        <v>531</v>
      </c>
      <c r="E541" s="534"/>
      <c r="F541" s="534"/>
      <c r="G541" s="534"/>
      <c r="H541" s="534"/>
      <c r="I541" s="571"/>
      <c r="J541" s="571"/>
      <c r="K541" s="571"/>
      <c r="L541" s="571"/>
      <c r="M541" s="571"/>
      <c r="N541" s="484"/>
      <c r="O541" s="484"/>
      <c r="P541" s="586"/>
      <c r="Q541" s="571"/>
      <c r="R541" s="571"/>
      <c r="S541" s="571"/>
      <c r="T541" s="899"/>
      <c r="U541" s="756"/>
      <c r="V541" s="756"/>
      <c r="W541" s="581"/>
      <c r="X541" s="571"/>
      <c r="Y541" s="571"/>
      <c r="Z541" s="571"/>
      <c r="AA541" s="791"/>
      <c r="AB541" s="583"/>
      <c r="AC541" s="571"/>
      <c r="AD541" s="813"/>
      <c r="AE541" s="646"/>
      <c r="AF541" s="730"/>
      <c r="AG541" s="646"/>
      <c r="AH541" s="730"/>
      <c r="AI541" s="646"/>
      <c r="AJ541" s="416">
        <f t="shared" si="135"/>
        <v>531</v>
      </c>
      <c r="AK541" s="416" t="str">
        <f t="shared" si="122"/>
        <v/>
      </c>
      <c r="AL541" s="416" t="str">
        <f t="shared" si="133"/>
        <v/>
      </c>
      <c r="AM541" s="416" t="str">
        <f t="shared" si="134"/>
        <v/>
      </c>
      <c r="AN541" s="731"/>
      <c r="AO541" s="732"/>
      <c r="AP541" s="732"/>
      <c r="AQ541" s="479"/>
      <c r="AR541" s="479"/>
      <c r="AS541" s="584"/>
      <c r="AT541" s="584"/>
      <c r="AU541" s="585" t="str">
        <f t="shared" si="137"/>
        <v/>
      </c>
      <c r="AV541" s="585" t="str">
        <f t="shared" si="138"/>
        <v/>
      </c>
      <c r="AW541" s="479"/>
      <c r="AX541" s="479"/>
      <c r="AY541" s="587" t="str">
        <f t="shared" si="123"/>
        <v/>
      </c>
      <c r="AZ541" s="587" t="str">
        <f t="shared" si="124"/>
        <v/>
      </c>
      <c r="BA541" s="587" t="str">
        <f t="shared" si="125"/>
        <v/>
      </c>
      <c r="BB541" s="587" t="str">
        <f t="shared" si="126"/>
        <v/>
      </c>
      <c r="BC541" s="587" t="str">
        <f t="shared" si="127"/>
        <v/>
      </c>
      <c r="BD541" s="587" t="str">
        <f t="shared" si="128"/>
        <v/>
      </c>
      <c r="BE541" s="808"/>
      <c r="BF541" s="646"/>
      <c r="BG541" s="649"/>
      <c r="BH541" s="649"/>
    </row>
    <row r="542" spans="2:60" ht="13.5" customHeight="1" x14ac:dyDescent="0.25">
      <c r="B542" s="401"/>
      <c r="D542" s="416">
        <f t="shared" si="136"/>
        <v>532</v>
      </c>
      <c r="E542" s="534"/>
      <c r="F542" s="534"/>
      <c r="G542" s="534"/>
      <c r="H542" s="534"/>
      <c r="I542" s="571"/>
      <c r="J542" s="571"/>
      <c r="K542" s="571"/>
      <c r="L542" s="571"/>
      <c r="M542" s="571"/>
      <c r="N542" s="484"/>
      <c r="O542" s="484"/>
      <c r="P542" s="586"/>
      <c r="Q542" s="571"/>
      <c r="R542" s="571"/>
      <c r="S542" s="571"/>
      <c r="T542" s="899"/>
      <c r="U542" s="756"/>
      <c r="V542" s="756"/>
      <c r="W542" s="581"/>
      <c r="X542" s="571"/>
      <c r="Y542" s="571"/>
      <c r="Z542" s="571"/>
      <c r="AA542" s="791"/>
      <c r="AB542" s="583"/>
      <c r="AC542" s="571"/>
      <c r="AD542" s="813"/>
      <c r="AE542" s="646"/>
      <c r="AF542" s="730"/>
      <c r="AG542" s="646"/>
      <c r="AH542" s="730"/>
      <c r="AI542" s="646"/>
      <c r="AJ542" s="416">
        <f t="shared" si="135"/>
        <v>532</v>
      </c>
      <c r="AK542" s="416" t="str">
        <f t="shared" si="122"/>
        <v/>
      </c>
      <c r="AL542" s="416" t="str">
        <f t="shared" si="133"/>
        <v/>
      </c>
      <c r="AM542" s="416" t="str">
        <f t="shared" si="134"/>
        <v/>
      </c>
      <c r="AN542" s="731"/>
      <c r="AO542" s="732"/>
      <c r="AP542" s="732"/>
      <c r="AQ542" s="479"/>
      <c r="AR542" s="479"/>
      <c r="AS542" s="584"/>
      <c r="AT542" s="584"/>
      <c r="AU542" s="585" t="str">
        <f t="shared" si="137"/>
        <v/>
      </c>
      <c r="AV542" s="585" t="str">
        <f t="shared" si="138"/>
        <v/>
      </c>
      <c r="AW542" s="479"/>
      <c r="AX542" s="479"/>
      <c r="AY542" s="587" t="str">
        <f t="shared" si="123"/>
        <v/>
      </c>
      <c r="AZ542" s="587" t="str">
        <f t="shared" si="124"/>
        <v/>
      </c>
      <c r="BA542" s="587" t="str">
        <f t="shared" si="125"/>
        <v/>
      </c>
      <c r="BB542" s="587" t="str">
        <f t="shared" si="126"/>
        <v/>
      </c>
      <c r="BC542" s="587" t="str">
        <f t="shared" si="127"/>
        <v/>
      </c>
      <c r="BD542" s="587" t="str">
        <f t="shared" si="128"/>
        <v/>
      </c>
      <c r="BE542" s="808"/>
      <c r="BF542" s="646"/>
      <c r="BG542" s="649"/>
      <c r="BH542" s="649"/>
    </row>
    <row r="543" spans="2:60" ht="13.5" customHeight="1" x14ac:dyDescent="0.25">
      <c r="B543" s="401"/>
      <c r="D543" s="416">
        <f t="shared" si="136"/>
        <v>533</v>
      </c>
      <c r="E543" s="534"/>
      <c r="F543" s="534"/>
      <c r="G543" s="534"/>
      <c r="H543" s="534"/>
      <c r="I543" s="571"/>
      <c r="J543" s="571"/>
      <c r="K543" s="571"/>
      <c r="L543" s="571"/>
      <c r="M543" s="571"/>
      <c r="N543" s="484"/>
      <c r="O543" s="484"/>
      <c r="P543" s="586"/>
      <c r="Q543" s="571"/>
      <c r="R543" s="571"/>
      <c r="S543" s="571"/>
      <c r="T543" s="899"/>
      <c r="U543" s="756"/>
      <c r="V543" s="756"/>
      <c r="W543" s="581"/>
      <c r="X543" s="571"/>
      <c r="Y543" s="571"/>
      <c r="Z543" s="571"/>
      <c r="AA543" s="791"/>
      <c r="AB543" s="583"/>
      <c r="AC543" s="571"/>
      <c r="AD543" s="813"/>
      <c r="AE543" s="646"/>
      <c r="AF543" s="730"/>
      <c r="AG543" s="646"/>
      <c r="AH543" s="730"/>
      <c r="AI543" s="646"/>
      <c r="AJ543" s="416">
        <f t="shared" si="135"/>
        <v>533</v>
      </c>
      <c r="AK543" s="416" t="str">
        <f t="shared" si="122"/>
        <v/>
      </c>
      <c r="AL543" s="416" t="str">
        <f t="shared" si="133"/>
        <v/>
      </c>
      <c r="AM543" s="416" t="str">
        <f t="shared" si="134"/>
        <v/>
      </c>
      <c r="AN543" s="731"/>
      <c r="AO543" s="732"/>
      <c r="AP543" s="732"/>
      <c r="AQ543" s="479"/>
      <c r="AR543" s="479"/>
      <c r="AS543" s="584"/>
      <c r="AT543" s="584"/>
      <c r="AU543" s="585" t="str">
        <f t="shared" si="137"/>
        <v/>
      </c>
      <c r="AV543" s="585" t="str">
        <f t="shared" si="138"/>
        <v/>
      </c>
      <c r="AW543" s="479"/>
      <c r="AX543" s="479"/>
      <c r="AY543" s="587" t="str">
        <f t="shared" si="123"/>
        <v/>
      </c>
      <c r="AZ543" s="587" t="str">
        <f t="shared" si="124"/>
        <v/>
      </c>
      <c r="BA543" s="587" t="str">
        <f t="shared" si="125"/>
        <v/>
      </c>
      <c r="BB543" s="587" t="str">
        <f t="shared" si="126"/>
        <v/>
      </c>
      <c r="BC543" s="587" t="str">
        <f t="shared" si="127"/>
        <v/>
      </c>
      <c r="BD543" s="587" t="str">
        <f t="shared" si="128"/>
        <v/>
      </c>
      <c r="BE543" s="808"/>
      <c r="BF543" s="646"/>
      <c r="BG543" s="649"/>
      <c r="BH543" s="649"/>
    </row>
    <row r="544" spans="2:60" ht="13.5" customHeight="1" x14ac:dyDescent="0.25">
      <c r="B544" s="401"/>
      <c r="D544" s="416">
        <f t="shared" si="136"/>
        <v>534</v>
      </c>
      <c r="E544" s="534"/>
      <c r="F544" s="534"/>
      <c r="G544" s="534"/>
      <c r="H544" s="534"/>
      <c r="I544" s="571"/>
      <c r="J544" s="571"/>
      <c r="K544" s="571"/>
      <c r="L544" s="571"/>
      <c r="M544" s="571"/>
      <c r="N544" s="484"/>
      <c r="O544" s="484"/>
      <c r="P544" s="586"/>
      <c r="Q544" s="571"/>
      <c r="R544" s="571"/>
      <c r="S544" s="571"/>
      <c r="T544" s="899"/>
      <c r="U544" s="756"/>
      <c r="V544" s="756"/>
      <c r="W544" s="581"/>
      <c r="X544" s="571"/>
      <c r="Y544" s="571"/>
      <c r="Z544" s="571"/>
      <c r="AA544" s="791"/>
      <c r="AB544" s="583"/>
      <c r="AC544" s="571"/>
      <c r="AD544" s="813"/>
      <c r="AE544" s="646"/>
      <c r="AF544" s="730"/>
      <c r="AG544" s="646"/>
      <c r="AH544" s="730"/>
      <c r="AI544" s="646"/>
      <c r="AJ544" s="416">
        <f t="shared" si="135"/>
        <v>534</v>
      </c>
      <c r="AK544" s="416" t="str">
        <f t="shared" si="122"/>
        <v/>
      </c>
      <c r="AL544" s="416" t="str">
        <f t="shared" si="133"/>
        <v/>
      </c>
      <c r="AM544" s="416" t="str">
        <f t="shared" si="134"/>
        <v/>
      </c>
      <c r="AN544" s="731"/>
      <c r="AO544" s="732"/>
      <c r="AP544" s="732"/>
      <c r="AQ544" s="479"/>
      <c r="AR544" s="479"/>
      <c r="AS544" s="584"/>
      <c r="AT544" s="584"/>
      <c r="AU544" s="585" t="str">
        <f t="shared" si="137"/>
        <v/>
      </c>
      <c r="AV544" s="585" t="str">
        <f t="shared" si="138"/>
        <v/>
      </c>
      <c r="AW544" s="479"/>
      <c r="AX544" s="479"/>
      <c r="AY544" s="587" t="str">
        <f t="shared" si="123"/>
        <v/>
      </c>
      <c r="AZ544" s="587" t="str">
        <f t="shared" si="124"/>
        <v/>
      </c>
      <c r="BA544" s="587" t="str">
        <f t="shared" si="125"/>
        <v/>
      </c>
      <c r="BB544" s="587" t="str">
        <f t="shared" si="126"/>
        <v/>
      </c>
      <c r="BC544" s="587" t="str">
        <f t="shared" si="127"/>
        <v/>
      </c>
      <c r="BD544" s="587" t="str">
        <f t="shared" si="128"/>
        <v/>
      </c>
      <c r="BE544" s="808"/>
      <c r="BF544" s="646"/>
      <c r="BG544" s="649"/>
      <c r="BH544" s="649"/>
    </row>
    <row r="545" spans="2:60" ht="13.5" customHeight="1" x14ac:dyDescent="0.25">
      <c r="B545" s="401"/>
      <c r="D545" s="416">
        <f t="shared" si="136"/>
        <v>535</v>
      </c>
      <c r="E545" s="534"/>
      <c r="F545" s="534"/>
      <c r="G545" s="534"/>
      <c r="H545" s="534"/>
      <c r="I545" s="571"/>
      <c r="J545" s="571"/>
      <c r="K545" s="571"/>
      <c r="L545" s="571"/>
      <c r="M545" s="571"/>
      <c r="N545" s="484"/>
      <c r="O545" s="484"/>
      <c r="P545" s="586"/>
      <c r="Q545" s="571"/>
      <c r="R545" s="571"/>
      <c r="S545" s="571"/>
      <c r="T545" s="899"/>
      <c r="U545" s="756"/>
      <c r="V545" s="756"/>
      <c r="W545" s="581"/>
      <c r="X545" s="571"/>
      <c r="Y545" s="571"/>
      <c r="Z545" s="571"/>
      <c r="AA545" s="791"/>
      <c r="AB545" s="583"/>
      <c r="AC545" s="571"/>
      <c r="AD545" s="813"/>
      <c r="AE545" s="646"/>
      <c r="AF545" s="730"/>
      <c r="AG545" s="646"/>
      <c r="AH545" s="730"/>
      <c r="AI545" s="646"/>
      <c r="AJ545" s="416">
        <f t="shared" si="135"/>
        <v>535</v>
      </c>
      <c r="AK545" s="416" t="str">
        <f t="shared" si="122"/>
        <v/>
      </c>
      <c r="AL545" s="416" t="str">
        <f t="shared" si="133"/>
        <v/>
      </c>
      <c r="AM545" s="416" t="str">
        <f t="shared" si="134"/>
        <v/>
      </c>
      <c r="AN545" s="731"/>
      <c r="AO545" s="732"/>
      <c r="AP545" s="732"/>
      <c r="AQ545" s="479"/>
      <c r="AR545" s="479"/>
      <c r="AS545" s="584"/>
      <c r="AT545" s="584"/>
      <c r="AU545" s="585" t="str">
        <f t="shared" si="137"/>
        <v/>
      </c>
      <c r="AV545" s="585" t="str">
        <f t="shared" si="138"/>
        <v/>
      </c>
      <c r="AW545" s="479"/>
      <c r="AX545" s="479"/>
      <c r="AY545" s="587" t="str">
        <f t="shared" si="123"/>
        <v/>
      </c>
      <c r="AZ545" s="587" t="str">
        <f t="shared" si="124"/>
        <v/>
      </c>
      <c r="BA545" s="587" t="str">
        <f t="shared" si="125"/>
        <v/>
      </c>
      <c r="BB545" s="587" t="str">
        <f t="shared" si="126"/>
        <v/>
      </c>
      <c r="BC545" s="587" t="str">
        <f t="shared" si="127"/>
        <v/>
      </c>
      <c r="BD545" s="587" t="str">
        <f t="shared" si="128"/>
        <v/>
      </c>
      <c r="BE545" s="808"/>
      <c r="BF545" s="646"/>
      <c r="BG545" s="649"/>
      <c r="BH545" s="649"/>
    </row>
    <row r="546" spans="2:60" ht="13.5" customHeight="1" x14ac:dyDescent="0.25">
      <c r="B546" s="401"/>
      <c r="D546" s="416">
        <f t="shared" si="136"/>
        <v>536</v>
      </c>
      <c r="E546" s="534"/>
      <c r="F546" s="534"/>
      <c r="G546" s="534"/>
      <c r="H546" s="534"/>
      <c r="I546" s="571"/>
      <c r="J546" s="571"/>
      <c r="K546" s="571"/>
      <c r="L546" s="571"/>
      <c r="M546" s="571"/>
      <c r="N546" s="484"/>
      <c r="O546" s="484"/>
      <c r="P546" s="586"/>
      <c r="Q546" s="571"/>
      <c r="R546" s="571"/>
      <c r="S546" s="571"/>
      <c r="T546" s="899"/>
      <c r="U546" s="756"/>
      <c r="V546" s="756"/>
      <c r="W546" s="581"/>
      <c r="X546" s="571"/>
      <c r="Y546" s="571"/>
      <c r="Z546" s="571"/>
      <c r="AA546" s="791"/>
      <c r="AB546" s="583"/>
      <c r="AC546" s="571"/>
      <c r="AD546" s="813"/>
      <c r="AE546" s="646"/>
      <c r="AF546" s="730"/>
      <c r="AG546" s="646"/>
      <c r="AH546" s="730"/>
      <c r="AI546" s="646"/>
      <c r="AJ546" s="416">
        <f t="shared" si="135"/>
        <v>536</v>
      </c>
      <c r="AK546" s="416" t="str">
        <f t="shared" si="122"/>
        <v/>
      </c>
      <c r="AL546" s="416" t="str">
        <f t="shared" si="133"/>
        <v/>
      </c>
      <c r="AM546" s="416" t="str">
        <f t="shared" si="134"/>
        <v/>
      </c>
      <c r="AN546" s="731"/>
      <c r="AO546" s="732"/>
      <c r="AP546" s="732"/>
      <c r="AQ546" s="479"/>
      <c r="AR546" s="479"/>
      <c r="AS546" s="584"/>
      <c r="AT546" s="584"/>
      <c r="AU546" s="585" t="str">
        <f t="shared" si="137"/>
        <v/>
      </c>
      <c r="AV546" s="585" t="str">
        <f t="shared" si="138"/>
        <v/>
      </c>
      <c r="AW546" s="479"/>
      <c r="AX546" s="479"/>
      <c r="AY546" s="587" t="str">
        <f t="shared" si="123"/>
        <v/>
      </c>
      <c r="AZ546" s="587" t="str">
        <f t="shared" si="124"/>
        <v/>
      </c>
      <c r="BA546" s="587" t="str">
        <f t="shared" si="125"/>
        <v/>
      </c>
      <c r="BB546" s="587" t="str">
        <f t="shared" si="126"/>
        <v/>
      </c>
      <c r="BC546" s="587" t="str">
        <f t="shared" si="127"/>
        <v/>
      </c>
      <c r="BD546" s="587" t="str">
        <f t="shared" si="128"/>
        <v/>
      </c>
      <c r="BE546" s="808"/>
      <c r="BF546" s="646"/>
      <c r="BG546" s="649"/>
      <c r="BH546" s="649"/>
    </row>
    <row r="547" spans="2:60" ht="13.5" customHeight="1" x14ac:dyDescent="0.25">
      <c r="B547" s="401"/>
      <c r="D547" s="416">
        <f t="shared" si="136"/>
        <v>537</v>
      </c>
      <c r="E547" s="534"/>
      <c r="F547" s="534"/>
      <c r="G547" s="534"/>
      <c r="H547" s="534"/>
      <c r="I547" s="571"/>
      <c r="J547" s="571"/>
      <c r="K547" s="571"/>
      <c r="L547" s="571"/>
      <c r="M547" s="571"/>
      <c r="N547" s="484"/>
      <c r="O547" s="484"/>
      <c r="P547" s="586"/>
      <c r="Q547" s="571"/>
      <c r="R547" s="571"/>
      <c r="S547" s="571"/>
      <c r="T547" s="899"/>
      <c r="U547" s="756"/>
      <c r="V547" s="756"/>
      <c r="W547" s="581"/>
      <c r="X547" s="571"/>
      <c r="Y547" s="571"/>
      <c r="Z547" s="571"/>
      <c r="AA547" s="791"/>
      <c r="AB547" s="583"/>
      <c r="AC547" s="571"/>
      <c r="AD547" s="813"/>
      <c r="AE547" s="646"/>
      <c r="AF547" s="730"/>
      <c r="AG547" s="646"/>
      <c r="AH547" s="730"/>
      <c r="AI547" s="646"/>
      <c r="AJ547" s="416">
        <f t="shared" si="135"/>
        <v>537</v>
      </c>
      <c r="AK547" s="416" t="str">
        <f t="shared" si="122"/>
        <v/>
      </c>
      <c r="AL547" s="416" t="str">
        <f t="shared" si="133"/>
        <v/>
      </c>
      <c r="AM547" s="416" t="str">
        <f t="shared" si="134"/>
        <v/>
      </c>
      <c r="AN547" s="731"/>
      <c r="AO547" s="732"/>
      <c r="AP547" s="732"/>
      <c r="AQ547" s="479"/>
      <c r="AR547" s="479"/>
      <c r="AS547" s="584"/>
      <c r="AT547" s="584"/>
      <c r="AU547" s="585" t="str">
        <f t="shared" si="137"/>
        <v/>
      </c>
      <c r="AV547" s="585" t="str">
        <f t="shared" si="138"/>
        <v/>
      </c>
      <c r="AW547" s="479"/>
      <c r="AX547" s="479"/>
      <c r="AY547" s="587" t="str">
        <f t="shared" si="123"/>
        <v/>
      </c>
      <c r="AZ547" s="587" t="str">
        <f t="shared" si="124"/>
        <v/>
      </c>
      <c r="BA547" s="587" t="str">
        <f t="shared" si="125"/>
        <v/>
      </c>
      <c r="BB547" s="587" t="str">
        <f t="shared" si="126"/>
        <v/>
      </c>
      <c r="BC547" s="587" t="str">
        <f t="shared" si="127"/>
        <v/>
      </c>
      <c r="BD547" s="587" t="str">
        <f t="shared" si="128"/>
        <v/>
      </c>
      <c r="BE547" s="808"/>
      <c r="BF547" s="646"/>
      <c r="BG547" s="649"/>
      <c r="BH547" s="649"/>
    </row>
    <row r="548" spans="2:60" ht="13.5" customHeight="1" x14ac:dyDescent="0.25">
      <c r="B548" s="401"/>
      <c r="D548" s="416">
        <f t="shared" si="136"/>
        <v>538</v>
      </c>
      <c r="E548" s="534"/>
      <c r="F548" s="534"/>
      <c r="G548" s="534"/>
      <c r="H548" s="534"/>
      <c r="I548" s="571"/>
      <c r="J548" s="571"/>
      <c r="K548" s="571"/>
      <c r="L548" s="571"/>
      <c r="M548" s="571"/>
      <c r="N548" s="484"/>
      <c r="O548" s="484"/>
      <c r="P548" s="586"/>
      <c r="Q548" s="571"/>
      <c r="R548" s="571"/>
      <c r="S548" s="571"/>
      <c r="T548" s="899"/>
      <c r="U548" s="756"/>
      <c r="V548" s="756"/>
      <c r="W548" s="581"/>
      <c r="X548" s="571"/>
      <c r="Y548" s="571"/>
      <c r="Z548" s="571"/>
      <c r="AA548" s="791"/>
      <c r="AB548" s="583"/>
      <c r="AC548" s="571"/>
      <c r="AD548" s="813"/>
      <c r="AE548" s="646"/>
      <c r="AF548" s="730"/>
      <c r="AG548" s="646"/>
      <c r="AH548" s="730"/>
      <c r="AI548" s="646"/>
      <c r="AJ548" s="416">
        <f t="shared" si="135"/>
        <v>538</v>
      </c>
      <c r="AK548" s="416" t="str">
        <f t="shared" si="122"/>
        <v/>
      </c>
      <c r="AL548" s="416" t="str">
        <f t="shared" si="133"/>
        <v/>
      </c>
      <c r="AM548" s="416" t="str">
        <f t="shared" si="134"/>
        <v/>
      </c>
      <c r="AN548" s="731"/>
      <c r="AO548" s="732"/>
      <c r="AP548" s="732"/>
      <c r="AQ548" s="479"/>
      <c r="AR548" s="479"/>
      <c r="AS548" s="584"/>
      <c r="AT548" s="584"/>
      <c r="AU548" s="585" t="str">
        <f t="shared" si="137"/>
        <v/>
      </c>
      <c r="AV548" s="585" t="str">
        <f t="shared" si="138"/>
        <v/>
      </c>
      <c r="AW548" s="479"/>
      <c r="AX548" s="479"/>
      <c r="AY548" s="587" t="str">
        <f t="shared" si="123"/>
        <v/>
      </c>
      <c r="AZ548" s="587" t="str">
        <f t="shared" si="124"/>
        <v/>
      </c>
      <c r="BA548" s="587" t="str">
        <f t="shared" si="125"/>
        <v/>
      </c>
      <c r="BB548" s="587" t="str">
        <f t="shared" si="126"/>
        <v/>
      </c>
      <c r="BC548" s="587" t="str">
        <f t="shared" si="127"/>
        <v/>
      </c>
      <c r="BD548" s="587" t="str">
        <f t="shared" si="128"/>
        <v/>
      </c>
      <c r="BE548" s="808"/>
      <c r="BF548" s="646"/>
      <c r="BG548" s="649"/>
      <c r="BH548" s="649"/>
    </row>
    <row r="549" spans="2:60" ht="13.5" customHeight="1" x14ac:dyDescent="0.25">
      <c r="B549" s="401"/>
      <c r="D549" s="416">
        <f t="shared" si="136"/>
        <v>539</v>
      </c>
      <c r="E549" s="534"/>
      <c r="F549" s="534"/>
      <c r="G549" s="534"/>
      <c r="H549" s="534"/>
      <c r="I549" s="571"/>
      <c r="J549" s="571"/>
      <c r="K549" s="571"/>
      <c r="L549" s="571"/>
      <c r="M549" s="571"/>
      <c r="N549" s="484"/>
      <c r="O549" s="484"/>
      <c r="P549" s="586"/>
      <c r="Q549" s="571"/>
      <c r="R549" s="571"/>
      <c r="S549" s="571"/>
      <c r="T549" s="899"/>
      <c r="U549" s="756"/>
      <c r="V549" s="756"/>
      <c r="W549" s="581"/>
      <c r="X549" s="571"/>
      <c r="Y549" s="571"/>
      <c r="Z549" s="571"/>
      <c r="AA549" s="791"/>
      <c r="AB549" s="583"/>
      <c r="AC549" s="571"/>
      <c r="AD549" s="813"/>
      <c r="AE549" s="646"/>
      <c r="AF549" s="730"/>
      <c r="AG549" s="646"/>
      <c r="AH549" s="730"/>
      <c r="AI549" s="646"/>
      <c r="AJ549" s="416">
        <f t="shared" si="135"/>
        <v>539</v>
      </c>
      <c r="AK549" s="416" t="str">
        <f t="shared" si="122"/>
        <v/>
      </c>
      <c r="AL549" s="416" t="str">
        <f t="shared" si="133"/>
        <v/>
      </c>
      <c r="AM549" s="416" t="str">
        <f t="shared" si="134"/>
        <v/>
      </c>
      <c r="AN549" s="731"/>
      <c r="AO549" s="732"/>
      <c r="AP549" s="732"/>
      <c r="AQ549" s="479"/>
      <c r="AR549" s="479"/>
      <c r="AS549" s="584"/>
      <c r="AT549" s="584"/>
      <c r="AU549" s="585" t="str">
        <f t="shared" si="137"/>
        <v/>
      </c>
      <c r="AV549" s="585" t="str">
        <f t="shared" si="138"/>
        <v/>
      </c>
      <c r="AW549" s="479"/>
      <c r="AX549" s="479"/>
      <c r="AY549" s="587" t="str">
        <f t="shared" si="123"/>
        <v/>
      </c>
      <c r="AZ549" s="587" t="str">
        <f t="shared" si="124"/>
        <v/>
      </c>
      <c r="BA549" s="587" t="str">
        <f t="shared" si="125"/>
        <v/>
      </c>
      <c r="BB549" s="587" t="str">
        <f t="shared" si="126"/>
        <v/>
      </c>
      <c r="BC549" s="587" t="str">
        <f t="shared" si="127"/>
        <v/>
      </c>
      <c r="BD549" s="587" t="str">
        <f t="shared" si="128"/>
        <v/>
      </c>
      <c r="BE549" s="808"/>
      <c r="BF549" s="646"/>
      <c r="BG549" s="649"/>
      <c r="BH549" s="649"/>
    </row>
    <row r="550" spans="2:60" ht="13.5" customHeight="1" x14ac:dyDescent="0.25">
      <c r="B550" s="401"/>
      <c r="D550" s="416">
        <f t="shared" si="136"/>
        <v>540</v>
      </c>
      <c r="E550" s="534"/>
      <c r="F550" s="534"/>
      <c r="G550" s="534"/>
      <c r="H550" s="534"/>
      <c r="I550" s="571"/>
      <c r="J550" s="571"/>
      <c r="K550" s="571"/>
      <c r="L550" s="571"/>
      <c r="M550" s="571"/>
      <c r="N550" s="484"/>
      <c r="O550" s="484"/>
      <c r="P550" s="586"/>
      <c r="Q550" s="571"/>
      <c r="R550" s="571"/>
      <c r="S550" s="571"/>
      <c r="T550" s="899"/>
      <c r="U550" s="756"/>
      <c r="V550" s="756"/>
      <c r="W550" s="581"/>
      <c r="X550" s="571"/>
      <c r="Y550" s="571"/>
      <c r="Z550" s="571"/>
      <c r="AA550" s="791"/>
      <c r="AB550" s="583"/>
      <c r="AC550" s="571"/>
      <c r="AD550" s="813"/>
      <c r="AE550" s="646"/>
      <c r="AF550" s="730"/>
      <c r="AG550" s="646"/>
      <c r="AH550" s="730"/>
      <c r="AI550" s="646"/>
      <c r="AJ550" s="416">
        <f>AJ549+1</f>
        <v>540</v>
      </c>
      <c r="AK550" s="416" t="str">
        <f t="shared" si="122"/>
        <v/>
      </c>
      <c r="AL550" s="416" t="str">
        <f t="shared" si="133"/>
        <v/>
      </c>
      <c r="AM550" s="416" t="str">
        <f t="shared" si="134"/>
        <v/>
      </c>
      <c r="AN550" s="731"/>
      <c r="AO550" s="732"/>
      <c r="AP550" s="732"/>
      <c r="AQ550" s="479"/>
      <c r="AR550" s="479"/>
      <c r="AS550" s="584"/>
      <c r="AT550" s="584"/>
      <c r="AU550" s="585" t="str">
        <f t="shared" si="137"/>
        <v/>
      </c>
      <c r="AV550" s="585" t="str">
        <f t="shared" si="138"/>
        <v/>
      </c>
      <c r="AW550" s="479"/>
      <c r="AX550" s="479"/>
      <c r="AY550" s="587" t="str">
        <f t="shared" si="123"/>
        <v/>
      </c>
      <c r="AZ550" s="587" t="str">
        <f t="shared" si="124"/>
        <v/>
      </c>
      <c r="BA550" s="587" t="str">
        <f t="shared" si="125"/>
        <v/>
      </c>
      <c r="BB550" s="587" t="str">
        <f t="shared" si="126"/>
        <v/>
      </c>
      <c r="BC550" s="587" t="str">
        <f t="shared" si="127"/>
        <v/>
      </c>
      <c r="BD550" s="587" t="str">
        <f t="shared" si="128"/>
        <v/>
      </c>
      <c r="BE550" s="808"/>
      <c r="BF550" s="646"/>
      <c r="BG550" s="649"/>
      <c r="BH550" s="649"/>
    </row>
    <row r="551" spans="2:60" ht="13.5" customHeight="1" x14ac:dyDescent="0.25">
      <c r="B551" s="401"/>
      <c r="D551" s="416">
        <f>D550+1</f>
        <v>541</v>
      </c>
      <c r="E551" s="534"/>
      <c r="F551" s="534"/>
      <c r="G551" s="534"/>
      <c r="H551" s="534"/>
      <c r="I551" s="571"/>
      <c r="J551" s="571"/>
      <c r="K551" s="571"/>
      <c r="L551" s="571"/>
      <c r="M551" s="571"/>
      <c r="N551" s="484"/>
      <c r="O551" s="484"/>
      <c r="P551" s="586"/>
      <c r="Q551" s="571"/>
      <c r="R551" s="571"/>
      <c r="S551" s="571"/>
      <c r="T551" s="899"/>
      <c r="U551" s="756"/>
      <c r="V551" s="756"/>
      <c r="W551" s="581"/>
      <c r="X551" s="571"/>
      <c r="Y551" s="571"/>
      <c r="Z551" s="571"/>
      <c r="AA551" s="791"/>
      <c r="AB551" s="583"/>
      <c r="AC551" s="571"/>
      <c r="AD551" s="813"/>
      <c r="AE551" s="646"/>
      <c r="AF551" s="730"/>
      <c r="AG551" s="646"/>
      <c r="AH551" s="730"/>
      <c r="AI551" s="646"/>
      <c r="AJ551" s="416">
        <f>AJ550+1</f>
        <v>541</v>
      </c>
      <c r="AK551" s="416" t="str">
        <f t="shared" si="122"/>
        <v/>
      </c>
      <c r="AL551" s="416" t="str">
        <f t="shared" si="133"/>
        <v/>
      </c>
      <c r="AM551" s="416" t="str">
        <f t="shared" si="134"/>
        <v/>
      </c>
      <c r="AN551" s="731"/>
      <c r="AO551" s="732"/>
      <c r="AP551" s="732"/>
      <c r="AQ551" s="479"/>
      <c r="AR551" s="479"/>
      <c r="AS551" s="584"/>
      <c r="AT551" s="584"/>
      <c r="AU551" s="585" t="str">
        <f t="shared" si="137"/>
        <v/>
      </c>
      <c r="AV551" s="585" t="str">
        <f t="shared" si="138"/>
        <v/>
      </c>
      <c r="AW551" s="479"/>
      <c r="AX551" s="479"/>
      <c r="AY551" s="587" t="str">
        <f t="shared" si="123"/>
        <v/>
      </c>
      <c r="AZ551" s="587" t="str">
        <f t="shared" si="124"/>
        <v/>
      </c>
      <c r="BA551" s="587" t="str">
        <f t="shared" si="125"/>
        <v/>
      </c>
      <c r="BB551" s="587" t="str">
        <f t="shared" si="126"/>
        <v/>
      </c>
      <c r="BC551" s="587" t="str">
        <f t="shared" si="127"/>
        <v/>
      </c>
      <c r="BD551" s="587" t="str">
        <f t="shared" si="128"/>
        <v/>
      </c>
      <c r="BE551" s="808"/>
      <c r="BF551" s="646"/>
      <c r="BG551" s="649"/>
      <c r="BH551" s="649"/>
    </row>
    <row r="552" spans="2:60" ht="13.5" customHeight="1" x14ac:dyDescent="0.25">
      <c r="B552" s="401"/>
      <c r="D552" s="416">
        <f>D551+1</f>
        <v>542</v>
      </c>
      <c r="E552" s="534"/>
      <c r="F552" s="534"/>
      <c r="G552" s="534"/>
      <c r="H552" s="534"/>
      <c r="I552" s="571"/>
      <c r="J552" s="571"/>
      <c r="K552" s="571"/>
      <c r="L552" s="571"/>
      <c r="M552" s="571"/>
      <c r="N552" s="484"/>
      <c r="O552" s="484"/>
      <c r="P552" s="586"/>
      <c r="Q552" s="571"/>
      <c r="R552" s="571"/>
      <c r="S552" s="571"/>
      <c r="T552" s="899"/>
      <c r="U552" s="756"/>
      <c r="V552" s="756"/>
      <c r="W552" s="581"/>
      <c r="X552" s="571"/>
      <c r="Y552" s="571"/>
      <c r="Z552" s="571"/>
      <c r="AA552" s="791"/>
      <c r="AB552" s="583"/>
      <c r="AC552" s="571"/>
      <c r="AD552" s="813"/>
      <c r="AE552" s="646"/>
      <c r="AF552" s="730"/>
      <c r="AG552" s="646"/>
      <c r="AH552" s="730"/>
      <c r="AI552" s="646"/>
      <c r="AJ552" s="416">
        <f t="shared" ref="AJ552:AJ579" si="139">AJ551+1</f>
        <v>542</v>
      </c>
      <c r="AK552" s="416" t="str">
        <f t="shared" si="122"/>
        <v/>
      </c>
      <c r="AL552" s="416" t="str">
        <f t="shared" si="133"/>
        <v/>
      </c>
      <c r="AM552" s="416" t="str">
        <f t="shared" si="134"/>
        <v/>
      </c>
      <c r="AN552" s="731"/>
      <c r="AO552" s="732"/>
      <c r="AP552" s="732"/>
      <c r="AQ552" s="479"/>
      <c r="AR552" s="479"/>
      <c r="AS552" s="584"/>
      <c r="AT552" s="584"/>
      <c r="AU552" s="585" t="str">
        <f t="shared" si="137"/>
        <v/>
      </c>
      <c r="AV552" s="585" t="str">
        <f t="shared" si="138"/>
        <v/>
      </c>
      <c r="AW552" s="479"/>
      <c r="AX552" s="479"/>
      <c r="AY552" s="587" t="str">
        <f t="shared" si="123"/>
        <v/>
      </c>
      <c r="AZ552" s="587" t="str">
        <f t="shared" si="124"/>
        <v/>
      </c>
      <c r="BA552" s="587" t="str">
        <f t="shared" si="125"/>
        <v/>
      </c>
      <c r="BB552" s="587" t="str">
        <f t="shared" si="126"/>
        <v/>
      </c>
      <c r="BC552" s="587" t="str">
        <f t="shared" si="127"/>
        <v/>
      </c>
      <c r="BD552" s="587" t="str">
        <f t="shared" si="128"/>
        <v/>
      </c>
      <c r="BE552" s="808"/>
      <c r="BF552" s="646"/>
      <c r="BG552" s="649"/>
      <c r="BH552" s="649"/>
    </row>
    <row r="553" spans="2:60" ht="13.5" customHeight="1" x14ac:dyDescent="0.25">
      <c r="B553" s="401"/>
      <c r="D553" s="416">
        <f>D552+1</f>
        <v>543</v>
      </c>
      <c r="E553" s="534"/>
      <c r="F553" s="534"/>
      <c r="G553" s="534"/>
      <c r="H553" s="534"/>
      <c r="I553" s="571"/>
      <c r="J553" s="571"/>
      <c r="K553" s="571"/>
      <c r="L553" s="571"/>
      <c r="M553" s="571"/>
      <c r="N553" s="484"/>
      <c r="O553" s="484"/>
      <c r="P553" s="586"/>
      <c r="Q553" s="571"/>
      <c r="R553" s="571"/>
      <c r="S553" s="571"/>
      <c r="T553" s="899"/>
      <c r="U553" s="756"/>
      <c r="V553" s="756"/>
      <c r="W553" s="581"/>
      <c r="X553" s="571"/>
      <c r="Y553" s="571"/>
      <c r="Z553" s="571"/>
      <c r="AA553" s="791"/>
      <c r="AB553" s="583"/>
      <c r="AC553" s="571"/>
      <c r="AD553" s="813"/>
      <c r="AE553" s="646"/>
      <c r="AF553" s="730"/>
      <c r="AG553" s="646"/>
      <c r="AH553" s="730"/>
      <c r="AI553" s="646"/>
      <c r="AJ553" s="416">
        <f t="shared" si="139"/>
        <v>543</v>
      </c>
      <c r="AK553" s="416" t="str">
        <f t="shared" si="122"/>
        <v/>
      </c>
      <c r="AL553" s="416" t="str">
        <f t="shared" si="133"/>
        <v/>
      </c>
      <c r="AM553" s="416" t="str">
        <f t="shared" si="134"/>
        <v/>
      </c>
      <c r="AN553" s="731"/>
      <c r="AO553" s="732"/>
      <c r="AP553" s="732"/>
      <c r="AQ553" s="479"/>
      <c r="AR553" s="479"/>
      <c r="AS553" s="584"/>
      <c r="AT553" s="584"/>
      <c r="AU553" s="585" t="str">
        <f t="shared" si="137"/>
        <v/>
      </c>
      <c r="AV553" s="585" t="str">
        <f t="shared" si="138"/>
        <v/>
      </c>
      <c r="AW553" s="479"/>
      <c r="AX553" s="479"/>
      <c r="AY553" s="587" t="str">
        <f t="shared" si="123"/>
        <v/>
      </c>
      <c r="AZ553" s="587" t="str">
        <f t="shared" si="124"/>
        <v/>
      </c>
      <c r="BA553" s="587" t="str">
        <f t="shared" si="125"/>
        <v/>
      </c>
      <c r="BB553" s="587" t="str">
        <f t="shared" si="126"/>
        <v/>
      </c>
      <c r="BC553" s="587" t="str">
        <f t="shared" si="127"/>
        <v/>
      </c>
      <c r="BD553" s="587" t="str">
        <f t="shared" si="128"/>
        <v/>
      </c>
      <c r="BE553" s="808"/>
      <c r="BF553" s="646"/>
      <c r="BG553" s="649"/>
      <c r="BH553" s="649"/>
    </row>
    <row r="554" spans="2:60" ht="13.5" customHeight="1" x14ac:dyDescent="0.25">
      <c r="B554" s="401"/>
      <c r="D554" s="416">
        <f t="shared" ref="D554:D581" si="140">D553+1</f>
        <v>544</v>
      </c>
      <c r="E554" s="534"/>
      <c r="F554" s="534"/>
      <c r="G554" s="534"/>
      <c r="H554" s="534"/>
      <c r="I554" s="571"/>
      <c r="J554" s="571"/>
      <c r="K554" s="571"/>
      <c r="L554" s="571"/>
      <c r="M554" s="571"/>
      <c r="N554" s="484"/>
      <c r="O554" s="484"/>
      <c r="P554" s="586"/>
      <c r="Q554" s="571"/>
      <c r="R554" s="571"/>
      <c r="S554" s="571"/>
      <c r="T554" s="899"/>
      <c r="U554" s="756"/>
      <c r="V554" s="756"/>
      <c r="W554" s="581"/>
      <c r="X554" s="571"/>
      <c r="Y554" s="571"/>
      <c r="Z554" s="571"/>
      <c r="AA554" s="791"/>
      <c r="AB554" s="583"/>
      <c r="AC554" s="571"/>
      <c r="AD554" s="813"/>
      <c r="AE554" s="646"/>
      <c r="AF554" s="730"/>
      <c r="AG554" s="646"/>
      <c r="AH554" s="730"/>
      <c r="AI554" s="646"/>
      <c r="AJ554" s="416">
        <f t="shared" si="139"/>
        <v>544</v>
      </c>
      <c r="AK554" s="416" t="str">
        <f t="shared" si="122"/>
        <v/>
      </c>
      <c r="AL554" s="416" t="str">
        <f t="shared" si="133"/>
        <v/>
      </c>
      <c r="AM554" s="416" t="str">
        <f t="shared" si="134"/>
        <v/>
      </c>
      <c r="AN554" s="731"/>
      <c r="AO554" s="732"/>
      <c r="AP554" s="732"/>
      <c r="AQ554" s="479"/>
      <c r="AR554" s="479"/>
      <c r="AS554" s="584"/>
      <c r="AT554" s="584"/>
      <c r="AU554" s="585" t="str">
        <f t="shared" si="137"/>
        <v/>
      </c>
      <c r="AV554" s="585" t="str">
        <f t="shared" si="138"/>
        <v/>
      </c>
      <c r="AW554" s="479"/>
      <c r="AX554" s="479"/>
      <c r="AY554" s="587" t="str">
        <f t="shared" si="123"/>
        <v/>
      </c>
      <c r="AZ554" s="587" t="str">
        <f t="shared" si="124"/>
        <v/>
      </c>
      <c r="BA554" s="587" t="str">
        <f t="shared" si="125"/>
        <v/>
      </c>
      <c r="BB554" s="587" t="str">
        <f t="shared" si="126"/>
        <v/>
      </c>
      <c r="BC554" s="587" t="str">
        <f t="shared" si="127"/>
        <v/>
      </c>
      <c r="BD554" s="587" t="str">
        <f t="shared" si="128"/>
        <v/>
      </c>
      <c r="BE554" s="808"/>
      <c r="BF554" s="646"/>
      <c r="BG554" s="649"/>
      <c r="BH554" s="649"/>
    </row>
    <row r="555" spans="2:60" ht="13.5" customHeight="1" x14ac:dyDescent="0.25">
      <c r="B555" s="401"/>
      <c r="D555" s="416">
        <f t="shared" si="140"/>
        <v>545</v>
      </c>
      <c r="E555" s="534"/>
      <c r="F555" s="534"/>
      <c r="G555" s="534"/>
      <c r="H555" s="534"/>
      <c r="I555" s="571"/>
      <c r="J555" s="571"/>
      <c r="K555" s="571"/>
      <c r="L555" s="571"/>
      <c r="M555" s="571"/>
      <c r="N555" s="484"/>
      <c r="O555" s="484"/>
      <c r="P555" s="586"/>
      <c r="Q555" s="571"/>
      <c r="R555" s="571"/>
      <c r="S555" s="571"/>
      <c r="T555" s="899"/>
      <c r="U555" s="756"/>
      <c r="V555" s="756"/>
      <c r="W555" s="581"/>
      <c r="X555" s="571"/>
      <c r="Y555" s="571"/>
      <c r="Z555" s="571"/>
      <c r="AA555" s="791"/>
      <c r="AB555" s="583"/>
      <c r="AC555" s="571"/>
      <c r="AD555" s="813"/>
      <c r="AE555" s="646"/>
      <c r="AF555" s="730"/>
      <c r="AG555" s="646"/>
      <c r="AH555" s="730"/>
      <c r="AI555" s="646"/>
      <c r="AJ555" s="416">
        <f t="shared" si="139"/>
        <v>545</v>
      </c>
      <c r="AK555" s="416" t="str">
        <f t="shared" si="122"/>
        <v/>
      </c>
      <c r="AL555" s="416" t="str">
        <f t="shared" si="133"/>
        <v/>
      </c>
      <c r="AM555" s="416" t="str">
        <f t="shared" si="134"/>
        <v/>
      </c>
      <c r="AN555" s="731"/>
      <c r="AO555" s="732"/>
      <c r="AP555" s="732"/>
      <c r="AQ555" s="479"/>
      <c r="AR555" s="479"/>
      <c r="AS555" s="584"/>
      <c r="AT555" s="584"/>
      <c r="AU555" s="585" t="str">
        <f t="shared" si="137"/>
        <v/>
      </c>
      <c r="AV555" s="585" t="str">
        <f t="shared" si="138"/>
        <v/>
      </c>
      <c r="AW555" s="479"/>
      <c r="AX555" s="479"/>
      <c r="AY555" s="587" t="str">
        <f t="shared" si="123"/>
        <v/>
      </c>
      <c r="AZ555" s="587" t="str">
        <f t="shared" si="124"/>
        <v/>
      </c>
      <c r="BA555" s="587" t="str">
        <f t="shared" si="125"/>
        <v/>
      </c>
      <c r="BB555" s="587" t="str">
        <f t="shared" si="126"/>
        <v/>
      </c>
      <c r="BC555" s="587" t="str">
        <f t="shared" si="127"/>
        <v/>
      </c>
      <c r="BD555" s="587" t="str">
        <f t="shared" si="128"/>
        <v/>
      </c>
      <c r="BE555" s="808"/>
      <c r="BF555" s="646"/>
      <c r="BG555" s="649"/>
      <c r="BH555" s="649"/>
    </row>
    <row r="556" spans="2:60" ht="13.5" customHeight="1" x14ac:dyDescent="0.25">
      <c r="B556" s="401"/>
      <c r="D556" s="416">
        <f t="shared" si="140"/>
        <v>546</v>
      </c>
      <c r="E556" s="534"/>
      <c r="F556" s="534"/>
      <c r="G556" s="534"/>
      <c r="H556" s="534"/>
      <c r="I556" s="571"/>
      <c r="J556" s="571"/>
      <c r="K556" s="571"/>
      <c r="L556" s="571"/>
      <c r="M556" s="571"/>
      <c r="N556" s="484"/>
      <c r="O556" s="484"/>
      <c r="P556" s="586"/>
      <c r="Q556" s="571"/>
      <c r="R556" s="571"/>
      <c r="S556" s="571"/>
      <c r="T556" s="899"/>
      <c r="U556" s="756"/>
      <c r="V556" s="756"/>
      <c r="W556" s="581"/>
      <c r="X556" s="571"/>
      <c r="Y556" s="571"/>
      <c r="Z556" s="571"/>
      <c r="AA556" s="791"/>
      <c r="AB556" s="583"/>
      <c r="AC556" s="571"/>
      <c r="AD556" s="813"/>
      <c r="AE556" s="646"/>
      <c r="AF556" s="730"/>
      <c r="AG556" s="646"/>
      <c r="AH556" s="730"/>
      <c r="AI556" s="646"/>
      <c r="AJ556" s="416">
        <f t="shared" si="139"/>
        <v>546</v>
      </c>
      <c r="AK556" s="416" t="str">
        <f t="shared" si="122"/>
        <v/>
      </c>
      <c r="AL556" s="416" t="str">
        <f t="shared" si="133"/>
        <v/>
      </c>
      <c r="AM556" s="416" t="str">
        <f t="shared" si="134"/>
        <v/>
      </c>
      <c r="AN556" s="731"/>
      <c r="AO556" s="732"/>
      <c r="AP556" s="732"/>
      <c r="AQ556" s="479"/>
      <c r="AR556" s="479"/>
      <c r="AS556" s="584"/>
      <c r="AT556" s="584"/>
      <c r="AU556" s="585" t="str">
        <f t="shared" si="137"/>
        <v/>
      </c>
      <c r="AV556" s="585" t="str">
        <f t="shared" si="138"/>
        <v/>
      </c>
      <c r="AW556" s="479"/>
      <c r="AX556" s="479"/>
      <c r="AY556" s="587" t="str">
        <f t="shared" si="123"/>
        <v/>
      </c>
      <c r="AZ556" s="587" t="str">
        <f t="shared" si="124"/>
        <v/>
      </c>
      <c r="BA556" s="587" t="str">
        <f t="shared" si="125"/>
        <v/>
      </c>
      <c r="BB556" s="587" t="str">
        <f t="shared" si="126"/>
        <v/>
      </c>
      <c r="BC556" s="587" t="str">
        <f t="shared" si="127"/>
        <v/>
      </c>
      <c r="BD556" s="587" t="str">
        <f t="shared" si="128"/>
        <v/>
      </c>
      <c r="BE556" s="808"/>
      <c r="BF556" s="646"/>
      <c r="BG556" s="649"/>
      <c r="BH556" s="649"/>
    </row>
    <row r="557" spans="2:60" ht="13.5" customHeight="1" x14ac:dyDescent="0.25">
      <c r="B557" s="401"/>
      <c r="D557" s="416">
        <f t="shared" si="140"/>
        <v>547</v>
      </c>
      <c r="E557" s="534"/>
      <c r="F557" s="534"/>
      <c r="G557" s="534"/>
      <c r="H557" s="534"/>
      <c r="I557" s="571"/>
      <c r="J557" s="571"/>
      <c r="K557" s="571"/>
      <c r="L557" s="571"/>
      <c r="M557" s="571"/>
      <c r="N557" s="484"/>
      <c r="O557" s="484"/>
      <c r="P557" s="586"/>
      <c r="Q557" s="571"/>
      <c r="R557" s="571"/>
      <c r="S557" s="571"/>
      <c r="T557" s="899"/>
      <c r="U557" s="756"/>
      <c r="V557" s="756"/>
      <c r="W557" s="581"/>
      <c r="X557" s="571"/>
      <c r="Y557" s="571"/>
      <c r="Z557" s="571"/>
      <c r="AA557" s="791"/>
      <c r="AB557" s="583"/>
      <c r="AC557" s="571"/>
      <c r="AD557" s="813"/>
      <c r="AE557" s="646"/>
      <c r="AF557" s="730"/>
      <c r="AG557" s="646"/>
      <c r="AH557" s="730"/>
      <c r="AI557" s="646"/>
      <c r="AJ557" s="416">
        <f t="shared" si="139"/>
        <v>547</v>
      </c>
      <c r="AK557" s="416" t="str">
        <f t="shared" si="122"/>
        <v/>
      </c>
      <c r="AL557" s="416" t="str">
        <f t="shared" si="133"/>
        <v/>
      </c>
      <c r="AM557" s="416" t="str">
        <f t="shared" si="134"/>
        <v/>
      </c>
      <c r="AN557" s="731"/>
      <c r="AO557" s="732"/>
      <c r="AP557" s="732"/>
      <c r="AQ557" s="479"/>
      <c r="AR557" s="479"/>
      <c r="AS557" s="584"/>
      <c r="AT557" s="584"/>
      <c r="AU557" s="585" t="str">
        <f t="shared" si="137"/>
        <v/>
      </c>
      <c r="AV557" s="585" t="str">
        <f t="shared" si="138"/>
        <v/>
      </c>
      <c r="AW557" s="479"/>
      <c r="AX557" s="479"/>
      <c r="AY557" s="587" t="str">
        <f t="shared" si="123"/>
        <v/>
      </c>
      <c r="AZ557" s="587" t="str">
        <f t="shared" si="124"/>
        <v/>
      </c>
      <c r="BA557" s="587" t="str">
        <f t="shared" si="125"/>
        <v/>
      </c>
      <c r="BB557" s="587" t="str">
        <f t="shared" si="126"/>
        <v/>
      </c>
      <c r="BC557" s="587" t="str">
        <f t="shared" si="127"/>
        <v/>
      </c>
      <c r="BD557" s="587" t="str">
        <f t="shared" si="128"/>
        <v/>
      </c>
      <c r="BE557" s="808"/>
      <c r="BF557" s="646"/>
      <c r="BG557" s="649"/>
      <c r="BH557" s="649"/>
    </row>
    <row r="558" spans="2:60" ht="13.5" customHeight="1" x14ac:dyDescent="0.25">
      <c r="B558" s="401"/>
      <c r="D558" s="416">
        <f t="shared" si="140"/>
        <v>548</v>
      </c>
      <c r="E558" s="534"/>
      <c r="F558" s="534"/>
      <c r="G558" s="534"/>
      <c r="H558" s="534"/>
      <c r="I558" s="571"/>
      <c r="J558" s="571"/>
      <c r="K558" s="571"/>
      <c r="L558" s="571"/>
      <c r="M558" s="571"/>
      <c r="N558" s="484"/>
      <c r="O558" s="484"/>
      <c r="P558" s="586"/>
      <c r="Q558" s="571"/>
      <c r="R558" s="571"/>
      <c r="S558" s="571"/>
      <c r="T558" s="899"/>
      <c r="U558" s="756"/>
      <c r="V558" s="756"/>
      <c r="W558" s="581"/>
      <c r="X558" s="571"/>
      <c r="Y558" s="571"/>
      <c r="Z558" s="571"/>
      <c r="AA558" s="791"/>
      <c r="AB558" s="583"/>
      <c r="AC558" s="571"/>
      <c r="AD558" s="813"/>
      <c r="AE558" s="646"/>
      <c r="AF558" s="730"/>
      <c r="AG558" s="646"/>
      <c r="AH558" s="730"/>
      <c r="AI558" s="646"/>
      <c r="AJ558" s="416">
        <f t="shared" si="139"/>
        <v>548</v>
      </c>
      <c r="AK558" s="416" t="str">
        <f t="shared" si="122"/>
        <v/>
      </c>
      <c r="AL558" s="416" t="str">
        <f t="shared" si="133"/>
        <v/>
      </c>
      <c r="AM558" s="416" t="str">
        <f t="shared" si="134"/>
        <v/>
      </c>
      <c r="AN558" s="731"/>
      <c r="AO558" s="732"/>
      <c r="AP558" s="732"/>
      <c r="AQ558" s="479"/>
      <c r="AR558" s="479"/>
      <c r="AS558" s="584"/>
      <c r="AT558" s="584"/>
      <c r="AU558" s="585" t="str">
        <f t="shared" si="137"/>
        <v/>
      </c>
      <c r="AV558" s="585" t="str">
        <f t="shared" si="138"/>
        <v/>
      </c>
      <c r="AW558" s="479"/>
      <c r="AX558" s="479"/>
      <c r="AY558" s="587" t="str">
        <f t="shared" si="123"/>
        <v/>
      </c>
      <c r="AZ558" s="587" t="str">
        <f t="shared" si="124"/>
        <v/>
      </c>
      <c r="BA558" s="587" t="str">
        <f t="shared" si="125"/>
        <v/>
      </c>
      <c r="BB558" s="587" t="str">
        <f t="shared" si="126"/>
        <v/>
      </c>
      <c r="BC558" s="587" t="str">
        <f t="shared" si="127"/>
        <v/>
      </c>
      <c r="BD558" s="587" t="str">
        <f t="shared" si="128"/>
        <v/>
      </c>
      <c r="BE558" s="808"/>
      <c r="BF558" s="646"/>
      <c r="BG558" s="649"/>
      <c r="BH558" s="649"/>
    </row>
    <row r="559" spans="2:60" ht="13.5" customHeight="1" x14ac:dyDescent="0.25">
      <c r="B559" s="401"/>
      <c r="D559" s="416">
        <f t="shared" si="140"/>
        <v>549</v>
      </c>
      <c r="E559" s="534"/>
      <c r="F559" s="534"/>
      <c r="G559" s="534"/>
      <c r="H559" s="534"/>
      <c r="I559" s="571"/>
      <c r="J559" s="571"/>
      <c r="K559" s="571"/>
      <c r="L559" s="571"/>
      <c r="M559" s="571"/>
      <c r="N559" s="484"/>
      <c r="O559" s="484"/>
      <c r="P559" s="586"/>
      <c r="Q559" s="571"/>
      <c r="R559" s="571"/>
      <c r="S559" s="571"/>
      <c r="T559" s="899"/>
      <c r="U559" s="756"/>
      <c r="V559" s="756"/>
      <c r="W559" s="581"/>
      <c r="X559" s="571"/>
      <c r="Y559" s="571"/>
      <c r="Z559" s="571"/>
      <c r="AA559" s="791"/>
      <c r="AB559" s="583"/>
      <c r="AC559" s="571"/>
      <c r="AD559" s="813"/>
      <c r="AE559" s="646"/>
      <c r="AF559" s="730"/>
      <c r="AG559" s="646"/>
      <c r="AH559" s="730"/>
      <c r="AI559" s="646"/>
      <c r="AJ559" s="416">
        <f t="shared" si="139"/>
        <v>549</v>
      </c>
      <c r="AK559" s="416" t="str">
        <f t="shared" si="122"/>
        <v/>
      </c>
      <c r="AL559" s="416" t="str">
        <f t="shared" si="133"/>
        <v/>
      </c>
      <c r="AM559" s="416" t="str">
        <f t="shared" si="134"/>
        <v/>
      </c>
      <c r="AN559" s="731"/>
      <c r="AO559" s="732"/>
      <c r="AP559" s="732"/>
      <c r="AQ559" s="479"/>
      <c r="AR559" s="479"/>
      <c r="AS559" s="584"/>
      <c r="AT559" s="584"/>
      <c r="AU559" s="585" t="str">
        <f t="shared" si="137"/>
        <v/>
      </c>
      <c r="AV559" s="585" t="str">
        <f t="shared" si="138"/>
        <v/>
      </c>
      <c r="AW559" s="479"/>
      <c r="AX559" s="479"/>
      <c r="AY559" s="587" t="str">
        <f t="shared" si="123"/>
        <v/>
      </c>
      <c r="AZ559" s="587" t="str">
        <f t="shared" si="124"/>
        <v/>
      </c>
      <c r="BA559" s="587" t="str">
        <f t="shared" si="125"/>
        <v/>
      </c>
      <c r="BB559" s="587" t="str">
        <f t="shared" si="126"/>
        <v/>
      </c>
      <c r="BC559" s="587" t="str">
        <f t="shared" si="127"/>
        <v/>
      </c>
      <c r="BD559" s="587" t="str">
        <f t="shared" si="128"/>
        <v/>
      </c>
      <c r="BE559" s="808"/>
      <c r="BF559" s="646"/>
      <c r="BG559" s="649"/>
      <c r="BH559" s="649"/>
    </row>
    <row r="560" spans="2:60" ht="13.5" customHeight="1" x14ac:dyDescent="0.25">
      <c r="B560" s="401"/>
      <c r="D560" s="416">
        <f t="shared" si="140"/>
        <v>550</v>
      </c>
      <c r="E560" s="534"/>
      <c r="F560" s="534"/>
      <c r="G560" s="534"/>
      <c r="H560" s="534"/>
      <c r="I560" s="571"/>
      <c r="J560" s="571"/>
      <c r="K560" s="571"/>
      <c r="L560" s="571"/>
      <c r="M560" s="571"/>
      <c r="N560" s="484"/>
      <c r="O560" s="484"/>
      <c r="P560" s="586"/>
      <c r="Q560" s="571"/>
      <c r="R560" s="571"/>
      <c r="S560" s="571"/>
      <c r="T560" s="899"/>
      <c r="U560" s="756"/>
      <c r="V560" s="756"/>
      <c r="W560" s="581"/>
      <c r="X560" s="571"/>
      <c r="Y560" s="571"/>
      <c r="Z560" s="571"/>
      <c r="AA560" s="791"/>
      <c r="AB560" s="583"/>
      <c r="AC560" s="571"/>
      <c r="AD560" s="813"/>
      <c r="AE560" s="646"/>
      <c r="AF560" s="730"/>
      <c r="AG560" s="646"/>
      <c r="AH560" s="730"/>
      <c r="AI560" s="646"/>
      <c r="AJ560" s="416">
        <f t="shared" si="139"/>
        <v>550</v>
      </c>
      <c r="AK560" s="416" t="str">
        <f t="shared" si="122"/>
        <v/>
      </c>
      <c r="AL560" s="416" t="str">
        <f t="shared" si="133"/>
        <v/>
      </c>
      <c r="AM560" s="416" t="str">
        <f t="shared" si="134"/>
        <v/>
      </c>
      <c r="AN560" s="731"/>
      <c r="AO560" s="732"/>
      <c r="AP560" s="732"/>
      <c r="AQ560" s="479"/>
      <c r="AR560" s="479"/>
      <c r="AS560" s="584"/>
      <c r="AT560" s="584"/>
      <c r="AU560" s="585" t="str">
        <f t="shared" si="137"/>
        <v/>
      </c>
      <c r="AV560" s="585" t="str">
        <f t="shared" si="138"/>
        <v/>
      </c>
      <c r="AW560" s="479"/>
      <c r="AX560" s="479"/>
      <c r="AY560" s="587" t="str">
        <f t="shared" si="123"/>
        <v/>
      </c>
      <c r="AZ560" s="587" t="str">
        <f t="shared" si="124"/>
        <v/>
      </c>
      <c r="BA560" s="587" t="str">
        <f t="shared" si="125"/>
        <v/>
      </c>
      <c r="BB560" s="587" t="str">
        <f t="shared" si="126"/>
        <v/>
      </c>
      <c r="BC560" s="587" t="str">
        <f t="shared" si="127"/>
        <v/>
      </c>
      <c r="BD560" s="587" t="str">
        <f t="shared" si="128"/>
        <v/>
      </c>
      <c r="BE560" s="808"/>
      <c r="BF560" s="646"/>
      <c r="BG560" s="649"/>
      <c r="BH560" s="649"/>
    </row>
    <row r="561" spans="2:60" ht="13.5" customHeight="1" x14ac:dyDescent="0.25">
      <c r="B561" s="401"/>
      <c r="D561" s="416">
        <f t="shared" si="140"/>
        <v>551</v>
      </c>
      <c r="E561" s="534"/>
      <c r="F561" s="534"/>
      <c r="G561" s="534"/>
      <c r="H561" s="534"/>
      <c r="I561" s="571"/>
      <c r="J561" s="571"/>
      <c r="K561" s="571"/>
      <c r="L561" s="571"/>
      <c r="M561" s="571"/>
      <c r="N561" s="484"/>
      <c r="O561" s="484"/>
      <c r="P561" s="586"/>
      <c r="Q561" s="571"/>
      <c r="R561" s="571"/>
      <c r="S561" s="571"/>
      <c r="T561" s="899"/>
      <c r="U561" s="756"/>
      <c r="V561" s="756"/>
      <c r="W561" s="581"/>
      <c r="X561" s="571"/>
      <c r="Y561" s="571"/>
      <c r="Z561" s="571"/>
      <c r="AA561" s="791"/>
      <c r="AB561" s="583"/>
      <c r="AC561" s="571"/>
      <c r="AD561" s="813"/>
      <c r="AE561" s="646"/>
      <c r="AF561" s="730"/>
      <c r="AG561" s="646"/>
      <c r="AH561" s="730"/>
      <c r="AI561" s="646"/>
      <c r="AJ561" s="416">
        <f t="shared" si="139"/>
        <v>551</v>
      </c>
      <c r="AK561" s="416" t="str">
        <f t="shared" si="122"/>
        <v/>
      </c>
      <c r="AL561" s="416" t="str">
        <f t="shared" si="133"/>
        <v/>
      </c>
      <c r="AM561" s="416" t="str">
        <f t="shared" si="134"/>
        <v/>
      </c>
      <c r="AN561" s="731"/>
      <c r="AO561" s="732"/>
      <c r="AP561" s="732"/>
      <c r="AQ561" s="479"/>
      <c r="AR561" s="479"/>
      <c r="AS561" s="584"/>
      <c r="AT561" s="584"/>
      <c r="AU561" s="585" t="str">
        <f t="shared" si="137"/>
        <v/>
      </c>
      <c r="AV561" s="585" t="str">
        <f t="shared" si="138"/>
        <v/>
      </c>
      <c r="AW561" s="479"/>
      <c r="AX561" s="479"/>
      <c r="AY561" s="587" t="str">
        <f t="shared" si="123"/>
        <v/>
      </c>
      <c r="AZ561" s="587" t="str">
        <f t="shared" si="124"/>
        <v/>
      </c>
      <c r="BA561" s="587" t="str">
        <f t="shared" si="125"/>
        <v/>
      </c>
      <c r="BB561" s="587" t="str">
        <f t="shared" si="126"/>
        <v/>
      </c>
      <c r="BC561" s="587" t="str">
        <f t="shared" si="127"/>
        <v/>
      </c>
      <c r="BD561" s="587" t="str">
        <f t="shared" si="128"/>
        <v/>
      </c>
      <c r="BE561" s="808"/>
      <c r="BF561" s="646"/>
      <c r="BG561" s="649"/>
      <c r="BH561" s="649"/>
    </row>
    <row r="562" spans="2:60" ht="13.5" customHeight="1" x14ac:dyDescent="0.25">
      <c r="B562" s="401"/>
      <c r="D562" s="416">
        <f t="shared" si="140"/>
        <v>552</v>
      </c>
      <c r="E562" s="534"/>
      <c r="F562" s="534"/>
      <c r="G562" s="534"/>
      <c r="H562" s="534"/>
      <c r="I562" s="571"/>
      <c r="J562" s="571"/>
      <c r="K562" s="571"/>
      <c r="L562" s="571"/>
      <c r="M562" s="571"/>
      <c r="N562" s="484"/>
      <c r="O562" s="484"/>
      <c r="P562" s="586"/>
      <c r="Q562" s="571"/>
      <c r="R562" s="571"/>
      <c r="S562" s="571"/>
      <c r="T562" s="899"/>
      <c r="U562" s="756"/>
      <c r="V562" s="756"/>
      <c r="W562" s="581"/>
      <c r="X562" s="571"/>
      <c r="Y562" s="571"/>
      <c r="Z562" s="571"/>
      <c r="AA562" s="791"/>
      <c r="AB562" s="583"/>
      <c r="AC562" s="571"/>
      <c r="AD562" s="813"/>
      <c r="AE562" s="646"/>
      <c r="AF562" s="730"/>
      <c r="AG562" s="646"/>
      <c r="AH562" s="730"/>
      <c r="AI562" s="646"/>
      <c r="AJ562" s="416">
        <f t="shared" si="139"/>
        <v>552</v>
      </c>
      <c r="AK562" s="416" t="str">
        <f t="shared" si="122"/>
        <v/>
      </c>
      <c r="AL562" s="416" t="str">
        <f t="shared" si="133"/>
        <v/>
      </c>
      <c r="AM562" s="416" t="str">
        <f t="shared" si="134"/>
        <v/>
      </c>
      <c r="AN562" s="731"/>
      <c r="AO562" s="732"/>
      <c r="AP562" s="732"/>
      <c r="AQ562" s="479"/>
      <c r="AR562" s="479"/>
      <c r="AS562" s="584"/>
      <c r="AT562" s="584"/>
      <c r="AU562" s="585" t="str">
        <f t="shared" si="137"/>
        <v/>
      </c>
      <c r="AV562" s="585" t="str">
        <f t="shared" si="138"/>
        <v/>
      </c>
      <c r="AW562" s="479"/>
      <c r="AX562" s="479"/>
      <c r="AY562" s="587" t="str">
        <f t="shared" si="123"/>
        <v/>
      </c>
      <c r="AZ562" s="587" t="str">
        <f t="shared" si="124"/>
        <v/>
      </c>
      <c r="BA562" s="587" t="str">
        <f t="shared" si="125"/>
        <v/>
      </c>
      <c r="BB562" s="587" t="str">
        <f t="shared" si="126"/>
        <v/>
      </c>
      <c r="BC562" s="587" t="str">
        <f t="shared" si="127"/>
        <v/>
      </c>
      <c r="BD562" s="587" t="str">
        <f t="shared" si="128"/>
        <v/>
      </c>
      <c r="BE562" s="808"/>
      <c r="BF562" s="646"/>
      <c r="BG562" s="649"/>
      <c r="BH562" s="649"/>
    </row>
    <row r="563" spans="2:60" ht="13.5" customHeight="1" x14ac:dyDescent="0.25">
      <c r="B563" s="401"/>
      <c r="D563" s="416">
        <f t="shared" si="140"/>
        <v>553</v>
      </c>
      <c r="E563" s="534"/>
      <c r="F563" s="534"/>
      <c r="G563" s="534"/>
      <c r="H563" s="534"/>
      <c r="I563" s="571"/>
      <c r="J563" s="571"/>
      <c r="K563" s="571"/>
      <c r="L563" s="571"/>
      <c r="M563" s="571"/>
      <c r="N563" s="484"/>
      <c r="O563" s="484"/>
      <c r="P563" s="586"/>
      <c r="Q563" s="571"/>
      <c r="R563" s="571"/>
      <c r="S563" s="571"/>
      <c r="T563" s="899"/>
      <c r="U563" s="756"/>
      <c r="V563" s="756"/>
      <c r="W563" s="581"/>
      <c r="X563" s="571"/>
      <c r="Y563" s="571"/>
      <c r="Z563" s="571"/>
      <c r="AA563" s="791"/>
      <c r="AB563" s="583"/>
      <c r="AC563" s="571"/>
      <c r="AD563" s="813"/>
      <c r="AE563" s="646"/>
      <c r="AF563" s="730"/>
      <c r="AG563" s="646"/>
      <c r="AH563" s="730"/>
      <c r="AI563" s="646"/>
      <c r="AJ563" s="416">
        <f t="shared" si="139"/>
        <v>553</v>
      </c>
      <c r="AK563" s="416" t="str">
        <f t="shared" si="122"/>
        <v/>
      </c>
      <c r="AL563" s="416" t="str">
        <f t="shared" si="133"/>
        <v/>
      </c>
      <c r="AM563" s="416" t="str">
        <f t="shared" si="134"/>
        <v/>
      </c>
      <c r="AN563" s="731"/>
      <c r="AO563" s="732"/>
      <c r="AP563" s="732"/>
      <c r="AQ563" s="479"/>
      <c r="AR563" s="479"/>
      <c r="AS563" s="584"/>
      <c r="AT563" s="584"/>
      <c r="AU563" s="585" t="str">
        <f t="shared" si="137"/>
        <v/>
      </c>
      <c r="AV563" s="585" t="str">
        <f t="shared" si="138"/>
        <v/>
      </c>
      <c r="AW563" s="479"/>
      <c r="AX563" s="479"/>
      <c r="AY563" s="587" t="str">
        <f t="shared" si="123"/>
        <v/>
      </c>
      <c r="AZ563" s="587" t="str">
        <f t="shared" si="124"/>
        <v/>
      </c>
      <c r="BA563" s="587" t="str">
        <f t="shared" si="125"/>
        <v/>
      </c>
      <c r="BB563" s="587" t="str">
        <f t="shared" si="126"/>
        <v/>
      </c>
      <c r="BC563" s="587" t="str">
        <f t="shared" si="127"/>
        <v/>
      </c>
      <c r="BD563" s="587" t="str">
        <f t="shared" si="128"/>
        <v/>
      </c>
      <c r="BE563" s="808"/>
      <c r="BF563" s="646"/>
      <c r="BG563" s="649"/>
      <c r="BH563" s="649"/>
    </row>
    <row r="564" spans="2:60" ht="13.5" customHeight="1" x14ac:dyDescent="0.25">
      <c r="B564" s="401"/>
      <c r="D564" s="416">
        <f t="shared" si="140"/>
        <v>554</v>
      </c>
      <c r="E564" s="534"/>
      <c r="F564" s="534"/>
      <c r="G564" s="534"/>
      <c r="H564" s="534"/>
      <c r="I564" s="571"/>
      <c r="J564" s="571"/>
      <c r="K564" s="571"/>
      <c r="L564" s="571"/>
      <c r="M564" s="571"/>
      <c r="N564" s="484"/>
      <c r="O564" s="484"/>
      <c r="P564" s="586"/>
      <c r="Q564" s="571"/>
      <c r="R564" s="571"/>
      <c r="S564" s="571"/>
      <c r="T564" s="899"/>
      <c r="U564" s="756"/>
      <c r="V564" s="756"/>
      <c r="W564" s="581"/>
      <c r="X564" s="571"/>
      <c r="Y564" s="571"/>
      <c r="Z564" s="571"/>
      <c r="AA564" s="791"/>
      <c r="AB564" s="583"/>
      <c r="AC564" s="571"/>
      <c r="AD564" s="813"/>
      <c r="AE564" s="646"/>
      <c r="AF564" s="730"/>
      <c r="AG564" s="646"/>
      <c r="AH564" s="730"/>
      <c r="AI564" s="646"/>
      <c r="AJ564" s="416">
        <f t="shared" si="139"/>
        <v>554</v>
      </c>
      <c r="AK564" s="416" t="str">
        <f t="shared" si="122"/>
        <v/>
      </c>
      <c r="AL564" s="416" t="str">
        <f t="shared" si="133"/>
        <v/>
      </c>
      <c r="AM564" s="416" t="str">
        <f t="shared" si="134"/>
        <v/>
      </c>
      <c r="AN564" s="731"/>
      <c r="AO564" s="732"/>
      <c r="AP564" s="732"/>
      <c r="AQ564" s="479"/>
      <c r="AR564" s="479"/>
      <c r="AS564" s="584"/>
      <c r="AT564" s="584"/>
      <c r="AU564" s="585" t="str">
        <f t="shared" si="137"/>
        <v/>
      </c>
      <c r="AV564" s="585" t="str">
        <f t="shared" si="138"/>
        <v/>
      </c>
      <c r="AW564" s="479"/>
      <c r="AX564" s="479"/>
      <c r="AY564" s="587" t="str">
        <f t="shared" si="123"/>
        <v/>
      </c>
      <c r="AZ564" s="587" t="str">
        <f t="shared" si="124"/>
        <v/>
      </c>
      <c r="BA564" s="587" t="str">
        <f t="shared" si="125"/>
        <v/>
      </c>
      <c r="BB564" s="587" t="str">
        <f t="shared" si="126"/>
        <v/>
      </c>
      <c r="BC564" s="587" t="str">
        <f t="shared" si="127"/>
        <v/>
      </c>
      <c r="BD564" s="587" t="str">
        <f t="shared" si="128"/>
        <v/>
      </c>
      <c r="BE564" s="808"/>
      <c r="BF564" s="646"/>
      <c r="BG564" s="649"/>
      <c r="BH564" s="649"/>
    </row>
    <row r="565" spans="2:60" ht="13.5" customHeight="1" x14ac:dyDescent="0.25">
      <c r="B565" s="401"/>
      <c r="D565" s="416">
        <f t="shared" si="140"/>
        <v>555</v>
      </c>
      <c r="E565" s="534"/>
      <c r="F565" s="534"/>
      <c r="G565" s="534"/>
      <c r="H565" s="534"/>
      <c r="I565" s="571"/>
      <c r="J565" s="571"/>
      <c r="K565" s="571"/>
      <c r="L565" s="571"/>
      <c r="M565" s="571"/>
      <c r="N565" s="484"/>
      <c r="O565" s="484"/>
      <c r="P565" s="586"/>
      <c r="Q565" s="571"/>
      <c r="R565" s="571"/>
      <c r="S565" s="571"/>
      <c r="T565" s="899"/>
      <c r="U565" s="756"/>
      <c r="V565" s="756"/>
      <c r="W565" s="581"/>
      <c r="X565" s="571"/>
      <c r="Y565" s="571"/>
      <c r="Z565" s="571"/>
      <c r="AA565" s="791"/>
      <c r="AB565" s="583"/>
      <c r="AC565" s="571"/>
      <c r="AD565" s="813"/>
      <c r="AE565" s="646"/>
      <c r="AF565" s="730"/>
      <c r="AG565" s="646"/>
      <c r="AH565" s="730"/>
      <c r="AI565" s="646"/>
      <c r="AJ565" s="416">
        <f t="shared" si="139"/>
        <v>555</v>
      </c>
      <c r="AK565" s="416" t="str">
        <f t="shared" si="122"/>
        <v/>
      </c>
      <c r="AL565" s="416" t="str">
        <f t="shared" si="133"/>
        <v/>
      </c>
      <c r="AM565" s="416" t="str">
        <f t="shared" si="134"/>
        <v/>
      </c>
      <c r="AN565" s="731"/>
      <c r="AO565" s="732"/>
      <c r="AP565" s="732"/>
      <c r="AQ565" s="479"/>
      <c r="AR565" s="479"/>
      <c r="AS565" s="584"/>
      <c r="AT565" s="584"/>
      <c r="AU565" s="585" t="str">
        <f t="shared" si="137"/>
        <v/>
      </c>
      <c r="AV565" s="585" t="str">
        <f t="shared" si="138"/>
        <v/>
      </c>
      <c r="AW565" s="479"/>
      <c r="AX565" s="479"/>
      <c r="AY565" s="587" t="str">
        <f t="shared" si="123"/>
        <v/>
      </c>
      <c r="AZ565" s="587" t="str">
        <f t="shared" si="124"/>
        <v/>
      </c>
      <c r="BA565" s="587" t="str">
        <f t="shared" si="125"/>
        <v/>
      </c>
      <c r="BB565" s="587" t="str">
        <f t="shared" si="126"/>
        <v/>
      </c>
      <c r="BC565" s="587" t="str">
        <f t="shared" si="127"/>
        <v/>
      </c>
      <c r="BD565" s="587" t="str">
        <f t="shared" si="128"/>
        <v/>
      </c>
      <c r="BE565" s="808"/>
      <c r="BF565" s="646"/>
      <c r="BG565" s="649"/>
      <c r="BH565" s="649"/>
    </row>
    <row r="566" spans="2:60" ht="13.5" customHeight="1" x14ac:dyDescent="0.25">
      <c r="B566" s="401"/>
      <c r="D566" s="416">
        <f t="shared" si="140"/>
        <v>556</v>
      </c>
      <c r="E566" s="534"/>
      <c r="F566" s="534"/>
      <c r="G566" s="534"/>
      <c r="H566" s="534"/>
      <c r="I566" s="571"/>
      <c r="J566" s="571"/>
      <c r="K566" s="571"/>
      <c r="L566" s="571"/>
      <c r="M566" s="571"/>
      <c r="N566" s="484"/>
      <c r="O566" s="484"/>
      <c r="P566" s="586"/>
      <c r="Q566" s="571"/>
      <c r="R566" s="571"/>
      <c r="S566" s="571"/>
      <c r="T566" s="899"/>
      <c r="U566" s="756"/>
      <c r="V566" s="756"/>
      <c r="W566" s="581"/>
      <c r="X566" s="571"/>
      <c r="Y566" s="571"/>
      <c r="Z566" s="571"/>
      <c r="AA566" s="791"/>
      <c r="AB566" s="583"/>
      <c r="AC566" s="571"/>
      <c r="AD566" s="813"/>
      <c r="AE566" s="646"/>
      <c r="AF566" s="730"/>
      <c r="AG566" s="646"/>
      <c r="AH566" s="730"/>
      <c r="AI566" s="646"/>
      <c r="AJ566" s="416">
        <f t="shared" si="139"/>
        <v>556</v>
      </c>
      <c r="AK566" s="416" t="str">
        <f t="shared" si="122"/>
        <v/>
      </c>
      <c r="AL566" s="416" t="str">
        <f t="shared" si="133"/>
        <v/>
      </c>
      <c r="AM566" s="416" t="str">
        <f t="shared" si="134"/>
        <v/>
      </c>
      <c r="AN566" s="731"/>
      <c r="AO566" s="732"/>
      <c r="AP566" s="732"/>
      <c r="AQ566" s="479"/>
      <c r="AR566" s="479"/>
      <c r="AS566" s="584"/>
      <c r="AT566" s="584"/>
      <c r="AU566" s="585" t="str">
        <f t="shared" si="137"/>
        <v/>
      </c>
      <c r="AV566" s="585" t="str">
        <f t="shared" si="138"/>
        <v/>
      </c>
      <c r="AW566" s="479"/>
      <c r="AX566" s="479"/>
      <c r="AY566" s="587" t="str">
        <f t="shared" si="123"/>
        <v/>
      </c>
      <c r="AZ566" s="587" t="str">
        <f t="shared" si="124"/>
        <v/>
      </c>
      <c r="BA566" s="587" t="str">
        <f t="shared" si="125"/>
        <v/>
      </c>
      <c r="BB566" s="587" t="str">
        <f t="shared" si="126"/>
        <v/>
      </c>
      <c r="BC566" s="587" t="str">
        <f t="shared" si="127"/>
        <v/>
      </c>
      <c r="BD566" s="587" t="str">
        <f t="shared" si="128"/>
        <v/>
      </c>
      <c r="BE566" s="808"/>
      <c r="BF566" s="646"/>
      <c r="BG566" s="649"/>
      <c r="BH566" s="649"/>
    </row>
    <row r="567" spans="2:60" ht="13.5" customHeight="1" x14ac:dyDescent="0.25">
      <c r="B567" s="401"/>
      <c r="D567" s="416">
        <f t="shared" si="140"/>
        <v>557</v>
      </c>
      <c r="E567" s="534"/>
      <c r="F567" s="534"/>
      <c r="G567" s="534"/>
      <c r="H567" s="534"/>
      <c r="I567" s="571"/>
      <c r="J567" s="571"/>
      <c r="K567" s="571"/>
      <c r="L567" s="571"/>
      <c r="M567" s="571"/>
      <c r="N567" s="484"/>
      <c r="O567" s="484"/>
      <c r="P567" s="586"/>
      <c r="Q567" s="571"/>
      <c r="R567" s="571"/>
      <c r="S567" s="571"/>
      <c r="T567" s="899"/>
      <c r="U567" s="756"/>
      <c r="V567" s="756"/>
      <c r="W567" s="581"/>
      <c r="X567" s="571"/>
      <c r="Y567" s="571"/>
      <c r="Z567" s="571"/>
      <c r="AA567" s="791"/>
      <c r="AB567" s="583"/>
      <c r="AC567" s="571"/>
      <c r="AD567" s="813"/>
      <c r="AE567" s="646"/>
      <c r="AF567" s="730"/>
      <c r="AG567" s="646"/>
      <c r="AH567" s="730"/>
      <c r="AI567" s="646"/>
      <c r="AJ567" s="416">
        <f t="shared" si="139"/>
        <v>557</v>
      </c>
      <c r="AK567" s="416" t="str">
        <f t="shared" si="122"/>
        <v/>
      </c>
      <c r="AL567" s="416" t="str">
        <f t="shared" ref="AL567:AL610" si="141">IF(G567="","",G567)</f>
        <v/>
      </c>
      <c r="AM567" s="416" t="str">
        <f t="shared" ref="AM567:AM610" si="142">IF(H567="","",H567)</f>
        <v/>
      </c>
      <c r="AN567" s="731"/>
      <c r="AO567" s="732"/>
      <c r="AP567" s="732"/>
      <c r="AQ567" s="479"/>
      <c r="AR567" s="479"/>
      <c r="AS567" s="584"/>
      <c r="AT567" s="584"/>
      <c r="AU567" s="585" t="str">
        <f t="shared" si="137"/>
        <v/>
      </c>
      <c r="AV567" s="585" t="str">
        <f t="shared" si="138"/>
        <v/>
      </c>
      <c r="AW567" s="479"/>
      <c r="AX567" s="479"/>
      <c r="AY567" s="587" t="str">
        <f t="shared" si="123"/>
        <v/>
      </c>
      <c r="AZ567" s="587" t="str">
        <f t="shared" si="124"/>
        <v/>
      </c>
      <c r="BA567" s="587" t="str">
        <f t="shared" si="125"/>
        <v/>
      </c>
      <c r="BB567" s="587" t="str">
        <f t="shared" si="126"/>
        <v/>
      </c>
      <c r="BC567" s="587" t="str">
        <f t="shared" si="127"/>
        <v/>
      </c>
      <c r="BD567" s="587" t="str">
        <f t="shared" si="128"/>
        <v/>
      </c>
      <c r="BE567" s="808"/>
      <c r="BF567" s="646"/>
      <c r="BG567" s="649"/>
      <c r="BH567" s="649"/>
    </row>
    <row r="568" spans="2:60" ht="13.5" customHeight="1" x14ac:dyDescent="0.25">
      <c r="B568" s="401"/>
      <c r="D568" s="416">
        <f t="shared" si="140"/>
        <v>558</v>
      </c>
      <c r="E568" s="534"/>
      <c r="F568" s="534"/>
      <c r="G568" s="534"/>
      <c r="H568" s="534"/>
      <c r="I568" s="571"/>
      <c r="J568" s="571"/>
      <c r="K568" s="571"/>
      <c r="L568" s="571"/>
      <c r="M568" s="571"/>
      <c r="N568" s="484"/>
      <c r="O568" s="484"/>
      <c r="P568" s="586"/>
      <c r="Q568" s="571"/>
      <c r="R568" s="571"/>
      <c r="S568" s="571"/>
      <c r="T568" s="899"/>
      <c r="U568" s="756"/>
      <c r="V568" s="756"/>
      <c r="W568" s="581"/>
      <c r="X568" s="571"/>
      <c r="Y568" s="571"/>
      <c r="Z568" s="571"/>
      <c r="AA568" s="791"/>
      <c r="AB568" s="583"/>
      <c r="AC568" s="571"/>
      <c r="AD568" s="813"/>
      <c r="AE568" s="646"/>
      <c r="AF568" s="730"/>
      <c r="AG568" s="646"/>
      <c r="AH568" s="730"/>
      <c r="AI568" s="646"/>
      <c r="AJ568" s="416">
        <f t="shared" si="139"/>
        <v>558</v>
      </c>
      <c r="AK568" s="416" t="str">
        <f t="shared" si="122"/>
        <v/>
      </c>
      <c r="AL568" s="416" t="str">
        <f t="shared" si="141"/>
        <v/>
      </c>
      <c r="AM568" s="416" t="str">
        <f t="shared" si="142"/>
        <v/>
      </c>
      <c r="AN568" s="731"/>
      <c r="AO568" s="732"/>
      <c r="AP568" s="732"/>
      <c r="AQ568" s="479"/>
      <c r="AR568" s="479"/>
      <c r="AS568" s="584"/>
      <c r="AT568" s="584"/>
      <c r="AU568" s="585" t="str">
        <f t="shared" si="137"/>
        <v/>
      </c>
      <c r="AV568" s="585" t="str">
        <f t="shared" si="138"/>
        <v/>
      </c>
      <c r="AW568" s="479"/>
      <c r="AX568" s="479"/>
      <c r="AY568" s="587" t="str">
        <f t="shared" si="123"/>
        <v/>
      </c>
      <c r="AZ568" s="587" t="str">
        <f t="shared" si="124"/>
        <v/>
      </c>
      <c r="BA568" s="587" t="str">
        <f t="shared" si="125"/>
        <v/>
      </c>
      <c r="BB568" s="587" t="str">
        <f t="shared" si="126"/>
        <v/>
      </c>
      <c r="BC568" s="587" t="str">
        <f t="shared" si="127"/>
        <v/>
      </c>
      <c r="BD568" s="587" t="str">
        <f t="shared" si="128"/>
        <v/>
      </c>
      <c r="BE568" s="808"/>
      <c r="BF568" s="646"/>
      <c r="BG568" s="649"/>
      <c r="BH568" s="649"/>
    </row>
    <row r="569" spans="2:60" ht="13.5" customHeight="1" x14ac:dyDescent="0.25">
      <c r="B569" s="401"/>
      <c r="D569" s="416">
        <f t="shared" si="140"/>
        <v>559</v>
      </c>
      <c r="E569" s="534"/>
      <c r="F569" s="534"/>
      <c r="G569" s="534"/>
      <c r="H569" s="534"/>
      <c r="I569" s="571"/>
      <c r="J569" s="571"/>
      <c r="K569" s="571"/>
      <c r="L569" s="571"/>
      <c r="M569" s="571"/>
      <c r="N569" s="484"/>
      <c r="O569" s="484"/>
      <c r="P569" s="586"/>
      <c r="Q569" s="571"/>
      <c r="R569" s="571"/>
      <c r="S569" s="571"/>
      <c r="T569" s="899"/>
      <c r="U569" s="756"/>
      <c r="V569" s="756"/>
      <c r="W569" s="581"/>
      <c r="X569" s="571"/>
      <c r="Y569" s="571"/>
      <c r="Z569" s="571"/>
      <c r="AA569" s="791"/>
      <c r="AB569" s="583"/>
      <c r="AC569" s="571"/>
      <c r="AD569" s="813"/>
      <c r="AE569" s="646"/>
      <c r="AF569" s="730"/>
      <c r="AG569" s="646"/>
      <c r="AH569" s="730"/>
      <c r="AI569" s="646"/>
      <c r="AJ569" s="416">
        <f t="shared" si="139"/>
        <v>559</v>
      </c>
      <c r="AK569" s="416" t="str">
        <f t="shared" si="122"/>
        <v/>
      </c>
      <c r="AL569" s="416" t="str">
        <f t="shared" si="141"/>
        <v/>
      </c>
      <c r="AM569" s="416" t="str">
        <f t="shared" si="142"/>
        <v/>
      </c>
      <c r="AN569" s="731"/>
      <c r="AO569" s="732"/>
      <c r="AP569" s="732"/>
      <c r="AQ569" s="479"/>
      <c r="AR569" s="479"/>
      <c r="AS569" s="584"/>
      <c r="AT569" s="584"/>
      <c r="AU569" s="585" t="str">
        <f t="shared" si="137"/>
        <v/>
      </c>
      <c r="AV569" s="585" t="str">
        <f t="shared" si="138"/>
        <v/>
      </c>
      <c r="AW569" s="479"/>
      <c r="AX569" s="479"/>
      <c r="AY569" s="587" t="str">
        <f t="shared" si="123"/>
        <v/>
      </c>
      <c r="AZ569" s="587" t="str">
        <f t="shared" si="124"/>
        <v/>
      </c>
      <c r="BA569" s="587" t="str">
        <f t="shared" si="125"/>
        <v/>
      </c>
      <c r="BB569" s="587" t="str">
        <f t="shared" si="126"/>
        <v/>
      </c>
      <c r="BC569" s="587" t="str">
        <f t="shared" si="127"/>
        <v/>
      </c>
      <c r="BD569" s="587" t="str">
        <f t="shared" si="128"/>
        <v/>
      </c>
      <c r="BE569" s="808"/>
      <c r="BF569" s="646"/>
      <c r="BG569" s="649"/>
      <c r="BH569" s="649"/>
    </row>
    <row r="570" spans="2:60" ht="13.5" customHeight="1" x14ac:dyDescent="0.25">
      <c r="B570" s="401"/>
      <c r="D570" s="416">
        <f t="shared" si="140"/>
        <v>560</v>
      </c>
      <c r="E570" s="534"/>
      <c r="F570" s="534"/>
      <c r="G570" s="534"/>
      <c r="H570" s="534"/>
      <c r="I570" s="571"/>
      <c r="J570" s="571"/>
      <c r="K570" s="571"/>
      <c r="L570" s="571"/>
      <c r="M570" s="571"/>
      <c r="N570" s="484"/>
      <c r="O570" s="484"/>
      <c r="P570" s="586"/>
      <c r="Q570" s="571"/>
      <c r="R570" s="571"/>
      <c r="S570" s="571"/>
      <c r="T570" s="899"/>
      <c r="U570" s="756"/>
      <c r="V570" s="756"/>
      <c r="W570" s="581"/>
      <c r="X570" s="571"/>
      <c r="Y570" s="571"/>
      <c r="Z570" s="571"/>
      <c r="AA570" s="791"/>
      <c r="AB570" s="583"/>
      <c r="AC570" s="571"/>
      <c r="AD570" s="813"/>
      <c r="AE570" s="646"/>
      <c r="AF570" s="730"/>
      <c r="AG570" s="646"/>
      <c r="AH570" s="730"/>
      <c r="AI570" s="646"/>
      <c r="AJ570" s="416">
        <f t="shared" si="139"/>
        <v>560</v>
      </c>
      <c r="AK570" s="416" t="str">
        <f t="shared" si="122"/>
        <v/>
      </c>
      <c r="AL570" s="416" t="str">
        <f t="shared" si="141"/>
        <v/>
      </c>
      <c r="AM570" s="416" t="str">
        <f t="shared" si="142"/>
        <v/>
      </c>
      <c r="AN570" s="731"/>
      <c r="AO570" s="732"/>
      <c r="AP570" s="732"/>
      <c r="AQ570" s="479"/>
      <c r="AR570" s="479"/>
      <c r="AS570" s="584"/>
      <c r="AT570" s="584"/>
      <c r="AU570" s="585" t="str">
        <f t="shared" si="137"/>
        <v/>
      </c>
      <c r="AV570" s="585" t="str">
        <f t="shared" si="138"/>
        <v/>
      </c>
      <c r="AW570" s="479"/>
      <c r="AX570" s="479"/>
      <c r="AY570" s="587" t="str">
        <f t="shared" si="123"/>
        <v/>
      </c>
      <c r="AZ570" s="587" t="str">
        <f t="shared" si="124"/>
        <v/>
      </c>
      <c r="BA570" s="587" t="str">
        <f t="shared" si="125"/>
        <v/>
      </c>
      <c r="BB570" s="587" t="str">
        <f t="shared" si="126"/>
        <v/>
      </c>
      <c r="BC570" s="587" t="str">
        <f t="shared" si="127"/>
        <v/>
      </c>
      <c r="BD570" s="587" t="str">
        <f t="shared" si="128"/>
        <v/>
      </c>
      <c r="BE570" s="808"/>
      <c r="BF570" s="646"/>
      <c r="BG570" s="649"/>
      <c r="BH570" s="649"/>
    </row>
    <row r="571" spans="2:60" ht="13.5" customHeight="1" x14ac:dyDescent="0.25">
      <c r="B571" s="401"/>
      <c r="D571" s="416">
        <f t="shared" si="140"/>
        <v>561</v>
      </c>
      <c r="E571" s="534"/>
      <c r="F571" s="534"/>
      <c r="G571" s="534"/>
      <c r="H571" s="534"/>
      <c r="I571" s="571"/>
      <c r="J571" s="571"/>
      <c r="K571" s="571"/>
      <c r="L571" s="571"/>
      <c r="M571" s="571"/>
      <c r="N571" s="484"/>
      <c r="O571" s="484"/>
      <c r="P571" s="586"/>
      <c r="Q571" s="571"/>
      <c r="R571" s="571"/>
      <c r="S571" s="571"/>
      <c r="T571" s="899"/>
      <c r="U571" s="756"/>
      <c r="V571" s="756"/>
      <c r="W571" s="581"/>
      <c r="X571" s="571"/>
      <c r="Y571" s="571"/>
      <c r="Z571" s="571"/>
      <c r="AA571" s="791"/>
      <c r="AB571" s="583"/>
      <c r="AC571" s="571"/>
      <c r="AD571" s="813"/>
      <c r="AE571" s="646"/>
      <c r="AF571" s="730"/>
      <c r="AG571" s="646"/>
      <c r="AH571" s="730"/>
      <c r="AI571" s="646"/>
      <c r="AJ571" s="416">
        <f t="shared" si="139"/>
        <v>561</v>
      </c>
      <c r="AK571" s="416" t="str">
        <f t="shared" si="122"/>
        <v/>
      </c>
      <c r="AL571" s="416" t="str">
        <f t="shared" si="141"/>
        <v/>
      </c>
      <c r="AM571" s="416" t="str">
        <f t="shared" si="142"/>
        <v/>
      </c>
      <c r="AN571" s="731"/>
      <c r="AO571" s="732"/>
      <c r="AP571" s="732"/>
      <c r="AQ571" s="479"/>
      <c r="AR571" s="479"/>
      <c r="AS571" s="584"/>
      <c r="AT571" s="584"/>
      <c r="AU571" s="585" t="str">
        <f t="shared" si="137"/>
        <v/>
      </c>
      <c r="AV571" s="585" t="str">
        <f t="shared" si="138"/>
        <v/>
      </c>
      <c r="AW571" s="479"/>
      <c r="AX571" s="479"/>
      <c r="AY571" s="587" t="str">
        <f t="shared" si="123"/>
        <v/>
      </c>
      <c r="AZ571" s="587" t="str">
        <f t="shared" si="124"/>
        <v/>
      </c>
      <c r="BA571" s="587" t="str">
        <f t="shared" si="125"/>
        <v/>
      </c>
      <c r="BB571" s="587" t="str">
        <f t="shared" si="126"/>
        <v/>
      </c>
      <c r="BC571" s="587" t="str">
        <f t="shared" si="127"/>
        <v/>
      </c>
      <c r="BD571" s="587" t="str">
        <f t="shared" si="128"/>
        <v/>
      </c>
      <c r="BE571" s="808"/>
      <c r="BF571" s="646"/>
      <c r="BG571" s="649"/>
      <c r="BH571" s="649"/>
    </row>
    <row r="572" spans="2:60" ht="13.5" customHeight="1" x14ac:dyDescent="0.25">
      <c r="B572" s="401"/>
      <c r="D572" s="416">
        <f t="shared" si="140"/>
        <v>562</v>
      </c>
      <c r="E572" s="534"/>
      <c r="F572" s="534"/>
      <c r="G572" s="534"/>
      <c r="H572" s="534"/>
      <c r="I572" s="571"/>
      <c r="J572" s="571"/>
      <c r="K572" s="571"/>
      <c r="L572" s="571"/>
      <c r="M572" s="571"/>
      <c r="N572" s="484"/>
      <c r="O572" s="484"/>
      <c r="P572" s="586"/>
      <c r="Q572" s="571"/>
      <c r="R572" s="571"/>
      <c r="S572" s="571"/>
      <c r="T572" s="899"/>
      <c r="U572" s="756"/>
      <c r="V572" s="756"/>
      <c r="W572" s="581"/>
      <c r="X572" s="571"/>
      <c r="Y572" s="571"/>
      <c r="Z572" s="571"/>
      <c r="AA572" s="791"/>
      <c r="AB572" s="583"/>
      <c r="AC572" s="571"/>
      <c r="AD572" s="813"/>
      <c r="AE572" s="646"/>
      <c r="AF572" s="730"/>
      <c r="AG572" s="646"/>
      <c r="AH572" s="730"/>
      <c r="AI572" s="646"/>
      <c r="AJ572" s="416">
        <f t="shared" si="139"/>
        <v>562</v>
      </c>
      <c r="AK572" s="416" t="str">
        <f t="shared" si="122"/>
        <v/>
      </c>
      <c r="AL572" s="416" t="str">
        <f t="shared" si="141"/>
        <v/>
      </c>
      <c r="AM572" s="416" t="str">
        <f t="shared" si="142"/>
        <v/>
      </c>
      <c r="AN572" s="731"/>
      <c r="AO572" s="732"/>
      <c r="AP572" s="732"/>
      <c r="AQ572" s="479"/>
      <c r="AR572" s="479"/>
      <c r="AS572" s="584"/>
      <c r="AT572" s="584"/>
      <c r="AU572" s="585" t="str">
        <f t="shared" si="137"/>
        <v/>
      </c>
      <c r="AV572" s="585" t="str">
        <f t="shared" si="138"/>
        <v/>
      </c>
      <c r="AW572" s="479"/>
      <c r="AX572" s="479"/>
      <c r="AY572" s="587" t="str">
        <f t="shared" si="123"/>
        <v/>
      </c>
      <c r="AZ572" s="587" t="str">
        <f t="shared" si="124"/>
        <v/>
      </c>
      <c r="BA572" s="587" t="str">
        <f t="shared" si="125"/>
        <v/>
      </c>
      <c r="BB572" s="587" t="str">
        <f t="shared" si="126"/>
        <v/>
      </c>
      <c r="BC572" s="587" t="str">
        <f t="shared" si="127"/>
        <v/>
      </c>
      <c r="BD572" s="587" t="str">
        <f t="shared" si="128"/>
        <v/>
      </c>
      <c r="BE572" s="808"/>
      <c r="BF572" s="646"/>
      <c r="BG572" s="649"/>
      <c r="BH572" s="649"/>
    </row>
    <row r="573" spans="2:60" ht="13.5" customHeight="1" x14ac:dyDescent="0.25">
      <c r="B573" s="401"/>
      <c r="D573" s="416">
        <f t="shared" si="140"/>
        <v>563</v>
      </c>
      <c r="E573" s="534"/>
      <c r="F573" s="534"/>
      <c r="G573" s="534"/>
      <c r="H573" s="534"/>
      <c r="I573" s="571"/>
      <c r="J573" s="571"/>
      <c r="K573" s="571"/>
      <c r="L573" s="571"/>
      <c r="M573" s="571"/>
      <c r="N573" s="484"/>
      <c r="O573" s="484"/>
      <c r="P573" s="586"/>
      <c r="Q573" s="571"/>
      <c r="R573" s="571"/>
      <c r="S573" s="571"/>
      <c r="T573" s="899"/>
      <c r="U573" s="756"/>
      <c r="V573" s="756"/>
      <c r="W573" s="581"/>
      <c r="X573" s="571"/>
      <c r="Y573" s="571"/>
      <c r="Z573" s="571"/>
      <c r="AA573" s="791"/>
      <c r="AB573" s="583"/>
      <c r="AC573" s="571"/>
      <c r="AD573" s="813"/>
      <c r="AE573" s="646"/>
      <c r="AF573" s="730"/>
      <c r="AG573" s="646"/>
      <c r="AH573" s="730"/>
      <c r="AI573" s="646"/>
      <c r="AJ573" s="416">
        <f t="shared" si="139"/>
        <v>563</v>
      </c>
      <c r="AK573" s="416" t="str">
        <f t="shared" si="122"/>
        <v/>
      </c>
      <c r="AL573" s="416" t="str">
        <f t="shared" si="141"/>
        <v/>
      </c>
      <c r="AM573" s="416" t="str">
        <f t="shared" si="142"/>
        <v/>
      </c>
      <c r="AN573" s="731"/>
      <c r="AO573" s="732"/>
      <c r="AP573" s="732"/>
      <c r="AQ573" s="479"/>
      <c r="AR573" s="479"/>
      <c r="AS573" s="584"/>
      <c r="AT573" s="584"/>
      <c r="AU573" s="585" t="str">
        <f t="shared" si="137"/>
        <v/>
      </c>
      <c r="AV573" s="585" t="str">
        <f t="shared" si="138"/>
        <v/>
      </c>
      <c r="AW573" s="479"/>
      <c r="AX573" s="479"/>
      <c r="AY573" s="587" t="str">
        <f t="shared" si="123"/>
        <v/>
      </c>
      <c r="AZ573" s="587" t="str">
        <f t="shared" si="124"/>
        <v/>
      </c>
      <c r="BA573" s="587" t="str">
        <f t="shared" si="125"/>
        <v/>
      </c>
      <c r="BB573" s="587" t="str">
        <f t="shared" si="126"/>
        <v/>
      </c>
      <c r="BC573" s="587" t="str">
        <f t="shared" si="127"/>
        <v/>
      </c>
      <c r="BD573" s="587" t="str">
        <f t="shared" si="128"/>
        <v/>
      </c>
      <c r="BE573" s="808"/>
      <c r="BF573" s="646"/>
      <c r="BG573" s="649"/>
      <c r="BH573" s="649"/>
    </row>
    <row r="574" spans="2:60" ht="13.5" customHeight="1" x14ac:dyDescent="0.25">
      <c r="B574" s="401"/>
      <c r="D574" s="416">
        <f t="shared" si="140"/>
        <v>564</v>
      </c>
      <c r="E574" s="534"/>
      <c r="F574" s="534"/>
      <c r="G574" s="534"/>
      <c r="H574" s="534"/>
      <c r="I574" s="571"/>
      <c r="J574" s="571"/>
      <c r="K574" s="571"/>
      <c r="L574" s="571"/>
      <c r="M574" s="571"/>
      <c r="N574" s="484"/>
      <c r="O574" s="484"/>
      <c r="P574" s="586"/>
      <c r="Q574" s="571"/>
      <c r="R574" s="571"/>
      <c r="S574" s="571"/>
      <c r="T574" s="899"/>
      <c r="U574" s="756"/>
      <c r="V574" s="756"/>
      <c r="W574" s="581"/>
      <c r="X574" s="571"/>
      <c r="Y574" s="571"/>
      <c r="Z574" s="571"/>
      <c r="AA574" s="791"/>
      <c r="AB574" s="583"/>
      <c r="AC574" s="571"/>
      <c r="AD574" s="813"/>
      <c r="AE574" s="646"/>
      <c r="AF574" s="730"/>
      <c r="AG574" s="646"/>
      <c r="AH574" s="730"/>
      <c r="AI574" s="646"/>
      <c r="AJ574" s="416">
        <f t="shared" si="139"/>
        <v>564</v>
      </c>
      <c r="AK574" s="416" t="str">
        <f t="shared" si="122"/>
        <v/>
      </c>
      <c r="AL574" s="416" t="str">
        <f t="shared" si="141"/>
        <v/>
      </c>
      <c r="AM574" s="416" t="str">
        <f t="shared" si="142"/>
        <v/>
      </c>
      <c r="AN574" s="731"/>
      <c r="AO574" s="732"/>
      <c r="AP574" s="732"/>
      <c r="AQ574" s="479"/>
      <c r="AR574" s="479"/>
      <c r="AS574" s="584"/>
      <c r="AT574" s="584"/>
      <c r="AU574" s="585" t="str">
        <f t="shared" si="137"/>
        <v/>
      </c>
      <c r="AV574" s="585" t="str">
        <f t="shared" si="138"/>
        <v/>
      </c>
      <c r="AW574" s="479"/>
      <c r="AX574" s="479"/>
      <c r="AY574" s="587" t="str">
        <f t="shared" si="123"/>
        <v/>
      </c>
      <c r="AZ574" s="587" t="str">
        <f t="shared" si="124"/>
        <v/>
      </c>
      <c r="BA574" s="587" t="str">
        <f t="shared" si="125"/>
        <v/>
      </c>
      <c r="BB574" s="587" t="str">
        <f t="shared" si="126"/>
        <v/>
      </c>
      <c r="BC574" s="587" t="str">
        <f t="shared" si="127"/>
        <v/>
      </c>
      <c r="BD574" s="587" t="str">
        <f t="shared" si="128"/>
        <v/>
      </c>
      <c r="BE574" s="808"/>
      <c r="BF574" s="646"/>
      <c r="BG574" s="649"/>
      <c r="BH574" s="649"/>
    </row>
    <row r="575" spans="2:60" ht="13.5" customHeight="1" x14ac:dyDescent="0.25">
      <c r="B575" s="401"/>
      <c r="D575" s="416">
        <f t="shared" si="140"/>
        <v>565</v>
      </c>
      <c r="E575" s="534"/>
      <c r="F575" s="534"/>
      <c r="G575" s="534"/>
      <c r="H575" s="534"/>
      <c r="I575" s="571"/>
      <c r="J575" s="571"/>
      <c r="K575" s="571"/>
      <c r="L575" s="571"/>
      <c r="M575" s="571"/>
      <c r="N575" s="484"/>
      <c r="O575" s="484"/>
      <c r="P575" s="586"/>
      <c r="Q575" s="571"/>
      <c r="R575" s="571"/>
      <c r="S575" s="571"/>
      <c r="T575" s="899"/>
      <c r="U575" s="756"/>
      <c r="V575" s="756"/>
      <c r="W575" s="581"/>
      <c r="X575" s="571"/>
      <c r="Y575" s="571"/>
      <c r="Z575" s="571"/>
      <c r="AA575" s="791"/>
      <c r="AB575" s="583"/>
      <c r="AC575" s="571"/>
      <c r="AD575" s="813"/>
      <c r="AE575" s="646"/>
      <c r="AF575" s="730"/>
      <c r="AG575" s="646"/>
      <c r="AH575" s="730"/>
      <c r="AI575" s="646"/>
      <c r="AJ575" s="416">
        <f t="shared" si="139"/>
        <v>565</v>
      </c>
      <c r="AK575" s="416" t="str">
        <f t="shared" si="122"/>
        <v/>
      </c>
      <c r="AL575" s="416" t="str">
        <f t="shared" si="141"/>
        <v/>
      </c>
      <c r="AM575" s="416" t="str">
        <f t="shared" si="142"/>
        <v/>
      </c>
      <c r="AN575" s="731"/>
      <c r="AO575" s="732"/>
      <c r="AP575" s="732"/>
      <c r="AQ575" s="479"/>
      <c r="AR575" s="479"/>
      <c r="AS575" s="584"/>
      <c r="AT575" s="584"/>
      <c r="AU575" s="585" t="str">
        <f t="shared" si="137"/>
        <v/>
      </c>
      <c r="AV575" s="585" t="str">
        <f t="shared" si="138"/>
        <v/>
      </c>
      <c r="AW575" s="479"/>
      <c r="AX575" s="479"/>
      <c r="AY575" s="587" t="str">
        <f t="shared" si="123"/>
        <v/>
      </c>
      <c r="AZ575" s="587" t="str">
        <f t="shared" si="124"/>
        <v/>
      </c>
      <c r="BA575" s="587" t="str">
        <f t="shared" si="125"/>
        <v/>
      </c>
      <c r="BB575" s="587" t="str">
        <f t="shared" si="126"/>
        <v/>
      </c>
      <c r="BC575" s="587" t="str">
        <f t="shared" si="127"/>
        <v/>
      </c>
      <c r="BD575" s="587" t="str">
        <f t="shared" si="128"/>
        <v/>
      </c>
      <c r="BE575" s="808"/>
      <c r="BF575" s="646"/>
      <c r="BG575" s="649"/>
      <c r="BH575" s="649"/>
    </row>
    <row r="576" spans="2:60" ht="13.5" customHeight="1" x14ac:dyDescent="0.25">
      <c r="B576" s="401"/>
      <c r="D576" s="416">
        <f t="shared" si="140"/>
        <v>566</v>
      </c>
      <c r="E576" s="534"/>
      <c r="F576" s="534"/>
      <c r="G576" s="534"/>
      <c r="H576" s="534"/>
      <c r="I576" s="571"/>
      <c r="J576" s="571"/>
      <c r="K576" s="571"/>
      <c r="L576" s="571"/>
      <c r="M576" s="571"/>
      <c r="N576" s="484"/>
      <c r="O576" s="484"/>
      <c r="P576" s="586"/>
      <c r="Q576" s="571"/>
      <c r="R576" s="571"/>
      <c r="S576" s="571"/>
      <c r="T576" s="899"/>
      <c r="U576" s="756"/>
      <c r="V576" s="756"/>
      <c r="W576" s="581"/>
      <c r="X576" s="571"/>
      <c r="Y576" s="571"/>
      <c r="Z576" s="571"/>
      <c r="AA576" s="791"/>
      <c r="AB576" s="583"/>
      <c r="AC576" s="571"/>
      <c r="AD576" s="813"/>
      <c r="AE576" s="646"/>
      <c r="AF576" s="730"/>
      <c r="AG576" s="646"/>
      <c r="AH576" s="730"/>
      <c r="AI576" s="646"/>
      <c r="AJ576" s="416">
        <f t="shared" si="139"/>
        <v>566</v>
      </c>
      <c r="AK576" s="416" t="str">
        <f t="shared" si="122"/>
        <v/>
      </c>
      <c r="AL576" s="416" t="str">
        <f t="shared" si="141"/>
        <v/>
      </c>
      <c r="AM576" s="416" t="str">
        <f t="shared" si="142"/>
        <v/>
      </c>
      <c r="AN576" s="731"/>
      <c r="AO576" s="732"/>
      <c r="AP576" s="732"/>
      <c r="AQ576" s="479"/>
      <c r="AR576" s="479"/>
      <c r="AS576" s="584"/>
      <c r="AT576" s="584"/>
      <c r="AU576" s="585" t="str">
        <f t="shared" si="137"/>
        <v/>
      </c>
      <c r="AV576" s="585" t="str">
        <f t="shared" si="138"/>
        <v/>
      </c>
      <c r="AW576" s="479"/>
      <c r="AX576" s="479"/>
      <c r="AY576" s="587" t="str">
        <f t="shared" si="123"/>
        <v/>
      </c>
      <c r="AZ576" s="587" t="str">
        <f t="shared" si="124"/>
        <v/>
      </c>
      <c r="BA576" s="587" t="str">
        <f t="shared" si="125"/>
        <v/>
      </c>
      <c r="BB576" s="587" t="str">
        <f t="shared" si="126"/>
        <v/>
      </c>
      <c r="BC576" s="587" t="str">
        <f t="shared" si="127"/>
        <v/>
      </c>
      <c r="BD576" s="587" t="str">
        <f t="shared" si="128"/>
        <v/>
      </c>
      <c r="BE576" s="808"/>
      <c r="BF576" s="646"/>
      <c r="BG576" s="649"/>
      <c r="BH576" s="649"/>
    </row>
    <row r="577" spans="2:60" ht="13.5" customHeight="1" x14ac:dyDescent="0.25">
      <c r="B577" s="401"/>
      <c r="D577" s="416">
        <f t="shared" si="140"/>
        <v>567</v>
      </c>
      <c r="E577" s="534"/>
      <c r="F577" s="534"/>
      <c r="G577" s="534"/>
      <c r="H577" s="534"/>
      <c r="I577" s="571"/>
      <c r="J577" s="571"/>
      <c r="K577" s="571"/>
      <c r="L577" s="571"/>
      <c r="M577" s="571"/>
      <c r="N577" s="484"/>
      <c r="O577" s="484"/>
      <c r="P577" s="586"/>
      <c r="Q577" s="571"/>
      <c r="R577" s="571"/>
      <c r="S577" s="571"/>
      <c r="T577" s="899"/>
      <c r="U577" s="756"/>
      <c r="V577" s="756"/>
      <c r="W577" s="581"/>
      <c r="X577" s="571"/>
      <c r="Y577" s="571"/>
      <c r="Z577" s="571"/>
      <c r="AA577" s="791"/>
      <c r="AB577" s="583"/>
      <c r="AC577" s="571"/>
      <c r="AD577" s="813"/>
      <c r="AE577" s="646"/>
      <c r="AF577" s="730"/>
      <c r="AG577" s="646"/>
      <c r="AH577" s="730"/>
      <c r="AI577" s="646"/>
      <c r="AJ577" s="416">
        <f t="shared" si="139"/>
        <v>567</v>
      </c>
      <c r="AK577" s="416" t="str">
        <f t="shared" si="122"/>
        <v/>
      </c>
      <c r="AL577" s="416" t="str">
        <f t="shared" si="141"/>
        <v/>
      </c>
      <c r="AM577" s="416" t="str">
        <f t="shared" si="142"/>
        <v/>
      </c>
      <c r="AN577" s="731"/>
      <c r="AO577" s="732"/>
      <c r="AP577" s="732"/>
      <c r="AQ577" s="479"/>
      <c r="AR577" s="479"/>
      <c r="AS577" s="584"/>
      <c r="AT577" s="584"/>
      <c r="AU577" s="585" t="str">
        <f t="shared" si="137"/>
        <v/>
      </c>
      <c r="AV577" s="585" t="str">
        <f t="shared" si="138"/>
        <v/>
      </c>
      <c r="AW577" s="479"/>
      <c r="AX577" s="479"/>
      <c r="AY577" s="587" t="str">
        <f t="shared" si="123"/>
        <v/>
      </c>
      <c r="AZ577" s="587" t="str">
        <f t="shared" si="124"/>
        <v/>
      </c>
      <c r="BA577" s="587" t="str">
        <f t="shared" si="125"/>
        <v/>
      </c>
      <c r="BB577" s="587" t="str">
        <f t="shared" si="126"/>
        <v/>
      </c>
      <c r="BC577" s="587" t="str">
        <f t="shared" si="127"/>
        <v/>
      </c>
      <c r="BD577" s="587" t="str">
        <f t="shared" si="128"/>
        <v/>
      </c>
      <c r="BE577" s="808"/>
      <c r="BF577" s="646"/>
      <c r="BG577" s="649"/>
      <c r="BH577" s="649"/>
    </row>
    <row r="578" spans="2:60" ht="13.5" customHeight="1" x14ac:dyDescent="0.25">
      <c r="B578" s="401"/>
      <c r="D578" s="416">
        <f t="shared" si="140"/>
        <v>568</v>
      </c>
      <c r="E578" s="534"/>
      <c r="F578" s="534"/>
      <c r="G578" s="534"/>
      <c r="H578" s="534"/>
      <c r="I578" s="571"/>
      <c r="J578" s="571"/>
      <c r="K578" s="571"/>
      <c r="L578" s="571"/>
      <c r="M578" s="571"/>
      <c r="N578" s="484"/>
      <c r="O578" s="484"/>
      <c r="P578" s="586"/>
      <c r="Q578" s="571"/>
      <c r="R578" s="571"/>
      <c r="S578" s="571"/>
      <c r="T578" s="899"/>
      <c r="U578" s="756"/>
      <c r="V578" s="756"/>
      <c r="W578" s="581"/>
      <c r="X578" s="571"/>
      <c r="Y578" s="571"/>
      <c r="Z578" s="571"/>
      <c r="AA578" s="791"/>
      <c r="AB578" s="583"/>
      <c r="AC578" s="571"/>
      <c r="AD578" s="813"/>
      <c r="AE578" s="646"/>
      <c r="AF578" s="730"/>
      <c r="AG578" s="646"/>
      <c r="AH578" s="730"/>
      <c r="AI578" s="646"/>
      <c r="AJ578" s="416">
        <f t="shared" si="139"/>
        <v>568</v>
      </c>
      <c r="AK578" s="416" t="str">
        <f t="shared" si="122"/>
        <v/>
      </c>
      <c r="AL578" s="416" t="str">
        <f t="shared" si="141"/>
        <v/>
      </c>
      <c r="AM578" s="416" t="str">
        <f t="shared" si="142"/>
        <v/>
      </c>
      <c r="AN578" s="731"/>
      <c r="AO578" s="732"/>
      <c r="AP578" s="732"/>
      <c r="AQ578" s="479"/>
      <c r="AR578" s="479"/>
      <c r="AS578" s="584"/>
      <c r="AT578" s="584"/>
      <c r="AU578" s="585" t="str">
        <f t="shared" si="137"/>
        <v/>
      </c>
      <c r="AV578" s="585" t="str">
        <f t="shared" si="138"/>
        <v/>
      </c>
      <c r="AW578" s="479"/>
      <c r="AX578" s="479"/>
      <c r="AY578" s="587" t="str">
        <f t="shared" si="123"/>
        <v/>
      </c>
      <c r="AZ578" s="587" t="str">
        <f t="shared" si="124"/>
        <v/>
      </c>
      <c r="BA578" s="587" t="str">
        <f t="shared" si="125"/>
        <v/>
      </c>
      <c r="BB578" s="587" t="str">
        <f t="shared" si="126"/>
        <v/>
      </c>
      <c r="BC578" s="587" t="str">
        <f t="shared" si="127"/>
        <v/>
      </c>
      <c r="BD578" s="587" t="str">
        <f t="shared" si="128"/>
        <v/>
      </c>
      <c r="BE578" s="808"/>
      <c r="BF578" s="646"/>
      <c r="BG578" s="649"/>
      <c r="BH578" s="649"/>
    </row>
    <row r="579" spans="2:60" ht="13.5" customHeight="1" x14ac:dyDescent="0.25">
      <c r="B579" s="401"/>
      <c r="D579" s="416">
        <f t="shared" si="140"/>
        <v>569</v>
      </c>
      <c r="E579" s="534"/>
      <c r="F579" s="534"/>
      <c r="G579" s="534"/>
      <c r="H579" s="534"/>
      <c r="I579" s="571"/>
      <c r="J579" s="571"/>
      <c r="K579" s="571"/>
      <c r="L579" s="571"/>
      <c r="M579" s="571"/>
      <c r="N579" s="484"/>
      <c r="O579" s="484"/>
      <c r="P579" s="586"/>
      <c r="Q579" s="571"/>
      <c r="R579" s="571"/>
      <c r="S579" s="571"/>
      <c r="T579" s="899"/>
      <c r="U579" s="756"/>
      <c r="V579" s="756"/>
      <c r="W579" s="581"/>
      <c r="X579" s="571"/>
      <c r="Y579" s="571"/>
      <c r="Z579" s="571"/>
      <c r="AA579" s="791"/>
      <c r="AB579" s="583"/>
      <c r="AC579" s="571"/>
      <c r="AD579" s="813"/>
      <c r="AE579" s="646"/>
      <c r="AF579" s="730"/>
      <c r="AG579" s="646"/>
      <c r="AH579" s="730"/>
      <c r="AI579" s="646"/>
      <c r="AJ579" s="416">
        <f t="shared" si="139"/>
        <v>569</v>
      </c>
      <c r="AK579" s="416" t="str">
        <f t="shared" si="122"/>
        <v/>
      </c>
      <c r="AL579" s="416" t="str">
        <f t="shared" si="141"/>
        <v/>
      </c>
      <c r="AM579" s="416" t="str">
        <f t="shared" si="142"/>
        <v/>
      </c>
      <c r="AN579" s="731"/>
      <c r="AO579" s="732"/>
      <c r="AP579" s="732"/>
      <c r="AQ579" s="479"/>
      <c r="AR579" s="479"/>
      <c r="AS579" s="584"/>
      <c r="AT579" s="584"/>
      <c r="AU579" s="585" t="str">
        <f t="shared" si="137"/>
        <v/>
      </c>
      <c r="AV579" s="585" t="str">
        <f t="shared" si="138"/>
        <v/>
      </c>
      <c r="AW579" s="479"/>
      <c r="AX579" s="479"/>
      <c r="AY579" s="587" t="str">
        <f t="shared" si="123"/>
        <v/>
      </c>
      <c r="AZ579" s="587" t="str">
        <f t="shared" si="124"/>
        <v/>
      </c>
      <c r="BA579" s="587" t="str">
        <f t="shared" si="125"/>
        <v/>
      </c>
      <c r="BB579" s="587" t="str">
        <f t="shared" si="126"/>
        <v/>
      </c>
      <c r="BC579" s="587" t="str">
        <f t="shared" si="127"/>
        <v/>
      </c>
      <c r="BD579" s="587" t="str">
        <f t="shared" si="128"/>
        <v/>
      </c>
      <c r="BE579" s="808"/>
      <c r="BF579" s="646"/>
      <c r="BG579" s="649"/>
      <c r="BH579" s="649"/>
    </row>
    <row r="580" spans="2:60" ht="13.5" customHeight="1" x14ac:dyDescent="0.25">
      <c r="B580" s="401"/>
      <c r="D580" s="416">
        <f t="shared" si="140"/>
        <v>570</v>
      </c>
      <c r="E580" s="534"/>
      <c r="F580" s="534"/>
      <c r="G580" s="534"/>
      <c r="H580" s="534"/>
      <c r="I580" s="571"/>
      <c r="J580" s="571"/>
      <c r="K580" s="571"/>
      <c r="L580" s="571"/>
      <c r="M580" s="571"/>
      <c r="N580" s="484"/>
      <c r="O580" s="484"/>
      <c r="P580" s="586"/>
      <c r="Q580" s="571"/>
      <c r="R580" s="571"/>
      <c r="S580" s="571"/>
      <c r="T580" s="899"/>
      <c r="U580" s="756"/>
      <c r="V580" s="756"/>
      <c r="W580" s="581"/>
      <c r="X580" s="571"/>
      <c r="Y580" s="571"/>
      <c r="Z580" s="571"/>
      <c r="AA580" s="791"/>
      <c r="AB580" s="583"/>
      <c r="AC580" s="571"/>
      <c r="AD580" s="813"/>
      <c r="AE580" s="646"/>
      <c r="AF580" s="730"/>
      <c r="AG580" s="646"/>
      <c r="AH580" s="730"/>
      <c r="AI580" s="646"/>
      <c r="AJ580" s="416">
        <f>AJ579+1</f>
        <v>570</v>
      </c>
      <c r="AK580" s="416" t="str">
        <f t="shared" si="122"/>
        <v/>
      </c>
      <c r="AL580" s="416" t="str">
        <f t="shared" si="141"/>
        <v/>
      </c>
      <c r="AM580" s="416" t="str">
        <f t="shared" si="142"/>
        <v/>
      </c>
      <c r="AN580" s="731"/>
      <c r="AO580" s="732"/>
      <c r="AP580" s="732"/>
      <c r="AQ580" s="479"/>
      <c r="AR580" s="479"/>
      <c r="AS580" s="584"/>
      <c r="AT580" s="584"/>
      <c r="AU580" s="585" t="str">
        <f t="shared" si="137"/>
        <v/>
      </c>
      <c r="AV580" s="585" t="str">
        <f t="shared" si="138"/>
        <v/>
      </c>
      <c r="AW580" s="479"/>
      <c r="AX580" s="479"/>
      <c r="AY580" s="587" t="str">
        <f t="shared" si="123"/>
        <v/>
      </c>
      <c r="AZ580" s="587" t="str">
        <f t="shared" si="124"/>
        <v/>
      </c>
      <c r="BA580" s="587" t="str">
        <f t="shared" si="125"/>
        <v/>
      </c>
      <c r="BB580" s="587" t="str">
        <f t="shared" si="126"/>
        <v/>
      </c>
      <c r="BC580" s="587" t="str">
        <f t="shared" si="127"/>
        <v/>
      </c>
      <c r="BD580" s="587" t="str">
        <f t="shared" si="128"/>
        <v/>
      </c>
      <c r="BE580" s="808"/>
      <c r="BF580" s="646"/>
      <c r="BG580" s="649"/>
      <c r="BH580" s="649"/>
    </row>
    <row r="581" spans="2:60" ht="13.5" customHeight="1" x14ac:dyDescent="0.25">
      <c r="B581" s="401"/>
      <c r="D581" s="416">
        <f t="shared" si="140"/>
        <v>571</v>
      </c>
      <c r="E581" s="534"/>
      <c r="F581" s="534"/>
      <c r="G581" s="534"/>
      <c r="H581" s="534"/>
      <c r="I581" s="571"/>
      <c r="J581" s="571"/>
      <c r="K581" s="571"/>
      <c r="L581" s="571"/>
      <c r="M581" s="571"/>
      <c r="N581" s="484"/>
      <c r="O581" s="484"/>
      <c r="P581" s="586"/>
      <c r="Q581" s="571"/>
      <c r="R581" s="571"/>
      <c r="S581" s="571"/>
      <c r="T581" s="899"/>
      <c r="U581" s="756"/>
      <c r="V581" s="756"/>
      <c r="W581" s="581"/>
      <c r="X581" s="571"/>
      <c r="Y581" s="571"/>
      <c r="Z581" s="571"/>
      <c r="AA581" s="791"/>
      <c r="AB581" s="583"/>
      <c r="AC581" s="571"/>
      <c r="AD581" s="813"/>
      <c r="AE581" s="646"/>
      <c r="AF581" s="730"/>
      <c r="AG581" s="646"/>
      <c r="AH581" s="730"/>
      <c r="AI581" s="646"/>
      <c r="AJ581" s="416">
        <f>AJ580+1</f>
        <v>571</v>
      </c>
      <c r="AK581" s="416" t="str">
        <f t="shared" si="122"/>
        <v/>
      </c>
      <c r="AL581" s="416" t="str">
        <f t="shared" si="141"/>
        <v/>
      </c>
      <c r="AM581" s="416" t="str">
        <f t="shared" si="142"/>
        <v/>
      </c>
      <c r="AN581" s="731"/>
      <c r="AO581" s="732"/>
      <c r="AP581" s="732"/>
      <c r="AQ581" s="479"/>
      <c r="AR581" s="479"/>
      <c r="AS581" s="584"/>
      <c r="AT581" s="584"/>
      <c r="AU581" s="585" t="str">
        <f t="shared" si="137"/>
        <v/>
      </c>
      <c r="AV581" s="585" t="str">
        <f t="shared" si="138"/>
        <v/>
      </c>
      <c r="AW581" s="479"/>
      <c r="AX581" s="479"/>
      <c r="AY581" s="587" t="str">
        <f t="shared" si="123"/>
        <v/>
      </c>
      <c r="AZ581" s="587" t="str">
        <f t="shared" si="124"/>
        <v/>
      </c>
      <c r="BA581" s="587" t="str">
        <f t="shared" si="125"/>
        <v/>
      </c>
      <c r="BB581" s="587" t="str">
        <f t="shared" si="126"/>
        <v/>
      </c>
      <c r="BC581" s="587" t="str">
        <f t="shared" si="127"/>
        <v/>
      </c>
      <c r="BD581" s="587" t="str">
        <f t="shared" si="128"/>
        <v/>
      </c>
      <c r="BE581" s="808"/>
      <c r="BF581" s="646"/>
      <c r="BG581" s="649"/>
      <c r="BH581" s="649"/>
    </row>
    <row r="582" spans="2:60" ht="13.5" customHeight="1" x14ac:dyDescent="0.25">
      <c r="B582" s="401"/>
      <c r="D582" s="416">
        <f>D581+1</f>
        <v>572</v>
      </c>
      <c r="E582" s="534"/>
      <c r="F582" s="534"/>
      <c r="G582" s="534"/>
      <c r="H582" s="534"/>
      <c r="I582" s="571"/>
      <c r="J582" s="571"/>
      <c r="K582" s="571"/>
      <c r="L582" s="571"/>
      <c r="M582" s="571"/>
      <c r="N582" s="484"/>
      <c r="O582" s="484"/>
      <c r="P582" s="586"/>
      <c r="Q582" s="571"/>
      <c r="R582" s="571"/>
      <c r="S582" s="571"/>
      <c r="T582" s="899"/>
      <c r="U582" s="756"/>
      <c r="V582" s="756"/>
      <c r="W582" s="581"/>
      <c r="X582" s="571"/>
      <c r="Y582" s="571"/>
      <c r="Z582" s="571"/>
      <c r="AA582" s="791"/>
      <c r="AB582" s="583"/>
      <c r="AC582" s="571"/>
      <c r="AD582" s="813"/>
      <c r="AE582" s="646"/>
      <c r="AF582" s="730"/>
      <c r="AG582" s="646"/>
      <c r="AH582" s="730"/>
      <c r="AI582" s="646"/>
      <c r="AJ582" s="416">
        <f t="shared" ref="AJ582:AJ609" si="143">AJ581+1</f>
        <v>572</v>
      </c>
      <c r="AK582" s="416" t="str">
        <f t="shared" si="122"/>
        <v/>
      </c>
      <c r="AL582" s="416" t="str">
        <f t="shared" si="141"/>
        <v/>
      </c>
      <c r="AM582" s="416" t="str">
        <f t="shared" si="142"/>
        <v/>
      </c>
      <c r="AN582" s="731"/>
      <c r="AO582" s="732"/>
      <c r="AP582" s="732"/>
      <c r="AQ582" s="479"/>
      <c r="AR582" s="479"/>
      <c r="AS582" s="584"/>
      <c r="AT582" s="584"/>
      <c r="AU582" s="585" t="str">
        <f t="shared" si="137"/>
        <v/>
      </c>
      <c r="AV582" s="585" t="str">
        <f t="shared" si="138"/>
        <v/>
      </c>
      <c r="AW582" s="479"/>
      <c r="AX582" s="479"/>
      <c r="AY582" s="587" t="str">
        <f t="shared" si="123"/>
        <v/>
      </c>
      <c r="AZ582" s="587" t="str">
        <f t="shared" si="124"/>
        <v/>
      </c>
      <c r="BA582" s="587" t="str">
        <f t="shared" si="125"/>
        <v/>
      </c>
      <c r="BB582" s="587" t="str">
        <f t="shared" si="126"/>
        <v/>
      </c>
      <c r="BC582" s="587" t="str">
        <f t="shared" si="127"/>
        <v/>
      </c>
      <c r="BD582" s="587" t="str">
        <f t="shared" si="128"/>
        <v/>
      </c>
      <c r="BE582" s="808"/>
      <c r="BF582" s="646"/>
      <c r="BG582" s="649"/>
      <c r="BH582" s="649"/>
    </row>
    <row r="583" spans="2:60" ht="13.5" customHeight="1" x14ac:dyDescent="0.25">
      <c r="B583" s="401"/>
      <c r="D583" s="416">
        <f>D582+1</f>
        <v>573</v>
      </c>
      <c r="E583" s="534"/>
      <c r="F583" s="534"/>
      <c r="G583" s="534"/>
      <c r="H583" s="534"/>
      <c r="I583" s="571"/>
      <c r="J583" s="571"/>
      <c r="K583" s="571"/>
      <c r="L583" s="571"/>
      <c r="M583" s="571"/>
      <c r="N583" s="484"/>
      <c r="O583" s="484"/>
      <c r="P583" s="586"/>
      <c r="Q583" s="571"/>
      <c r="R583" s="571"/>
      <c r="S583" s="571"/>
      <c r="T583" s="899"/>
      <c r="U583" s="756"/>
      <c r="V583" s="756"/>
      <c r="W583" s="581"/>
      <c r="X583" s="571"/>
      <c r="Y583" s="571"/>
      <c r="Z583" s="571"/>
      <c r="AA583" s="791"/>
      <c r="AB583" s="583"/>
      <c r="AC583" s="571"/>
      <c r="AD583" s="813"/>
      <c r="AE583" s="646"/>
      <c r="AF583" s="730"/>
      <c r="AG583" s="646"/>
      <c r="AH583" s="730"/>
      <c r="AI583" s="646"/>
      <c r="AJ583" s="416">
        <f t="shared" si="143"/>
        <v>573</v>
      </c>
      <c r="AK583" s="416" t="str">
        <f t="shared" si="122"/>
        <v/>
      </c>
      <c r="AL583" s="416" t="str">
        <f t="shared" si="141"/>
        <v/>
      </c>
      <c r="AM583" s="416" t="str">
        <f t="shared" si="142"/>
        <v/>
      </c>
      <c r="AN583" s="731"/>
      <c r="AO583" s="732"/>
      <c r="AP583" s="732"/>
      <c r="AQ583" s="479"/>
      <c r="AR583" s="479"/>
      <c r="AS583" s="584"/>
      <c r="AT583" s="584"/>
      <c r="AU583" s="585" t="str">
        <f t="shared" si="137"/>
        <v/>
      </c>
      <c r="AV583" s="585" t="str">
        <f t="shared" si="138"/>
        <v/>
      </c>
      <c r="AW583" s="479"/>
      <c r="AX583" s="479"/>
      <c r="AY583" s="587" t="str">
        <f t="shared" si="123"/>
        <v/>
      </c>
      <c r="AZ583" s="587" t="str">
        <f t="shared" si="124"/>
        <v/>
      </c>
      <c r="BA583" s="587" t="str">
        <f t="shared" si="125"/>
        <v/>
      </c>
      <c r="BB583" s="587" t="str">
        <f t="shared" si="126"/>
        <v/>
      </c>
      <c r="BC583" s="587" t="str">
        <f t="shared" si="127"/>
        <v/>
      </c>
      <c r="BD583" s="587" t="str">
        <f t="shared" si="128"/>
        <v/>
      </c>
      <c r="BE583" s="808"/>
      <c r="BF583" s="646"/>
      <c r="BG583" s="649"/>
      <c r="BH583" s="649"/>
    </row>
    <row r="584" spans="2:60" ht="13.5" customHeight="1" x14ac:dyDescent="0.25">
      <c r="B584" s="401"/>
      <c r="D584" s="416">
        <f t="shared" ref="D584:D611" si="144">D583+1</f>
        <v>574</v>
      </c>
      <c r="E584" s="534"/>
      <c r="F584" s="534"/>
      <c r="G584" s="534"/>
      <c r="H584" s="534"/>
      <c r="I584" s="571"/>
      <c r="J584" s="571"/>
      <c r="K584" s="571"/>
      <c r="L584" s="571"/>
      <c r="M584" s="571"/>
      <c r="N584" s="484"/>
      <c r="O584" s="484"/>
      <c r="P584" s="586"/>
      <c r="Q584" s="571"/>
      <c r="R584" s="571"/>
      <c r="S584" s="571"/>
      <c r="T584" s="899"/>
      <c r="U584" s="756"/>
      <c r="V584" s="756"/>
      <c r="W584" s="581"/>
      <c r="X584" s="571"/>
      <c r="Y584" s="571"/>
      <c r="Z584" s="571"/>
      <c r="AA584" s="791"/>
      <c r="AB584" s="583"/>
      <c r="AC584" s="571"/>
      <c r="AD584" s="813"/>
      <c r="AE584" s="646"/>
      <c r="AF584" s="730"/>
      <c r="AG584" s="646"/>
      <c r="AH584" s="730"/>
      <c r="AI584" s="646"/>
      <c r="AJ584" s="416">
        <f t="shared" si="143"/>
        <v>574</v>
      </c>
      <c r="AK584" s="416" t="str">
        <f t="shared" si="122"/>
        <v/>
      </c>
      <c r="AL584" s="416" t="str">
        <f t="shared" si="141"/>
        <v/>
      </c>
      <c r="AM584" s="416" t="str">
        <f t="shared" si="142"/>
        <v/>
      </c>
      <c r="AN584" s="731"/>
      <c r="AO584" s="732"/>
      <c r="AP584" s="732"/>
      <c r="AQ584" s="479"/>
      <c r="AR584" s="479"/>
      <c r="AS584" s="584"/>
      <c r="AT584" s="584"/>
      <c r="AU584" s="585" t="str">
        <f t="shared" si="137"/>
        <v/>
      </c>
      <c r="AV584" s="585" t="str">
        <f t="shared" si="138"/>
        <v/>
      </c>
      <c r="AW584" s="479"/>
      <c r="AX584" s="479"/>
      <c r="AY584" s="587" t="str">
        <f t="shared" si="123"/>
        <v/>
      </c>
      <c r="AZ584" s="587" t="str">
        <f t="shared" si="124"/>
        <v/>
      </c>
      <c r="BA584" s="587" t="str">
        <f t="shared" si="125"/>
        <v/>
      </c>
      <c r="BB584" s="587" t="str">
        <f t="shared" si="126"/>
        <v/>
      </c>
      <c r="BC584" s="587" t="str">
        <f t="shared" si="127"/>
        <v/>
      </c>
      <c r="BD584" s="587" t="str">
        <f t="shared" si="128"/>
        <v/>
      </c>
      <c r="BE584" s="808"/>
      <c r="BF584" s="646"/>
      <c r="BG584" s="649"/>
      <c r="BH584" s="649"/>
    </row>
    <row r="585" spans="2:60" ht="13.5" customHeight="1" x14ac:dyDescent="0.25">
      <c r="B585" s="401"/>
      <c r="D585" s="416">
        <f t="shared" si="144"/>
        <v>575</v>
      </c>
      <c r="E585" s="534"/>
      <c r="F585" s="534"/>
      <c r="G585" s="534"/>
      <c r="H585" s="534"/>
      <c r="I585" s="571"/>
      <c r="J585" s="571"/>
      <c r="K585" s="571"/>
      <c r="L585" s="571"/>
      <c r="M585" s="571"/>
      <c r="N585" s="484"/>
      <c r="O585" s="484"/>
      <c r="P585" s="586"/>
      <c r="Q585" s="571"/>
      <c r="R585" s="571"/>
      <c r="S585" s="571"/>
      <c r="T585" s="899"/>
      <c r="U585" s="756"/>
      <c r="V585" s="756"/>
      <c r="W585" s="581"/>
      <c r="X585" s="571"/>
      <c r="Y585" s="571"/>
      <c r="Z585" s="571"/>
      <c r="AA585" s="791"/>
      <c r="AB585" s="583"/>
      <c r="AC585" s="571"/>
      <c r="AD585" s="813"/>
      <c r="AE585" s="646"/>
      <c r="AF585" s="730"/>
      <c r="AG585" s="646"/>
      <c r="AH585" s="730"/>
      <c r="AI585" s="646"/>
      <c r="AJ585" s="416">
        <f t="shared" si="143"/>
        <v>575</v>
      </c>
      <c r="AK585" s="416" t="str">
        <f t="shared" si="122"/>
        <v/>
      </c>
      <c r="AL585" s="416" t="str">
        <f t="shared" si="141"/>
        <v/>
      </c>
      <c r="AM585" s="416" t="str">
        <f t="shared" si="142"/>
        <v/>
      </c>
      <c r="AN585" s="731"/>
      <c r="AO585" s="732"/>
      <c r="AP585" s="732"/>
      <c r="AQ585" s="479"/>
      <c r="AR585" s="479"/>
      <c r="AS585" s="584"/>
      <c r="AT585" s="584"/>
      <c r="AU585" s="585" t="str">
        <f t="shared" si="137"/>
        <v/>
      </c>
      <c r="AV585" s="585" t="str">
        <f t="shared" si="138"/>
        <v/>
      </c>
      <c r="AW585" s="479"/>
      <c r="AX585" s="479"/>
      <c r="AY585" s="587" t="str">
        <f t="shared" si="123"/>
        <v/>
      </c>
      <c r="AZ585" s="587" t="str">
        <f t="shared" si="124"/>
        <v/>
      </c>
      <c r="BA585" s="587" t="str">
        <f t="shared" si="125"/>
        <v/>
      </c>
      <c r="BB585" s="587" t="str">
        <f t="shared" si="126"/>
        <v/>
      </c>
      <c r="BC585" s="587" t="str">
        <f t="shared" si="127"/>
        <v/>
      </c>
      <c r="BD585" s="587" t="str">
        <f t="shared" si="128"/>
        <v/>
      </c>
      <c r="BE585" s="808"/>
      <c r="BF585" s="646"/>
      <c r="BG585" s="649"/>
      <c r="BH585" s="649"/>
    </row>
    <row r="586" spans="2:60" ht="13.5" customHeight="1" x14ac:dyDescent="0.25">
      <c r="B586" s="401"/>
      <c r="D586" s="416">
        <f t="shared" si="144"/>
        <v>576</v>
      </c>
      <c r="E586" s="534"/>
      <c r="F586" s="534"/>
      <c r="G586" s="534"/>
      <c r="H586" s="534"/>
      <c r="I586" s="571"/>
      <c r="J586" s="571"/>
      <c r="K586" s="571"/>
      <c r="L586" s="571"/>
      <c r="M586" s="571"/>
      <c r="N586" s="484"/>
      <c r="O586" s="484"/>
      <c r="P586" s="586"/>
      <c r="Q586" s="571"/>
      <c r="R586" s="571"/>
      <c r="S586" s="571"/>
      <c r="T586" s="899"/>
      <c r="U586" s="756"/>
      <c r="V586" s="756"/>
      <c r="W586" s="581"/>
      <c r="X586" s="571"/>
      <c r="Y586" s="571"/>
      <c r="Z586" s="571"/>
      <c r="AA586" s="791"/>
      <c r="AB586" s="583"/>
      <c r="AC586" s="571"/>
      <c r="AD586" s="813"/>
      <c r="AE586" s="646"/>
      <c r="AF586" s="730"/>
      <c r="AG586" s="646"/>
      <c r="AH586" s="730"/>
      <c r="AI586" s="646"/>
      <c r="AJ586" s="416">
        <f t="shared" si="143"/>
        <v>576</v>
      </c>
      <c r="AK586" s="416" t="str">
        <f t="shared" si="122"/>
        <v/>
      </c>
      <c r="AL586" s="416" t="str">
        <f t="shared" si="141"/>
        <v/>
      </c>
      <c r="AM586" s="416" t="str">
        <f t="shared" si="142"/>
        <v/>
      </c>
      <c r="AN586" s="731"/>
      <c r="AO586" s="732"/>
      <c r="AP586" s="732"/>
      <c r="AQ586" s="479"/>
      <c r="AR586" s="479"/>
      <c r="AS586" s="584"/>
      <c r="AT586" s="584"/>
      <c r="AU586" s="585" t="str">
        <f t="shared" si="137"/>
        <v/>
      </c>
      <c r="AV586" s="585" t="str">
        <f t="shared" si="138"/>
        <v/>
      </c>
      <c r="AW586" s="479"/>
      <c r="AX586" s="479"/>
      <c r="AY586" s="587" t="str">
        <f t="shared" si="123"/>
        <v/>
      </c>
      <c r="AZ586" s="587" t="str">
        <f t="shared" si="124"/>
        <v/>
      </c>
      <c r="BA586" s="587" t="str">
        <f t="shared" si="125"/>
        <v/>
      </c>
      <c r="BB586" s="587" t="str">
        <f t="shared" si="126"/>
        <v/>
      </c>
      <c r="BC586" s="587" t="str">
        <f t="shared" si="127"/>
        <v/>
      </c>
      <c r="BD586" s="587" t="str">
        <f t="shared" si="128"/>
        <v/>
      </c>
      <c r="BE586" s="808"/>
      <c r="BF586" s="646"/>
      <c r="BG586" s="649"/>
      <c r="BH586" s="649"/>
    </row>
    <row r="587" spans="2:60" ht="13.5" customHeight="1" x14ac:dyDescent="0.25">
      <c r="B587" s="401"/>
      <c r="D587" s="416">
        <f t="shared" si="144"/>
        <v>577</v>
      </c>
      <c r="E587" s="534"/>
      <c r="F587" s="534"/>
      <c r="G587" s="534"/>
      <c r="H587" s="534"/>
      <c r="I587" s="571"/>
      <c r="J587" s="571"/>
      <c r="K587" s="571"/>
      <c r="L587" s="571"/>
      <c r="M587" s="571"/>
      <c r="N587" s="484"/>
      <c r="O587" s="484"/>
      <c r="P587" s="586"/>
      <c r="Q587" s="571"/>
      <c r="R587" s="571"/>
      <c r="S587" s="571"/>
      <c r="T587" s="899"/>
      <c r="U587" s="756"/>
      <c r="V587" s="756"/>
      <c r="W587" s="581"/>
      <c r="X587" s="571"/>
      <c r="Y587" s="571"/>
      <c r="Z587" s="571"/>
      <c r="AA587" s="791"/>
      <c r="AB587" s="583"/>
      <c r="AC587" s="571"/>
      <c r="AD587" s="813"/>
      <c r="AE587" s="646"/>
      <c r="AF587" s="730"/>
      <c r="AG587" s="646"/>
      <c r="AH587" s="730"/>
      <c r="AI587" s="646"/>
      <c r="AJ587" s="416">
        <f t="shared" si="143"/>
        <v>577</v>
      </c>
      <c r="AK587" s="416" t="str">
        <f t="shared" si="122"/>
        <v/>
      </c>
      <c r="AL587" s="416" t="str">
        <f t="shared" si="141"/>
        <v/>
      </c>
      <c r="AM587" s="416" t="str">
        <f t="shared" si="142"/>
        <v/>
      </c>
      <c r="AN587" s="731"/>
      <c r="AO587" s="732"/>
      <c r="AP587" s="732"/>
      <c r="AQ587" s="479"/>
      <c r="AR587" s="479"/>
      <c r="AS587" s="584"/>
      <c r="AT587" s="584"/>
      <c r="AU587" s="585" t="str">
        <f t="shared" si="137"/>
        <v/>
      </c>
      <c r="AV587" s="585" t="str">
        <f t="shared" si="138"/>
        <v/>
      </c>
      <c r="AW587" s="479"/>
      <c r="AX587" s="479"/>
      <c r="AY587" s="587" t="str">
        <f t="shared" si="123"/>
        <v/>
      </c>
      <c r="AZ587" s="587" t="str">
        <f t="shared" si="124"/>
        <v/>
      </c>
      <c r="BA587" s="587" t="str">
        <f t="shared" si="125"/>
        <v/>
      </c>
      <c r="BB587" s="587" t="str">
        <f t="shared" si="126"/>
        <v/>
      </c>
      <c r="BC587" s="587" t="str">
        <f t="shared" si="127"/>
        <v/>
      </c>
      <c r="BD587" s="587" t="str">
        <f t="shared" si="128"/>
        <v/>
      </c>
      <c r="BE587" s="808"/>
      <c r="BF587" s="646"/>
      <c r="BG587" s="649"/>
      <c r="BH587" s="649"/>
    </row>
    <row r="588" spans="2:60" ht="13.5" customHeight="1" x14ac:dyDescent="0.25">
      <c r="B588" s="401"/>
      <c r="D588" s="416">
        <f t="shared" si="144"/>
        <v>578</v>
      </c>
      <c r="E588" s="534"/>
      <c r="F588" s="534"/>
      <c r="G588" s="534"/>
      <c r="H588" s="534"/>
      <c r="I588" s="571"/>
      <c r="J588" s="571"/>
      <c r="K588" s="571"/>
      <c r="L588" s="571"/>
      <c r="M588" s="571"/>
      <c r="N588" s="484"/>
      <c r="O588" s="484"/>
      <c r="P588" s="586"/>
      <c r="Q588" s="571"/>
      <c r="R588" s="571"/>
      <c r="S588" s="571"/>
      <c r="T588" s="899"/>
      <c r="U588" s="756"/>
      <c r="V588" s="756"/>
      <c r="W588" s="581"/>
      <c r="X588" s="571"/>
      <c r="Y588" s="571"/>
      <c r="Z588" s="571"/>
      <c r="AA588" s="791"/>
      <c r="AB588" s="583"/>
      <c r="AC588" s="571"/>
      <c r="AD588" s="813"/>
      <c r="AE588" s="646"/>
      <c r="AF588" s="730"/>
      <c r="AG588" s="646"/>
      <c r="AH588" s="730"/>
      <c r="AI588" s="646"/>
      <c r="AJ588" s="416">
        <f t="shared" si="143"/>
        <v>578</v>
      </c>
      <c r="AK588" s="416" t="str">
        <f t="shared" si="122"/>
        <v/>
      </c>
      <c r="AL588" s="416" t="str">
        <f t="shared" si="141"/>
        <v/>
      </c>
      <c r="AM588" s="416" t="str">
        <f t="shared" si="142"/>
        <v/>
      </c>
      <c r="AN588" s="731"/>
      <c r="AO588" s="732"/>
      <c r="AP588" s="732"/>
      <c r="AQ588" s="479"/>
      <c r="AR588" s="479"/>
      <c r="AS588" s="584"/>
      <c r="AT588" s="584"/>
      <c r="AU588" s="585" t="str">
        <f t="shared" ref="AU588:AU651" si="145">IF(P588="","",IF(L588="○",AO588*3.6/1000*P588*AQ588*AS588+AP588*3.6/1000*P588*AR588*AT588,""))</f>
        <v/>
      </c>
      <c r="AV588" s="585" t="str">
        <f t="shared" ref="AV588:AV651" si="146">IF(P588="","",IF(L588&lt;&gt;"○",AO588/1000*P588*AQ588*AS588+AP588/1000*P588*AR588*AT588,""))</f>
        <v/>
      </c>
      <c r="AW588" s="479"/>
      <c r="AX588" s="479"/>
      <c r="AY588" s="587" t="str">
        <f t="shared" si="123"/>
        <v/>
      </c>
      <c r="AZ588" s="587" t="str">
        <f t="shared" si="124"/>
        <v/>
      </c>
      <c r="BA588" s="587" t="str">
        <f t="shared" si="125"/>
        <v/>
      </c>
      <c r="BB588" s="587" t="str">
        <f t="shared" si="126"/>
        <v/>
      </c>
      <c r="BC588" s="587" t="str">
        <f t="shared" si="127"/>
        <v/>
      </c>
      <c r="BD588" s="587" t="str">
        <f t="shared" si="128"/>
        <v/>
      </c>
      <c r="BE588" s="808"/>
      <c r="BF588" s="646"/>
      <c r="BG588" s="649"/>
      <c r="BH588" s="649"/>
    </row>
    <row r="589" spans="2:60" ht="13.5" customHeight="1" x14ac:dyDescent="0.25">
      <c r="B589" s="401"/>
      <c r="D589" s="416">
        <f t="shared" si="144"/>
        <v>579</v>
      </c>
      <c r="E589" s="534"/>
      <c r="F589" s="534"/>
      <c r="G589" s="534"/>
      <c r="H589" s="534"/>
      <c r="I589" s="571"/>
      <c r="J589" s="571"/>
      <c r="K589" s="571"/>
      <c r="L589" s="571"/>
      <c r="M589" s="571"/>
      <c r="N589" s="484"/>
      <c r="O589" s="484"/>
      <c r="P589" s="586"/>
      <c r="Q589" s="571"/>
      <c r="R589" s="571"/>
      <c r="S589" s="571"/>
      <c r="T589" s="899"/>
      <c r="U589" s="756"/>
      <c r="V589" s="756"/>
      <c r="W589" s="581"/>
      <c r="X589" s="571"/>
      <c r="Y589" s="571"/>
      <c r="Z589" s="571"/>
      <c r="AA589" s="791"/>
      <c r="AB589" s="583"/>
      <c r="AC589" s="571"/>
      <c r="AD589" s="813"/>
      <c r="AE589" s="646"/>
      <c r="AF589" s="730"/>
      <c r="AG589" s="646"/>
      <c r="AH589" s="730"/>
      <c r="AI589" s="646"/>
      <c r="AJ589" s="416">
        <f t="shared" si="143"/>
        <v>579</v>
      </c>
      <c r="AK589" s="416" t="str">
        <f t="shared" si="122"/>
        <v/>
      </c>
      <c r="AL589" s="416" t="str">
        <f t="shared" si="141"/>
        <v/>
      </c>
      <c r="AM589" s="416" t="str">
        <f t="shared" si="142"/>
        <v/>
      </c>
      <c r="AN589" s="731"/>
      <c r="AO589" s="732"/>
      <c r="AP589" s="732"/>
      <c r="AQ589" s="479"/>
      <c r="AR589" s="479"/>
      <c r="AS589" s="584"/>
      <c r="AT589" s="584"/>
      <c r="AU589" s="585" t="str">
        <f t="shared" si="145"/>
        <v/>
      </c>
      <c r="AV589" s="585" t="str">
        <f t="shared" si="146"/>
        <v/>
      </c>
      <c r="AW589" s="479"/>
      <c r="AX589" s="479"/>
      <c r="AY589" s="587" t="str">
        <f t="shared" si="123"/>
        <v/>
      </c>
      <c r="AZ589" s="587" t="str">
        <f t="shared" si="124"/>
        <v/>
      </c>
      <c r="BA589" s="587" t="str">
        <f t="shared" si="125"/>
        <v/>
      </c>
      <c r="BB589" s="587" t="str">
        <f t="shared" si="126"/>
        <v/>
      </c>
      <c r="BC589" s="587" t="str">
        <f t="shared" si="127"/>
        <v/>
      </c>
      <c r="BD589" s="587" t="str">
        <f t="shared" si="128"/>
        <v/>
      </c>
      <c r="BE589" s="808"/>
      <c r="BF589" s="646"/>
      <c r="BG589" s="649"/>
      <c r="BH589" s="649"/>
    </row>
    <row r="590" spans="2:60" ht="13.5" customHeight="1" x14ac:dyDescent="0.25">
      <c r="B590" s="401"/>
      <c r="D590" s="416">
        <f t="shared" si="144"/>
        <v>580</v>
      </c>
      <c r="E590" s="534"/>
      <c r="F590" s="534"/>
      <c r="G590" s="534"/>
      <c r="H590" s="534"/>
      <c r="I590" s="571"/>
      <c r="J590" s="571"/>
      <c r="K590" s="571"/>
      <c r="L590" s="571"/>
      <c r="M590" s="571"/>
      <c r="N590" s="484"/>
      <c r="O590" s="484"/>
      <c r="P590" s="586"/>
      <c r="Q590" s="571"/>
      <c r="R590" s="571"/>
      <c r="S590" s="571"/>
      <c r="T590" s="899"/>
      <c r="U590" s="756"/>
      <c r="V590" s="756"/>
      <c r="W590" s="581"/>
      <c r="X590" s="571"/>
      <c r="Y590" s="571"/>
      <c r="Z590" s="571"/>
      <c r="AA590" s="791"/>
      <c r="AB590" s="583"/>
      <c r="AC590" s="571"/>
      <c r="AD590" s="813"/>
      <c r="AE590" s="646"/>
      <c r="AF590" s="730"/>
      <c r="AG590" s="646"/>
      <c r="AH590" s="730"/>
      <c r="AI590" s="646"/>
      <c r="AJ590" s="416">
        <f t="shared" si="143"/>
        <v>580</v>
      </c>
      <c r="AK590" s="416" t="str">
        <f t="shared" si="122"/>
        <v/>
      </c>
      <c r="AL590" s="416" t="str">
        <f t="shared" si="141"/>
        <v/>
      </c>
      <c r="AM590" s="416" t="str">
        <f t="shared" si="142"/>
        <v/>
      </c>
      <c r="AN590" s="731"/>
      <c r="AO590" s="732"/>
      <c r="AP590" s="732"/>
      <c r="AQ590" s="479"/>
      <c r="AR590" s="479"/>
      <c r="AS590" s="584"/>
      <c r="AT590" s="584"/>
      <c r="AU590" s="585" t="str">
        <f t="shared" si="145"/>
        <v/>
      </c>
      <c r="AV590" s="585" t="str">
        <f t="shared" si="146"/>
        <v/>
      </c>
      <c r="AW590" s="479"/>
      <c r="AX590" s="479"/>
      <c r="AY590" s="587" t="str">
        <f t="shared" si="123"/>
        <v/>
      </c>
      <c r="AZ590" s="587" t="str">
        <f t="shared" si="124"/>
        <v/>
      </c>
      <c r="BA590" s="587" t="str">
        <f t="shared" si="125"/>
        <v/>
      </c>
      <c r="BB590" s="587" t="str">
        <f t="shared" si="126"/>
        <v/>
      </c>
      <c r="BC590" s="587" t="str">
        <f t="shared" si="127"/>
        <v/>
      </c>
      <c r="BD590" s="587" t="str">
        <f t="shared" si="128"/>
        <v/>
      </c>
      <c r="BE590" s="808"/>
      <c r="BF590" s="646"/>
      <c r="BG590" s="649"/>
      <c r="BH590" s="649"/>
    </row>
    <row r="591" spans="2:60" ht="13.5" customHeight="1" x14ac:dyDescent="0.25">
      <c r="B591" s="401"/>
      <c r="D591" s="416">
        <f t="shared" si="144"/>
        <v>581</v>
      </c>
      <c r="E591" s="534"/>
      <c r="F591" s="534"/>
      <c r="G591" s="534"/>
      <c r="H591" s="534"/>
      <c r="I591" s="571"/>
      <c r="J591" s="571"/>
      <c r="K591" s="571"/>
      <c r="L591" s="571"/>
      <c r="M591" s="571"/>
      <c r="N591" s="484"/>
      <c r="O591" s="484"/>
      <c r="P591" s="586"/>
      <c r="Q591" s="571"/>
      <c r="R591" s="571"/>
      <c r="S591" s="571"/>
      <c r="T591" s="899"/>
      <c r="U591" s="756"/>
      <c r="V591" s="756"/>
      <c r="W591" s="581"/>
      <c r="X591" s="571"/>
      <c r="Y591" s="571"/>
      <c r="Z591" s="571"/>
      <c r="AA591" s="791"/>
      <c r="AB591" s="583"/>
      <c r="AC591" s="571"/>
      <c r="AD591" s="813"/>
      <c r="AE591" s="646"/>
      <c r="AF591" s="730"/>
      <c r="AG591" s="646"/>
      <c r="AH591" s="730"/>
      <c r="AI591" s="646"/>
      <c r="AJ591" s="416">
        <f t="shared" si="143"/>
        <v>581</v>
      </c>
      <c r="AK591" s="416" t="str">
        <f t="shared" si="122"/>
        <v/>
      </c>
      <c r="AL591" s="416" t="str">
        <f t="shared" si="141"/>
        <v/>
      </c>
      <c r="AM591" s="416" t="str">
        <f t="shared" si="142"/>
        <v/>
      </c>
      <c r="AN591" s="731"/>
      <c r="AO591" s="732"/>
      <c r="AP591" s="732"/>
      <c r="AQ591" s="479"/>
      <c r="AR591" s="479"/>
      <c r="AS591" s="584"/>
      <c r="AT591" s="584"/>
      <c r="AU591" s="585" t="str">
        <f t="shared" si="145"/>
        <v/>
      </c>
      <c r="AV591" s="585" t="str">
        <f t="shared" si="146"/>
        <v/>
      </c>
      <c r="AW591" s="479"/>
      <c r="AX591" s="479"/>
      <c r="AY591" s="587" t="str">
        <f t="shared" si="123"/>
        <v/>
      </c>
      <c r="AZ591" s="587" t="str">
        <f t="shared" si="124"/>
        <v/>
      </c>
      <c r="BA591" s="587" t="str">
        <f t="shared" si="125"/>
        <v/>
      </c>
      <c r="BB591" s="587" t="str">
        <f t="shared" si="126"/>
        <v/>
      </c>
      <c r="BC591" s="587" t="str">
        <f t="shared" si="127"/>
        <v/>
      </c>
      <c r="BD591" s="587" t="str">
        <f t="shared" si="128"/>
        <v/>
      </c>
      <c r="BE591" s="808"/>
      <c r="BF591" s="646"/>
      <c r="BG591" s="649"/>
      <c r="BH591" s="649"/>
    </row>
    <row r="592" spans="2:60" ht="13.5" customHeight="1" x14ac:dyDescent="0.25">
      <c r="B592" s="401"/>
      <c r="D592" s="416">
        <f t="shared" si="144"/>
        <v>582</v>
      </c>
      <c r="E592" s="534"/>
      <c r="F592" s="534"/>
      <c r="G592" s="534"/>
      <c r="H592" s="534"/>
      <c r="I592" s="571"/>
      <c r="J592" s="571"/>
      <c r="K592" s="571"/>
      <c r="L592" s="571"/>
      <c r="M592" s="571"/>
      <c r="N592" s="484"/>
      <c r="O592" s="484"/>
      <c r="P592" s="586"/>
      <c r="Q592" s="571"/>
      <c r="R592" s="571"/>
      <c r="S592" s="571"/>
      <c r="T592" s="899"/>
      <c r="U592" s="756"/>
      <c r="V592" s="756"/>
      <c r="W592" s="581"/>
      <c r="X592" s="571"/>
      <c r="Y592" s="571"/>
      <c r="Z592" s="571"/>
      <c r="AA592" s="791"/>
      <c r="AB592" s="583"/>
      <c r="AC592" s="571"/>
      <c r="AD592" s="813"/>
      <c r="AE592" s="646"/>
      <c r="AF592" s="730"/>
      <c r="AG592" s="646"/>
      <c r="AH592" s="730"/>
      <c r="AI592" s="646"/>
      <c r="AJ592" s="416">
        <f t="shared" si="143"/>
        <v>582</v>
      </c>
      <c r="AK592" s="416" t="str">
        <f t="shared" si="122"/>
        <v/>
      </c>
      <c r="AL592" s="416" t="str">
        <f t="shared" si="141"/>
        <v/>
      </c>
      <c r="AM592" s="416" t="str">
        <f t="shared" si="142"/>
        <v/>
      </c>
      <c r="AN592" s="731"/>
      <c r="AO592" s="732"/>
      <c r="AP592" s="732"/>
      <c r="AQ592" s="479"/>
      <c r="AR592" s="479"/>
      <c r="AS592" s="584"/>
      <c r="AT592" s="584"/>
      <c r="AU592" s="585" t="str">
        <f t="shared" si="145"/>
        <v/>
      </c>
      <c r="AV592" s="585" t="str">
        <f t="shared" si="146"/>
        <v/>
      </c>
      <c r="AW592" s="479"/>
      <c r="AX592" s="479"/>
      <c r="AY592" s="587" t="str">
        <f t="shared" si="123"/>
        <v/>
      </c>
      <c r="AZ592" s="587" t="str">
        <f t="shared" si="124"/>
        <v/>
      </c>
      <c r="BA592" s="587" t="str">
        <f t="shared" si="125"/>
        <v/>
      </c>
      <c r="BB592" s="587" t="str">
        <f t="shared" si="126"/>
        <v/>
      </c>
      <c r="BC592" s="587" t="str">
        <f t="shared" si="127"/>
        <v/>
      </c>
      <c r="BD592" s="587" t="str">
        <f t="shared" si="128"/>
        <v/>
      </c>
      <c r="BE592" s="808"/>
      <c r="BF592" s="646"/>
      <c r="BG592" s="649"/>
      <c r="BH592" s="649"/>
    </row>
    <row r="593" spans="2:60" ht="13.5" customHeight="1" x14ac:dyDescent="0.25">
      <c r="B593" s="401"/>
      <c r="D593" s="416">
        <f t="shared" si="144"/>
        <v>583</v>
      </c>
      <c r="E593" s="534"/>
      <c r="F593" s="534"/>
      <c r="G593" s="534"/>
      <c r="H593" s="534"/>
      <c r="I593" s="571"/>
      <c r="J593" s="571"/>
      <c r="K593" s="571"/>
      <c r="L593" s="571"/>
      <c r="M593" s="571"/>
      <c r="N593" s="484"/>
      <c r="O593" s="484"/>
      <c r="P593" s="586"/>
      <c r="Q593" s="571"/>
      <c r="R593" s="571"/>
      <c r="S593" s="571"/>
      <c r="T593" s="899"/>
      <c r="U593" s="756"/>
      <c r="V593" s="756"/>
      <c r="W593" s="581"/>
      <c r="X593" s="571"/>
      <c r="Y593" s="571"/>
      <c r="Z593" s="571"/>
      <c r="AA593" s="791"/>
      <c r="AB593" s="583"/>
      <c r="AC593" s="571"/>
      <c r="AD593" s="813"/>
      <c r="AE593" s="646"/>
      <c r="AF593" s="730"/>
      <c r="AG593" s="646"/>
      <c r="AH593" s="730"/>
      <c r="AI593" s="646"/>
      <c r="AJ593" s="416">
        <f t="shared" si="143"/>
        <v>583</v>
      </c>
      <c r="AK593" s="416" t="str">
        <f t="shared" si="122"/>
        <v/>
      </c>
      <c r="AL593" s="416" t="str">
        <f t="shared" si="141"/>
        <v/>
      </c>
      <c r="AM593" s="416" t="str">
        <f t="shared" si="142"/>
        <v/>
      </c>
      <c r="AN593" s="731"/>
      <c r="AO593" s="732"/>
      <c r="AP593" s="732"/>
      <c r="AQ593" s="479"/>
      <c r="AR593" s="479"/>
      <c r="AS593" s="584"/>
      <c r="AT593" s="584"/>
      <c r="AU593" s="585" t="str">
        <f t="shared" si="145"/>
        <v/>
      </c>
      <c r="AV593" s="585" t="str">
        <f t="shared" si="146"/>
        <v/>
      </c>
      <c r="AW593" s="479"/>
      <c r="AX593" s="479"/>
      <c r="AY593" s="587" t="str">
        <f t="shared" si="123"/>
        <v/>
      </c>
      <c r="AZ593" s="587" t="str">
        <f t="shared" si="124"/>
        <v/>
      </c>
      <c r="BA593" s="587" t="str">
        <f t="shared" si="125"/>
        <v/>
      </c>
      <c r="BB593" s="587" t="str">
        <f t="shared" si="126"/>
        <v/>
      </c>
      <c r="BC593" s="587" t="str">
        <f t="shared" si="127"/>
        <v/>
      </c>
      <c r="BD593" s="587" t="str">
        <f t="shared" si="128"/>
        <v/>
      </c>
      <c r="BE593" s="808"/>
      <c r="BF593" s="646"/>
      <c r="BG593" s="649"/>
      <c r="BH593" s="649"/>
    </row>
    <row r="594" spans="2:60" ht="13.5" customHeight="1" x14ac:dyDescent="0.25">
      <c r="B594" s="401"/>
      <c r="D594" s="416">
        <f t="shared" si="144"/>
        <v>584</v>
      </c>
      <c r="E594" s="534"/>
      <c r="F594" s="534"/>
      <c r="G594" s="534"/>
      <c r="H594" s="534"/>
      <c r="I594" s="571"/>
      <c r="J594" s="571"/>
      <c r="K594" s="571"/>
      <c r="L594" s="571"/>
      <c r="M594" s="571"/>
      <c r="N594" s="484"/>
      <c r="O594" s="484"/>
      <c r="P594" s="586"/>
      <c r="Q594" s="571"/>
      <c r="R594" s="571"/>
      <c r="S594" s="571"/>
      <c r="T594" s="899"/>
      <c r="U594" s="756"/>
      <c r="V594" s="756"/>
      <c r="W594" s="581"/>
      <c r="X594" s="571"/>
      <c r="Y594" s="571"/>
      <c r="Z594" s="571"/>
      <c r="AA594" s="791"/>
      <c r="AB594" s="583"/>
      <c r="AC594" s="571"/>
      <c r="AD594" s="813"/>
      <c r="AE594" s="646"/>
      <c r="AF594" s="730"/>
      <c r="AG594" s="646"/>
      <c r="AH594" s="730"/>
      <c r="AI594" s="646"/>
      <c r="AJ594" s="416">
        <f t="shared" si="143"/>
        <v>584</v>
      </c>
      <c r="AK594" s="416" t="str">
        <f t="shared" si="122"/>
        <v/>
      </c>
      <c r="AL594" s="416" t="str">
        <f t="shared" si="141"/>
        <v/>
      </c>
      <c r="AM594" s="416" t="str">
        <f t="shared" si="142"/>
        <v/>
      </c>
      <c r="AN594" s="731"/>
      <c r="AO594" s="732"/>
      <c r="AP594" s="732"/>
      <c r="AQ594" s="479"/>
      <c r="AR594" s="479"/>
      <c r="AS594" s="584"/>
      <c r="AT594" s="584"/>
      <c r="AU594" s="585" t="str">
        <f t="shared" si="145"/>
        <v/>
      </c>
      <c r="AV594" s="585" t="str">
        <f t="shared" si="146"/>
        <v/>
      </c>
      <c r="AW594" s="479"/>
      <c r="AX594" s="479"/>
      <c r="AY594" s="587" t="str">
        <f t="shared" si="123"/>
        <v/>
      </c>
      <c r="AZ594" s="587" t="str">
        <f t="shared" si="124"/>
        <v/>
      </c>
      <c r="BA594" s="587" t="str">
        <f t="shared" si="125"/>
        <v/>
      </c>
      <c r="BB594" s="587" t="str">
        <f t="shared" si="126"/>
        <v/>
      </c>
      <c r="BC594" s="587" t="str">
        <f t="shared" si="127"/>
        <v/>
      </c>
      <c r="BD594" s="587" t="str">
        <f t="shared" si="128"/>
        <v/>
      </c>
      <c r="BE594" s="808"/>
      <c r="BF594" s="646"/>
      <c r="BG594" s="649"/>
      <c r="BH594" s="649"/>
    </row>
    <row r="595" spans="2:60" ht="13.5" customHeight="1" x14ac:dyDescent="0.25">
      <c r="B595" s="401"/>
      <c r="D595" s="416">
        <f t="shared" si="144"/>
        <v>585</v>
      </c>
      <c r="E595" s="534"/>
      <c r="F595" s="534"/>
      <c r="G595" s="534"/>
      <c r="H595" s="534"/>
      <c r="I595" s="571"/>
      <c r="J595" s="571"/>
      <c r="K595" s="571"/>
      <c r="L595" s="571"/>
      <c r="M595" s="571"/>
      <c r="N595" s="484"/>
      <c r="O595" s="484"/>
      <c r="P595" s="586"/>
      <c r="Q595" s="571"/>
      <c r="R595" s="571"/>
      <c r="S595" s="571"/>
      <c r="T595" s="899"/>
      <c r="U595" s="756"/>
      <c r="V595" s="756"/>
      <c r="W595" s="581"/>
      <c r="X595" s="571"/>
      <c r="Y595" s="571"/>
      <c r="Z595" s="571"/>
      <c r="AA595" s="791"/>
      <c r="AB595" s="583"/>
      <c r="AC595" s="571"/>
      <c r="AD595" s="813"/>
      <c r="AE595" s="646"/>
      <c r="AF595" s="730"/>
      <c r="AG595" s="646"/>
      <c r="AH595" s="730"/>
      <c r="AI595" s="646"/>
      <c r="AJ595" s="416">
        <f t="shared" si="143"/>
        <v>585</v>
      </c>
      <c r="AK595" s="416" t="str">
        <f t="shared" si="122"/>
        <v/>
      </c>
      <c r="AL595" s="416" t="str">
        <f t="shared" si="141"/>
        <v/>
      </c>
      <c r="AM595" s="416" t="str">
        <f t="shared" si="142"/>
        <v/>
      </c>
      <c r="AN595" s="731"/>
      <c r="AO595" s="732"/>
      <c r="AP595" s="732"/>
      <c r="AQ595" s="479"/>
      <c r="AR595" s="479"/>
      <c r="AS595" s="584"/>
      <c r="AT595" s="584"/>
      <c r="AU595" s="585" t="str">
        <f t="shared" si="145"/>
        <v/>
      </c>
      <c r="AV595" s="585" t="str">
        <f t="shared" si="146"/>
        <v/>
      </c>
      <c r="AW595" s="479"/>
      <c r="AX595" s="479"/>
      <c r="AY595" s="587" t="str">
        <f t="shared" si="123"/>
        <v/>
      </c>
      <c r="AZ595" s="587" t="str">
        <f t="shared" si="124"/>
        <v/>
      </c>
      <c r="BA595" s="587" t="str">
        <f t="shared" si="125"/>
        <v/>
      </c>
      <c r="BB595" s="587" t="str">
        <f t="shared" si="126"/>
        <v/>
      </c>
      <c r="BC595" s="587" t="str">
        <f t="shared" si="127"/>
        <v/>
      </c>
      <c r="BD595" s="587" t="str">
        <f t="shared" si="128"/>
        <v/>
      </c>
      <c r="BE595" s="808"/>
      <c r="BF595" s="646"/>
      <c r="BG595" s="649"/>
      <c r="BH595" s="649"/>
    </row>
    <row r="596" spans="2:60" ht="13.5" customHeight="1" x14ac:dyDescent="0.25">
      <c r="B596" s="401"/>
      <c r="D596" s="416">
        <f t="shared" si="144"/>
        <v>586</v>
      </c>
      <c r="E596" s="534"/>
      <c r="F596" s="534"/>
      <c r="G596" s="534"/>
      <c r="H596" s="534"/>
      <c r="I596" s="571"/>
      <c r="J596" s="571"/>
      <c r="K596" s="571"/>
      <c r="L596" s="571"/>
      <c r="M596" s="571"/>
      <c r="N596" s="484"/>
      <c r="O596" s="484"/>
      <c r="P596" s="586"/>
      <c r="Q596" s="571"/>
      <c r="R596" s="571"/>
      <c r="S596" s="571"/>
      <c r="T596" s="899"/>
      <c r="U596" s="756"/>
      <c r="V596" s="756"/>
      <c r="W596" s="581"/>
      <c r="X596" s="571"/>
      <c r="Y596" s="571"/>
      <c r="Z596" s="571"/>
      <c r="AA596" s="791"/>
      <c r="AB596" s="583"/>
      <c r="AC596" s="571"/>
      <c r="AD596" s="813"/>
      <c r="AE596" s="646"/>
      <c r="AF596" s="730"/>
      <c r="AG596" s="646"/>
      <c r="AH596" s="730"/>
      <c r="AI596" s="646"/>
      <c r="AJ596" s="416">
        <f t="shared" si="143"/>
        <v>586</v>
      </c>
      <c r="AK596" s="416" t="str">
        <f t="shared" si="122"/>
        <v/>
      </c>
      <c r="AL596" s="416" t="str">
        <f t="shared" si="141"/>
        <v/>
      </c>
      <c r="AM596" s="416" t="str">
        <f t="shared" si="142"/>
        <v/>
      </c>
      <c r="AN596" s="731"/>
      <c r="AO596" s="732"/>
      <c r="AP596" s="732"/>
      <c r="AQ596" s="479"/>
      <c r="AR596" s="479"/>
      <c r="AS596" s="584"/>
      <c r="AT596" s="584"/>
      <c r="AU596" s="585" t="str">
        <f t="shared" si="145"/>
        <v/>
      </c>
      <c r="AV596" s="585" t="str">
        <f t="shared" si="146"/>
        <v/>
      </c>
      <c r="AW596" s="479"/>
      <c r="AX596" s="479"/>
      <c r="AY596" s="587" t="str">
        <f t="shared" si="123"/>
        <v/>
      </c>
      <c r="AZ596" s="587" t="str">
        <f t="shared" si="124"/>
        <v/>
      </c>
      <c r="BA596" s="587" t="str">
        <f t="shared" si="125"/>
        <v/>
      </c>
      <c r="BB596" s="587" t="str">
        <f t="shared" si="126"/>
        <v/>
      </c>
      <c r="BC596" s="587" t="str">
        <f t="shared" si="127"/>
        <v/>
      </c>
      <c r="BD596" s="587" t="str">
        <f t="shared" si="128"/>
        <v/>
      </c>
      <c r="BE596" s="808"/>
      <c r="BF596" s="646"/>
      <c r="BG596" s="649"/>
      <c r="BH596" s="649"/>
    </row>
    <row r="597" spans="2:60" ht="13.5" customHeight="1" x14ac:dyDescent="0.25">
      <c r="B597" s="401"/>
      <c r="D597" s="416">
        <f t="shared" si="144"/>
        <v>587</v>
      </c>
      <c r="E597" s="534"/>
      <c r="F597" s="534"/>
      <c r="G597" s="534"/>
      <c r="H597" s="534"/>
      <c r="I597" s="571"/>
      <c r="J597" s="571"/>
      <c r="K597" s="571"/>
      <c r="L597" s="571"/>
      <c r="M597" s="571"/>
      <c r="N597" s="484"/>
      <c r="O597" s="484"/>
      <c r="P597" s="586"/>
      <c r="Q597" s="571"/>
      <c r="R597" s="571"/>
      <c r="S597" s="571"/>
      <c r="T597" s="899"/>
      <c r="U597" s="756"/>
      <c r="V597" s="756"/>
      <c r="W597" s="581"/>
      <c r="X597" s="571"/>
      <c r="Y597" s="571"/>
      <c r="Z597" s="571"/>
      <c r="AA597" s="791"/>
      <c r="AB597" s="583"/>
      <c r="AC597" s="571"/>
      <c r="AD597" s="813"/>
      <c r="AE597" s="646"/>
      <c r="AF597" s="730"/>
      <c r="AG597" s="646"/>
      <c r="AH597" s="730"/>
      <c r="AI597" s="646"/>
      <c r="AJ597" s="416">
        <f t="shared" si="143"/>
        <v>587</v>
      </c>
      <c r="AK597" s="416" t="str">
        <f t="shared" si="122"/>
        <v/>
      </c>
      <c r="AL597" s="416" t="str">
        <f t="shared" si="141"/>
        <v/>
      </c>
      <c r="AM597" s="416" t="str">
        <f t="shared" si="142"/>
        <v/>
      </c>
      <c r="AN597" s="731"/>
      <c r="AO597" s="732"/>
      <c r="AP597" s="732"/>
      <c r="AQ597" s="479"/>
      <c r="AR597" s="479"/>
      <c r="AS597" s="584"/>
      <c r="AT597" s="584"/>
      <c r="AU597" s="585" t="str">
        <f t="shared" si="145"/>
        <v/>
      </c>
      <c r="AV597" s="585" t="str">
        <f t="shared" si="146"/>
        <v/>
      </c>
      <c r="AW597" s="479"/>
      <c r="AX597" s="479"/>
      <c r="AY597" s="587" t="str">
        <f t="shared" si="123"/>
        <v/>
      </c>
      <c r="AZ597" s="587" t="str">
        <f t="shared" si="124"/>
        <v/>
      </c>
      <c r="BA597" s="587" t="str">
        <f t="shared" si="125"/>
        <v/>
      </c>
      <c r="BB597" s="587" t="str">
        <f t="shared" si="126"/>
        <v/>
      </c>
      <c r="BC597" s="587" t="str">
        <f t="shared" si="127"/>
        <v/>
      </c>
      <c r="BD597" s="587" t="str">
        <f t="shared" si="128"/>
        <v/>
      </c>
      <c r="BE597" s="808"/>
      <c r="BF597" s="646"/>
      <c r="BG597" s="649"/>
      <c r="BH597" s="649"/>
    </row>
    <row r="598" spans="2:60" ht="13.5" customHeight="1" x14ac:dyDescent="0.25">
      <c r="B598" s="401"/>
      <c r="D598" s="416">
        <f t="shared" si="144"/>
        <v>588</v>
      </c>
      <c r="E598" s="534"/>
      <c r="F598" s="534"/>
      <c r="G598" s="534"/>
      <c r="H598" s="534"/>
      <c r="I598" s="571"/>
      <c r="J598" s="571"/>
      <c r="K598" s="571"/>
      <c r="L598" s="571"/>
      <c r="M598" s="571"/>
      <c r="N598" s="484"/>
      <c r="O598" s="484"/>
      <c r="P598" s="586"/>
      <c r="Q598" s="571"/>
      <c r="R598" s="571"/>
      <c r="S598" s="571"/>
      <c r="T598" s="899"/>
      <c r="U598" s="756"/>
      <c r="V598" s="756"/>
      <c r="W598" s="581"/>
      <c r="X598" s="571"/>
      <c r="Y598" s="571"/>
      <c r="Z598" s="571"/>
      <c r="AA598" s="791"/>
      <c r="AB598" s="583"/>
      <c r="AC598" s="571"/>
      <c r="AD598" s="813"/>
      <c r="AE598" s="646"/>
      <c r="AF598" s="730"/>
      <c r="AG598" s="646"/>
      <c r="AH598" s="730"/>
      <c r="AI598" s="646"/>
      <c r="AJ598" s="416">
        <f t="shared" si="143"/>
        <v>588</v>
      </c>
      <c r="AK598" s="416" t="str">
        <f t="shared" si="122"/>
        <v/>
      </c>
      <c r="AL598" s="416" t="str">
        <f t="shared" si="141"/>
        <v/>
      </c>
      <c r="AM598" s="416" t="str">
        <f t="shared" si="142"/>
        <v/>
      </c>
      <c r="AN598" s="731"/>
      <c r="AO598" s="732"/>
      <c r="AP598" s="732"/>
      <c r="AQ598" s="479"/>
      <c r="AR598" s="479"/>
      <c r="AS598" s="584"/>
      <c r="AT598" s="584"/>
      <c r="AU598" s="585" t="str">
        <f t="shared" si="145"/>
        <v/>
      </c>
      <c r="AV598" s="585" t="str">
        <f t="shared" si="146"/>
        <v/>
      </c>
      <c r="AW598" s="479"/>
      <c r="AX598" s="479"/>
      <c r="AY598" s="587" t="str">
        <f t="shared" si="123"/>
        <v/>
      </c>
      <c r="AZ598" s="587" t="str">
        <f t="shared" si="124"/>
        <v/>
      </c>
      <c r="BA598" s="587" t="str">
        <f t="shared" si="125"/>
        <v/>
      </c>
      <c r="BB598" s="587" t="str">
        <f t="shared" si="126"/>
        <v/>
      </c>
      <c r="BC598" s="587" t="str">
        <f t="shared" si="127"/>
        <v/>
      </c>
      <c r="BD598" s="587" t="str">
        <f t="shared" si="128"/>
        <v/>
      </c>
      <c r="BE598" s="808"/>
      <c r="BF598" s="646"/>
      <c r="BG598" s="649"/>
      <c r="BH598" s="649"/>
    </row>
    <row r="599" spans="2:60" ht="13.5" customHeight="1" x14ac:dyDescent="0.25">
      <c r="B599" s="401"/>
      <c r="D599" s="416">
        <f t="shared" si="144"/>
        <v>589</v>
      </c>
      <c r="E599" s="534"/>
      <c r="F599" s="534"/>
      <c r="G599" s="534"/>
      <c r="H599" s="534"/>
      <c r="I599" s="571"/>
      <c r="J599" s="571"/>
      <c r="K599" s="571"/>
      <c r="L599" s="571"/>
      <c r="M599" s="571"/>
      <c r="N599" s="484"/>
      <c r="O599" s="484"/>
      <c r="P599" s="586"/>
      <c r="Q599" s="571"/>
      <c r="R599" s="571"/>
      <c r="S599" s="571"/>
      <c r="T599" s="899"/>
      <c r="U599" s="756"/>
      <c r="V599" s="756"/>
      <c r="W599" s="581"/>
      <c r="X599" s="571"/>
      <c r="Y599" s="571"/>
      <c r="Z599" s="571"/>
      <c r="AA599" s="791"/>
      <c r="AB599" s="583"/>
      <c r="AC599" s="571"/>
      <c r="AD599" s="813"/>
      <c r="AE599" s="646"/>
      <c r="AF599" s="730"/>
      <c r="AG599" s="646"/>
      <c r="AH599" s="730"/>
      <c r="AI599" s="646"/>
      <c r="AJ599" s="416">
        <f t="shared" si="143"/>
        <v>589</v>
      </c>
      <c r="AK599" s="416" t="str">
        <f t="shared" si="122"/>
        <v/>
      </c>
      <c r="AL599" s="416" t="str">
        <f t="shared" si="141"/>
        <v/>
      </c>
      <c r="AM599" s="416" t="str">
        <f t="shared" si="142"/>
        <v/>
      </c>
      <c r="AN599" s="731"/>
      <c r="AO599" s="732"/>
      <c r="AP599" s="732"/>
      <c r="AQ599" s="479"/>
      <c r="AR599" s="479"/>
      <c r="AS599" s="584"/>
      <c r="AT599" s="584"/>
      <c r="AU599" s="585" t="str">
        <f t="shared" si="145"/>
        <v/>
      </c>
      <c r="AV599" s="585" t="str">
        <f t="shared" si="146"/>
        <v/>
      </c>
      <c r="AW599" s="479"/>
      <c r="AX599" s="479"/>
      <c r="AY599" s="587" t="str">
        <f t="shared" si="123"/>
        <v/>
      </c>
      <c r="AZ599" s="587" t="str">
        <f t="shared" si="124"/>
        <v/>
      </c>
      <c r="BA599" s="587" t="str">
        <f t="shared" si="125"/>
        <v/>
      </c>
      <c r="BB599" s="587" t="str">
        <f t="shared" si="126"/>
        <v/>
      </c>
      <c r="BC599" s="587" t="str">
        <f t="shared" si="127"/>
        <v/>
      </c>
      <c r="BD599" s="587" t="str">
        <f t="shared" si="128"/>
        <v/>
      </c>
      <c r="BE599" s="808"/>
      <c r="BF599" s="646"/>
      <c r="BG599" s="649"/>
      <c r="BH599" s="649"/>
    </row>
    <row r="600" spans="2:60" ht="13.5" customHeight="1" x14ac:dyDescent="0.25">
      <c r="B600" s="401"/>
      <c r="D600" s="416">
        <f t="shared" si="144"/>
        <v>590</v>
      </c>
      <c r="E600" s="534"/>
      <c r="F600" s="534"/>
      <c r="G600" s="534"/>
      <c r="H600" s="534"/>
      <c r="I600" s="571"/>
      <c r="J600" s="571"/>
      <c r="K600" s="571"/>
      <c r="L600" s="571"/>
      <c r="M600" s="571"/>
      <c r="N600" s="484"/>
      <c r="O600" s="484"/>
      <c r="P600" s="586"/>
      <c r="Q600" s="571"/>
      <c r="R600" s="571"/>
      <c r="S600" s="571"/>
      <c r="T600" s="899"/>
      <c r="U600" s="756"/>
      <c r="V600" s="756"/>
      <c r="W600" s="581"/>
      <c r="X600" s="571"/>
      <c r="Y600" s="571"/>
      <c r="Z600" s="571"/>
      <c r="AA600" s="791"/>
      <c r="AB600" s="583"/>
      <c r="AC600" s="571"/>
      <c r="AD600" s="813"/>
      <c r="AE600" s="646"/>
      <c r="AF600" s="730"/>
      <c r="AG600" s="646"/>
      <c r="AH600" s="730"/>
      <c r="AI600" s="646"/>
      <c r="AJ600" s="416">
        <f t="shared" si="143"/>
        <v>590</v>
      </c>
      <c r="AK600" s="416" t="str">
        <f t="shared" si="122"/>
        <v/>
      </c>
      <c r="AL600" s="416" t="str">
        <f t="shared" si="141"/>
        <v/>
      </c>
      <c r="AM600" s="416" t="str">
        <f t="shared" si="142"/>
        <v/>
      </c>
      <c r="AN600" s="731"/>
      <c r="AO600" s="732"/>
      <c r="AP600" s="732"/>
      <c r="AQ600" s="479"/>
      <c r="AR600" s="479"/>
      <c r="AS600" s="584"/>
      <c r="AT600" s="584"/>
      <c r="AU600" s="585" t="str">
        <f t="shared" si="145"/>
        <v/>
      </c>
      <c r="AV600" s="585" t="str">
        <f t="shared" si="146"/>
        <v/>
      </c>
      <c r="AW600" s="479"/>
      <c r="AX600" s="479"/>
      <c r="AY600" s="587" t="str">
        <f t="shared" si="123"/>
        <v/>
      </c>
      <c r="AZ600" s="587" t="str">
        <f t="shared" si="124"/>
        <v/>
      </c>
      <c r="BA600" s="587" t="str">
        <f t="shared" si="125"/>
        <v/>
      </c>
      <c r="BB600" s="587" t="str">
        <f t="shared" si="126"/>
        <v/>
      </c>
      <c r="BC600" s="587" t="str">
        <f t="shared" si="127"/>
        <v/>
      </c>
      <c r="BD600" s="587" t="str">
        <f t="shared" si="128"/>
        <v/>
      </c>
      <c r="BE600" s="808"/>
      <c r="BF600" s="646"/>
      <c r="BG600" s="649"/>
      <c r="BH600" s="649"/>
    </row>
    <row r="601" spans="2:60" ht="13.5" customHeight="1" x14ac:dyDescent="0.25">
      <c r="B601" s="401"/>
      <c r="D601" s="416">
        <f t="shared" si="144"/>
        <v>591</v>
      </c>
      <c r="E601" s="534"/>
      <c r="F601" s="534"/>
      <c r="G601" s="534"/>
      <c r="H601" s="534"/>
      <c r="I601" s="571"/>
      <c r="J601" s="571"/>
      <c r="K601" s="571"/>
      <c r="L601" s="571"/>
      <c r="M601" s="571"/>
      <c r="N601" s="484"/>
      <c r="O601" s="484"/>
      <c r="P601" s="586"/>
      <c r="Q601" s="571"/>
      <c r="R601" s="571"/>
      <c r="S601" s="571"/>
      <c r="T601" s="899"/>
      <c r="U601" s="756"/>
      <c r="V601" s="756"/>
      <c r="W601" s="581"/>
      <c r="X601" s="571"/>
      <c r="Y601" s="571"/>
      <c r="Z601" s="571"/>
      <c r="AA601" s="791"/>
      <c r="AB601" s="583"/>
      <c r="AC601" s="571"/>
      <c r="AD601" s="813"/>
      <c r="AE601" s="646"/>
      <c r="AF601" s="730"/>
      <c r="AG601" s="646"/>
      <c r="AH601" s="730"/>
      <c r="AI601" s="646"/>
      <c r="AJ601" s="416">
        <f t="shared" si="143"/>
        <v>591</v>
      </c>
      <c r="AK601" s="416" t="str">
        <f t="shared" si="122"/>
        <v/>
      </c>
      <c r="AL601" s="416" t="str">
        <f t="shared" si="141"/>
        <v/>
      </c>
      <c r="AM601" s="416" t="str">
        <f t="shared" si="142"/>
        <v/>
      </c>
      <c r="AN601" s="731"/>
      <c r="AO601" s="732"/>
      <c r="AP601" s="732"/>
      <c r="AQ601" s="479"/>
      <c r="AR601" s="479"/>
      <c r="AS601" s="584"/>
      <c r="AT601" s="584"/>
      <c r="AU601" s="585" t="str">
        <f t="shared" si="145"/>
        <v/>
      </c>
      <c r="AV601" s="585" t="str">
        <f t="shared" si="146"/>
        <v/>
      </c>
      <c r="AW601" s="479"/>
      <c r="AX601" s="479"/>
      <c r="AY601" s="587" t="str">
        <f t="shared" si="123"/>
        <v/>
      </c>
      <c r="AZ601" s="587" t="str">
        <f t="shared" si="124"/>
        <v/>
      </c>
      <c r="BA601" s="587" t="str">
        <f t="shared" si="125"/>
        <v/>
      </c>
      <c r="BB601" s="587" t="str">
        <f t="shared" si="126"/>
        <v/>
      </c>
      <c r="BC601" s="587" t="str">
        <f t="shared" si="127"/>
        <v/>
      </c>
      <c r="BD601" s="587" t="str">
        <f t="shared" si="128"/>
        <v/>
      </c>
      <c r="BE601" s="808"/>
      <c r="BF601" s="646"/>
      <c r="BG601" s="649"/>
      <c r="BH601" s="649"/>
    </row>
    <row r="602" spans="2:60" ht="13.5" customHeight="1" x14ac:dyDescent="0.25">
      <c r="B602" s="401"/>
      <c r="D602" s="416">
        <f t="shared" si="144"/>
        <v>592</v>
      </c>
      <c r="E602" s="534"/>
      <c r="F602" s="534"/>
      <c r="G602" s="534"/>
      <c r="H602" s="534"/>
      <c r="I602" s="571"/>
      <c r="J602" s="571"/>
      <c r="K602" s="571"/>
      <c r="L602" s="571"/>
      <c r="M602" s="571"/>
      <c r="N602" s="484"/>
      <c r="O602" s="484"/>
      <c r="P602" s="586"/>
      <c r="Q602" s="571"/>
      <c r="R602" s="571"/>
      <c r="S602" s="571"/>
      <c r="T602" s="899"/>
      <c r="U602" s="756"/>
      <c r="V602" s="756"/>
      <c r="W602" s="581"/>
      <c r="X602" s="571"/>
      <c r="Y602" s="571"/>
      <c r="Z602" s="571"/>
      <c r="AA602" s="791"/>
      <c r="AB602" s="583"/>
      <c r="AC602" s="571"/>
      <c r="AD602" s="813"/>
      <c r="AE602" s="646"/>
      <c r="AF602" s="730"/>
      <c r="AG602" s="646"/>
      <c r="AH602" s="730"/>
      <c r="AI602" s="646"/>
      <c r="AJ602" s="416">
        <f t="shared" si="143"/>
        <v>592</v>
      </c>
      <c r="AK602" s="416" t="str">
        <f t="shared" si="122"/>
        <v/>
      </c>
      <c r="AL602" s="416" t="str">
        <f t="shared" si="141"/>
        <v/>
      </c>
      <c r="AM602" s="416" t="str">
        <f t="shared" si="142"/>
        <v/>
      </c>
      <c r="AN602" s="731"/>
      <c r="AO602" s="732"/>
      <c r="AP602" s="732"/>
      <c r="AQ602" s="479"/>
      <c r="AR602" s="479"/>
      <c r="AS602" s="584"/>
      <c r="AT602" s="584"/>
      <c r="AU602" s="585" t="str">
        <f t="shared" si="145"/>
        <v/>
      </c>
      <c r="AV602" s="585" t="str">
        <f t="shared" si="146"/>
        <v/>
      </c>
      <c r="AW602" s="479"/>
      <c r="AX602" s="479"/>
      <c r="AY602" s="587" t="str">
        <f t="shared" si="123"/>
        <v/>
      </c>
      <c r="AZ602" s="587" t="str">
        <f t="shared" si="124"/>
        <v/>
      </c>
      <c r="BA602" s="587" t="str">
        <f t="shared" si="125"/>
        <v/>
      </c>
      <c r="BB602" s="587" t="str">
        <f t="shared" si="126"/>
        <v/>
      </c>
      <c r="BC602" s="587" t="str">
        <f t="shared" si="127"/>
        <v/>
      </c>
      <c r="BD602" s="587" t="str">
        <f t="shared" si="128"/>
        <v/>
      </c>
      <c r="BE602" s="808"/>
      <c r="BF602" s="646"/>
      <c r="BG602" s="649"/>
      <c r="BH602" s="649"/>
    </row>
    <row r="603" spans="2:60" ht="13.5" customHeight="1" x14ac:dyDescent="0.25">
      <c r="B603" s="401"/>
      <c r="D603" s="416">
        <f t="shared" si="144"/>
        <v>593</v>
      </c>
      <c r="E603" s="534"/>
      <c r="F603" s="534"/>
      <c r="G603" s="534"/>
      <c r="H603" s="534"/>
      <c r="I603" s="571"/>
      <c r="J603" s="571"/>
      <c r="K603" s="571"/>
      <c r="L603" s="571"/>
      <c r="M603" s="571"/>
      <c r="N603" s="484"/>
      <c r="O603" s="484"/>
      <c r="P603" s="586"/>
      <c r="Q603" s="571"/>
      <c r="R603" s="571"/>
      <c r="S603" s="571"/>
      <c r="T603" s="899"/>
      <c r="U603" s="756"/>
      <c r="V603" s="756"/>
      <c r="W603" s="581"/>
      <c r="X603" s="571"/>
      <c r="Y603" s="571"/>
      <c r="Z603" s="571"/>
      <c r="AA603" s="791"/>
      <c r="AB603" s="583"/>
      <c r="AC603" s="571"/>
      <c r="AD603" s="813"/>
      <c r="AE603" s="646"/>
      <c r="AF603" s="730"/>
      <c r="AG603" s="646"/>
      <c r="AH603" s="730"/>
      <c r="AI603" s="646"/>
      <c r="AJ603" s="416">
        <f t="shared" si="143"/>
        <v>593</v>
      </c>
      <c r="AK603" s="416" t="str">
        <f t="shared" si="122"/>
        <v/>
      </c>
      <c r="AL603" s="416" t="str">
        <f t="shared" si="141"/>
        <v/>
      </c>
      <c r="AM603" s="416" t="str">
        <f t="shared" si="142"/>
        <v/>
      </c>
      <c r="AN603" s="731"/>
      <c r="AO603" s="732"/>
      <c r="AP603" s="732"/>
      <c r="AQ603" s="479"/>
      <c r="AR603" s="479"/>
      <c r="AS603" s="584"/>
      <c r="AT603" s="584"/>
      <c r="AU603" s="585" t="str">
        <f t="shared" si="145"/>
        <v/>
      </c>
      <c r="AV603" s="585" t="str">
        <f t="shared" si="146"/>
        <v/>
      </c>
      <c r="AW603" s="479"/>
      <c r="AX603" s="479"/>
      <c r="AY603" s="587" t="str">
        <f t="shared" si="123"/>
        <v/>
      </c>
      <c r="AZ603" s="587" t="str">
        <f t="shared" si="124"/>
        <v/>
      </c>
      <c r="BA603" s="587" t="str">
        <f t="shared" si="125"/>
        <v/>
      </c>
      <c r="BB603" s="587" t="str">
        <f t="shared" si="126"/>
        <v/>
      </c>
      <c r="BC603" s="587" t="str">
        <f t="shared" si="127"/>
        <v/>
      </c>
      <c r="BD603" s="587" t="str">
        <f t="shared" si="128"/>
        <v/>
      </c>
      <c r="BE603" s="808"/>
      <c r="BF603" s="646"/>
      <c r="BG603" s="649"/>
      <c r="BH603" s="649"/>
    </row>
    <row r="604" spans="2:60" ht="13.5" customHeight="1" x14ac:dyDescent="0.25">
      <c r="B604" s="401"/>
      <c r="D604" s="416">
        <f t="shared" si="144"/>
        <v>594</v>
      </c>
      <c r="E604" s="534"/>
      <c r="F604" s="534"/>
      <c r="G604" s="534"/>
      <c r="H604" s="534"/>
      <c r="I604" s="571"/>
      <c r="J604" s="571"/>
      <c r="K604" s="571"/>
      <c r="L604" s="571"/>
      <c r="M604" s="571"/>
      <c r="N604" s="484"/>
      <c r="O604" s="484"/>
      <c r="P604" s="586"/>
      <c r="Q604" s="571"/>
      <c r="R604" s="571"/>
      <c r="S604" s="571"/>
      <c r="T604" s="899"/>
      <c r="U604" s="756"/>
      <c r="V604" s="756"/>
      <c r="W604" s="581"/>
      <c r="X604" s="571"/>
      <c r="Y604" s="571"/>
      <c r="Z604" s="571"/>
      <c r="AA604" s="791"/>
      <c r="AB604" s="583"/>
      <c r="AC604" s="571"/>
      <c r="AD604" s="813"/>
      <c r="AE604" s="646"/>
      <c r="AF604" s="730"/>
      <c r="AG604" s="646"/>
      <c r="AH604" s="730"/>
      <c r="AI604" s="646"/>
      <c r="AJ604" s="416">
        <f t="shared" si="143"/>
        <v>594</v>
      </c>
      <c r="AK604" s="416" t="str">
        <f t="shared" si="122"/>
        <v/>
      </c>
      <c r="AL604" s="416" t="str">
        <f t="shared" si="141"/>
        <v/>
      </c>
      <c r="AM604" s="416" t="str">
        <f t="shared" si="142"/>
        <v/>
      </c>
      <c r="AN604" s="731"/>
      <c r="AO604" s="732"/>
      <c r="AP604" s="732"/>
      <c r="AQ604" s="479"/>
      <c r="AR604" s="479"/>
      <c r="AS604" s="584"/>
      <c r="AT604" s="584"/>
      <c r="AU604" s="585" t="str">
        <f t="shared" si="145"/>
        <v/>
      </c>
      <c r="AV604" s="585" t="str">
        <f t="shared" si="146"/>
        <v/>
      </c>
      <c r="AW604" s="479"/>
      <c r="AX604" s="479"/>
      <c r="AY604" s="587" t="str">
        <f t="shared" si="123"/>
        <v/>
      </c>
      <c r="AZ604" s="587" t="str">
        <f t="shared" si="124"/>
        <v/>
      </c>
      <c r="BA604" s="587" t="str">
        <f t="shared" si="125"/>
        <v/>
      </c>
      <c r="BB604" s="587" t="str">
        <f t="shared" si="126"/>
        <v/>
      </c>
      <c r="BC604" s="587" t="str">
        <f t="shared" si="127"/>
        <v/>
      </c>
      <c r="BD604" s="587" t="str">
        <f t="shared" si="128"/>
        <v/>
      </c>
      <c r="BE604" s="808"/>
      <c r="BF604" s="646"/>
      <c r="BG604" s="649"/>
      <c r="BH604" s="649"/>
    </row>
    <row r="605" spans="2:60" ht="13.5" customHeight="1" x14ac:dyDescent="0.25">
      <c r="B605" s="401"/>
      <c r="D605" s="416">
        <f t="shared" si="144"/>
        <v>595</v>
      </c>
      <c r="E605" s="534"/>
      <c r="F605" s="534"/>
      <c r="G605" s="534"/>
      <c r="H605" s="534"/>
      <c r="I605" s="571"/>
      <c r="J605" s="571"/>
      <c r="K605" s="571"/>
      <c r="L605" s="571"/>
      <c r="M605" s="571"/>
      <c r="N605" s="484"/>
      <c r="O605" s="484"/>
      <c r="P605" s="586"/>
      <c r="Q605" s="571"/>
      <c r="R605" s="571"/>
      <c r="S605" s="571"/>
      <c r="T605" s="899"/>
      <c r="U605" s="756"/>
      <c r="V605" s="756"/>
      <c r="W605" s="581"/>
      <c r="X605" s="571"/>
      <c r="Y605" s="571"/>
      <c r="Z605" s="571"/>
      <c r="AA605" s="791"/>
      <c r="AB605" s="583"/>
      <c r="AC605" s="571"/>
      <c r="AD605" s="813"/>
      <c r="AE605" s="646"/>
      <c r="AF605" s="730"/>
      <c r="AG605" s="646"/>
      <c r="AH605" s="730"/>
      <c r="AI605" s="646"/>
      <c r="AJ605" s="416">
        <f t="shared" si="143"/>
        <v>595</v>
      </c>
      <c r="AK605" s="416" t="str">
        <f t="shared" si="122"/>
        <v/>
      </c>
      <c r="AL605" s="416" t="str">
        <f t="shared" si="141"/>
        <v/>
      </c>
      <c r="AM605" s="416" t="str">
        <f t="shared" si="142"/>
        <v/>
      </c>
      <c r="AN605" s="731"/>
      <c r="AO605" s="732"/>
      <c r="AP605" s="732"/>
      <c r="AQ605" s="479"/>
      <c r="AR605" s="479"/>
      <c r="AS605" s="584"/>
      <c r="AT605" s="584"/>
      <c r="AU605" s="585" t="str">
        <f t="shared" si="145"/>
        <v/>
      </c>
      <c r="AV605" s="585" t="str">
        <f t="shared" si="146"/>
        <v/>
      </c>
      <c r="AW605" s="479"/>
      <c r="AX605" s="479"/>
      <c r="AY605" s="587" t="str">
        <f t="shared" si="123"/>
        <v/>
      </c>
      <c r="AZ605" s="587" t="str">
        <f t="shared" si="124"/>
        <v/>
      </c>
      <c r="BA605" s="587" t="str">
        <f t="shared" si="125"/>
        <v/>
      </c>
      <c r="BB605" s="587" t="str">
        <f t="shared" si="126"/>
        <v/>
      </c>
      <c r="BC605" s="587" t="str">
        <f t="shared" si="127"/>
        <v/>
      </c>
      <c r="BD605" s="587" t="str">
        <f t="shared" si="128"/>
        <v/>
      </c>
      <c r="BE605" s="808"/>
      <c r="BF605" s="646"/>
      <c r="BG605" s="649"/>
      <c r="BH605" s="649"/>
    </row>
    <row r="606" spans="2:60" ht="13.5" customHeight="1" x14ac:dyDescent="0.25">
      <c r="B606" s="401"/>
      <c r="D606" s="416">
        <f t="shared" si="144"/>
        <v>596</v>
      </c>
      <c r="E606" s="534"/>
      <c r="F606" s="534"/>
      <c r="G606" s="534"/>
      <c r="H606" s="534"/>
      <c r="I606" s="571"/>
      <c r="J606" s="571"/>
      <c r="K606" s="571"/>
      <c r="L606" s="571"/>
      <c r="M606" s="571"/>
      <c r="N606" s="484"/>
      <c r="O606" s="484"/>
      <c r="P606" s="586"/>
      <c r="Q606" s="571"/>
      <c r="R606" s="571"/>
      <c r="S606" s="571"/>
      <c r="T606" s="899"/>
      <c r="U606" s="756"/>
      <c r="V606" s="756"/>
      <c r="W606" s="581"/>
      <c r="X606" s="571"/>
      <c r="Y606" s="571"/>
      <c r="Z606" s="571"/>
      <c r="AA606" s="791"/>
      <c r="AB606" s="583"/>
      <c r="AC606" s="571"/>
      <c r="AD606" s="813"/>
      <c r="AE606" s="646"/>
      <c r="AF606" s="730"/>
      <c r="AG606" s="646"/>
      <c r="AH606" s="730"/>
      <c r="AI606" s="646"/>
      <c r="AJ606" s="416">
        <f t="shared" si="143"/>
        <v>596</v>
      </c>
      <c r="AK606" s="416" t="str">
        <f t="shared" si="122"/>
        <v/>
      </c>
      <c r="AL606" s="416" t="str">
        <f t="shared" si="141"/>
        <v/>
      </c>
      <c r="AM606" s="416" t="str">
        <f t="shared" si="142"/>
        <v/>
      </c>
      <c r="AN606" s="731"/>
      <c r="AO606" s="732"/>
      <c r="AP606" s="732"/>
      <c r="AQ606" s="479"/>
      <c r="AR606" s="479"/>
      <c r="AS606" s="584"/>
      <c r="AT606" s="584"/>
      <c r="AU606" s="585" t="str">
        <f t="shared" si="145"/>
        <v/>
      </c>
      <c r="AV606" s="585" t="str">
        <f t="shared" si="146"/>
        <v/>
      </c>
      <c r="AW606" s="479"/>
      <c r="AX606" s="479"/>
      <c r="AY606" s="587" t="str">
        <f t="shared" si="123"/>
        <v/>
      </c>
      <c r="AZ606" s="587" t="str">
        <f t="shared" si="124"/>
        <v/>
      </c>
      <c r="BA606" s="587" t="str">
        <f t="shared" si="125"/>
        <v/>
      </c>
      <c r="BB606" s="587" t="str">
        <f t="shared" si="126"/>
        <v/>
      </c>
      <c r="BC606" s="587" t="str">
        <f t="shared" si="127"/>
        <v/>
      </c>
      <c r="BD606" s="587" t="str">
        <f t="shared" si="128"/>
        <v/>
      </c>
      <c r="BE606" s="808"/>
      <c r="BF606" s="646"/>
      <c r="BG606" s="649"/>
      <c r="BH606" s="649"/>
    </row>
    <row r="607" spans="2:60" ht="13.5" customHeight="1" x14ac:dyDescent="0.25">
      <c r="B607" s="401"/>
      <c r="D607" s="416">
        <f t="shared" si="144"/>
        <v>597</v>
      </c>
      <c r="E607" s="534"/>
      <c r="F607" s="534"/>
      <c r="G607" s="534"/>
      <c r="H607" s="534"/>
      <c r="I607" s="571"/>
      <c r="J607" s="571"/>
      <c r="K607" s="571"/>
      <c r="L607" s="571"/>
      <c r="M607" s="571"/>
      <c r="N607" s="484"/>
      <c r="O607" s="484"/>
      <c r="P607" s="586"/>
      <c r="Q607" s="571"/>
      <c r="R607" s="571"/>
      <c r="S607" s="571"/>
      <c r="T607" s="899"/>
      <c r="U607" s="756"/>
      <c r="V607" s="756"/>
      <c r="W607" s="581"/>
      <c r="X607" s="571"/>
      <c r="Y607" s="571"/>
      <c r="Z607" s="571"/>
      <c r="AA607" s="791"/>
      <c r="AB607" s="583"/>
      <c r="AC607" s="571"/>
      <c r="AD607" s="813"/>
      <c r="AE607" s="646"/>
      <c r="AF607" s="730"/>
      <c r="AG607" s="646"/>
      <c r="AH607" s="730"/>
      <c r="AI607" s="646"/>
      <c r="AJ607" s="416">
        <f t="shared" si="143"/>
        <v>597</v>
      </c>
      <c r="AK607" s="416" t="str">
        <f t="shared" si="122"/>
        <v/>
      </c>
      <c r="AL607" s="416" t="str">
        <f t="shared" si="141"/>
        <v/>
      </c>
      <c r="AM607" s="416" t="str">
        <f t="shared" si="142"/>
        <v/>
      </c>
      <c r="AN607" s="731"/>
      <c r="AO607" s="732"/>
      <c r="AP607" s="732"/>
      <c r="AQ607" s="479"/>
      <c r="AR607" s="479"/>
      <c r="AS607" s="584"/>
      <c r="AT607" s="584"/>
      <c r="AU607" s="585" t="str">
        <f t="shared" si="145"/>
        <v/>
      </c>
      <c r="AV607" s="585" t="str">
        <f t="shared" si="146"/>
        <v/>
      </c>
      <c r="AW607" s="479"/>
      <c r="AX607" s="479"/>
      <c r="AY607" s="587" t="str">
        <f t="shared" si="123"/>
        <v/>
      </c>
      <c r="AZ607" s="587" t="str">
        <f t="shared" si="124"/>
        <v/>
      </c>
      <c r="BA607" s="587" t="str">
        <f t="shared" si="125"/>
        <v/>
      </c>
      <c r="BB607" s="587" t="str">
        <f t="shared" si="126"/>
        <v/>
      </c>
      <c r="BC607" s="587" t="str">
        <f t="shared" si="127"/>
        <v/>
      </c>
      <c r="BD607" s="587" t="str">
        <f t="shared" si="128"/>
        <v/>
      </c>
      <c r="BE607" s="808"/>
      <c r="BF607" s="646"/>
      <c r="BG607" s="649"/>
      <c r="BH607" s="649"/>
    </row>
    <row r="608" spans="2:60" ht="13.5" customHeight="1" x14ac:dyDescent="0.25">
      <c r="B608" s="401"/>
      <c r="D608" s="416">
        <f t="shared" si="144"/>
        <v>598</v>
      </c>
      <c r="E608" s="534"/>
      <c r="F608" s="534"/>
      <c r="G608" s="534"/>
      <c r="H608" s="534"/>
      <c r="I608" s="571"/>
      <c r="J608" s="571"/>
      <c r="K608" s="571"/>
      <c r="L608" s="571"/>
      <c r="M608" s="571"/>
      <c r="N608" s="484"/>
      <c r="O608" s="484"/>
      <c r="P608" s="586"/>
      <c r="Q608" s="571"/>
      <c r="R608" s="571"/>
      <c r="S608" s="571"/>
      <c r="T608" s="899"/>
      <c r="U608" s="756"/>
      <c r="V608" s="756"/>
      <c r="W608" s="581"/>
      <c r="X608" s="571"/>
      <c r="Y608" s="571"/>
      <c r="Z608" s="571"/>
      <c r="AA608" s="791"/>
      <c r="AB608" s="583"/>
      <c r="AC608" s="571"/>
      <c r="AD608" s="813"/>
      <c r="AE608" s="646"/>
      <c r="AF608" s="730"/>
      <c r="AG608" s="646"/>
      <c r="AH608" s="730"/>
      <c r="AI608" s="646"/>
      <c r="AJ608" s="416">
        <f t="shared" si="143"/>
        <v>598</v>
      </c>
      <c r="AK608" s="416" t="str">
        <f t="shared" si="122"/>
        <v/>
      </c>
      <c r="AL608" s="416" t="str">
        <f t="shared" si="141"/>
        <v/>
      </c>
      <c r="AM608" s="416" t="str">
        <f t="shared" si="142"/>
        <v/>
      </c>
      <c r="AN608" s="731"/>
      <c r="AO608" s="732"/>
      <c r="AP608" s="732"/>
      <c r="AQ608" s="479"/>
      <c r="AR608" s="479"/>
      <c r="AS608" s="584"/>
      <c r="AT608" s="584"/>
      <c r="AU608" s="585" t="str">
        <f t="shared" si="145"/>
        <v/>
      </c>
      <c r="AV608" s="585" t="str">
        <f t="shared" si="146"/>
        <v/>
      </c>
      <c r="AW608" s="479"/>
      <c r="AX608" s="479"/>
      <c r="AY608" s="587" t="str">
        <f t="shared" si="123"/>
        <v/>
      </c>
      <c r="AZ608" s="587" t="str">
        <f t="shared" si="124"/>
        <v/>
      </c>
      <c r="BA608" s="587" t="str">
        <f t="shared" si="125"/>
        <v/>
      </c>
      <c r="BB608" s="587" t="str">
        <f t="shared" si="126"/>
        <v/>
      </c>
      <c r="BC608" s="587" t="str">
        <f t="shared" si="127"/>
        <v/>
      </c>
      <c r="BD608" s="587" t="str">
        <f t="shared" si="128"/>
        <v/>
      </c>
      <c r="BE608" s="808"/>
      <c r="BF608" s="646"/>
      <c r="BG608" s="649"/>
      <c r="BH608" s="649"/>
    </row>
    <row r="609" spans="2:60" ht="13.5" customHeight="1" x14ac:dyDescent="0.25">
      <c r="B609" s="401"/>
      <c r="D609" s="416">
        <f t="shared" si="144"/>
        <v>599</v>
      </c>
      <c r="E609" s="534"/>
      <c r="F609" s="534"/>
      <c r="G609" s="534"/>
      <c r="H609" s="534"/>
      <c r="I609" s="571"/>
      <c r="J609" s="571"/>
      <c r="K609" s="571"/>
      <c r="L609" s="571"/>
      <c r="M609" s="571"/>
      <c r="N609" s="484"/>
      <c r="O609" s="484"/>
      <c r="P609" s="586"/>
      <c r="Q609" s="571"/>
      <c r="R609" s="571"/>
      <c r="S609" s="571"/>
      <c r="T609" s="899"/>
      <c r="U609" s="756"/>
      <c r="V609" s="756"/>
      <c r="W609" s="581"/>
      <c r="X609" s="571"/>
      <c r="Y609" s="571"/>
      <c r="Z609" s="571"/>
      <c r="AA609" s="791"/>
      <c r="AB609" s="583"/>
      <c r="AC609" s="571"/>
      <c r="AD609" s="813"/>
      <c r="AE609" s="646"/>
      <c r="AF609" s="730"/>
      <c r="AG609" s="646"/>
      <c r="AH609" s="730"/>
      <c r="AI609" s="646"/>
      <c r="AJ609" s="416">
        <f t="shared" si="143"/>
        <v>599</v>
      </c>
      <c r="AK609" s="416" t="str">
        <f t="shared" si="122"/>
        <v/>
      </c>
      <c r="AL609" s="416" t="str">
        <f t="shared" si="141"/>
        <v/>
      </c>
      <c r="AM609" s="416" t="str">
        <f t="shared" si="142"/>
        <v/>
      </c>
      <c r="AN609" s="731"/>
      <c r="AO609" s="732"/>
      <c r="AP609" s="732"/>
      <c r="AQ609" s="479"/>
      <c r="AR609" s="479"/>
      <c r="AS609" s="584"/>
      <c r="AT609" s="584"/>
      <c r="AU609" s="585" t="str">
        <f t="shared" si="145"/>
        <v/>
      </c>
      <c r="AV609" s="585" t="str">
        <f t="shared" si="146"/>
        <v/>
      </c>
      <c r="AW609" s="479"/>
      <c r="AX609" s="479"/>
      <c r="AY609" s="587" t="str">
        <f t="shared" si="123"/>
        <v/>
      </c>
      <c r="AZ609" s="587" t="str">
        <f t="shared" si="124"/>
        <v/>
      </c>
      <c r="BA609" s="587" t="str">
        <f t="shared" si="125"/>
        <v/>
      </c>
      <c r="BB609" s="587" t="str">
        <f t="shared" si="126"/>
        <v/>
      </c>
      <c r="BC609" s="587" t="str">
        <f t="shared" si="127"/>
        <v/>
      </c>
      <c r="BD609" s="587" t="str">
        <f t="shared" si="128"/>
        <v/>
      </c>
      <c r="BE609" s="808"/>
      <c r="BF609" s="646"/>
      <c r="BG609" s="649"/>
      <c r="BH609" s="649"/>
    </row>
    <row r="610" spans="2:60" ht="13.5" customHeight="1" x14ac:dyDescent="0.25">
      <c r="B610" s="401"/>
      <c r="D610" s="416">
        <f t="shared" si="144"/>
        <v>600</v>
      </c>
      <c r="E610" s="534"/>
      <c r="F610" s="534"/>
      <c r="G610" s="534"/>
      <c r="H610" s="534"/>
      <c r="I610" s="571"/>
      <c r="J610" s="571"/>
      <c r="K610" s="571"/>
      <c r="L610" s="571"/>
      <c r="M610" s="571"/>
      <c r="N610" s="484"/>
      <c r="O610" s="484"/>
      <c r="P610" s="586"/>
      <c r="Q610" s="571"/>
      <c r="R610" s="571"/>
      <c r="S610" s="571"/>
      <c r="T610" s="899"/>
      <c r="U610" s="756"/>
      <c r="V610" s="756"/>
      <c r="W610" s="581"/>
      <c r="X610" s="571"/>
      <c r="Y610" s="571"/>
      <c r="Z610" s="571"/>
      <c r="AA610" s="791"/>
      <c r="AB610" s="583"/>
      <c r="AC610" s="571"/>
      <c r="AD610" s="813"/>
      <c r="AE610" s="646"/>
      <c r="AF610" s="730"/>
      <c r="AG610" s="646"/>
      <c r="AH610" s="730"/>
      <c r="AI610" s="646"/>
      <c r="AJ610" s="416">
        <f>AJ609+1</f>
        <v>600</v>
      </c>
      <c r="AK610" s="416" t="str">
        <f t="shared" si="122"/>
        <v/>
      </c>
      <c r="AL610" s="416" t="str">
        <f t="shared" si="141"/>
        <v/>
      </c>
      <c r="AM610" s="416" t="str">
        <f t="shared" si="142"/>
        <v/>
      </c>
      <c r="AN610" s="731"/>
      <c r="AO610" s="732"/>
      <c r="AP610" s="732"/>
      <c r="AQ610" s="479"/>
      <c r="AR610" s="479"/>
      <c r="AS610" s="584"/>
      <c r="AT610" s="584"/>
      <c r="AU610" s="585" t="str">
        <f t="shared" si="145"/>
        <v/>
      </c>
      <c r="AV610" s="585" t="str">
        <f t="shared" si="146"/>
        <v/>
      </c>
      <c r="AW610" s="479"/>
      <c r="AX610" s="479"/>
      <c r="AY610" s="587" t="str">
        <f t="shared" si="123"/>
        <v/>
      </c>
      <c r="AZ610" s="587" t="str">
        <f t="shared" si="124"/>
        <v/>
      </c>
      <c r="BA610" s="587" t="str">
        <f t="shared" si="125"/>
        <v/>
      </c>
      <c r="BB610" s="587" t="str">
        <f t="shared" si="126"/>
        <v/>
      </c>
      <c r="BC610" s="587" t="str">
        <f t="shared" si="127"/>
        <v/>
      </c>
      <c r="BD610" s="587" t="str">
        <f t="shared" si="128"/>
        <v/>
      </c>
      <c r="BE610" s="808"/>
      <c r="BF610" s="646"/>
      <c r="BG610" s="649"/>
      <c r="BH610" s="649"/>
    </row>
    <row r="611" spans="2:60" ht="13.5" customHeight="1" x14ac:dyDescent="0.25">
      <c r="B611" s="401"/>
      <c r="D611" s="416">
        <f t="shared" si="144"/>
        <v>601</v>
      </c>
      <c r="E611" s="534"/>
      <c r="F611" s="534"/>
      <c r="G611" s="534"/>
      <c r="H611" s="534"/>
      <c r="I611" s="571"/>
      <c r="J611" s="571"/>
      <c r="K611" s="571"/>
      <c r="L611" s="571"/>
      <c r="M611" s="571"/>
      <c r="N611" s="484"/>
      <c r="O611" s="484"/>
      <c r="P611" s="586"/>
      <c r="Q611" s="571"/>
      <c r="R611" s="571"/>
      <c r="S611" s="571"/>
      <c r="T611" s="899"/>
      <c r="U611" s="756"/>
      <c r="V611" s="756"/>
      <c r="W611" s="581"/>
      <c r="X611" s="571"/>
      <c r="Y611" s="571"/>
      <c r="Z611" s="571"/>
      <c r="AA611" s="791"/>
      <c r="AB611" s="583"/>
      <c r="AC611" s="571"/>
      <c r="AD611" s="813"/>
      <c r="AE611" s="646"/>
      <c r="AF611" s="730"/>
      <c r="AG611" s="646"/>
      <c r="AH611" s="730"/>
      <c r="AI611" s="646"/>
      <c r="AJ611" s="416">
        <f>AJ610+1</f>
        <v>601</v>
      </c>
      <c r="AK611" s="416" t="str">
        <f t="shared" ref="AK611:AK760" si="147">IF(E611="","",E611)</f>
        <v/>
      </c>
      <c r="AL611" s="416" t="str">
        <f t="shared" ref="AL611:AL674" si="148">IF(G611="","",G611)</f>
        <v/>
      </c>
      <c r="AM611" s="416" t="str">
        <f t="shared" ref="AM611:AM674" si="149">IF(H611="","",H611)</f>
        <v/>
      </c>
      <c r="AN611" s="731"/>
      <c r="AO611" s="732"/>
      <c r="AP611" s="732"/>
      <c r="AQ611" s="479"/>
      <c r="AR611" s="479"/>
      <c r="AS611" s="584"/>
      <c r="AT611" s="584"/>
      <c r="AU611" s="585" t="str">
        <f t="shared" si="145"/>
        <v/>
      </c>
      <c r="AV611" s="585" t="str">
        <f t="shared" si="146"/>
        <v/>
      </c>
      <c r="AW611" s="479"/>
      <c r="AX611" s="479"/>
      <c r="AY611" s="587" t="str">
        <f t="shared" ref="AY611:AY760" si="150">IF(Q611="○",IF(AW611="",AU611,AW611),"")</f>
        <v/>
      </c>
      <c r="AZ611" s="587" t="str">
        <f t="shared" ref="AZ611:AZ760" si="151">IF(Q611="○",IF(AX611="",AV611,AX611),"")</f>
        <v/>
      </c>
      <c r="BA611" s="587" t="str">
        <f t="shared" ref="BA611:BA760" si="152">IF(R611="○",IF(AW611="",AU611,AW611),"")</f>
        <v/>
      </c>
      <c r="BB611" s="587" t="str">
        <f t="shared" ref="BB611:BB760" si="153">IF(R611="○",IF(AX611="",AV611,AX611),"")</f>
        <v/>
      </c>
      <c r="BC611" s="587" t="str">
        <f t="shared" ref="BC611:BC760" si="154">IF(S611="○",IF(AW611="",AU611,AW611),"")</f>
        <v/>
      </c>
      <c r="BD611" s="587" t="str">
        <f t="shared" ref="BD611:BD760" si="155">IF(S611="○",IF(AX611="",AV611,AX611),"")</f>
        <v/>
      </c>
      <c r="BE611" s="808"/>
      <c r="BF611" s="646"/>
      <c r="BG611" s="649"/>
      <c r="BH611" s="649"/>
    </row>
    <row r="612" spans="2:60" ht="13.5" customHeight="1" x14ac:dyDescent="0.25">
      <c r="B612" s="401"/>
      <c r="D612" s="416">
        <f>D611+1</f>
        <v>602</v>
      </c>
      <c r="E612" s="534"/>
      <c r="F612" s="534"/>
      <c r="G612" s="534"/>
      <c r="H612" s="534"/>
      <c r="I612" s="571"/>
      <c r="J612" s="571"/>
      <c r="K612" s="571"/>
      <c r="L612" s="571"/>
      <c r="M612" s="571"/>
      <c r="N612" s="484"/>
      <c r="O612" s="484"/>
      <c r="P612" s="586"/>
      <c r="Q612" s="571"/>
      <c r="R612" s="571"/>
      <c r="S612" s="571"/>
      <c r="T612" s="899"/>
      <c r="U612" s="756"/>
      <c r="V612" s="756"/>
      <c r="W612" s="581"/>
      <c r="X612" s="571"/>
      <c r="Y612" s="571"/>
      <c r="Z612" s="571"/>
      <c r="AA612" s="791"/>
      <c r="AB612" s="583"/>
      <c r="AC612" s="571"/>
      <c r="AD612" s="813"/>
      <c r="AE612" s="646"/>
      <c r="AF612" s="730"/>
      <c r="AG612" s="646"/>
      <c r="AH612" s="730"/>
      <c r="AI612" s="646"/>
      <c r="AJ612" s="416">
        <f t="shared" ref="AJ612:AJ639" si="156">AJ611+1</f>
        <v>602</v>
      </c>
      <c r="AK612" s="416" t="str">
        <f t="shared" si="147"/>
        <v/>
      </c>
      <c r="AL612" s="416" t="str">
        <f t="shared" si="148"/>
        <v/>
      </c>
      <c r="AM612" s="416" t="str">
        <f t="shared" si="149"/>
        <v/>
      </c>
      <c r="AN612" s="731"/>
      <c r="AO612" s="732"/>
      <c r="AP612" s="732"/>
      <c r="AQ612" s="479"/>
      <c r="AR612" s="479"/>
      <c r="AS612" s="584"/>
      <c r="AT612" s="584"/>
      <c r="AU612" s="585" t="str">
        <f t="shared" si="145"/>
        <v/>
      </c>
      <c r="AV612" s="585" t="str">
        <f t="shared" si="146"/>
        <v/>
      </c>
      <c r="AW612" s="479"/>
      <c r="AX612" s="479"/>
      <c r="AY612" s="587" t="str">
        <f t="shared" si="150"/>
        <v/>
      </c>
      <c r="AZ612" s="587" t="str">
        <f t="shared" si="151"/>
        <v/>
      </c>
      <c r="BA612" s="587" t="str">
        <f t="shared" si="152"/>
        <v/>
      </c>
      <c r="BB612" s="587" t="str">
        <f t="shared" si="153"/>
        <v/>
      </c>
      <c r="BC612" s="587" t="str">
        <f t="shared" si="154"/>
        <v/>
      </c>
      <c r="BD612" s="587" t="str">
        <f t="shared" si="155"/>
        <v/>
      </c>
      <c r="BE612" s="808"/>
      <c r="BF612" s="646"/>
      <c r="BG612" s="649"/>
      <c r="BH612" s="649"/>
    </row>
    <row r="613" spans="2:60" ht="13.5" customHeight="1" x14ac:dyDescent="0.25">
      <c r="B613" s="401"/>
      <c r="D613" s="416">
        <f>D612+1</f>
        <v>603</v>
      </c>
      <c r="E613" s="534"/>
      <c r="F613" s="534"/>
      <c r="G613" s="534"/>
      <c r="H613" s="534"/>
      <c r="I613" s="571"/>
      <c r="J613" s="571"/>
      <c r="K613" s="571"/>
      <c r="L613" s="571"/>
      <c r="M613" s="571"/>
      <c r="N613" s="484"/>
      <c r="O613" s="484"/>
      <c r="P613" s="586"/>
      <c r="Q613" s="571"/>
      <c r="R613" s="571"/>
      <c r="S613" s="571"/>
      <c r="T613" s="899"/>
      <c r="U613" s="756"/>
      <c r="V613" s="756"/>
      <c r="W613" s="581"/>
      <c r="X613" s="571"/>
      <c r="Y613" s="571"/>
      <c r="Z613" s="571"/>
      <c r="AA613" s="791"/>
      <c r="AB613" s="583"/>
      <c r="AC613" s="571"/>
      <c r="AD613" s="813"/>
      <c r="AE613" s="646"/>
      <c r="AF613" s="730"/>
      <c r="AG613" s="646"/>
      <c r="AH613" s="730"/>
      <c r="AI613" s="646"/>
      <c r="AJ613" s="416">
        <f t="shared" si="156"/>
        <v>603</v>
      </c>
      <c r="AK613" s="416" t="str">
        <f t="shared" si="147"/>
        <v/>
      </c>
      <c r="AL613" s="416" t="str">
        <f t="shared" si="148"/>
        <v/>
      </c>
      <c r="AM613" s="416" t="str">
        <f t="shared" si="149"/>
        <v/>
      </c>
      <c r="AN613" s="731"/>
      <c r="AO613" s="732"/>
      <c r="AP613" s="732"/>
      <c r="AQ613" s="479"/>
      <c r="AR613" s="479"/>
      <c r="AS613" s="584"/>
      <c r="AT613" s="584"/>
      <c r="AU613" s="585" t="str">
        <f t="shared" si="145"/>
        <v/>
      </c>
      <c r="AV613" s="585" t="str">
        <f t="shared" si="146"/>
        <v/>
      </c>
      <c r="AW613" s="479"/>
      <c r="AX613" s="479"/>
      <c r="AY613" s="587" t="str">
        <f t="shared" si="150"/>
        <v/>
      </c>
      <c r="AZ613" s="587" t="str">
        <f t="shared" si="151"/>
        <v/>
      </c>
      <c r="BA613" s="587" t="str">
        <f t="shared" si="152"/>
        <v/>
      </c>
      <c r="BB613" s="587" t="str">
        <f t="shared" si="153"/>
        <v/>
      </c>
      <c r="BC613" s="587" t="str">
        <f t="shared" si="154"/>
        <v/>
      </c>
      <c r="BD613" s="587" t="str">
        <f t="shared" si="155"/>
        <v/>
      </c>
      <c r="BE613" s="808"/>
      <c r="BF613" s="646"/>
      <c r="BG613" s="649"/>
      <c r="BH613" s="649"/>
    </row>
    <row r="614" spans="2:60" ht="13.5" customHeight="1" x14ac:dyDescent="0.25">
      <c r="B614" s="401"/>
      <c r="D614" s="416">
        <f t="shared" ref="D614:D640" si="157">D613+1</f>
        <v>604</v>
      </c>
      <c r="E614" s="534"/>
      <c r="F614" s="534"/>
      <c r="G614" s="534"/>
      <c r="H614" s="534"/>
      <c r="I614" s="571"/>
      <c r="J614" s="571"/>
      <c r="K614" s="571"/>
      <c r="L614" s="571"/>
      <c r="M614" s="571"/>
      <c r="N614" s="484"/>
      <c r="O614" s="484"/>
      <c r="P614" s="586"/>
      <c r="Q614" s="571"/>
      <c r="R614" s="571"/>
      <c r="S614" s="571"/>
      <c r="T614" s="899"/>
      <c r="U614" s="756"/>
      <c r="V614" s="756"/>
      <c r="W614" s="581"/>
      <c r="X614" s="571"/>
      <c r="Y614" s="571"/>
      <c r="Z614" s="571"/>
      <c r="AA614" s="791"/>
      <c r="AB614" s="583"/>
      <c r="AC614" s="571"/>
      <c r="AD614" s="813"/>
      <c r="AE614" s="646"/>
      <c r="AF614" s="730"/>
      <c r="AG614" s="646"/>
      <c r="AH614" s="730"/>
      <c r="AI614" s="646"/>
      <c r="AJ614" s="416">
        <f t="shared" si="156"/>
        <v>604</v>
      </c>
      <c r="AK614" s="416" t="str">
        <f t="shared" si="147"/>
        <v/>
      </c>
      <c r="AL614" s="416" t="str">
        <f t="shared" si="148"/>
        <v/>
      </c>
      <c r="AM614" s="416" t="str">
        <f t="shared" si="149"/>
        <v/>
      </c>
      <c r="AN614" s="731"/>
      <c r="AO614" s="732"/>
      <c r="AP614" s="732"/>
      <c r="AQ614" s="479"/>
      <c r="AR614" s="479"/>
      <c r="AS614" s="584"/>
      <c r="AT614" s="584"/>
      <c r="AU614" s="585" t="str">
        <f t="shared" si="145"/>
        <v/>
      </c>
      <c r="AV614" s="585" t="str">
        <f t="shared" si="146"/>
        <v/>
      </c>
      <c r="AW614" s="479"/>
      <c r="AX614" s="479"/>
      <c r="AY614" s="587" t="str">
        <f t="shared" si="150"/>
        <v/>
      </c>
      <c r="AZ614" s="587" t="str">
        <f t="shared" si="151"/>
        <v/>
      </c>
      <c r="BA614" s="587" t="str">
        <f t="shared" si="152"/>
        <v/>
      </c>
      <c r="BB614" s="587" t="str">
        <f t="shared" si="153"/>
        <v/>
      </c>
      <c r="BC614" s="587" t="str">
        <f t="shared" si="154"/>
        <v/>
      </c>
      <c r="BD614" s="587" t="str">
        <f t="shared" si="155"/>
        <v/>
      </c>
      <c r="BE614" s="808"/>
      <c r="BF614" s="646"/>
      <c r="BG614" s="649"/>
      <c r="BH614" s="649"/>
    </row>
    <row r="615" spans="2:60" ht="13.5" customHeight="1" x14ac:dyDescent="0.25">
      <c r="B615" s="401"/>
      <c r="D615" s="416">
        <f t="shared" si="157"/>
        <v>605</v>
      </c>
      <c r="E615" s="534"/>
      <c r="F615" s="534"/>
      <c r="G615" s="534"/>
      <c r="H615" s="534"/>
      <c r="I615" s="571"/>
      <c r="J615" s="571"/>
      <c r="K615" s="571"/>
      <c r="L615" s="571"/>
      <c r="M615" s="571"/>
      <c r="N615" s="484"/>
      <c r="O615" s="484"/>
      <c r="P615" s="586"/>
      <c r="Q615" s="571"/>
      <c r="R615" s="571"/>
      <c r="S615" s="571"/>
      <c r="T615" s="899"/>
      <c r="U615" s="756"/>
      <c r="V615" s="756"/>
      <c r="W615" s="581"/>
      <c r="X615" s="571"/>
      <c r="Y615" s="571"/>
      <c r="Z615" s="571"/>
      <c r="AA615" s="791"/>
      <c r="AB615" s="583"/>
      <c r="AC615" s="571"/>
      <c r="AD615" s="813"/>
      <c r="AE615" s="646"/>
      <c r="AF615" s="730"/>
      <c r="AG615" s="646"/>
      <c r="AH615" s="730"/>
      <c r="AI615" s="646"/>
      <c r="AJ615" s="416">
        <f t="shared" si="156"/>
        <v>605</v>
      </c>
      <c r="AK615" s="416" t="str">
        <f t="shared" si="147"/>
        <v/>
      </c>
      <c r="AL615" s="416" t="str">
        <f t="shared" si="148"/>
        <v/>
      </c>
      <c r="AM615" s="416" t="str">
        <f t="shared" si="149"/>
        <v/>
      </c>
      <c r="AN615" s="731"/>
      <c r="AO615" s="732"/>
      <c r="AP615" s="732"/>
      <c r="AQ615" s="479"/>
      <c r="AR615" s="479"/>
      <c r="AS615" s="584"/>
      <c r="AT615" s="584"/>
      <c r="AU615" s="585" t="str">
        <f t="shared" si="145"/>
        <v/>
      </c>
      <c r="AV615" s="585" t="str">
        <f t="shared" si="146"/>
        <v/>
      </c>
      <c r="AW615" s="479"/>
      <c r="AX615" s="479"/>
      <c r="AY615" s="587" t="str">
        <f t="shared" si="150"/>
        <v/>
      </c>
      <c r="AZ615" s="587" t="str">
        <f t="shared" si="151"/>
        <v/>
      </c>
      <c r="BA615" s="587" t="str">
        <f t="shared" si="152"/>
        <v/>
      </c>
      <c r="BB615" s="587" t="str">
        <f t="shared" si="153"/>
        <v/>
      </c>
      <c r="BC615" s="587" t="str">
        <f t="shared" si="154"/>
        <v/>
      </c>
      <c r="BD615" s="587" t="str">
        <f t="shared" si="155"/>
        <v/>
      </c>
      <c r="BE615" s="808"/>
      <c r="BF615" s="646"/>
      <c r="BG615" s="649"/>
      <c r="BH615" s="649"/>
    </row>
    <row r="616" spans="2:60" ht="13.5" customHeight="1" x14ac:dyDescent="0.25">
      <c r="B616" s="401"/>
      <c r="D616" s="416">
        <f t="shared" si="157"/>
        <v>606</v>
      </c>
      <c r="E616" s="534"/>
      <c r="F616" s="534"/>
      <c r="G616" s="534"/>
      <c r="H616" s="534"/>
      <c r="I616" s="571"/>
      <c r="J616" s="571"/>
      <c r="K616" s="571"/>
      <c r="L616" s="571"/>
      <c r="M616" s="571"/>
      <c r="N616" s="484"/>
      <c r="O616" s="484"/>
      <c r="P616" s="586"/>
      <c r="Q616" s="571"/>
      <c r="R616" s="571"/>
      <c r="S616" s="571"/>
      <c r="T616" s="899"/>
      <c r="U616" s="756"/>
      <c r="V616" s="756"/>
      <c r="W616" s="581"/>
      <c r="X616" s="571"/>
      <c r="Y616" s="571"/>
      <c r="Z616" s="571"/>
      <c r="AA616" s="791"/>
      <c r="AB616" s="583"/>
      <c r="AC616" s="571"/>
      <c r="AD616" s="813"/>
      <c r="AE616" s="646"/>
      <c r="AF616" s="730"/>
      <c r="AG616" s="646"/>
      <c r="AH616" s="730"/>
      <c r="AI616" s="646"/>
      <c r="AJ616" s="416">
        <f t="shared" si="156"/>
        <v>606</v>
      </c>
      <c r="AK616" s="416" t="str">
        <f t="shared" si="147"/>
        <v/>
      </c>
      <c r="AL616" s="416" t="str">
        <f t="shared" si="148"/>
        <v/>
      </c>
      <c r="AM616" s="416" t="str">
        <f t="shared" si="149"/>
        <v/>
      </c>
      <c r="AN616" s="731"/>
      <c r="AO616" s="732"/>
      <c r="AP616" s="732"/>
      <c r="AQ616" s="479"/>
      <c r="AR616" s="479"/>
      <c r="AS616" s="584"/>
      <c r="AT616" s="584"/>
      <c r="AU616" s="585" t="str">
        <f t="shared" si="145"/>
        <v/>
      </c>
      <c r="AV616" s="585" t="str">
        <f t="shared" si="146"/>
        <v/>
      </c>
      <c r="AW616" s="479"/>
      <c r="AX616" s="479"/>
      <c r="AY616" s="587" t="str">
        <f t="shared" si="150"/>
        <v/>
      </c>
      <c r="AZ616" s="587" t="str">
        <f t="shared" si="151"/>
        <v/>
      </c>
      <c r="BA616" s="587" t="str">
        <f t="shared" si="152"/>
        <v/>
      </c>
      <c r="BB616" s="587" t="str">
        <f t="shared" si="153"/>
        <v/>
      </c>
      <c r="BC616" s="587" t="str">
        <f t="shared" si="154"/>
        <v/>
      </c>
      <c r="BD616" s="587" t="str">
        <f t="shared" si="155"/>
        <v/>
      </c>
      <c r="BE616" s="808"/>
      <c r="BF616" s="646"/>
      <c r="BG616" s="649"/>
      <c r="BH616" s="649"/>
    </row>
    <row r="617" spans="2:60" ht="13.5" customHeight="1" x14ac:dyDescent="0.25">
      <c r="B617" s="401"/>
      <c r="D617" s="416">
        <f t="shared" si="157"/>
        <v>607</v>
      </c>
      <c r="E617" s="534"/>
      <c r="F617" s="534"/>
      <c r="G617" s="534"/>
      <c r="H617" s="534"/>
      <c r="I617" s="571"/>
      <c r="J617" s="571"/>
      <c r="K617" s="571"/>
      <c r="L617" s="571"/>
      <c r="M617" s="571"/>
      <c r="N617" s="484"/>
      <c r="O617" s="484"/>
      <c r="P617" s="586"/>
      <c r="Q617" s="571"/>
      <c r="R617" s="571"/>
      <c r="S617" s="571"/>
      <c r="T617" s="899"/>
      <c r="U617" s="756"/>
      <c r="V617" s="756"/>
      <c r="W617" s="581"/>
      <c r="X617" s="571"/>
      <c r="Y617" s="571"/>
      <c r="Z617" s="571"/>
      <c r="AA617" s="791"/>
      <c r="AB617" s="583"/>
      <c r="AC617" s="571"/>
      <c r="AD617" s="813"/>
      <c r="AE617" s="646"/>
      <c r="AF617" s="730"/>
      <c r="AG617" s="646"/>
      <c r="AH617" s="730"/>
      <c r="AI617" s="646"/>
      <c r="AJ617" s="416">
        <f t="shared" si="156"/>
        <v>607</v>
      </c>
      <c r="AK617" s="416" t="str">
        <f t="shared" si="147"/>
        <v/>
      </c>
      <c r="AL617" s="416" t="str">
        <f t="shared" si="148"/>
        <v/>
      </c>
      <c r="AM617" s="416" t="str">
        <f t="shared" si="149"/>
        <v/>
      </c>
      <c r="AN617" s="731"/>
      <c r="AO617" s="732"/>
      <c r="AP617" s="732"/>
      <c r="AQ617" s="479"/>
      <c r="AR617" s="479"/>
      <c r="AS617" s="584"/>
      <c r="AT617" s="584"/>
      <c r="AU617" s="585" t="str">
        <f t="shared" si="145"/>
        <v/>
      </c>
      <c r="AV617" s="585" t="str">
        <f t="shared" si="146"/>
        <v/>
      </c>
      <c r="AW617" s="479"/>
      <c r="AX617" s="479"/>
      <c r="AY617" s="587" t="str">
        <f t="shared" si="150"/>
        <v/>
      </c>
      <c r="AZ617" s="587" t="str">
        <f t="shared" si="151"/>
        <v/>
      </c>
      <c r="BA617" s="587" t="str">
        <f t="shared" si="152"/>
        <v/>
      </c>
      <c r="BB617" s="587" t="str">
        <f t="shared" si="153"/>
        <v/>
      </c>
      <c r="BC617" s="587" t="str">
        <f t="shared" si="154"/>
        <v/>
      </c>
      <c r="BD617" s="587" t="str">
        <f t="shared" si="155"/>
        <v/>
      </c>
      <c r="BE617" s="808"/>
      <c r="BF617" s="646"/>
      <c r="BG617" s="649"/>
      <c r="BH617" s="649"/>
    </row>
    <row r="618" spans="2:60" ht="13.5" customHeight="1" x14ac:dyDescent="0.25">
      <c r="B618" s="401"/>
      <c r="D618" s="416">
        <f t="shared" si="157"/>
        <v>608</v>
      </c>
      <c r="E618" s="534"/>
      <c r="F618" s="534"/>
      <c r="G618" s="534"/>
      <c r="H618" s="534"/>
      <c r="I618" s="571"/>
      <c r="J618" s="571"/>
      <c r="K618" s="571"/>
      <c r="L618" s="571"/>
      <c r="M618" s="571"/>
      <c r="N618" s="484"/>
      <c r="O618" s="484"/>
      <c r="P618" s="586"/>
      <c r="Q618" s="571"/>
      <c r="R618" s="571"/>
      <c r="S618" s="571"/>
      <c r="T618" s="899"/>
      <c r="U618" s="756"/>
      <c r="V618" s="756"/>
      <c r="W618" s="581"/>
      <c r="X618" s="571"/>
      <c r="Y618" s="571"/>
      <c r="Z618" s="571"/>
      <c r="AA618" s="791"/>
      <c r="AB618" s="583"/>
      <c r="AC618" s="571"/>
      <c r="AD618" s="813"/>
      <c r="AE618" s="646"/>
      <c r="AF618" s="730"/>
      <c r="AG618" s="646"/>
      <c r="AH618" s="730"/>
      <c r="AI618" s="646"/>
      <c r="AJ618" s="416">
        <f t="shared" si="156"/>
        <v>608</v>
      </c>
      <c r="AK618" s="416" t="str">
        <f t="shared" si="147"/>
        <v/>
      </c>
      <c r="AL618" s="416" t="str">
        <f t="shared" si="148"/>
        <v/>
      </c>
      <c r="AM618" s="416" t="str">
        <f t="shared" si="149"/>
        <v/>
      </c>
      <c r="AN618" s="731"/>
      <c r="AO618" s="732"/>
      <c r="AP618" s="732"/>
      <c r="AQ618" s="479"/>
      <c r="AR618" s="479"/>
      <c r="AS618" s="584"/>
      <c r="AT618" s="584"/>
      <c r="AU618" s="585" t="str">
        <f t="shared" si="145"/>
        <v/>
      </c>
      <c r="AV618" s="585" t="str">
        <f t="shared" si="146"/>
        <v/>
      </c>
      <c r="AW618" s="479"/>
      <c r="AX618" s="479"/>
      <c r="AY618" s="587" t="str">
        <f t="shared" si="150"/>
        <v/>
      </c>
      <c r="AZ618" s="587" t="str">
        <f t="shared" si="151"/>
        <v/>
      </c>
      <c r="BA618" s="587" t="str">
        <f t="shared" si="152"/>
        <v/>
      </c>
      <c r="BB618" s="587" t="str">
        <f t="shared" si="153"/>
        <v/>
      </c>
      <c r="BC618" s="587" t="str">
        <f t="shared" si="154"/>
        <v/>
      </c>
      <c r="BD618" s="587" t="str">
        <f t="shared" si="155"/>
        <v/>
      </c>
      <c r="BE618" s="808"/>
      <c r="BF618" s="646"/>
      <c r="BG618" s="649"/>
      <c r="BH618" s="649"/>
    </row>
    <row r="619" spans="2:60" ht="13.5" customHeight="1" x14ac:dyDescent="0.25">
      <c r="B619" s="401"/>
      <c r="D619" s="416">
        <f t="shared" si="157"/>
        <v>609</v>
      </c>
      <c r="E619" s="534"/>
      <c r="F619" s="534"/>
      <c r="G619" s="534"/>
      <c r="H619" s="534"/>
      <c r="I619" s="571"/>
      <c r="J619" s="571"/>
      <c r="K619" s="571"/>
      <c r="L619" s="571"/>
      <c r="M619" s="571"/>
      <c r="N619" s="484"/>
      <c r="O619" s="484"/>
      <c r="P619" s="586"/>
      <c r="Q619" s="571"/>
      <c r="R619" s="571"/>
      <c r="S619" s="571"/>
      <c r="T619" s="899"/>
      <c r="U619" s="756"/>
      <c r="V619" s="756"/>
      <c r="W619" s="581"/>
      <c r="X619" s="571"/>
      <c r="Y619" s="571"/>
      <c r="Z619" s="571"/>
      <c r="AA619" s="791"/>
      <c r="AB619" s="583"/>
      <c r="AC619" s="571"/>
      <c r="AD619" s="813"/>
      <c r="AE619" s="646"/>
      <c r="AF619" s="730"/>
      <c r="AG619" s="646"/>
      <c r="AH619" s="730"/>
      <c r="AI619" s="646"/>
      <c r="AJ619" s="416">
        <f t="shared" si="156"/>
        <v>609</v>
      </c>
      <c r="AK619" s="416" t="str">
        <f t="shared" si="147"/>
        <v/>
      </c>
      <c r="AL619" s="416" t="str">
        <f t="shared" si="148"/>
        <v/>
      </c>
      <c r="AM619" s="416" t="str">
        <f t="shared" si="149"/>
        <v/>
      </c>
      <c r="AN619" s="731"/>
      <c r="AO619" s="732"/>
      <c r="AP619" s="732"/>
      <c r="AQ619" s="479"/>
      <c r="AR619" s="479"/>
      <c r="AS619" s="584"/>
      <c r="AT619" s="584"/>
      <c r="AU619" s="585" t="str">
        <f t="shared" si="145"/>
        <v/>
      </c>
      <c r="AV619" s="585" t="str">
        <f t="shared" si="146"/>
        <v/>
      </c>
      <c r="AW619" s="479"/>
      <c r="AX619" s="479"/>
      <c r="AY619" s="587" t="str">
        <f t="shared" si="150"/>
        <v/>
      </c>
      <c r="AZ619" s="587" t="str">
        <f t="shared" si="151"/>
        <v/>
      </c>
      <c r="BA619" s="587" t="str">
        <f t="shared" si="152"/>
        <v/>
      </c>
      <c r="BB619" s="587" t="str">
        <f t="shared" si="153"/>
        <v/>
      </c>
      <c r="BC619" s="587" t="str">
        <f t="shared" si="154"/>
        <v/>
      </c>
      <c r="BD619" s="587" t="str">
        <f t="shared" si="155"/>
        <v/>
      </c>
      <c r="BE619" s="808"/>
      <c r="BF619" s="646"/>
      <c r="BG619" s="649"/>
      <c r="BH619" s="649"/>
    </row>
    <row r="620" spans="2:60" ht="13.5" customHeight="1" x14ac:dyDescent="0.25">
      <c r="B620" s="401"/>
      <c r="D620" s="416">
        <f t="shared" si="157"/>
        <v>610</v>
      </c>
      <c r="E620" s="534"/>
      <c r="F620" s="534"/>
      <c r="G620" s="534"/>
      <c r="H620" s="534"/>
      <c r="I620" s="571"/>
      <c r="J620" s="571"/>
      <c r="K620" s="571"/>
      <c r="L620" s="571"/>
      <c r="M620" s="571"/>
      <c r="N620" s="484"/>
      <c r="O620" s="484"/>
      <c r="P620" s="586"/>
      <c r="Q620" s="571"/>
      <c r="R620" s="571"/>
      <c r="S620" s="571"/>
      <c r="T620" s="899"/>
      <c r="U620" s="756"/>
      <c r="V620" s="756"/>
      <c r="W620" s="581"/>
      <c r="X620" s="571"/>
      <c r="Y620" s="571"/>
      <c r="Z620" s="571"/>
      <c r="AA620" s="791"/>
      <c r="AB620" s="583"/>
      <c r="AC620" s="571"/>
      <c r="AD620" s="813"/>
      <c r="AE620" s="646"/>
      <c r="AF620" s="730"/>
      <c r="AG620" s="646"/>
      <c r="AH620" s="730"/>
      <c r="AI620" s="646"/>
      <c r="AJ620" s="416">
        <f t="shared" si="156"/>
        <v>610</v>
      </c>
      <c r="AK620" s="416" t="str">
        <f t="shared" si="147"/>
        <v/>
      </c>
      <c r="AL620" s="416" t="str">
        <f t="shared" si="148"/>
        <v/>
      </c>
      <c r="AM620" s="416" t="str">
        <f t="shared" si="149"/>
        <v/>
      </c>
      <c r="AN620" s="731"/>
      <c r="AO620" s="732"/>
      <c r="AP620" s="732"/>
      <c r="AQ620" s="479"/>
      <c r="AR620" s="479"/>
      <c r="AS620" s="584"/>
      <c r="AT620" s="584"/>
      <c r="AU620" s="585" t="str">
        <f t="shared" si="145"/>
        <v/>
      </c>
      <c r="AV620" s="585" t="str">
        <f t="shared" si="146"/>
        <v/>
      </c>
      <c r="AW620" s="479"/>
      <c r="AX620" s="479"/>
      <c r="AY620" s="587" t="str">
        <f t="shared" si="150"/>
        <v/>
      </c>
      <c r="AZ620" s="587" t="str">
        <f t="shared" si="151"/>
        <v/>
      </c>
      <c r="BA620" s="587" t="str">
        <f t="shared" si="152"/>
        <v/>
      </c>
      <c r="BB620" s="587" t="str">
        <f t="shared" si="153"/>
        <v/>
      </c>
      <c r="BC620" s="587" t="str">
        <f t="shared" si="154"/>
        <v/>
      </c>
      <c r="BD620" s="587" t="str">
        <f t="shared" si="155"/>
        <v/>
      </c>
      <c r="BE620" s="808"/>
      <c r="BF620" s="646"/>
      <c r="BG620" s="649"/>
      <c r="BH620" s="649"/>
    </row>
    <row r="621" spans="2:60" ht="13.5" customHeight="1" x14ac:dyDescent="0.25">
      <c r="B621" s="401"/>
      <c r="D621" s="416">
        <f t="shared" si="157"/>
        <v>611</v>
      </c>
      <c r="E621" s="534"/>
      <c r="F621" s="534"/>
      <c r="G621" s="534"/>
      <c r="H621" s="534"/>
      <c r="I621" s="571"/>
      <c r="J621" s="571"/>
      <c r="K621" s="571"/>
      <c r="L621" s="571"/>
      <c r="M621" s="571"/>
      <c r="N621" s="484"/>
      <c r="O621" s="484"/>
      <c r="P621" s="586"/>
      <c r="Q621" s="571"/>
      <c r="R621" s="571"/>
      <c r="S621" s="571"/>
      <c r="T621" s="899"/>
      <c r="U621" s="756"/>
      <c r="V621" s="756"/>
      <c r="W621" s="581"/>
      <c r="X621" s="571"/>
      <c r="Y621" s="571"/>
      <c r="Z621" s="571"/>
      <c r="AA621" s="791"/>
      <c r="AB621" s="583"/>
      <c r="AC621" s="571"/>
      <c r="AD621" s="813"/>
      <c r="AE621" s="646"/>
      <c r="AF621" s="730"/>
      <c r="AG621" s="646"/>
      <c r="AH621" s="730"/>
      <c r="AI621" s="646"/>
      <c r="AJ621" s="416">
        <f t="shared" si="156"/>
        <v>611</v>
      </c>
      <c r="AK621" s="416" t="str">
        <f t="shared" si="147"/>
        <v/>
      </c>
      <c r="AL621" s="416" t="str">
        <f t="shared" si="148"/>
        <v/>
      </c>
      <c r="AM621" s="416" t="str">
        <f t="shared" si="149"/>
        <v/>
      </c>
      <c r="AN621" s="731"/>
      <c r="AO621" s="732"/>
      <c r="AP621" s="732"/>
      <c r="AQ621" s="479"/>
      <c r="AR621" s="479"/>
      <c r="AS621" s="584"/>
      <c r="AT621" s="584"/>
      <c r="AU621" s="585" t="str">
        <f t="shared" si="145"/>
        <v/>
      </c>
      <c r="AV621" s="585" t="str">
        <f t="shared" si="146"/>
        <v/>
      </c>
      <c r="AW621" s="479"/>
      <c r="AX621" s="479"/>
      <c r="AY621" s="587" t="str">
        <f t="shared" si="150"/>
        <v/>
      </c>
      <c r="AZ621" s="587" t="str">
        <f t="shared" si="151"/>
        <v/>
      </c>
      <c r="BA621" s="587" t="str">
        <f t="shared" si="152"/>
        <v/>
      </c>
      <c r="BB621" s="587" t="str">
        <f t="shared" si="153"/>
        <v/>
      </c>
      <c r="BC621" s="587" t="str">
        <f t="shared" si="154"/>
        <v/>
      </c>
      <c r="BD621" s="587" t="str">
        <f t="shared" si="155"/>
        <v/>
      </c>
      <c r="BE621" s="808"/>
      <c r="BF621" s="646"/>
      <c r="BG621" s="649"/>
      <c r="BH621" s="649"/>
    </row>
    <row r="622" spans="2:60" ht="13.5" customHeight="1" x14ac:dyDescent="0.25">
      <c r="B622" s="401"/>
      <c r="D622" s="416">
        <f t="shared" si="157"/>
        <v>612</v>
      </c>
      <c r="E622" s="534"/>
      <c r="F622" s="534"/>
      <c r="G622" s="534"/>
      <c r="H622" s="534"/>
      <c r="I622" s="571"/>
      <c r="J622" s="571"/>
      <c r="K622" s="571"/>
      <c r="L622" s="571"/>
      <c r="M622" s="571"/>
      <c r="N622" s="484"/>
      <c r="O622" s="484"/>
      <c r="P622" s="586"/>
      <c r="Q622" s="571"/>
      <c r="R622" s="571"/>
      <c r="S622" s="571"/>
      <c r="T622" s="899"/>
      <c r="U622" s="756"/>
      <c r="V622" s="756"/>
      <c r="W622" s="581"/>
      <c r="X622" s="571"/>
      <c r="Y622" s="571"/>
      <c r="Z622" s="571"/>
      <c r="AA622" s="791"/>
      <c r="AB622" s="583"/>
      <c r="AC622" s="571"/>
      <c r="AD622" s="813"/>
      <c r="AE622" s="646"/>
      <c r="AF622" s="730"/>
      <c r="AG622" s="646"/>
      <c r="AH622" s="730"/>
      <c r="AI622" s="646"/>
      <c r="AJ622" s="416">
        <f t="shared" si="156"/>
        <v>612</v>
      </c>
      <c r="AK622" s="416" t="str">
        <f t="shared" si="147"/>
        <v/>
      </c>
      <c r="AL622" s="416" t="str">
        <f t="shared" si="148"/>
        <v/>
      </c>
      <c r="AM622" s="416" t="str">
        <f t="shared" si="149"/>
        <v/>
      </c>
      <c r="AN622" s="731"/>
      <c r="AO622" s="732"/>
      <c r="AP622" s="732"/>
      <c r="AQ622" s="479"/>
      <c r="AR622" s="479"/>
      <c r="AS622" s="584"/>
      <c r="AT622" s="584"/>
      <c r="AU622" s="585" t="str">
        <f t="shared" si="145"/>
        <v/>
      </c>
      <c r="AV622" s="585" t="str">
        <f t="shared" si="146"/>
        <v/>
      </c>
      <c r="AW622" s="479"/>
      <c r="AX622" s="479"/>
      <c r="AY622" s="587" t="str">
        <f t="shared" si="150"/>
        <v/>
      </c>
      <c r="AZ622" s="587" t="str">
        <f t="shared" si="151"/>
        <v/>
      </c>
      <c r="BA622" s="587" t="str">
        <f t="shared" si="152"/>
        <v/>
      </c>
      <c r="BB622" s="587" t="str">
        <f t="shared" si="153"/>
        <v/>
      </c>
      <c r="BC622" s="587" t="str">
        <f t="shared" si="154"/>
        <v/>
      </c>
      <c r="BD622" s="587" t="str">
        <f t="shared" si="155"/>
        <v/>
      </c>
      <c r="BE622" s="808"/>
      <c r="BF622" s="646"/>
      <c r="BG622" s="649"/>
      <c r="BH622" s="649"/>
    </row>
    <row r="623" spans="2:60" ht="13.5" customHeight="1" x14ac:dyDescent="0.25">
      <c r="B623" s="401"/>
      <c r="D623" s="416">
        <f t="shared" si="157"/>
        <v>613</v>
      </c>
      <c r="E623" s="534"/>
      <c r="F623" s="534"/>
      <c r="G623" s="534"/>
      <c r="H623" s="534"/>
      <c r="I623" s="571"/>
      <c r="J623" s="571"/>
      <c r="K623" s="571"/>
      <c r="L623" s="571"/>
      <c r="M623" s="571"/>
      <c r="N623" s="484"/>
      <c r="O623" s="484"/>
      <c r="P623" s="586"/>
      <c r="Q623" s="571"/>
      <c r="R623" s="571"/>
      <c r="S623" s="571"/>
      <c r="T623" s="899"/>
      <c r="U623" s="756"/>
      <c r="V623" s="756"/>
      <c r="W623" s="581"/>
      <c r="X623" s="571"/>
      <c r="Y623" s="571"/>
      <c r="Z623" s="571"/>
      <c r="AA623" s="791"/>
      <c r="AB623" s="583"/>
      <c r="AC623" s="571"/>
      <c r="AD623" s="813"/>
      <c r="AE623" s="646"/>
      <c r="AF623" s="730"/>
      <c r="AG623" s="646"/>
      <c r="AH623" s="730"/>
      <c r="AI623" s="646"/>
      <c r="AJ623" s="416">
        <f t="shared" si="156"/>
        <v>613</v>
      </c>
      <c r="AK623" s="416" t="str">
        <f t="shared" si="147"/>
        <v/>
      </c>
      <c r="AL623" s="416" t="str">
        <f t="shared" si="148"/>
        <v/>
      </c>
      <c r="AM623" s="416" t="str">
        <f t="shared" si="149"/>
        <v/>
      </c>
      <c r="AN623" s="731"/>
      <c r="AO623" s="732"/>
      <c r="AP623" s="732"/>
      <c r="AQ623" s="479"/>
      <c r="AR623" s="479"/>
      <c r="AS623" s="584"/>
      <c r="AT623" s="584"/>
      <c r="AU623" s="585" t="str">
        <f t="shared" si="145"/>
        <v/>
      </c>
      <c r="AV623" s="585" t="str">
        <f t="shared" si="146"/>
        <v/>
      </c>
      <c r="AW623" s="479"/>
      <c r="AX623" s="479"/>
      <c r="AY623" s="587" t="str">
        <f t="shared" si="150"/>
        <v/>
      </c>
      <c r="AZ623" s="587" t="str">
        <f t="shared" si="151"/>
        <v/>
      </c>
      <c r="BA623" s="587" t="str">
        <f t="shared" si="152"/>
        <v/>
      </c>
      <c r="BB623" s="587" t="str">
        <f t="shared" si="153"/>
        <v/>
      </c>
      <c r="BC623" s="587" t="str">
        <f t="shared" si="154"/>
        <v/>
      </c>
      <c r="BD623" s="587" t="str">
        <f t="shared" si="155"/>
        <v/>
      </c>
      <c r="BE623" s="808"/>
      <c r="BF623" s="646"/>
      <c r="BG623" s="649"/>
      <c r="BH623" s="649"/>
    </row>
    <row r="624" spans="2:60" ht="13.5" customHeight="1" x14ac:dyDescent="0.25">
      <c r="B624" s="401"/>
      <c r="D624" s="416">
        <f t="shared" si="157"/>
        <v>614</v>
      </c>
      <c r="E624" s="534"/>
      <c r="F624" s="534"/>
      <c r="G624" s="534"/>
      <c r="H624" s="534"/>
      <c r="I624" s="571"/>
      <c r="J624" s="571"/>
      <c r="K624" s="571"/>
      <c r="L624" s="571"/>
      <c r="M624" s="571"/>
      <c r="N624" s="484"/>
      <c r="O624" s="484"/>
      <c r="P624" s="586"/>
      <c r="Q624" s="571"/>
      <c r="R624" s="571"/>
      <c r="S624" s="571"/>
      <c r="T624" s="899"/>
      <c r="U624" s="756"/>
      <c r="V624" s="756"/>
      <c r="W624" s="581"/>
      <c r="X624" s="571"/>
      <c r="Y624" s="571"/>
      <c r="Z624" s="571"/>
      <c r="AA624" s="791"/>
      <c r="AB624" s="583"/>
      <c r="AC624" s="571"/>
      <c r="AD624" s="813"/>
      <c r="AE624" s="646"/>
      <c r="AF624" s="730"/>
      <c r="AG624" s="646"/>
      <c r="AH624" s="730"/>
      <c r="AI624" s="646"/>
      <c r="AJ624" s="416">
        <f t="shared" si="156"/>
        <v>614</v>
      </c>
      <c r="AK624" s="416" t="str">
        <f t="shared" si="147"/>
        <v/>
      </c>
      <c r="AL624" s="416" t="str">
        <f t="shared" si="148"/>
        <v/>
      </c>
      <c r="AM624" s="416" t="str">
        <f t="shared" si="149"/>
        <v/>
      </c>
      <c r="AN624" s="731"/>
      <c r="AO624" s="732"/>
      <c r="AP624" s="732"/>
      <c r="AQ624" s="479"/>
      <c r="AR624" s="479"/>
      <c r="AS624" s="584"/>
      <c r="AT624" s="584"/>
      <c r="AU624" s="585" t="str">
        <f t="shared" si="145"/>
        <v/>
      </c>
      <c r="AV624" s="585" t="str">
        <f t="shared" si="146"/>
        <v/>
      </c>
      <c r="AW624" s="479"/>
      <c r="AX624" s="479"/>
      <c r="AY624" s="587" t="str">
        <f t="shared" si="150"/>
        <v/>
      </c>
      <c r="AZ624" s="587" t="str">
        <f t="shared" si="151"/>
        <v/>
      </c>
      <c r="BA624" s="587" t="str">
        <f t="shared" si="152"/>
        <v/>
      </c>
      <c r="BB624" s="587" t="str">
        <f t="shared" si="153"/>
        <v/>
      </c>
      <c r="BC624" s="587" t="str">
        <f t="shared" si="154"/>
        <v/>
      </c>
      <c r="BD624" s="587" t="str">
        <f t="shared" si="155"/>
        <v/>
      </c>
      <c r="BE624" s="808"/>
      <c r="BF624" s="646"/>
      <c r="BG624" s="649"/>
      <c r="BH624" s="649"/>
    </row>
    <row r="625" spans="2:60" ht="13.5" customHeight="1" x14ac:dyDescent="0.25">
      <c r="B625" s="401"/>
      <c r="D625" s="416">
        <f t="shared" si="157"/>
        <v>615</v>
      </c>
      <c r="E625" s="534"/>
      <c r="F625" s="534"/>
      <c r="G625" s="534"/>
      <c r="H625" s="534"/>
      <c r="I625" s="571"/>
      <c r="J625" s="571"/>
      <c r="K625" s="571"/>
      <c r="L625" s="571"/>
      <c r="M625" s="571"/>
      <c r="N625" s="484"/>
      <c r="O625" s="484"/>
      <c r="P625" s="586"/>
      <c r="Q625" s="571"/>
      <c r="R625" s="571"/>
      <c r="S625" s="571"/>
      <c r="T625" s="899"/>
      <c r="U625" s="756"/>
      <c r="V625" s="756"/>
      <c r="W625" s="581"/>
      <c r="X625" s="571"/>
      <c r="Y625" s="571"/>
      <c r="Z625" s="571"/>
      <c r="AA625" s="791"/>
      <c r="AB625" s="583"/>
      <c r="AC625" s="571"/>
      <c r="AD625" s="813"/>
      <c r="AE625" s="646"/>
      <c r="AF625" s="730"/>
      <c r="AG625" s="646"/>
      <c r="AH625" s="730"/>
      <c r="AI625" s="646"/>
      <c r="AJ625" s="416">
        <f t="shared" si="156"/>
        <v>615</v>
      </c>
      <c r="AK625" s="416" t="str">
        <f t="shared" si="147"/>
        <v/>
      </c>
      <c r="AL625" s="416" t="str">
        <f t="shared" si="148"/>
        <v/>
      </c>
      <c r="AM625" s="416" t="str">
        <f t="shared" si="149"/>
        <v/>
      </c>
      <c r="AN625" s="731"/>
      <c r="AO625" s="732"/>
      <c r="AP625" s="732"/>
      <c r="AQ625" s="479"/>
      <c r="AR625" s="479"/>
      <c r="AS625" s="584"/>
      <c r="AT625" s="584"/>
      <c r="AU625" s="585" t="str">
        <f t="shared" si="145"/>
        <v/>
      </c>
      <c r="AV625" s="585" t="str">
        <f t="shared" si="146"/>
        <v/>
      </c>
      <c r="AW625" s="479"/>
      <c r="AX625" s="479"/>
      <c r="AY625" s="587" t="str">
        <f t="shared" si="150"/>
        <v/>
      </c>
      <c r="AZ625" s="587" t="str">
        <f t="shared" si="151"/>
        <v/>
      </c>
      <c r="BA625" s="587" t="str">
        <f t="shared" si="152"/>
        <v/>
      </c>
      <c r="BB625" s="587" t="str">
        <f t="shared" si="153"/>
        <v/>
      </c>
      <c r="BC625" s="587" t="str">
        <f t="shared" si="154"/>
        <v/>
      </c>
      <c r="BD625" s="587" t="str">
        <f t="shared" si="155"/>
        <v/>
      </c>
      <c r="BE625" s="808"/>
      <c r="BF625" s="646"/>
      <c r="BG625" s="649"/>
      <c r="BH625" s="649"/>
    </row>
    <row r="626" spans="2:60" ht="13.5" customHeight="1" x14ac:dyDescent="0.25">
      <c r="B626" s="401"/>
      <c r="D626" s="416">
        <f t="shared" si="157"/>
        <v>616</v>
      </c>
      <c r="E626" s="534"/>
      <c r="F626" s="534"/>
      <c r="G626" s="534"/>
      <c r="H626" s="534"/>
      <c r="I626" s="571"/>
      <c r="J626" s="571"/>
      <c r="K626" s="571"/>
      <c r="L626" s="571"/>
      <c r="M626" s="571"/>
      <c r="N626" s="484"/>
      <c r="O626" s="484"/>
      <c r="P626" s="586"/>
      <c r="Q626" s="571"/>
      <c r="R626" s="571"/>
      <c r="S626" s="571"/>
      <c r="T626" s="899"/>
      <c r="U626" s="756"/>
      <c r="V626" s="756"/>
      <c r="W626" s="581"/>
      <c r="X626" s="571"/>
      <c r="Y626" s="571"/>
      <c r="Z626" s="571"/>
      <c r="AA626" s="791"/>
      <c r="AB626" s="583"/>
      <c r="AC626" s="571"/>
      <c r="AD626" s="813"/>
      <c r="AE626" s="646"/>
      <c r="AF626" s="730"/>
      <c r="AG626" s="646"/>
      <c r="AH626" s="730"/>
      <c r="AI626" s="646"/>
      <c r="AJ626" s="416">
        <f t="shared" si="156"/>
        <v>616</v>
      </c>
      <c r="AK626" s="416" t="str">
        <f t="shared" si="147"/>
        <v/>
      </c>
      <c r="AL626" s="416" t="str">
        <f t="shared" si="148"/>
        <v/>
      </c>
      <c r="AM626" s="416" t="str">
        <f t="shared" si="149"/>
        <v/>
      </c>
      <c r="AN626" s="731"/>
      <c r="AO626" s="732"/>
      <c r="AP626" s="732"/>
      <c r="AQ626" s="479"/>
      <c r="AR626" s="479"/>
      <c r="AS626" s="584"/>
      <c r="AT626" s="584"/>
      <c r="AU626" s="585" t="str">
        <f t="shared" si="145"/>
        <v/>
      </c>
      <c r="AV626" s="585" t="str">
        <f t="shared" si="146"/>
        <v/>
      </c>
      <c r="AW626" s="479"/>
      <c r="AX626" s="479"/>
      <c r="AY626" s="587" t="str">
        <f t="shared" si="150"/>
        <v/>
      </c>
      <c r="AZ626" s="587" t="str">
        <f t="shared" si="151"/>
        <v/>
      </c>
      <c r="BA626" s="587" t="str">
        <f t="shared" si="152"/>
        <v/>
      </c>
      <c r="BB626" s="587" t="str">
        <f t="shared" si="153"/>
        <v/>
      </c>
      <c r="BC626" s="587" t="str">
        <f t="shared" si="154"/>
        <v/>
      </c>
      <c r="BD626" s="587" t="str">
        <f t="shared" si="155"/>
        <v/>
      </c>
      <c r="BE626" s="808"/>
      <c r="BF626" s="646"/>
      <c r="BG626" s="649"/>
      <c r="BH626" s="649"/>
    </row>
    <row r="627" spans="2:60" ht="13.5" customHeight="1" x14ac:dyDescent="0.25">
      <c r="B627" s="401"/>
      <c r="D627" s="416">
        <f t="shared" si="157"/>
        <v>617</v>
      </c>
      <c r="E627" s="534"/>
      <c r="F627" s="534"/>
      <c r="G627" s="534"/>
      <c r="H627" s="534"/>
      <c r="I627" s="571"/>
      <c r="J627" s="571"/>
      <c r="K627" s="571"/>
      <c r="L627" s="571"/>
      <c r="M627" s="571"/>
      <c r="N627" s="484"/>
      <c r="O627" s="484"/>
      <c r="P627" s="586"/>
      <c r="Q627" s="571"/>
      <c r="R627" s="571"/>
      <c r="S627" s="571"/>
      <c r="T627" s="899"/>
      <c r="U627" s="756"/>
      <c r="V627" s="756"/>
      <c r="W627" s="581"/>
      <c r="X627" s="571"/>
      <c r="Y627" s="571"/>
      <c r="Z627" s="571"/>
      <c r="AA627" s="791"/>
      <c r="AB627" s="583"/>
      <c r="AC627" s="571"/>
      <c r="AD627" s="813"/>
      <c r="AE627" s="646"/>
      <c r="AF627" s="730"/>
      <c r="AG627" s="646"/>
      <c r="AH627" s="730"/>
      <c r="AI627" s="646"/>
      <c r="AJ627" s="416">
        <f t="shared" si="156"/>
        <v>617</v>
      </c>
      <c r="AK627" s="416" t="str">
        <f t="shared" si="147"/>
        <v/>
      </c>
      <c r="AL627" s="416" t="str">
        <f t="shared" si="148"/>
        <v/>
      </c>
      <c r="AM627" s="416" t="str">
        <f t="shared" si="149"/>
        <v/>
      </c>
      <c r="AN627" s="731"/>
      <c r="AO627" s="732"/>
      <c r="AP627" s="732"/>
      <c r="AQ627" s="479"/>
      <c r="AR627" s="479"/>
      <c r="AS627" s="584"/>
      <c r="AT627" s="584"/>
      <c r="AU627" s="585" t="str">
        <f t="shared" si="145"/>
        <v/>
      </c>
      <c r="AV627" s="585" t="str">
        <f t="shared" si="146"/>
        <v/>
      </c>
      <c r="AW627" s="479"/>
      <c r="AX627" s="479"/>
      <c r="AY627" s="587" t="str">
        <f t="shared" si="150"/>
        <v/>
      </c>
      <c r="AZ627" s="587" t="str">
        <f t="shared" si="151"/>
        <v/>
      </c>
      <c r="BA627" s="587" t="str">
        <f t="shared" si="152"/>
        <v/>
      </c>
      <c r="BB627" s="587" t="str">
        <f t="shared" si="153"/>
        <v/>
      </c>
      <c r="BC627" s="587" t="str">
        <f t="shared" si="154"/>
        <v/>
      </c>
      <c r="BD627" s="587" t="str">
        <f t="shared" si="155"/>
        <v/>
      </c>
      <c r="BE627" s="808"/>
      <c r="BF627" s="646"/>
      <c r="BG627" s="649"/>
      <c r="BH627" s="649"/>
    </row>
    <row r="628" spans="2:60" ht="13.5" customHeight="1" x14ac:dyDescent="0.25">
      <c r="B628" s="401"/>
      <c r="D628" s="416">
        <f t="shared" si="157"/>
        <v>618</v>
      </c>
      <c r="E628" s="534"/>
      <c r="F628" s="534"/>
      <c r="G628" s="534"/>
      <c r="H628" s="534"/>
      <c r="I628" s="571"/>
      <c r="J628" s="571"/>
      <c r="K628" s="571"/>
      <c r="L628" s="571"/>
      <c r="M628" s="571"/>
      <c r="N628" s="484"/>
      <c r="O628" s="484"/>
      <c r="P628" s="586"/>
      <c r="Q628" s="571"/>
      <c r="R628" s="571"/>
      <c r="S628" s="571"/>
      <c r="T628" s="899"/>
      <c r="U628" s="756"/>
      <c r="V628" s="756"/>
      <c r="W628" s="581"/>
      <c r="X628" s="571"/>
      <c r="Y628" s="571"/>
      <c r="Z628" s="571"/>
      <c r="AA628" s="791"/>
      <c r="AB628" s="583"/>
      <c r="AC628" s="571"/>
      <c r="AD628" s="813"/>
      <c r="AE628" s="646"/>
      <c r="AF628" s="730"/>
      <c r="AG628" s="646"/>
      <c r="AH628" s="730"/>
      <c r="AI628" s="646"/>
      <c r="AJ628" s="416">
        <f t="shared" si="156"/>
        <v>618</v>
      </c>
      <c r="AK628" s="416" t="str">
        <f t="shared" si="147"/>
        <v/>
      </c>
      <c r="AL628" s="416" t="str">
        <f t="shared" si="148"/>
        <v/>
      </c>
      <c r="AM628" s="416" t="str">
        <f t="shared" si="149"/>
        <v/>
      </c>
      <c r="AN628" s="731"/>
      <c r="AO628" s="732"/>
      <c r="AP628" s="732"/>
      <c r="AQ628" s="479"/>
      <c r="AR628" s="479"/>
      <c r="AS628" s="584"/>
      <c r="AT628" s="584"/>
      <c r="AU628" s="585" t="str">
        <f t="shared" si="145"/>
        <v/>
      </c>
      <c r="AV628" s="585" t="str">
        <f t="shared" si="146"/>
        <v/>
      </c>
      <c r="AW628" s="479"/>
      <c r="AX628" s="479"/>
      <c r="AY628" s="587" t="str">
        <f t="shared" si="150"/>
        <v/>
      </c>
      <c r="AZ628" s="587" t="str">
        <f t="shared" si="151"/>
        <v/>
      </c>
      <c r="BA628" s="587" t="str">
        <f t="shared" si="152"/>
        <v/>
      </c>
      <c r="BB628" s="587" t="str">
        <f t="shared" si="153"/>
        <v/>
      </c>
      <c r="BC628" s="587" t="str">
        <f t="shared" si="154"/>
        <v/>
      </c>
      <c r="BD628" s="587" t="str">
        <f t="shared" si="155"/>
        <v/>
      </c>
      <c r="BE628" s="808"/>
      <c r="BF628" s="646"/>
      <c r="BG628" s="649"/>
      <c r="BH628" s="649"/>
    </row>
    <row r="629" spans="2:60" ht="13.5" customHeight="1" x14ac:dyDescent="0.25">
      <c r="B629" s="401"/>
      <c r="D629" s="416">
        <f t="shared" si="157"/>
        <v>619</v>
      </c>
      <c r="E629" s="534"/>
      <c r="F629" s="534"/>
      <c r="G629" s="534"/>
      <c r="H629" s="534"/>
      <c r="I629" s="571"/>
      <c r="J629" s="571"/>
      <c r="K629" s="571"/>
      <c r="L629" s="571"/>
      <c r="M629" s="571"/>
      <c r="N629" s="484"/>
      <c r="O629" s="484"/>
      <c r="P629" s="586"/>
      <c r="Q629" s="571"/>
      <c r="R629" s="571"/>
      <c r="S629" s="571"/>
      <c r="T629" s="899"/>
      <c r="U629" s="756"/>
      <c r="V629" s="756"/>
      <c r="W629" s="581"/>
      <c r="X629" s="571"/>
      <c r="Y629" s="571"/>
      <c r="Z629" s="571"/>
      <c r="AA629" s="791"/>
      <c r="AB629" s="583"/>
      <c r="AC629" s="571"/>
      <c r="AD629" s="813"/>
      <c r="AE629" s="646"/>
      <c r="AF629" s="730"/>
      <c r="AG629" s="646"/>
      <c r="AH629" s="730"/>
      <c r="AI629" s="646"/>
      <c r="AJ629" s="416">
        <f t="shared" si="156"/>
        <v>619</v>
      </c>
      <c r="AK629" s="416" t="str">
        <f t="shared" si="147"/>
        <v/>
      </c>
      <c r="AL629" s="416" t="str">
        <f t="shared" si="148"/>
        <v/>
      </c>
      <c r="AM629" s="416" t="str">
        <f t="shared" si="149"/>
        <v/>
      </c>
      <c r="AN629" s="731"/>
      <c r="AO629" s="732"/>
      <c r="AP629" s="732"/>
      <c r="AQ629" s="479"/>
      <c r="AR629" s="479"/>
      <c r="AS629" s="584"/>
      <c r="AT629" s="584"/>
      <c r="AU629" s="585" t="str">
        <f t="shared" si="145"/>
        <v/>
      </c>
      <c r="AV629" s="585" t="str">
        <f t="shared" si="146"/>
        <v/>
      </c>
      <c r="AW629" s="479"/>
      <c r="AX629" s="479"/>
      <c r="AY629" s="587" t="str">
        <f t="shared" si="150"/>
        <v/>
      </c>
      <c r="AZ629" s="587" t="str">
        <f t="shared" si="151"/>
        <v/>
      </c>
      <c r="BA629" s="587" t="str">
        <f t="shared" si="152"/>
        <v/>
      </c>
      <c r="BB629" s="587" t="str">
        <f t="shared" si="153"/>
        <v/>
      </c>
      <c r="BC629" s="587" t="str">
        <f t="shared" si="154"/>
        <v/>
      </c>
      <c r="BD629" s="587" t="str">
        <f t="shared" si="155"/>
        <v/>
      </c>
      <c r="BE629" s="808"/>
      <c r="BF629" s="646"/>
      <c r="BG629" s="649"/>
      <c r="BH629" s="649"/>
    </row>
    <row r="630" spans="2:60" ht="13.5" customHeight="1" x14ac:dyDescent="0.25">
      <c r="B630" s="401"/>
      <c r="D630" s="416">
        <f t="shared" si="157"/>
        <v>620</v>
      </c>
      <c r="E630" s="534"/>
      <c r="F630" s="534"/>
      <c r="G630" s="534"/>
      <c r="H630" s="534"/>
      <c r="I630" s="571"/>
      <c r="J630" s="571"/>
      <c r="K630" s="571"/>
      <c r="L630" s="571"/>
      <c r="M630" s="571"/>
      <c r="N630" s="484"/>
      <c r="O630" s="484"/>
      <c r="P630" s="586"/>
      <c r="Q630" s="571"/>
      <c r="R630" s="571"/>
      <c r="S630" s="571"/>
      <c r="T630" s="899"/>
      <c r="U630" s="756"/>
      <c r="V630" s="756"/>
      <c r="W630" s="581"/>
      <c r="X630" s="571"/>
      <c r="Y630" s="571"/>
      <c r="Z630" s="571"/>
      <c r="AA630" s="791"/>
      <c r="AB630" s="583"/>
      <c r="AC630" s="571"/>
      <c r="AD630" s="813"/>
      <c r="AE630" s="646"/>
      <c r="AF630" s="730"/>
      <c r="AG630" s="646"/>
      <c r="AH630" s="730"/>
      <c r="AI630" s="646"/>
      <c r="AJ630" s="416">
        <f t="shared" si="156"/>
        <v>620</v>
      </c>
      <c r="AK630" s="416" t="str">
        <f t="shared" si="147"/>
        <v/>
      </c>
      <c r="AL630" s="416" t="str">
        <f t="shared" si="148"/>
        <v/>
      </c>
      <c r="AM630" s="416" t="str">
        <f t="shared" si="149"/>
        <v/>
      </c>
      <c r="AN630" s="731"/>
      <c r="AO630" s="732"/>
      <c r="AP630" s="732"/>
      <c r="AQ630" s="479"/>
      <c r="AR630" s="479"/>
      <c r="AS630" s="584"/>
      <c r="AT630" s="584"/>
      <c r="AU630" s="585" t="str">
        <f t="shared" si="145"/>
        <v/>
      </c>
      <c r="AV630" s="585" t="str">
        <f t="shared" si="146"/>
        <v/>
      </c>
      <c r="AW630" s="479"/>
      <c r="AX630" s="479"/>
      <c r="AY630" s="587" t="str">
        <f t="shared" si="150"/>
        <v/>
      </c>
      <c r="AZ630" s="587" t="str">
        <f t="shared" si="151"/>
        <v/>
      </c>
      <c r="BA630" s="587" t="str">
        <f t="shared" si="152"/>
        <v/>
      </c>
      <c r="BB630" s="587" t="str">
        <f t="shared" si="153"/>
        <v/>
      </c>
      <c r="BC630" s="587" t="str">
        <f t="shared" si="154"/>
        <v/>
      </c>
      <c r="BD630" s="587" t="str">
        <f t="shared" si="155"/>
        <v/>
      </c>
      <c r="BE630" s="808"/>
      <c r="BF630" s="646"/>
      <c r="BG630" s="649"/>
      <c r="BH630" s="649"/>
    </row>
    <row r="631" spans="2:60" ht="13.5" customHeight="1" x14ac:dyDescent="0.25">
      <c r="B631" s="401"/>
      <c r="D631" s="416">
        <f t="shared" si="157"/>
        <v>621</v>
      </c>
      <c r="E631" s="534"/>
      <c r="F631" s="534"/>
      <c r="G631" s="534"/>
      <c r="H631" s="534"/>
      <c r="I631" s="571"/>
      <c r="J631" s="571"/>
      <c r="K631" s="571"/>
      <c r="L631" s="571"/>
      <c r="M631" s="571"/>
      <c r="N631" s="484"/>
      <c r="O631" s="484"/>
      <c r="P631" s="586"/>
      <c r="Q631" s="571"/>
      <c r="R631" s="571"/>
      <c r="S631" s="571"/>
      <c r="T631" s="899"/>
      <c r="U631" s="756"/>
      <c r="V631" s="756"/>
      <c r="W631" s="581"/>
      <c r="X631" s="571"/>
      <c r="Y631" s="571"/>
      <c r="Z631" s="571"/>
      <c r="AA631" s="791"/>
      <c r="AB631" s="583"/>
      <c r="AC631" s="571"/>
      <c r="AD631" s="813"/>
      <c r="AE631" s="646"/>
      <c r="AF631" s="730"/>
      <c r="AG631" s="646"/>
      <c r="AH631" s="730"/>
      <c r="AI631" s="646"/>
      <c r="AJ631" s="416">
        <f t="shared" si="156"/>
        <v>621</v>
      </c>
      <c r="AK631" s="416" t="str">
        <f t="shared" si="147"/>
        <v/>
      </c>
      <c r="AL631" s="416" t="str">
        <f t="shared" si="148"/>
        <v/>
      </c>
      <c r="AM631" s="416" t="str">
        <f t="shared" si="149"/>
        <v/>
      </c>
      <c r="AN631" s="731"/>
      <c r="AO631" s="732"/>
      <c r="AP631" s="732"/>
      <c r="AQ631" s="479"/>
      <c r="AR631" s="479"/>
      <c r="AS631" s="584"/>
      <c r="AT631" s="584"/>
      <c r="AU631" s="585" t="str">
        <f t="shared" si="145"/>
        <v/>
      </c>
      <c r="AV631" s="585" t="str">
        <f t="shared" si="146"/>
        <v/>
      </c>
      <c r="AW631" s="479"/>
      <c r="AX631" s="479"/>
      <c r="AY631" s="587" t="str">
        <f t="shared" si="150"/>
        <v/>
      </c>
      <c r="AZ631" s="587" t="str">
        <f t="shared" si="151"/>
        <v/>
      </c>
      <c r="BA631" s="587" t="str">
        <f t="shared" si="152"/>
        <v/>
      </c>
      <c r="BB631" s="587" t="str">
        <f t="shared" si="153"/>
        <v/>
      </c>
      <c r="BC631" s="587" t="str">
        <f t="shared" si="154"/>
        <v/>
      </c>
      <c r="BD631" s="587" t="str">
        <f t="shared" si="155"/>
        <v/>
      </c>
      <c r="BE631" s="808"/>
      <c r="BF631" s="646"/>
      <c r="BG631" s="649"/>
      <c r="BH631" s="649"/>
    </row>
    <row r="632" spans="2:60" ht="13.5" customHeight="1" x14ac:dyDescent="0.25">
      <c r="B632" s="401"/>
      <c r="D632" s="416">
        <f t="shared" si="157"/>
        <v>622</v>
      </c>
      <c r="E632" s="534"/>
      <c r="F632" s="534"/>
      <c r="G632" s="534"/>
      <c r="H632" s="534"/>
      <c r="I632" s="571"/>
      <c r="J632" s="571"/>
      <c r="K632" s="571"/>
      <c r="L632" s="571"/>
      <c r="M632" s="571"/>
      <c r="N632" s="484"/>
      <c r="O632" s="484"/>
      <c r="P632" s="586"/>
      <c r="Q632" s="571"/>
      <c r="R632" s="571"/>
      <c r="S632" s="571"/>
      <c r="T632" s="899"/>
      <c r="U632" s="756"/>
      <c r="V632" s="756"/>
      <c r="W632" s="581"/>
      <c r="X632" s="571"/>
      <c r="Y632" s="571"/>
      <c r="Z632" s="571"/>
      <c r="AA632" s="791"/>
      <c r="AB632" s="583"/>
      <c r="AC632" s="571"/>
      <c r="AD632" s="813"/>
      <c r="AE632" s="646"/>
      <c r="AF632" s="730"/>
      <c r="AG632" s="646"/>
      <c r="AH632" s="730"/>
      <c r="AI632" s="646"/>
      <c r="AJ632" s="416">
        <f t="shared" si="156"/>
        <v>622</v>
      </c>
      <c r="AK632" s="416" t="str">
        <f t="shared" si="147"/>
        <v/>
      </c>
      <c r="AL632" s="416" t="str">
        <f t="shared" si="148"/>
        <v/>
      </c>
      <c r="AM632" s="416" t="str">
        <f t="shared" si="149"/>
        <v/>
      </c>
      <c r="AN632" s="731"/>
      <c r="AO632" s="732"/>
      <c r="AP632" s="732"/>
      <c r="AQ632" s="479"/>
      <c r="AR632" s="479"/>
      <c r="AS632" s="584"/>
      <c r="AT632" s="584"/>
      <c r="AU632" s="585" t="str">
        <f t="shared" si="145"/>
        <v/>
      </c>
      <c r="AV632" s="585" t="str">
        <f t="shared" si="146"/>
        <v/>
      </c>
      <c r="AW632" s="479"/>
      <c r="AX632" s="479"/>
      <c r="AY632" s="587" t="str">
        <f t="shared" si="150"/>
        <v/>
      </c>
      <c r="AZ632" s="587" t="str">
        <f t="shared" si="151"/>
        <v/>
      </c>
      <c r="BA632" s="587" t="str">
        <f t="shared" si="152"/>
        <v/>
      </c>
      <c r="BB632" s="587" t="str">
        <f t="shared" si="153"/>
        <v/>
      </c>
      <c r="BC632" s="587" t="str">
        <f t="shared" si="154"/>
        <v/>
      </c>
      <c r="BD632" s="587" t="str">
        <f t="shared" si="155"/>
        <v/>
      </c>
      <c r="BE632" s="808"/>
      <c r="BF632" s="646"/>
      <c r="BG632" s="649"/>
      <c r="BH632" s="649"/>
    </row>
    <row r="633" spans="2:60" ht="13.5" customHeight="1" x14ac:dyDescent="0.25">
      <c r="B633" s="401"/>
      <c r="D633" s="416">
        <f t="shared" si="157"/>
        <v>623</v>
      </c>
      <c r="E633" s="534"/>
      <c r="F633" s="534"/>
      <c r="G633" s="534"/>
      <c r="H633" s="534"/>
      <c r="I633" s="571"/>
      <c r="J633" s="571"/>
      <c r="K633" s="571"/>
      <c r="L633" s="571"/>
      <c r="M633" s="571"/>
      <c r="N633" s="484"/>
      <c r="O633" s="484"/>
      <c r="P633" s="586"/>
      <c r="Q633" s="571"/>
      <c r="R633" s="571"/>
      <c r="S633" s="571"/>
      <c r="T633" s="899"/>
      <c r="U633" s="756"/>
      <c r="V633" s="756"/>
      <c r="W633" s="581"/>
      <c r="X633" s="571"/>
      <c r="Y633" s="571"/>
      <c r="Z633" s="571"/>
      <c r="AA633" s="791"/>
      <c r="AB633" s="583"/>
      <c r="AC633" s="571"/>
      <c r="AD633" s="813"/>
      <c r="AE633" s="646"/>
      <c r="AF633" s="730"/>
      <c r="AG633" s="646"/>
      <c r="AH633" s="730"/>
      <c r="AI633" s="646"/>
      <c r="AJ633" s="416">
        <f t="shared" si="156"/>
        <v>623</v>
      </c>
      <c r="AK633" s="416" t="str">
        <f t="shared" si="147"/>
        <v/>
      </c>
      <c r="AL633" s="416" t="str">
        <f t="shared" si="148"/>
        <v/>
      </c>
      <c r="AM633" s="416" t="str">
        <f t="shared" si="149"/>
        <v/>
      </c>
      <c r="AN633" s="731"/>
      <c r="AO633" s="732"/>
      <c r="AP633" s="732"/>
      <c r="AQ633" s="479"/>
      <c r="AR633" s="479"/>
      <c r="AS633" s="584"/>
      <c r="AT633" s="584"/>
      <c r="AU633" s="585" t="str">
        <f t="shared" si="145"/>
        <v/>
      </c>
      <c r="AV633" s="585" t="str">
        <f t="shared" si="146"/>
        <v/>
      </c>
      <c r="AW633" s="479"/>
      <c r="AX633" s="479"/>
      <c r="AY633" s="587" t="str">
        <f t="shared" si="150"/>
        <v/>
      </c>
      <c r="AZ633" s="587" t="str">
        <f t="shared" si="151"/>
        <v/>
      </c>
      <c r="BA633" s="587" t="str">
        <f t="shared" si="152"/>
        <v/>
      </c>
      <c r="BB633" s="587" t="str">
        <f t="shared" si="153"/>
        <v/>
      </c>
      <c r="BC633" s="587" t="str">
        <f t="shared" si="154"/>
        <v/>
      </c>
      <c r="BD633" s="587" t="str">
        <f t="shared" si="155"/>
        <v/>
      </c>
      <c r="BE633" s="808"/>
      <c r="BF633" s="646"/>
      <c r="BG633" s="649"/>
      <c r="BH633" s="649"/>
    </row>
    <row r="634" spans="2:60" ht="13.5" customHeight="1" x14ac:dyDescent="0.25">
      <c r="B634" s="401"/>
      <c r="D634" s="416">
        <f t="shared" si="157"/>
        <v>624</v>
      </c>
      <c r="E634" s="534"/>
      <c r="F634" s="534"/>
      <c r="G634" s="534"/>
      <c r="H634" s="534"/>
      <c r="I634" s="571"/>
      <c r="J634" s="571"/>
      <c r="K634" s="571"/>
      <c r="L634" s="571"/>
      <c r="M634" s="571"/>
      <c r="N634" s="484"/>
      <c r="O634" s="484"/>
      <c r="P634" s="586"/>
      <c r="Q634" s="571"/>
      <c r="R634" s="571"/>
      <c r="S634" s="571"/>
      <c r="T634" s="899"/>
      <c r="U634" s="756"/>
      <c r="V634" s="756"/>
      <c r="W634" s="581"/>
      <c r="X634" s="571"/>
      <c r="Y634" s="571"/>
      <c r="Z634" s="571"/>
      <c r="AA634" s="791"/>
      <c r="AB634" s="583"/>
      <c r="AC634" s="571"/>
      <c r="AD634" s="813"/>
      <c r="AE634" s="646"/>
      <c r="AF634" s="730"/>
      <c r="AG634" s="646"/>
      <c r="AH634" s="730"/>
      <c r="AI634" s="646"/>
      <c r="AJ634" s="416">
        <f t="shared" si="156"/>
        <v>624</v>
      </c>
      <c r="AK634" s="416" t="str">
        <f t="shared" si="147"/>
        <v/>
      </c>
      <c r="AL634" s="416" t="str">
        <f t="shared" si="148"/>
        <v/>
      </c>
      <c r="AM634" s="416" t="str">
        <f t="shared" si="149"/>
        <v/>
      </c>
      <c r="AN634" s="731"/>
      <c r="AO634" s="732"/>
      <c r="AP634" s="732"/>
      <c r="AQ634" s="479"/>
      <c r="AR634" s="479"/>
      <c r="AS634" s="584"/>
      <c r="AT634" s="584"/>
      <c r="AU634" s="585" t="str">
        <f t="shared" si="145"/>
        <v/>
      </c>
      <c r="AV634" s="585" t="str">
        <f t="shared" si="146"/>
        <v/>
      </c>
      <c r="AW634" s="479"/>
      <c r="AX634" s="479"/>
      <c r="AY634" s="587" t="str">
        <f t="shared" si="150"/>
        <v/>
      </c>
      <c r="AZ634" s="587" t="str">
        <f t="shared" si="151"/>
        <v/>
      </c>
      <c r="BA634" s="587" t="str">
        <f t="shared" si="152"/>
        <v/>
      </c>
      <c r="BB634" s="587" t="str">
        <f t="shared" si="153"/>
        <v/>
      </c>
      <c r="BC634" s="587" t="str">
        <f t="shared" si="154"/>
        <v/>
      </c>
      <c r="BD634" s="587" t="str">
        <f t="shared" si="155"/>
        <v/>
      </c>
      <c r="BE634" s="808"/>
      <c r="BF634" s="646"/>
      <c r="BG634" s="649"/>
      <c r="BH634" s="649"/>
    </row>
    <row r="635" spans="2:60" ht="13.5" customHeight="1" x14ac:dyDescent="0.25">
      <c r="B635" s="401"/>
      <c r="D635" s="416">
        <f t="shared" si="157"/>
        <v>625</v>
      </c>
      <c r="E635" s="534"/>
      <c r="F635" s="534"/>
      <c r="G635" s="534"/>
      <c r="H635" s="534"/>
      <c r="I635" s="571"/>
      <c r="J635" s="571"/>
      <c r="K635" s="571"/>
      <c r="L635" s="571"/>
      <c r="M635" s="571"/>
      <c r="N635" s="484"/>
      <c r="O635" s="484"/>
      <c r="P635" s="586"/>
      <c r="Q635" s="571"/>
      <c r="R635" s="571"/>
      <c r="S635" s="571"/>
      <c r="T635" s="899"/>
      <c r="U635" s="756"/>
      <c r="V635" s="756"/>
      <c r="W635" s="581"/>
      <c r="X635" s="571"/>
      <c r="Y635" s="571"/>
      <c r="Z635" s="571"/>
      <c r="AA635" s="791"/>
      <c r="AB635" s="583"/>
      <c r="AC635" s="571"/>
      <c r="AD635" s="813"/>
      <c r="AE635" s="646"/>
      <c r="AF635" s="730"/>
      <c r="AG635" s="646"/>
      <c r="AH635" s="730"/>
      <c r="AI635" s="646"/>
      <c r="AJ635" s="416">
        <f t="shared" si="156"/>
        <v>625</v>
      </c>
      <c r="AK635" s="416" t="str">
        <f t="shared" si="147"/>
        <v/>
      </c>
      <c r="AL635" s="416" t="str">
        <f t="shared" si="148"/>
        <v/>
      </c>
      <c r="AM635" s="416" t="str">
        <f t="shared" si="149"/>
        <v/>
      </c>
      <c r="AN635" s="731"/>
      <c r="AO635" s="732"/>
      <c r="AP635" s="732"/>
      <c r="AQ635" s="479"/>
      <c r="AR635" s="479"/>
      <c r="AS635" s="584"/>
      <c r="AT635" s="584"/>
      <c r="AU635" s="585" t="str">
        <f t="shared" si="145"/>
        <v/>
      </c>
      <c r="AV635" s="585" t="str">
        <f t="shared" si="146"/>
        <v/>
      </c>
      <c r="AW635" s="479"/>
      <c r="AX635" s="479"/>
      <c r="AY635" s="587" t="str">
        <f t="shared" si="150"/>
        <v/>
      </c>
      <c r="AZ635" s="587" t="str">
        <f t="shared" si="151"/>
        <v/>
      </c>
      <c r="BA635" s="587" t="str">
        <f t="shared" si="152"/>
        <v/>
      </c>
      <c r="BB635" s="587" t="str">
        <f t="shared" si="153"/>
        <v/>
      </c>
      <c r="BC635" s="587" t="str">
        <f t="shared" si="154"/>
        <v/>
      </c>
      <c r="BD635" s="587" t="str">
        <f t="shared" si="155"/>
        <v/>
      </c>
      <c r="BE635" s="808"/>
      <c r="BF635" s="646"/>
      <c r="BG635" s="649"/>
      <c r="BH635" s="649"/>
    </row>
    <row r="636" spans="2:60" ht="13.5" customHeight="1" x14ac:dyDescent="0.25">
      <c r="B636" s="401"/>
      <c r="D636" s="416">
        <f t="shared" si="157"/>
        <v>626</v>
      </c>
      <c r="E636" s="534"/>
      <c r="F636" s="534"/>
      <c r="G636" s="534"/>
      <c r="H636" s="534"/>
      <c r="I636" s="571"/>
      <c r="J636" s="571"/>
      <c r="K636" s="571"/>
      <c r="L636" s="571"/>
      <c r="M636" s="571"/>
      <c r="N636" s="484"/>
      <c r="O636" s="484"/>
      <c r="P636" s="586"/>
      <c r="Q636" s="571"/>
      <c r="R636" s="571"/>
      <c r="S636" s="571"/>
      <c r="T636" s="899"/>
      <c r="U636" s="756"/>
      <c r="V636" s="756"/>
      <c r="W636" s="581"/>
      <c r="X636" s="571"/>
      <c r="Y636" s="571"/>
      <c r="Z636" s="571"/>
      <c r="AA636" s="791"/>
      <c r="AB636" s="583"/>
      <c r="AC636" s="571"/>
      <c r="AD636" s="813"/>
      <c r="AE636" s="646"/>
      <c r="AF636" s="730"/>
      <c r="AG636" s="646"/>
      <c r="AH636" s="730"/>
      <c r="AI636" s="646"/>
      <c r="AJ636" s="416">
        <f t="shared" si="156"/>
        <v>626</v>
      </c>
      <c r="AK636" s="416" t="str">
        <f t="shared" si="147"/>
        <v/>
      </c>
      <c r="AL636" s="416" t="str">
        <f t="shared" si="148"/>
        <v/>
      </c>
      <c r="AM636" s="416" t="str">
        <f t="shared" si="149"/>
        <v/>
      </c>
      <c r="AN636" s="731"/>
      <c r="AO636" s="732"/>
      <c r="AP636" s="732"/>
      <c r="AQ636" s="479"/>
      <c r="AR636" s="479"/>
      <c r="AS636" s="584"/>
      <c r="AT636" s="584"/>
      <c r="AU636" s="585" t="str">
        <f t="shared" si="145"/>
        <v/>
      </c>
      <c r="AV636" s="585" t="str">
        <f t="shared" si="146"/>
        <v/>
      </c>
      <c r="AW636" s="479"/>
      <c r="AX636" s="479"/>
      <c r="AY636" s="587" t="str">
        <f t="shared" si="150"/>
        <v/>
      </c>
      <c r="AZ636" s="587" t="str">
        <f t="shared" si="151"/>
        <v/>
      </c>
      <c r="BA636" s="587" t="str">
        <f t="shared" si="152"/>
        <v/>
      </c>
      <c r="BB636" s="587" t="str">
        <f t="shared" si="153"/>
        <v/>
      </c>
      <c r="BC636" s="587" t="str">
        <f t="shared" si="154"/>
        <v/>
      </c>
      <c r="BD636" s="587" t="str">
        <f t="shared" si="155"/>
        <v/>
      </c>
      <c r="BE636" s="808"/>
      <c r="BF636" s="646"/>
      <c r="BG636" s="649"/>
      <c r="BH636" s="649"/>
    </row>
    <row r="637" spans="2:60" ht="13.5" customHeight="1" x14ac:dyDescent="0.25">
      <c r="B637" s="401"/>
      <c r="D637" s="416">
        <f t="shared" si="157"/>
        <v>627</v>
      </c>
      <c r="E637" s="534"/>
      <c r="F637" s="534"/>
      <c r="G637" s="534"/>
      <c r="H637" s="534"/>
      <c r="I637" s="571"/>
      <c r="J637" s="571"/>
      <c r="K637" s="571"/>
      <c r="L637" s="571"/>
      <c r="M637" s="571"/>
      <c r="N637" s="484"/>
      <c r="O637" s="484"/>
      <c r="P637" s="586"/>
      <c r="Q637" s="571"/>
      <c r="R637" s="571"/>
      <c r="S637" s="571"/>
      <c r="T637" s="899"/>
      <c r="U637" s="756"/>
      <c r="V637" s="756"/>
      <c r="W637" s="581"/>
      <c r="X637" s="571"/>
      <c r="Y637" s="571"/>
      <c r="Z637" s="571"/>
      <c r="AA637" s="791"/>
      <c r="AB637" s="583"/>
      <c r="AC637" s="571"/>
      <c r="AD637" s="813"/>
      <c r="AE637" s="646"/>
      <c r="AF637" s="730"/>
      <c r="AG637" s="646"/>
      <c r="AH637" s="730"/>
      <c r="AI637" s="646"/>
      <c r="AJ637" s="416">
        <f t="shared" si="156"/>
        <v>627</v>
      </c>
      <c r="AK637" s="416" t="str">
        <f t="shared" si="147"/>
        <v/>
      </c>
      <c r="AL637" s="416" t="str">
        <f t="shared" si="148"/>
        <v/>
      </c>
      <c r="AM637" s="416" t="str">
        <f t="shared" si="149"/>
        <v/>
      </c>
      <c r="AN637" s="731"/>
      <c r="AO637" s="732"/>
      <c r="AP637" s="732"/>
      <c r="AQ637" s="479"/>
      <c r="AR637" s="479"/>
      <c r="AS637" s="584"/>
      <c r="AT637" s="584"/>
      <c r="AU637" s="585" t="str">
        <f t="shared" si="145"/>
        <v/>
      </c>
      <c r="AV637" s="585" t="str">
        <f t="shared" si="146"/>
        <v/>
      </c>
      <c r="AW637" s="479"/>
      <c r="AX637" s="479"/>
      <c r="AY637" s="587" t="str">
        <f t="shared" si="150"/>
        <v/>
      </c>
      <c r="AZ637" s="587" t="str">
        <f t="shared" si="151"/>
        <v/>
      </c>
      <c r="BA637" s="587" t="str">
        <f t="shared" si="152"/>
        <v/>
      </c>
      <c r="BB637" s="587" t="str">
        <f t="shared" si="153"/>
        <v/>
      </c>
      <c r="BC637" s="587" t="str">
        <f t="shared" si="154"/>
        <v/>
      </c>
      <c r="BD637" s="587" t="str">
        <f t="shared" si="155"/>
        <v/>
      </c>
      <c r="BE637" s="808"/>
      <c r="BF637" s="646"/>
      <c r="BG637" s="649"/>
      <c r="BH637" s="649"/>
    </row>
    <row r="638" spans="2:60" ht="13.5" customHeight="1" x14ac:dyDescent="0.25">
      <c r="B638" s="401"/>
      <c r="D638" s="416">
        <f t="shared" si="157"/>
        <v>628</v>
      </c>
      <c r="E638" s="534"/>
      <c r="F638" s="534"/>
      <c r="G638" s="534"/>
      <c r="H638" s="534"/>
      <c r="I638" s="571"/>
      <c r="J638" s="571"/>
      <c r="K638" s="571"/>
      <c r="L638" s="571"/>
      <c r="M638" s="571"/>
      <c r="N638" s="484"/>
      <c r="O638" s="484"/>
      <c r="P638" s="586"/>
      <c r="Q638" s="571"/>
      <c r="R638" s="571"/>
      <c r="S638" s="571"/>
      <c r="T638" s="899"/>
      <c r="U638" s="756"/>
      <c r="V638" s="756"/>
      <c r="W638" s="581"/>
      <c r="X638" s="571"/>
      <c r="Y638" s="571"/>
      <c r="Z638" s="571"/>
      <c r="AA638" s="791"/>
      <c r="AB638" s="583"/>
      <c r="AC638" s="571"/>
      <c r="AD638" s="813"/>
      <c r="AE638" s="646"/>
      <c r="AF638" s="730"/>
      <c r="AG638" s="646"/>
      <c r="AH638" s="730"/>
      <c r="AI638" s="646"/>
      <c r="AJ638" s="416">
        <f t="shared" si="156"/>
        <v>628</v>
      </c>
      <c r="AK638" s="416" t="str">
        <f t="shared" si="147"/>
        <v/>
      </c>
      <c r="AL638" s="416" t="str">
        <f t="shared" si="148"/>
        <v/>
      </c>
      <c r="AM638" s="416" t="str">
        <f t="shared" si="149"/>
        <v/>
      </c>
      <c r="AN638" s="731"/>
      <c r="AO638" s="732"/>
      <c r="AP638" s="732"/>
      <c r="AQ638" s="479"/>
      <c r="AR638" s="479"/>
      <c r="AS638" s="584"/>
      <c r="AT638" s="584"/>
      <c r="AU638" s="585" t="str">
        <f t="shared" si="145"/>
        <v/>
      </c>
      <c r="AV638" s="585" t="str">
        <f t="shared" si="146"/>
        <v/>
      </c>
      <c r="AW638" s="479"/>
      <c r="AX638" s="479"/>
      <c r="AY638" s="587" t="str">
        <f t="shared" si="150"/>
        <v/>
      </c>
      <c r="AZ638" s="587" t="str">
        <f t="shared" si="151"/>
        <v/>
      </c>
      <c r="BA638" s="587" t="str">
        <f t="shared" si="152"/>
        <v/>
      </c>
      <c r="BB638" s="587" t="str">
        <f t="shared" si="153"/>
        <v/>
      </c>
      <c r="BC638" s="587" t="str">
        <f t="shared" si="154"/>
        <v/>
      </c>
      <c r="BD638" s="587" t="str">
        <f t="shared" si="155"/>
        <v/>
      </c>
      <c r="BE638" s="808"/>
      <c r="BF638" s="646"/>
      <c r="BG638" s="649"/>
      <c r="BH638" s="649"/>
    </row>
    <row r="639" spans="2:60" ht="13.5" customHeight="1" x14ac:dyDescent="0.25">
      <c r="B639" s="401"/>
      <c r="D639" s="416">
        <f t="shared" si="157"/>
        <v>629</v>
      </c>
      <c r="E639" s="534"/>
      <c r="F639" s="534"/>
      <c r="G639" s="534"/>
      <c r="H639" s="534"/>
      <c r="I639" s="571"/>
      <c r="J639" s="571"/>
      <c r="K639" s="571"/>
      <c r="L639" s="571"/>
      <c r="M639" s="571"/>
      <c r="N639" s="484"/>
      <c r="O639" s="484"/>
      <c r="P639" s="586"/>
      <c r="Q639" s="571"/>
      <c r="R639" s="571"/>
      <c r="S639" s="571"/>
      <c r="T639" s="899"/>
      <c r="U639" s="756"/>
      <c r="V639" s="756"/>
      <c r="W639" s="581"/>
      <c r="X639" s="571"/>
      <c r="Y639" s="571"/>
      <c r="Z639" s="571"/>
      <c r="AA639" s="791"/>
      <c r="AB639" s="583"/>
      <c r="AC639" s="571"/>
      <c r="AD639" s="813"/>
      <c r="AE639" s="646"/>
      <c r="AF639" s="730"/>
      <c r="AG639" s="646"/>
      <c r="AH639" s="730"/>
      <c r="AI639" s="646"/>
      <c r="AJ639" s="416">
        <f t="shared" si="156"/>
        <v>629</v>
      </c>
      <c r="AK639" s="416" t="str">
        <f t="shared" si="147"/>
        <v/>
      </c>
      <c r="AL639" s="416" t="str">
        <f t="shared" si="148"/>
        <v/>
      </c>
      <c r="AM639" s="416" t="str">
        <f t="shared" si="149"/>
        <v/>
      </c>
      <c r="AN639" s="731"/>
      <c r="AO639" s="732"/>
      <c r="AP639" s="732"/>
      <c r="AQ639" s="479"/>
      <c r="AR639" s="479"/>
      <c r="AS639" s="584"/>
      <c r="AT639" s="584"/>
      <c r="AU639" s="585" t="str">
        <f t="shared" si="145"/>
        <v/>
      </c>
      <c r="AV639" s="585" t="str">
        <f t="shared" si="146"/>
        <v/>
      </c>
      <c r="AW639" s="479"/>
      <c r="AX639" s="479"/>
      <c r="AY639" s="587" t="str">
        <f t="shared" si="150"/>
        <v/>
      </c>
      <c r="AZ639" s="587" t="str">
        <f t="shared" si="151"/>
        <v/>
      </c>
      <c r="BA639" s="587" t="str">
        <f t="shared" si="152"/>
        <v/>
      </c>
      <c r="BB639" s="587" t="str">
        <f t="shared" si="153"/>
        <v/>
      </c>
      <c r="BC639" s="587" t="str">
        <f t="shared" si="154"/>
        <v/>
      </c>
      <c r="BD639" s="587" t="str">
        <f t="shared" si="155"/>
        <v/>
      </c>
      <c r="BE639" s="808"/>
      <c r="BF639" s="646"/>
      <c r="BG639" s="649"/>
      <c r="BH639" s="649"/>
    </row>
    <row r="640" spans="2:60" ht="13.5" customHeight="1" x14ac:dyDescent="0.25">
      <c r="B640" s="401"/>
      <c r="D640" s="416">
        <f t="shared" si="157"/>
        <v>630</v>
      </c>
      <c r="E640" s="534"/>
      <c r="F640" s="534"/>
      <c r="G640" s="534"/>
      <c r="H640" s="534"/>
      <c r="I640" s="571"/>
      <c r="J640" s="571"/>
      <c r="K640" s="571"/>
      <c r="L640" s="571"/>
      <c r="M640" s="571"/>
      <c r="N640" s="484"/>
      <c r="O640" s="484"/>
      <c r="P640" s="586"/>
      <c r="Q640" s="571"/>
      <c r="R640" s="571"/>
      <c r="S640" s="571"/>
      <c r="T640" s="899"/>
      <c r="U640" s="756"/>
      <c r="V640" s="756"/>
      <c r="W640" s="581"/>
      <c r="X640" s="571"/>
      <c r="Y640" s="571"/>
      <c r="Z640" s="571"/>
      <c r="AA640" s="791"/>
      <c r="AB640" s="583"/>
      <c r="AC640" s="571"/>
      <c r="AD640" s="813"/>
      <c r="AE640" s="646"/>
      <c r="AF640" s="730"/>
      <c r="AG640" s="646"/>
      <c r="AH640" s="730"/>
      <c r="AI640" s="646"/>
      <c r="AJ640" s="416">
        <f>AJ639+1</f>
        <v>630</v>
      </c>
      <c r="AK640" s="416" t="str">
        <f t="shared" si="147"/>
        <v/>
      </c>
      <c r="AL640" s="416" t="str">
        <f t="shared" si="148"/>
        <v/>
      </c>
      <c r="AM640" s="416" t="str">
        <f t="shared" si="149"/>
        <v/>
      </c>
      <c r="AN640" s="731"/>
      <c r="AO640" s="732"/>
      <c r="AP640" s="732"/>
      <c r="AQ640" s="479"/>
      <c r="AR640" s="479"/>
      <c r="AS640" s="584"/>
      <c r="AT640" s="584"/>
      <c r="AU640" s="585" t="str">
        <f t="shared" si="145"/>
        <v/>
      </c>
      <c r="AV640" s="585" t="str">
        <f t="shared" si="146"/>
        <v/>
      </c>
      <c r="AW640" s="479"/>
      <c r="AX640" s="479"/>
      <c r="AY640" s="587" t="str">
        <f t="shared" si="150"/>
        <v/>
      </c>
      <c r="AZ640" s="587" t="str">
        <f t="shared" si="151"/>
        <v/>
      </c>
      <c r="BA640" s="587" t="str">
        <f t="shared" si="152"/>
        <v/>
      </c>
      <c r="BB640" s="587" t="str">
        <f t="shared" si="153"/>
        <v/>
      </c>
      <c r="BC640" s="587" t="str">
        <f t="shared" si="154"/>
        <v/>
      </c>
      <c r="BD640" s="587" t="str">
        <f t="shared" si="155"/>
        <v/>
      </c>
      <c r="BE640" s="808"/>
      <c r="BF640" s="646"/>
      <c r="BG640" s="649"/>
      <c r="BH640" s="649"/>
    </row>
    <row r="641" spans="2:60" ht="13.5" customHeight="1" x14ac:dyDescent="0.25">
      <c r="B641" s="401"/>
      <c r="D641" s="416">
        <f>D640+1</f>
        <v>631</v>
      </c>
      <c r="E641" s="534"/>
      <c r="F641" s="534"/>
      <c r="G641" s="534"/>
      <c r="H641" s="534"/>
      <c r="I641" s="571"/>
      <c r="J641" s="571"/>
      <c r="K641" s="571"/>
      <c r="L641" s="571"/>
      <c r="M641" s="571"/>
      <c r="N641" s="484"/>
      <c r="O641" s="484"/>
      <c r="P641" s="586"/>
      <c r="Q641" s="571"/>
      <c r="R641" s="571"/>
      <c r="S641" s="571"/>
      <c r="T641" s="899"/>
      <c r="U641" s="756"/>
      <c r="V641" s="756"/>
      <c r="W641" s="581"/>
      <c r="X641" s="571"/>
      <c r="Y641" s="571"/>
      <c r="Z641" s="571"/>
      <c r="AA641" s="791"/>
      <c r="AB641" s="583"/>
      <c r="AC641" s="571"/>
      <c r="AD641" s="813"/>
      <c r="AE641" s="646"/>
      <c r="AF641" s="730"/>
      <c r="AG641" s="646"/>
      <c r="AH641" s="730"/>
      <c r="AI641" s="646"/>
      <c r="AJ641" s="416">
        <f>AJ640+1</f>
        <v>631</v>
      </c>
      <c r="AK641" s="416" t="str">
        <f t="shared" si="147"/>
        <v/>
      </c>
      <c r="AL641" s="416" t="str">
        <f t="shared" si="148"/>
        <v/>
      </c>
      <c r="AM641" s="416" t="str">
        <f t="shared" si="149"/>
        <v/>
      </c>
      <c r="AN641" s="731"/>
      <c r="AO641" s="732"/>
      <c r="AP641" s="732"/>
      <c r="AQ641" s="479"/>
      <c r="AR641" s="479"/>
      <c r="AS641" s="584"/>
      <c r="AT641" s="584"/>
      <c r="AU641" s="585" t="str">
        <f t="shared" si="145"/>
        <v/>
      </c>
      <c r="AV641" s="585" t="str">
        <f t="shared" si="146"/>
        <v/>
      </c>
      <c r="AW641" s="479"/>
      <c r="AX641" s="479"/>
      <c r="AY641" s="587" t="str">
        <f t="shared" si="150"/>
        <v/>
      </c>
      <c r="AZ641" s="587" t="str">
        <f t="shared" si="151"/>
        <v/>
      </c>
      <c r="BA641" s="587" t="str">
        <f t="shared" si="152"/>
        <v/>
      </c>
      <c r="BB641" s="587" t="str">
        <f t="shared" si="153"/>
        <v/>
      </c>
      <c r="BC641" s="587" t="str">
        <f t="shared" si="154"/>
        <v/>
      </c>
      <c r="BD641" s="587" t="str">
        <f t="shared" si="155"/>
        <v/>
      </c>
      <c r="BE641" s="808"/>
      <c r="BF641" s="646"/>
      <c r="BG641" s="649"/>
      <c r="BH641" s="649"/>
    </row>
    <row r="642" spans="2:60" ht="13.5" customHeight="1" x14ac:dyDescent="0.25">
      <c r="B642" s="401"/>
      <c r="D642" s="416">
        <f>D641+1</f>
        <v>632</v>
      </c>
      <c r="E642" s="534"/>
      <c r="F642" s="534"/>
      <c r="G642" s="534"/>
      <c r="H642" s="534"/>
      <c r="I642" s="571"/>
      <c r="J642" s="571"/>
      <c r="K642" s="571"/>
      <c r="L642" s="571"/>
      <c r="M642" s="571"/>
      <c r="N642" s="484"/>
      <c r="O642" s="484"/>
      <c r="P642" s="586"/>
      <c r="Q642" s="571"/>
      <c r="R642" s="571"/>
      <c r="S642" s="571"/>
      <c r="T642" s="899"/>
      <c r="U642" s="756"/>
      <c r="V642" s="756"/>
      <c r="W642" s="581"/>
      <c r="X642" s="571"/>
      <c r="Y642" s="571"/>
      <c r="Z642" s="571"/>
      <c r="AA642" s="791"/>
      <c r="AB642" s="583"/>
      <c r="AC642" s="571"/>
      <c r="AD642" s="813"/>
      <c r="AE642" s="646"/>
      <c r="AF642" s="730"/>
      <c r="AG642" s="646"/>
      <c r="AH642" s="730"/>
      <c r="AI642" s="646"/>
      <c r="AJ642" s="416">
        <f t="shared" ref="AJ642:AJ669" si="158">AJ641+1</f>
        <v>632</v>
      </c>
      <c r="AK642" s="416" t="str">
        <f t="shared" si="147"/>
        <v/>
      </c>
      <c r="AL642" s="416" t="str">
        <f t="shared" si="148"/>
        <v/>
      </c>
      <c r="AM642" s="416" t="str">
        <f t="shared" si="149"/>
        <v/>
      </c>
      <c r="AN642" s="731"/>
      <c r="AO642" s="732"/>
      <c r="AP642" s="732"/>
      <c r="AQ642" s="479"/>
      <c r="AR642" s="479"/>
      <c r="AS642" s="584"/>
      <c r="AT642" s="584"/>
      <c r="AU642" s="585" t="str">
        <f t="shared" si="145"/>
        <v/>
      </c>
      <c r="AV642" s="585" t="str">
        <f t="shared" si="146"/>
        <v/>
      </c>
      <c r="AW642" s="479"/>
      <c r="AX642" s="479"/>
      <c r="AY642" s="587" t="str">
        <f t="shared" si="150"/>
        <v/>
      </c>
      <c r="AZ642" s="587" t="str">
        <f t="shared" si="151"/>
        <v/>
      </c>
      <c r="BA642" s="587" t="str">
        <f t="shared" si="152"/>
        <v/>
      </c>
      <c r="BB642" s="587" t="str">
        <f t="shared" si="153"/>
        <v/>
      </c>
      <c r="BC642" s="587" t="str">
        <f t="shared" si="154"/>
        <v/>
      </c>
      <c r="BD642" s="587" t="str">
        <f t="shared" si="155"/>
        <v/>
      </c>
      <c r="BE642" s="808"/>
      <c r="BF642" s="646"/>
      <c r="BG642" s="649"/>
      <c r="BH642" s="649"/>
    </row>
    <row r="643" spans="2:60" ht="13.5" customHeight="1" x14ac:dyDescent="0.25">
      <c r="B643" s="401"/>
      <c r="D643" s="416">
        <f>D642+1</f>
        <v>633</v>
      </c>
      <c r="E643" s="534"/>
      <c r="F643" s="534"/>
      <c r="G643" s="534"/>
      <c r="H643" s="534"/>
      <c r="I643" s="571"/>
      <c r="J643" s="571"/>
      <c r="K643" s="571"/>
      <c r="L643" s="571"/>
      <c r="M643" s="571"/>
      <c r="N643" s="484"/>
      <c r="O643" s="484"/>
      <c r="P643" s="586"/>
      <c r="Q643" s="571"/>
      <c r="R643" s="571"/>
      <c r="S643" s="571"/>
      <c r="T643" s="899"/>
      <c r="U643" s="756"/>
      <c r="V643" s="756"/>
      <c r="W643" s="581"/>
      <c r="X643" s="571"/>
      <c r="Y643" s="571"/>
      <c r="Z643" s="571"/>
      <c r="AA643" s="791"/>
      <c r="AB643" s="583"/>
      <c r="AC643" s="571"/>
      <c r="AD643" s="813"/>
      <c r="AE643" s="646"/>
      <c r="AF643" s="730"/>
      <c r="AG643" s="646"/>
      <c r="AH643" s="730"/>
      <c r="AI643" s="646"/>
      <c r="AJ643" s="416">
        <f t="shared" si="158"/>
        <v>633</v>
      </c>
      <c r="AK643" s="416" t="str">
        <f t="shared" si="147"/>
        <v/>
      </c>
      <c r="AL643" s="416" t="str">
        <f t="shared" si="148"/>
        <v/>
      </c>
      <c r="AM643" s="416" t="str">
        <f t="shared" si="149"/>
        <v/>
      </c>
      <c r="AN643" s="731"/>
      <c r="AO643" s="732"/>
      <c r="AP643" s="732"/>
      <c r="AQ643" s="479"/>
      <c r="AR643" s="479"/>
      <c r="AS643" s="584"/>
      <c r="AT643" s="584"/>
      <c r="AU643" s="585" t="str">
        <f t="shared" si="145"/>
        <v/>
      </c>
      <c r="AV643" s="585" t="str">
        <f t="shared" si="146"/>
        <v/>
      </c>
      <c r="AW643" s="479"/>
      <c r="AX643" s="479"/>
      <c r="AY643" s="587" t="str">
        <f t="shared" si="150"/>
        <v/>
      </c>
      <c r="AZ643" s="587" t="str">
        <f t="shared" si="151"/>
        <v/>
      </c>
      <c r="BA643" s="587" t="str">
        <f t="shared" si="152"/>
        <v/>
      </c>
      <c r="BB643" s="587" t="str">
        <f t="shared" si="153"/>
        <v/>
      </c>
      <c r="BC643" s="587" t="str">
        <f t="shared" si="154"/>
        <v/>
      </c>
      <c r="BD643" s="587" t="str">
        <f t="shared" si="155"/>
        <v/>
      </c>
      <c r="BE643" s="808"/>
      <c r="BF643" s="646"/>
      <c r="BG643" s="649"/>
      <c r="BH643" s="649"/>
    </row>
    <row r="644" spans="2:60" ht="13.5" customHeight="1" x14ac:dyDescent="0.25">
      <c r="B644" s="401"/>
      <c r="D644" s="416">
        <f t="shared" ref="D644:D670" si="159">D643+1</f>
        <v>634</v>
      </c>
      <c r="E644" s="534"/>
      <c r="F644" s="534"/>
      <c r="G644" s="534"/>
      <c r="H644" s="534"/>
      <c r="I644" s="571"/>
      <c r="J644" s="571"/>
      <c r="K644" s="571"/>
      <c r="L644" s="571"/>
      <c r="M644" s="571"/>
      <c r="N644" s="484"/>
      <c r="O644" s="484"/>
      <c r="P644" s="586"/>
      <c r="Q644" s="571"/>
      <c r="R644" s="571"/>
      <c r="S644" s="571"/>
      <c r="T644" s="899"/>
      <c r="U644" s="756"/>
      <c r="V644" s="756"/>
      <c r="W644" s="581"/>
      <c r="X644" s="571"/>
      <c r="Y644" s="571"/>
      <c r="Z644" s="571"/>
      <c r="AA644" s="791"/>
      <c r="AB644" s="583"/>
      <c r="AC644" s="571"/>
      <c r="AD644" s="813"/>
      <c r="AE644" s="646"/>
      <c r="AF644" s="730"/>
      <c r="AG644" s="646"/>
      <c r="AH644" s="730"/>
      <c r="AI644" s="646"/>
      <c r="AJ644" s="416">
        <f t="shared" si="158"/>
        <v>634</v>
      </c>
      <c r="AK644" s="416" t="str">
        <f t="shared" si="147"/>
        <v/>
      </c>
      <c r="AL644" s="416" t="str">
        <f t="shared" si="148"/>
        <v/>
      </c>
      <c r="AM644" s="416" t="str">
        <f t="shared" si="149"/>
        <v/>
      </c>
      <c r="AN644" s="731"/>
      <c r="AO644" s="732"/>
      <c r="AP644" s="732"/>
      <c r="AQ644" s="479"/>
      <c r="AR644" s="479"/>
      <c r="AS644" s="584"/>
      <c r="AT644" s="584"/>
      <c r="AU644" s="585" t="str">
        <f t="shared" si="145"/>
        <v/>
      </c>
      <c r="AV644" s="585" t="str">
        <f t="shared" si="146"/>
        <v/>
      </c>
      <c r="AW644" s="479"/>
      <c r="AX644" s="479"/>
      <c r="AY644" s="587" t="str">
        <f t="shared" si="150"/>
        <v/>
      </c>
      <c r="AZ644" s="587" t="str">
        <f t="shared" si="151"/>
        <v/>
      </c>
      <c r="BA644" s="587" t="str">
        <f t="shared" si="152"/>
        <v/>
      </c>
      <c r="BB644" s="587" t="str">
        <f t="shared" si="153"/>
        <v/>
      </c>
      <c r="BC644" s="587" t="str">
        <f t="shared" si="154"/>
        <v/>
      </c>
      <c r="BD644" s="587" t="str">
        <f t="shared" si="155"/>
        <v/>
      </c>
      <c r="BE644" s="808"/>
      <c r="BF644" s="646"/>
      <c r="BG644" s="649"/>
      <c r="BH644" s="649"/>
    </row>
    <row r="645" spans="2:60" ht="13.5" customHeight="1" x14ac:dyDescent="0.25">
      <c r="B645" s="401"/>
      <c r="D645" s="416">
        <f t="shared" si="159"/>
        <v>635</v>
      </c>
      <c r="E645" s="534"/>
      <c r="F645" s="534"/>
      <c r="G645" s="534"/>
      <c r="H645" s="534"/>
      <c r="I645" s="571"/>
      <c r="J645" s="571"/>
      <c r="K645" s="571"/>
      <c r="L645" s="571"/>
      <c r="M645" s="571"/>
      <c r="N645" s="484"/>
      <c r="O645" s="484"/>
      <c r="P645" s="586"/>
      <c r="Q645" s="571"/>
      <c r="R645" s="571"/>
      <c r="S645" s="571"/>
      <c r="T645" s="899"/>
      <c r="U645" s="756"/>
      <c r="V645" s="756"/>
      <c r="W645" s="581"/>
      <c r="X645" s="571"/>
      <c r="Y645" s="571"/>
      <c r="Z645" s="571"/>
      <c r="AA645" s="791"/>
      <c r="AB645" s="583"/>
      <c r="AC645" s="571"/>
      <c r="AD645" s="813"/>
      <c r="AE645" s="646"/>
      <c r="AF645" s="730"/>
      <c r="AG645" s="646"/>
      <c r="AH645" s="730"/>
      <c r="AI645" s="646"/>
      <c r="AJ645" s="416">
        <f t="shared" si="158"/>
        <v>635</v>
      </c>
      <c r="AK645" s="416" t="str">
        <f t="shared" si="147"/>
        <v/>
      </c>
      <c r="AL645" s="416" t="str">
        <f t="shared" si="148"/>
        <v/>
      </c>
      <c r="AM645" s="416" t="str">
        <f t="shared" si="149"/>
        <v/>
      </c>
      <c r="AN645" s="731"/>
      <c r="AO645" s="732"/>
      <c r="AP645" s="732"/>
      <c r="AQ645" s="479"/>
      <c r="AR645" s="479"/>
      <c r="AS645" s="584"/>
      <c r="AT645" s="584"/>
      <c r="AU645" s="585" t="str">
        <f t="shared" si="145"/>
        <v/>
      </c>
      <c r="AV645" s="585" t="str">
        <f t="shared" si="146"/>
        <v/>
      </c>
      <c r="AW645" s="479"/>
      <c r="AX645" s="479"/>
      <c r="AY645" s="587" t="str">
        <f t="shared" si="150"/>
        <v/>
      </c>
      <c r="AZ645" s="587" t="str">
        <f t="shared" si="151"/>
        <v/>
      </c>
      <c r="BA645" s="587" t="str">
        <f t="shared" si="152"/>
        <v/>
      </c>
      <c r="BB645" s="587" t="str">
        <f t="shared" si="153"/>
        <v/>
      </c>
      <c r="BC645" s="587" t="str">
        <f t="shared" si="154"/>
        <v/>
      </c>
      <c r="BD645" s="587" t="str">
        <f t="shared" si="155"/>
        <v/>
      </c>
      <c r="BE645" s="808"/>
      <c r="BF645" s="646"/>
      <c r="BG645" s="649"/>
      <c r="BH645" s="649"/>
    </row>
    <row r="646" spans="2:60" ht="13.5" customHeight="1" x14ac:dyDescent="0.25">
      <c r="B646" s="401"/>
      <c r="D646" s="416">
        <f t="shared" si="159"/>
        <v>636</v>
      </c>
      <c r="E646" s="534"/>
      <c r="F646" s="534"/>
      <c r="G646" s="534"/>
      <c r="H646" s="534"/>
      <c r="I646" s="571"/>
      <c r="J646" s="571"/>
      <c r="K646" s="571"/>
      <c r="L646" s="571"/>
      <c r="M646" s="571"/>
      <c r="N646" s="484"/>
      <c r="O646" s="484"/>
      <c r="P646" s="586"/>
      <c r="Q646" s="571"/>
      <c r="R646" s="571"/>
      <c r="S646" s="571"/>
      <c r="T646" s="899"/>
      <c r="U646" s="756"/>
      <c r="V646" s="756"/>
      <c r="W646" s="581"/>
      <c r="X646" s="571"/>
      <c r="Y646" s="571"/>
      <c r="Z646" s="571"/>
      <c r="AA646" s="791"/>
      <c r="AB646" s="583"/>
      <c r="AC646" s="571"/>
      <c r="AD646" s="813"/>
      <c r="AE646" s="646"/>
      <c r="AF646" s="730"/>
      <c r="AG646" s="646"/>
      <c r="AH646" s="730"/>
      <c r="AI646" s="646"/>
      <c r="AJ646" s="416">
        <f t="shared" si="158"/>
        <v>636</v>
      </c>
      <c r="AK646" s="416" t="str">
        <f t="shared" si="147"/>
        <v/>
      </c>
      <c r="AL646" s="416" t="str">
        <f t="shared" si="148"/>
        <v/>
      </c>
      <c r="AM646" s="416" t="str">
        <f t="shared" si="149"/>
        <v/>
      </c>
      <c r="AN646" s="731"/>
      <c r="AO646" s="732"/>
      <c r="AP646" s="732"/>
      <c r="AQ646" s="479"/>
      <c r="AR646" s="479"/>
      <c r="AS646" s="584"/>
      <c r="AT646" s="584"/>
      <c r="AU646" s="585" t="str">
        <f t="shared" si="145"/>
        <v/>
      </c>
      <c r="AV646" s="585" t="str">
        <f t="shared" si="146"/>
        <v/>
      </c>
      <c r="AW646" s="479"/>
      <c r="AX646" s="479"/>
      <c r="AY646" s="587" t="str">
        <f t="shared" si="150"/>
        <v/>
      </c>
      <c r="AZ646" s="587" t="str">
        <f t="shared" si="151"/>
        <v/>
      </c>
      <c r="BA646" s="587" t="str">
        <f t="shared" si="152"/>
        <v/>
      </c>
      <c r="BB646" s="587" t="str">
        <f t="shared" si="153"/>
        <v/>
      </c>
      <c r="BC646" s="587" t="str">
        <f t="shared" si="154"/>
        <v/>
      </c>
      <c r="BD646" s="587" t="str">
        <f t="shared" si="155"/>
        <v/>
      </c>
      <c r="BE646" s="808"/>
      <c r="BF646" s="646"/>
      <c r="BG646" s="649"/>
      <c r="BH646" s="649"/>
    </row>
    <row r="647" spans="2:60" ht="13.5" customHeight="1" x14ac:dyDescent="0.25">
      <c r="B647" s="401"/>
      <c r="D647" s="416">
        <f t="shared" si="159"/>
        <v>637</v>
      </c>
      <c r="E647" s="534"/>
      <c r="F647" s="534"/>
      <c r="G647" s="534"/>
      <c r="H647" s="534"/>
      <c r="I647" s="571"/>
      <c r="J647" s="571"/>
      <c r="K647" s="571"/>
      <c r="L647" s="571"/>
      <c r="M647" s="571"/>
      <c r="N647" s="484"/>
      <c r="O647" s="484"/>
      <c r="P647" s="586"/>
      <c r="Q647" s="571"/>
      <c r="R647" s="571"/>
      <c r="S647" s="571"/>
      <c r="T647" s="899"/>
      <c r="U647" s="756"/>
      <c r="V647" s="756"/>
      <c r="W647" s="581"/>
      <c r="X647" s="571"/>
      <c r="Y647" s="571"/>
      <c r="Z647" s="571"/>
      <c r="AA647" s="791"/>
      <c r="AB647" s="583"/>
      <c r="AC647" s="571"/>
      <c r="AD647" s="813"/>
      <c r="AE647" s="646"/>
      <c r="AF647" s="730"/>
      <c r="AG647" s="646"/>
      <c r="AH647" s="730"/>
      <c r="AI647" s="646"/>
      <c r="AJ647" s="416">
        <f t="shared" si="158"/>
        <v>637</v>
      </c>
      <c r="AK647" s="416" t="str">
        <f t="shared" si="147"/>
        <v/>
      </c>
      <c r="AL647" s="416" t="str">
        <f t="shared" si="148"/>
        <v/>
      </c>
      <c r="AM647" s="416" t="str">
        <f t="shared" si="149"/>
        <v/>
      </c>
      <c r="AN647" s="731"/>
      <c r="AO647" s="732"/>
      <c r="AP647" s="732"/>
      <c r="AQ647" s="479"/>
      <c r="AR647" s="479"/>
      <c r="AS647" s="584"/>
      <c r="AT647" s="584"/>
      <c r="AU647" s="585" t="str">
        <f t="shared" si="145"/>
        <v/>
      </c>
      <c r="AV647" s="585" t="str">
        <f t="shared" si="146"/>
        <v/>
      </c>
      <c r="AW647" s="479"/>
      <c r="AX647" s="479"/>
      <c r="AY647" s="587" t="str">
        <f t="shared" si="150"/>
        <v/>
      </c>
      <c r="AZ647" s="587" t="str">
        <f t="shared" si="151"/>
        <v/>
      </c>
      <c r="BA647" s="587" t="str">
        <f t="shared" si="152"/>
        <v/>
      </c>
      <c r="BB647" s="587" t="str">
        <f t="shared" si="153"/>
        <v/>
      </c>
      <c r="BC647" s="587" t="str">
        <f t="shared" si="154"/>
        <v/>
      </c>
      <c r="BD647" s="587" t="str">
        <f t="shared" si="155"/>
        <v/>
      </c>
      <c r="BE647" s="808"/>
      <c r="BF647" s="646"/>
      <c r="BG647" s="649"/>
      <c r="BH647" s="649"/>
    </row>
    <row r="648" spans="2:60" ht="13.5" customHeight="1" x14ac:dyDescent="0.25">
      <c r="B648" s="401"/>
      <c r="D648" s="416">
        <f t="shared" si="159"/>
        <v>638</v>
      </c>
      <c r="E648" s="534"/>
      <c r="F648" s="534"/>
      <c r="G648" s="534"/>
      <c r="H648" s="534"/>
      <c r="I648" s="571"/>
      <c r="J648" s="571"/>
      <c r="K648" s="571"/>
      <c r="L648" s="571"/>
      <c r="M648" s="571"/>
      <c r="N648" s="484"/>
      <c r="O648" s="484"/>
      <c r="P648" s="586"/>
      <c r="Q648" s="571"/>
      <c r="R648" s="571"/>
      <c r="S648" s="571"/>
      <c r="T648" s="899"/>
      <c r="U648" s="756"/>
      <c r="V648" s="756"/>
      <c r="W648" s="581"/>
      <c r="X648" s="571"/>
      <c r="Y648" s="571"/>
      <c r="Z648" s="571"/>
      <c r="AA648" s="791"/>
      <c r="AB648" s="583"/>
      <c r="AC648" s="571"/>
      <c r="AD648" s="813"/>
      <c r="AE648" s="646"/>
      <c r="AF648" s="730"/>
      <c r="AG648" s="646"/>
      <c r="AH648" s="730"/>
      <c r="AI648" s="646"/>
      <c r="AJ648" s="416">
        <f t="shared" si="158"/>
        <v>638</v>
      </c>
      <c r="AK648" s="416" t="str">
        <f t="shared" si="147"/>
        <v/>
      </c>
      <c r="AL648" s="416" t="str">
        <f t="shared" si="148"/>
        <v/>
      </c>
      <c r="AM648" s="416" t="str">
        <f t="shared" si="149"/>
        <v/>
      </c>
      <c r="AN648" s="731"/>
      <c r="AO648" s="732"/>
      <c r="AP648" s="732"/>
      <c r="AQ648" s="479"/>
      <c r="AR648" s="479"/>
      <c r="AS648" s="584"/>
      <c r="AT648" s="584"/>
      <c r="AU648" s="585" t="str">
        <f t="shared" si="145"/>
        <v/>
      </c>
      <c r="AV648" s="585" t="str">
        <f t="shared" si="146"/>
        <v/>
      </c>
      <c r="AW648" s="479"/>
      <c r="AX648" s="479"/>
      <c r="AY648" s="587" t="str">
        <f t="shared" si="150"/>
        <v/>
      </c>
      <c r="AZ648" s="587" t="str">
        <f t="shared" si="151"/>
        <v/>
      </c>
      <c r="BA648" s="587" t="str">
        <f t="shared" si="152"/>
        <v/>
      </c>
      <c r="BB648" s="587" t="str">
        <f t="shared" si="153"/>
        <v/>
      </c>
      <c r="BC648" s="587" t="str">
        <f t="shared" si="154"/>
        <v/>
      </c>
      <c r="BD648" s="587" t="str">
        <f t="shared" si="155"/>
        <v/>
      </c>
      <c r="BE648" s="808"/>
      <c r="BF648" s="646"/>
      <c r="BG648" s="649"/>
      <c r="BH648" s="649"/>
    </row>
    <row r="649" spans="2:60" ht="13.5" customHeight="1" x14ac:dyDescent="0.25">
      <c r="B649" s="401"/>
      <c r="D649" s="416">
        <f t="shared" si="159"/>
        <v>639</v>
      </c>
      <c r="E649" s="534"/>
      <c r="F649" s="534"/>
      <c r="G649" s="534"/>
      <c r="H649" s="534"/>
      <c r="I649" s="571"/>
      <c r="J649" s="571"/>
      <c r="K649" s="571"/>
      <c r="L649" s="571"/>
      <c r="M649" s="571"/>
      <c r="N649" s="484"/>
      <c r="O649" s="484"/>
      <c r="P649" s="586"/>
      <c r="Q649" s="571"/>
      <c r="R649" s="571"/>
      <c r="S649" s="571"/>
      <c r="T649" s="899"/>
      <c r="U649" s="756"/>
      <c r="V649" s="756"/>
      <c r="W649" s="581"/>
      <c r="X649" s="571"/>
      <c r="Y649" s="571"/>
      <c r="Z649" s="571"/>
      <c r="AA649" s="791"/>
      <c r="AB649" s="583"/>
      <c r="AC649" s="571"/>
      <c r="AD649" s="813"/>
      <c r="AE649" s="646"/>
      <c r="AF649" s="730"/>
      <c r="AG649" s="646"/>
      <c r="AH649" s="730"/>
      <c r="AI649" s="646"/>
      <c r="AJ649" s="416">
        <f t="shared" si="158"/>
        <v>639</v>
      </c>
      <c r="AK649" s="416" t="str">
        <f t="shared" si="147"/>
        <v/>
      </c>
      <c r="AL649" s="416" t="str">
        <f t="shared" si="148"/>
        <v/>
      </c>
      <c r="AM649" s="416" t="str">
        <f t="shared" si="149"/>
        <v/>
      </c>
      <c r="AN649" s="731"/>
      <c r="AO649" s="732"/>
      <c r="AP649" s="732"/>
      <c r="AQ649" s="479"/>
      <c r="AR649" s="479"/>
      <c r="AS649" s="584"/>
      <c r="AT649" s="584"/>
      <c r="AU649" s="585" t="str">
        <f t="shared" si="145"/>
        <v/>
      </c>
      <c r="AV649" s="585" t="str">
        <f t="shared" si="146"/>
        <v/>
      </c>
      <c r="AW649" s="479"/>
      <c r="AX649" s="479"/>
      <c r="AY649" s="587" t="str">
        <f t="shared" si="150"/>
        <v/>
      </c>
      <c r="AZ649" s="587" t="str">
        <f t="shared" si="151"/>
        <v/>
      </c>
      <c r="BA649" s="587" t="str">
        <f t="shared" si="152"/>
        <v/>
      </c>
      <c r="BB649" s="587" t="str">
        <f t="shared" si="153"/>
        <v/>
      </c>
      <c r="BC649" s="587" t="str">
        <f t="shared" si="154"/>
        <v/>
      </c>
      <c r="BD649" s="587" t="str">
        <f t="shared" si="155"/>
        <v/>
      </c>
      <c r="BE649" s="808"/>
      <c r="BF649" s="646"/>
      <c r="BG649" s="649"/>
      <c r="BH649" s="649"/>
    </row>
    <row r="650" spans="2:60" ht="13.5" customHeight="1" x14ac:dyDescent="0.25">
      <c r="B650" s="401"/>
      <c r="D650" s="416">
        <f t="shared" si="159"/>
        <v>640</v>
      </c>
      <c r="E650" s="534"/>
      <c r="F650" s="534"/>
      <c r="G650" s="534"/>
      <c r="H650" s="534"/>
      <c r="I650" s="571"/>
      <c r="J650" s="571"/>
      <c r="K650" s="571"/>
      <c r="L650" s="571"/>
      <c r="M650" s="571"/>
      <c r="N650" s="484"/>
      <c r="O650" s="484"/>
      <c r="P650" s="586"/>
      <c r="Q650" s="571"/>
      <c r="R650" s="571"/>
      <c r="S650" s="571"/>
      <c r="T650" s="899"/>
      <c r="U650" s="756"/>
      <c r="V650" s="756"/>
      <c r="W650" s="581"/>
      <c r="X650" s="571"/>
      <c r="Y650" s="571"/>
      <c r="Z650" s="571"/>
      <c r="AA650" s="791"/>
      <c r="AB650" s="583"/>
      <c r="AC650" s="571"/>
      <c r="AD650" s="813"/>
      <c r="AE650" s="646"/>
      <c r="AF650" s="730"/>
      <c r="AG650" s="646"/>
      <c r="AH650" s="730"/>
      <c r="AI650" s="646"/>
      <c r="AJ650" s="416">
        <f t="shared" si="158"/>
        <v>640</v>
      </c>
      <c r="AK650" s="416" t="str">
        <f t="shared" si="147"/>
        <v/>
      </c>
      <c r="AL650" s="416" t="str">
        <f t="shared" si="148"/>
        <v/>
      </c>
      <c r="AM650" s="416" t="str">
        <f t="shared" si="149"/>
        <v/>
      </c>
      <c r="AN650" s="731"/>
      <c r="AO650" s="732"/>
      <c r="AP650" s="732"/>
      <c r="AQ650" s="479"/>
      <c r="AR650" s="479"/>
      <c r="AS650" s="584"/>
      <c r="AT650" s="584"/>
      <c r="AU650" s="585" t="str">
        <f t="shared" si="145"/>
        <v/>
      </c>
      <c r="AV650" s="585" t="str">
        <f t="shared" si="146"/>
        <v/>
      </c>
      <c r="AW650" s="479"/>
      <c r="AX650" s="479"/>
      <c r="AY650" s="587" t="str">
        <f t="shared" si="150"/>
        <v/>
      </c>
      <c r="AZ650" s="587" t="str">
        <f t="shared" si="151"/>
        <v/>
      </c>
      <c r="BA650" s="587" t="str">
        <f t="shared" si="152"/>
        <v/>
      </c>
      <c r="BB650" s="587" t="str">
        <f t="shared" si="153"/>
        <v/>
      </c>
      <c r="BC650" s="587" t="str">
        <f t="shared" si="154"/>
        <v/>
      </c>
      <c r="BD650" s="587" t="str">
        <f t="shared" si="155"/>
        <v/>
      </c>
      <c r="BE650" s="808"/>
      <c r="BF650" s="646"/>
      <c r="BG650" s="649"/>
      <c r="BH650" s="649"/>
    </row>
    <row r="651" spans="2:60" ht="13.5" customHeight="1" x14ac:dyDescent="0.25">
      <c r="B651" s="401"/>
      <c r="D651" s="416">
        <f t="shared" si="159"/>
        <v>641</v>
      </c>
      <c r="E651" s="534"/>
      <c r="F651" s="534"/>
      <c r="G651" s="534"/>
      <c r="H651" s="534"/>
      <c r="I651" s="571"/>
      <c r="J651" s="571"/>
      <c r="K651" s="571"/>
      <c r="L651" s="571"/>
      <c r="M651" s="571"/>
      <c r="N651" s="484"/>
      <c r="O651" s="484"/>
      <c r="P651" s="586"/>
      <c r="Q651" s="571"/>
      <c r="R651" s="571"/>
      <c r="S651" s="571"/>
      <c r="T651" s="899"/>
      <c r="U651" s="756"/>
      <c r="V651" s="756"/>
      <c r="W651" s="581"/>
      <c r="X651" s="571"/>
      <c r="Y651" s="571"/>
      <c r="Z651" s="571"/>
      <c r="AA651" s="791"/>
      <c r="AB651" s="583"/>
      <c r="AC651" s="571"/>
      <c r="AD651" s="813"/>
      <c r="AE651" s="646"/>
      <c r="AF651" s="730"/>
      <c r="AG651" s="646"/>
      <c r="AH651" s="730"/>
      <c r="AI651" s="646"/>
      <c r="AJ651" s="416">
        <f t="shared" si="158"/>
        <v>641</v>
      </c>
      <c r="AK651" s="416" t="str">
        <f t="shared" si="147"/>
        <v/>
      </c>
      <c r="AL651" s="416" t="str">
        <f t="shared" si="148"/>
        <v/>
      </c>
      <c r="AM651" s="416" t="str">
        <f t="shared" si="149"/>
        <v/>
      </c>
      <c r="AN651" s="731"/>
      <c r="AO651" s="732"/>
      <c r="AP651" s="732"/>
      <c r="AQ651" s="479"/>
      <c r="AR651" s="479"/>
      <c r="AS651" s="584"/>
      <c r="AT651" s="584"/>
      <c r="AU651" s="585" t="str">
        <f t="shared" si="145"/>
        <v/>
      </c>
      <c r="AV651" s="585" t="str">
        <f t="shared" si="146"/>
        <v/>
      </c>
      <c r="AW651" s="479"/>
      <c r="AX651" s="479"/>
      <c r="AY651" s="587" t="str">
        <f t="shared" si="150"/>
        <v/>
      </c>
      <c r="AZ651" s="587" t="str">
        <f t="shared" si="151"/>
        <v/>
      </c>
      <c r="BA651" s="587" t="str">
        <f t="shared" si="152"/>
        <v/>
      </c>
      <c r="BB651" s="587" t="str">
        <f t="shared" si="153"/>
        <v/>
      </c>
      <c r="BC651" s="587" t="str">
        <f t="shared" si="154"/>
        <v/>
      </c>
      <c r="BD651" s="587" t="str">
        <f t="shared" si="155"/>
        <v/>
      </c>
      <c r="BE651" s="808"/>
      <c r="BF651" s="646"/>
      <c r="BG651" s="649"/>
      <c r="BH651" s="649"/>
    </row>
    <row r="652" spans="2:60" ht="13.5" customHeight="1" x14ac:dyDescent="0.25">
      <c r="B652" s="401"/>
      <c r="D652" s="416">
        <f t="shared" si="159"/>
        <v>642</v>
      </c>
      <c r="E652" s="534"/>
      <c r="F652" s="534"/>
      <c r="G652" s="534"/>
      <c r="H652" s="534"/>
      <c r="I652" s="571"/>
      <c r="J652" s="571"/>
      <c r="K652" s="571"/>
      <c r="L652" s="571"/>
      <c r="M652" s="571"/>
      <c r="N652" s="484"/>
      <c r="O652" s="484"/>
      <c r="P652" s="586"/>
      <c r="Q652" s="571"/>
      <c r="R652" s="571"/>
      <c r="S652" s="571"/>
      <c r="T652" s="899"/>
      <c r="U652" s="756"/>
      <c r="V652" s="756"/>
      <c r="W652" s="581"/>
      <c r="X652" s="571"/>
      <c r="Y652" s="571"/>
      <c r="Z652" s="571"/>
      <c r="AA652" s="791"/>
      <c r="AB652" s="583"/>
      <c r="AC652" s="571"/>
      <c r="AD652" s="813"/>
      <c r="AE652" s="646"/>
      <c r="AF652" s="730"/>
      <c r="AG652" s="646"/>
      <c r="AH652" s="730"/>
      <c r="AI652" s="646"/>
      <c r="AJ652" s="416">
        <f t="shared" si="158"/>
        <v>642</v>
      </c>
      <c r="AK652" s="416" t="str">
        <f t="shared" si="147"/>
        <v/>
      </c>
      <c r="AL652" s="416" t="str">
        <f t="shared" si="148"/>
        <v/>
      </c>
      <c r="AM652" s="416" t="str">
        <f t="shared" si="149"/>
        <v/>
      </c>
      <c r="AN652" s="731"/>
      <c r="AO652" s="732"/>
      <c r="AP652" s="732"/>
      <c r="AQ652" s="479"/>
      <c r="AR652" s="479"/>
      <c r="AS652" s="584"/>
      <c r="AT652" s="584"/>
      <c r="AU652" s="585" t="str">
        <f t="shared" ref="AU652:AU715" si="160">IF(P652="","",IF(L652="○",AO652*3.6/1000*P652*AQ652*AS652+AP652*3.6/1000*P652*AR652*AT652,""))</f>
        <v/>
      </c>
      <c r="AV652" s="585" t="str">
        <f t="shared" ref="AV652:AV715" si="161">IF(P652="","",IF(L652&lt;&gt;"○",AO652/1000*P652*AQ652*AS652+AP652/1000*P652*AR652*AT652,""))</f>
        <v/>
      </c>
      <c r="AW652" s="479"/>
      <c r="AX652" s="479"/>
      <c r="AY652" s="587" t="str">
        <f t="shared" si="150"/>
        <v/>
      </c>
      <c r="AZ652" s="587" t="str">
        <f t="shared" si="151"/>
        <v/>
      </c>
      <c r="BA652" s="587" t="str">
        <f t="shared" si="152"/>
        <v/>
      </c>
      <c r="BB652" s="587" t="str">
        <f t="shared" si="153"/>
        <v/>
      </c>
      <c r="BC652" s="587" t="str">
        <f t="shared" si="154"/>
        <v/>
      </c>
      <c r="BD652" s="587" t="str">
        <f t="shared" si="155"/>
        <v/>
      </c>
      <c r="BE652" s="808"/>
      <c r="BF652" s="646"/>
      <c r="BG652" s="649"/>
      <c r="BH652" s="649"/>
    </row>
    <row r="653" spans="2:60" ht="13.5" customHeight="1" x14ac:dyDescent="0.25">
      <c r="B653" s="401"/>
      <c r="D653" s="416">
        <f t="shared" si="159"/>
        <v>643</v>
      </c>
      <c r="E653" s="534"/>
      <c r="F653" s="534"/>
      <c r="G653" s="534"/>
      <c r="H653" s="534"/>
      <c r="I653" s="571"/>
      <c r="J653" s="571"/>
      <c r="K653" s="571"/>
      <c r="L653" s="571"/>
      <c r="M653" s="571"/>
      <c r="N653" s="484"/>
      <c r="O653" s="484"/>
      <c r="P653" s="586"/>
      <c r="Q653" s="571"/>
      <c r="R653" s="571"/>
      <c r="S653" s="571"/>
      <c r="T653" s="899"/>
      <c r="U653" s="756"/>
      <c r="V653" s="756"/>
      <c r="W653" s="581"/>
      <c r="X653" s="571"/>
      <c r="Y653" s="571"/>
      <c r="Z653" s="571"/>
      <c r="AA653" s="791"/>
      <c r="AB653" s="583"/>
      <c r="AC653" s="571"/>
      <c r="AD653" s="813"/>
      <c r="AE653" s="646"/>
      <c r="AF653" s="730"/>
      <c r="AG653" s="646"/>
      <c r="AH653" s="730"/>
      <c r="AI653" s="646"/>
      <c r="AJ653" s="416">
        <f t="shared" si="158"/>
        <v>643</v>
      </c>
      <c r="AK653" s="416" t="str">
        <f t="shared" si="147"/>
        <v/>
      </c>
      <c r="AL653" s="416" t="str">
        <f t="shared" si="148"/>
        <v/>
      </c>
      <c r="AM653" s="416" t="str">
        <f t="shared" si="149"/>
        <v/>
      </c>
      <c r="AN653" s="731"/>
      <c r="AO653" s="732"/>
      <c r="AP653" s="732"/>
      <c r="AQ653" s="479"/>
      <c r="AR653" s="479"/>
      <c r="AS653" s="584"/>
      <c r="AT653" s="584"/>
      <c r="AU653" s="585" t="str">
        <f t="shared" si="160"/>
        <v/>
      </c>
      <c r="AV653" s="585" t="str">
        <f t="shared" si="161"/>
        <v/>
      </c>
      <c r="AW653" s="479"/>
      <c r="AX653" s="479"/>
      <c r="AY653" s="587" t="str">
        <f t="shared" si="150"/>
        <v/>
      </c>
      <c r="AZ653" s="587" t="str">
        <f t="shared" si="151"/>
        <v/>
      </c>
      <c r="BA653" s="587" t="str">
        <f t="shared" si="152"/>
        <v/>
      </c>
      <c r="BB653" s="587" t="str">
        <f t="shared" si="153"/>
        <v/>
      </c>
      <c r="BC653" s="587" t="str">
        <f t="shared" si="154"/>
        <v/>
      </c>
      <c r="BD653" s="587" t="str">
        <f t="shared" si="155"/>
        <v/>
      </c>
      <c r="BE653" s="808"/>
      <c r="BF653" s="646"/>
      <c r="BG653" s="649"/>
      <c r="BH653" s="649"/>
    </row>
    <row r="654" spans="2:60" ht="13.5" customHeight="1" x14ac:dyDescent="0.25">
      <c r="B654" s="401"/>
      <c r="D654" s="416">
        <f t="shared" si="159"/>
        <v>644</v>
      </c>
      <c r="E654" s="534"/>
      <c r="F654" s="534"/>
      <c r="G654" s="534"/>
      <c r="H654" s="534"/>
      <c r="I654" s="571"/>
      <c r="J654" s="571"/>
      <c r="K654" s="571"/>
      <c r="L654" s="571"/>
      <c r="M654" s="571"/>
      <c r="N654" s="484"/>
      <c r="O654" s="484"/>
      <c r="P654" s="586"/>
      <c r="Q654" s="571"/>
      <c r="R654" s="571"/>
      <c r="S654" s="571"/>
      <c r="T654" s="899"/>
      <c r="U654" s="756"/>
      <c r="V654" s="756"/>
      <c r="W654" s="581"/>
      <c r="X654" s="571"/>
      <c r="Y654" s="571"/>
      <c r="Z654" s="571"/>
      <c r="AA654" s="791"/>
      <c r="AB654" s="583"/>
      <c r="AC654" s="571"/>
      <c r="AD654" s="813"/>
      <c r="AE654" s="646"/>
      <c r="AF654" s="730"/>
      <c r="AG654" s="646"/>
      <c r="AH654" s="730"/>
      <c r="AI654" s="646"/>
      <c r="AJ654" s="416">
        <f t="shared" si="158"/>
        <v>644</v>
      </c>
      <c r="AK654" s="416" t="str">
        <f t="shared" si="147"/>
        <v/>
      </c>
      <c r="AL654" s="416" t="str">
        <f t="shared" si="148"/>
        <v/>
      </c>
      <c r="AM654" s="416" t="str">
        <f t="shared" si="149"/>
        <v/>
      </c>
      <c r="AN654" s="731"/>
      <c r="AO654" s="732"/>
      <c r="AP654" s="732"/>
      <c r="AQ654" s="479"/>
      <c r="AR654" s="479"/>
      <c r="AS654" s="584"/>
      <c r="AT654" s="584"/>
      <c r="AU654" s="585" t="str">
        <f t="shared" si="160"/>
        <v/>
      </c>
      <c r="AV654" s="585" t="str">
        <f t="shared" si="161"/>
        <v/>
      </c>
      <c r="AW654" s="479"/>
      <c r="AX654" s="479"/>
      <c r="AY654" s="587" t="str">
        <f t="shared" si="150"/>
        <v/>
      </c>
      <c r="AZ654" s="587" t="str">
        <f t="shared" si="151"/>
        <v/>
      </c>
      <c r="BA654" s="587" t="str">
        <f t="shared" si="152"/>
        <v/>
      </c>
      <c r="BB654" s="587" t="str">
        <f t="shared" si="153"/>
        <v/>
      </c>
      <c r="BC654" s="587" t="str">
        <f t="shared" si="154"/>
        <v/>
      </c>
      <c r="BD654" s="587" t="str">
        <f t="shared" si="155"/>
        <v/>
      </c>
      <c r="BE654" s="808"/>
      <c r="BF654" s="646"/>
      <c r="BG654" s="649"/>
      <c r="BH654" s="649"/>
    </row>
    <row r="655" spans="2:60" ht="13.5" customHeight="1" x14ac:dyDescent="0.25">
      <c r="B655" s="401"/>
      <c r="D655" s="416">
        <f t="shared" si="159"/>
        <v>645</v>
      </c>
      <c r="E655" s="534"/>
      <c r="F655" s="534"/>
      <c r="G655" s="534"/>
      <c r="H655" s="534"/>
      <c r="I655" s="571"/>
      <c r="J655" s="571"/>
      <c r="K655" s="571"/>
      <c r="L655" s="571"/>
      <c r="M655" s="571"/>
      <c r="N655" s="484"/>
      <c r="O655" s="484"/>
      <c r="P655" s="586"/>
      <c r="Q655" s="571"/>
      <c r="R655" s="571"/>
      <c r="S655" s="571"/>
      <c r="T655" s="899"/>
      <c r="U655" s="756"/>
      <c r="V655" s="756"/>
      <c r="W655" s="581"/>
      <c r="X655" s="571"/>
      <c r="Y655" s="571"/>
      <c r="Z655" s="571"/>
      <c r="AA655" s="791"/>
      <c r="AB655" s="583"/>
      <c r="AC655" s="571"/>
      <c r="AD655" s="813"/>
      <c r="AE655" s="646"/>
      <c r="AF655" s="730"/>
      <c r="AG655" s="646"/>
      <c r="AH655" s="730"/>
      <c r="AI655" s="646"/>
      <c r="AJ655" s="416">
        <f t="shared" si="158"/>
        <v>645</v>
      </c>
      <c r="AK655" s="416" t="str">
        <f t="shared" si="147"/>
        <v/>
      </c>
      <c r="AL655" s="416" t="str">
        <f t="shared" si="148"/>
        <v/>
      </c>
      <c r="AM655" s="416" t="str">
        <f t="shared" si="149"/>
        <v/>
      </c>
      <c r="AN655" s="731"/>
      <c r="AO655" s="732"/>
      <c r="AP655" s="732"/>
      <c r="AQ655" s="479"/>
      <c r="AR655" s="479"/>
      <c r="AS655" s="584"/>
      <c r="AT655" s="584"/>
      <c r="AU655" s="585" t="str">
        <f t="shared" si="160"/>
        <v/>
      </c>
      <c r="AV655" s="585" t="str">
        <f t="shared" si="161"/>
        <v/>
      </c>
      <c r="AW655" s="479"/>
      <c r="AX655" s="479"/>
      <c r="AY655" s="587" t="str">
        <f t="shared" si="150"/>
        <v/>
      </c>
      <c r="AZ655" s="587" t="str">
        <f t="shared" si="151"/>
        <v/>
      </c>
      <c r="BA655" s="587" t="str">
        <f t="shared" si="152"/>
        <v/>
      </c>
      <c r="BB655" s="587" t="str">
        <f t="shared" si="153"/>
        <v/>
      </c>
      <c r="BC655" s="587" t="str">
        <f t="shared" si="154"/>
        <v/>
      </c>
      <c r="BD655" s="587" t="str">
        <f t="shared" si="155"/>
        <v/>
      </c>
      <c r="BE655" s="808"/>
      <c r="BF655" s="646"/>
      <c r="BG655" s="649"/>
      <c r="BH655" s="649"/>
    </row>
    <row r="656" spans="2:60" ht="13.5" customHeight="1" x14ac:dyDescent="0.25">
      <c r="B656" s="401"/>
      <c r="D656" s="416">
        <f t="shared" si="159"/>
        <v>646</v>
      </c>
      <c r="E656" s="534"/>
      <c r="F656" s="534"/>
      <c r="G656" s="534"/>
      <c r="H656" s="534"/>
      <c r="I656" s="571"/>
      <c r="J656" s="571"/>
      <c r="K656" s="571"/>
      <c r="L656" s="571"/>
      <c r="M656" s="571"/>
      <c r="N656" s="484"/>
      <c r="O656" s="484"/>
      <c r="P656" s="586"/>
      <c r="Q656" s="571"/>
      <c r="R656" s="571"/>
      <c r="S656" s="571"/>
      <c r="T656" s="899"/>
      <c r="U656" s="756"/>
      <c r="V656" s="756"/>
      <c r="W656" s="581"/>
      <c r="X656" s="571"/>
      <c r="Y656" s="571"/>
      <c r="Z656" s="571"/>
      <c r="AA656" s="791"/>
      <c r="AB656" s="583"/>
      <c r="AC656" s="571"/>
      <c r="AD656" s="813"/>
      <c r="AE656" s="646"/>
      <c r="AF656" s="730"/>
      <c r="AG656" s="646"/>
      <c r="AH656" s="730"/>
      <c r="AI656" s="646"/>
      <c r="AJ656" s="416">
        <f t="shared" si="158"/>
        <v>646</v>
      </c>
      <c r="AK656" s="416" t="str">
        <f t="shared" si="147"/>
        <v/>
      </c>
      <c r="AL656" s="416" t="str">
        <f t="shared" si="148"/>
        <v/>
      </c>
      <c r="AM656" s="416" t="str">
        <f t="shared" si="149"/>
        <v/>
      </c>
      <c r="AN656" s="731"/>
      <c r="AO656" s="732"/>
      <c r="AP656" s="732"/>
      <c r="AQ656" s="479"/>
      <c r="AR656" s="479"/>
      <c r="AS656" s="584"/>
      <c r="AT656" s="584"/>
      <c r="AU656" s="585" t="str">
        <f t="shared" si="160"/>
        <v/>
      </c>
      <c r="AV656" s="585" t="str">
        <f t="shared" si="161"/>
        <v/>
      </c>
      <c r="AW656" s="479"/>
      <c r="AX656" s="479"/>
      <c r="AY656" s="587" t="str">
        <f t="shared" si="150"/>
        <v/>
      </c>
      <c r="AZ656" s="587" t="str">
        <f t="shared" si="151"/>
        <v/>
      </c>
      <c r="BA656" s="587" t="str">
        <f t="shared" si="152"/>
        <v/>
      </c>
      <c r="BB656" s="587" t="str">
        <f t="shared" si="153"/>
        <v/>
      </c>
      <c r="BC656" s="587" t="str">
        <f t="shared" si="154"/>
        <v/>
      </c>
      <c r="BD656" s="587" t="str">
        <f t="shared" si="155"/>
        <v/>
      </c>
      <c r="BE656" s="808"/>
      <c r="BF656" s="646"/>
      <c r="BG656" s="649"/>
      <c r="BH656" s="649"/>
    </row>
    <row r="657" spans="2:60" ht="13.5" customHeight="1" x14ac:dyDescent="0.25">
      <c r="B657" s="401"/>
      <c r="D657" s="416">
        <f t="shared" si="159"/>
        <v>647</v>
      </c>
      <c r="E657" s="534"/>
      <c r="F657" s="534"/>
      <c r="G657" s="534"/>
      <c r="H657" s="534"/>
      <c r="I657" s="571"/>
      <c r="J657" s="571"/>
      <c r="K657" s="571"/>
      <c r="L657" s="571"/>
      <c r="M657" s="571"/>
      <c r="N657" s="484"/>
      <c r="O657" s="484"/>
      <c r="P657" s="586"/>
      <c r="Q657" s="571"/>
      <c r="R657" s="571"/>
      <c r="S657" s="571"/>
      <c r="T657" s="899"/>
      <c r="U657" s="756"/>
      <c r="V657" s="756"/>
      <c r="W657" s="581"/>
      <c r="X657" s="571"/>
      <c r="Y657" s="571"/>
      <c r="Z657" s="571"/>
      <c r="AA657" s="791"/>
      <c r="AB657" s="583"/>
      <c r="AC657" s="571"/>
      <c r="AD657" s="813"/>
      <c r="AE657" s="646"/>
      <c r="AF657" s="730"/>
      <c r="AG657" s="646"/>
      <c r="AH657" s="730"/>
      <c r="AI657" s="646"/>
      <c r="AJ657" s="416">
        <f t="shared" si="158"/>
        <v>647</v>
      </c>
      <c r="AK657" s="416" t="str">
        <f t="shared" si="147"/>
        <v/>
      </c>
      <c r="AL657" s="416" t="str">
        <f t="shared" si="148"/>
        <v/>
      </c>
      <c r="AM657" s="416" t="str">
        <f t="shared" si="149"/>
        <v/>
      </c>
      <c r="AN657" s="731"/>
      <c r="AO657" s="732"/>
      <c r="AP657" s="732"/>
      <c r="AQ657" s="479"/>
      <c r="AR657" s="479"/>
      <c r="AS657" s="584"/>
      <c r="AT657" s="584"/>
      <c r="AU657" s="585" t="str">
        <f t="shared" si="160"/>
        <v/>
      </c>
      <c r="AV657" s="585" t="str">
        <f t="shared" si="161"/>
        <v/>
      </c>
      <c r="AW657" s="479"/>
      <c r="AX657" s="479"/>
      <c r="AY657" s="587" t="str">
        <f t="shared" si="150"/>
        <v/>
      </c>
      <c r="AZ657" s="587" t="str">
        <f t="shared" si="151"/>
        <v/>
      </c>
      <c r="BA657" s="587" t="str">
        <f t="shared" si="152"/>
        <v/>
      </c>
      <c r="BB657" s="587" t="str">
        <f t="shared" si="153"/>
        <v/>
      </c>
      <c r="BC657" s="587" t="str">
        <f t="shared" si="154"/>
        <v/>
      </c>
      <c r="BD657" s="587" t="str">
        <f t="shared" si="155"/>
        <v/>
      </c>
      <c r="BE657" s="808"/>
      <c r="BF657" s="646"/>
      <c r="BG657" s="649"/>
      <c r="BH657" s="649"/>
    </row>
    <row r="658" spans="2:60" ht="13.5" customHeight="1" x14ac:dyDescent="0.25">
      <c r="B658" s="401"/>
      <c r="D658" s="416">
        <f t="shared" si="159"/>
        <v>648</v>
      </c>
      <c r="E658" s="534"/>
      <c r="F658" s="534"/>
      <c r="G658" s="534"/>
      <c r="H658" s="534"/>
      <c r="I658" s="571"/>
      <c r="J658" s="571"/>
      <c r="K658" s="571"/>
      <c r="L658" s="571"/>
      <c r="M658" s="571"/>
      <c r="N658" s="484"/>
      <c r="O658" s="484"/>
      <c r="P658" s="586"/>
      <c r="Q658" s="571"/>
      <c r="R658" s="571"/>
      <c r="S658" s="571"/>
      <c r="T658" s="899"/>
      <c r="U658" s="756"/>
      <c r="V658" s="756"/>
      <c r="W658" s="581"/>
      <c r="X658" s="571"/>
      <c r="Y658" s="571"/>
      <c r="Z658" s="571"/>
      <c r="AA658" s="791"/>
      <c r="AB658" s="583"/>
      <c r="AC658" s="571"/>
      <c r="AD658" s="813"/>
      <c r="AE658" s="646"/>
      <c r="AF658" s="730"/>
      <c r="AG658" s="646"/>
      <c r="AH658" s="730"/>
      <c r="AI658" s="646"/>
      <c r="AJ658" s="416">
        <f t="shared" si="158"/>
        <v>648</v>
      </c>
      <c r="AK658" s="416" t="str">
        <f t="shared" si="147"/>
        <v/>
      </c>
      <c r="AL658" s="416" t="str">
        <f t="shared" si="148"/>
        <v/>
      </c>
      <c r="AM658" s="416" t="str">
        <f t="shared" si="149"/>
        <v/>
      </c>
      <c r="AN658" s="731"/>
      <c r="AO658" s="732"/>
      <c r="AP658" s="732"/>
      <c r="AQ658" s="479"/>
      <c r="AR658" s="479"/>
      <c r="AS658" s="584"/>
      <c r="AT658" s="584"/>
      <c r="AU658" s="585" t="str">
        <f t="shared" si="160"/>
        <v/>
      </c>
      <c r="AV658" s="585" t="str">
        <f t="shared" si="161"/>
        <v/>
      </c>
      <c r="AW658" s="479"/>
      <c r="AX658" s="479"/>
      <c r="AY658" s="587" t="str">
        <f t="shared" si="150"/>
        <v/>
      </c>
      <c r="AZ658" s="587" t="str">
        <f t="shared" si="151"/>
        <v/>
      </c>
      <c r="BA658" s="587" t="str">
        <f t="shared" si="152"/>
        <v/>
      </c>
      <c r="BB658" s="587" t="str">
        <f t="shared" si="153"/>
        <v/>
      </c>
      <c r="BC658" s="587" t="str">
        <f t="shared" si="154"/>
        <v/>
      </c>
      <c r="BD658" s="587" t="str">
        <f t="shared" si="155"/>
        <v/>
      </c>
      <c r="BE658" s="808"/>
      <c r="BF658" s="646"/>
      <c r="BG658" s="649"/>
      <c r="BH658" s="649"/>
    </row>
    <row r="659" spans="2:60" ht="13.5" customHeight="1" x14ac:dyDescent="0.25">
      <c r="B659" s="401"/>
      <c r="D659" s="416">
        <f t="shared" si="159"/>
        <v>649</v>
      </c>
      <c r="E659" s="534"/>
      <c r="F659" s="534"/>
      <c r="G659" s="534"/>
      <c r="H659" s="534"/>
      <c r="I659" s="571"/>
      <c r="J659" s="571"/>
      <c r="K659" s="571"/>
      <c r="L659" s="571"/>
      <c r="M659" s="571"/>
      <c r="N659" s="484"/>
      <c r="O659" s="484"/>
      <c r="P659" s="586"/>
      <c r="Q659" s="571"/>
      <c r="R659" s="571"/>
      <c r="S659" s="571"/>
      <c r="T659" s="899"/>
      <c r="U659" s="756"/>
      <c r="V659" s="756"/>
      <c r="W659" s="581"/>
      <c r="X659" s="571"/>
      <c r="Y659" s="571"/>
      <c r="Z659" s="571"/>
      <c r="AA659" s="791"/>
      <c r="AB659" s="583"/>
      <c r="AC659" s="571"/>
      <c r="AD659" s="813"/>
      <c r="AE659" s="646"/>
      <c r="AF659" s="730"/>
      <c r="AG659" s="646"/>
      <c r="AH659" s="730"/>
      <c r="AI659" s="646"/>
      <c r="AJ659" s="416">
        <f t="shared" si="158"/>
        <v>649</v>
      </c>
      <c r="AK659" s="416" t="str">
        <f t="shared" si="147"/>
        <v/>
      </c>
      <c r="AL659" s="416" t="str">
        <f t="shared" si="148"/>
        <v/>
      </c>
      <c r="AM659" s="416" t="str">
        <f t="shared" si="149"/>
        <v/>
      </c>
      <c r="AN659" s="731"/>
      <c r="AO659" s="732"/>
      <c r="AP659" s="732"/>
      <c r="AQ659" s="479"/>
      <c r="AR659" s="479"/>
      <c r="AS659" s="584"/>
      <c r="AT659" s="584"/>
      <c r="AU659" s="585" t="str">
        <f t="shared" si="160"/>
        <v/>
      </c>
      <c r="AV659" s="585" t="str">
        <f t="shared" si="161"/>
        <v/>
      </c>
      <c r="AW659" s="479"/>
      <c r="AX659" s="479"/>
      <c r="AY659" s="587" t="str">
        <f t="shared" si="150"/>
        <v/>
      </c>
      <c r="AZ659" s="587" t="str">
        <f t="shared" si="151"/>
        <v/>
      </c>
      <c r="BA659" s="587" t="str">
        <f t="shared" si="152"/>
        <v/>
      </c>
      <c r="BB659" s="587" t="str">
        <f t="shared" si="153"/>
        <v/>
      </c>
      <c r="BC659" s="587" t="str">
        <f t="shared" si="154"/>
        <v/>
      </c>
      <c r="BD659" s="587" t="str">
        <f t="shared" si="155"/>
        <v/>
      </c>
      <c r="BE659" s="808"/>
      <c r="BF659" s="646"/>
      <c r="BG659" s="649"/>
      <c r="BH659" s="649"/>
    </row>
    <row r="660" spans="2:60" ht="13.5" customHeight="1" x14ac:dyDescent="0.25">
      <c r="B660" s="401"/>
      <c r="D660" s="416">
        <f t="shared" si="159"/>
        <v>650</v>
      </c>
      <c r="E660" s="534"/>
      <c r="F660" s="534"/>
      <c r="G660" s="534"/>
      <c r="H660" s="534"/>
      <c r="I660" s="571"/>
      <c r="J660" s="571"/>
      <c r="K660" s="571"/>
      <c r="L660" s="571"/>
      <c r="M660" s="571"/>
      <c r="N660" s="484"/>
      <c r="O660" s="484"/>
      <c r="P660" s="586"/>
      <c r="Q660" s="571"/>
      <c r="R660" s="571"/>
      <c r="S660" s="571"/>
      <c r="T660" s="899"/>
      <c r="U660" s="756"/>
      <c r="V660" s="756"/>
      <c r="W660" s="581"/>
      <c r="X660" s="571"/>
      <c r="Y660" s="571"/>
      <c r="Z660" s="571"/>
      <c r="AA660" s="791"/>
      <c r="AB660" s="583"/>
      <c r="AC660" s="571"/>
      <c r="AD660" s="813"/>
      <c r="AE660" s="646"/>
      <c r="AF660" s="730"/>
      <c r="AG660" s="646"/>
      <c r="AH660" s="730"/>
      <c r="AI660" s="646"/>
      <c r="AJ660" s="416">
        <f t="shared" si="158"/>
        <v>650</v>
      </c>
      <c r="AK660" s="416" t="str">
        <f t="shared" si="147"/>
        <v/>
      </c>
      <c r="AL660" s="416" t="str">
        <f t="shared" si="148"/>
        <v/>
      </c>
      <c r="AM660" s="416" t="str">
        <f t="shared" si="149"/>
        <v/>
      </c>
      <c r="AN660" s="731"/>
      <c r="AO660" s="732"/>
      <c r="AP660" s="732"/>
      <c r="AQ660" s="479"/>
      <c r="AR660" s="479"/>
      <c r="AS660" s="584"/>
      <c r="AT660" s="584"/>
      <c r="AU660" s="585" t="str">
        <f t="shared" si="160"/>
        <v/>
      </c>
      <c r="AV660" s="585" t="str">
        <f t="shared" si="161"/>
        <v/>
      </c>
      <c r="AW660" s="479"/>
      <c r="AX660" s="479"/>
      <c r="AY660" s="587" t="str">
        <f t="shared" si="150"/>
        <v/>
      </c>
      <c r="AZ660" s="587" t="str">
        <f t="shared" si="151"/>
        <v/>
      </c>
      <c r="BA660" s="587" t="str">
        <f t="shared" si="152"/>
        <v/>
      </c>
      <c r="BB660" s="587" t="str">
        <f t="shared" si="153"/>
        <v/>
      </c>
      <c r="BC660" s="587" t="str">
        <f t="shared" si="154"/>
        <v/>
      </c>
      <c r="BD660" s="587" t="str">
        <f t="shared" si="155"/>
        <v/>
      </c>
      <c r="BE660" s="808"/>
      <c r="BF660" s="646"/>
      <c r="BG660" s="649"/>
      <c r="BH660" s="649"/>
    </row>
    <row r="661" spans="2:60" ht="13.5" customHeight="1" x14ac:dyDescent="0.25">
      <c r="B661" s="401"/>
      <c r="D661" s="416">
        <f t="shared" si="159"/>
        <v>651</v>
      </c>
      <c r="E661" s="534"/>
      <c r="F661" s="534"/>
      <c r="G661" s="534"/>
      <c r="H661" s="534"/>
      <c r="I661" s="571"/>
      <c r="J661" s="571"/>
      <c r="K661" s="571"/>
      <c r="L661" s="571"/>
      <c r="M661" s="571"/>
      <c r="N661" s="484"/>
      <c r="O661" s="484"/>
      <c r="P661" s="586"/>
      <c r="Q661" s="571"/>
      <c r="R661" s="571"/>
      <c r="S661" s="571"/>
      <c r="T661" s="899"/>
      <c r="U661" s="756"/>
      <c r="V661" s="756"/>
      <c r="W661" s="581"/>
      <c r="X661" s="571"/>
      <c r="Y661" s="571"/>
      <c r="Z661" s="571"/>
      <c r="AA661" s="791"/>
      <c r="AB661" s="583"/>
      <c r="AC661" s="571"/>
      <c r="AD661" s="813"/>
      <c r="AE661" s="646"/>
      <c r="AF661" s="730"/>
      <c r="AG661" s="646"/>
      <c r="AH661" s="730"/>
      <c r="AI661" s="646"/>
      <c r="AJ661" s="416">
        <f t="shared" si="158"/>
        <v>651</v>
      </c>
      <c r="AK661" s="416" t="str">
        <f t="shared" si="147"/>
        <v/>
      </c>
      <c r="AL661" s="416" t="str">
        <f t="shared" si="148"/>
        <v/>
      </c>
      <c r="AM661" s="416" t="str">
        <f t="shared" si="149"/>
        <v/>
      </c>
      <c r="AN661" s="731"/>
      <c r="AO661" s="732"/>
      <c r="AP661" s="732"/>
      <c r="AQ661" s="479"/>
      <c r="AR661" s="479"/>
      <c r="AS661" s="584"/>
      <c r="AT661" s="584"/>
      <c r="AU661" s="585" t="str">
        <f t="shared" si="160"/>
        <v/>
      </c>
      <c r="AV661" s="585" t="str">
        <f t="shared" si="161"/>
        <v/>
      </c>
      <c r="AW661" s="479"/>
      <c r="AX661" s="479"/>
      <c r="AY661" s="587" t="str">
        <f t="shared" si="150"/>
        <v/>
      </c>
      <c r="AZ661" s="587" t="str">
        <f t="shared" si="151"/>
        <v/>
      </c>
      <c r="BA661" s="587" t="str">
        <f t="shared" si="152"/>
        <v/>
      </c>
      <c r="BB661" s="587" t="str">
        <f t="shared" si="153"/>
        <v/>
      </c>
      <c r="BC661" s="587" t="str">
        <f t="shared" si="154"/>
        <v/>
      </c>
      <c r="BD661" s="587" t="str">
        <f t="shared" si="155"/>
        <v/>
      </c>
      <c r="BE661" s="808"/>
      <c r="BF661" s="646"/>
      <c r="BG661" s="649"/>
      <c r="BH661" s="649"/>
    </row>
    <row r="662" spans="2:60" ht="13.5" customHeight="1" x14ac:dyDescent="0.25">
      <c r="B662" s="401"/>
      <c r="D662" s="416">
        <f t="shared" si="159"/>
        <v>652</v>
      </c>
      <c r="E662" s="534"/>
      <c r="F662" s="534"/>
      <c r="G662" s="534"/>
      <c r="H662" s="534"/>
      <c r="I662" s="571"/>
      <c r="J662" s="571"/>
      <c r="K662" s="571"/>
      <c r="L662" s="571"/>
      <c r="M662" s="571"/>
      <c r="N662" s="484"/>
      <c r="O662" s="484"/>
      <c r="P662" s="586"/>
      <c r="Q662" s="571"/>
      <c r="R662" s="571"/>
      <c r="S662" s="571"/>
      <c r="T662" s="899"/>
      <c r="U662" s="756"/>
      <c r="V662" s="756"/>
      <c r="W662" s="581"/>
      <c r="X662" s="571"/>
      <c r="Y662" s="571"/>
      <c r="Z662" s="571"/>
      <c r="AA662" s="791"/>
      <c r="AB662" s="583"/>
      <c r="AC662" s="571"/>
      <c r="AD662" s="813"/>
      <c r="AE662" s="646"/>
      <c r="AF662" s="730"/>
      <c r="AG662" s="646"/>
      <c r="AH662" s="730"/>
      <c r="AI662" s="646"/>
      <c r="AJ662" s="416">
        <f t="shared" si="158"/>
        <v>652</v>
      </c>
      <c r="AK662" s="416" t="str">
        <f t="shared" si="147"/>
        <v/>
      </c>
      <c r="AL662" s="416" t="str">
        <f t="shared" si="148"/>
        <v/>
      </c>
      <c r="AM662" s="416" t="str">
        <f t="shared" si="149"/>
        <v/>
      </c>
      <c r="AN662" s="731"/>
      <c r="AO662" s="732"/>
      <c r="AP662" s="732"/>
      <c r="AQ662" s="479"/>
      <c r="AR662" s="479"/>
      <c r="AS662" s="584"/>
      <c r="AT662" s="584"/>
      <c r="AU662" s="585" t="str">
        <f t="shared" si="160"/>
        <v/>
      </c>
      <c r="AV662" s="585" t="str">
        <f t="shared" si="161"/>
        <v/>
      </c>
      <c r="AW662" s="479"/>
      <c r="AX662" s="479"/>
      <c r="AY662" s="587" t="str">
        <f t="shared" si="150"/>
        <v/>
      </c>
      <c r="AZ662" s="587" t="str">
        <f t="shared" si="151"/>
        <v/>
      </c>
      <c r="BA662" s="587" t="str">
        <f t="shared" si="152"/>
        <v/>
      </c>
      <c r="BB662" s="587" t="str">
        <f t="shared" si="153"/>
        <v/>
      </c>
      <c r="BC662" s="587" t="str">
        <f t="shared" si="154"/>
        <v/>
      </c>
      <c r="BD662" s="587" t="str">
        <f t="shared" si="155"/>
        <v/>
      </c>
      <c r="BE662" s="808"/>
      <c r="BF662" s="646"/>
      <c r="BG662" s="649"/>
      <c r="BH662" s="649"/>
    </row>
    <row r="663" spans="2:60" ht="13.5" customHeight="1" x14ac:dyDescent="0.25">
      <c r="B663" s="401"/>
      <c r="D663" s="416">
        <f t="shared" si="159"/>
        <v>653</v>
      </c>
      <c r="E663" s="534"/>
      <c r="F663" s="534"/>
      <c r="G663" s="534"/>
      <c r="H663" s="534"/>
      <c r="I663" s="571"/>
      <c r="J663" s="571"/>
      <c r="K663" s="571"/>
      <c r="L663" s="571"/>
      <c r="M663" s="571"/>
      <c r="N663" s="484"/>
      <c r="O663" s="484"/>
      <c r="P663" s="586"/>
      <c r="Q663" s="571"/>
      <c r="R663" s="571"/>
      <c r="S663" s="571"/>
      <c r="T663" s="899"/>
      <c r="U663" s="756"/>
      <c r="V663" s="756"/>
      <c r="W663" s="581"/>
      <c r="X663" s="571"/>
      <c r="Y663" s="571"/>
      <c r="Z663" s="571"/>
      <c r="AA663" s="791"/>
      <c r="AB663" s="583"/>
      <c r="AC663" s="571"/>
      <c r="AD663" s="813"/>
      <c r="AE663" s="646"/>
      <c r="AF663" s="730"/>
      <c r="AG663" s="646"/>
      <c r="AH663" s="730"/>
      <c r="AI663" s="646"/>
      <c r="AJ663" s="416">
        <f t="shared" si="158"/>
        <v>653</v>
      </c>
      <c r="AK663" s="416" t="str">
        <f t="shared" si="147"/>
        <v/>
      </c>
      <c r="AL663" s="416" t="str">
        <f t="shared" si="148"/>
        <v/>
      </c>
      <c r="AM663" s="416" t="str">
        <f t="shared" si="149"/>
        <v/>
      </c>
      <c r="AN663" s="731"/>
      <c r="AO663" s="732"/>
      <c r="AP663" s="732"/>
      <c r="AQ663" s="479"/>
      <c r="AR663" s="479"/>
      <c r="AS663" s="584"/>
      <c r="AT663" s="584"/>
      <c r="AU663" s="585" t="str">
        <f t="shared" si="160"/>
        <v/>
      </c>
      <c r="AV663" s="585" t="str">
        <f t="shared" si="161"/>
        <v/>
      </c>
      <c r="AW663" s="479"/>
      <c r="AX663" s="479"/>
      <c r="AY663" s="587" t="str">
        <f t="shared" si="150"/>
        <v/>
      </c>
      <c r="AZ663" s="587" t="str">
        <f t="shared" si="151"/>
        <v/>
      </c>
      <c r="BA663" s="587" t="str">
        <f t="shared" si="152"/>
        <v/>
      </c>
      <c r="BB663" s="587" t="str">
        <f t="shared" si="153"/>
        <v/>
      </c>
      <c r="BC663" s="587" t="str">
        <f t="shared" si="154"/>
        <v/>
      </c>
      <c r="BD663" s="587" t="str">
        <f t="shared" si="155"/>
        <v/>
      </c>
      <c r="BE663" s="808"/>
      <c r="BF663" s="646"/>
      <c r="BG663" s="649"/>
      <c r="BH663" s="649"/>
    </row>
    <row r="664" spans="2:60" ht="13.5" customHeight="1" x14ac:dyDescent="0.25">
      <c r="B664" s="401"/>
      <c r="D664" s="416">
        <f t="shared" si="159"/>
        <v>654</v>
      </c>
      <c r="E664" s="534"/>
      <c r="F664" s="534"/>
      <c r="G664" s="534"/>
      <c r="H664" s="534"/>
      <c r="I664" s="571"/>
      <c r="J664" s="571"/>
      <c r="K664" s="571"/>
      <c r="L664" s="571"/>
      <c r="M664" s="571"/>
      <c r="N664" s="484"/>
      <c r="O664" s="484"/>
      <c r="P664" s="586"/>
      <c r="Q664" s="571"/>
      <c r="R664" s="571"/>
      <c r="S664" s="571"/>
      <c r="T664" s="899"/>
      <c r="U664" s="756"/>
      <c r="V664" s="756"/>
      <c r="W664" s="581"/>
      <c r="X664" s="571"/>
      <c r="Y664" s="571"/>
      <c r="Z664" s="571"/>
      <c r="AA664" s="791"/>
      <c r="AB664" s="583"/>
      <c r="AC664" s="571"/>
      <c r="AD664" s="813"/>
      <c r="AE664" s="646"/>
      <c r="AF664" s="730"/>
      <c r="AG664" s="646"/>
      <c r="AH664" s="730"/>
      <c r="AI664" s="646"/>
      <c r="AJ664" s="416">
        <f t="shared" si="158"/>
        <v>654</v>
      </c>
      <c r="AK664" s="416" t="str">
        <f t="shared" si="147"/>
        <v/>
      </c>
      <c r="AL664" s="416" t="str">
        <f t="shared" si="148"/>
        <v/>
      </c>
      <c r="AM664" s="416" t="str">
        <f t="shared" si="149"/>
        <v/>
      </c>
      <c r="AN664" s="731"/>
      <c r="AO664" s="732"/>
      <c r="AP664" s="732"/>
      <c r="AQ664" s="479"/>
      <c r="AR664" s="479"/>
      <c r="AS664" s="584"/>
      <c r="AT664" s="584"/>
      <c r="AU664" s="585" t="str">
        <f t="shared" si="160"/>
        <v/>
      </c>
      <c r="AV664" s="585" t="str">
        <f t="shared" si="161"/>
        <v/>
      </c>
      <c r="AW664" s="479"/>
      <c r="AX664" s="479"/>
      <c r="AY664" s="587" t="str">
        <f t="shared" si="150"/>
        <v/>
      </c>
      <c r="AZ664" s="587" t="str">
        <f t="shared" si="151"/>
        <v/>
      </c>
      <c r="BA664" s="587" t="str">
        <f t="shared" si="152"/>
        <v/>
      </c>
      <c r="BB664" s="587" t="str">
        <f t="shared" si="153"/>
        <v/>
      </c>
      <c r="BC664" s="587" t="str">
        <f t="shared" si="154"/>
        <v/>
      </c>
      <c r="BD664" s="587" t="str">
        <f t="shared" si="155"/>
        <v/>
      </c>
      <c r="BE664" s="808"/>
      <c r="BF664" s="646"/>
      <c r="BG664" s="649"/>
      <c r="BH664" s="649"/>
    </row>
    <row r="665" spans="2:60" ht="13.5" customHeight="1" x14ac:dyDescent="0.25">
      <c r="B665" s="401"/>
      <c r="D665" s="416">
        <f t="shared" si="159"/>
        <v>655</v>
      </c>
      <c r="E665" s="534"/>
      <c r="F665" s="534"/>
      <c r="G665" s="534"/>
      <c r="H665" s="534"/>
      <c r="I665" s="571"/>
      <c r="J665" s="571"/>
      <c r="K665" s="571"/>
      <c r="L665" s="571"/>
      <c r="M665" s="571"/>
      <c r="N665" s="484"/>
      <c r="O665" s="484"/>
      <c r="P665" s="586"/>
      <c r="Q665" s="571"/>
      <c r="R665" s="571"/>
      <c r="S665" s="571"/>
      <c r="T665" s="899"/>
      <c r="U665" s="756"/>
      <c r="V665" s="756"/>
      <c r="W665" s="581"/>
      <c r="X665" s="571"/>
      <c r="Y665" s="571"/>
      <c r="Z665" s="571"/>
      <c r="AA665" s="791"/>
      <c r="AB665" s="583"/>
      <c r="AC665" s="571"/>
      <c r="AD665" s="813"/>
      <c r="AE665" s="646"/>
      <c r="AF665" s="730"/>
      <c r="AG665" s="646"/>
      <c r="AH665" s="730"/>
      <c r="AI665" s="646"/>
      <c r="AJ665" s="416">
        <f t="shared" si="158"/>
        <v>655</v>
      </c>
      <c r="AK665" s="416" t="str">
        <f t="shared" si="147"/>
        <v/>
      </c>
      <c r="AL665" s="416" t="str">
        <f t="shared" si="148"/>
        <v/>
      </c>
      <c r="AM665" s="416" t="str">
        <f t="shared" si="149"/>
        <v/>
      </c>
      <c r="AN665" s="731"/>
      <c r="AO665" s="732"/>
      <c r="AP665" s="732"/>
      <c r="AQ665" s="479"/>
      <c r="AR665" s="479"/>
      <c r="AS665" s="584"/>
      <c r="AT665" s="584"/>
      <c r="AU665" s="585" t="str">
        <f t="shared" si="160"/>
        <v/>
      </c>
      <c r="AV665" s="585" t="str">
        <f t="shared" si="161"/>
        <v/>
      </c>
      <c r="AW665" s="479"/>
      <c r="AX665" s="479"/>
      <c r="AY665" s="587" t="str">
        <f t="shared" si="150"/>
        <v/>
      </c>
      <c r="AZ665" s="587" t="str">
        <f t="shared" si="151"/>
        <v/>
      </c>
      <c r="BA665" s="587" t="str">
        <f t="shared" si="152"/>
        <v/>
      </c>
      <c r="BB665" s="587" t="str">
        <f t="shared" si="153"/>
        <v/>
      </c>
      <c r="BC665" s="587" t="str">
        <f t="shared" si="154"/>
        <v/>
      </c>
      <c r="BD665" s="587" t="str">
        <f t="shared" si="155"/>
        <v/>
      </c>
      <c r="BE665" s="808"/>
      <c r="BF665" s="646"/>
      <c r="BG665" s="649"/>
      <c r="BH665" s="649"/>
    </row>
    <row r="666" spans="2:60" ht="13.5" customHeight="1" x14ac:dyDescent="0.25">
      <c r="B666" s="401"/>
      <c r="D666" s="416">
        <f t="shared" si="159"/>
        <v>656</v>
      </c>
      <c r="E666" s="534"/>
      <c r="F666" s="534"/>
      <c r="G666" s="534"/>
      <c r="H666" s="534"/>
      <c r="I666" s="571"/>
      <c r="J666" s="571"/>
      <c r="K666" s="571"/>
      <c r="L666" s="571"/>
      <c r="M666" s="571"/>
      <c r="N666" s="484"/>
      <c r="O666" s="484"/>
      <c r="P666" s="586"/>
      <c r="Q666" s="571"/>
      <c r="R666" s="571"/>
      <c r="S666" s="571"/>
      <c r="T666" s="899"/>
      <c r="U666" s="756"/>
      <c r="V666" s="756"/>
      <c r="W666" s="581"/>
      <c r="X666" s="571"/>
      <c r="Y666" s="571"/>
      <c r="Z666" s="571"/>
      <c r="AA666" s="791"/>
      <c r="AB666" s="583"/>
      <c r="AC666" s="571"/>
      <c r="AD666" s="813"/>
      <c r="AE666" s="646"/>
      <c r="AF666" s="730"/>
      <c r="AG666" s="646"/>
      <c r="AH666" s="730"/>
      <c r="AI666" s="646"/>
      <c r="AJ666" s="416">
        <f t="shared" si="158"/>
        <v>656</v>
      </c>
      <c r="AK666" s="416" t="str">
        <f t="shared" si="147"/>
        <v/>
      </c>
      <c r="AL666" s="416" t="str">
        <f t="shared" si="148"/>
        <v/>
      </c>
      <c r="AM666" s="416" t="str">
        <f t="shared" si="149"/>
        <v/>
      </c>
      <c r="AN666" s="731"/>
      <c r="AO666" s="732"/>
      <c r="AP666" s="732"/>
      <c r="AQ666" s="479"/>
      <c r="AR666" s="479"/>
      <c r="AS666" s="584"/>
      <c r="AT666" s="584"/>
      <c r="AU666" s="585" t="str">
        <f t="shared" si="160"/>
        <v/>
      </c>
      <c r="AV666" s="585" t="str">
        <f t="shared" si="161"/>
        <v/>
      </c>
      <c r="AW666" s="479"/>
      <c r="AX666" s="479"/>
      <c r="AY666" s="587" t="str">
        <f t="shared" si="150"/>
        <v/>
      </c>
      <c r="AZ666" s="587" t="str">
        <f t="shared" si="151"/>
        <v/>
      </c>
      <c r="BA666" s="587" t="str">
        <f t="shared" si="152"/>
        <v/>
      </c>
      <c r="BB666" s="587" t="str">
        <f t="shared" si="153"/>
        <v/>
      </c>
      <c r="BC666" s="587" t="str">
        <f t="shared" si="154"/>
        <v/>
      </c>
      <c r="BD666" s="587" t="str">
        <f t="shared" si="155"/>
        <v/>
      </c>
      <c r="BE666" s="808"/>
      <c r="BF666" s="646"/>
      <c r="BG666" s="649"/>
      <c r="BH666" s="649"/>
    </row>
    <row r="667" spans="2:60" ht="13.5" customHeight="1" x14ac:dyDescent="0.25">
      <c r="B667" s="401"/>
      <c r="D667" s="416">
        <f t="shared" si="159"/>
        <v>657</v>
      </c>
      <c r="E667" s="534"/>
      <c r="F667" s="534"/>
      <c r="G667" s="534"/>
      <c r="H667" s="534"/>
      <c r="I667" s="571"/>
      <c r="J667" s="571"/>
      <c r="K667" s="571"/>
      <c r="L667" s="571"/>
      <c r="M667" s="571"/>
      <c r="N667" s="484"/>
      <c r="O667" s="484"/>
      <c r="P667" s="586"/>
      <c r="Q667" s="571"/>
      <c r="R667" s="571"/>
      <c r="S667" s="571"/>
      <c r="T667" s="899"/>
      <c r="U667" s="756"/>
      <c r="V667" s="756"/>
      <c r="W667" s="581"/>
      <c r="X667" s="571"/>
      <c r="Y667" s="571"/>
      <c r="Z667" s="571"/>
      <c r="AA667" s="791"/>
      <c r="AB667" s="583"/>
      <c r="AC667" s="571"/>
      <c r="AD667" s="813"/>
      <c r="AE667" s="646"/>
      <c r="AF667" s="730"/>
      <c r="AG667" s="646"/>
      <c r="AH667" s="730"/>
      <c r="AI667" s="646"/>
      <c r="AJ667" s="416">
        <f t="shared" si="158"/>
        <v>657</v>
      </c>
      <c r="AK667" s="416" t="str">
        <f t="shared" si="147"/>
        <v/>
      </c>
      <c r="AL667" s="416" t="str">
        <f t="shared" si="148"/>
        <v/>
      </c>
      <c r="AM667" s="416" t="str">
        <f t="shared" si="149"/>
        <v/>
      </c>
      <c r="AN667" s="731"/>
      <c r="AO667" s="732"/>
      <c r="AP667" s="732"/>
      <c r="AQ667" s="479"/>
      <c r="AR667" s="479"/>
      <c r="AS667" s="584"/>
      <c r="AT667" s="584"/>
      <c r="AU667" s="585" t="str">
        <f t="shared" si="160"/>
        <v/>
      </c>
      <c r="AV667" s="585" t="str">
        <f t="shared" si="161"/>
        <v/>
      </c>
      <c r="AW667" s="479"/>
      <c r="AX667" s="479"/>
      <c r="AY667" s="587" t="str">
        <f t="shared" si="150"/>
        <v/>
      </c>
      <c r="AZ667" s="587" t="str">
        <f t="shared" si="151"/>
        <v/>
      </c>
      <c r="BA667" s="587" t="str">
        <f t="shared" si="152"/>
        <v/>
      </c>
      <c r="BB667" s="587" t="str">
        <f t="shared" si="153"/>
        <v/>
      </c>
      <c r="BC667" s="587" t="str">
        <f t="shared" si="154"/>
        <v/>
      </c>
      <c r="BD667" s="587" t="str">
        <f t="shared" si="155"/>
        <v/>
      </c>
      <c r="BE667" s="808"/>
      <c r="BF667" s="646"/>
      <c r="BG667" s="649"/>
      <c r="BH667" s="649"/>
    </row>
    <row r="668" spans="2:60" ht="13.5" customHeight="1" x14ac:dyDescent="0.25">
      <c r="B668" s="401"/>
      <c r="D668" s="416">
        <f t="shared" si="159"/>
        <v>658</v>
      </c>
      <c r="E668" s="534"/>
      <c r="F668" s="534"/>
      <c r="G668" s="534"/>
      <c r="H668" s="534"/>
      <c r="I668" s="571"/>
      <c r="J668" s="571"/>
      <c r="K668" s="571"/>
      <c r="L668" s="571"/>
      <c r="M668" s="571"/>
      <c r="N668" s="484"/>
      <c r="O668" s="484"/>
      <c r="P668" s="586"/>
      <c r="Q668" s="571"/>
      <c r="R668" s="571"/>
      <c r="S668" s="571"/>
      <c r="T668" s="899"/>
      <c r="U668" s="756"/>
      <c r="V668" s="756"/>
      <c r="W668" s="581"/>
      <c r="X668" s="571"/>
      <c r="Y668" s="571"/>
      <c r="Z668" s="571"/>
      <c r="AA668" s="791"/>
      <c r="AB668" s="583"/>
      <c r="AC668" s="571"/>
      <c r="AD668" s="813"/>
      <c r="AE668" s="646"/>
      <c r="AF668" s="730"/>
      <c r="AG668" s="646"/>
      <c r="AH668" s="730"/>
      <c r="AI668" s="646"/>
      <c r="AJ668" s="416">
        <f t="shared" si="158"/>
        <v>658</v>
      </c>
      <c r="AK668" s="416" t="str">
        <f t="shared" si="147"/>
        <v/>
      </c>
      <c r="AL668" s="416" t="str">
        <f t="shared" si="148"/>
        <v/>
      </c>
      <c r="AM668" s="416" t="str">
        <f t="shared" si="149"/>
        <v/>
      </c>
      <c r="AN668" s="731"/>
      <c r="AO668" s="732"/>
      <c r="AP668" s="732"/>
      <c r="AQ668" s="479"/>
      <c r="AR668" s="479"/>
      <c r="AS668" s="584"/>
      <c r="AT668" s="584"/>
      <c r="AU668" s="585" t="str">
        <f t="shared" si="160"/>
        <v/>
      </c>
      <c r="AV668" s="585" t="str">
        <f t="shared" si="161"/>
        <v/>
      </c>
      <c r="AW668" s="479"/>
      <c r="AX668" s="479"/>
      <c r="AY668" s="587" t="str">
        <f t="shared" si="150"/>
        <v/>
      </c>
      <c r="AZ668" s="587" t="str">
        <f t="shared" si="151"/>
        <v/>
      </c>
      <c r="BA668" s="587" t="str">
        <f t="shared" si="152"/>
        <v/>
      </c>
      <c r="BB668" s="587" t="str">
        <f t="shared" si="153"/>
        <v/>
      </c>
      <c r="BC668" s="587" t="str">
        <f t="shared" si="154"/>
        <v/>
      </c>
      <c r="BD668" s="587" t="str">
        <f t="shared" si="155"/>
        <v/>
      </c>
      <c r="BE668" s="808"/>
      <c r="BF668" s="646"/>
      <c r="BG668" s="649"/>
      <c r="BH668" s="649"/>
    </row>
    <row r="669" spans="2:60" ht="13.5" customHeight="1" x14ac:dyDescent="0.25">
      <c r="B669" s="401"/>
      <c r="D669" s="416">
        <f t="shared" si="159"/>
        <v>659</v>
      </c>
      <c r="E669" s="534"/>
      <c r="F669" s="534"/>
      <c r="G669" s="534"/>
      <c r="H669" s="534"/>
      <c r="I669" s="571"/>
      <c r="J669" s="571"/>
      <c r="K669" s="571"/>
      <c r="L669" s="571"/>
      <c r="M669" s="571"/>
      <c r="N669" s="484"/>
      <c r="O669" s="484"/>
      <c r="P669" s="586"/>
      <c r="Q669" s="571"/>
      <c r="R669" s="571"/>
      <c r="S669" s="571"/>
      <c r="T669" s="899"/>
      <c r="U669" s="756"/>
      <c r="V669" s="756"/>
      <c r="W669" s="581"/>
      <c r="X669" s="571"/>
      <c r="Y669" s="571"/>
      <c r="Z669" s="571"/>
      <c r="AA669" s="791"/>
      <c r="AB669" s="583"/>
      <c r="AC669" s="571"/>
      <c r="AD669" s="813"/>
      <c r="AE669" s="646"/>
      <c r="AF669" s="730"/>
      <c r="AG669" s="646"/>
      <c r="AH669" s="730"/>
      <c r="AI669" s="646"/>
      <c r="AJ669" s="416">
        <f t="shared" si="158"/>
        <v>659</v>
      </c>
      <c r="AK669" s="416" t="str">
        <f t="shared" si="147"/>
        <v/>
      </c>
      <c r="AL669" s="416" t="str">
        <f t="shared" si="148"/>
        <v/>
      </c>
      <c r="AM669" s="416" t="str">
        <f t="shared" si="149"/>
        <v/>
      </c>
      <c r="AN669" s="731"/>
      <c r="AO669" s="732"/>
      <c r="AP669" s="732"/>
      <c r="AQ669" s="479"/>
      <c r="AR669" s="479"/>
      <c r="AS669" s="584"/>
      <c r="AT669" s="584"/>
      <c r="AU669" s="585" t="str">
        <f t="shared" si="160"/>
        <v/>
      </c>
      <c r="AV669" s="585" t="str">
        <f t="shared" si="161"/>
        <v/>
      </c>
      <c r="AW669" s="479"/>
      <c r="AX669" s="479"/>
      <c r="AY669" s="587" t="str">
        <f t="shared" si="150"/>
        <v/>
      </c>
      <c r="AZ669" s="587" t="str">
        <f t="shared" si="151"/>
        <v/>
      </c>
      <c r="BA669" s="587" t="str">
        <f t="shared" si="152"/>
        <v/>
      </c>
      <c r="BB669" s="587" t="str">
        <f t="shared" si="153"/>
        <v/>
      </c>
      <c r="BC669" s="587" t="str">
        <f t="shared" si="154"/>
        <v/>
      </c>
      <c r="BD669" s="587" t="str">
        <f t="shared" si="155"/>
        <v/>
      </c>
      <c r="BE669" s="808"/>
      <c r="BF669" s="646"/>
      <c r="BG669" s="649"/>
      <c r="BH669" s="649"/>
    </row>
    <row r="670" spans="2:60" ht="13.5" customHeight="1" x14ac:dyDescent="0.25">
      <c r="B670" s="401"/>
      <c r="D670" s="416">
        <f t="shared" si="159"/>
        <v>660</v>
      </c>
      <c r="E670" s="534"/>
      <c r="F670" s="534"/>
      <c r="G670" s="534"/>
      <c r="H670" s="534"/>
      <c r="I670" s="571"/>
      <c r="J670" s="571"/>
      <c r="K670" s="571"/>
      <c r="L670" s="571"/>
      <c r="M670" s="571"/>
      <c r="N670" s="484"/>
      <c r="O670" s="484"/>
      <c r="P670" s="586"/>
      <c r="Q670" s="571"/>
      <c r="R670" s="571"/>
      <c r="S670" s="571"/>
      <c r="T670" s="899"/>
      <c r="U670" s="756"/>
      <c r="V670" s="756"/>
      <c r="W670" s="581"/>
      <c r="X670" s="571"/>
      <c r="Y670" s="571"/>
      <c r="Z670" s="571"/>
      <c r="AA670" s="791"/>
      <c r="AB670" s="583"/>
      <c r="AC670" s="571"/>
      <c r="AD670" s="813"/>
      <c r="AE670" s="646"/>
      <c r="AF670" s="730"/>
      <c r="AG670" s="646"/>
      <c r="AH670" s="730"/>
      <c r="AI670" s="646"/>
      <c r="AJ670" s="416">
        <f>AJ669+1</f>
        <v>660</v>
      </c>
      <c r="AK670" s="416" t="str">
        <f t="shared" si="147"/>
        <v/>
      </c>
      <c r="AL670" s="416" t="str">
        <f t="shared" si="148"/>
        <v/>
      </c>
      <c r="AM670" s="416" t="str">
        <f t="shared" si="149"/>
        <v/>
      </c>
      <c r="AN670" s="731"/>
      <c r="AO670" s="732"/>
      <c r="AP670" s="732"/>
      <c r="AQ670" s="479"/>
      <c r="AR670" s="479"/>
      <c r="AS670" s="584"/>
      <c r="AT670" s="584"/>
      <c r="AU670" s="585" t="str">
        <f t="shared" si="160"/>
        <v/>
      </c>
      <c r="AV670" s="585" t="str">
        <f t="shared" si="161"/>
        <v/>
      </c>
      <c r="AW670" s="479"/>
      <c r="AX670" s="479"/>
      <c r="AY670" s="587" t="str">
        <f t="shared" si="150"/>
        <v/>
      </c>
      <c r="AZ670" s="587" t="str">
        <f t="shared" si="151"/>
        <v/>
      </c>
      <c r="BA670" s="587" t="str">
        <f t="shared" si="152"/>
        <v/>
      </c>
      <c r="BB670" s="587" t="str">
        <f t="shared" si="153"/>
        <v/>
      </c>
      <c r="BC670" s="587" t="str">
        <f t="shared" si="154"/>
        <v/>
      </c>
      <c r="BD670" s="587" t="str">
        <f t="shared" si="155"/>
        <v/>
      </c>
      <c r="BE670" s="808"/>
      <c r="BF670" s="646"/>
      <c r="BG670" s="649"/>
      <c r="BH670" s="649"/>
    </row>
    <row r="671" spans="2:60" ht="13.5" customHeight="1" x14ac:dyDescent="0.25">
      <c r="B671" s="401"/>
      <c r="D671" s="416">
        <f>D670+1</f>
        <v>661</v>
      </c>
      <c r="E671" s="534"/>
      <c r="F671" s="534"/>
      <c r="G671" s="534"/>
      <c r="H671" s="534"/>
      <c r="I671" s="571"/>
      <c r="J671" s="571"/>
      <c r="K671" s="571"/>
      <c r="L671" s="571"/>
      <c r="M671" s="571"/>
      <c r="N671" s="484"/>
      <c r="O671" s="484"/>
      <c r="P671" s="586"/>
      <c r="Q671" s="571"/>
      <c r="R671" s="571"/>
      <c r="S671" s="571"/>
      <c r="T671" s="899"/>
      <c r="U671" s="756"/>
      <c r="V671" s="756"/>
      <c r="W671" s="581"/>
      <c r="X671" s="571"/>
      <c r="Y671" s="571"/>
      <c r="Z671" s="571"/>
      <c r="AA671" s="791"/>
      <c r="AB671" s="583"/>
      <c r="AC671" s="571"/>
      <c r="AD671" s="813"/>
      <c r="AE671" s="646"/>
      <c r="AF671" s="730"/>
      <c r="AG671" s="646"/>
      <c r="AH671" s="730"/>
      <c r="AI671" s="646"/>
      <c r="AJ671" s="416">
        <f>AJ670+1</f>
        <v>661</v>
      </c>
      <c r="AK671" s="416" t="str">
        <f t="shared" si="147"/>
        <v/>
      </c>
      <c r="AL671" s="416" t="str">
        <f t="shared" si="148"/>
        <v/>
      </c>
      <c r="AM671" s="416" t="str">
        <f t="shared" si="149"/>
        <v/>
      </c>
      <c r="AN671" s="731"/>
      <c r="AO671" s="732"/>
      <c r="AP671" s="732"/>
      <c r="AQ671" s="479"/>
      <c r="AR671" s="479"/>
      <c r="AS671" s="584"/>
      <c r="AT671" s="584"/>
      <c r="AU671" s="585" t="str">
        <f t="shared" si="160"/>
        <v/>
      </c>
      <c r="AV671" s="585" t="str">
        <f t="shared" si="161"/>
        <v/>
      </c>
      <c r="AW671" s="479"/>
      <c r="AX671" s="479"/>
      <c r="AY671" s="587" t="str">
        <f t="shared" si="150"/>
        <v/>
      </c>
      <c r="AZ671" s="587" t="str">
        <f t="shared" si="151"/>
        <v/>
      </c>
      <c r="BA671" s="587" t="str">
        <f t="shared" si="152"/>
        <v/>
      </c>
      <c r="BB671" s="587" t="str">
        <f t="shared" si="153"/>
        <v/>
      </c>
      <c r="BC671" s="587" t="str">
        <f t="shared" si="154"/>
        <v/>
      </c>
      <c r="BD671" s="587" t="str">
        <f t="shared" si="155"/>
        <v/>
      </c>
      <c r="BE671" s="808"/>
      <c r="BF671" s="646"/>
      <c r="BG671" s="649"/>
      <c r="BH671" s="649"/>
    </row>
    <row r="672" spans="2:60" ht="13.5" customHeight="1" x14ac:dyDescent="0.25">
      <c r="B672" s="401"/>
      <c r="D672" s="416">
        <f>D671+1</f>
        <v>662</v>
      </c>
      <c r="E672" s="534"/>
      <c r="F672" s="534"/>
      <c r="G672" s="534"/>
      <c r="H672" s="534"/>
      <c r="I672" s="571"/>
      <c r="J672" s="571"/>
      <c r="K672" s="571"/>
      <c r="L672" s="571"/>
      <c r="M672" s="571"/>
      <c r="N672" s="484"/>
      <c r="O672" s="484"/>
      <c r="P672" s="586"/>
      <c r="Q672" s="571"/>
      <c r="R672" s="571"/>
      <c r="S672" s="571"/>
      <c r="T672" s="899"/>
      <c r="U672" s="756"/>
      <c r="V672" s="756"/>
      <c r="W672" s="581"/>
      <c r="X672" s="571"/>
      <c r="Y672" s="571"/>
      <c r="Z672" s="571"/>
      <c r="AA672" s="791"/>
      <c r="AB672" s="583"/>
      <c r="AC672" s="571"/>
      <c r="AD672" s="813"/>
      <c r="AE672" s="646"/>
      <c r="AF672" s="730"/>
      <c r="AG672" s="646"/>
      <c r="AH672" s="730"/>
      <c r="AI672" s="646"/>
      <c r="AJ672" s="416">
        <f t="shared" ref="AJ672:AJ699" si="162">AJ671+1</f>
        <v>662</v>
      </c>
      <c r="AK672" s="416" t="str">
        <f t="shared" si="147"/>
        <v/>
      </c>
      <c r="AL672" s="416" t="str">
        <f t="shared" si="148"/>
        <v/>
      </c>
      <c r="AM672" s="416" t="str">
        <f t="shared" si="149"/>
        <v/>
      </c>
      <c r="AN672" s="731"/>
      <c r="AO672" s="732"/>
      <c r="AP672" s="732"/>
      <c r="AQ672" s="479"/>
      <c r="AR672" s="479"/>
      <c r="AS672" s="584"/>
      <c r="AT672" s="584"/>
      <c r="AU672" s="585" t="str">
        <f t="shared" si="160"/>
        <v/>
      </c>
      <c r="AV672" s="585" t="str">
        <f t="shared" si="161"/>
        <v/>
      </c>
      <c r="AW672" s="479"/>
      <c r="AX672" s="479"/>
      <c r="AY672" s="587" t="str">
        <f t="shared" si="150"/>
        <v/>
      </c>
      <c r="AZ672" s="587" t="str">
        <f t="shared" si="151"/>
        <v/>
      </c>
      <c r="BA672" s="587" t="str">
        <f t="shared" si="152"/>
        <v/>
      </c>
      <c r="BB672" s="587" t="str">
        <f t="shared" si="153"/>
        <v/>
      </c>
      <c r="BC672" s="587" t="str">
        <f t="shared" si="154"/>
        <v/>
      </c>
      <c r="BD672" s="587" t="str">
        <f t="shared" si="155"/>
        <v/>
      </c>
      <c r="BE672" s="808"/>
      <c r="BF672" s="646"/>
      <c r="BG672" s="649"/>
      <c r="BH672" s="649"/>
    </row>
    <row r="673" spans="2:60" ht="13.5" customHeight="1" x14ac:dyDescent="0.25">
      <c r="B673" s="401"/>
      <c r="D673" s="416">
        <f>D672+1</f>
        <v>663</v>
      </c>
      <c r="E673" s="534"/>
      <c r="F673" s="534"/>
      <c r="G673" s="534"/>
      <c r="H673" s="534"/>
      <c r="I673" s="571"/>
      <c r="J673" s="571"/>
      <c r="K673" s="571"/>
      <c r="L673" s="571"/>
      <c r="M673" s="571"/>
      <c r="N673" s="484"/>
      <c r="O673" s="484"/>
      <c r="P673" s="586"/>
      <c r="Q673" s="571"/>
      <c r="R673" s="571"/>
      <c r="S673" s="571"/>
      <c r="T673" s="899"/>
      <c r="U673" s="756"/>
      <c r="V673" s="756"/>
      <c r="W673" s="581"/>
      <c r="X673" s="571"/>
      <c r="Y673" s="571"/>
      <c r="Z673" s="571"/>
      <c r="AA673" s="791"/>
      <c r="AB673" s="583"/>
      <c r="AC673" s="571"/>
      <c r="AD673" s="813"/>
      <c r="AE673" s="646"/>
      <c r="AF673" s="730"/>
      <c r="AG673" s="646"/>
      <c r="AH673" s="730"/>
      <c r="AI673" s="646"/>
      <c r="AJ673" s="416">
        <f t="shared" si="162"/>
        <v>663</v>
      </c>
      <c r="AK673" s="416" t="str">
        <f t="shared" si="147"/>
        <v/>
      </c>
      <c r="AL673" s="416" t="str">
        <f t="shared" si="148"/>
        <v/>
      </c>
      <c r="AM673" s="416" t="str">
        <f t="shared" si="149"/>
        <v/>
      </c>
      <c r="AN673" s="731"/>
      <c r="AO673" s="732"/>
      <c r="AP673" s="732"/>
      <c r="AQ673" s="479"/>
      <c r="AR673" s="479"/>
      <c r="AS673" s="584"/>
      <c r="AT673" s="584"/>
      <c r="AU673" s="585" t="str">
        <f t="shared" si="160"/>
        <v/>
      </c>
      <c r="AV673" s="585" t="str">
        <f t="shared" si="161"/>
        <v/>
      </c>
      <c r="AW673" s="479"/>
      <c r="AX673" s="479"/>
      <c r="AY673" s="587" t="str">
        <f t="shared" si="150"/>
        <v/>
      </c>
      <c r="AZ673" s="587" t="str">
        <f t="shared" si="151"/>
        <v/>
      </c>
      <c r="BA673" s="587" t="str">
        <f t="shared" si="152"/>
        <v/>
      </c>
      <c r="BB673" s="587" t="str">
        <f t="shared" si="153"/>
        <v/>
      </c>
      <c r="BC673" s="587" t="str">
        <f t="shared" si="154"/>
        <v/>
      </c>
      <c r="BD673" s="587" t="str">
        <f t="shared" si="155"/>
        <v/>
      </c>
      <c r="BE673" s="808"/>
      <c r="BF673" s="646"/>
      <c r="BG673" s="649"/>
      <c r="BH673" s="649"/>
    </row>
    <row r="674" spans="2:60" ht="13.5" customHeight="1" x14ac:dyDescent="0.25">
      <c r="B674" s="401"/>
      <c r="D674" s="416">
        <f t="shared" ref="D674:D700" si="163">D673+1</f>
        <v>664</v>
      </c>
      <c r="E674" s="534"/>
      <c r="F674" s="534"/>
      <c r="G674" s="534"/>
      <c r="H674" s="534"/>
      <c r="I674" s="571"/>
      <c r="J674" s="571"/>
      <c r="K674" s="571"/>
      <c r="L674" s="571"/>
      <c r="M674" s="571"/>
      <c r="N674" s="484"/>
      <c r="O674" s="484"/>
      <c r="P674" s="586"/>
      <c r="Q674" s="571"/>
      <c r="R674" s="571"/>
      <c r="S674" s="571"/>
      <c r="T674" s="899"/>
      <c r="U674" s="756"/>
      <c r="V674" s="756"/>
      <c r="W674" s="581"/>
      <c r="X674" s="571"/>
      <c r="Y674" s="571"/>
      <c r="Z674" s="571"/>
      <c r="AA674" s="791"/>
      <c r="AB674" s="583"/>
      <c r="AC674" s="571"/>
      <c r="AD674" s="813"/>
      <c r="AE674" s="646"/>
      <c r="AF674" s="730"/>
      <c r="AG674" s="646"/>
      <c r="AH674" s="730"/>
      <c r="AI674" s="646"/>
      <c r="AJ674" s="416">
        <f t="shared" si="162"/>
        <v>664</v>
      </c>
      <c r="AK674" s="416" t="str">
        <f t="shared" si="147"/>
        <v/>
      </c>
      <c r="AL674" s="416" t="str">
        <f t="shared" si="148"/>
        <v/>
      </c>
      <c r="AM674" s="416" t="str">
        <f t="shared" si="149"/>
        <v/>
      </c>
      <c r="AN674" s="731"/>
      <c r="AO674" s="732"/>
      <c r="AP674" s="732"/>
      <c r="AQ674" s="479"/>
      <c r="AR674" s="479"/>
      <c r="AS674" s="584"/>
      <c r="AT674" s="584"/>
      <c r="AU674" s="585" t="str">
        <f t="shared" si="160"/>
        <v/>
      </c>
      <c r="AV674" s="585" t="str">
        <f t="shared" si="161"/>
        <v/>
      </c>
      <c r="AW674" s="479"/>
      <c r="AX674" s="479"/>
      <c r="AY674" s="587" t="str">
        <f t="shared" si="150"/>
        <v/>
      </c>
      <c r="AZ674" s="587" t="str">
        <f t="shared" si="151"/>
        <v/>
      </c>
      <c r="BA674" s="587" t="str">
        <f t="shared" si="152"/>
        <v/>
      </c>
      <c r="BB674" s="587" t="str">
        <f t="shared" si="153"/>
        <v/>
      </c>
      <c r="BC674" s="587" t="str">
        <f t="shared" si="154"/>
        <v/>
      </c>
      <c r="BD674" s="587" t="str">
        <f t="shared" si="155"/>
        <v/>
      </c>
      <c r="BE674" s="808"/>
      <c r="BF674" s="646"/>
      <c r="BG674" s="649"/>
      <c r="BH674" s="649"/>
    </row>
    <row r="675" spans="2:60" ht="13.5" customHeight="1" x14ac:dyDescent="0.25">
      <c r="B675" s="401"/>
      <c r="D675" s="416">
        <f t="shared" si="163"/>
        <v>665</v>
      </c>
      <c r="E675" s="534"/>
      <c r="F675" s="534"/>
      <c r="G675" s="534"/>
      <c r="H675" s="534"/>
      <c r="I675" s="571"/>
      <c r="J675" s="571"/>
      <c r="K675" s="571"/>
      <c r="L675" s="571"/>
      <c r="M675" s="571"/>
      <c r="N675" s="484"/>
      <c r="O675" s="484"/>
      <c r="P675" s="586"/>
      <c r="Q675" s="571"/>
      <c r="R675" s="571"/>
      <c r="S675" s="571"/>
      <c r="T675" s="899"/>
      <c r="U675" s="756"/>
      <c r="V675" s="756"/>
      <c r="W675" s="581"/>
      <c r="X675" s="571"/>
      <c r="Y675" s="571"/>
      <c r="Z675" s="571"/>
      <c r="AA675" s="791"/>
      <c r="AB675" s="583"/>
      <c r="AC675" s="571"/>
      <c r="AD675" s="813"/>
      <c r="AE675" s="646"/>
      <c r="AF675" s="730"/>
      <c r="AG675" s="646"/>
      <c r="AH675" s="730"/>
      <c r="AI675" s="646"/>
      <c r="AJ675" s="416">
        <f t="shared" si="162"/>
        <v>665</v>
      </c>
      <c r="AK675" s="416" t="str">
        <f t="shared" si="147"/>
        <v/>
      </c>
      <c r="AL675" s="416" t="str">
        <f t="shared" ref="AL675:AL738" si="164">IF(G675="","",G675)</f>
        <v/>
      </c>
      <c r="AM675" s="416" t="str">
        <f t="shared" ref="AM675:AM738" si="165">IF(H675="","",H675)</f>
        <v/>
      </c>
      <c r="AN675" s="731"/>
      <c r="AO675" s="732"/>
      <c r="AP675" s="732"/>
      <c r="AQ675" s="479"/>
      <c r="AR675" s="479"/>
      <c r="AS675" s="584"/>
      <c r="AT675" s="584"/>
      <c r="AU675" s="585" t="str">
        <f t="shared" si="160"/>
        <v/>
      </c>
      <c r="AV675" s="585" t="str">
        <f t="shared" si="161"/>
        <v/>
      </c>
      <c r="AW675" s="479"/>
      <c r="AX675" s="479"/>
      <c r="AY675" s="587" t="str">
        <f t="shared" si="150"/>
        <v/>
      </c>
      <c r="AZ675" s="587" t="str">
        <f t="shared" si="151"/>
        <v/>
      </c>
      <c r="BA675" s="587" t="str">
        <f t="shared" si="152"/>
        <v/>
      </c>
      <c r="BB675" s="587" t="str">
        <f t="shared" si="153"/>
        <v/>
      </c>
      <c r="BC675" s="587" t="str">
        <f t="shared" si="154"/>
        <v/>
      </c>
      <c r="BD675" s="587" t="str">
        <f t="shared" si="155"/>
        <v/>
      </c>
      <c r="BE675" s="808"/>
      <c r="BF675" s="646"/>
      <c r="BG675" s="649"/>
      <c r="BH675" s="649"/>
    </row>
    <row r="676" spans="2:60" ht="13.5" customHeight="1" x14ac:dyDescent="0.25">
      <c r="B676" s="401"/>
      <c r="D676" s="416">
        <f t="shared" si="163"/>
        <v>666</v>
      </c>
      <c r="E676" s="534"/>
      <c r="F676" s="534"/>
      <c r="G676" s="534"/>
      <c r="H676" s="534"/>
      <c r="I676" s="571"/>
      <c r="J676" s="571"/>
      <c r="K676" s="571"/>
      <c r="L676" s="571"/>
      <c r="M676" s="571"/>
      <c r="N676" s="484"/>
      <c r="O676" s="484"/>
      <c r="P676" s="586"/>
      <c r="Q676" s="571"/>
      <c r="R676" s="571"/>
      <c r="S676" s="571"/>
      <c r="T676" s="899"/>
      <c r="U676" s="756"/>
      <c r="V676" s="756"/>
      <c r="W676" s="581"/>
      <c r="X676" s="571"/>
      <c r="Y676" s="571"/>
      <c r="Z676" s="571"/>
      <c r="AA676" s="791"/>
      <c r="AB676" s="583"/>
      <c r="AC676" s="571"/>
      <c r="AD676" s="813"/>
      <c r="AE676" s="646"/>
      <c r="AF676" s="730"/>
      <c r="AG676" s="646"/>
      <c r="AH676" s="730"/>
      <c r="AI676" s="646"/>
      <c r="AJ676" s="416">
        <f t="shared" si="162"/>
        <v>666</v>
      </c>
      <c r="AK676" s="416" t="str">
        <f t="shared" si="147"/>
        <v/>
      </c>
      <c r="AL676" s="416" t="str">
        <f t="shared" si="164"/>
        <v/>
      </c>
      <c r="AM676" s="416" t="str">
        <f t="shared" si="165"/>
        <v/>
      </c>
      <c r="AN676" s="731"/>
      <c r="AO676" s="732"/>
      <c r="AP676" s="732"/>
      <c r="AQ676" s="479"/>
      <c r="AR676" s="479"/>
      <c r="AS676" s="584"/>
      <c r="AT676" s="584"/>
      <c r="AU676" s="585" t="str">
        <f t="shared" si="160"/>
        <v/>
      </c>
      <c r="AV676" s="585" t="str">
        <f t="shared" si="161"/>
        <v/>
      </c>
      <c r="AW676" s="479"/>
      <c r="AX676" s="479"/>
      <c r="AY676" s="587" t="str">
        <f t="shared" si="150"/>
        <v/>
      </c>
      <c r="AZ676" s="587" t="str">
        <f t="shared" si="151"/>
        <v/>
      </c>
      <c r="BA676" s="587" t="str">
        <f t="shared" si="152"/>
        <v/>
      </c>
      <c r="BB676" s="587" t="str">
        <f t="shared" si="153"/>
        <v/>
      </c>
      <c r="BC676" s="587" t="str">
        <f t="shared" si="154"/>
        <v/>
      </c>
      <c r="BD676" s="587" t="str">
        <f t="shared" si="155"/>
        <v/>
      </c>
      <c r="BE676" s="808"/>
      <c r="BF676" s="646"/>
      <c r="BG676" s="649"/>
      <c r="BH676" s="649"/>
    </row>
    <row r="677" spans="2:60" ht="13.5" customHeight="1" x14ac:dyDescent="0.25">
      <c r="B677" s="401"/>
      <c r="D677" s="416">
        <f t="shared" si="163"/>
        <v>667</v>
      </c>
      <c r="E677" s="534"/>
      <c r="F677" s="534"/>
      <c r="G677" s="534"/>
      <c r="H677" s="534"/>
      <c r="I677" s="571"/>
      <c r="J677" s="571"/>
      <c r="K677" s="571"/>
      <c r="L677" s="571"/>
      <c r="M677" s="571"/>
      <c r="N677" s="484"/>
      <c r="O677" s="484"/>
      <c r="P677" s="586"/>
      <c r="Q677" s="571"/>
      <c r="R677" s="571"/>
      <c r="S677" s="571"/>
      <c r="T677" s="899"/>
      <c r="U677" s="756"/>
      <c r="V677" s="756"/>
      <c r="W677" s="581"/>
      <c r="X677" s="571"/>
      <c r="Y677" s="571"/>
      <c r="Z677" s="571"/>
      <c r="AA677" s="791"/>
      <c r="AB677" s="583"/>
      <c r="AC677" s="571"/>
      <c r="AD677" s="813"/>
      <c r="AE677" s="646"/>
      <c r="AF677" s="730"/>
      <c r="AG677" s="646"/>
      <c r="AH677" s="730"/>
      <c r="AI677" s="646"/>
      <c r="AJ677" s="416">
        <f t="shared" si="162"/>
        <v>667</v>
      </c>
      <c r="AK677" s="416" t="str">
        <f t="shared" si="147"/>
        <v/>
      </c>
      <c r="AL677" s="416" t="str">
        <f t="shared" si="164"/>
        <v/>
      </c>
      <c r="AM677" s="416" t="str">
        <f t="shared" si="165"/>
        <v/>
      </c>
      <c r="AN677" s="731"/>
      <c r="AO677" s="732"/>
      <c r="AP677" s="732"/>
      <c r="AQ677" s="479"/>
      <c r="AR677" s="479"/>
      <c r="AS677" s="584"/>
      <c r="AT677" s="584"/>
      <c r="AU677" s="585" t="str">
        <f t="shared" si="160"/>
        <v/>
      </c>
      <c r="AV677" s="585" t="str">
        <f t="shared" si="161"/>
        <v/>
      </c>
      <c r="AW677" s="479"/>
      <c r="AX677" s="479"/>
      <c r="AY677" s="587" t="str">
        <f t="shared" si="150"/>
        <v/>
      </c>
      <c r="AZ677" s="587" t="str">
        <f t="shared" si="151"/>
        <v/>
      </c>
      <c r="BA677" s="587" t="str">
        <f t="shared" si="152"/>
        <v/>
      </c>
      <c r="BB677" s="587" t="str">
        <f t="shared" si="153"/>
        <v/>
      </c>
      <c r="BC677" s="587" t="str">
        <f t="shared" si="154"/>
        <v/>
      </c>
      <c r="BD677" s="587" t="str">
        <f t="shared" si="155"/>
        <v/>
      </c>
      <c r="BE677" s="808"/>
      <c r="BF677" s="646"/>
      <c r="BG677" s="649"/>
      <c r="BH677" s="649"/>
    </row>
    <row r="678" spans="2:60" ht="13.5" customHeight="1" x14ac:dyDescent="0.25">
      <c r="B678" s="401"/>
      <c r="D678" s="416">
        <f t="shared" si="163"/>
        <v>668</v>
      </c>
      <c r="E678" s="534"/>
      <c r="F678" s="534"/>
      <c r="G678" s="534"/>
      <c r="H678" s="534"/>
      <c r="I678" s="571"/>
      <c r="J678" s="571"/>
      <c r="K678" s="571"/>
      <c r="L678" s="571"/>
      <c r="M678" s="571"/>
      <c r="N678" s="484"/>
      <c r="O678" s="484"/>
      <c r="P678" s="586"/>
      <c r="Q678" s="571"/>
      <c r="R678" s="571"/>
      <c r="S678" s="571"/>
      <c r="T678" s="899"/>
      <c r="U678" s="756"/>
      <c r="V678" s="756"/>
      <c r="W678" s="581"/>
      <c r="X678" s="571"/>
      <c r="Y678" s="571"/>
      <c r="Z678" s="571"/>
      <c r="AA678" s="791"/>
      <c r="AB678" s="583"/>
      <c r="AC678" s="571"/>
      <c r="AD678" s="813"/>
      <c r="AE678" s="646"/>
      <c r="AF678" s="730"/>
      <c r="AG678" s="646"/>
      <c r="AH678" s="730"/>
      <c r="AI678" s="646"/>
      <c r="AJ678" s="416">
        <f t="shared" si="162"/>
        <v>668</v>
      </c>
      <c r="AK678" s="416" t="str">
        <f t="shared" si="147"/>
        <v/>
      </c>
      <c r="AL678" s="416" t="str">
        <f t="shared" si="164"/>
        <v/>
      </c>
      <c r="AM678" s="416" t="str">
        <f t="shared" si="165"/>
        <v/>
      </c>
      <c r="AN678" s="731"/>
      <c r="AO678" s="732"/>
      <c r="AP678" s="732"/>
      <c r="AQ678" s="479"/>
      <c r="AR678" s="479"/>
      <c r="AS678" s="584"/>
      <c r="AT678" s="584"/>
      <c r="AU678" s="585" t="str">
        <f t="shared" si="160"/>
        <v/>
      </c>
      <c r="AV678" s="585" t="str">
        <f t="shared" si="161"/>
        <v/>
      </c>
      <c r="AW678" s="479"/>
      <c r="AX678" s="479"/>
      <c r="AY678" s="587" t="str">
        <f t="shared" si="150"/>
        <v/>
      </c>
      <c r="AZ678" s="587" t="str">
        <f t="shared" si="151"/>
        <v/>
      </c>
      <c r="BA678" s="587" t="str">
        <f t="shared" si="152"/>
        <v/>
      </c>
      <c r="BB678" s="587" t="str">
        <f t="shared" si="153"/>
        <v/>
      </c>
      <c r="BC678" s="587" t="str">
        <f t="shared" si="154"/>
        <v/>
      </c>
      <c r="BD678" s="587" t="str">
        <f t="shared" si="155"/>
        <v/>
      </c>
      <c r="BE678" s="808"/>
      <c r="BF678" s="646"/>
      <c r="BG678" s="649"/>
      <c r="BH678" s="649"/>
    </row>
    <row r="679" spans="2:60" ht="13.5" customHeight="1" x14ac:dyDescent="0.25">
      <c r="B679" s="401"/>
      <c r="D679" s="416">
        <f t="shared" si="163"/>
        <v>669</v>
      </c>
      <c r="E679" s="534"/>
      <c r="F679" s="534"/>
      <c r="G679" s="534"/>
      <c r="H679" s="534"/>
      <c r="I679" s="571"/>
      <c r="J679" s="571"/>
      <c r="K679" s="571"/>
      <c r="L679" s="571"/>
      <c r="M679" s="571"/>
      <c r="N679" s="484"/>
      <c r="O679" s="484"/>
      <c r="P679" s="586"/>
      <c r="Q679" s="571"/>
      <c r="R679" s="571"/>
      <c r="S679" s="571"/>
      <c r="T679" s="899"/>
      <c r="U679" s="756"/>
      <c r="V679" s="756"/>
      <c r="W679" s="581"/>
      <c r="X679" s="571"/>
      <c r="Y679" s="571"/>
      <c r="Z679" s="571"/>
      <c r="AA679" s="791"/>
      <c r="AB679" s="583"/>
      <c r="AC679" s="571"/>
      <c r="AD679" s="813"/>
      <c r="AE679" s="646"/>
      <c r="AF679" s="730"/>
      <c r="AG679" s="646"/>
      <c r="AH679" s="730"/>
      <c r="AI679" s="646"/>
      <c r="AJ679" s="416">
        <f t="shared" si="162"/>
        <v>669</v>
      </c>
      <c r="AK679" s="416" t="str">
        <f t="shared" si="147"/>
        <v/>
      </c>
      <c r="AL679" s="416" t="str">
        <f t="shared" si="164"/>
        <v/>
      </c>
      <c r="AM679" s="416" t="str">
        <f t="shared" si="165"/>
        <v/>
      </c>
      <c r="AN679" s="731"/>
      <c r="AO679" s="732"/>
      <c r="AP679" s="732"/>
      <c r="AQ679" s="479"/>
      <c r="AR679" s="479"/>
      <c r="AS679" s="584"/>
      <c r="AT679" s="584"/>
      <c r="AU679" s="585" t="str">
        <f t="shared" si="160"/>
        <v/>
      </c>
      <c r="AV679" s="585" t="str">
        <f t="shared" si="161"/>
        <v/>
      </c>
      <c r="AW679" s="479"/>
      <c r="AX679" s="479"/>
      <c r="AY679" s="587" t="str">
        <f t="shared" si="150"/>
        <v/>
      </c>
      <c r="AZ679" s="587" t="str">
        <f t="shared" si="151"/>
        <v/>
      </c>
      <c r="BA679" s="587" t="str">
        <f t="shared" si="152"/>
        <v/>
      </c>
      <c r="BB679" s="587" t="str">
        <f t="shared" si="153"/>
        <v/>
      </c>
      <c r="BC679" s="587" t="str">
        <f t="shared" si="154"/>
        <v/>
      </c>
      <c r="BD679" s="587" t="str">
        <f t="shared" si="155"/>
        <v/>
      </c>
      <c r="BE679" s="808"/>
      <c r="BF679" s="646"/>
      <c r="BG679" s="649"/>
      <c r="BH679" s="649"/>
    </row>
    <row r="680" spans="2:60" ht="13.5" customHeight="1" x14ac:dyDescent="0.25">
      <c r="B680" s="401"/>
      <c r="D680" s="416">
        <f t="shared" si="163"/>
        <v>670</v>
      </c>
      <c r="E680" s="534"/>
      <c r="F680" s="534"/>
      <c r="G680" s="534"/>
      <c r="H680" s="534"/>
      <c r="I680" s="571"/>
      <c r="J680" s="571"/>
      <c r="K680" s="571"/>
      <c r="L680" s="571"/>
      <c r="M680" s="571"/>
      <c r="N680" s="484"/>
      <c r="O680" s="484"/>
      <c r="P680" s="586"/>
      <c r="Q680" s="571"/>
      <c r="R680" s="571"/>
      <c r="S680" s="571"/>
      <c r="T680" s="899"/>
      <c r="U680" s="756"/>
      <c r="V680" s="756"/>
      <c r="W680" s="581"/>
      <c r="X680" s="571"/>
      <c r="Y680" s="571"/>
      <c r="Z680" s="571"/>
      <c r="AA680" s="791"/>
      <c r="AB680" s="583"/>
      <c r="AC680" s="571"/>
      <c r="AD680" s="813"/>
      <c r="AE680" s="646"/>
      <c r="AF680" s="730"/>
      <c r="AG680" s="646"/>
      <c r="AH680" s="730"/>
      <c r="AI680" s="646"/>
      <c r="AJ680" s="416">
        <f t="shared" si="162"/>
        <v>670</v>
      </c>
      <c r="AK680" s="416" t="str">
        <f t="shared" si="147"/>
        <v/>
      </c>
      <c r="AL680" s="416" t="str">
        <f t="shared" si="164"/>
        <v/>
      </c>
      <c r="AM680" s="416" t="str">
        <f t="shared" si="165"/>
        <v/>
      </c>
      <c r="AN680" s="731"/>
      <c r="AO680" s="732"/>
      <c r="AP680" s="732"/>
      <c r="AQ680" s="479"/>
      <c r="AR680" s="479"/>
      <c r="AS680" s="584"/>
      <c r="AT680" s="584"/>
      <c r="AU680" s="585" t="str">
        <f t="shared" si="160"/>
        <v/>
      </c>
      <c r="AV680" s="585" t="str">
        <f t="shared" si="161"/>
        <v/>
      </c>
      <c r="AW680" s="479"/>
      <c r="AX680" s="479"/>
      <c r="AY680" s="587" t="str">
        <f t="shared" si="150"/>
        <v/>
      </c>
      <c r="AZ680" s="587" t="str">
        <f t="shared" si="151"/>
        <v/>
      </c>
      <c r="BA680" s="587" t="str">
        <f t="shared" si="152"/>
        <v/>
      </c>
      <c r="BB680" s="587" t="str">
        <f t="shared" si="153"/>
        <v/>
      </c>
      <c r="BC680" s="587" t="str">
        <f t="shared" si="154"/>
        <v/>
      </c>
      <c r="BD680" s="587" t="str">
        <f t="shared" si="155"/>
        <v/>
      </c>
      <c r="BE680" s="808"/>
      <c r="BF680" s="646"/>
      <c r="BG680" s="649"/>
      <c r="BH680" s="649"/>
    </row>
    <row r="681" spans="2:60" ht="13.5" customHeight="1" x14ac:dyDescent="0.25">
      <c r="B681" s="401"/>
      <c r="D681" s="416">
        <f t="shared" si="163"/>
        <v>671</v>
      </c>
      <c r="E681" s="534"/>
      <c r="F681" s="534"/>
      <c r="G681" s="534"/>
      <c r="H681" s="534"/>
      <c r="I681" s="571"/>
      <c r="J681" s="571"/>
      <c r="K681" s="571"/>
      <c r="L681" s="571"/>
      <c r="M681" s="571"/>
      <c r="N681" s="484"/>
      <c r="O681" s="484"/>
      <c r="P681" s="586"/>
      <c r="Q681" s="571"/>
      <c r="R681" s="571"/>
      <c r="S681" s="571"/>
      <c r="T681" s="899"/>
      <c r="U681" s="756"/>
      <c r="V681" s="756"/>
      <c r="W681" s="581"/>
      <c r="X681" s="571"/>
      <c r="Y681" s="571"/>
      <c r="Z681" s="571"/>
      <c r="AA681" s="791"/>
      <c r="AB681" s="583"/>
      <c r="AC681" s="571"/>
      <c r="AD681" s="813"/>
      <c r="AE681" s="646"/>
      <c r="AF681" s="730"/>
      <c r="AG681" s="646"/>
      <c r="AH681" s="730"/>
      <c r="AI681" s="646"/>
      <c r="AJ681" s="416">
        <f t="shared" si="162"/>
        <v>671</v>
      </c>
      <c r="AK681" s="416" t="str">
        <f t="shared" si="147"/>
        <v/>
      </c>
      <c r="AL681" s="416" t="str">
        <f t="shared" si="164"/>
        <v/>
      </c>
      <c r="AM681" s="416" t="str">
        <f t="shared" si="165"/>
        <v/>
      </c>
      <c r="AN681" s="731"/>
      <c r="AO681" s="732"/>
      <c r="AP681" s="732"/>
      <c r="AQ681" s="479"/>
      <c r="AR681" s="479"/>
      <c r="AS681" s="584"/>
      <c r="AT681" s="584"/>
      <c r="AU681" s="585" t="str">
        <f t="shared" si="160"/>
        <v/>
      </c>
      <c r="AV681" s="585" t="str">
        <f t="shared" si="161"/>
        <v/>
      </c>
      <c r="AW681" s="479"/>
      <c r="AX681" s="479"/>
      <c r="AY681" s="587" t="str">
        <f t="shared" si="150"/>
        <v/>
      </c>
      <c r="AZ681" s="587" t="str">
        <f t="shared" si="151"/>
        <v/>
      </c>
      <c r="BA681" s="587" t="str">
        <f t="shared" si="152"/>
        <v/>
      </c>
      <c r="BB681" s="587" t="str">
        <f t="shared" si="153"/>
        <v/>
      </c>
      <c r="BC681" s="587" t="str">
        <f t="shared" si="154"/>
        <v/>
      </c>
      <c r="BD681" s="587" t="str">
        <f t="shared" si="155"/>
        <v/>
      </c>
      <c r="BE681" s="808"/>
      <c r="BF681" s="646"/>
      <c r="BG681" s="649"/>
      <c r="BH681" s="649"/>
    </row>
    <row r="682" spans="2:60" ht="13.5" customHeight="1" x14ac:dyDescent="0.25">
      <c r="B682" s="401"/>
      <c r="D682" s="416">
        <f t="shared" si="163"/>
        <v>672</v>
      </c>
      <c r="E682" s="534"/>
      <c r="F682" s="534"/>
      <c r="G682" s="534"/>
      <c r="H682" s="534"/>
      <c r="I682" s="571"/>
      <c r="J682" s="571"/>
      <c r="K682" s="571"/>
      <c r="L682" s="571"/>
      <c r="M682" s="571"/>
      <c r="N682" s="484"/>
      <c r="O682" s="484"/>
      <c r="P682" s="586"/>
      <c r="Q682" s="571"/>
      <c r="R682" s="571"/>
      <c r="S682" s="571"/>
      <c r="T682" s="899"/>
      <c r="U682" s="756"/>
      <c r="V682" s="756"/>
      <c r="W682" s="581"/>
      <c r="X682" s="571"/>
      <c r="Y682" s="571"/>
      <c r="Z682" s="571"/>
      <c r="AA682" s="791"/>
      <c r="AB682" s="583"/>
      <c r="AC682" s="571"/>
      <c r="AD682" s="813"/>
      <c r="AE682" s="646"/>
      <c r="AF682" s="730"/>
      <c r="AG682" s="646"/>
      <c r="AH682" s="730"/>
      <c r="AI682" s="646"/>
      <c r="AJ682" s="416">
        <f t="shared" si="162"/>
        <v>672</v>
      </c>
      <c r="AK682" s="416" t="str">
        <f t="shared" si="147"/>
        <v/>
      </c>
      <c r="AL682" s="416" t="str">
        <f t="shared" si="164"/>
        <v/>
      </c>
      <c r="AM682" s="416" t="str">
        <f t="shared" si="165"/>
        <v/>
      </c>
      <c r="AN682" s="731"/>
      <c r="AO682" s="732"/>
      <c r="AP682" s="732"/>
      <c r="AQ682" s="479"/>
      <c r="AR682" s="479"/>
      <c r="AS682" s="584"/>
      <c r="AT682" s="584"/>
      <c r="AU682" s="585" t="str">
        <f t="shared" si="160"/>
        <v/>
      </c>
      <c r="AV682" s="585" t="str">
        <f t="shared" si="161"/>
        <v/>
      </c>
      <c r="AW682" s="479"/>
      <c r="AX682" s="479"/>
      <c r="AY682" s="587" t="str">
        <f t="shared" si="150"/>
        <v/>
      </c>
      <c r="AZ682" s="587" t="str">
        <f t="shared" si="151"/>
        <v/>
      </c>
      <c r="BA682" s="587" t="str">
        <f t="shared" si="152"/>
        <v/>
      </c>
      <c r="BB682" s="587" t="str">
        <f t="shared" si="153"/>
        <v/>
      </c>
      <c r="BC682" s="587" t="str">
        <f t="shared" si="154"/>
        <v/>
      </c>
      <c r="BD682" s="587" t="str">
        <f t="shared" si="155"/>
        <v/>
      </c>
      <c r="BE682" s="808"/>
      <c r="BF682" s="646"/>
      <c r="BG682" s="649"/>
      <c r="BH682" s="649"/>
    </row>
    <row r="683" spans="2:60" ht="13.5" customHeight="1" x14ac:dyDescent="0.25">
      <c r="B683" s="401"/>
      <c r="D683" s="416">
        <f t="shared" si="163"/>
        <v>673</v>
      </c>
      <c r="E683" s="534"/>
      <c r="F683" s="534"/>
      <c r="G683" s="534"/>
      <c r="H683" s="534"/>
      <c r="I683" s="571"/>
      <c r="J683" s="571"/>
      <c r="K683" s="571"/>
      <c r="L683" s="571"/>
      <c r="M683" s="571"/>
      <c r="N683" s="484"/>
      <c r="O683" s="484"/>
      <c r="P683" s="586"/>
      <c r="Q683" s="571"/>
      <c r="R683" s="571"/>
      <c r="S683" s="571"/>
      <c r="T683" s="899"/>
      <c r="U683" s="756"/>
      <c r="V683" s="756"/>
      <c r="W683" s="581"/>
      <c r="X683" s="571"/>
      <c r="Y683" s="571"/>
      <c r="Z683" s="571"/>
      <c r="AA683" s="791"/>
      <c r="AB683" s="583"/>
      <c r="AC683" s="571"/>
      <c r="AD683" s="813"/>
      <c r="AE683" s="646"/>
      <c r="AF683" s="730"/>
      <c r="AG683" s="646"/>
      <c r="AH683" s="730"/>
      <c r="AI683" s="646"/>
      <c r="AJ683" s="416">
        <f t="shared" si="162"/>
        <v>673</v>
      </c>
      <c r="AK683" s="416" t="str">
        <f t="shared" si="147"/>
        <v/>
      </c>
      <c r="AL683" s="416" t="str">
        <f t="shared" si="164"/>
        <v/>
      </c>
      <c r="AM683" s="416" t="str">
        <f t="shared" si="165"/>
        <v/>
      </c>
      <c r="AN683" s="731"/>
      <c r="AO683" s="732"/>
      <c r="AP683" s="732"/>
      <c r="AQ683" s="479"/>
      <c r="AR683" s="479"/>
      <c r="AS683" s="584"/>
      <c r="AT683" s="584"/>
      <c r="AU683" s="585" t="str">
        <f t="shared" si="160"/>
        <v/>
      </c>
      <c r="AV683" s="585" t="str">
        <f t="shared" si="161"/>
        <v/>
      </c>
      <c r="AW683" s="479"/>
      <c r="AX683" s="479"/>
      <c r="AY683" s="587" t="str">
        <f t="shared" si="150"/>
        <v/>
      </c>
      <c r="AZ683" s="587" t="str">
        <f t="shared" si="151"/>
        <v/>
      </c>
      <c r="BA683" s="587" t="str">
        <f t="shared" si="152"/>
        <v/>
      </c>
      <c r="BB683" s="587" t="str">
        <f t="shared" si="153"/>
        <v/>
      </c>
      <c r="BC683" s="587" t="str">
        <f t="shared" si="154"/>
        <v/>
      </c>
      <c r="BD683" s="587" t="str">
        <f t="shared" si="155"/>
        <v/>
      </c>
      <c r="BE683" s="808"/>
      <c r="BF683" s="646"/>
      <c r="BG683" s="649"/>
      <c r="BH683" s="649"/>
    </row>
    <row r="684" spans="2:60" ht="13.5" customHeight="1" x14ac:dyDescent="0.25">
      <c r="B684" s="401"/>
      <c r="D684" s="416">
        <f t="shared" si="163"/>
        <v>674</v>
      </c>
      <c r="E684" s="534"/>
      <c r="F684" s="534"/>
      <c r="G684" s="534"/>
      <c r="H684" s="534"/>
      <c r="I684" s="571"/>
      <c r="J684" s="571"/>
      <c r="K684" s="571"/>
      <c r="L684" s="571"/>
      <c r="M684" s="571"/>
      <c r="N684" s="484"/>
      <c r="O684" s="484"/>
      <c r="P684" s="586"/>
      <c r="Q684" s="571"/>
      <c r="R684" s="571"/>
      <c r="S684" s="571"/>
      <c r="T684" s="899"/>
      <c r="U684" s="756"/>
      <c r="V684" s="756"/>
      <c r="W684" s="581"/>
      <c r="X684" s="571"/>
      <c r="Y684" s="571"/>
      <c r="Z684" s="571"/>
      <c r="AA684" s="791"/>
      <c r="AB684" s="583"/>
      <c r="AC684" s="571"/>
      <c r="AD684" s="813"/>
      <c r="AE684" s="646"/>
      <c r="AF684" s="730"/>
      <c r="AG684" s="646"/>
      <c r="AH684" s="730"/>
      <c r="AI684" s="646"/>
      <c r="AJ684" s="416">
        <f t="shared" si="162"/>
        <v>674</v>
      </c>
      <c r="AK684" s="416" t="str">
        <f t="shared" si="147"/>
        <v/>
      </c>
      <c r="AL684" s="416" t="str">
        <f t="shared" si="164"/>
        <v/>
      </c>
      <c r="AM684" s="416" t="str">
        <f t="shared" si="165"/>
        <v/>
      </c>
      <c r="AN684" s="731"/>
      <c r="AO684" s="732"/>
      <c r="AP684" s="732"/>
      <c r="AQ684" s="479"/>
      <c r="AR684" s="479"/>
      <c r="AS684" s="584"/>
      <c r="AT684" s="584"/>
      <c r="AU684" s="585" t="str">
        <f t="shared" si="160"/>
        <v/>
      </c>
      <c r="AV684" s="585" t="str">
        <f t="shared" si="161"/>
        <v/>
      </c>
      <c r="AW684" s="479"/>
      <c r="AX684" s="479"/>
      <c r="AY684" s="587" t="str">
        <f t="shared" si="150"/>
        <v/>
      </c>
      <c r="AZ684" s="587" t="str">
        <f t="shared" si="151"/>
        <v/>
      </c>
      <c r="BA684" s="587" t="str">
        <f t="shared" si="152"/>
        <v/>
      </c>
      <c r="BB684" s="587" t="str">
        <f t="shared" si="153"/>
        <v/>
      </c>
      <c r="BC684" s="587" t="str">
        <f t="shared" si="154"/>
        <v/>
      </c>
      <c r="BD684" s="587" t="str">
        <f t="shared" si="155"/>
        <v/>
      </c>
      <c r="BE684" s="808"/>
      <c r="BF684" s="646"/>
      <c r="BG684" s="649"/>
      <c r="BH684" s="649"/>
    </row>
    <row r="685" spans="2:60" ht="13.5" customHeight="1" x14ac:dyDescent="0.25">
      <c r="B685" s="401"/>
      <c r="D685" s="416">
        <f t="shared" si="163"/>
        <v>675</v>
      </c>
      <c r="E685" s="534"/>
      <c r="F685" s="534"/>
      <c r="G685" s="534"/>
      <c r="H685" s="534"/>
      <c r="I685" s="571"/>
      <c r="J685" s="571"/>
      <c r="K685" s="571"/>
      <c r="L685" s="571"/>
      <c r="M685" s="571"/>
      <c r="N685" s="484"/>
      <c r="O685" s="484"/>
      <c r="P685" s="586"/>
      <c r="Q685" s="571"/>
      <c r="R685" s="571"/>
      <c r="S685" s="571"/>
      <c r="T685" s="899"/>
      <c r="U685" s="756"/>
      <c r="V685" s="756"/>
      <c r="W685" s="581"/>
      <c r="X685" s="571"/>
      <c r="Y685" s="571"/>
      <c r="Z685" s="571"/>
      <c r="AA685" s="791"/>
      <c r="AB685" s="583"/>
      <c r="AC685" s="571"/>
      <c r="AD685" s="813"/>
      <c r="AE685" s="646"/>
      <c r="AF685" s="730"/>
      <c r="AG685" s="646"/>
      <c r="AH685" s="730"/>
      <c r="AI685" s="646"/>
      <c r="AJ685" s="416">
        <f t="shared" si="162"/>
        <v>675</v>
      </c>
      <c r="AK685" s="416" t="str">
        <f t="shared" si="147"/>
        <v/>
      </c>
      <c r="AL685" s="416" t="str">
        <f t="shared" si="164"/>
        <v/>
      </c>
      <c r="AM685" s="416" t="str">
        <f t="shared" si="165"/>
        <v/>
      </c>
      <c r="AN685" s="731"/>
      <c r="AO685" s="732"/>
      <c r="AP685" s="732"/>
      <c r="AQ685" s="479"/>
      <c r="AR685" s="479"/>
      <c r="AS685" s="584"/>
      <c r="AT685" s="584"/>
      <c r="AU685" s="585" t="str">
        <f t="shared" si="160"/>
        <v/>
      </c>
      <c r="AV685" s="585" t="str">
        <f t="shared" si="161"/>
        <v/>
      </c>
      <c r="AW685" s="479"/>
      <c r="AX685" s="479"/>
      <c r="AY685" s="587" t="str">
        <f t="shared" si="150"/>
        <v/>
      </c>
      <c r="AZ685" s="587" t="str">
        <f t="shared" si="151"/>
        <v/>
      </c>
      <c r="BA685" s="587" t="str">
        <f t="shared" si="152"/>
        <v/>
      </c>
      <c r="BB685" s="587" t="str">
        <f t="shared" si="153"/>
        <v/>
      </c>
      <c r="BC685" s="587" t="str">
        <f t="shared" si="154"/>
        <v/>
      </c>
      <c r="BD685" s="587" t="str">
        <f t="shared" si="155"/>
        <v/>
      </c>
      <c r="BE685" s="808"/>
      <c r="BF685" s="646"/>
      <c r="BG685" s="649"/>
      <c r="BH685" s="649"/>
    </row>
    <row r="686" spans="2:60" ht="13.5" customHeight="1" x14ac:dyDescent="0.25">
      <c r="B686" s="401"/>
      <c r="D686" s="416">
        <f t="shared" si="163"/>
        <v>676</v>
      </c>
      <c r="E686" s="534"/>
      <c r="F686" s="534"/>
      <c r="G686" s="534"/>
      <c r="H686" s="534"/>
      <c r="I686" s="571"/>
      <c r="J686" s="571"/>
      <c r="K686" s="571"/>
      <c r="L686" s="571"/>
      <c r="M686" s="571"/>
      <c r="N686" s="484"/>
      <c r="O686" s="484"/>
      <c r="P686" s="586"/>
      <c r="Q686" s="571"/>
      <c r="R686" s="571"/>
      <c r="S686" s="571"/>
      <c r="T686" s="899"/>
      <c r="U686" s="756"/>
      <c r="V686" s="756"/>
      <c r="W686" s="581"/>
      <c r="X686" s="571"/>
      <c r="Y686" s="571"/>
      <c r="Z686" s="571"/>
      <c r="AA686" s="791"/>
      <c r="AB686" s="583"/>
      <c r="AC686" s="571"/>
      <c r="AD686" s="813"/>
      <c r="AE686" s="646"/>
      <c r="AF686" s="730"/>
      <c r="AG686" s="646"/>
      <c r="AH686" s="730"/>
      <c r="AI686" s="646"/>
      <c r="AJ686" s="416">
        <f t="shared" si="162"/>
        <v>676</v>
      </c>
      <c r="AK686" s="416" t="str">
        <f t="shared" si="147"/>
        <v/>
      </c>
      <c r="AL686" s="416" t="str">
        <f t="shared" si="164"/>
        <v/>
      </c>
      <c r="AM686" s="416" t="str">
        <f t="shared" si="165"/>
        <v/>
      </c>
      <c r="AN686" s="731"/>
      <c r="AO686" s="732"/>
      <c r="AP686" s="732"/>
      <c r="AQ686" s="479"/>
      <c r="AR686" s="479"/>
      <c r="AS686" s="584"/>
      <c r="AT686" s="584"/>
      <c r="AU686" s="585" t="str">
        <f t="shared" si="160"/>
        <v/>
      </c>
      <c r="AV686" s="585" t="str">
        <f t="shared" si="161"/>
        <v/>
      </c>
      <c r="AW686" s="479"/>
      <c r="AX686" s="479"/>
      <c r="AY686" s="587" t="str">
        <f t="shared" si="150"/>
        <v/>
      </c>
      <c r="AZ686" s="587" t="str">
        <f t="shared" si="151"/>
        <v/>
      </c>
      <c r="BA686" s="587" t="str">
        <f t="shared" si="152"/>
        <v/>
      </c>
      <c r="BB686" s="587" t="str">
        <f t="shared" si="153"/>
        <v/>
      </c>
      <c r="BC686" s="587" t="str">
        <f t="shared" si="154"/>
        <v/>
      </c>
      <c r="BD686" s="587" t="str">
        <f t="shared" si="155"/>
        <v/>
      </c>
      <c r="BE686" s="808"/>
      <c r="BF686" s="646"/>
      <c r="BG686" s="649"/>
      <c r="BH686" s="649"/>
    </row>
    <row r="687" spans="2:60" ht="13.5" customHeight="1" x14ac:dyDescent="0.25">
      <c r="B687" s="401"/>
      <c r="D687" s="416">
        <f t="shared" si="163"/>
        <v>677</v>
      </c>
      <c r="E687" s="534"/>
      <c r="F687" s="534"/>
      <c r="G687" s="534"/>
      <c r="H687" s="534"/>
      <c r="I687" s="571"/>
      <c r="J687" s="571"/>
      <c r="K687" s="571"/>
      <c r="L687" s="571"/>
      <c r="M687" s="571"/>
      <c r="N687" s="484"/>
      <c r="O687" s="484"/>
      <c r="P687" s="586"/>
      <c r="Q687" s="571"/>
      <c r="R687" s="571"/>
      <c r="S687" s="571"/>
      <c r="T687" s="899"/>
      <c r="U687" s="756"/>
      <c r="V687" s="756"/>
      <c r="W687" s="581"/>
      <c r="X687" s="571"/>
      <c r="Y687" s="571"/>
      <c r="Z687" s="571"/>
      <c r="AA687" s="791"/>
      <c r="AB687" s="583"/>
      <c r="AC687" s="571"/>
      <c r="AD687" s="813"/>
      <c r="AE687" s="646"/>
      <c r="AF687" s="730"/>
      <c r="AG687" s="646"/>
      <c r="AH687" s="730"/>
      <c r="AI687" s="646"/>
      <c r="AJ687" s="416">
        <f t="shared" si="162"/>
        <v>677</v>
      </c>
      <c r="AK687" s="416" t="str">
        <f t="shared" si="147"/>
        <v/>
      </c>
      <c r="AL687" s="416" t="str">
        <f t="shared" si="164"/>
        <v/>
      </c>
      <c r="AM687" s="416" t="str">
        <f t="shared" si="165"/>
        <v/>
      </c>
      <c r="AN687" s="731"/>
      <c r="AO687" s="732"/>
      <c r="AP687" s="732"/>
      <c r="AQ687" s="479"/>
      <c r="AR687" s="479"/>
      <c r="AS687" s="584"/>
      <c r="AT687" s="584"/>
      <c r="AU687" s="585" t="str">
        <f t="shared" si="160"/>
        <v/>
      </c>
      <c r="AV687" s="585" t="str">
        <f t="shared" si="161"/>
        <v/>
      </c>
      <c r="AW687" s="479"/>
      <c r="AX687" s="479"/>
      <c r="AY687" s="587" t="str">
        <f t="shared" si="150"/>
        <v/>
      </c>
      <c r="AZ687" s="587" t="str">
        <f t="shared" si="151"/>
        <v/>
      </c>
      <c r="BA687" s="587" t="str">
        <f t="shared" si="152"/>
        <v/>
      </c>
      <c r="BB687" s="587" t="str">
        <f t="shared" si="153"/>
        <v/>
      </c>
      <c r="BC687" s="587" t="str">
        <f t="shared" si="154"/>
        <v/>
      </c>
      <c r="BD687" s="587" t="str">
        <f t="shared" si="155"/>
        <v/>
      </c>
      <c r="BE687" s="808"/>
      <c r="BF687" s="646"/>
      <c r="BG687" s="649"/>
      <c r="BH687" s="649"/>
    </row>
    <row r="688" spans="2:60" ht="13.5" customHeight="1" x14ac:dyDescent="0.25">
      <c r="B688" s="401"/>
      <c r="D688" s="416">
        <f t="shared" si="163"/>
        <v>678</v>
      </c>
      <c r="E688" s="534"/>
      <c r="F688" s="534"/>
      <c r="G688" s="534"/>
      <c r="H688" s="534"/>
      <c r="I688" s="571"/>
      <c r="J688" s="571"/>
      <c r="K688" s="571"/>
      <c r="L688" s="571"/>
      <c r="M688" s="571"/>
      <c r="N688" s="484"/>
      <c r="O688" s="484"/>
      <c r="P688" s="586"/>
      <c r="Q688" s="571"/>
      <c r="R688" s="571"/>
      <c r="S688" s="571"/>
      <c r="T688" s="899"/>
      <c r="U688" s="756"/>
      <c r="V688" s="756"/>
      <c r="W688" s="581"/>
      <c r="X688" s="571"/>
      <c r="Y688" s="571"/>
      <c r="Z688" s="571"/>
      <c r="AA688" s="791"/>
      <c r="AB688" s="583"/>
      <c r="AC688" s="571"/>
      <c r="AD688" s="813"/>
      <c r="AE688" s="646"/>
      <c r="AF688" s="730"/>
      <c r="AG688" s="646"/>
      <c r="AH688" s="730"/>
      <c r="AI688" s="646"/>
      <c r="AJ688" s="416">
        <f t="shared" si="162"/>
        <v>678</v>
      </c>
      <c r="AK688" s="416" t="str">
        <f t="shared" si="147"/>
        <v/>
      </c>
      <c r="AL688" s="416" t="str">
        <f t="shared" si="164"/>
        <v/>
      </c>
      <c r="AM688" s="416" t="str">
        <f t="shared" si="165"/>
        <v/>
      </c>
      <c r="AN688" s="731"/>
      <c r="AO688" s="732"/>
      <c r="AP688" s="732"/>
      <c r="AQ688" s="479"/>
      <c r="AR688" s="479"/>
      <c r="AS688" s="584"/>
      <c r="AT688" s="584"/>
      <c r="AU688" s="585" t="str">
        <f t="shared" si="160"/>
        <v/>
      </c>
      <c r="AV688" s="585" t="str">
        <f t="shared" si="161"/>
        <v/>
      </c>
      <c r="AW688" s="479"/>
      <c r="AX688" s="479"/>
      <c r="AY688" s="587" t="str">
        <f t="shared" si="150"/>
        <v/>
      </c>
      <c r="AZ688" s="587" t="str">
        <f t="shared" si="151"/>
        <v/>
      </c>
      <c r="BA688" s="587" t="str">
        <f t="shared" si="152"/>
        <v/>
      </c>
      <c r="BB688" s="587" t="str">
        <f t="shared" si="153"/>
        <v/>
      </c>
      <c r="BC688" s="587" t="str">
        <f t="shared" si="154"/>
        <v/>
      </c>
      <c r="BD688" s="587" t="str">
        <f t="shared" si="155"/>
        <v/>
      </c>
      <c r="BE688" s="808"/>
      <c r="BF688" s="646"/>
      <c r="BG688" s="649"/>
      <c r="BH688" s="649"/>
    </row>
    <row r="689" spans="2:60" ht="13.5" customHeight="1" x14ac:dyDescent="0.25">
      <c r="B689" s="401"/>
      <c r="D689" s="416">
        <f t="shared" si="163"/>
        <v>679</v>
      </c>
      <c r="E689" s="534"/>
      <c r="F689" s="534"/>
      <c r="G689" s="534"/>
      <c r="H689" s="534"/>
      <c r="I689" s="571"/>
      <c r="J689" s="571"/>
      <c r="K689" s="571"/>
      <c r="L689" s="571"/>
      <c r="M689" s="571"/>
      <c r="N689" s="484"/>
      <c r="O689" s="484"/>
      <c r="P689" s="586"/>
      <c r="Q689" s="571"/>
      <c r="R689" s="571"/>
      <c r="S689" s="571"/>
      <c r="T689" s="899"/>
      <c r="U689" s="756"/>
      <c r="V689" s="756"/>
      <c r="W689" s="581"/>
      <c r="X689" s="571"/>
      <c r="Y689" s="571"/>
      <c r="Z689" s="571"/>
      <c r="AA689" s="791"/>
      <c r="AB689" s="583"/>
      <c r="AC689" s="571"/>
      <c r="AD689" s="813"/>
      <c r="AE689" s="646"/>
      <c r="AF689" s="730"/>
      <c r="AG689" s="646"/>
      <c r="AH689" s="730"/>
      <c r="AI689" s="646"/>
      <c r="AJ689" s="416">
        <f t="shared" si="162"/>
        <v>679</v>
      </c>
      <c r="AK689" s="416" t="str">
        <f t="shared" si="147"/>
        <v/>
      </c>
      <c r="AL689" s="416" t="str">
        <f t="shared" si="164"/>
        <v/>
      </c>
      <c r="AM689" s="416" t="str">
        <f t="shared" si="165"/>
        <v/>
      </c>
      <c r="AN689" s="731"/>
      <c r="AO689" s="732"/>
      <c r="AP689" s="732"/>
      <c r="AQ689" s="479"/>
      <c r="AR689" s="479"/>
      <c r="AS689" s="584"/>
      <c r="AT689" s="584"/>
      <c r="AU689" s="585" t="str">
        <f t="shared" si="160"/>
        <v/>
      </c>
      <c r="AV689" s="585" t="str">
        <f t="shared" si="161"/>
        <v/>
      </c>
      <c r="AW689" s="479"/>
      <c r="AX689" s="479"/>
      <c r="AY689" s="587" t="str">
        <f t="shared" si="150"/>
        <v/>
      </c>
      <c r="AZ689" s="587" t="str">
        <f t="shared" si="151"/>
        <v/>
      </c>
      <c r="BA689" s="587" t="str">
        <f t="shared" si="152"/>
        <v/>
      </c>
      <c r="BB689" s="587" t="str">
        <f t="shared" si="153"/>
        <v/>
      </c>
      <c r="BC689" s="587" t="str">
        <f t="shared" si="154"/>
        <v/>
      </c>
      <c r="BD689" s="587" t="str">
        <f t="shared" si="155"/>
        <v/>
      </c>
      <c r="BE689" s="808"/>
      <c r="BF689" s="646"/>
      <c r="BG689" s="649"/>
      <c r="BH689" s="649"/>
    </row>
    <row r="690" spans="2:60" ht="13.5" customHeight="1" x14ac:dyDescent="0.25">
      <c r="B690" s="401"/>
      <c r="D690" s="416">
        <f t="shared" si="163"/>
        <v>680</v>
      </c>
      <c r="E690" s="534"/>
      <c r="F690" s="534"/>
      <c r="G690" s="534"/>
      <c r="H690" s="534"/>
      <c r="I690" s="571"/>
      <c r="J690" s="571"/>
      <c r="K690" s="571"/>
      <c r="L690" s="571"/>
      <c r="M690" s="571"/>
      <c r="N690" s="484"/>
      <c r="O690" s="484"/>
      <c r="P690" s="586"/>
      <c r="Q690" s="571"/>
      <c r="R690" s="571"/>
      <c r="S690" s="571"/>
      <c r="T690" s="899"/>
      <c r="U690" s="756"/>
      <c r="V690" s="756"/>
      <c r="W690" s="581"/>
      <c r="X690" s="571"/>
      <c r="Y690" s="571"/>
      <c r="Z690" s="571"/>
      <c r="AA690" s="791"/>
      <c r="AB690" s="583"/>
      <c r="AC690" s="571"/>
      <c r="AD690" s="813"/>
      <c r="AE690" s="646"/>
      <c r="AF690" s="730"/>
      <c r="AG690" s="646"/>
      <c r="AH690" s="730"/>
      <c r="AI690" s="646"/>
      <c r="AJ690" s="416">
        <f t="shared" si="162"/>
        <v>680</v>
      </c>
      <c r="AK690" s="416" t="str">
        <f t="shared" si="147"/>
        <v/>
      </c>
      <c r="AL690" s="416" t="str">
        <f t="shared" si="164"/>
        <v/>
      </c>
      <c r="AM690" s="416" t="str">
        <f t="shared" si="165"/>
        <v/>
      </c>
      <c r="AN690" s="731"/>
      <c r="AO690" s="732"/>
      <c r="AP690" s="732"/>
      <c r="AQ690" s="479"/>
      <c r="AR690" s="479"/>
      <c r="AS690" s="584"/>
      <c r="AT690" s="584"/>
      <c r="AU690" s="585" t="str">
        <f t="shared" si="160"/>
        <v/>
      </c>
      <c r="AV690" s="585" t="str">
        <f t="shared" si="161"/>
        <v/>
      </c>
      <c r="AW690" s="479"/>
      <c r="AX690" s="479"/>
      <c r="AY690" s="587" t="str">
        <f t="shared" si="150"/>
        <v/>
      </c>
      <c r="AZ690" s="587" t="str">
        <f t="shared" si="151"/>
        <v/>
      </c>
      <c r="BA690" s="587" t="str">
        <f t="shared" si="152"/>
        <v/>
      </c>
      <c r="BB690" s="587" t="str">
        <f t="shared" si="153"/>
        <v/>
      </c>
      <c r="BC690" s="587" t="str">
        <f t="shared" si="154"/>
        <v/>
      </c>
      <c r="BD690" s="587" t="str">
        <f t="shared" si="155"/>
        <v/>
      </c>
      <c r="BE690" s="808"/>
      <c r="BF690" s="646"/>
      <c r="BG690" s="649"/>
      <c r="BH690" s="649"/>
    </row>
    <row r="691" spans="2:60" ht="13.5" customHeight="1" x14ac:dyDescent="0.25">
      <c r="B691" s="401"/>
      <c r="D691" s="416">
        <f t="shared" si="163"/>
        <v>681</v>
      </c>
      <c r="E691" s="534"/>
      <c r="F691" s="534"/>
      <c r="G691" s="534"/>
      <c r="H691" s="534"/>
      <c r="I691" s="571"/>
      <c r="J691" s="571"/>
      <c r="K691" s="571"/>
      <c r="L691" s="571"/>
      <c r="M691" s="571"/>
      <c r="N691" s="484"/>
      <c r="O691" s="484"/>
      <c r="P691" s="586"/>
      <c r="Q691" s="571"/>
      <c r="R691" s="571"/>
      <c r="S691" s="571"/>
      <c r="T691" s="899"/>
      <c r="U691" s="756"/>
      <c r="V691" s="756"/>
      <c r="W691" s="581"/>
      <c r="X691" s="571"/>
      <c r="Y691" s="571"/>
      <c r="Z691" s="571"/>
      <c r="AA691" s="791"/>
      <c r="AB691" s="583"/>
      <c r="AC691" s="571"/>
      <c r="AD691" s="813"/>
      <c r="AE691" s="646"/>
      <c r="AF691" s="730"/>
      <c r="AG691" s="646"/>
      <c r="AH691" s="730"/>
      <c r="AI691" s="646"/>
      <c r="AJ691" s="416">
        <f t="shared" si="162"/>
        <v>681</v>
      </c>
      <c r="AK691" s="416" t="str">
        <f t="shared" si="147"/>
        <v/>
      </c>
      <c r="AL691" s="416" t="str">
        <f t="shared" si="164"/>
        <v/>
      </c>
      <c r="AM691" s="416" t="str">
        <f t="shared" si="165"/>
        <v/>
      </c>
      <c r="AN691" s="731"/>
      <c r="AO691" s="732"/>
      <c r="AP691" s="732"/>
      <c r="AQ691" s="479"/>
      <c r="AR691" s="479"/>
      <c r="AS691" s="584"/>
      <c r="AT691" s="584"/>
      <c r="AU691" s="585" t="str">
        <f t="shared" si="160"/>
        <v/>
      </c>
      <c r="AV691" s="585" t="str">
        <f t="shared" si="161"/>
        <v/>
      </c>
      <c r="AW691" s="479"/>
      <c r="AX691" s="479"/>
      <c r="AY691" s="587" t="str">
        <f t="shared" si="150"/>
        <v/>
      </c>
      <c r="AZ691" s="587" t="str">
        <f t="shared" si="151"/>
        <v/>
      </c>
      <c r="BA691" s="587" t="str">
        <f t="shared" si="152"/>
        <v/>
      </c>
      <c r="BB691" s="587" t="str">
        <f t="shared" si="153"/>
        <v/>
      </c>
      <c r="BC691" s="587" t="str">
        <f t="shared" si="154"/>
        <v/>
      </c>
      <c r="BD691" s="587" t="str">
        <f t="shared" si="155"/>
        <v/>
      </c>
      <c r="BE691" s="808"/>
      <c r="BF691" s="646"/>
      <c r="BG691" s="649"/>
      <c r="BH691" s="649"/>
    </row>
    <row r="692" spans="2:60" ht="13.5" customHeight="1" x14ac:dyDescent="0.25">
      <c r="B692" s="401"/>
      <c r="D692" s="416">
        <f t="shared" si="163"/>
        <v>682</v>
      </c>
      <c r="E692" s="534"/>
      <c r="F692" s="534"/>
      <c r="G692" s="534"/>
      <c r="H692" s="534"/>
      <c r="I692" s="571"/>
      <c r="J692" s="571"/>
      <c r="K692" s="571"/>
      <c r="L692" s="571"/>
      <c r="M692" s="571"/>
      <c r="N692" s="484"/>
      <c r="O692" s="484"/>
      <c r="P692" s="586"/>
      <c r="Q692" s="571"/>
      <c r="R692" s="571"/>
      <c r="S692" s="571"/>
      <c r="T692" s="899"/>
      <c r="U692" s="756"/>
      <c r="V692" s="756"/>
      <c r="W692" s="581"/>
      <c r="X692" s="571"/>
      <c r="Y692" s="571"/>
      <c r="Z692" s="571"/>
      <c r="AA692" s="791"/>
      <c r="AB692" s="583"/>
      <c r="AC692" s="571"/>
      <c r="AD692" s="813"/>
      <c r="AE692" s="646"/>
      <c r="AF692" s="730"/>
      <c r="AG692" s="646"/>
      <c r="AH692" s="730"/>
      <c r="AI692" s="646"/>
      <c r="AJ692" s="416">
        <f t="shared" si="162"/>
        <v>682</v>
      </c>
      <c r="AK692" s="416" t="str">
        <f t="shared" si="147"/>
        <v/>
      </c>
      <c r="AL692" s="416" t="str">
        <f t="shared" si="164"/>
        <v/>
      </c>
      <c r="AM692" s="416" t="str">
        <f t="shared" si="165"/>
        <v/>
      </c>
      <c r="AN692" s="731"/>
      <c r="AO692" s="732"/>
      <c r="AP692" s="732"/>
      <c r="AQ692" s="479"/>
      <c r="AR692" s="479"/>
      <c r="AS692" s="584"/>
      <c r="AT692" s="584"/>
      <c r="AU692" s="585" t="str">
        <f t="shared" si="160"/>
        <v/>
      </c>
      <c r="AV692" s="585" t="str">
        <f t="shared" si="161"/>
        <v/>
      </c>
      <c r="AW692" s="479"/>
      <c r="AX692" s="479"/>
      <c r="AY692" s="587" t="str">
        <f t="shared" si="150"/>
        <v/>
      </c>
      <c r="AZ692" s="587" t="str">
        <f t="shared" si="151"/>
        <v/>
      </c>
      <c r="BA692" s="587" t="str">
        <f t="shared" si="152"/>
        <v/>
      </c>
      <c r="BB692" s="587" t="str">
        <f t="shared" si="153"/>
        <v/>
      </c>
      <c r="BC692" s="587" t="str">
        <f t="shared" si="154"/>
        <v/>
      </c>
      <c r="BD692" s="587" t="str">
        <f t="shared" si="155"/>
        <v/>
      </c>
      <c r="BE692" s="808"/>
      <c r="BF692" s="646"/>
      <c r="BG692" s="649"/>
      <c r="BH692" s="649"/>
    </row>
    <row r="693" spans="2:60" ht="13.5" customHeight="1" x14ac:dyDescent="0.25">
      <c r="B693" s="401"/>
      <c r="D693" s="416">
        <f t="shared" si="163"/>
        <v>683</v>
      </c>
      <c r="E693" s="534"/>
      <c r="F693" s="534"/>
      <c r="G693" s="534"/>
      <c r="H693" s="534"/>
      <c r="I693" s="571"/>
      <c r="J693" s="571"/>
      <c r="K693" s="571"/>
      <c r="L693" s="571"/>
      <c r="M693" s="571"/>
      <c r="N693" s="484"/>
      <c r="O693" s="484"/>
      <c r="P693" s="586"/>
      <c r="Q693" s="571"/>
      <c r="R693" s="571"/>
      <c r="S693" s="571"/>
      <c r="T693" s="899"/>
      <c r="U693" s="756"/>
      <c r="V693" s="756"/>
      <c r="W693" s="581"/>
      <c r="X693" s="571"/>
      <c r="Y693" s="571"/>
      <c r="Z693" s="571"/>
      <c r="AA693" s="791"/>
      <c r="AB693" s="583"/>
      <c r="AC693" s="571"/>
      <c r="AD693" s="813"/>
      <c r="AE693" s="646"/>
      <c r="AF693" s="730"/>
      <c r="AG693" s="646"/>
      <c r="AH693" s="730"/>
      <c r="AI693" s="646"/>
      <c r="AJ693" s="416">
        <f t="shared" si="162"/>
        <v>683</v>
      </c>
      <c r="AK693" s="416" t="str">
        <f t="shared" si="147"/>
        <v/>
      </c>
      <c r="AL693" s="416" t="str">
        <f t="shared" si="164"/>
        <v/>
      </c>
      <c r="AM693" s="416" t="str">
        <f t="shared" si="165"/>
        <v/>
      </c>
      <c r="AN693" s="731"/>
      <c r="AO693" s="732"/>
      <c r="AP693" s="732"/>
      <c r="AQ693" s="479"/>
      <c r="AR693" s="479"/>
      <c r="AS693" s="584"/>
      <c r="AT693" s="584"/>
      <c r="AU693" s="585" t="str">
        <f t="shared" si="160"/>
        <v/>
      </c>
      <c r="AV693" s="585" t="str">
        <f t="shared" si="161"/>
        <v/>
      </c>
      <c r="AW693" s="479"/>
      <c r="AX693" s="479"/>
      <c r="AY693" s="587" t="str">
        <f t="shared" si="150"/>
        <v/>
      </c>
      <c r="AZ693" s="587" t="str">
        <f t="shared" si="151"/>
        <v/>
      </c>
      <c r="BA693" s="587" t="str">
        <f t="shared" si="152"/>
        <v/>
      </c>
      <c r="BB693" s="587" t="str">
        <f t="shared" si="153"/>
        <v/>
      </c>
      <c r="BC693" s="587" t="str">
        <f t="shared" si="154"/>
        <v/>
      </c>
      <c r="BD693" s="587" t="str">
        <f t="shared" si="155"/>
        <v/>
      </c>
      <c r="BE693" s="808"/>
      <c r="BF693" s="646"/>
      <c r="BG693" s="649"/>
      <c r="BH693" s="649"/>
    </row>
    <row r="694" spans="2:60" ht="13.5" customHeight="1" x14ac:dyDescent="0.25">
      <c r="B694" s="401"/>
      <c r="D694" s="416">
        <f t="shared" si="163"/>
        <v>684</v>
      </c>
      <c r="E694" s="534"/>
      <c r="F694" s="534"/>
      <c r="G694" s="534"/>
      <c r="H694" s="534"/>
      <c r="I694" s="571"/>
      <c r="J694" s="571"/>
      <c r="K694" s="571"/>
      <c r="L694" s="571"/>
      <c r="M694" s="571"/>
      <c r="N694" s="484"/>
      <c r="O694" s="484"/>
      <c r="P694" s="586"/>
      <c r="Q694" s="571"/>
      <c r="R694" s="571"/>
      <c r="S694" s="571"/>
      <c r="T694" s="899"/>
      <c r="U694" s="756"/>
      <c r="V694" s="756"/>
      <c r="W694" s="581"/>
      <c r="X694" s="571"/>
      <c r="Y694" s="571"/>
      <c r="Z694" s="571"/>
      <c r="AA694" s="791"/>
      <c r="AB694" s="583"/>
      <c r="AC694" s="571"/>
      <c r="AD694" s="813"/>
      <c r="AE694" s="646"/>
      <c r="AF694" s="730"/>
      <c r="AG694" s="646"/>
      <c r="AH694" s="730"/>
      <c r="AI694" s="646"/>
      <c r="AJ694" s="416">
        <f t="shared" si="162"/>
        <v>684</v>
      </c>
      <c r="AK694" s="416" t="str">
        <f t="shared" si="147"/>
        <v/>
      </c>
      <c r="AL694" s="416" t="str">
        <f t="shared" si="164"/>
        <v/>
      </c>
      <c r="AM694" s="416" t="str">
        <f t="shared" si="165"/>
        <v/>
      </c>
      <c r="AN694" s="731"/>
      <c r="AO694" s="732"/>
      <c r="AP694" s="732"/>
      <c r="AQ694" s="479"/>
      <c r="AR694" s="479"/>
      <c r="AS694" s="584"/>
      <c r="AT694" s="584"/>
      <c r="AU694" s="585" t="str">
        <f t="shared" si="160"/>
        <v/>
      </c>
      <c r="AV694" s="585" t="str">
        <f t="shared" si="161"/>
        <v/>
      </c>
      <c r="AW694" s="479"/>
      <c r="AX694" s="479"/>
      <c r="AY694" s="587" t="str">
        <f t="shared" si="150"/>
        <v/>
      </c>
      <c r="AZ694" s="587" t="str">
        <f t="shared" si="151"/>
        <v/>
      </c>
      <c r="BA694" s="587" t="str">
        <f t="shared" si="152"/>
        <v/>
      </c>
      <c r="BB694" s="587" t="str">
        <f t="shared" si="153"/>
        <v/>
      </c>
      <c r="BC694" s="587" t="str">
        <f t="shared" si="154"/>
        <v/>
      </c>
      <c r="BD694" s="587" t="str">
        <f t="shared" si="155"/>
        <v/>
      </c>
      <c r="BE694" s="808"/>
      <c r="BF694" s="646"/>
      <c r="BG694" s="649"/>
      <c r="BH694" s="649"/>
    </row>
    <row r="695" spans="2:60" ht="13.5" customHeight="1" x14ac:dyDescent="0.25">
      <c r="B695" s="401"/>
      <c r="D695" s="416">
        <f t="shared" si="163"/>
        <v>685</v>
      </c>
      <c r="E695" s="534"/>
      <c r="F695" s="534"/>
      <c r="G695" s="534"/>
      <c r="H695" s="534"/>
      <c r="I695" s="571"/>
      <c r="J695" s="571"/>
      <c r="K695" s="571"/>
      <c r="L695" s="571"/>
      <c r="M695" s="571"/>
      <c r="N695" s="484"/>
      <c r="O695" s="484"/>
      <c r="P695" s="586"/>
      <c r="Q695" s="571"/>
      <c r="R695" s="571"/>
      <c r="S695" s="571"/>
      <c r="T695" s="899"/>
      <c r="U695" s="756"/>
      <c r="V695" s="756"/>
      <c r="W695" s="581"/>
      <c r="X695" s="571"/>
      <c r="Y695" s="571"/>
      <c r="Z695" s="571"/>
      <c r="AA695" s="791"/>
      <c r="AB695" s="583"/>
      <c r="AC695" s="571"/>
      <c r="AD695" s="813"/>
      <c r="AE695" s="646"/>
      <c r="AF695" s="730"/>
      <c r="AG695" s="646"/>
      <c r="AH695" s="730"/>
      <c r="AI695" s="646"/>
      <c r="AJ695" s="416">
        <f t="shared" si="162"/>
        <v>685</v>
      </c>
      <c r="AK695" s="416" t="str">
        <f t="shared" si="147"/>
        <v/>
      </c>
      <c r="AL695" s="416" t="str">
        <f t="shared" si="164"/>
        <v/>
      </c>
      <c r="AM695" s="416" t="str">
        <f t="shared" si="165"/>
        <v/>
      </c>
      <c r="AN695" s="731"/>
      <c r="AO695" s="732"/>
      <c r="AP695" s="732"/>
      <c r="AQ695" s="479"/>
      <c r="AR695" s="479"/>
      <c r="AS695" s="584"/>
      <c r="AT695" s="584"/>
      <c r="AU695" s="585" t="str">
        <f t="shared" si="160"/>
        <v/>
      </c>
      <c r="AV695" s="585" t="str">
        <f t="shared" si="161"/>
        <v/>
      </c>
      <c r="AW695" s="479"/>
      <c r="AX695" s="479"/>
      <c r="AY695" s="587" t="str">
        <f t="shared" si="150"/>
        <v/>
      </c>
      <c r="AZ695" s="587" t="str">
        <f t="shared" si="151"/>
        <v/>
      </c>
      <c r="BA695" s="587" t="str">
        <f t="shared" si="152"/>
        <v/>
      </c>
      <c r="BB695" s="587" t="str">
        <f t="shared" si="153"/>
        <v/>
      </c>
      <c r="BC695" s="587" t="str">
        <f t="shared" si="154"/>
        <v/>
      </c>
      <c r="BD695" s="587" t="str">
        <f t="shared" si="155"/>
        <v/>
      </c>
      <c r="BE695" s="808"/>
      <c r="BF695" s="646"/>
      <c r="BG695" s="649"/>
      <c r="BH695" s="649"/>
    </row>
    <row r="696" spans="2:60" ht="13.5" customHeight="1" x14ac:dyDescent="0.25">
      <c r="B696" s="401"/>
      <c r="D696" s="416">
        <f t="shared" si="163"/>
        <v>686</v>
      </c>
      <c r="E696" s="534"/>
      <c r="F696" s="534"/>
      <c r="G696" s="534"/>
      <c r="H696" s="534"/>
      <c r="I696" s="571"/>
      <c r="J696" s="571"/>
      <c r="K696" s="571"/>
      <c r="L696" s="571"/>
      <c r="M696" s="571"/>
      <c r="N696" s="484"/>
      <c r="O696" s="484"/>
      <c r="P696" s="586"/>
      <c r="Q696" s="571"/>
      <c r="R696" s="571"/>
      <c r="S696" s="571"/>
      <c r="T696" s="899"/>
      <c r="U696" s="756"/>
      <c r="V696" s="756"/>
      <c r="W696" s="581"/>
      <c r="X696" s="571"/>
      <c r="Y696" s="571"/>
      <c r="Z696" s="571"/>
      <c r="AA696" s="791"/>
      <c r="AB696" s="583"/>
      <c r="AC696" s="571"/>
      <c r="AD696" s="813"/>
      <c r="AE696" s="646"/>
      <c r="AF696" s="730"/>
      <c r="AG696" s="646"/>
      <c r="AH696" s="730"/>
      <c r="AI696" s="646"/>
      <c r="AJ696" s="416">
        <f t="shared" si="162"/>
        <v>686</v>
      </c>
      <c r="AK696" s="416" t="str">
        <f t="shared" si="147"/>
        <v/>
      </c>
      <c r="AL696" s="416" t="str">
        <f t="shared" si="164"/>
        <v/>
      </c>
      <c r="AM696" s="416" t="str">
        <f t="shared" si="165"/>
        <v/>
      </c>
      <c r="AN696" s="731"/>
      <c r="AO696" s="732"/>
      <c r="AP696" s="732"/>
      <c r="AQ696" s="479"/>
      <c r="AR696" s="479"/>
      <c r="AS696" s="584"/>
      <c r="AT696" s="584"/>
      <c r="AU696" s="585" t="str">
        <f t="shared" si="160"/>
        <v/>
      </c>
      <c r="AV696" s="585" t="str">
        <f t="shared" si="161"/>
        <v/>
      </c>
      <c r="AW696" s="479"/>
      <c r="AX696" s="479"/>
      <c r="AY696" s="587" t="str">
        <f t="shared" si="150"/>
        <v/>
      </c>
      <c r="AZ696" s="587" t="str">
        <f t="shared" si="151"/>
        <v/>
      </c>
      <c r="BA696" s="587" t="str">
        <f t="shared" si="152"/>
        <v/>
      </c>
      <c r="BB696" s="587" t="str">
        <f t="shared" si="153"/>
        <v/>
      </c>
      <c r="BC696" s="587" t="str">
        <f t="shared" si="154"/>
        <v/>
      </c>
      <c r="BD696" s="587" t="str">
        <f t="shared" si="155"/>
        <v/>
      </c>
      <c r="BE696" s="808"/>
      <c r="BF696" s="646"/>
      <c r="BG696" s="649"/>
      <c r="BH696" s="649"/>
    </row>
    <row r="697" spans="2:60" ht="13.5" customHeight="1" x14ac:dyDescent="0.25">
      <c r="B697" s="401"/>
      <c r="D697" s="416">
        <f t="shared" si="163"/>
        <v>687</v>
      </c>
      <c r="E697" s="534"/>
      <c r="F697" s="534"/>
      <c r="G697" s="534"/>
      <c r="H697" s="534"/>
      <c r="I697" s="571"/>
      <c r="J697" s="571"/>
      <c r="K697" s="571"/>
      <c r="L697" s="571"/>
      <c r="M697" s="571"/>
      <c r="N697" s="484"/>
      <c r="O697" s="484"/>
      <c r="P697" s="586"/>
      <c r="Q697" s="571"/>
      <c r="R697" s="571"/>
      <c r="S697" s="571"/>
      <c r="T697" s="899"/>
      <c r="U697" s="756"/>
      <c r="V697" s="756"/>
      <c r="W697" s="581"/>
      <c r="X697" s="571"/>
      <c r="Y697" s="571"/>
      <c r="Z697" s="571"/>
      <c r="AA697" s="791"/>
      <c r="AB697" s="583"/>
      <c r="AC697" s="571"/>
      <c r="AD697" s="813"/>
      <c r="AE697" s="646"/>
      <c r="AF697" s="730"/>
      <c r="AG697" s="646"/>
      <c r="AH697" s="730"/>
      <c r="AI697" s="646"/>
      <c r="AJ697" s="416">
        <f t="shared" si="162"/>
        <v>687</v>
      </c>
      <c r="AK697" s="416" t="str">
        <f t="shared" si="147"/>
        <v/>
      </c>
      <c r="AL697" s="416" t="str">
        <f t="shared" si="164"/>
        <v/>
      </c>
      <c r="AM697" s="416" t="str">
        <f t="shared" si="165"/>
        <v/>
      </c>
      <c r="AN697" s="731"/>
      <c r="AO697" s="732"/>
      <c r="AP697" s="732"/>
      <c r="AQ697" s="479"/>
      <c r="AR697" s="479"/>
      <c r="AS697" s="584"/>
      <c r="AT697" s="584"/>
      <c r="AU697" s="585" t="str">
        <f t="shared" si="160"/>
        <v/>
      </c>
      <c r="AV697" s="585" t="str">
        <f t="shared" si="161"/>
        <v/>
      </c>
      <c r="AW697" s="479"/>
      <c r="AX697" s="479"/>
      <c r="AY697" s="587" t="str">
        <f t="shared" si="150"/>
        <v/>
      </c>
      <c r="AZ697" s="587" t="str">
        <f t="shared" si="151"/>
        <v/>
      </c>
      <c r="BA697" s="587" t="str">
        <f t="shared" si="152"/>
        <v/>
      </c>
      <c r="BB697" s="587" t="str">
        <f t="shared" si="153"/>
        <v/>
      </c>
      <c r="BC697" s="587" t="str">
        <f t="shared" si="154"/>
        <v/>
      </c>
      <c r="BD697" s="587" t="str">
        <f t="shared" si="155"/>
        <v/>
      </c>
      <c r="BE697" s="808"/>
      <c r="BF697" s="646"/>
      <c r="BG697" s="649"/>
      <c r="BH697" s="649"/>
    </row>
    <row r="698" spans="2:60" ht="13.5" customHeight="1" x14ac:dyDescent="0.25">
      <c r="B698" s="401"/>
      <c r="D698" s="416">
        <f t="shared" si="163"/>
        <v>688</v>
      </c>
      <c r="E698" s="534"/>
      <c r="F698" s="534"/>
      <c r="G698" s="534"/>
      <c r="H698" s="534"/>
      <c r="I698" s="571"/>
      <c r="J698" s="571"/>
      <c r="K698" s="571"/>
      <c r="L698" s="571"/>
      <c r="M698" s="571"/>
      <c r="N698" s="484"/>
      <c r="O698" s="484"/>
      <c r="P698" s="586"/>
      <c r="Q698" s="571"/>
      <c r="R698" s="571"/>
      <c r="S698" s="571"/>
      <c r="T698" s="899"/>
      <c r="U698" s="756"/>
      <c r="V698" s="756"/>
      <c r="W698" s="581"/>
      <c r="X698" s="571"/>
      <c r="Y698" s="571"/>
      <c r="Z698" s="571"/>
      <c r="AA698" s="791"/>
      <c r="AB698" s="583"/>
      <c r="AC698" s="571"/>
      <c r="AD698" s="813"/>
      <c r="AE698" s="646"/>
      <c r="AF698" s="730"/>
      <c r="AG698" s="646"/>
      <c r="AH698" s="730"/>
      <c r="AI698" s="646"/>
      <c r="AJ698" s="416">
        <f t="shared" si="162"/>
        <v>688</v>
      </c>
      <c r="AK698" s="416" t="str">
        <f t="shared" si="147"/>
        <v/>
      </c>
      <c r="AL698" s="416" t="str">
        <f t="shared" si="164"/>
        <v/>
      </c>
      <c r="AM698" s="416" t="str">
        <f t="shared" si="165"/>
        <v/>
      </c>
      <c r="AN698" s="731"/>
      <c r="AO698" s="732"/>
      <c r="AP698" s="732"/>
      <c r="AQ698" s="479"/>
      <c r="AR698" s="479"/>
      <c r="AS698" s="584"/>
      <c r="AT698" s="584"/>
      <c r="AU698" s="585" t="str">
        <f t="shared" si="160"/>
        <v/>
      </c>
      <c r="AV698" s="585" t="str">
        <f t="shared" si="161"/>
        <v/>
      </c>
      <c r="AW698" s="479"/>
      <c r="AX698" s="479"/>
      <c r="AY698" s="587" t="str">
        <f t="shared" si="150"/>
        <v/>
      </c>
      <c r="AZ698" s="587" t="str">
        <f t="shared" si="151"/>
        <v/>
      </c>
      <c r="BA698" s="587" t="str">
        <f t="shared" si="152"/>
        <v/>
      </c>
      <c r="BB698" s="587" t="str">
        <f t="shared" si="153"/>
        <v/>
      </c>
      <c r="BC698" s="587" t="str">
        <f t="shared" si="154"/>
        <v/>
      </c>
      <c r="BD698" s="587" t="str">
        <f t="shared" si="155"/>
        <v/>
      </c>
      <c r="BE698" s="808"/>
      <c r="BF698" s="646"/>
      <c r="BG698" s="649"/>
      <c r="BH698" s="649"/>
    </row>
    <row r="699" spans="2:60" ht="13.5" customHeight="1" x14ac:dyDescent="0.25">
      <c r="B699" s="401"/>
      <c r="D699" s="416">
        <f t="shared" si="163"/>
        <v>689</v>
      </c>
      <c r="E699" s="534"/>
      <c r="F699" s="534"/>
      <c r="G699" s="534"/>
      <c r="H699" s="534"/>
      <c r="I699" s="571"/>
      <c r="J699" s="571"/>
      <c r="K699" s="571"/>
      <c r="L699" s="571"/>
      <c r="M699" s="571"/>
      <c r="N699" s="484"/>
      <c r="O699" s="484"/>
      <c r="P699" s="586"/>
      <c r="Q699" s="571"/>
      <c r="R699" s="571"/>
      <c r="S699" s="571"/>
      <c r="T699" s="899"/>
      <c r="U699" s="756"/>
      <c r="V699" s="756"/>
      <c r="W699" s="581"/>
      <c r="X699" s="571"/>
      <c r="Y699" s="571"/>
      <c r="Z699" s="571"/>
      <c r="AA699" s="791"/>
      <c r="AB699" s="583"/>
      <c r="AC699" s="571"/>
      <c r="AD699" s="813"/>
      <c r="AE699" s="646"/>
      <c r="AF699" s="730"/>
      <c r="AG699" s="646"/>
      <c r="AH699" s="730"/>
      <c r="AI699" s="646"/>
      <c r="AJ699" s="416">
        <f t="shared" si="162"/>
        <v>689</v>
      </c>
      <c r="AK699" s="416" t="str">
        <f t="shared" si="147"/>
        <v/>
      </c>
      <c r="AL699" s="416" t="str">
        <f t="shared" si="164"/>
        <v/>
      </c>
      <c r="AM699" s="416" t="str">
        <f t="shared" si="165"/>
        <v/>
      </c>
      <c r="AN699" s="731"/>
      <c r="AO699" s="732"/>
      <c r="AP699" s="732"/>
      <c r="AQ699" s="479"/>
      <c r="AR699" s="479"/>
      <c r="AS699" s="584"/>
      <c r="AT699" s="584"/>
      <c r="AU699" s="585" t="str">
        <f t="shared" si="160"/>
        <v/>
      </c>
      <c r="AV699" s="585" t="str">
        <f t="shared" si="161"/>
        <v/>
      </c>
      <c r="AW699" s="479"/>
      <c r="AX699" s="479"/>
      <c r="AY699" s="587" t="str">
        <f t="shared" si="150"/>
        <v/>
      </c>
      <c r="AZ699" s="587" t="str">
        <f t="shared" si="151"/>
        <v/>
      </c>
      <c r="BA699" s="587" t="str">
        <f t="shared" si="152"/>
        <v/>
      </c>
      <c r="BB699" s="587" t="str">
        <f t="shared" si="153"/>
        <v/>
      </c>
      <c r="BC699" s="587" t="str">
        <f t="shared" si="154"/>
        <v/>
      </c>
      <c r="BD699" s="587" t="str">
        <f t="shared" si="155"/>
        <v/>
      </c>
      <c r="BE699" s="808"/>
      <c r="BF699" s="646"/>
      <c r="BG699" s="649"/>
      <c r="BH699" s="649"/>
    </row>
    <row r="700" spans="2:60" ht="13.5" customHeight="1" x14ac:dyDescent="0.25">
      <c r="B700" s="401"/>
      <c r="D700" s="416">
        <f t="shared" si="163"/>
        <v>690</v>
      </c>
      <c r="E700" s="534"/>
      <c r="F700" s="534"/>
      <c r="G700" s="534"/>
      <c r="H700" s="534"/>
      <c r="I700" s="571"/>
      <c r="J700" s="571"/>
      <c r="K700" s="571"/>
      <c r="L700" s="571"/>
      <c r="M700" s="571"/>
      <c r="N700" s="484"/>
      <c r="O700" s="484"/>
      <c r="P700" s="586"/>
      <c r="Q700" s="571"/>
      <c r="R700" s="571"/>
      <c r="S700" s="571"/>
      <c r="T700" s="899"/>
      <c r="U700" s="756"/>
      <c r="V700" s="756"/>
      <c r="W700" s="581"/>
      <c r="X700" s="571"/>
      <c r="Y700" s="571"/>
      <c r="Z700" s="571"/>
      <c r="AA700" s="791"/>
      <c r="AB700" s="583"/>
      <c r="AC700" s="571"/>
      <c r="AD700" s="813"/>
      <c r="AE700" s="646"/>
      <c r="AF700" s="730"/>
      <c r="AG700" s="646"/>
      <c r="AH700" s="730"/>
      <c r="AI700" s="646"/>
      <c r="AJ700" s="416">
        <f>AJ699+1</f>
        <v>690</v>
      </c>
      <c r="AK700" s="416" t="str">
        <f t="shared" si="147"/>
        <v/>
      </c>
      <c r="AL700" s="416" t="str">
        <f t="shared" si="164"/>
        <v/>
      </c>
      <c r="AM700" s="416" t="str">
        <f t="shared" si="165"/>
        <v/>
      </c>
      <c r="AN700" s="731"/>
      <c r="AO700" s="732"/>
      <c r="AP700" s="732"/>
      <c r="AQ700" s="479"/>
      <c r="AR700" s="479"/>
      <c r="AS700" s="584"/>
      <c r="AT700" s="584"/>
      <c r="AU700" s="585" t="str">
        <f t="shared" si="160"/>
        <v/>
      </c>
      <c r="AV700" s="585" t="str">
        <f t="shared" si="161"/>
        <v/>
      </c>
      <c r="AW700" s="479"/>
      <c r="AX700" s="479"/>
      <c r="AY700" s="587" t="str">
        <f t="shared" si="150"/>
        <v/>
      </c>
      <c r="AZ700" s="587" t="str">
        <f t="shared" si="151"/>
        <v/>
      </c>
      <c r="BA700" s="587" t="str">
        <f t="shared" si="152"/>
        <v/>
      </c>
      <c r="BB700" s="587" t="str">
        <f t="shared" si="153"/>
        <v/>
      </c>
      <c r="BC700" s="587" t="str">
        <f t="shared" si="154"/>
        <v/>
      </c>
      <c r="BD700" s="587" t="str">
        <f t="shared" si="155"/>
        <v/>
      </c>
      <c r="BE700" s="808"/>
      <c r="BF700" s="646"/>
      <c r="BG700" s="649"/>
      <c r="BH700" s="649"/>
    </row>
    <row r="701" spans="2:60" ht="13.5" customHeight="1" x14ac:dyDescent="0.25">
      <c r="B701" s="401"/>
      <c r="D701" s="416">
        <f>D700+1</f>
        <v>691</v>
      </c>
      <c r="E701" s="534"/>
      <c r="F701" s="534"/>
      <c r="G701" s="534"/>
      <c r="H701" s="534"/>
      <c r="I701" s="571"/>
      <c r="J701" s="571"/>
      <c r="K701" s="571"/>
      <c r="L701" s="571"/>
      <c r="M701" s="571"/>
      <c r="N701" s="484"/>
      <c r="O701" s="484"/>
      <c r="P701" s="586"/>
      <c r="Q701" s="571"/>
      <c r="R701" s="571"/>
      <c r="S701" s="571"/>
      <c r="T701" s="899"/>
      <c r="U701" s="756"/>
      <c r="V701" s="756"/>
      <c r="W701" s="581"/>
      <c r="X701" s="571"/>
      <c r="Y701" s="571"/>
      <c r="Z701" s="571"/>
      <c r="AA701" s="791"/>
      <c r="AB701" s="583"/>
      <c r="AC701" s="571"/>
      <c r="AD701" s="813"/>
      <c r="AE701" s="646"/>
      <c r="AF701" s="730"/>
      <c r="AG701" s="646"/>
      <c r="AH701" s="730"/>
      <c r="AI701" s="646"/>
      <c r="AJ701" s="416">
        <f>AJ700+1</f>
        <v>691</v>
      </c>
      <c r="AK701" s="416" t="str">
        <f t="shared" si="147"/>
        <v/>
      </c>
      <c r="AL701" s="416" t="str">
        <f t="shared" si="164"/>
        <v/>
      </c>
      <c r="AM701" s="416" t="str">
        <f t="shared" si="165"/>
        <v/>
      </c>
      <c r="AN701" s="731"/>
      <c r="AO701" s="732"/>
      <c r="AP701" s="732"/>
      <c r="AQ701" s="479"/>
      <c r="AR701" s="479"/>
      <c r="AS701" s="584"/>
      <c r="AT701" s="584"/>
      <c r="AU701" s="585" t="str">
        <f t="shared" si="160"/>
        <v/>
      </c>
      <c r="AV701" s="585" t="str">
        <f t="shared" si="161"/>
        <v/>
      </c>
      <c r="AW701" s="479"/>
      <c r="AX701" s="479"/>
      <c r="AY701" s="587" t="str">
        <f t="shared" si="150"/>
        <v/>
      </c>
      <c r="AZ701" s="587" t="str">
        <f t="shared" si="151"/>
        <v/>
      </c>
      <c r="BA701" s="587" t="str">
        <f t="shared" si="152"/>
        <v/>
      </c>
      <c r="BB701" s="587" t="str">
        <f t="shared" si="153"/>
        <v/>
      </c>
      <c r="BC701" s="587" t="str">
        <f t="shared" si="154"/>
        <v/>
      </c>
      <c r="BD701" s="587" t="str">
        <f t="shared" si="155"/>
        <v/>
      </c>
      <c r="BE701" s="808"/>
      <c r="BF701" s="646"/>
      <c r="BG701" s="649"/>
      <c r="BH701" s="649"/>
    </row>
    <row r="702" spans="2:60" ht="13.5" customHeight="1" x14ac:dyDescent="0.25">
      <c r="B702" s="401"/>
      <c r="D702" s="416">
        <f>D701+1</f>
        <v>692</v>
      </c>
      <c r="E702" s="534"/>
      <c r="F702" s="534"/>
      <c r="G702" s="534"/>
      <c r="H702" s="534"/>
      <c r="I702" s="571"/>
      <c r="J702" s="571"/>
      <c r="K702" s="571"/>
      <c r="L702" s="571"/>
      <c r="M702" s="571"/>
      <c r="N702" s="484"/>
      <c r="O702" s="484"/>
      <c r="P702" s="586"/>
      <c r="Q702" s="571"/>
      <c r="R702" s="571"/>
      <c r="S702" s="571"/>
      <c r="T702" s="899"/>
      <c r="U702" s="756"/>
      <c r="V702" s="756"/>
      <c r="W702" s="581"/>
      <c r="X702" s="571"/>
      <c r="Y702" s="571"/>
      <c r="Z702" s="571"/>
      <c r="AA702" s="791"/>
      <c r="AB702" s="583"/>
      <c r="AC702" s="571"/>
      <c r="AD702" s="813"/>
      <c r="AE702" s="646"/>
      <c r="AF702" s="730"/>
      <c r="AG702" s="646"/>
      <c r="AH702" s="730"/>
      <c r="AI702" s="646"/>
      <c r="AJ702" s="416">
        <f t="shared" ref="AJ702:AJ729" si="166">AJ701+1</f>
        <v>692</v>
      </c>
      <c r="AK702" s="416" t="str">
        <f t="shared" si="147"/>
        <v/>
      </c>
      <c r="AL702" s="416" t="str">
        <f t="shared" si="164"/>
        <v/>
      </c>
      <c r="AM702" s="416" t="str">
        <f t="shared" si="165"/>
        <v/>
      </c>
      <c r="AN702" s="731"/>
      <c r="AO702" s="732"/>
      <c r="AP702" s="732"/>
      <c r="AQ702" s="479"/>
      <c r="AR702" s="479"/>
      <c r="AS702" s="584"/>
      <c r="AT702" s="584"/>
      <c r="AU702" s="585" t="str">
        <f t="shared" si="160"/>
        <v/>
      </c>
      <c r="AV702" s="585" t="str">
        <f t="shared" si="161"/>
        <v/>
      </c>
      <c r="AW702" s="479"/>
      <c r="AX702" s="479"/>
      <c r="AY702" s="587" t="str">
        <f t="shared" si="150"/>
        <v/>
      </c>
      <c r="AZ702" s="587" t="str">
        <f t="shared" si="151"/>
        <v/>
      </c>
      <c r="BA702" s="587" t="str">
        <f t="shared" si="152"/>
        <v/>
      </c>
      <c r="BB702" s="587" t="str">
        <f t="shared" si="153"/>
        <v/>
      </c>
      <c r="BC702" s="587" t="str">
        <f t="shared" si="154"/>
        <v/>
      </c>
      <c r="BD702" s="587" t="str">
        <f t="shared" si="155"/>
        <v/>
      </c>
      <c r="BE702" s="808"/>
      <c r="BF702" s="646"/>
      <c r="BG702" s="649"/>
      <c r="BH702" s="649"/>
    </row>
    <row r="703" spans="2:60" ht="13.5" customHeight="1" x14ac:dyDescent="0.25">
      <c r="B703" s="401"/>
      <c r="D703" s="416">
        <f>D702+1</f>
        <v>693</v>
      </c>
      <c r="E703" s="534"/>
      <c r="F703" s="534"/>
      <c r="G703" s="534"/>
      <c r="H703" s="534"/>
      <c r="I703" s="571"/>
      <c r="J703" s="571"/>
      <c r="K703" s="571"/>
      <c r="L703" s="571"/>
      <c r="M703" s="571"/>
      <c r="N703" s="484"/>
      <c r="O703" s="484"/>
      <c r="P703" s="586"/>
      <c r="Q703" s="571"/>
      <c r="R703" s="571"/>
      <c r="S703" s="571"/>
      <c r="T703" s="899"/>
      <c r="U703" s="756"/>
      <c r="V703" s="756"/>
      <c r="W703" s="581"/>
      <c r="X703" s="571"/>
      <c r="Y703" s="571"/>
      <c r="Z703" s="571"/>
      <c r="AA703" s="791"/>
      <c r="AB703" s="583"/>
      <c r="AC703" s="571"/>
      <c r="AD703" s="813"/>
      <c r="AE703" s="646"/>
      <c r="AF703" s="730"/>
      <c r="AG703" s="646"/>
      <c r="AH703" s="730"/>
      <c r="AI703" s="646"/>
      <c r="AJ703" s="416">
        <f t="shared" si="166"/>
        <v>693</v>
      </c>
      <c r="AK703" s="416" t="str">
        <f t="shared" si="147"/>
        <v/>
      </c>
      <c r="AL703" s="416" t="str">
        <f t="shared" si="164"/>
        <v/>
      </c>
      <c r="AM703" s="416" t="str">
        <f t="shared" si="165"/>
        <v/>
      </c>
      <c r="AN703" s="731"/>
      <c r="AO703" s="732"/>
      <c r="AP703" s="732"/>
      <c r="AQ703" s="479"/>
      <c r="AR703" s="479"/>
      <c r="AS703" s="584"/>
      <c r="AT703" s="584"/>
      <c r="AU703" s="585" t="str">
        <f t="shared" si="160"/>
        <v/>
      </c>
      <c r="AV703" s="585" t="str">
        <f t="shared" si="161"/>
        <v/>
      </c>
      <c r="AW703" s="479"/>
      <c r="AX703" s="479"/>
      <c r="AY703" s="587" t="str">
        <f t="shared" si="150"/>
        <v/>
      </c>
      <c r="AZ703" s="587" t="str">
        <f t="shared" si="151"/>
        <v/>
      </c>
      <c r="BA703" s="587" t="str">
        <f t="shared" si="152"/>
        <v/>
      </c>
      <c r="BB703" s="587" t="str">
        <f t="shared" si="153"/>
        <v/>
      </c>
      <c r="BC703" s="587" t="str">
        <f t="shared" si="154"/>
        <v/>
      </c>
      <c r="BD703" s="587" t="str">
        <f t="shared" si="155"/>
        <v/>
      </c>
      <c r="BE703" s="808"/>
      <c r="BF703" s="646"/>
      <c r="BG703" s="649"/>
      <c r="BH703" s="649"/>
    </row>
    <row r="704" spans="2:60" ht="13.5" customHeight="1" x14ac:dyDescent="0.25">
      <c r="B704" s="401"/>
      <c r="D704" s="416">
        <f t="shared" ref="D704:D731" si="167">D703+1</f>
        <v>694</v>
      </c>
      <c r="E704" s="534"/>
      <c r="F704" s="534"/>
      <c r="G704" s="534"/>
      <c r="H704" s="534"/>
      <c r="I704" s="571"/>
      <c r="J704" s="571"/>
      <c r="K704" s="571"/>
      <c r="L704" s="571"/>
      <c r="M704" s="571"/>
      <c r="N704" s="484"/>
      <c r="O704" s="484"/>
      <c r="P704" s="586"/>
      <c r="Q704" s="571"/>
      <c r="R704" s="571"/>
      <c r="S704" s="571"/>
      <c r="T704" s="899"/>
      <c r="U704" s="756"/>
      <c r="V704" s="756"/>
      <c r="W704" s="581"/>
      <c r="X704" s="571"/>
      <c r="Y704" s="571"/>
      <c r="Z704" s="571"/>
      <c r="AA704" s="791"/>
      <c r="AB704" s="583"/>
      <c r="AC704" s="571"/>
      <c r="AD704" s="813"/>
      <c r="AE704" s="646"/>
      <c r="AF704" s="730"/>
      <c r="AG704" s="646"/>
      <c r="AH704" s="730"/>
      <c r="AI704" s="646"/>
      <c r="AJ704" s="416">
        <f t="shared" si="166"/>
        <v>694</v>
      </c>
      <c r="AK704" s="416" t="str">
        <f t="shared" si="147"/>
        <v/>
      </c>
      <c r="AL704" s="416" t="str">
        <f t="shared" si="164"/>
        <v/>
      </c>
      <c r="AM704" s="416" t="str">
        <f t="shared" si="165"/>
        <v/>
      </c>
      <c r="AN704" s="731"/>
      <c r="AO704" s="732"/>
      <c r="AP704" s="732"/>
      <c r="AQ704" s="479"/>
      <c r="AR704" s="479"/>
      <c r="AS704" s="584"/>
      <c r="AT704" s="584"/>
      <c r="AU704" s="585" t="str">
        <f t="shared" si="160"/>
        <v/>
      </c>
      <c r="AV704" s="585" t="str">
        <f t="shared" si="161"/>
        <v/>
      </c>
      <c r="AW704" s="479"/>
      <c r="AX704" s="479"/>
      <c r="AY704" s="587" t="str">
        <f t="shared" si="150"/>
        <v/>
      </c>
      <c r="AZ704" s="587" t="str">
        <f t="shared" si="151"/>
        <v/>
      </c>
      <c r="BA704" s="587" t="str">
        <f t="shared" si="152"/>
        <v/>
      </c>
      <c r="BB704" s="587" t="str">
        <f t="shared" si="153"/>
        <v/>
      </c>
      <c r="BC704" s="587" t="str">
        <f t="shared" si="154"/>
        <v/>
      </c>
      <c r="BD704" s="587" t="str">
        <f t="shared" si="155"/>
        <v/>
      </c>
      <c r="BE704" s="808"/>
      <c r="BF704" s="646"/>
      <c r="BG704" s="649"/>
      <c r="BH704" s="649"/>
    </row>
    <row r="705" spans="2:60" ht="13.5" customHeight="1" x14ac:dyDescent="0.25">
      <c r="B705" s="401"/>
      <c r="D705" s="416">
        <f t="shared" si="167"/>
        <v>695</v>
      </c>
      <c r="E705" s="534"/>
      <c r="F705" s="534"/>
      <c r="G705" s="534"/>
      <c r="H705" s="534"/>
      <c r="I705" s="571"/>
      <c r="J705" s="571"/>
      <c r="K705" s="571"/>
      <c r="L705" s="571"/>
      <c r="M705" s="571"/>
      <c r="N705" s="484"/>
      <c r="O705" s="484"/>
      <c r="P705" s="586"/>
      <c r="Q705" s="571"/>
      <c r="R705" s="571"/>
      <c r="S705" s="571"/>
      <c r="T705" s="899"/>
      <c r="U705" s="756"/>
      <c r="V705" s="756"/>
      <c r="W705" s="581"/>
      <c r="X705" s="571"/>
      <c r="Y705" s="571"/>
      <c r="Z705" s="571"/>
      <c r="AA705" s="791"/>
      <c r="AB705" s="583"/>
      <c r="AC705" s="571"/>
      <c r="AD705" s="813"/>
      <c r="AE705" s="646"/>
      <c r="AF705" s="730"/>
      <c r="AG705" s="646"/>
      <c r="AH705" s="730"/>
      <c r="AI705" s="646"/>
      <c r="AJ705" s="416">
        <f t="shared" si="166"/>
        <v>695</v>
      </c>
      <c r="AK705" s="416" t="str">
        <f t="shared" si="147"/>
        <v/>
      </c>
      <c r="AL705" s="416" t="str">
        <f t="shared" si="164"/>
        <v/>
      </c>
      <c r="AM705" s="416" t="str">
        <f t="shared" si="165"/>
        <v/>
      </c>
      <c r="AN705" s="731"/>
      <c r="AO705" s="732"/>
      <c r="AP705" s="732"/>
      <c r="AQ705" s="479"/>
      <c r="AR705" s="479"/>
      <c r="AS705" s="584"/>
      <c r="AT705" s="584"/>
      <c r="AU705" s="585" t="str">
        <f t="shared" si="160"/>
        <v/>
      </c>
      <c r="AV705" s="585" t="str">
        <f t="shared" si="161"/>
        <v/>
      </c>
      <c r="AW705" s="479"/>
      <c r="AX705" s="479"/>
      <c r="AY705" s="587" t="str">
        <f t="shared" si="150"/>
        <v/>
      </c>
      <c r="AZ705" s="587" t="str">
        <f t="shared" si="151"/>
        <v/>
      </c>
      <c r="BA705" s="587" t="str">
        <f t="shared" si="152"/>
        <v/>
      </c>
      <c r="BB705" s="587" t="str">
        <f t="shared" si="153"/>
        <v/>
      </c>
      <c r="BC705" s="587" t="str">
        <f t="shared" si="154"/>
        <v/>
      </c>
      <c r="BD705" s="587" t="str">
        <f t="shared" si="155"/>
        <v/>
      </c>
      <c r="BE705" s="808"/>
      <c r="BF705" s="646"/>
      <c r="BG705" s="649"/>
      <c r="BH705" s="649"/>
    </row>
    <row r="706" spans="2:60" ht="13.5" customHeight="1" x14ac:dyDescent="0.25">
      <c r="B706" s="401"/>
      <c r="D706" s="416">
        <f t="shared" si="167"/>
        <v>696</v>
      </c>
      <c r="E706" s="534"/>
      <c r="F706" s="534"/>
      <c r="G706" s="534"/>
      <c r="H706" s="534"/>
      <c r="I706" s="571"/>
      <c r="J706" s="571"/>
      <c r="K706" s="571"/>
      <c r="L706" s="571"/>
      <c r="M706" s="571"/>
      <c r="N706" s="484"/>
      <c r="O706" s="484"/>
      <c r="P706" s="586"/>
      <c r="Q706" s="571"/>
      <c r="R706" s="571"/>
      <c r="S706" s="571"/>
      <c r="T706" s="899"/>
      <c r="U706" s="756"/>
      <c r="V706" s="756"/>
      <c r="W706" s="581"/>
      <c r="X706" s="571"/>
      <c r="Y706" s="571"/>
      <c r="Z706" s="571"/>
      <c r="AA706" s="791"/>
      <c r="AB706" s="583"/>
      <c r="AC706" s="571"/>
      <c r="AD706" s="813"/>
      <c r="AE706" s="646"/>
      <c r="AF706" s="730"/>
      <c r="AG706" s="646"/>
      <c r="AH706" s="730"/>
      <c r="AI706" s="646"/>
      <c r="AJ706" s="416">
        <f t="shared" si="166"/>
        <v>696</v>
      </c>
      <c r="AK706" s="416" t="str">
        <f t="shared" si="147"/>
        <v/>
      </c>
      <c r="AL706" s="416" t="str">
        <f t="shared" si="164"/>
        <v/>
      </c>
      <c r="AM706" s="416" t="str">
        <f t="shared" si="165"/>
        <v/>
      </c>
      <c r="AN706" s="731"/>
      <c r="AO706" s="732"/>
      <c r="AP706" s="732"/>
      <c r="AQ706" s="479"/>
      <c r="AR706" s="479"/>
      <c r="AS706" s="584"/>
      <c r="AT706" s="584"/>
      <c r="AU706" s="585" t="str">
        <f t="shared" si="160"/>
        <v/>
      </c>
      <c r="AV706" s="585" t="str">
        <f t="shared" si="161"/>
        <v/>
      </c>
      <c r="AW706" s="479"/>
      <c r="AX706" s="479"/>
      <c r="AY706" s="587" t="str">
        <f t="shared" si="150"/>
        <v/>
      </c>
      <c r="AZ706" s="587" t="str">
        <f t="shared" si="151"/>
        <v/>
      </c>
      <c r="BA706" s="587" t="str">
        <f t="shared" si="152"/>
        <v/>
      </c>
      <c r="BB706" s="587" t="str">
        <f t="shared" si="153"/>
        <v/>
      </c>
      <c r="BC706" s="587" t="str">
        <f t="shared" si="154"/>
        <v/>
      </c>
      <c r="BD706" s="587" t="str">
        <f t="shared" si="155"/>
        <v/>
      </c>
      <c r="BE706" s="808"/>
      <c r="BF706" s="646"/>
      <c r="BG706" s="649"/>
      <c r="BH706" s="649"/>
    </row>
    <row r="707" spans="2:60" ht="13.5" customHeight="1" x14ac:dyDescent="0.25">
      <c r="B707" s="401"/>
      <c r="D707" s="416">
        <f t="shared" si="167"/>
        <v>697</v>
      </c>
      <c r="E707" s="534"/>
      <c r="F707" s="534"/>
      <c r="G707" s="534"/>
      <c r="H707" s="534"/>
      <c r="I707" s="571"/>
      <c r="J707" s="571"/>
      <c r="K707" s="571"/>
      <c r="L707" s="571"/>
      <c r="M707" s="571"/>
      <c r="N707" s="484"/>
      <c r="O707" s="484"/>
      <c r="P707" s="586"/>
      <c r="Q707" s="571"/>
      <c r="R707" s="571"/>
      <c r="S707" s="571"/>
      <c r="T707" s="899"/>
      <c r="U707" s="756"/>
      <c r="V707" s="756"/>
      <c r="W707" s="581"/>
      <c r="X707" s="571"/>
      <c r="Y707" s="571"/>
      <c r="Z707" s="571"/>
      <c r="AA707" s="791"/>
      <c r="AB707" s="583"/>
      <c r="AC707" s="571"/>
      <c r="AD707" s="813"/>
      <c r="AE707" s="646"/>
      <c r="AF707" s="730"/>
      <c r="AG707" s="646"/>
      <c r="AH707" s="730"/>
      <c r="AI707" s="646"/>
      <c r="AJ707" s="416">
        <f t="shared" si="166"/>
        <v>697</v>
      </c>
      <c r="AK707" s="416" t="str">
        <f t="shared" si="147"/>
        <v/>
      </c>
      <c r="AL707" s="416" t="str">
        <f t="shared" si="164"/>
        <v/>
      </c>
      <c r="AM707" s="416" t="str">
        <f t="shared" si="165"/>
        <v/>
      </c>
      <c r="AN707" s="731"/>
      <c r="AO707" s="732"/>
      <c r="AP707" s="732"/>
      <c r="AQ707" s="479"/>
      <c r="AR707" s="479"/>
      <c r="AS707" s="584"/>
      <c r="AT707" s="584"/>
      <c r="AU707" s="585" t="str">
        <f t="shared" si="160"/>
        <v/>
      </c>
      <c r="AV707" s="585" t="str">
        <f t="shared" si="161"/>
        <v/>
      </c>
      <c r="AW707" s="479"/>
      <c r="AX707" s="479"/>
      <c r="AY707" s="587" t="str">
        <f t="shared" si="150"/>
        <v/>
      </c>
      <c r="AZ707" s="587" t="str">
        <f t="shared" si="151"/>
        <v/>
      </c>
      <c r="BA707" s="587" t="str">
        <f t="shared" si="152"/>
        <v/>
      </c>
      <c r="BB707" s="587" t="str">
        <f t="shared" si="153"/>
        <v/>
      </c>
      <c r="BC707" s="587" t="str">
        <f t="shared" si="154"/>
        <v/>
      </c>
      <c r="BD707" s="587" t="str">
        <f t="shared" si="155"/>
        <v/>
      </c>
      <c r="BE707" s="808"/>
      <c r="BF707" s="646"/>
      <c r="BG707" s="649"/>
      <c r="BH707" s="649"/>
    </row>
    <row r="708" spans="2:60" ht="13.5" customHeight="1" x14ac:dyDescent="0.25">
      <c r="B708" s="401"/>
      <c r="D708" s="416">
        <f t="shared" si="167"/>
        <v>698</v>
      </c>
      <c r="E708" s="534"/>
      <c r="F708" s="534"/>
      <c r="G708" s="534"/>
      <c r="H708" s="534"/>
      <c r="I708" s="571"/>
      <c r="J708" s="571"/>
      <c r="K708" s="571"/>
      <c r="L708" s="571"/>
      <c r="M708" s="571"/>
      <c r="N708" s="484"/>
      <c r="O708" s="484"/>
      <c r="P708" s="586"/>
      <c r="Q708" s="571"/>
      <c r="R708" s="571"/>
      <c r="S708" s="571"/>
      <c r="T708" s="899"/>
      <c r="U708" s="756"/>
      <c r="V708" s="756"/>
      <c r="W708" s="581"/>
      <c r="X708" s="571"/>
      <c r="Y708" s="571"/>
      <c r="Z708" s="571"/>
      <c r="AA708" s="791"/>
      <c r="AB708" s="583"/>
      <c r="AC708" s="571"/>
      <c r="AD708" s="813"/>
      <c r="AE708" s="646"/>
      <c r="AF708" s="730"/>
      <c r="AG708" s="646"/>
      <c r="AH708" s="730"/>
      <c r="AI708" s="646"/>
      <c r="AJ708" s="416">
        <f t="shared" si="166"/>
        <v>698</v>
      </c>
      <c r="AK708" s="416" t="str">
        <f t="shared" si="147"/>
        <v/>
      </c>
      <c r="AL708" s="416" t="str">
        <f t="shared" si="164"/>
        <v/>
      </c>
      <c r="AM708" s="416" t="str">
        <f t="shared" si="165"/>
        <v/>
      </c>
      <c r="AN708" s="731"/>
      <c r="AO708" s="732"/>
      <c r="AP708" s="732"/>
      <c r="AQ708" s="479"/>
      <c r="AR708" s="479"/>
      <c r="AS708" s="584"/>
      <c r="AT708" s="584"/>
      <c r="AU708" s="585" t="str">
        <f t="shared" si="160"/>
        <v/>
      </c>
      <c r="AV708" s="585" t="str">
        <f t="shared" si="161"/>
        <v/>
      </c>
      <c r="AW708" s="479"/>
      <c r="AX708" s="479"/>
      <c r="AY708" s="587" t="str">
        <f t="shared" si="150"/>
        <v/>
      </c>
      <c r="AZ708" s="587" t="str">
        <f t="shared" si="151"/>
        <v/>
      </c>
      <c r="BA708" s="587" t="str">
        <f t="shared" si="152"/>
        <v/>
      </c>
      <c r="BB708" s="587" t="str">
        <f t="shared" si="153"/>
        <v/>
      </c>
      <c r="BC708" s="587" t="str">
        <f t="shared" si="154"/>
        <v/>
      </c>
      <c r="BD708" s="587" t="str">
        <f t="shared" si="155"/>
        <v/>
      </c>
      <c r="BE708" s="808"/>
      <c r="BF708" s="646"/>
      <c r="BG708" s="649"/>
      <c r="BH708" s="649"/>
    </row>
    <row r="709" spans="2:60" ht="13.5" customHeight="1" x14ac:dyDescent="0.25">
      <c r="B709" s="401"/>
      <c r="D709" s="416">
        <f t="shared" si="167"/>
        <v>699</v>
      </c>
      <c r="E709" s="534"/>
      <c r="F709" s="534"/>
      <c r="G709" s="534"/>
      <c r="H709" s="534"/>
      <c r="I709" s="571"/>
      <c r="J709" s="571"/>
      <c r="K709" s="571"/>
      <c r="L709" s="571"/>
      <c r="M709" s="571"/>
      <c r="N709" s="484"/>
      <c r="O709" s="484"/>
      <c r="P709" s="586"/>
      <c r="Q709" s="571"/>
      <c r="R709" s="571"/>
      <c r="S709" s="571"/>
      <c r="T709" s="899"/>
      <c r="U709" s="756"/>
      <c r="V709" s="756"/>
      <c r="W709" s="581"/>
      <c r="X709" s="571"/>
      <c r="Y709" s="571"/>
      <c r="Z709" s="571"/>
      <c r="AA709" s="791"/>
      <c r="AB709" s="583"/>
      <c r="AC709" s="571"/>
      <c r="AD709" s="813"/>
      <c r="AE709" s="646"/>
      <c r="AF709" s="730"/>
      <c r="AG709" s="646"/>
      <c r="AH709" s="730"/>
      <c r="AI709" s="646"/>
      <c r="AJ709" s="416">
        <f t="shared" si="166"/>
        <v>699</v>
      </c>
      <c r="AK709" s="416" t="str">
        <f t="shared" si="147"/>
        <v/>
      </c>
      <c r="AL709" s="416" t="str">
        <f t="shared" si="164"/>
        <v/>
      </c>
      <c r="AM709" s="416" t="str">
        <f t="shared" si="165"/>
        <v/>
      </c>
      <c r="AN709" s="731"/>
      <c r="AO709" s="732"/>
      <c r="AP709" s="732"/>
      <c r="AQ709" s="479"/>
      <c r="AR709" s="479"/>
      <c r="AS709" s="584"/>
      <c r="AT709" s="584"/>
      <c r="AU709" s="585" t="str">
        <f t="shared" si="160"/>
        <v/>
      </c>
      <c r="AV709" s="585" t="str">
        <f t="shared" si="161"/>
        <v/>
      </c>
      <c r="AW709" s="479"/>
      <c r="AX709" s="479"/>
      <c r="AY709" s="587" t="str">
        <f t="shared" si="150"/>
        <v/>
      </c>
      <c r="AZ709" s="587" t="str">
        <f t="shared" si="151"/>
        <v/>
      </c>
      <c r="BA709" s="587" t="str">
        <f t="shared" si="152"/>
        <v/>
      </c>
      <c r="BB709" s="587" t="str">
        <f t="shared" si="153"/>
        <v/>
      </c>
      <c r="BC709" s="587" t="str">
        <f t="shared" si="154"/>
        <v/>
      </c>
      <c r="BD709" s="587" t="str">
        <f t="shared" si="155"/>
        <v/>
      </c>
      <c r="BE709" s="808"/>
      <c r="BF709" s="646"/>
      <c r="BG709" s="649"/>
      <c r="BH709" s="649"/>
    </row>
    <row r="710" spans="2:60" ht="13.5" customHeight="1" x14ac:dyDescent="0.25">
      <c r="B710" s="401"/>
      <c r="D710" s="416">
        <f t="shared" si="167"/>
        <v>700</v>
      </c>
      <c r="E710" s="534"/>
      <c r="F710" s="534"/>
      <c r="G710" s="534"/>
      <c r="H710" s="534"/>
      <c r="I710" s="571"/>
      <c r="J710" s="571"/>
      <c r="K710" s="571"/>
      <c r="L710" s="571"/>
      <c r="M710" s="571"/>
      <c r="N710" s="484"/>
      <c r="O710" s="484"/>
      <c r="P710" s="586"/>
      <c r="Q710" s="571"/>
      <c r="R710" s="571"/>
      <c r="S710" s="571"/>
      <c r="T710" s="899"/>
      <c r="U710" s="756"/>
      <c r="V710" s="756"/>
      <c r="W710" s="581"/>
      <c r="X710" s="571"/>
      <c r="Y710" s="571"/>
      <c r="Z710" s="571"/>
      <c r="AA710" s="791"/>
      <c r="AB710" s="583"/>
      <c r="AC710" s="571"/>
      <c r="AD710" s="813"/>
      <c r="AE710" s="646"/>
      <c r="AF710" s="730"/>
      <c r="AG710" s="646"/>
      <c r="AH710" s="730"/>
      <c r="AI710" s="646"/>
      <c r="AJ710" s="416">
        <f t="shared" si="166"/>
        <v>700</v>
      </c>
      <c r="AK710" s="416" t="str">
        <f t="shared" si="147"/>
        <v/>
      </c>
      <c r="AL710" s="416" t="str">
        <f t="shared" si="164"/>
        <v/>
      </c>
      <c r="AM710" s="416" t="str">
        <f t="shared" si="165"/>
        <v/>
      </c>
      <c r="AN710" s="731"/>
      <c r="AO710" s="732"/>
      <c r="AP710" s="732"/>
      <c r="AQ710" s="479"/>
      <c r="AR710" s="479"/>
      <c r="AS710" s="584"/>
      <c r="AT710" s="584"/>
      <c r="AU710" s="585" t="str">
        <f t="shared" si="160"/>
        <v/>
      </c>
      <c r="AV710" s="585" t="str">
        <f t="shared" si="161"/>
        <v/>
      </c>
      <c r="AW710" s="479"/>
      <c r="AX710" s="479"/>
      <c r="AY710" s="587" t="str">
        <f t="shared" si="150"/>
        <v/>
      </c>
      <c r="AZ710" s="587" t="str">
        <f t="shared" si="151"/>
        <v/>
      </c>
      <c r="BA710" s="587" t="str">
        <f t="shared" si="152"/>
        <v/>
      </c>
      <c r="BB710" s="587" t="str">
        <f t="shared" si="153"/>
        <v/>
      </c>
      <c r="BC710" s="587" t="str">
        <f t="shared" si="154"/>
        <v/>
      </c>
      <c r="BD710" s="587" t="str">
        <f t="shared" si="155"/>
        <v/>
      </c>
      <c r="BE710" s="808"/>
      <c r="BF710" s="646"/>
      <c r="BG710" s="649"/>
      <c r="BH710" s="649"/>
    </row>
    <row r="711" spans="2:60" ht="13.5" customHeight="1" x14ac:dyDescent="0.25">
      <c r="B711" s="401"/>
      <c r="D711" s="416">
        <f t="shared" si="167"/>
        <v>701</v>
      </c>
      <c r="E711" s="534"/>
      <c r="F711" s="534"/>
      <c r="G711" s="534"/>
      <c r="H711" s="534"/>
      <c r="I711" s="571"/>
      <c r="J711" s="571"/>
      <c r="K711" s="571"/>
      <c r="L711" s="571"/>
      <c r="M711" s="571"/>
      <c r="N711" s="484"/>
      <c r="O711" s="484"/>
      <c r="P711" s="586"/>
      <c r="Q711" s="571"/>
      <c r="R711" s="571"/>
      <c r="S711" s="571"/>
      <c r="T711" s="899"/>
      <c r="U711" s="756"/>
      <c r="V711" s="756"/>
      <c r="W711" s="581"/>
      <c r="X711" s="571"/>
      <c r="Y711" s="571"/>
      <c r="Z711" s="571"/>
      <c r="AA711" s="791"/>
      <c r="AB711" s="583"/>
      <c r="AC711" s="571"/>
      <c r="AD711" s="813"/>
      <c r="AE711" s="646"/>
      <c r="AF711" s="730"/>
      <c r="AG711" s="646"/>
      <c r="AH711" s="730"/>
      <c r="AI711" s="646"/>
      <c r="AJ711" s="416">
        <f t="shared" si="166"/>
        <v>701</v>
      </c>
      <c r="AK711" s="416" t="str">
        <f t="shared" si="147"/>
        <v/>
      </c>
      <c r="AL711" s="416" t="str">
        <f t="shared" si="164"/>
        <v/>
      </c>
      <c r="AM711" s="416" t="str">
        <f t="shared" si="165"/>
        <v/>
      </c>
      <c r="AN711" s="731"/>
      <c r="AO711" s="732"/>
      <c r="AP711" s="732"/>
      <c r="AQ711" s="479"/>
      <c r="AR711" s="479"/>
      <c r="AS711" s="584"/>
      <c r="AT711" s="584"/>
      <c r="AU711" s="585" t="str">
        <f t="shared" si="160"/>
        <v/>
      </c>
      <c r="AV711" s="585" t="str">
        <f t="shared" si="161"/>
        <v/>
      </c>
      <c r="AW711" s="479"/>
      <c r="AX711" s="479"/>
      <c r="AY711" s="587" t="str">
        <f t="shared" si="150"/>
        <v/>
      </c>
      <c r="AZ711" s="587" t="str">
        <f t="shared" si="151"/>
        <v/>
      </c>
      <c r="BA711" s="587" t="str">
        <f t="shared" si="152"/>
        <v/>
      </c>
      <c r="BB711" s="587" t="str">
        <f t="shared" si="153"/>
        <v/>
      </c>
      <c r="BC711" s="587" t="str">
        <f t="shared" si="154"/>
        <v/>
      </c>
      <c r="BD711" s="587" t="str">
        <f t="shared" si="155"/>
        <v/>
      </c>
      <c r="BE711" s="808"/>
      <c r="BF711" s="646"/>
      <c r="BG711" s="649"/>
      <c r="BH711" s="649"/>
    </row>
    <row r="712" spans="2:60" ht="13.5" customHeight="1" x14ac:dyDescent="0.25">
      <c r="B712" s="401"/>
      <c r="D712" s="416">
        <f t="shared" si="167"/>
        <v>702</v>
      </c>
      <c r="E712" s="534"/>
      <c r="F712" s="534"/>
      <c r="G712" s="534"/>
      <c r="H712" s="534"/>
      <c r="I712" s="571"/>
      <c r="J712" s="571"/>
      <c r="K712" s="571"/>
      <c r="L712" s="571"/>
      <c r="M712" s="571"/>
      <c r="N712" s="484"/>
      <c r="O712" s="484"/>
      <c r="P712" s="586"/>
      <c r="Q712" s="571"/>
      <c r="R712" s="571"/>
      <c r="S712" s="571"/>
      <c r="T712" s="899"/>
      <c r="U712" s="756"/>
      <c r="V712" s="756"/>
      <c r="W712" s="581"/>
      <c r="X712" s="571"/>
      <c r="Y712" s="571"/>
      <c r="Z712" s="571"/>
      <c r="AA712" s="791"/>
      <c r="AB712" s="583"/>
      <c r="AC712" s="571"/>
      <c r="AD712" s="813"/>
      <c r="AE712" s="646"/>
      <c r="AF712" s="730"/>
      <c r="AG712" s="646"/>
      <c r="AH712" s="730"/>
      <c r="AI712" s="646"/>
      <c r="AJ712" s="416">
        <f t="shared" si="166"/>
        <v>702</v>
      </c>
      <c r="AK712" s="416" t="str">
        <f t="shared" si="147"/>
        <v/>
      </c>
      <c r="AL712" s="416" t="str">
        <f t="shared" si="164"/>
        <v/>
      </c>
      <c r="AM712" s="416" t="str">
        <f t="shared" si="165"/>
        <v/>
      </c>
      <c r="AN712" s="731"/>
      <c r="AO712" s="732"/>
      <c r="AP712" s="732"/>
      <c r="AQ712" s="479"/>
      <c r="AR712" s="479"/>
      <c r="AS712" s="584"/>
      <c r="AT712" s="584"/>
      <c r="AU712" s="585" t="str">
        <f t="shared" si="160"/>
        <v/>
      </c>
      <c r="AV712" s="585" t="str">
        <f t="shared" si="161"/>
        <v/>
      </c>
      <c r="AW712" s="479"/>
      <c r="AX712" s="479"/>
      <c r="AY712" s="587" t="str">
        <f t="shared" si="150"/>
        <v/>
      </c>
      <c r="AZ712" s="587" t="str">
        <f t="shared" si="151"/>
        <v/>
      </c>
      <c r="BA712" s="587" t="str">
        <f t="shared" si="152"/>
        <v/>
      </c>
      <c r="BB712" s="587" t="str">
        <f t="shared" si="153"/>
        <v/>
      </c>
      <c r="BC712" s="587" t="str">
        <f t="shared" si="154"/>
        <v/>
      </c>
      <c r="BD712" s="587" t="str">
        <f t="shared" si="155"/>
        <v/>
      </c>
      <c r="BE712" s="808"/>
      <c r="BF712" s="646"/>
      <c r="BG712" s="649"/>
      <c r="BH712" s="649"/>
    </row>
    <row r="713" spans="2:60" ht="13.5" customHeight="1" x14ac:dyDescent="0.25">
      <c r="B713" s="401"/>
      <c r="D713" s="416">
        <f t="shared" si="167"/>
        <v>703</v>
      </c>
      <c r="E713" s="534"/>
      <c r="F713" s="534"/>
      <c r="G713" s="534"/>
      <c r="H713" s="534"/>
      <c r="I713" s="571"/>
      <c r="J713" s="571"/>
      <c r="K713" s="571"/>
      <c r="L713" s="571"/>
      <c r="M713" s="571"/>
      <c r="N713" s="484"/>
      <c r="O713" s="484"/>
      <c r="P713" s="586"/>
      <c r="Q713" s="571"/>
      <c r="R713" s="571"/>
      <c r="S713" s="571"/>
      <c r="T713" s="899"/>
      <c r="U713" s="756"/>
      <c r="V713" s="756"/>
      <c r="W713" s="581"/>
      <c r="X713" s="571"/>
      <c r="Y713" s="571"/>
      <c r="Z713" s="571"/>
      <c r="AA713" s="791"/>
      <c r="AB713" s="583"/>
      <c r="AC713" s="571"/>
      <c r="AD713" s="813"/>
      <c r="AE713" s="646"/>
      <c r="AF713" s="730"/>
      <c r="AG713" s="646"/>
      <c r="AH713" s="730"/>
      <c r="AI713" s="646"/>
      <c r="AJ713" s="416">
        <f t="shared" si="166"/>
        <v>703</v>
      </c>
      <c r="AK713" s="416" t="str">
        <f t="shared" si="147"/>
        <v/>
      </c>
      <c r="AL713" s="416" t="str">
        <f t="shared" si="164"/>
        <v/>
      </c>
      <c r="AM713" s="416" t="str">
        <f t="shared" si="165"/>
        <v/>
      </c>
      <c r="AN713" s="731"/>
      <c r="AO713" s="732"/>
      <c r="AP713" s="732"/>
      <c r="AQ713" s="479"/>
      <c r="AR713" s="479"/>
      <c r="AS713" s="584"/>
      <c r="AT713" s="584"/>
      <c r="AU713" s="585" t="str">
        <f t="shared" si="160"/>
        <v/>
      </c>
      <c r="AV713" s="585" t="str">
        <f t="shared" si="161"/>
        <v/>
      </c>
      <c r="AW713" s="479"/>
      <c r="AX713" s="479"/>
      <c r="AY713" s="587" t="str">
        <f t="shared" si="150"/>
        <v/>
      </c>
      <c r="AZ713" s="587" t="str">
        <f t="shared" si="151"/>
        <v/>
      </c>
      <c r="BA713" s="587" t="str">
        <f t="shared" si="152"/>
        <v/>
      </c>
      <c r="BB713" s="587" t="str">
        <f t="shared" si="153"/>
        <v/>
      </c>
      <c r="BC713" s="587" t="str">
        <f t="shared" si="154"/>
        <v/>
      </c>
      <c r="BD713" s="587" t="str">
        <f t="shared" si="155"/>
        <v/>
      </c>
      <c r="BE713" s="808"/>
      <c r="BF713" s="646"/>
      <c r="BG713" s="649"/>
      <c r="BH713" s="649"/>
    </row>
    <row r="714" spans="2:60" ht="13.5" customHeight="1" x14ac:dyDescent="0.25">
      <c r="B714" s="401"/>
      <c r="D714" s="416">
        <f t="shared" si="167"/>
        <v>704</v>
      </c>
      <c r="E714" s="534"/>
      <c r="F714" s="534"/>
      <c r="G714" s="534"/>
      <c r="H714" s="534"/>
      <c r="I714" s="571"/>
      <c r="J714" s="571"/>
      <c r="K714" s="571"/>
      <c r="L714" s="571"/>
      <c r="M714" s="571"/>
      <c r="N714" s="484"/>
      <c r="O714" s="484"/>
      <c r="P714" s="586"/>
      <c r="Q714" s="571"/>
      <c r="R714" s="571"/>
      <c r="S714" s="571"/>
      <c r="T714" s="899"/>
      <c r="U714" s="756"/>
      <c r="V714" s="756"/>
      <c r="W714" s="581"/>
      <c r="X714" s="571"/>
      <c r="Y714" s="571"/>
      <c r="Z714" s="571"/>
      <c r="AA714" s="791"/>
      <c r="AB714" s="583"/>
      <c r="AC714" s="571"/>
      <c r="AD714" s="813"/>
      <c r="AE714" s="646"/>
      <c r="AF714" s="730"/>
      <c r="AG714" s="646"/>
      <c r="AH714" s="730"/>
      <c r="AI714" s="646"/>
      <c r="AJ714" s="416">
        <f t="shared" si="166"/>
        <v>704</v>
      </c>
      <c r="AK714" s="416" t="str">
        <f t="shared" si="147"/>
        <v/>
      </c>
      <c r="AL714" s="416" t="str">
        <f t="shared" si="164"/>
        <v/>
      </c>
      <c r="AM714" s="416" t="str">
        <f t="shared" si="165"/>
        <v/>
      </c>
      <c r="AN714" s="731"/>
      <c r="AO714" s="732"/>
      <c r="AP714" s="732"/>
      <c r="AQ714" s="479"/>
      <c r="AR714" s="479"/>
      <c r="AS714" s="584"/>
      <c r="AT714" s="584"/>
      <c r="AU714" s="585" t="str">
        <f t="shared" si="160"/>
        <v/>
      </c>
      <c r="AV714" s="585" t="str">
        <f t="shared" si="161"/>
        <v/>
      </c>
      <c r="AW714" s="479"/>
      <c r="AX714" s="479"/>
      <c r="AY714" s="587" t="str">
        <f t="shared" si="150"/>
        <v/>
      </c>
      <c r="AZ714" s="587" t="str">
        <f t="shared" si="151"/>
        <v/>
      </c>
      <c r="BA714" s="587" t="str">
        <f t="shared" si="152"/>
        <v/>
      </c>
      <c r="BB714" s="587" t="str">
        <f t="shared" si="153"/>
        <v/>
      </c>
      <c r="BC714" s="587" t="str">
        <f t="shared" si="154"/>
        <v/>
      </c>
      <c r="BD714" s="587" t="str">
        <f t="shared" si="155"/>
        <v/>
      </c>
      <c r="BE714" s="808"/>
      <c r="BF714" s="646"/>
      <c r="BG714" s="649"/>
      <c r="BH714" s="649"/>
    </row>
    <row r="715" spans="2:60" ht="13.5" customHeight="1" x14ac:dyDescent="0.25">
      <c r="B715" s="401"/>
      <c r="D715" s="416">
        <f t="shared" si="167"/>
        <v>705</v>
      </c>
      <c r="E715" s="534"/>
      <c r="F715" s="534"/>
      <c r="G715" s="534"/>
      <c r="H715" s="534"/>
      <c r="I715" s="571"/>
      <c r="J715" s="571"/>
      <c r="K715" s="571"/>
      <c r="L715" s="571"/>
      <c r="M715" s="571"/>
      <c r="N715" s="484"/>
      <c r="O715" s="484"/>
      <c r="P715" s="586"/>
      <c r="Q715" s="571"/>
      <c r="R715" s="571"/>
      <c r="S715" s="571"/>
      <c r="T715" s="899"/>
      <c r="U715" s="756"/>
      <c r="V715" s="756"/>
      <c r="W715" s="581"/>
      <c r="X715" s="571"/>
      <c r="Y715" s="571"/>
      <c r="Z715" s="571"/>
      <c r="AA715" s="791"/>
      <c r="AB715" s="583"/>
      <c r="AC715" s="571"/>
      <c r="AD715" s="813"/>
      <c r="AE715" s="646"/>
      <c r="AF715" s="730"/>
      <c r="AG715" s="646"/>
      <c r="AH715" s="730"/>
      <c r="AI715" s="646"/>
      <c r="AJ715" s="416">
        <f t="shared" si="166"/>
        <v>705</v>
      </c>
      <c r="AK715" s="416" t="str">
        <f t="shared" si="147"/>
        <v/>
      </c>
      <c r="AL715" s="416" t="str">
        <f t="shared" si="164"/>
        <v/>
      </c>
      <c r="AM715" s="416" t="str">
        <f t="shared" si="165"/>
        <v/>
      </c>
      <c r="AN715" s="731"/>
      <c r="AO715" s="732"/>
      <c r="AP715" s="732"/>
      <c r="AQ715" s="479"/>
      <c r="AR715" s="479"/>
      <c r="AS715" s="584"/>
      <c r="AT715" s="584"/>
      <c r="AU715" s="585" t="str">
        <f t="shared" si="160"/>
        <v/>
      </c>
      <c r="AV715" s="585" t="str">
        <f t="shared" si="161"/>
        <v/>
      </c>
      <c r="AW715" s="479"/>
      <c r="AX715" s="479"/>
      <c r="AY715" s="587" t="str">
        <f t="shared" si="150"/>
        <v/>
      </c>
      <c r="AZ715" s="587" t="str">
        <f t="shared" si="151"/>
        <v/>
      </c>
      <c r="BA715" s="587" t="str">
        <f t="shared" si="152"/>
        <v/>
      </c>
      <c r="BB715" s="587" t="str">
        <f t="shared" si="153"/>
        <v/>
      </c>
      <c r="BC715" s="587" t="str">
        <f t="shared" si="154"/>
        <v/>
      </c>
      <c r="BD715" s="587" t="str">
        <f t="shared" si="155"/>
        <v/>
      </c>
      <c r="BE715" s="808"/>
      <c r="BF715" s="646"/>
      <c r="BG715" s="649"/>
      <c r="BH715" s="649"/>
    </row>
    <row r="716" spans="2:60" ht="13.5" customHeight="1" x14ac:dyDescent="0.25">
      <c r="B716" s="401"/>
      <c r="D716" s="416">
        <f t="shared" si="167"/>
        <v>706</v>
      </c>
      <c r="E716" s="534"/>
      <c r="F716" s="534"/>
      <c r="G716" s="534"/>
      <c r="H716" s="534"/>
      <c r="I716" s="571"/>
      <c r="J716" s="571"/>
      <c r="K716" s="571"/>
      <c r="L716" s="571"/>
      <c r="M716" s="571"/>
      <c r="N716" s="484"/>
      <c r="O716" s="484"/>
      <c r="P716" s="586"/>
      <c r="Q716" s="571"/>
      <c r="R716" s="571"/>
      <c r="S716" s="571"/>
      <c r="T716" s="899"/>
      <c r="U716" s="756"/>
      <c r="V716" s="756"/>
      <c r="W716" s="581"/>
      <c r="X716" s="571"/>
      <c r="Y716" s="571"/>
      <c r="Z716" s="571"/>
      <c r="AA716" s="791"/>
      <c r="AB716" s="583"/>
      <c r="AC716" s="571"/>
      <c r="AD716" s="813"/>
      <c r="AE716" s="646"/>
      <c r="AF716" s="730"/>
      <c r="AG716" s="646"/>
      <c r="AH716" s="730"/>
      <c r="AI716" s="646"/>
      <c r="AJ716" s="416">
        <f t="shared" si="166"/>
        <v>706</v>
      </c>
      <c r="AK716" s="416" t="str">
        <f t="shared" si="147"/>
        <v/>
      </c>
      <c r="AL716" s="416" t="str">
        <f t="shared" si="164"/>
        <v/>
      </c>
      <c r="AM716" s="416" t="str">
        <f t="shared" si="165"/>
        <v/>
      </c>
      <c r="AN716" s="731"/>
      <c r="AO716" s="732"/>
      <c r="AP716" s="732"/>
      <c r="AQ716" s="479"/>
      <c r="AR716" s="479"/>
      <c r="AS716" s="584"/>
      <c r="AT716" s="584"/>
      <c r="AU716" s="585" t="str">
        <f t="shared" ref="AU716:AU779" si="168">IF(P716="","",IF(L716="○",AO716*3.6/1000*P716*AQ716*AS716+AP716*3.6/1000*P716*AR716*AT716,""))</f>
        <v/>
      </c>
      <c r="AV716" s="585" t="str">
        <f t="shared" ref="AV716:AV779" si="169">IF(P716="","",IF(L716&lt;&gt;"○",AO716/1000*P716*AQ716*AS716+AP716/1000*P716*AR716*AT716,""))</f>
        <v/>
      </c>
      <c r="AW716" s="479"/>
      <c r="AX716" s="479"/>
      <c r="AY716" s="587" t="str">
        <f t="shared" si="150"/>
        <v/>
      </c>
      <c r="AZ716" s="587" t="str">
        <f t="shared" si="151"/>
        <v/>
      </c>
      <c r="BA716" s="587" t="str">
        <f t="shared" si="152"/>
        <v/>
      </c>
      <c r="BB716" s="587" t="str">
        <f t="shared" si="153"/>
        <v/>
      </c>
      <c r="BC716" s="587" t="str">
        <f t="shared" si="154"/>
        <v/>
      </c>
      <c r="BD716" s="587" t="str">
        <f t="shared" si="155"/>
        <v/>
      </c>
      <c r="BE716" s="808"/>
      <c r="BF716" s="646"/>
      <c r="BG716" s="649"/>
      <c r="BH716" s="649"/>
    </row>
    <row r="717" spans="2:60" ht="13.5" customHeight="1" x14ac:dyDescent="0.25">
      <c r="B717" s="401"/>
      <c r="D717" s="416">
        <f t="shared" si="167"/>
        <v>707</v>
      </c>
      <c r="E717" s="534"/>
      <c r="F717" s="534"/>
      <c r="G717" s="534"/>
      <c r="H717" s="534"/>
      <c r="I717" s="571"/>
      <c r="J717" s="571"/>
      <c r="K717" s="571"/>
      <c r="L717" s="571"/>
      <c r="M717" s="571"/>
      <c r="N717" s="484"/>
      <c r="O717" s="484"/>
      <c r="P717" s="586"/>
      <c r="Q717" s="571"/>
      <c r="R717" s="571"/>
      <c r="S717" s="571"/>
      <c r="T717" s="899"/>
      <c r="U717" s="756"/>
      <c r="V717" s="756"/>
      <c r="W717" s="581"/>
      <c r="X717" s="571"/>
      <c r="Y717" s="571"/>
      <c r="Z717" s="571"/>
      <c r="AA717" s="791"/>
      <c r="AB717" s="583"/>
      <c r="AC717" s="571"/>
      <c r="AD717" s="813"/>
      <c r="AE717" s="646"/>
      <c r="AF717" s="730"/>
      <c r="AG717" s="646"/>
      <c r="AH717" s="730"/>
      <c r="AI717" s="646"/>
      <c r="AJ717" s="416">
        <f t="shared" si="166"/>
        <v>707</v>
      </c>
      <c r="AK717" s="416" t="str">
        <f t="shared" si="147"/>
        <v/>
      </c>
      <c r="AL717" s="416" t="str">
        <f t="shared" si="164"/>
        <v/>
      </c>
      <c r="AM717" s="416" t="str">
        <f t="shared" si="165"/>
        <v/>
      </c>
      <c r="AN717" s="731"/>
      <c r="AO717" s="732"/>
      <c r="AP717" s="732"/>
      <c r="AQ717" s="479"/>
      <c r="AR717" s="479"/>
      <c r="AS717" s="584"/>
      <c r="AT717" s="584"/>
      <c r="AU717" s="585" t="str">
        <f t="shared" si="168"/>
        <v/>
      </c>
      <c r="AV717" s="585" t="str">
        <f t="shared" si="169"/>
        <v/>
      </c>
      <c r="AW717" s="479"/>
      <c r="AX717" s="479"/>
      <c r="AY717" s="587" t="str">
        <f t="shared" si="150"/>
        <v/>
      </c>
      <c r="AZ717" s="587" t="str">
        <f t="shared" si="151"/>
        <v/>
      </c>
      <c r="BA717" s="587" t="str">
        <f t="shared" si="152"/>
        <v/>
      </c>
      <c r="BB717" s="587" t="str">
        <f t="shared" si="153"/>
        <v/>
      </c>
      <c r="BC717" s="587" t="str">
        <f t="shared" si="154"/>
        <v/>
      </c>
      <c r="BD717" s="587" t="str">
        <f t="shared" si="155"/>
        <v/>
      </c>
      <c r="BE717" s="808"/>
      <c r="BF717" s="646"/>
      <c r="BG717" s="649"/>
      <c r="BH717" s="649"/>
    </row>
    <row r="718" spans="2:60" ht="13.5" customHeight="1" x14ac:dyDescent="0.25">
      <c r="B718" s="401"/>
      <c r="D718" s="416">
        <f t="shared" si="167"/>
        <v>708</v>
      </c>
      <c r="E718" s="534"/>
      <c r="F718" s="534"/>
      <c r="G718" s="534"/>
      <c r="H718" s="534"/>
      <c r="I718" s="571"/>
      <c r="J718" s="571"/>
      <c r="K718" s="571"/>
      <c r="L718" s="571"/>
      <c r="M718" s="571"/>
      <c r="N718" s="484"/>
      <c r="O718" s="484"/>
      <c r="P718" s="586"/>
      <c r="Q718" s="571"/>
      <c r="R718" s="571"/>
      <c r="S718" s="571"/>
      <c r="T718" s="899"/>
      <c r="U718" s="756"/>
      <c r="V718" s="756"/>
      <c r="W718" s="581"/>
      <c r="X718" s="571"/>
      <c r="Y718" s="571"/>
      <c r="Z718" s="571"/>
      <c r="AA718" s="791"/>
      <c r="AB718" s="583"/>
      <c r="AC718" s="571"/>
      <c r="AD718" s="813"/>
      <c r="AE718" s="646"/>
      <c r="AF718" s="730"/>
      <c r="AG718" s="646"/>
      <c r="AH718" s="730"/>
      <c r="AI718" s="646"/>
      <c r="AJ718" s="416">
        <f t="shared" si="166"/>
        <v>708</v>
      </c>
      <c r="AK718" s="416" t="str">
        <f t="shared" si="147"/>
        <v/>
      </c>
      <c r="AL718" s="416" t="str">
        <f t="shared" si="164"/>
        <v/>
      </c>
      <c r="AM718" s="416" t="str">
        <f t="shared" si="165"/>
        <v/>
      </c>
      <c r="AN718" s="731"/>
      <c r="AO718" s="732"/>
      <c r="AP718" s="732"/>
      <c r="AQ718" s="479"/>
      <c r="AR718" s="479"/>
      <c r="AS718" s="584"/>
      <c r="AT718" s="584"/>
      <c r="AU718" s="585" t="str">
        <f t="shared" si="168"/>
        <v/>
      </c>
      <c r="AV718" s="585" t="str">
        <f t="shared" si="169"/>
        <v/>
      </c>
      <c r="AW718" s="479"/>
      <c r="AX718" s="479"/>
      <c r="AY718" s="587" t="str">
        <f t="shared" si="150"/>
        <v/>
      </c>
      <c r="AZ718" s="587" t="str">
        <f t="shared" si="151"/>
        <v/>
      </c>
      <c r="BA718" s="587" t="str">
        <f t="shared" si="152"/>
        <v/>
      </c>
      <c r="BB718" s="587" t="str">
        <f t="shared" si="153"/>
        <v/>
      </c>
      <c r="BC718" s="587" t="str">
        <f t="shared" si="154"/>
        <v/>
      </c>
      <c r="BD718" s="587" t="str">
        <f t="shared" si="155"/>
        <v/>
      </c>
      <c r="BE718" s="808"/>
      <c r="BF718" s="646"/>
      <c r="BG718" s="649"/>
      <c r="BH718" s="649"/>
    </row>
    <row r="719" spans="2:60" ht="13.5" customHeight="1" x14ac:dyDescent="0.25">
      <c r="B719" s="401"/>
      <c r="D719" s="416">
        <f t="shared" si="167"/>
        <v>709</v>
      </c>
      <c r="E719" s="534"/>
      <c r="F719" s="534"/>
      <c r="G719" s="534"/>
      <c r="H719" s="534"/>
      <c r="I719" s="571"/>
      <c r="J719" s="571"/>
      <c r="K719" s="571"/>
      <c r="L719" s="571"/>
      <c r="M719" s="571"/>
      <c r="N719" s="484"/>
      <c r="O719" s="484"/>
      <c r="P719" s="586"/>
      <c r="Q719" s="571"/>
      <c r="R719" s="571"/>
      <c r="S719" s="571"/>
      <c r="T719" s="899"/>
      <c r="U719" s="756"/>
      <c r="V719" s="756"/>
      <c r="W719" s="581"/>
      <c r="X719" s="571"/>
      <c r="Y719" s="571"/>
      <c r="Z719" s="571"/>
      <c r="AA719" s="791"/>
      <c r="AB719" s="583"/>
      <c r="AC719" s="571"/>
      <c r="AD719" s="813"/>
      <c r="AE719" s="646"/>
      <c r="AF719" s="730"/>
      <c r="AG719" s="646"/>
      <c r="AH719" s="730"/>
      <c r="AI719" s="646"/>
      <c r="AJ719" s="416">
        <f t="shared" si="166"/>
        <v>709</v>
      </c>
      <c r="AK719" s="416" t="str">
        <f t="shared" si="147"/>
        <v/>
      </c>
      <c r="AL719" s="416" t="str">
        <f t="shared" si="164"/>
        <v/>
      </c>
      <c r="AM719" s="416" t="str">
        <f t="shared" si="165"/>
        <v/>
      </c>
      <c r="AN719" s="731"/>
      <c r="AO719" s="732"/>
      <c r="AP719" s="732"/>
      <c r="AQ719" s="479"/>
      <c r="AR719" s="479"/>
      <c r="AS719" s="584"/>
      <c r="AT719" s="584"/>
      <c r="AU719" s="585" t="str">
        <f t="shared" si="168"/>
        <v/>
      </c>
      <c r="AV719" s="585" t="str">
        <f t="shared" si="169"/>
        <v/>
      </c>
      <c r="AW719" s="479"/>
      <c r="AX719" s="479"/>
      <c r="AY719" s="587" t="str">
        <f t="shared" si="150"/>
        <v/>
      </c>
      <c r="AZ719" s="587" t="str">
        <f t="shared" si="151"/>
        <v/>
      </c>
      <c r="BA719" s="587" t="str">
        <f t="shared" si="152"/>
        <v/>
      </c>
      <c r="BB719" s="587" t="str">
        <f t="shared" si="153"/>
        <v/>
      </c>
      <c r="BC719" s="587" t="str">
        <f t="shared" si="154"/>
        <v/>
      </c>
      <c r="BD719" s="587" t="str">
        <f t="shared" si="155"/>
        <v/>
      </c>
      <c r="BE719" s="808"/>
      <c r="BF719" s="646"/>
      <c r="BG719" s="649"/>
      <c r="BH719" s="649"/>
    </row>
    <row r="720" spans="2:60" ht="13.5" customHeight="1" x14ac:dyDescent="0.25">
      <c r="B720" s="401"/>
      <c r="D720" s="416">
        <f t="shared" si="167"/>
        <v>710</v>
      </c>
      <c r="E720" s="534"/>
      <c r="F720" s="534"/>
      <c r="G720" s="534"/>
      <c r="H720" s="534"/>
      <c r="I720" s="571"/>
      <c r="J720" s="571"/>
      <c r="K720" s="571"/>
      <c r="L720" s="571"/>
      <c r="M720" s="571"/>
      <c r="N720" s="484"/>
      <c r="O720" s="484"/>
      <c r="P720" s="586"/>
      <c r="Q720" s="571"/>
      <c r="R720" s="571"/>
      <c r="S720" s="571"/>
      <c r="T720" s="899"/>
      <c r="U720" s="756"/>
      <c r="V720" s="756"/>
      <c r="W720" s="581"/>
      <c r="X720" s="571"/>
      <c r="Y720" s="571"/>
      <c r="Z720" s="571"/>
      <c r="AA720" s="791"/>
      <c r="AB720" s="583"/>
      <c r="AC720" s="571"/>
      <c r="AD720" s="813"/>
      <c r="AE720" s="646"/>
      <c r="AF720" s="730"/>
      <c r="AG720" s="646"/>
      <c r="AH720" s="730"/>
      <c r="AI720" s="646"/>
      <c r="AJ720" s="416">
        <f t="shared" si="166"/>
        <v>710</v>
      </c>
      <c r="AK720" s="416" t="str">
        <f t="shared" si="147"/>
        <v/>
      </c>
      <c r="AL720" s="416" t="str">
        <f t="shared" si="164"/>
        <v/>
      </c>
      <c r="AM720" s="416" t="str">
        <f t="shared" si="165"/>
        <v/>
      </c>
      <c r="AN720" s="731"/>
      <c r="AO720" s="732"/>
      <c r="AP720" s="732"/>
      <c r="AQ720" s="479"/>
      <c r="AR720" s="479"/>
      <c r="AS720" s="584"/>
      <c r="AT720" s="584"/>
      <c r="AU720" s="585" t="str">
        <f t="shared" si="168"/>
        <v/>
      </c>
      <c r="AV720" s="585" t="str">
        <f t="shared" si="169"/>
        <v/>
      </c>
      <c r="AW720" s="479"/>
      <c r="AX720" s="479"/>
      <c r="AY720" s="587" t="str">
        <f t="shared" si="150"/>
        <v/>
      </c>
      <c r="AZ720" s="587" t="str">
        <f t="shared" si="151"/>
        <v/>
      </c>
      <c r="BA720" s="587" t="str">
        <f t="shared" si="152"/>
        <v/>
      </c>
      <c r="BB720" s="587" t="str">
        <f t="shared" si="153"/>
        <v/>
      </c>
      <c r="BC720" s="587" t="str">
        <f t="shared" si="154"/>
        <v/>
      </c>
      <c r="BD720" s="587" t="str">
        <f t="shared" si="155"/>
        <v/>
      </c>
      <c r="BE720" s="808"/>
      <c r="BF720" s="646"/>
      <c r="BG720" s="649"/>
      <c r="BH720" s="649"/>
    </row>
    <row r="721" spans="2:60" ht="13.5" customHeight="1" x14ac:dyDescent="0.25">
      <c r="B721" s="401"/>
      <c r="D721" s="416">
        <f t="shared" si="167"/>
        <v>711</v>
      </c>
      <c r="E721" s="534"/>
      <c r="F721" s="534"/>
      <c r="G721" s="534"/>
      <c r="H721" s="534"/>
      <c r="I721" s="571"/>
      <c r="J721" s="571"/>
      <c r="K721" s="571"/>
      <c r="L721" s="571"/>
      <c r="M721" s="571"/>
      <c r="N721" s="484"/>
      <c r="O721" s="484"/>
      <c r="P721" s="586"/>
      <c r="Q721" s="571"/>
      <c r="R721" s="571"/>
      <c r="S721" s="571"/>
      <c r="T721" s="899"/>
      <c r="U721" s="756"/>
      <c r="V721" s="756"/>
      <c r="W721" s="581"/>
      <c r="X721" s="571"/>
      <c r="Y721" s="571"/>
      <c r="Z721" s="571"/>
      <c r="AA721" s="791"/>
      <c r="AB721" s="583"/>
      <c r="AC721" s="571"/>
      <c r="AD721" s="813"/>
      <c r="AE721" s="646"/>
      <c r="AF721" s="730"/>
      <c r="AG721" s="646"/>
      <c r="AH721" s="730"/>
      <c r="AI721" s="646"/>
      <c r="AJ721" s="416">
        <f t="shared" si="166"/>
        <v>711</v>
      </c>
      <c r="AK721" s="416" t="str">
        <f t="shared" si="147"/>
        <v/>
      </c>
      <c r="AL721" s="416" t="str">
        <f t="shared" si="164"/>
        <v/>
      </c>
      <c r="AM721" s="416" t="str">
        <f t="shared" si="165"/>
        <v/>
      </c>
      <c r="AN721" s="731"/>
      <c r="AO721" s="732"/>
      <c r="AP721" s="732"/>
      <c r="AQ721" s="479"/>
      <c r="AR721" s="479"/>
      <c r="AS721" s="584"/>
      <c r="AT721" s="584"/>
      <c r="AU721" s="585" t="str">
        <f t="shared" si="168"/>
        <v/>
      </c>
      <c r="AV721" s="585" t="str">
        <f t="shared" si="169"/>
        <v/>
      </c>
      <c r="AW721" s="479"/>
      <c r="AX721" s="479"/>
      <c r="AY721" s="587" t="str">
        <f t="shared" si="150"/>
        <v/>
      </c>
      <c r="AZ721" s="587" t="str">
        <f t="shared" si="151"/>
        <v/>
      </c>
      <c r="BA721" s="587" t="str">
        <f t="shared" si="152"/>
        <v/>
      </c>
      <c r="BB721" s="587" t="str">
        <f t="shared" si="153"/>
        <v/>
      </c>
      <c r="BC721" s="587" t="str">
        <f t="shared" si="154"/>
        <v/>
      </c>
      <c r="BD721" s="587" t="str">
        <f t="shared" si="155"/>
        <v/>
      </c>
      <c r="BE721" s="808"/>
      <c r="BF721" s="646"/>
      <c r="BG721" s="649"/>
      <c r="BH721" s="649"/>
    </row>
    <row r="722" spans="2:60" ht="13.5" customHeight="1" x14ac:dyDescent="0.25">
      <c r="B722" s="401"/>
      <c r="D722" s="416">
        <f t="shared" si="167"/>
        <v>712</v>
      </c>
      <c r="E722" s="534"/>
      <c r="F722" s="534"/>
      <c r="G722" s="534"/>
      <c r="H722" s="534"/>
      <c r="I722" s="571"/>
      <c r="J722" s="571"/>
      <c r="K722" s="571"/>
      <c r="L722" s="571"/>
      <c r="M722" s="571"/>
      <c r="N722" s="484"/>
      <c r="O722" s="484"/>
      <c r="P722" s="586"/>
      <c r="Q722" s="571"/>
      <c r="R722" s="571"/>
      <c r="S722" s="571"/>
      <c r="T722" s="899"/>
      <c r="U722" s="756"/>
      <c r="V722" s="756"/>
      <c r="W722" s="581"/>
      <c r="X722" s="571"/>
      <c r="Y722" s="571"/>
      <c r="Z722" s="571"/>
      <c r="AA722" s="791"/>
      <c r="AB722" s="583"/>
      <c r="AC722" s="571"/>
      <c r="AD722" s="813"/>
      <c r="AE722" s="646"/>
      <c r="AF722" s="730"/>
      <c r="AG722" s="646"/>
      <c r="AH722" s="730"/>
      <c r="AI722" s="646"/>
      <c r="AJ722" s="416">
        <f t="shared" si="166"/>
        <v>712</v>
      </c>
      <c r="AK722" s="416" t="str">
        <f t="shared" si="147"/>
        <v/>
      </c>
      <c r="AL722" s="416" t="str">
        <f t="shared" si="164"/>
        <v/>
      </c>
      <c r="AM722" s="416" t="str">
        <f t="shared" si="165"/>
        <v/>
      </c>
      <c r="AN722" s="731"/>
      <c r="AO722" s="732"/>
      <c r="AP722" s="732"/>
      <c r="AQ722" s="479"/>
      <c r="AR722" s="479"/>
      <c r="AS722" s="584"/>
      <c r="AT722" s="584"/>
      <c r="AU722" s="585" t="str">
        <f t="shared" si="168"/>
        <v/>
      </c>
      <c r="AV722" s="585" t="str">
        <f t="shared" si="169"/>
        <v/>
      </c>
      <c r="AW722" s="479"/>
      <c r="AX722" s="479"/>
      <c r="AY722" s="587" t="str">
        <f t="shared" si="150"/>
        <v/>
      </c>
      <c r="AZ722" s="587" t="str">
        <f t="shared" si="151"/>
        <v/>
      </c>
      <c r="BA722" s="587" t="str">
        <f t="shared" si="152"/>
        <v/>
      </c>
      <c r="BB722" s="587" t="str">
        <f t="shared" si="153"/>
        <v/>
      </c>
      <c r="BC722" s="587" t="str">
        <f t="shared" si="154"/>
        <v/>
      </c>
      <c r="BD722" s="587" t="str">
        <f t="shared" si="155"/>
        <v/>
      </c>
      <c r="BE722" s="808"/>
      <c r="BF722" s="646"/>
      <c r="BG722" s="649"/>
      <c r="BH722" s="649"/>
    </row>
    <row r="723" spans="2:60" ht="13.5" customHeight="1" x14ac:dyDescent="0.25">
      <c r="B723" s="401"/>
      <c r="D723" s="416">
        <f t="shared" si="167"/>
        <v>713</v>
      </c>
      <c r="E723" s="534"/>
      <c r="F723" s="534"/>
      <c r="G723" s="534"/>
      <c r="H723" s="534"/>
      <c r="I723" s="571"/>
      <c r="J723" s="571"/>
      <c r="K723" s="571"/>
      <c r="L723" s="571"/>
      <c r="M723" s="571"/>
      <c r="N723" s="484"/>
      <c r="O723" s="484"/>
      <c r="P723" s="586"/>
      <c r="Q723" s="571"/>
      <c r="R723" s="571"/>
      <c r="S723" s="571"/>
      <c r="T723" s="899"/>
      <c r="U723" s="756"/>
      <c r="V723" s="756"/>
      <c r="W723" s="581"/>
      <c r="X723" s="571"/>
      <c r="Y723" s="571"/>
      <c r="Z723" s="571"/>
      <c r="AA723" s="791"/>
      <c r="AB723" s="583"/>
      <c r="AC723" s="571"/>
      <c r="AD723" s="813"/>
      <c r="AE723" s="646"/>
      <c r="AF723" s="730"/>
      <c r="AG723" s="646"/>
      <c r="AH723" s="730"/>
      <c r="AI723" s="646"/>
      <c r="AJ723" s="416">
        <f t="shared" si="166"/>
        <v>713</v>
      </c>
      <c r="AK723" s="416" t="str">
        <f t="shared" si="147"/>
        <v/>
      </c>
      <c r="AL723" s="416" t="str">
        <f t="shared" si="164"/>
        <v/>
      </c>
      <c r="AM723" s="416" t="str">
        <f t="shared" si="165"/>
        <v/>
      </c>
      <c r="AN723" s="731"/>
      <c r="AO723" s="732"/>
      <c r="AP723" s="732"/>
      <c r="AQ723" s="479"/>
      <c r="AR723" s="479"/>
      <c r="AS723" s="584"/>
      <c r="AT723" s="584"/>
      <c r="AU723" s="585" t="str">
        <f t="shared" si="168"/>
        <v/>
      </c>
      <c r="AV723" s="585" t="str">
        <f t="shared" si="169"/>
        <v/>
      </c>
      <c r="AW723" s="479"/>
      <c r="AX723" s="479"/>
      <c r="AY723" s="587" t="str">
        <f t="shared" si="150"/>
        <v/>
      </c>
      <c r="AZ723" s="587" t="str">
        <f t="shared" si="151"/>
        <v/>
      </c>
      <c r="BA723" s="587" t="str">
        <f t="shared" si="152"/>
        <v/>
      </c>
      <c r="BB723" s="587" t="str">
        <f t="shared" si="153"/>
        <v/>
      </c>
      <c r="BC723" s="587" t="str">
        <f t="shared" si="154"/>
        <v/>
      </c>
      <c r="BD723" s="587" t="str">
        <f t="shared" si="155"/>
        <v/>
      </c>
      <c r="BE723" s="808"/>
      <c r="BF723" s="646"/>
      <c r="BG723" s="649"/>
      <c r="BH723" s="649"/>
    </row>
    <row r="724" spans="2:60" ht="13.5" customHeight="1" x14ac:dyDescent="0.25">
      <c r="B724" s="401"/>
      <c r="D724" s="416">
        <f t="shared" si="167"/>
        <v>714</v>
      </c>
      <c r="E724" s="534"/>
      <c r="F724" s="534"/>
      <c r="G724" s="534"/>
      <c r="H724" s="534"/>
      <c r="I724" s="571"/>
      <c r="J724" s="571"/>
      <c r="K724" s="571"/>
      <c r="L724" s="571"/>
      <c r="M724" s="571"/>
      <c r="N724" s="484"/>
      <c r="O724" s="484"/>
      <c r="P724" s="586"/>
      <c r="Q724" s="571"/>
      <c r="R724" s="571"/>
      <c r="S724" s="571"/>
      <c r="T724" s="899"/>
      <c r="U724" s="756"/>
      <c r="V724" s="756"/>
      <c r="W724" s="581"/>
      <c r="X724" s="571"/>
      <c r="Y724" s="571"/>
      <c r="Z724" s="571"/>
      <c r="AA724" s="791"/>
      <c r="AB724" s="583"/>
      <c r="AC724" s="571"/>
      <c r="AD724" s="813"/>
      <c r="AE724" s="646"/>
      <c r="AF724" s="730"/>
      <c r="AG724" s="646"/>
      <c r="AH724" s="730"/>
      <c r="AI724" s="646"/>
      <c r="AJ724" s="416">
        <f t="shared" si="166"/>
        <v>714</v>
      </c>
      <c r="AK724" s="416" t="str">
        <f t="shared" si="147"/>
        <v/>
      </c>
      <c r="AL724" s="416" t="str">
        <f t="shared" si="164"/>
        <v/>
      </c>
      <c r="AM724" s="416" t="str">
        <f t="shared" si="165"/>
        <v/>
      </c>
      <c r="AN724" s="731"/>
      <c r="AO724" s="732"/>
      <c r="AP724" s="732"/>
      <c r="AQ724" s="479"/>
      <c r="AR724" s="479"/>
      <c r="AS724" s="584"/>
      <c r="AT724" s="584"/>
      <c r="AU724" s="585" t="str">
        <f t="shared" si="168"/>
        <v/>
      </c>
      <c r="AV724" s="585" t="str">
        <f t="shared" si="169"/>
        <v/>
      </c>
      <c r="AW724" s="479"/>
      <c r="AX724" s="479"/>
      <c r="AY724" s="587" t="str">
        <f t="shared" si="150"/>
        <v/>
      </c>
      <c r="AZ724" s="587" t="str">
        <f t="shared" si="151"/>
        <v/>
      </c>
      <c r="BA724" s="587" t="str">
        <f t="shared" si="152"/>
        <v/>
      </c>
      <c r="BB724" s="587" t="str">
        <f t="shared" si="153"/>
        <v/>
      </c>
      <c r="BC724" s="587" t="str">
        <f t="shared" si="154"/>
        <v/>
      </c>
      <c r="BD724" s="587" t="str">
        <f t="shared" si="155"/>
        <v/>
      </c>
      <c r="BE724" s="808"/>
      <c r="BF724" s="646"/>
      <c r="BG724" s="649"/>
      <c r="BH724" s="649"/>
    </row>
    <row r="725" spans="2:60" ht="13.5" customHeight="1" x14ac:dyDescent="0.25">
      <c r="B725" s="401"/>
      <c r="D725" s="416">
        <f t="shared" si="167"/>
        <v>715</v>
      </c>
      <c r="E725" s="534"/>
      <c r="F725" s="534"/>
      <c r="G725" s="534"/>
      <c r="H725" s="534"/>
      <c r="I725" s="571"/>
      <c r="J725" s="571"/>
      <c r="K725" s="571"/>
      <c r="L725" s="571"/>
      <c r="M725" s="571"/>
      <c r="N725" s="484"/>
      <c r="O725" s="484"/>
      <c r="P725" s="586"/>
      <c r="Q725" s="571"/>
      <c r="R725" s="571"/>
      <c r="S725" s="571"/>
      <c r="T725" s="899"/>
      <c r="U725" s="756"/>
      <c r="V725" s="756"/>
      <c r="W725" s="581"/>
      <c r="X725" s="571"/>
      <c r="Y725" s="571"/>
      <c r="Z725" s="571"/>
      <c r="AA725" s="791"/>
      <c r="AB725" s="583"/>
      <c r="AC725" s="571"/>
      <c r="AD725" s="813"/>
      <c r="AE725" s="646"/>
      <c r="AF725" s="730"/>
      <c r="AG725" s="646"/>
      <c r="AH725" s="730"/>
      <c r="AI725" s="646"/>
      <c r="AJ725" s="416">
        <f t="shared" si="166"/>
        <v>715</v>
      </c>
      <c r="AK725" s="416" t="str">
        <f t="shared" si="147"/>
        <v/>
      </c>
      <c r="AL725" s="416" t="str">
        <f t="shared" si="164"/>
        <v/>
      </c>
      <c r="AM725" s="416" t="str">
        <f t="shared" si="165"/>
        <v/>
      </c>
      <c r="AN725" s="731"/>
      <c r="AO725" s="732"/>
      <c r="AP725" s="732"/>
      <c r="AQ725" s="479"/>
      <c r="AR725" s="479"/>
      <c r="AS725" s="584"/>
      <c r="AT725" s="584"/>
      <c r="AU725" s="585" t="str">
        <f t="shared" si="168"/>
        <v/>
      </c>
      <c r="AV725" s="585" t="str">
        <f t="shared" si="169"/>
        <v/>
      </c>
      <c r="AW725" s="479"/>
      <c r="AX725" s="479"/>
      <c r="AY725" s="587" t="str">
        <f t="shared" si="150"/>
        <v/>
      </c>
      <c r="AZ725" s="587" t="str">
        <f t="shared" si="151"/>
        <v/>
      </c>
      <c r="BA725" s="587" t="str">
        <f t="shared" si="152"/>
        <v/>
      </c>
      <c r="BB725" s="587" t="str">
        <f t="shared" si="153"/>
        <v/>
      </c>
      <c r="BC725" s="587" t="str">
        <f t="shared" si="154"/>
        <v/>
      </c>
      <c r="BD725" s="587" t="str">
        <f t="shared" si="155"/>
        <v/>
      </c>
      <c r="BE725" s="808"/>
      <c r="BF725" s="646"/>
      <c r="BG725" s="649"/>
      <c r="BH725" s="649"/>
    </row>
    <row r="726" spans="2:60" ht="13.5" customHeight="1" x14ac:dyDescent="0.25">
      <c r="B726" s="401"/>
      <c r="D726" s="416">
        <f t="shared" si="167"/>
        <v>716</v>
      </c>
      <c r="E726" s="534"/>
      <c r="F726" s="534"/>
      <c r="G726" s="534"/>
      <c r="H726" s="534"/>
      <c r="I726" s="571"/>
      <c r="J726" s="571"/>
      <c r="K726" s="571"/>
      <c r="L726" s="571"/>
      <c r="M726" s="571"/>
      <c r="N726" s="484"/>
      <c r="O726" s="484"/>
      <c r="P726" s="586"/>
      <c r="Q726" s="571"/>
      <c r="R726" s="571"/>
      <c r="S726" s="571"/>
      <c r="T726" s="899"/>
      <c r="U726" s="756"/>
      <c r="V726" s="756"/>
      <c r="W726" s="581"/>
      <c r="X726" s="571"/>
      <c r="Y726" s="571"/>
      <c r="Z726" s="571"/>
      <c r="AA726" s="791"/>
      <c r="AB726" s="583"/>
      <c r="AC726" s="571"/>
      <c r="AD726" s="813"/>
      <c r="AE726" s="646"/>
      <c r="AF726" s="730"/>
      <c r="AG726" s="646"/>
      <c r="AH726" s="730"/>
      <c r="AI726" s="646"/>
      <c r="AJ726" s="416">
        <f t="shared" si="166"/>
        <v>716</v>
      </c>
      <c r="AK726" s="416" t="str">
        <f t="shared" si="147"/>
        <v/>
      </c>
      <c r="AL726" s="416" t="str">
        <f t="shared" si="164"/>
        <v/>
      </c>
      <c r="AM726" s="416" t="str">
        <f t="shared" si="165"/>
        <v/>
      </c>
      <c r="AN726" s="731"/>
      <c r="AO726" s="732"/>
      <c r="AP726" s="732"/>
      <c r="AQ726" s="479"/>
      <c r="AR726" s="479"/>
      <c r="AS726" s="584"/>
      <c r="AT726" s="584"/>
      <c r="AU726" s="585" t="str">
        <f t="shared" si="168"/>
        <v/>
      </c>
      <c r="AV726" s="585" t="str">
        <f t="shared" si="169"/>
        <v/>
      </c>
      <c r="AW726" s="479"/>
      <c r="AX726" s="479"/>
      <c r="AY726" s="587" t="str">
        <f t="shared" si="150"/>
        <v/>
      </c>
      <c r="AZ726" s="587" t="str">
        <f t="shared" si="151"/>
        <v/>
      </c>
      <c r="BA726" s="587" t="str">
        <f t="shared" si="152"/>
        <v/>
      </c>
      <c r="BB726" s="587" t="str">
        <f t="shared" si="153"/>
        <v/>
      </c>
      <c r="BC726" s="587" t="str">
        <f t="shared" si="154"/>
        <v/>
      </c>
      <c r="BD726" s="587" t="str">
        <f t="shared" si="155"/>
        <v/>
      </c>
      <c r="BE726" s="808"/>
      <c r="BF726" s="646"/>
      <c r="BG726" s="649"/>
      <c r="BH726" s="649"/>
    </row>
    <row r="727" spans="2:60" ht="13.5" customHeight="1" x14ac:dyDescent="0.25">
      <c r="B727" s="401"/>
      <c r="D727" s="416">
        <f t="shared" si="167"/>
        <v>717</v>
      </c>
      <c r="E727" s="534"/>
      <c r="F727" s="534"/>
      <c r="G727" s="534"/>
      <c r="H727" s="534"/>
      <c r="I727" s="571"/>
      <c r="J727" s="571"/>
      <c r="K727" s="571"/>
      <c r="L727" s="571"/>
      <c r="M727" s="571"/>
      <c r="N727" s="484"/>
      <c r="O727" s="484"/>
      <c r="P727" s="586"/>
      <c r="Q727" s="571"/>
      <c r="R727" s="571"/>
      <c r="S727" s="571"/>
      <c r="T727" s="899"/>
      <c r="U727" s="756"/>
      <c r="V727" s="756"/>
      <c r="W727" s="581"/>
      <c r="X727" s="571"/>
      <c r="Y727" s="571"/>
      <c r="Z727" s="571"/>
      <c r="AA727" s="791"/>
      <c r="AB727" s="583"/>
      <c r="AC727" s="571"/>
      <c r="AD727" s="813"/>
      <c r="AE727" s="646"/>
      <c r="AF727" s="730"/>
      <c r="AG727" s="646"/>
      <c r="AH727" s="730"/>
      <c r="AI727" s="646"/>
      <c r="AJ727" s="416">
        <f t="shared" si="166"/>
        <v>717</v>
      </c>
      <c r="AK727" s="416" t="str">
        <f t="shared" si="147"/>
        <v/>
      </c>
      <c r="AL727" s="416" t="str">
        <f t="shared" si="164"/>
        <v/>
      </c>
      <c r="AM727" s="416" t="str">
        <f t="shared" si="165"/>
        <v/>
      </c>
      <c r="AN727" s="731"/>
      <c r="AO727" s="732"/>
      <c r="AP727" s="732"/>
      <c r="AQ727" s="479"/>
      <c r="AR727" s="479"/>
      <c r="AS727" s="584"/>
      <c r="AT727" s="584"/>
      <c r="AU727" s="585" t="str">
        <f t="shared" si="168"/>
        <v/>
      </c>
      <c r="AV727" s="585" t="str">
        <f t="shared" si="169"/>
        <v/>
      </c>
      <c r="AW727" s="479"/>
      <c r="AX727" s="479"/>
      <c r="AY727" s="587" t="str">
        <f t="shared" si="150"/>
        <v/>
      </c>
      <c r="AZ727" s="587" t="str">
        <f t="shared" si="151"/>
        <v/>
      </c>
      <c r="BA727" s="587" t="str">
        <f t="shared" si="152"/>
        <v/>
      </c>
      <c r="BB727" s="587" t="str">
        <f t="shared" si="153"/>
        <v/>
      </c>
      <c r="BC727" s="587" t="str">
        <f t="shared" si="154"/>
        <v/>
      </c>
      <c r="BD727" s="587" t="str">
        <f t="shared" si="155"/>
        <v/>
      </c>
      <c r="BE727" s="808"/>
      <c r="BF727" s="646"/>
      <c r="BG727" s="649"/>
      <c r="BH727" s="649"/>
    </row>
    <row r="728" spans="2:60" ht="13.5" customHeight="1" x14ac:dyDescent="0.25">
      <c r="B728" s="401"/>
      <c r="D728" s="416">
        <f t="shared" si="167"/>
        <v>718</v>
      </c>
      <c r="E728" s="534"/>
      <c r="F728" s="534"/>
      <c r="G728" s="534"/>
      <c r="H728" s="534"/>
      <c r="I728" s="571"/>
      <c r="J728" s="571"/>
      <c r="K728" s="571"/>
      <c r="L728" s="571"/>
      <c r="M728" s="571"/>
      <c r="N728" s="484"/>
      <c r="O728" s="484"/>
      <c r="P728" s="586"/>
      <c r="Q728" s="571"/>
      <c r="R728" s="571"/>
      <c r="S728" s="571"/>
      <c r="T728" s="899"/>
      <c r="U728" s="756"/>
      <c r="V728" s="756"/>
      <c r="W728" s="581"/>
      <c r="X728" s="571"/>
      <c r="Y728" s="571"/>
      <c r="Z728" s="571"/>
      <c r="AA728" s="791"/>
      <c r="AB728" s="583"/>
      <c r="AC728" s="571"/>
      <c r="AD728" s="813"/>
      <c r="AE728" s="646"/>
      <c r="AF728" s="730"/>
      <c r="AG728" s="646"/>
      <c r="AH728" s="730"/>
      <c r="AI728" s="646"/>
      <c r="AJ728" s="416">
        <f t="shared" si="166"/>
        <v>718</v>
      </c>
      <c r="AK728" s="416" t="str">
        <f t="shared" si="147"/>
        <v/>
      </c>
      <c r="AL728" s="416" t="str">
        <f t="shared" si="164"/>
        <v/>
      </c>
      <c r="AM728" s="416" t="str">
        <f t="shared" si="165"/>
        <v/>
      </c>
      <c r="AN728" s="731"/>
      <c r="AO728" s="732"/>
      <c r="AP728" s="732"/>
      <c r="AQ728" s="479"/>
      <c r="AR728" s="479"/>
      <c r="AS728" s="584"/>
      <c r="AT728" s="584"/>
      <c r="AU728" s="585" t="str">
        <f t="shared" si="168"/>
        <v/>
      </c>
      <c r="AV728" s="585" t="str">
        <f t="shared" si="169"/>
        <v/>
      </c>
      <c r="AW728" s="479"/>
      <c r="AX728" s="479"/>
      <c r="AY728" s="587" t="str">
        <f t="shared" si="150"/>
        <v/>
      </c>
      <c r="AZ728" s="587" t="str">
        <f t="shared" si="151"/>
        <v/>
      </c>
      <c r="BA728" s="587" t="str">
        <f t="shared" si="152"/>
        <v/>
      </c>
      <c r="BB728" s="587" t="str">
        <f t="shared" si="153"/>
        <v/>
      </c>
      <c r="BC728" s="587" t="str">
        <f t="shared" si="154"/>
        <v/>
      </c>
      <c r="BD728" s="587" t="str">
        <f t="shared" si="155"/>
        <v/>
      </c>
      <c r="BE728" s="808"/>
      <c r="BF728" s="646"/>
      <c r="BG728" s="649"/>
      <c r="BH728" s="649"/>
    </row>
    <row r="729" spans="2:60" ht="13.5" customHeight="1" x14ac:dyDescent="0.25">
      <c r="B729" s="401"/>
      <c r="D729" s="416">
        <f t="shared" si="167"/>
        <v>719</v>
      </c>
      <c r="E729" s="534"/>
      <c r="F729" s="534"/>
      <c r="G729" s="534"/>
      <c r="H729" s="534"/>
      <c r="I729" s="571"/>
      <c r="J729" s="571"/>
      <c r="K729" s="571"/>
      <c r="L729" s="571"/>
      <c r="M729" s="571"/>
      <c r="N729" s="484"/>
      <c r="O729" s="484"/>
      <c r="P729" s="586"/>
      <c r="Q729" s="571"/>
      <c r="R729" s="571"/>
      <c r="S729" s="571"/>
      <c r="T729" s="899"/>
      <c r="U729" s="756"/>
      <c r="V729" s="756"/>
      <c r="W729" s="581"/>
      <c r="X729" s="571"/>
      <c r="Y729" s="571"/>
      <c r="Z729" s="571"/>
      <c r="AA729" s="791"/>
      <c r="AB729" s="583"/>
      <c r="AC729" s="571"/>
      <c r="AD729" s="813"/>
      <c r="AE729" s="646"/>
      <c r="AF729" s="730"/>
      <c r="AG729" s="646"/>
      <c r="AH729" s="730"/>
      <c r="AI729" s="646"/>
      <c r="AJ729" s="416">
        <f t="shared" si="166"/>
        <v>719</v>
      </c>
      <c r="AK729" s="416" t="str">
        <f t="shared" si="147"/>
        <v/>
      </c>
      <c r="AL729" s="416" t="str">
        <f t="shared" si="164"/>
        <v/>
      </c>
      <c r="AM729" s="416" t="str">
        <f t="shared" si="165"/>
        <v/>
      </c>
      <c r="AN729" s="731"/>
      <c r="AO729" s="732"/>
      <c r="AP729" s="732"/>
      <c r="AQ729" s="479"/>
      <c r="AR729" s="479"/>
      <c r="AS729" s="584"/>
      <c r="AT729" s="584"/>
      <c r="AU729" s="585" t="str">
        <f t="shared" si="168"/>
        <v/>
      </c>
      <c r="AV729" s="585" t="str">
        <f t="shared" si="169"/>
        <v/>
      </c>
      <c r="AW729" s="479"/>
      <c r="AX729" s="479"/>
      <c r="AY729" s="587" t="str">
        <f t="shared" si="150"/>
        <v/>
      </c>
      <c r="AZ729" s="587" t="str">
        <f t="shared" si="151"/>
        <v/>
      </c>
      <c r="BA729" s="587" t="str">
        <f t="shared" si="152"/>
        <v/>
      </c>
      <c r="BB729" s="587" t="str">
        <f t="shared" si="153"/>
        <v/>
      </c>
      <c r="BC729" s="587" t="str">
        <f t="shared" si="154"/>
        <v/>
      </c>
      <c r="BD729" s="587" t="str">
        <f t="shared" si="155"/>
        <v/>
      </c>
      <c r="BE729" s="808"/>
      <c r="BF729" s="646"/>
      <c r="BG729" s="649"/>
      <c r="BH729" s="649"/>
    </row>
    <row r="730" spans="2:60" ht="13.5" customHeight="1" x14ac:dyDescent="0.25">
      <c r="B730" s="401"/>
      <c r="D730" s="416">
        <f t="shared" si="167"/>
        <v>720</v>
      </c>
      <c r="E730" s="534"/>
      <c r="F730" s="534"/>
      <c r="G730" s="534"/>
      <c r="H730" s="534"/>
      <c r="I730" s="571"/>
      <c r="J730" s="571"/>
      <c r="K730" s="571"/>
      <c r="L730" s="571"/>
      <c r="M730" s="571"/>
      <c r="N730" s="484"/>
      <c r="O730" s="484"/>
      <c r="P730" s="586"/>
      <c r="Q730" s="571"/>
      <c r="R730" s="571"/>
      <c r="S730" s="571"/>
      <c r="T730" s="899"/>
      <c r="U730" s="756"/>
      <c r="V730" s="756"/>
      <c r="W730" s="581"/>
      <c r="X730" s="571"/>
      <c r="Y730" s="571"/>
      <c r="Z730" s="571"/>
      <c r="AA730" s="791"/>
      <c r="AB730" s="583"/>
      <c r="AC730" s="571"/>
      <c r="AD730" s="813"/>
      <c r="AE730" s="646"/>
      <c r="AF730" s="730"/>
      <c r="AG730" s="646"/>
      <c r="AH730" s="730"/>
      <c r="AI730" s="646"/>
      <c r="AJ730" s="416">
        <f>AJ729+1</f>
        <v>720</v>
      </c>
      <c r="AK730" s="416" t="str">
        <f t="shared" si="147"/>
        <v/>
      </c>
      <c r="AL730" s="416" t="str">
        <f t="shared" si="164"/>
        <v/>
      </c>
      <c r="AM730" s="416" t="str">
        <f t="shared" si="165"/>
        <v/>
      </c>
      <c r="AN730" s="731"/>
      <c r="AO730" s="732"/>
      <c r="AP730" s="732"/>
      <c r="AQ730" s="479"/>
      <c r="AR730" s="479"/>
      <c r="AS730" s="584"/>
      <c r="AT730" s="584"/>
      <c r="AU730" s="585" t="str">
        <f t="shared" si="168"/>
        <v/>
      </c>
      <c r="AV730" s="585" t="str">
        <f t="shared" si="169"/>
        <v/>
      </c>
      <c r="AW730" s="479"/>
      <c r="AX730" s="479"/>
      <c r="AY730" s="587" t="str">
        <f t="shared" si="150"/>
        <v/>
      </c>
      <c r="AZ730" s="587" t="str">
        <f t="shared" si="151"/>
        <v/>
      </c>
      <c r="BA730" s="587" t="str">
        <f t="shared" si="152"/>
        <v/>
      </c>
      <c r="BB730" s="587" t="str">
        <f t="shared" si="153"/>
        <v/>
      </c>
      <c r="BC730" s="587" t="str">
        <f t="shared" si="154"/>
        <v/>
      </c>
      <c r="BD730" s="587" t="str">
        <f t="shared" si="155"/>
        <v/>
      </c>
      <c r="BE730" s="808"/>
      <c r="BF730" s="646"/>
      <c r="BG730" s="649"/>
      <c r="BH730" s="649"/>
    </row>
    <row r="731" spans="2:60" ht="13.5" customHeight="1" x14ac:dyDescent="0.25">
      <c r="B731" s="401"/>
      <c r="D731" s="416">
        <f t="shared" si="167"/>
        <v>721</v>
      </c>
      <c r="E731" s="534"/>
      <c r="F731" s="534"/>
      <c r="G731" s="534"/>
      <c r="H731" s="534"/>
      <c r="I731" s="571"/>
      <c r="J731" s="571"/>
      <c r="K731" s="571"/>
      <c r="L731" s="571"/>
      <c r="M731" s="571"/>
      <c r="N731" s="484"/>
      <c r="O731" s="484"/>
      <c r="P731" s="586"/>
      <c r="Q731" s="571"/>
      <c r="R731" s="571"/>
      <c r="S731" s="571"/>
      <c r="T731" s="899"/>
      <c r="U731" s="756"/>
      <c r="V731" s="756"/>
      <c r="W731" s="581"/>
      <c r="X731" s="571"/>
      <c r="Y731" s="571"/>
      <c r="Z731" s="571"/>
      <c r="AA731" s="791"/>
      <c r="AB731" s="583"/>
      <c r="AC731" s="571"/>
      <c r="AD731" s="813"/>
      <c r="AE731" s="646"/>
      <c r="AF731" s="730"/>
      <c r="AG731" s="646"/>
      <c r="AH731" s="730"/>
      <c r="AI731" s="646"/>
      <c r="AJ731" s="416">
        <f>AJ730+1</f>
        <v>721</v>
      </c>
      <c r="AK731" s="416" t="str">
        <f t="shared" si="147"/>
        <v/>
      </c>
      <c r="AL731" s="416" t="str">
        <f t="shared" si="164"/>
        <v/>
      </c>
      <c r="AM731" s="416" t="str">
        <f t="shared" si="165"/>
        <v/>
      </c>
      <c r="AN731" s="731"/>
      <c r="AO731" s="732"/>
      <c r="AP731" s="732"/>
      <c r="AQ731" s="479"/>
      <c r="AR731" s="479"/>
      <c r="AS731" s="584"/>
      <c r="AT731" s="584"/>
      <c r="AU731" s="585" t="str">
        <f t="shared" si="168"/>
        <v/>
      </c>
      <c r="AV731" s="585" t="str">
        <f t="shared" si="169"/>
        <v/>
      </c>
      <c r="AW731" s="479"/>
      <c r="AX731" s="479"/>
      <c r="AY731" s="587" t="str">
        <f t="shared" si="150"/>
        <v/>
      </c>
      <c r="AZ731" s="587" t="str">
        <f t="shared" si="151"/>
        <v/>
      </c>
      <c r="BA731" s="587" t="str">
        <f t="shared" si="152"/>
        <v/>
      </c>
      <c r="BB731" s="587" t="str">
        <f t="shared" si="153"/>
        <v/>
      </c>
      <c r="BC731" s="587" t="str">
        <f t="shared" si="154"/>
        <v/>
      </c>
      <c r="BD731" s="587" t="str">
        <f t="shared" si="155"/>
        <v/>
      </c>
      <c r="BE731" s="808"/>
      <c r="BF731" s="646"/>
      <c r="BG731" s="649"/>
      <c r="BH731" s="649"/>
    </row>
    <row r="732" spans="2:60" ht="13.5" customHeight="1" x14ac:dyDescent="0.25">
      <c r="B732" s="401"/>
      <c r="D732" s="416">
        <f>D731+1</f>
        <v>722</v>
      </c>
      <c r="E732" s="534"/>
      <c r="F732" s="534"/>
      <c r="G732" s="534"/>
      <c r="H732" s="534"/>
      <c r="I732" s="571"/>
      <c r="J732" s="571"/>
      <c r="K732" s="571"/>
      <c r="L732" s="571"/>
      <c r="M732" s="571"/>
      <c r="N732" s="484"/>
      <c r="O732" s="484"/>
      <c r="P732" s="586"/>
      <c r="Q732" s="571"/>
      <c r="R732" s="571"/>
      <c r="S732" s="571"/>
      <c r="T732" s="899"/>
      <c r="U732" s="756"/>
      <c r="V732" s="756"/>
      <c r="W732" s="581"/>
      <c r="X732" s="571"/>
      <c r="Y732" s="571"/>
      <c r="Z732" s="571"/>
      <c r="AA732" s="791"/>
      <c r="AB732" s="583"/>
      <c r="AC732" s="571"/>
      <c r="AD732" s="813"/>
      <c r="AE732" s="646"/>
      <c r="AF732" s="730"/>
      <c r="AG732" s="646"/>
      <c r="AH732" s="730"/>
      <c r="AI732" s="646"/>
      <c r="AJ732" s="416">
        <f t="shared" ref="AJ732:AJ759" si="170">AJ731+1</f>
        <v>722</v>
      </c>
      <c r="AK732" s="416" t="str">
        <f t="shared" si="147"/>
        <v/>
      </c>
      <c r="AL732" s="416" t="str">
        <f t="shared" si="164"/>
        <v/>
      </c>
      <c r="AM732" s="416" t="str">
        <f t="shared" si="165"/>
        <v/>
      </c>
      <c r="AN732" s="731"/>
      <c r="AO732" s="732"/>
      <c r="AP732" s="732"/>
      <c r="AQ732" s="479"/>
      <c r="AR732" s="479"/>
      <c r="AS732" s="584"/>
      <c r="AT732" s="584"/>
      <c r="AU732" s="585" t="str">
        <f t="shared" si="168"/>
        <v/>
      </c>
      <c r="AV732" s="585" t="str">
        <f t="shared" si="169"/>
        <v/>
      </c>
      <c r="AW732" s="479"/>
      <c r="AX732" s="479"/>
      <c r="AY732" s="587" t="str">
        <f t="shared" si="150"/>
        <v/>
      </c>
      <c r="AZ732" s="587" t="str">
        <f t="shared" si="151"/>
        <v/>
      </c>
      <c r="BA732" s="587" t="str">
        <f t="shared" si="152"/>
        <v/>
      </c>
      <c r="BB732" s="587" t="str">
        <f t="shared" si="153"/>
        <v/>
      </c>
      <c r="BC732" s="587" t="str">
        <f t="shared" si="154"/>
        <v/>
      </c>
      <c r="BD732" s="587" t="str">
        <f t="shared" si="155"/>
        <v/>
      </c>
      <c r="BE732" s="808"/>
      <c r="BF732" s="646"/>
      <c r="BG732" s="649"/>
      <c r="BH732" s="649"/>
    </row>
    <row r="733" spans="2:60" ht="13.5" customHeight="1" x14ac:dyDescent="0.25">
      <c r="B733" s="401"/>
      <c r="D733" s="416">
        <f>D732+1</f>
        <v>723</v>
      </c>
      <c r="E733" s="534"/>
      <c r="F733" s="534"/>
      <c r="G733" s="534"/>
      <c r="H733" s="534"/>
      <c r="I733" s="571"/>
      <c r="J733" s="571"/>
      <c r="K733" s="571"/>
      <c r="L733" s="571"/>
      <c r="M733" s="571"/>
      <c r="N733" s="484"/>
      <c r="O733" s="484"/>
      <c r="P733" s="586"/>
      <c r="Q733" s="571"/>
      <c r="R733" s="571"/>
      <c r="S733" s="571"/>
      <c r="T733" s="899"/>
      <c r="U733" s="756"/>
      <c r="V733" s="756"/>
      <c r="W733" s="581"/>
      <c r="X733" s="571"/>
      <c r="Y733" s="571"/>
      <c r="Z733" s="571"/>
      <c r="AA733" s="791"/>
      <c r="AB733" s="583"/>
      <c r="AC733" s="571"/>
      <c r="AD733" s="813"/>
      <c r="AE733" s="646"/>
      <c r="AF733" s="730"/>
      <c r="AG733" s="646"/>
      <c r="AH733" s="730"/>
      <c r="AI733" s="646"/>
      <c r="AJ733" s="416">
        <f t="shared" si="170"/>
        <v>723</v>
      </c>
      <c r="AK733" s="416" t="str">
        <f t="shared" si="147"/>
        <v/>
      </c>
      <c r="AL733" s="416" t="str">
        <f t="shared" si="164"/>
        <v/>
      </c>
      <c r="AM733" s="416" t="str">
        <f t="shared" si="165"/>
        <v/>
      </c>
      <c r="AN733" s="731"/>
      <c r="AO733" s="732"/>
      <c r="AP733" s="732"/>
      <c r="AQ733" s="479"/>
      <c r="AR733" s="479"/>
      <c r="AS733" s="584"/>
      <c r="AT733" s="584"/>
      <c r="AU733" s="585" t="str">
        <f t="shared" si="168"/>
        <v/>
      </c>
      <c r="AV733" s="585" t="str">
        <f t="shared" si="169"/>
        <v/>
      </c>
      <c r="AW733" s="479"/>
      <c r="AX733" s="479"/>
      <c r="AY733" s="587" t="str">
        <f t="shared" si="150"/>
        <v/>
      </c>
      <c r="AZ733" s="587" t="str">
        <f t="shared" si="151"/>
        <v/>
      </c>
      <c r="BA733" s="587" t="str">
        <f t="shared" si="152"/>
        <v/>
      </c>
      <c r="BB733" s="587" t="str">
        <f t="shared" si="153"/>
        <v/>
      </c>
      <c r="BC733" s="587" t="str">
        <f t="shared" si="154"/>
        <v/>
      </c>
      <c r="BD733" s="587" t="str">
        <f t="shared" si="155"/>
        <v/>
      </c>
      <c r="BE733" s="808"/>
      <c r="BF733" s="646"/>
      <c r="BG733" s="649"/>
      <c r="BH733" s="649"/>
    </row>
    <row r="734" spans="2:60" ht="13.5" customHeight="1" x14ac:dyDescent="0.25">
      <c r="B734" s="401"/>
      <c r="D734" s="416">
        <f t="shared" ref="D734:D761" si="171">D733+1</f>
        <v>724</v>
      </c>
      <c r="E734" s="534"/>
      <c r="F734" s="534"/>
      <c r="G734" s="534"/>
      <c r="H734" s="534"/>
      <c r="I734" s="571"/>
      <c r="J734" s="571"/>
      <c r="K734" s="571"/>
      <c r="L734" s="571"/>
      <c r="M734" s="571"/>
      <c r="N734" s="484"/>
      <c r="O734" s="484"/>
      <c r="P734" s="586"/>
      <c r="Q734" s="571"/>
      <c r="R734" s="571"/>
      <c r="S734" s="571"/>
      <c r="T734" s="899"/>
      <c r="U734" s="756"/>
      <c r="V734" s="756"/>
      <c r="W734" s="581"/>
      <c r="X734" s="571"/>
      <c r="Y734" s="571"/>
      <c r="Z734" s="571"/>
      <c r="AA734" s="791"/>
      <c r="AB734" s="583"/>
      <c r="AC734" s="571"/>
      <c r="AD734" s="813"/>
      <c r="AE734" s="646"/>
      <c r="AF734" s="730"/>
      <c r="AG734" s="646"/>
      <c r="AH734" s="730"/>
      <c r="AI734" s="646"/>
      <c r="AJ734" s="416">
        <f t="shared" si="170"/>
        <v>724</v>
      </c>
      <c r="AK734" s="416" t="str">
        <f t="shared" si="147"/>
        <v/>
      </c>
      <c r="AL734" s="416" t="str">
        <f t="shared" si="164"/>
        <v/>
      </c>
      <c r="AM734" s="416" t="str">
        <f t="shared" si="165"/>
        <v/>
      </c>
      <c r="AN734" s="731"/>
      <c r="AO734" s="732"/>
      <c r="AP734" s="732"/>
      <c r="AQ734" s="479"/>
      <c r="AR734" s="479"/>
      <c r="AS734" s="584"/>
      <c r="AT734" s="584"/>
      <c r="AU734" s="585" t="str">
        <f t="shared" si="168"/>
        <v/>
      </c>
      <c r="AV734" s="585" t="str">
        <f t="shared" si="169"/>
        <v/>
      </c>
      <c r="AW734" s="479"/>
      <c r="AX734" s="479"/>
      <c r="AY734" s="587" t="str">
        <f t="shared" si="150"/>
        <v/>
      </c>
      <c r="AZ734" s="587" t="str">
        <f t="shared" si="151"/>
        <v/>
      </c>
      <c r="BA734" s="587" t="str">
        <f t="shared" si="152"/>
        <v/>
      </c>
      <c r="BB734" s="587" t="str">
        <f t="shared" si="153"/>
        <v/>
      </c>
      <c r="BC734" s="587" t="str">
        <f t="shared" si="154"/>
        <v/>
      </c>
      <c r="BD734" s="587" t="str">
        <f t="shared" si="155"/>
        <v/>
      </c>
      <c r="BE734" s="808"/>
      <c r="BF734" s="646"/>
      <c r="BG734" s="649"/>
      <c r="BH734" s="649"/>
    </row>
    <row r="735" spans="2:60" ht="13.5" customHeight="1" x14ac:dyDescent="0.25">
      <c r="B735" s="401"/>
      <c r="D735" s="416">
        <f t="shared" si="171"/>
        <v>725</v>
      </c>
      <c r="E735" s="534"/>
      <c r="F735" s="534"/>
      <c r="G735" s="534"/>
      <c r="H735" s="534"/>
      <c r="I735" s="571"/>
      <c r="J735" s="571"/>
      <c r="K735" s="571"/>
      <c r="L735" s="571"/>
      <c r="M735" s="571"/>
      <c r="N735" s="484"/>
      <c r="O735" s="484"/>
      <c r="P735" s="586"/>
      <c r="Q735" s="571"/>
      <c r="R735" s="571"/>
      <c r="S735" s="571"/>
      <c r="T735" s="899"/>
      <c r="U735" s="756"/>
      <c r="V735" s="756"/>
      <c r="W735" s="581"/>
      <c r="X735" s="571"/>
      <c r="Y735" s="571"/>
      <c r="Z735" s="571"/>
      <c r="AA735" s="791"/>
      <c r="AB735" s="583"/>
      <c r="AC735" s="571"/>
      <c r="AD735" s="813"/>
      <c r="AE735" s="646"/>
      <c r="AF735" s="730"/>
      <c r="AG735" s="646"/>
      <c r="AH735" s="730"/>
      <c r="AI735" s="646"/>
      <c r="AJ735" s="416">
        <f t="shared" si="170"/>
        <v>725</v>
      </c>
      <c r="AK735" s="416" t="str">
        <f t="shared" si="147"/>
        <v/>
      </c>
      <c r="AL735" s="416" t="str">
        <f t="shared" si="164"/>
        <v/>
      </c>
      <c r="AM735" s="416" t="str">
        <f t="shared" si="165"/>
        <v/>
      </c>
      <c r="AN735" s="731"/>
      <c r="AO735" s="732"/>
      <c r="AP735" s="732"/>
      <c r="AQ735" s="479"/>
      <c r="AR735" s="479"/>
      <c r="AS735" s="584"/>
      <c r="AT735" s="584"/>
      <c r="AU735" s="585" t="str">
        <f t="shared" si="168"/>
        <v/>
      </c>
      <c r="AV735" s="585" t="str">
        <f t="shared" si="169"/>
        <v/>
      </c>
      <c r="AW735" s="479"/>
      <c r="AX735" s="479"/>
      <c r="AY735" s="587" t="str">
        <f t="shared" si="150"/>
        <v/>
      </c>
      <c r="AZ735" s="587" t="str">
        <f t="shared" si="151"/>
        <v/>
      </c>
      <c r="BA735" s="587" t="str">
        <f t="shared" si="152"/>
        <v/>
      </c>
      <c r="BB735" s="587" t="str">
        <f t="shared" si="153"/>
        <v/>
      </c>
      <c r="BC735" s="587" t="str">
        <f t="shared" si="154"/>
        <v/>
      </c>
      <c r="BD735" s="587" t="str">
        <f t="shared" si="155"/>
        <v/>
      </c>
      <c r="BE735" s="808"/>
      <c r="BF735" s="646"/>
      <c r="BG735" s="649"/>
      <c r="BH735" s="649"/>
    </row>
    <row r="736" spans="2:60" ht="13.5" customHeight="1" x14ac:dyDescent="0.25">
      <c r="B736" s="401"/>
      <c r="D736" s="416">
        <f t="shared" si="171"/>
        <v>726</v>
      </c>
      <c r="E736" s="534"/>
      <c r="F736" s="534"/>
      <c r="G736" s="534"/>
      <c r="H736" s="534"/>
      <c r="I736" s="571"/>
      <c r="J736" s="571"/>
      <c r="K736" s="571"/>
      <c r="L736" s="571"/>
      <c r="M736" s="571"/>
      <c r="N736" s="484"/>
      <c r="O736" s="484"/>
      <c r="P736" s="586"/>
      <c r="Q736" s="571"/>
      <c r="R736" s="571"/>
      <c r="S736" s="571"/>
      <c r="T736" s="899"/>
      <c r="U736" s="756"/>
      <c r="V736" s="756"/>
      <c r="W736" s="581"/>
      <c r="X736" s="571"/>
      <c r="Y736" s="571"/>
      <c r="Z736" s="571"/>
      <c r="AA736" s="791"/>
      <c r="AB736" s="583"/>
      <c r="AC736" s="571"/>
      <c r="AD736" s="813"/>
      <c r="AE736" s="646"/>
      <c r="AF736" s="730"/>
      <c r="AG736" s="646"/>
      <c r="AH736" s="730"/>
      <c r="AI736" s="646"/>
      <c r="AJ736" s="416">
        <f t="shared" si="170"/>
        <v>726</v>
      </c>
      <c r="AK736" s="416" t="str">
        <f t="shared" si="147"/>
        <v/>
      </c>
      <c r="AL736" s="416" t="str">
        <f t="shared" si="164"/>
        <v/>
      </c>
      <c r="AM736" s="416" t="str">
        <f t="shared" si="165"/>
        <v/>
      </c>
      <c r="AN736" s="731"/>
      <c r="AO736" s="732"/>
      <c r="AP736" s="732"/>
      <c r="AQ736" s="479"/>
      <c r="AR736" s="479"/>
      <c r="AS736" s="584"/>
      <c r="AT736" s="584"/>
      <c r="AU736" s="585" t="str">
        <f t="shared" si="168"/>
        <v/>
      </c>
      <c r="AV736" s="585" t="str">
        <f t="shared" si="169"/>
        <v/>
      </c>
      <c r="AW736" s="479"/>
      <c r="AX736" s="479"/>
      <c r="AY736" s="587" t="str">
        <f t="shared" si="150"/>
        <v/>
      </c>
      <c r="AZ736" s="587" t="str">
        <f t="shared" si="151"/>
        <v/>
      </c>
      <c r="BA736" s="587" t="str">
        <f t="shared" si="152"/>
        <v/>
      </c>
      <c r="BB736" s="587" t="str">
        <f t="shared" si="153"/>
        <v/>
      </c>
      <c r="BC736" s="587" t="str">
        <f t="shared" si="154"/>
        <v/>
      </c>
      <c r="BD736" s="587" t="str">
        <f t="shared" si="155"/>
        <v/>
      </c>
      <c r="BE736" s="808"/>
      <c r="BF736" s="646"/>
      <c r="BG736" s="649"/>
      <c r="BH736" s="649"/>
    </row>
    <row r="737" spans="2:60" ht="13.5" customHeight="1" x14ac:dyDescent="0.25">
      <c r="B737" s="401"/>
      <c r="D737" s="416">
        <f t="shared" si="171"/>
        <v>727</v>
      </c>
      <c r="E737" s="534"/>
      <c r="F737" s="534"/>
      <c r="G737" s="534"/>
      <c r="H737" s="534"/>
      <c r="I737" s="571"/>
      <c r="J737" s="571"/>
      <c r="K737" s="571"/>
      <c r="L737" s="571"/>
      <c r="M737" s="571"/>
      <c r="N737" s="484"/>
      <c r="O737" s="484"/>
      <c r="P737" s="586"/>
      <c r="Q737" s="571"/>
      <c r="R737" s="571"/>
      <c r="S737" s="571"/>
      <c r="T737" s="899"/>
      <c r="U737" s="756"/>
      <c r="V737" s="756"/>
      <c r="W737" s="581"/>
      <c r="X737" s="571"/>
      <c r="Y737" s="571"/>
      <c r="Z737" s="571"/>
      <c r="AA737" s="791"/>
      <c r="AB737" s="583"/>
      <c r="AC737" s="571"/>
      <c r="AD737" s="813"/>
      <c r="AE737" s="646"/>
      <c r="AF737" s="730"/>
      <c r="AG737" s="646"/>
      <c r="AH737" s="730"/>
      <c r="AI737" s="646"/>
      <c r="AJ737" s="416">
        <f t="shared" si="170"/>
        <v>727</v>
      </c>
      <c r="AK737" s="416" t="str">
        <f t="shared" si="147"/>
        <v/>
      </c>
      <c r="AL737" s="416" t="str">
        <f t="shared" si="164"/>
        <v/>
      </c>
      <c r="AM737" s="416" t="str">
        <f t="shared" si="165"/>
        <v/>
      </c>
      <c r="AN737" s="731"/>
      <c r="AO737" s="732"/>
      <c r="AP737" s="732"/>
      <c r="AQ737" s="479"/>
      <c r="AR737" s="479"/>
      <c r="AS737" s="584"/>
      <c r="AT737" s="584"/>
      <c r="AU737" s="585" t="str">
        <f t="shared" si="168"/>
        <v/>
      </c>
      <c r="AV737" s="585" t="str">
        <f t="shared" si="169"/>
        <v/>
      </c>
      <c r="AW737" s="479"/>
      <c r="AX737" s="479"/>
      <c r="AY737" s="587" t="str">
        <f t="shared" si="150"/>
        <v/>
      </c>
      <c r="AZ737" s="587" t="str">
        <f t="shared" si="151"/>
        <v/>
      </c>
      <c r="BA737" s="587" t="str">
        <f t="shared" si="152"/>
        <v/>
      </c>
      <c r="BB737" s="587" t="str">
        <f t="shared" si="153"/>
        <v/>
      </c>
      <c r="BC737" s="587" t="str">
        <f t="shared" si="154"/>
        <v/>
      </c>
      <c r="BD737" s="587" t="str">
        <f t="shared" si="155"/>
        <v/>
      </c>
      <c r="BE737" s="808"/>
      <c r="BF737" s="646"/>
      <c r="BG737" s="649"/>
      <c r="BH737" s="649"/>
    </row>
    <row r="738" spans="2:60" ht="13.5" customHeight="1" x14ac:dyDescent="0.25">
      <c r="B738" s="401"/>
      <c r="D738" s="416">
        <f t="shared" si="171"/>
        <v>728</v>
      </c>
      <c r="E738" s="534"/>
      <c r="F738" s="534"/>
      <c r="G738" s="534"/>
      <c r="H738" s="534"/>
      <c r="I738" s="571"/>
      <c r="J738" s="571"/>
      <c r="K738" s="571"/>
      <c r="L738" s="571"/>
      <c r="M738" s="571"/>
      <c r="N738" s="484"/>
      <c r="O738" s="484"/>
      <c r="P738" s="586"/>
      <c r="Q738" s="571"/>
      <c r="R738" s="571"/>
      <c r="S738" s="571"/>
      <c r="T738" s="899"/>
      <c r="U738" s="756"/>
      <c r="V738" s="756"/>
      <c r="W738" s="581"/>
      <c r="X738" s="571"/>
      <c r="Y738" s="571"/>
      <c r="Z738" s="571"/>
      <c r="AA738" s="791"/>
      <c r="AB738" s="583"/>
      <c r="AC738" s="571"/>
      <c r="AD738" s="813"/>
      <c r="AE738" s="646"/>
      <c r="AF738" s="730"/>
      <c r="AG738" s="646"/>
      <c r="AH738" s="730"/>
      <c r="AI738" s="646"/>
      <c r="AJ738" s="416">
        <f t="shared" si="170"/>
        <v>728</v>
      </c>
      <c r="AK738" s="416" t="str">
        <f t="shared" si="147"/>
        <v/>
      </c>
      <c r="AL738" s="416" t="str">
        <f t="shared" si="164"/>
        <v/>
      </c>
      <c r="AM738" s="416" t="str">
        <f t="shared" si="165"/>
        <v/>
      </c>
      <c r="AN738" s="731"/>
      <c r="AO738" s="732"/>
      <c r="AP738" s="732"/>
      <c r="AQ738" s="479"/>
      <c r="AR738" s="479"/>
      <c r="AS738" s="584"/>
      <c r="AT738" s="584"/>
      <c r="AU738" s="585" t="str">
        <f t="shared" si="168"/>
        <v/>
      </c>
      <c r="AV738" s="585" t="str">
        <f t="shared" si="169"/>
        <v/>
      </c>
      <c r="AW738" s="479"/>
      <c r="AX738" s="479"/>
      <c r="AY738" s="587" t="str">
        <f t="shared" si="150"/>
        <v/>
      </c>
      <c r="AZ738" s="587" t="str">
        <f t="shared" si="151"/>
        <v/>
      </c>
      <c r="BA738" s="587" t="str">
        <f t="shared" si="152"/>
        <v/>
      </c>
      <c r="BB738" s="587" t="str">
        <f t="shared" si="153"/>
        <v/>
      </c>
      <c r="BC738" s="587" t="str">
        <f t="shared" si="154"/>
        <v/>
      </c>
      <c r="BD738" s="587" t="str">
        <f t="shared" si="155"/>
        <v/>
      </c>
      <c r="BE738" s="808"/>
      <c r="BF738" s="646"/>
      <c r="BG738" s="649"/>
      <c r="BH738" s="649"/>
    </row>
    <row r="739" spans="2:60" ht="13.5" customHeight="1" x14ac:dyDescent="0.25">
      <c r="B739" s="401"/>
      <c r="D739" s="416">
        <f t="shared" si="171"/>
        <v>729</v>
      </c>
      <c r="E739" s="534"/>
      <c r="F739" s="534"/>
      <c r="G739" s="534"/>
      <c r="H739" s="534"/>
      <c r="I739" s="571"/>
      <c r="J739" s="571"/>
      <c r="K739" s="571"/>
      <c r="L739" s="571"/>
      <c r="M739" s="571"/>
      <c r="N739" s="484"/>
      <c r="O739" s="484"/>
      <c r="P739" s="586"/>
      <c r="Q739" s="571"/>
      <c r="R739" s="571"/>
      <c r="S739" s="571"/>
      <c r="T739" s="899"/>
      <c r="U739" s="756"/>
      <c r="V739" s="756"/>
      <c r="W739" s="581"/>
      <c r="X739" s="571"/>
      <c r="Y739" s="571"/>
      <c r="Z739" s="571"/>
      <c r="AA739" s="791"/>
      <c r="AB739" s="583"/>
      <c r="AC739" s="571"/>
      <c r="AD739" s="813"/>
      <c r="AE739" s="646"/>
      <c r="AF739" s="730"/>
      <c r="AG739" s="646"/>
      <c r="AH739" s="730"/>
      <c r="AI739" s="646"/>
      <c r="AJ739" s="416">
        <f t="shared" si="170"/>
        <v>729</v>
      </c>
      <c r="AK739" s="416" t="str">
        <f t="shared" si="147"/>
        <v/>
      </c>
      <c r="AL739" s="416" t="str">
        <f t="shared" ref="AL739:AL760" si="172">IF(G739="","",G739)</f>
        <v/>
      </c>
      <c r="AM739" s="416" t="str">
        <f t="shared" ref="AM739:AM760" si="173">IF(H739="","",H739)</f>
        <v/>
      </c>
      <c r="AN739" s="731"/>
      <c r="AO739" s="732"/>
      <c r="AP739" s="732"/>
      <c r="AQ739" s="479"/>
      <c r="AR739" s="479"/>
      <c r="AS739" s="584"/>
      <c r="AT739" s="584"/>
      <c r="AU739" s="585" t="str">
        <f t="shared" si="168"/>
        <v/>
      </c>
      <c r="AV739" s="585" t="str">
        <f t="shared" si="169"/>
        <v/>
      </c>
      <c r="AW739" s="479"/>
      <c r="AX739" s="479"/>
      <c r="AY739" s="587" t="str">
        <f t="shared" si="150"/>
        <v/>
      </c>
      <c r="AZ739" s="587" t="str">
        <f t="shared" si="151"/>
        <v/>
      </c>
      <c r="BA739" s="587" t="str">
        <f t="shared" si="152"/>
        <v/>
      </c>
      <c r="BB739" s="587" t="str">
        <f t="shared" si="153"/>
        <v/>
      </c>
      <c r="BC739" s="587" t="str">
        <f t="shared" si="154"/>
        <v/>
      </c>
      <c r="BD739" s="587" t="str">
        <f t="shared" si="155"/>
        <v/>
      </c>
      <c r="BE739" s="808"/>
      <c r="BF739" s="646"/>
      <c r="BG739" s="649"/>
      <c r="BH739" s="649"/>
    </row>
    <row r="740" spans="2:60" ht="13.5" customHeight="1" x14ac:dyDescent="0.25">
      <c r="B740" s="401"/>
      <c r="D740" s="416">
        <f t="shared" si="171"/>
        <v>730</v>
      </c>
      <c r="E740" s="534"/>
      <c r="F740" s="534"/>
      <c r="G740" s="534"/>
      <c r="H740" s="534"/>
      <c r="I740" s="571"/>
      <c r="J740" s="571"/>
      <c r="K740" s="571"/>
      <c r="L740" s="571"/>
      <c r="M740" s="571"/>
      <c r="N740" s="484"/>
      <c r="O740" s="484"/>
      <c r="P740" s="586"/>
      <c r="Q740" s="571"/>
      <c r="R740" s="571"/>
      <c r="S740" s="571"/>
      <c r="T740" s="899"/>
      <c r="U740" s="756"/>
      <c r="V740" s="756"/>
      <c r="W740" s="581"/>
      <c r="X740" s="571"/>
      <c r="Y740" s="571"/>
      <c r="Z740" s="571"/>
      <c r="AA740" s="791"/>
      <c r="AB740" s="583"/>
      <c r="AC740" s="571"/>
      <c r="AD740" s="813"/>
      <c r="AE740" s="646"/>
      <c r="AF740" s="730"/>
      <c r="AG740" s="646"/>
      <c r="AH740" s="730"/>
      <c r="AI740" s="646"/>
      <c r="AJ740" s="416">
        <f t="shared" si="170"/>
        <v>730</v>
      </c>
      <c r="AK740" s="416" t="str">
        <f t="shared" si="147"/>
        <v/>
      </c>
      <c r="AL740" s="416" t="str">
        <f t="shared" si="172"/>
        <v/>
      </c>
      <c r="AM740" s="416" t="str">
        <f t="shared" si="173"/>
        <v/>
      </c>
      <c r="AN740" s="731"/>
      <c r="AO740" s="732"/>
      <c r="AP740" s="732"/>
      <c r="AQ740" s="479"/>
      <c r="AR740" s="479"/>
      <c r="AS740" s="584"/>
      <c r="AT740" s="584"/>
      <c r="AU740" s="585" t="str">
        <f t="shared" si="168"/>
        <v/>
      </c>
      <c r="AV740" s="585" t="str">
        <f t="shared" si="169"/>
        <v/>
      </c>
      <c r="AW740" s="479"/>
      <c r="AX740" s="479"/>
      <c r="AY740" s="587" t="str">
        <f t="shared" si="150"/>
        <v/>
      </c>
      <c r="AZ740" s="587" t="str">
        <f t="shared" si="151"/>
        <v/>
      </c>
      <c r="BA740" s="587" t="str">
        <f t="shared" si="152"/>
        <v/>
      </c>
      <c r="BB740" s="587" t="str">
        <f t="shared" si="153"/>
        <v/>
      </c>
      <c r="BC740" s="587" t="str">
        <f t="shared" si="154"/>
        <v/>
      </c>
      <c r="BD740" s="587" t="str">
        <f t="shared" si="155"/>
        <v/>
      </c>
      <c r="BE740" s="808"/>
      <c r="BF740" s="646"/>
      <c r="BG740" s="649"/>
      <c r="BH740" s="649"/>
    </row>
    <row r="741" spans="2:60" ht="13.5" customHeight="1" x14ac:dyDescent="0.25">
      <c r="B741" s="401"/>
      <c r="D741" s="416">
        <f t="shared" si="171"/>
        <v>731</v>
      </c>
      <c r="E741" s="534"/>
      <c r="F741" s="534"/>
      <c r="G741" s="534"/>
      <c r="H741" s="534"/>
      <c r="I741" s="571"/>
      <c r="J741" s="571"/>
      <c r="K741" s="571"/>
      <c r="L741" s="571"/>
      <c r="M741" s="571"/>
      <c r="N741" s="484"/>
      <c r="O741" s="484"/>
      <c r="P741" s="586"/>
      <c r="Q741" s="571"/>
      <c r="R741" s="571"/>
      <c r="S741" s="571"/>
      <c r="T741" s="899"/>
      <c r="U741" s="756"/>
      <c r="V741" s="756"/>
      <c r="W741" s="581"/>
      <c r="X741" s="571"/>
      <c r="Y741" s="571"/>
      <c r="Z741" s="571"/>
      <c r="AA741" s="791"/>
      <c r="AB741" s="583"/>
      <c r="AC741" s="571"/>
      <c r="AD741" s="813"/>
      <c r="AE741" s="646"/>
      <c r="AF741" s="730"/>
      <c r="AG741" s="646"/>
      <c r="AH741" s="730"/>
      <c r="AI741" s="646"/>
      <c r="AJ741" s="416">
        <f t="shared" si="170"/>
        <v>731</v>
      </c>
      <c r="AK741" s="416" t="str">
        <f t="shared" si="147"/>
        <v/>
      </c>
      <c r="AL741" s="416" t="str">
        <f t="shared" si="172"/>
        <v/>
      </c>
      <c r="AM741" s="416" t="str">
        <f t="shared" si="173"/>
        <v/>
      </c>
      <c r="AN741" s="731"/>
      <c r="AO741" s="732"/>
      <c r="AP741" s="732"/>
      <c r="AQ741" s="479"/>
      <c r="AR741" s="479"/>
      <c r="AS741" s="584"/>
      <c r="AT741" s="584"/>
      <c r="AU741" s="585" t="str">
        <f t="shared" si="168"/>
        <v/>
      </c>
      <c r="AV741" s="585" t="str">
        <f t="shared" si="169"/>
        <v/>
      </c>
      <c r="AW741" s="479"/>
      <c r="AX741" s="479"/>
      <c r="AY741" s="587" t="str">
        <f t="shared" si="150"/>
        <v/>
      </c>
      <c r="AZ741" s="587" t="str">
        <f t="shared" si="151"/>
        <v/>
      </c>
      <c r="BA741" s="587" t="str">
        <f t="shared" si="152"/>
        <v/>
      </c>
      <c r="BB741" s="587" t="str">
        <f t="shared" si="153"/>
        <v/>
      </c>
      <c r="BC741" s="587" t="str">
        <f t="shared" si="154"/>
        <v/>
      </c>
      <c r="BD741" s="587" t="str">
        <f t="shared" si="155"/>
        <v/>
      </c>
      <c r="BE741" s="808"/>
      <c r="BF741" s="646"/>
      <c r="BG741" s="649"/>
      <c r="BH741" s="649"/>
    </row>
    <row r="742" spans="2:60" ht="13.5" customHeight="1" x14ac:dyDescent="0.25">
      <c r="B742" s="401"/>
      <c r="D742" s="416">
        <f t="shared" si="171"/>
        <v>732</v>
      </c>
      <c r="E742" s="534"/>
      <c r="F742" s="534"/>
      <c r="G742" s="534"/>
      <c r="H742" s="534"/>
      <c r="I742" s="571"/>
      <c r="J742" s="571"/>
      <c r="K742" s="571"/>
      <c r="L742" s="571"/>
      <c r="M742" s="571"/>
      <c r="N742" s="484"/>
      <c r="O742" s="484"/>
      <c r="P742" s="586"/>
      <c r="Q742" s="571"/>
      <c r="R742" s="571"/>
      <c r="S742" s="571"/>
      <c r="T742" s="899"/>
      <c r="U742" s="756"/>
      <c r="V742" s="756"/>
      <c r="W742" s="581"/>
      <c r="X742" s="571"/>
      <c r="Y742" s="571"/>
      <c r="Z742" s="571"/>
      <c r="AA742" s="791"/>
      <c r="AB742" s="583"/>
      <c r="AC742" s="571"/>
      <c r="AD742" s="813"/>
      <c r="AE742" s="646"/>
      <c r="AF742" s="730"/>
      <c r="AG742" s="646"/>
      <c r="AH742" s="730"/>
      <c r="AI742" s="646"/>
      <c r="AJ742" s="416">
        <f t="shared" si="170"/>
        <v>732</v>
      </c>
      <c r="AK742" s="416" t="str">
        <f t="shared" si="147"/>
        <v/>
      </c>
      <c r="AL742" s="416" t="str">
        <f t="shared" si="172"/>
        <v/>
      </c>
      <c r="AM742" s="416" t="str">
        <f t="shared" si="173"/>
        <v/>
      </c>
      <c r="AN742" s="731"/>
      <c r="AO742" s="732"/>
      <c r="AP742" s="732"/>
      <c r="AQ742" s="479"/>
      <c r="AR742" s="479"/>
      <c r="AS742" s="584"/>
      <c r="AT742" s="584"/>
      <c r="AU742" s="585" t="str">
        <f t="shared" si="168"/>
        <v/>
      </c>
      <c r="AV742" s="585" t="str">
        <f t="shared" si="169"/>
        <v/>
      </c>
      <c r="AW742" s="479"/>
      <c r="AX742" s="479"/>
      <c r="AY742" s="587" t="str">
        <f t="shared" si="150"/>
        <v/>
      </c>
      <c r="AZ742" s="587" t="str">
        <f t="shared" si="151"/>
        <v/>
      </c>
      <c r="BA742" s="587" t="str">
        <f t="shared" si="152"/>
        <v/>
      </c>
      <c r="BB742" s="587" t="str">
        <f t="shared" si="153"/>
        <v/>
      </c>
      <c r="BC742" s="587" t="str">
        <f t="shared" si="154"/>
        <v/>
      </c>
      <c r="BD742" s="587" t="str">
        <f t="shared" si="155"/>
        <v/>
      </c>
      <c r="BE742" s="808"/>
      <c r="BF742" s="646"/>
      <c r="BG742" s="649"/>
      <c r="BH742" s="649"/>
    </row>
    <row r="743" spans="2:60" ht="13.5" customHeight="1" x14ac:dyDescent="0.25">
      <c r="B743" s="401"/>
      <c r="D743" s="416">
        <f t="shared" si="171"/>
        <v>733</v>
      </c>
      <c r="E743" s="534"/>
      <c r="F743" s="534"/>
      <c r="G743" s="534"/>
      <c r="H743" s="534"/>
      <c r="I743" s="571"/>
      <c r="J743" s="571"/>
      <c r="K743" s="571"/>
      <c r="L743" s="571"/>
      <c r="M743" s="571"/>
      <c r="N743" s="484"/>
      <c r="O743" s="484"/>
      <c r="P743" s="586"/>
      <c r="Q743" s="571"/>
      <c r="R743" s="571"/>
      <c r="S743" s="571"/>
      <c r="T743" s="899"/>
      <c r="U743" s="756"/>
      <c r="V743" s="756"/>
      <c r="W743" s="581"/>
      <c r="X743" s="571"/>
      <c r="Y743" s="571"/>
      <c r="Z743" s="571"/>
      <c r="AA743" s="791"/>
      <c r="AB743" s="583"/>
      <c r="AC743" s="571"/>
      <c r="AD743" s="813"/>
      <c r="AE743" s="646"/>
      <c r="AF743" s="730"/>
      <c r="AG743" s="646"/>
      <c r="AH743" s="730"/>
      <c r="AI743" s="646"/>
      <c r="AJ743" s="416">
        <f t="shared" si="170"/>
        <v>733</v>
      </c>
      <c r="AK743" s="416" t="str">
        <f t="shared" si="147"/>
        <v/>
      </c>
      <c r="AL743" s="416" t="str">
        <f t="shared" si="172"/>
        <v/>
      </c>
      <c r="AM743" s="416" t="str">
        <f t="shared" si="173"/>
        <v/>
      </c>
      <c r="AN743" s="731"/>
      <c r="AO743" s="732"/>
      <c r="AP743" s="732"/>
      <c r="AQ743" s="479"/>
      <c r="AR743" s="479"/>
      <c r="AS743" s="584"/>
      <c r="AT743" s="584"/>
      <c r="AU743" s="585" t="str">
        <f t="shared" si="168"/>
        <v/>
      </c>
      <c r="AV743" s="585" t="str">
        <f t="shared" si="169"/>
        <v/>
      </c>
      <c r="AW743" s="479"/>
      <c r="AX743" s="479"/>
      <c r="AY743" s="587" t="str">
        <f t="shared" si="150"/>
        <v/>
      </c>
      <c r="AZ743" s="587" t="str">
        <f t="shared" si="151"/>
        <v/>
      </c>
      <c r="BA743" s="587" t="str">
        <f t="shared" si="152"/>
        <v/>
      </c>
      <c r="BB743" s="587" t="str">
        <f t="shared" si="153"/>
        <v/>
      </c>
      <c r="BC743" s="587" t="str">
        <f t="shared" si="154"/>
        <v/>
      </c>
      <c r="BD743" s="587" t="str">
        <f t="shared" si="155"/>
        <v/>
      </c>
      <c r="BE743" s="808"/>
      <c r="BF743" s="646"/>
      <c r="BG743" s="649"/>
      <c r="BH743" s="649"/>
    </row>
    <row r="744" spans="2:60" ht="13.5" customHeight="1" x14ac:dyDescent="0.25">
      <c r="B744" s="401"/>
      <c r="D744" s="416">
        <f t="shared" si="171"/>
        <v>734</v>
      </c>
      <c r="E744" s="534"/>
      <c r="F744" s="534"/>
      <c r="G744" s="534"/>
      <c r="H744" s="534"/>
      <c r="I744" s="571"/>
      <c r="J744" s="571"/>
      <c r="K744" s="571"/>
      <c r="L744" s="571"/>
      <c r="M744" s="571"/>
      <c r="N744" s="484"/>
      <c r="O744" s="484"/>
      <c r="P744" s="586"/>
      <c r="Q744" s="571"/>
      <c r="R744" s="571"/>
      <c r="S744" s="571"/>
      <c r="T744" s="899"/>
      <c r="U744" s="756"/>
      <c r="V744" s="756"/>
      <c r="W744" s="581"/>
      <c r="X744" s="571"/>
      <c r="Y744" s="571"/>
      <c r="Z744" s="571"/>
      <c r="AA744" s="791"/>
      <c r="AB744" s="583"/>
      <c r="AC744" s="571"/>
      <c r="AD744" s="813"/>
      <c r="AE744" s="646"/>
      <c r="AF744" s="730"/>
      <c r="AG744" s="646"/>
      <c r="AH744" s="730"/>
      <c r="AI744" s="646"/>
      <c r="AJ744" s="416">
        <f t="shared" si="170"/>
        <v>734</v>
      </c>
      <c r="AK744" s="416" t="str">
        <f t="shared" si="147"/>
        <v/>
      </c>
      <c r="AL744" s="416" t="str">
        <f t="shared" si="172"/>
        <v/>
      </c>
      <c r="AM744" s="416" t="str">
        <f t="shared" si="173"/>
        <v/>
      </c>
      <c r="AN744" s="731"/>
      <c r="AO744" s="732"/>
      <c r="AP744" s="732"/>
      <c r="AQ744" s="479"/>
      <c r="AR744" s="479"/>
      <c r="AS744" s="584"/>
      <c r="AT744" s="584"/>
      <c r="AU744" s="585" t="str">
        <f t="shared" si="168"/>
        <v/>
      </c>
      <c r="AV744" s="585" t="str">
        <f t="shared" si="169"/>
        <v/>
      </c>
      <c r="AW744" s="479"/>
      <c r="AX744" s="479"/>
      <c r="AY744" s="587" t="str">
        <f t="shared" si="150"/>
        <v/>
      </c>
      <c r="AZ744" s="587" t="str">
        <f t="shared" si="151"/>
        <v/>
      </c>
      <c r="BA744" s="587" t="str">
        <f t="shared" si="152"/>
        <v/>
      </c>
      <c r="BB744" s="587" t="str">
        <f t="shared" si="153"/>
        <v/>
      </c>
      <c r="BC744" s="587" t="str">
        <f t="shared" si="154"/>
        <v/>
      </c>
      <c r="BD744" s="587" t="str">
        <f t="shared" si="155"/>
        <v/>
      </c>
      <c r="BE744" s="808"/>
      <c r="BF744" s="646"/>
      <c r="BG744" s="649"/>
      <c r="BH744" s="649"/>
    </row>
    <row r="745" spans="2:60" ht="13.5" customHeight="1" x14ac:dyDescent="0.25">
      <c r="B745" s="401"/>
      <c r="D745" s="416">
        <f t="shared" si="171"/>
        <v>735</v>
      </c>
      <c r="E745" s="534"/>
      <c r="F745" s="534"/>
      <c r="G745" s="534"/>
      <c r="H745" s="534"/>
      <c r="I745" s="571"/>
      <c r="J745" s="571"/>
      <c r="K745" s="571"/>
      <c r="L745" s="571"/>
      <c r="M745" s="571"/>
      <c r="N745" s="484"/>
      <c r="O745" s="484"/>
      <c r="P745" s="586"/>
      <c r="Q745" s="571"/>
      <c r="R745" s="571"/>
      <c r="S745" s="571"/>
      <c r="T745" s="899"/>
      <c r="U745" s="756"/>
      <c r="V745" s="756"/>
      <c r="W745" s="581"/>
      <c r="X745" s="571"/>
      <c r="Y745" s="571"/>
      <c r="Z745" s="571"/>
      <c r="AA745" s="791"/>
      <c r="AB745" s="583"/>
      <c r="AC745" s="571"/>
      <c r="AD745" s="813"/>
      <c r="AE745" s="646"/>
      <c r="AF745" s="730"/>
      <c r="AG745" s="646"/>
      <c r="AH745" s="730"/>
      <c r="AI745" s="646"/>
      <c r="AJ745" s="416">
        <f t="shared" si="170"/>
        <v>735</v>
      </c>
      <c r="AK745" s="416" t="str">
        <f t="shared" si="147"/>
        <v/>
      </c>
      <c r="AL745" s="416" t="str">
        <f t="shared" si="172"/>
        <v/>
      </c>
      <c r="AM745" s="416" t="str">
        <f t="shared" si="173"/>
        <v/>
      </c>
      <c r="AN745" s="731"/>
      <c r="AO745" s="732"/>
      <c r="AP745" s="732"/>
      <c r="AQ745" s="479"/>
      <c r="AR745" s="479"/>
      <c r="AS745" s="584"/>
      <c r="AT745" s="584"/>
      <c r="AU745" s="585" t="str">
        <f t="shared" si="168"/>
        <v/>
      </c>
      <c r="AV745" s="585" t="str">
        <f t="shared" si="169"/>
        <v/>
      </c>
      <c r="AW745" s="479"/>
      <c r="AX745" s="479"/>
      <c r="AY745" s="587" t="str">
        <f t="shared" si="150"/>
        <v/>
      </c>
      <c r="AZ745" s="587" t="str">
        <f t="shared" si="151"/>
        <v/>
      </c>
      <c r="BA745" s="587" t="str">
        <f t="shared" si="152"/>
        <v/>
      </c>
      <c r="BB745" s="587" t="str">
        <f t="shared" si="153"/>
        <v/>
      </c>
      <c r="BC745" s="587" t="str">
        <f t="shared" si="154"/>
        <v/>
      </c>
      <c r="BD745" s="587" t="str">
        <f t="shared" si="155"/>
        <v/>
      </c>
      <c r="BE745" s="808"/>
      <c r="BF745" s="646"/>
      <c r="BG745" s="649"/>
      <c r="BH745" s="649"/>
    </row>
    <row r="746" spans="2:60" ht="13.5" customHeight="1" x14ac:dyDescent="0.25">
      <c r="B746" s="401"/>
      <c r="D746" s="416">
        <f t="shared" si="171"/>
        <v>736</v>
      </c>
      <c r="E746" s="534"/>
      <c r="F746" s="534"/>
      <c r="G746" s="534"/>
      <c r="H746" s="534"/>
      <c r="I746" s="571"/>
      <c r="J746" s="571"/>
      <c r="K746" s="571"/>
      <c r="L746" s="571"/>
      <c r="M746" s="571"/>
      <c r="N746" s="484"/>
      <c r="O746" s="484"/>
      <c r="P746" s="586"/>
      <c r="Q746" s="571"/>
      <c r="R746" s="571"/>
      <c r="S746" s="571"/>
      <c r="T746" s="899"/>
      <c r="U746" s="756"/>
      <c r="V746" s="756"/>
      <c r="W746" s="581"/>
      <c r="X746" s="571"/>
      <c r="Y746" s="571"/>
      <c r="Z746" s="571"/>
      <c r="AA746" s="791"/>
      <c r="AB746" s="583"/>
      <c r="AC746" s="571"/>
      <c r="AD746" s="813"/>
      <c r="AE746" s="646"/>
      <c r="AF746" s="730"/>
      <c r="AG746" s="646"/>
      <c r="AH746" s="730"/>
      <c r="AI746" s="646"/>
      <c r="AJ746" s="416">
        <f t="shared" si="170"/>
        <v>736</v>
      </c>
      <c r="AK746" s="416" t="str">
        <f t="shared" si="147"/>
        <v/>
      </c>
      <c r="AL746" s="416" t="str">
        <f t="shared" si="172"/>
        <v/>
      </c>
      <c r="AM746" s="416" t="str">
        <f t="shared" si="173"/>
        <v/>
      </c>
      <c r="AN746" s="731"/>
      <c r="AO746" s="732"/>
      <c r="AP746" s="732"/>
      <c r="AQ746" s="479"/>
      <c r="AR746" s="479"/>
      <c r="AS746" s="584"/>
      <c r="AT746" s="584"/>
      <c r="AU746" s="585" t="str">
        <f t="shared" si="168"/>
        <v/>
      </c>
      <c r="AV746" s="585" t="str">
        <f t="shared" si="169"/>
        <v/>
      </c>
      <c r="AW746" s="479"/>
      <c r="AX746" s="479"/>
      <c r="AY746" s="587" t="str">
        <f t="shared" si="150"/>
        <v/>
      </c>
      <c r="AZ746" s="587" t="str">
        <f t="shared" si="151"/>
        <v/>
      </c>
      <c r="BA746" s="587" t="str">
        <f t="shared" si="152"/>
        <v/>
      </c>
      <c r="BB746" s="587" t="str">
        <f t="shared" si="153"/>
        <v/>
      </c>
      <c r="BC746" s="587" t="str">
        <f t="shared" si="154"/>
        <v/>
      </c>
      <c r="BD746" s="587" t="str">
        <f t="shared" si="155"/>
        <v/>
      </c>
      <c r="BE746" s="808"/>
      <c r="BF746" s="646"/>
      <c r="BG746" s="649"/>
      <c r="BH746" s="649"/>
    </row>
    <row r="747" spans="2:60" ht="13.5" customHeight="1" x14ac:dyDescent="0.25">
      <c r="B747" s="401"/>
      <c r="D747" s="416">
        <f t="shared" si="171"/>
        <v>737</v>
      </c>
      <c r="E747" s="534"/>
      <c r="F747" s="534"/>
      <c r="G747" s="534"/>
      <c r="H747" s="534"/>
      <c r="I747" s="571"/>
      <c r="J747" s="571"/>
      <c r="K747" s="571"/>
      <c r="L747" s="571"/>
      <c r="M747" s="571"/>
      <c r="N747" s="484"/>
      <c r="O747" s="484"/>
      <c r="P747" s="586"/>
      <c r="Q747" s="571"/>
      <c r="R747" s="571"/>
      <c r="S747" s="571"/>
      <c r="T747" s="899"/>
      <c r="U747" s="756"/>
      <c r="V747" s="756"/>
      <c r="W747" s="581"/>
      <c r="X747" s="571"/>
      <c r="Y747" s="571"/>
      <c r="Z747" s="571"/>
      <c r="AA747" s="791"/>
      <c r="AB747" s="583"/>
      <c r="AC747" s="571"/>
      <c r="AD747" s="813"/>
      <c r="AE747" s="646"/>
      <c r="AF747" s="730"/>
      <c r="AG747" s="646"/>
      <c r="AH747" s="730"/>
      <c r="AI747" s="646"/>
      <c r="AJ747" s="416">
        <f t="shared" si="170"/>
        <v>737</v>
      </c>
      <c r="AK747" s="416" t="str">
        <f t="shared" si="147"/>
        <v/>
      </c>
      <c r="AL747" s="416" t="str">
        <f t="shared" si="172"/>
        <v/>
      </c>
      <c r="AM747" s="416" t="str">
        <f t="shared" si="173"/>
        <v/>
      </c>
      <c r="AN747" s="731"/>
      <c r="AO747" s="732"/>
      <c r="AP747" s="732"/>
      <c r="AQ747" s="479"/>
      <c r="AR747" s="479"/>
      <c r="AS747" s="584"/>
      <c r="AT747" s="584"/>
      <c r="AU747" s="585" t="str">
        <f t="shared" si="168"/>
        <v/>
      </c>
      <c r="AV747" s="585" t="str">
        <f t="shared" si="169"/>
        <v/>
      </c>
      <c r="AW747" s="479"/>
      <c r="AX747" s="479"/>
      <c r="AY747" s="587" t="str">
        <f t="shared" si="150"/>
        <v/>
      </c>
      <c r="AZ747" s="587" t="str">
        <f t="shared" si="151"/>
        <v/>
      </c>
      <c r="BA747" s="587" t="str">
        <f t="shared" si="152"/>
        <v/>
      </c>
      <c r="BB747" s="587" t="str">
        <f t="shared" si="153"/>
        <v/>
      </c>
      <c r="BC747" s="587" t="str">
        <f t="shared" si="154"/>
        <v/>
      </c>
      <c r="BD747" s="587" t="str">
        <f t="shared" si="155"/>
        <v/>
      </c>
      <c r="BE747" s="808"/>
      <c r="BF747" s="646"/>
      <c r="BG747" s="649"/>
      <c r="BH747" s="649"/>
    </row>
    <row r="748" spans="2:60" ht="13.5" customHeight="1" x14ac:dyDescent="0.25">
      <c r="B748" s="401"/>
      <c r="D748" s="416">
        <f t="shared" si="171"/>
        <v>738</v>
      </c>
      <c r="E748" s="534"/>
      <c r="F748" s="534"/>
      <c r="G748" s="534"/>
      <c r="H748" s="534"/>
      <c r="I748" s="571"/>
      <c r="J748" s="571"/>
      <c r="K748" s="571"/>
      <c r="L748" s="571"/>
      <c r="M748" s="571"/>
      <c r="N748" s="484"/>
      <c r="O748" s="484"/>
      <c r="P748" s="586"/>
      <c r="Q748" s="571"/>
      <c r="R748" s="571"/>
      <c r="S748" s="571"/>
      <c r="T748" s="899"/>
      <c r="U748" s="756"/>
      <c r="V748" s="756"/>
      <c r="W748" s="581"/>
      <c r="X748" s="571"/>
      <c r="Y748" s="571"/>
      <c r="Z748" s="571"/>
      <c r="AA748" s="791"/>
      <c r="AB748" s="583"/>
      <c r="AC748" s="571"/>
      <c r="AD748" s="813"/>
      <c r="AE748" s="646"/>
      <c r="AF748" s="730"/>
      <c r="AG748" s="646"/>
      <c r="AH748" s="730"/>
      <c r="AI748" s="646"/>
      <c r="AJ748" s="416">
        <f t="shared" si="170"/>
        <v>738</v>
      </c>
      <c r="AK748" s="416" t="str">
        <f t="shared" si="147"/>
        <v/>
      </c>
      <c r="AL748" s="416" t="str">
        <f t="shared" si="172"/>
        <v/>
      </c>
      <c r="AM748" s="416" t="str">
        <f t="shared" si="173"/>
        <v/>
      </c>
      <c r="AN748" s="731"/>
      <c r="AO748" s="732"/>
      <c r="AP748" s="732"/>
      <c r="AQ748" s="479"/>
      <c r="AR748" s="479"/>
      <c r="AS748" s="584"/>
      <c r="AT748" s="584"/>
      <c r="AU748" s="585" t="str">
        <f t="shared" si="168"/>
        <v/>
      </c>
      <c r="AV748" s="585" t="str">
        <f t="shared" si="169"/>
        <v/>
      </c>
      <c r="AW748" s="479"/>
      <c r="AX748" s="479"/>
      <c r="AY748" s="587" t="str">
        <f t="shared" si="150"/>
        <v/>
      </c>
      <c r="AZ748" s="587" t="str">
        <f t="shared" si="151"/>
        <v/>
      </c>
      <c r="BA748" s="587" t="str">
        <f t="shared" si="152"/>
        <v/>
      </c>
      <c r="BB748" s="587" t="str">
        <f t="shared" si="153"/>
        <v/>
      </c>
      <c r="BC748" s="587" t="str">
        <f t="shared" si="154"/>
        <v/>
      </c>
      <c r="BD748" s="587" t="str">
        <f t="shared" si="155"/>
        <v/>
      </c>
      <c r="BE748" s="808"/>
      <c r="BF748" s="646"/>
      <c r="BG748" s="649"/>
      <c r="BH748" s="649"/>
    </row>
    <row r="749" spans="2:60" ht="13.5" customHeight="1" x14ac:dyDescent="0.25">
      <c r="B749" s="401"/>
      <c r="D749" s="416">
        <f t="shared" si="171"/>
        <v>739</v>
      </c>
      <c r="E749" s="534"/>
      <c r="F749" s="534"/>
      <c r="G749" s="534"/>
      <c r="H749" s="534"/>
      <c r="I749" s="571"/>
      <c r="J749" s="571"/>
      <c r="K749" s="571"/>
      <c r="L749" s="571"/>
      <c r="M749" s="571"/>
      <c r="N749" s="484"/>
      <c r="O749" s="484"/>
      <c r="P749" s="586"/>
      <c r="Q749" s="571"/>
      <c r="R749" s="571"/>
      <c r="S749" s="571"/>
      <c r="T749" s="899"/>
      <c r="U749" s="756"/>
      <c r="V749" s="756"/>
      <c r="W749" s="581"/>
      <c r="X749" s="571"/>
      <c r="Y749" s="571"/>
      <c r="Z749" s="571"/>
      <c r="AA749" s="791"/>
      <c r="AB749" s="583"/>
      <c r="AC749" s="571"/>
      <c r="AD749" s="813"/>
      <c r="AE749" s="646"/>
      <c r="AF749" s="730"/>
      <c r="AG749" s="646"/>
      <c r="AH749" s="730"/>
      <c r="AI749" s="646"/>
      <c r="AJ749" s="416">
        <f t="shared" si="170"/>
        <v>739</v>
      </c>
      <c r="AK749" s="416" t="str">
        <f t="shared" si="147"/>
        <v/>
      </c>
      <c r="AL749" s="416" t="str">
        <f t="shared" si="172"/>
        <v/>
      </c>
      <c r="AM749" s="416" t="str">
        <f t="shared" si="173"/>
        <v/>
      </c>
      <c r="AN749" s="731"/>
      <c r="AO749" s="732"/>
      <c r="AP749" s="732"/>
      <c r="AQ749" s="479"/>
      <c r="AR749" s="479"/>
      <c r="AS749" s="584"/>
      <c r="AT749" s="584"/>
      <c r="AU749" s="585" t="str">
        <f t="shared" si="168"/>
        <v/>
      </c>
      <c r="AV749" s="585" t="str">
        <f t="shared" si="169"/>
        <v/>
      </c>
      <c r="AW749" s="479"/>
      <c r="AX749" s="479"/>
      <c r="AY749" s="587" t="str">
        <f t="shared" si="150"/>
        <v/>
      </c>
      <c r="AZ749" s="587" t="str">
        <f t="shared" si="151"/>
        <v/>
      </c>
      <c r="BA749" s="587" t="str">
        <f t="shared" si="152"/>
        <v/>
      </c>
      <c r="BB749" s="587" t="str">
        <f t="shared" si="153"/>
        <v/>
      </c>
      <c r="BC749" s="587" t="str">
        <f t="shared" si="154"/>
        <v/>
      </c>
      <c r="BD749" s="587" t="str">
        <f t="shared" si="155"/>
        <v/>
      </c>
      <c r="BE749" s="808"/>
      <c r="BF749" s="646"/>
      <c r="BG749" s="649"/>
      <c r="BH749" s="649"/>
    </row>
    <row r="750" spans="2:60" ht="13.5" customHeight="1" x14ac:dyDescent="0.25">
      <c r="B750" s="401"/>
      <c r="D750" s="416">
        <f t="shared" si="171"/>
        <v>740</v>
      </c>
      <c r="E750" s="534"/>
      <c r="F750" s="534"/>
      <c r="G750" s="534"/>
      <c r="H750" s="534"/>
      <c r="I750" s="571"/>
      <c r="J750" s="571"/>
      <c r="K750" s="571"/>
      <c r="L750" s="571"/>
      <c r="M750" s="571"/>
      <c r="N750" s="484"/>
      <c r="O750" s="484"/>
      <c r="P750" s="586"/>
      <c r="Q750" s="571"/>
      <c r="R750" s="571"/>
      <c r="S750" s="571"/>
      <c r="T750" s="899"/>
      <c r="U750" s="756"/>
      <c r="V750" s="756"/>
      <c r="W750" s="581"/>
      <c r="X750" s="571"/>
      <c r="Y750" s="571"/>
      <c r="Z750" s="571"/>
      <c r="AA750" s="791"/>
      <c r="AB750" s="583"/>
      <c r="AC750" s="571"/>
      <c r="AD750" s="813"/>
      <c r="AE750" s="646"/>
      <c r="AF750" s="730"/>
      <c r="AG750" s="646"/>
      <c r="AH750" s="730"/>
      <c r="AI750" s="646"/>
      <c r="AJ750" s="416">
        <f t="shared" si="170"/>
        <v>740</v>
      </c>
      <c r="AK750" s="416" t="str">
        <f t="shared" si="147"/>
        <v/>
      </c>
      <c r="AL750" s="416" t="str">
        <f t="shared" si="172"/>
        <v/>
      </c>
      <c r="AM750" s="416" t="str">
        <f t="shared" si="173"/>
        <v/>
      </c>
      <c r="AN750" s="731"/>
      <c r="AO750" s="732"/>
      <c r="AP750" s="732"/>
      <c r="AQ750" s="479"/>
      <c r="AR750" s="479"/>
      <c r="AS750" s="584"/>
      <c r="AT750" s="584"/>
      <c r="AU750" s="585" t="str">
        <f t="shared" si="168"/>
        <v/>
      </c>
      <c r="AV750" s="585" t="str">
        <f t="shared" si="169"/>
        <v/>
      </c>
      <c r="AW750" s="479"/>
      <c r="AX750" s="479"/>
      <c r="AY750" s="587" t="str">
        <f t="shared" si="150"/>
        <v/>
      </c>
      <c r="AZ750" s="587" t="str">
        <f t="shared" si="151"/>
        <v/>
      </c>
      <c r="BA750" s="587" t="str">
        <f t="shared" si="152"/>
        <v/>
      </c>
      <c r="BB750" s="587" t="str">
        <f t="shared" si="153"/>
        <v/>
      </c>
      <c r="BC750" s="587" t="str">
        <f t="shared" si="154"/>
        <v/>
      </c>
      <c r="BD750" s="587" t="str">
        <f t="shared" si="155"/>
        <v/>
      </c>
      <c r="BE750" s="808"/>
      <c r="BF750" s="646"/>
      <c r="BG750" s="649"/>
      <c r="BH750" s="649"/>
    </row>
    <row r="751" spans="2:60" ht="13.5" customHeight="1" x14ac:dyDescent="0.25">
      <c r="B751" s="401"/>
      <c r="D751" s="416">
        <f t="shared" si="171"/>
        <v>741</v>
      </c>
      <c r="E751" s="534"/>
      <c r="F751" s="534"/>
      <c r="G751" s="534"/>
      <c r="H751" s="534"/>
      <c r="I751" s="571"/>
      <c r="J751" s="571"/>
      <c r="K751" s="571"/>
      <c r="L751" s="571"/>
      <c r="M751" s="571"/>
      <c r="N751" s="484"/>
      <c r="O751" s="484"/>
      <c r="P751" s="586"/>
      <c r="Q751" s="571"/>
      <c r="R751" s="571"/>
      <c r="S751" s="571"/>
      <c r="T751" s="899"/>
      <c r="U751" s="756"/>
      <c r="V751" s="756"/>
      <c r="W751" s="581"/>
      <c r="X751" s="571"/>
      <c r="Y751" s="571"/>
      <c r="Z751" s="571"/>
      <c r="AA751" s="791"/>
      <c r="AB751" s="583"/>
      <c r="AC751" s="571"/>
      <c r="AD751" s="813"/>
      <c r="AE751" s="646"/>
      <c r="AF751" s="730"/>
      <c r="AG751" s="646"/>
      <c r="AH751" s="730"/>
      <c r="AI751" s="646"/>
      <c r="AJ751" s="416">
        <f t="shared" si="170"/>
        <v>741</v>
      </c>
      <c r="AK751" s="416" t="str">
        <f t="shared" si="147"/>
        <v/>
      </c>
      <c r="AL751" s="416" t="str">
        <f t="shared" si="172"/>
        <v/>
      </c>
      <c r="AM751" s="416" t="str">
        <f t="shared" si="173"/>
        <v/>
      </c>
      <c r="AN751" s="731"/>
      <c r="AO751" s="732"/>
      <c r="AP751" s="732"/>
      <c r="AQ751" s="479"/>
      <c r="AR751" s="479"/>
      <c r="AS751" s="584"/>
      <c r="AT751" s="584"/>
      <c r="AU751" s="585" t="str">
        <f t="shared" si="168"/>
        <v/>
      </c>
      <c r="AV751" s="585" t="str">
        <f t="shared" si="169"/>
        <v/>
      </c>
      <c r="AW751" s="479"/>
      <c r="AX751" s="479"/>
      <c r="AY751" s="587" t="str">
        <f t="shared" si="150"/>
        <v/>
      </c>
      <c r="AZ751" s="587" t="str">
        <f t="shared" si="151"/>
        <v/>
      </c>
      <c r="BA751" s="587" t="str">
        <f t="shared" si="152"/>
        <v/>
      </c>
      <c r="BB751" s="587" t="str">
        <f t="shared" si="153"/>
        <v/>
      </c>
      <c r="BC751" s="587" t="str">
        <f t="shared" si="154"/>
        <v/>
      </c>
      <c r="BD751" s="587" t="str">
        <f t="shared" si="155"/>
        <v/>
      </c>
      <c r="BE751" s="808"/>
      <c r="BF751" s="646"/>
      <c r="BG751" s="649"/>
      <c r="BH751" s="649"/>
    </row>
    <row r="752" spans="2:60" ht="13.5" customHeight="1" x14ac:dyDescent="0.25">
      <c r="B752" s="401"/>
      <c r="D752" s="416">
        <f t="shared" si="171"/>
        <v>742</v>
      </c>
      <c r="E752" s="534"/>
      <c r="F752" s="534"/>
      <c r="G752" s="534"/>
      <c r="H752" s="534"/>
      <c r="I752" s="571"/>
      <c r="J752" s="571"/>
      <c r="K752" s="571"/>
      <c r="L752" s="571"/>
      <c r="M752" s="571"/>
      <c r="N752" s="484"/>
      <c r="O752" s="484"/>
      <c r="P752" s="586"/>
      <c r="Q752" s="571"/>
      <c r="R752" s="571"/>
      <c r="S752" s="571"/>
      <c r="T752" s="899"/>
      <c r="U752" s="756"/>
      <c r="V752" s="756"/>
      <c r="W752" s="581"/>
      <c r="X752" s="571"/>
      <c r="Y752" s="571"/>
      <c r="Z752" s="571"/>
      <c r="AA752" s="791"/>
      <c r="AB752" s="583"/>
      <c r="AC752" s="571"/>
      <c r="AD752" s="813"/>
      <c r="AE752" s="646"/>
      <c r="AF752" s="730"/>
      <c r="AG752" s="646"/>
      <c r="AH752" s="730"/>
      <c r="AI752" s="646"/>
      <c r="AJ752" s="416">
        <f t="shared" si="170"/>
        <v>742</v>
      </c>
      <c r="AK752" s="416" t="str">
        <f t="shared" si="147"/>
        <v/>
      </c>
      <c r="AL752" s="416" t="str">
        <f t="shared" si="172"/>
        <v/>
      </c>
      <c r="AM752" s="416" t="str">
        <f t="shared" si="173"/>
        <v/>
      </c>
      <c r="AN752" s="731"/>
      <c r="AO752" s="732"/>
      <c r="AP752" s="732"/>
      <c r="AQ752" s="479"/>
      <c r="AR752" s="479"/>
      <c r="AS752" s="584"/>
      <c r="AT752" s="584"/>
      <c r="AU752" s="585" t="str">
        <f t="shared" si="168"/>
        <v/>
      </c>
      <c r="AV752" s="585" t="str">
        <f t="shared" si="169"/>
        <v/>
      </c>
      <c r="AW752" s="479"/>
      <c r="AX752" s="479"/>
      <c r="AY752" s="587" t="str">
        <f t="shared" si="150"/>
        <v/>
      </c>
      <c r="AZ752" s="587" t="str">
        <f t="shared" si="151"/>
        <v/>
      </c>
      <c r="BA752" s="587" t="str">
        <f t="shared" si="152"/>
        <v/>
      </c>
      <c r="BB752" s="587" t="str">
        <f t="shared" si="153"/>
        <v/>
      </c>
      <c r="BC752" s="587" t="str">
        <f t="shared" si="154"/>
        <v/>
      </c>
      <c r="BD752" s="587" t="str">
        <f t="shared" si="155"/>
        <v/>
      </c>
      <c r="BE752" s="808"/>
      <c r="BF752" s="646"/>
      <c r="BG752" s="649"/>
      <c r="BH752" s="649"/>
    </row>
    <row r="753" spans="2:60" ht="13.5" customHeight="1" x14ac:dyDescent="0.25">
      <c r="B753" s="401"/>
      <c r="D753" s="416">
        <f t="shared" si="171"/>
        <v>743</v>
      </c>
      <c r="E753" s="534"/>
      <c r="F753" s="534"/>
      <c r="G753" s="534"/>
      <c r="H753" s="534"/>
      <c r="I753" s="571"/>
      <c r="J753" s="571"/>
      <c r="K753" s="571"/>
      <c r="L753" s="571"/>
      <c r="M753" s="571"/>
      <c r="N753" s="484"/>
      <c r="O753" s="484"/>
      <c r="P753" s="586"/>
      <c r="Q753" s="571"/>
      <c r="R753" s="571"/>
      <c r="S753" s="571"/>
      <c r="T753" s="899"/>
      <c r="U753" s="756"/>
      <c r="V753" s="756"/>
      <c r="W753" s="581"/>
      <c r="X753" s="571"/>
      <c r="Y753" s="571"/>
      <c r="Z753" s="571"/>
      <c r="AA753" s="791"/>
      <c r="AB753" s="583"/>
      <c r="AC753" s="571"/>
      <c r="AD753" s="813"/>
      <c r="AE753" s="646"/>
      <c r="AF753" s="730"/>
      <c r="AG753" s="646"/>
      <c r="AH753" s="730"/>
      <c r="AI753" s="646"/>
      <c r="AJ753" s="416">
        <f t="shared" si="170"/>
        <v>743</v>
      </c>
      <c r="AK753" s="416" t="str">
        <f t="shared" si="147"/>
        <v/>
      </c>
      <c r="AL753" s="416" t="str">
        <f t="shared" si="172"/>
        <v/>
      </c>
      <c r="AM753" s="416" t="str">
        <f t="shared" si="173"/>
        <v/>
      </c>
      <c r="AN753" s="731"/>
      <c r="AO753" s="732"/>
      <c r="AP753" s="732"/>
      <c r="AQ753" s="479"/>
      <c r="AR753" s="479"/>
      <c r="AS753" s="584"/>
      <c r="AT753" s="584"/>
      <c r="AU753" s="585" t="str">
        <f t="shared" si="168"/>
        <v/>
      </c>
      <c r="AV753" s="585" t="str">
        <f t="shared" si="169"/>
        <v/>
      </c>
      <c r="AW753" s="479"/>
      <c r="AX753" s="479"/>
      <c r="AY753" s="587" t="str">
        <f t="shared" si="150"/>
        <v/>
      </c>
      <c r="AZ753" s="587" t="str">
        <f t="shared" si="151"/>
        <v/>
      </c>
      <c r="BA753" s="587" t="str">
        <f t="shared" si="152"/>
        <v/>
      </c>
      <c r="BB753" s="587" t="str">
        <f t="shared" si="153"/>
        <v/>
      </c>
      <c r="BC753" s="587" t="str">
        <f t="shared" si="154"/>
        <v/>
      </c>
      <c r="BD753" s="587" t="str">
        <f t="shared" si="155"/>
        <v/>
      </c>
      <c r="BE753" s="808"/>
      <c r="BF753" s="646"/>
      <c r="BG753" s="649"/>
      <c r="BH753" s="649"/>
    </row>
    <row r="754" spans="2:60" ht="13.5" customHeight="1" x14ac:dyDescent="0.25">
      <c r="B754" s="401"/>
      <c r="D754" s="416">
        <f t="shared" si="171"/>
        <v>744</v>
      </c>
      <c r="E754" s="534"/>
      <c r="F754" s="534"/>
      <c r="G754" s="534"/>
      <c r="H754" s="534"/>
      <c r="I754" s="571"/>
      <c r="J754" s="571"/>
      <c r="K754" s="571"/>
      <c r="L754" s="571"/>
      <c r="M754" s="571"/>
      <c r="N754" s="484"/>
      <c r="O754" s="484"/>
      <c r="P754" s="586"/>
      <c r="Q754" s="571"/>
      <c r="R754" s="571"/>
      <c r="S754" s="571"/>
      <c r="T754" s="899"/>
      <c r="U754" s="756"/>
      <c r="V754" s="756"/>
      <c r="W754" s="581"/>
      <c r="X754" s="571"/>
      <c r="Y754" s="571"/>
      <c r="Z754" s="571"/>
      <c r="AA754" s="791"/>
      <c r="AB754" s="583"/>
      <c r="AC754" s="571"/>
      <c r="AD754" s="813"/>
      <c r="AE754" s="646"/>
      <c r="AF754" s="730"/>
      <c r="AG754" s="646"/>
      <c r="AH754" s="730"/>
      <c r="AI754" s="646"/>
      <c r="AJ754" s="416">
        <f t="shared" si="170"/>
        <v>744</v>
      </c>
      <c r="AK754" s="416" t="str">
        <f t="shared" si="147"/>
        <v/>
      </c>
      <c r="AL754" s="416" t="str">
        <f t="shared" si="172"/>
        <v/>
      </c>
      <c r="AM754" s="416" t="str">
        <f t="shared" si="173"/>
        <v/>
      </c>
      <c r="AN754" s="731"/>
      <c r="AO754" s="732"/>
      <c r="AP754" s="732"/>
      <c r="AQ754" s="479"/>
      <c r="AR754" s="479"/>
      <c r="AS754" s="584"/>
      <c r="AT754" s="584"/>
      <c r="AU754" s="585" t="str">
        <f t="shared" si="168"/>
        <v/>
      </c>
      <c r="AV754" s="585" t="str">
        <f t="shared" si="169"/>
        <v/>
      </c>
      <c r="AW754" s="479"/>
      <c r="AX754" s="479"/>
      <c r="AY754" s="587" t="str">
        <f t="shared" si="150"/>
        <v/>
      </c>
      <c r="AZ754" s="587" t="str">
        <f t="shared" si="151"/>
        <v/>
      </c>
      <c r="BA754" s="587" t="str">
        <f t="shared" si="152"/>
        <v/>
      </c>
      <c r="BB754" s="587" t="str">
        <f t="shared" si="153"/>
        <v/>
      </c>
      <c r="BC754" s="587" t="str">
        <f t="shared" si="154"/>
        <v/>
      </c>
      <c r="BD754" s="587" t="str">
        <f t="shared" si="155"/>
        <v/>
      </c>
      <c r="BE754" s="808"/>
      <c r="BF754" s="646"/>
      <c r="BG754" s="649"/>
      <c r="BH754" s="649"/>
    </row>
    <row r="755" spans="2:60" ht="13.5" customHeight="1" x14ac:dyDescent="0.25">
      <c r="B755" s="401"/>
      <c r="D755" s="416">
        <f t="shared" si="171"/>
        <v>745</v>
      </c>
      <c r="E755" s="534"/>
      <c r="F755" s="534"/>
      <c r="G755" s="534"/>
      <c r="H755" s="534"/>
      <c r="I755" s="571"/>
      <c r="J755" s="571"/>
      <c r="K755" s="571"/>
      <c r="L755" s="571"/>
      <c r="M755" s="571"/>
      <c r="N755" s="484"/>
      <c r="O755" s="484"/>
      <c r="P755" s="586"/>
      <c r="Q755" s="571"/>
      <c r="R755" s="571"/>
      <c r="S755" s="571"/>
      <c r="T755" s="899"/>
      <c r="U755" s="756"/>
      <c r="V755" s="756"/>
      <c r="W755" s="581"/>
      <c r="X755" s="571"/>
      <c r="Y755" s="571"/>
      <c r="Z755" s="571"/>
      <c r="AA755" s="791"/>
      <c r="AB755" s="583"/>
      <c r="AC755" s="571"/>
      <c r="AD755" s="813"/>
      <c r="AE755" s="646"/>
      <c r="AF755" s="730"/>
      <c r="AG755" s="646"/>
      <c r="AH755" s="730"/>
      <c r="AI755" s="646"/>
      <c r="AJ755" s="416">
        <f t="shared" si="170"/>
        <v>745</v>
      </c>
      <c r="AK755" s="416" t="str">
        <f t="shared" si="147"/>
        <v/>
      </c>
      <c r="AL755" s="416" t="str">
        <f t="shared" si="172"/>
        <v/>
      </c>
      <c r="AM755" s="416" t="str">
        <f t="shared" si="173"/>
        <v/>
      </c>
      <c r="AN755" s="731"/>
      <c r="AO755" s="732"/>
      <c r="AP755" s="732"/>
      <c r="AQ755" s="479"/>
      <c r="AR755" s="479"/>
      <c r="AS755" s="584"/>
      <c r="AT755" s="584"/>
      <c r="AU755" s="585" t="str">
        <f t="shared" si="168"/>
        <v/>
      </c>
      <c r="AV755" s="585" t="str">
        <f t="shared" si="169"/>
        <v/>
      </c>
      <c r="AW755" s="479"/>
      <c r="AX755" s="479"/>
      <c r="AY755" s="587" t="str">
        <f t="shared" si="150"/>
        <v/>
      </c>
      <c r="AZ755" s="587" t="str">
        <f t="shared" si="151"/>
        <v/>
      </c>
      <c r="BA755" s="587" t="str">
        <f t="shared" si="152"/>
        <v/>
      </c>
      <c r="BB755" s="587" t="str">
        <f t="shared" si="153"/>
        <v/>
      </c>
      <c r="BC755" s="587" t="str">
        <f t="shared" si="154"/>
        <v/>
      </c>
      <c r="BD755" s="587" t="str">
        <f t="shared" si="155"/>
        <v/>
      </c>
      <c r="BE755" s="808"/>
      <c r="BF755" s="646"/>
      <c r="BG755" s="649"/>
      <c r="BH755" s="649"/>
    </row>
    <row r="756" spans="2:60" ht="13.5" customHeight="1" x14ac:dyDescent="0.25">
      <c r="B756" s="401"/>
      <c r="D756" s="416">
        <f t="shared" si="171"/>
        <v>746</v>
      </c>
      <c r="E756" s="534"/>
      <c r="F756" s="534"/>
      <c r="G756" s="534"/>
      <c r="H756" s="534"/>
      <c r="I756" s="571"/>
      <c r="J756" s="571"/>
      <c r="K756" s="571"/>
      <c r="L756" s="571"/>
      <c r="M756" s="571"/>
      <c r="N756" s="484"/>
      <c r="O756" s="484"/>
      <c r="P756" s="586"/>
      <c r="Q756" s="571"/>
      <c r="R756" s="571"/>
      <c r="S756" s="571"/>
      <c r="T756" s="899"/>
      <c r="U756" s="756"/>
      <c r="V756" s="756"/>
      <c r="W756" s="581"/>
      <c r="X756" s="571"/>
      <c r="Y756" s="571"/>
      <c r="Z756" s="571"/>
      <c r="AA756" s="791"/>
      <c r="AB756" s="583"/>
      <c r="AC756" s="571"/>
      <c r="AD756" s="813"/>
      <c r="AE756" s="646"/>
      <c r="AF756" s="730"/>
      <c r="AG756" s="646"/>
      <c r="AH756" s="730"/>
      <c r="AI756" s="646"/>
      <c r="AJ756" s="416">
        <f t="shared" si="170"/>
        <v>746</v>
      </c>
      <c r="AK756" s="416" t="str">
        <f t="shared" si="147"/>
        <v/>
      </c>
      <c r="AL756" s="416" t="str">
        <f t="shared" si="172"/>
        <v/>
      </c>
      <c r="AM756" s="416" t="str">
        <f t="shared" si="173"/>
        <v/>
      </c>
      <c r="AN756" s="731"/>
      <c r="AO756" s="732"/>
      <c r="AP756" s="732"/>
      <c r="AQ756" s="479"/>
      <c r="AR756" s="479"/>
      <c r="AS756" s="584"/>
      <c r="AT756" s="584"/>
      <c r="AU756" s="585" t="str">
        <f t="shared" si="168"/>
        <v/>
      </c>
      <c r="AV756" s="585" t="str">
        <f t="shared" si="169"/>
        <v/>
      </c>
      <c r="AW756" s="479"/>
      <c r="AX756" s="479"/>
      <c r="AY756" s="587" t="str">
        <f t="shared" si="150"/>
        <v/>
      </c>
      <c r="AZ756" s="587" t="str">
        <f t="shared" si="151"/>
        <v/>
      </c>
      <c r="BA756" s="587" t="str">
        <f t="shared" si="152"/>
        <v/>
      </c>
      <c r="BB756" s="587" t="str">
        <f t="shared" si="153"/>
        <v/>
      </c>
      <c r="BC756" s="587" t="str">
        <f t="shared" si="154"/>
        <v/>
      </c>
      <c r="BD756" s="587" t="str">
        <f t="shared" si="155"/>
        <v/>
      </c>
      <c r="BE756" s="808"/>
      <c r="BF756" s="646"/>
      <c r="BG756" s="649"/>
      <c r="BH756" s="649"/>
    </row>
    <row r="757" spans="2:60" ht="13.5" customHeight="1" x14ac:dyDescent="0.25">
      <c r="B757" s="401"/>
      <c r="D757" s="416">
        <f t="shared" si="171"/>
        <v>747</v>
      </c>
      <c r="E757" s="534"/>
      <c r="F757" s="534"/>
      <c r="G757" s="534"/>
      <c r="H757" s="534"/>
      <c r="I757" s="571"/>
      <c r="J757" s="571"/>
      <c r="K757" s="571"/>
      <c r="L757" s="571"/>
      <c r="M757" s="571"/>
      <c r="N757" s="484"/>
      <c r="O757" s="484"/>
      <c r="P757" s="586"/>
      <c r="Q757" s="571"/>
      <c r="R757" s="571"/>
      <c r="S757" s="571"/>
      <c r="T757" s="899"/>
      <c r="U757" s="756"/>
      <c r="V757" s="756"/>
      <c r="W757" s="581"/>
      <c r="X757" s="571"/>
      <c r="Y757" s="571"/>
      <c r="Z757" s="571"/>
      <c r="AA757" s="791"/>
      <c r="AB757" s="583"/>
      <c r="AC757" s="571"/>
      <c r="AD757" s="813"/>
      <c r="AE757" s="646"/>
      <c r="AF757" s="730"/>
      <c r="AG757" s="646"/>
      <c r="AH757" s="730"/>
      <c r="AI757" s="646"/>
      <c r="AJ757" s="416">
        <f t="shared" si="170"/>
        <v>747</v>
      </c>
      <c r="AK757" s="416" t="str">
        <f t="shared" si="147"/>
        <v/>
      </c>
      <c r="AL757" s="416" t="str">
        <f t="shared" si="172"/>
        <v/>
      </c>
      <c r="AM757" s="416" t="str">
        <f t="shared" si="173"/>
        <v/>
      </c>
      <c r="AN757" s="731"/>
      <c r="AO757" s="732"/>
      <c r="AP757" s="732"/>
      <c r="AQ757" s="479"/>
      <c r="AR757" s="479"/>
      <c r="AS757" s="584"/>
      <c r="AT757" s="584"/>
      <c r="AU757" s="585" t="str">
        <f t="shared" si="168"/>
        <v/>
      </c>
      <c r="AV757" s="585" t="str">
        <f t="shared" si="169"/>
        <v/>
      </c>
      <c r="AW757" s="479"/>
      <c r="AX757" s="479"/>
      <c r="AY757" s="587" t="str">
        <f t="shared" si="150"/>
        <v/>
      </c>
      <c r="AZ757" s="587" t="str">
        <f t="shared" si="151"/>
        <v/>
      </c>
      <c r="BA757" s="587" t="str">
        <f t="shared" si="152"/>
        <v/>
      </c>
      <c r="BB757" s="587" t="str">
        <f t="shared" si="153"/>
        <v/>
      </c>
      <c r="BC757" s="587" t="str">
        <f t="shared" si="154"/>
        <v/>
      </c>
      <c r="BD757" s="587" t="str">
        <f t="shared" si="155"/>
        <v/>
      </c>
      <c r="BE757" s="808"/>
      <c r="BF757" s="646"/>
      <c r="BG757" s="649"/>
      <c r="BH757" s="649"/>
    </row>
    <row r="758" spans="2:60" ht="13.5" customHeight="1" x14ac:dyDescent="0.25">
      <c r="B758" s="401"/>
      <c r="D758" s="416">
        <f t="shared" si="171"/>
        <v>748</v>
      </c>
      <c r="E758" s="534"/>
      <c r="F758" s="534"/>
      <c r="G758" s="534"/>
      <c r="H758" s="534"/>
      <c r="I758" s="571"/>
      <c r="J758" s="571"/>
      <c r="K758" s="571"/>
      <c r="L758" s="571"/>
      <c r="M758" s="571"/>
      <c r="N758" s="484"/>
      <c r="O758" s="484"/>
      <c r="P758" s="586"/>
      <c r="Q758" s="571"/>
      <c r="R758" s="571"/>
      <c r="S758" s="571"/>
      <c r="T758" s="899"/>
      <c r="U758" s="756"/>
      <c r="V758" s="756"/>
      <c r="W758" s="581"/>
      <c r="X758" s="571"/>
      <c r="Y758" s="571"/>
      <c r="Z758" s="571"/>
      <c r="AA758" s="791"/>
      <c r="AB758" s="583"/>
      <c r="AC758" s="571"/>
      <c r="AD758" s="813"/>
      <c r="AE758" s="646"/>
      <c r="AF758" s="730"/>
      <c r="AG758" s="646"/>
      <c r="AH758" s="730"/>
      <c r="AI758" s="646"/>
      <c r="AJ758" s="416">
        <f t="shared" si="170"/>
        <v>748</v>
      </c>
      <c r="AK758" s="416" t="str">
        <f t="shared" si="147"/>
        <v/>
      </c>
      <c r="AL758" s="416" t="str">
        <f t="shared" si="172"/>
        <v/>
      </c>
      <c r="AM758" s="416" t="str">
        <f t="shared" si="173"/>
        <v/>
      </c>
      <c r="AN758" s="731"/>
      <c r="AO758" s="732"/>
      <c r="AP758" s="732"/>
      <c r="AQ758" s="479"/>
      <c r="AR758" s="479"/>
      <c r="AS758" s="584"/>
      <c r="AT758" s="584"/>
      <c r="AU758" s="585" t="str">
        <f t="shared" si="168"/>
        <v/>
      </c>
      <c r="AV758" s="585" t="str">
        <f t="shared" si="169"/>
        <v/>
      </c>
      <c r="AW758" s="479"/>
      <c r="AX758" s="479"/>
      <c r="AY758" s="587" t="str">
        <f t="shared" si="150"/>
        <v/>
      </c>
      <c r="AZ758" s="587" t="str">
        <f t="shared" si="151"/>
        <v/>
      </c>
      <c r="BA758" s="587" t="str">
        <f t="shared" si="152"/>
        <v/>
      </c>
      <c r="BB758" s="587" t="str">
        <f t="shared" si="153"/>
        <v/>
      </c>
      <c r="BC758" s="587" t="str">
        <f t="shared" si="154"/>
        <v/>
      </c>
      <c r="BD758" s="587" t="str">
        <f t="shared" si="155"/>
        <v/>
      </c>
      <c r="BE758" s="808"/>
      <c r="BF758" s="646"/>
      <c r="BG758" s="649"/>
      <c r="BH758" s="649"/>
    </row>
    <row r="759" spans="2:60" ht="13.5" customHeight="1" x14ac:dyDescent="0.25">
      <c r="B759" s="401"/>
      <c r="D759" s="416">
        <f t="shared" si="171"/>
        <v>749</v>
      </c>
      <c r="E759" s="534"/>
      <c r="F759" s="534"/>
      <c r="G759" s="534"/>
      <c r="H759" s="534"/>
      <c r="I759" s="571"/>
      <c r="J759" s="571"/>
      <c r="K759" s="571"/>
      <c r="L759" s="571"/>
      <c r="M759" s="571"/>
      <c r="N759" s="484"/>
      <c r="O759" s="484"/>
      <c r="P759" s="586"/>
      <c r="Q759" s="571"/>
      <c r="R759" s="571"/>
      <c r="S759" s="571"/>
      <c r="T759" s="899"/>
      <c r="U759" s="756"/>
      <c r="V759" s="756"/>
      <c r="W759" s="581"/>
      <c r="X759" s="571"/>
      <c r="Y759" s="571"/>
      <c r="Z759" s="571"/>
      <c r="AA759" s="791"/>
      <c r="AB759" s="583"/>
      <c r="AC759" s="571"/>
      <c r="AD759" s="813"/>
      <c r="AE759" s="646"/>
      <c r="AF759" s="730"/>
      <c r="AG759" s="646"/>
      <c r="AH759" s="730"/>
      <c r="AI759" s="646"/>
      <c r="AJ759" s="416">
        <f t="shared" si="170"/>
        <v>749</v>
      </c>
      <c r="AK759" s="416" t="str">
        <f t="shared" si="147"/>
        <v/>
      </c>
      <c r="AL759" s="416" t="str">
        <f t="shared" si="172"/>
        <v/>
      </c>
      <c r="AM759" s="416" t="str">
        <f t="shared" si="173"/>
        <v/>
      </c>
      <c r="AN759" s="731"/>
      <c r="AO759" s="732"/>
      <c r="AP759" s="732"/>
      <c r="AQ759" s="479"/>
      <c r="AR759" s="479"/>
      <c r="AS759" s="584"/>
      <c r="AT759" s="584"/>
      <c r="AU759" s="585" t="str">
        <f t="shared" si="168"/>
        <v/>
      </c>
      <c r="AV759" s="585" t="str">
        <f t="shared" si="169"/>
        <v/>
      </c>
      <c r="AW759" s="479"/>
      <c r="AX759" s="479"/>
      <c r="AY759" s="587" t="str">
        <f t="shared" si="150"/>
        <v/>
      </c>
      <c r="AZ759" s="587" t="str">
        <f t="shared" si="151"/>
        <v/>
      </c>
      <c r="BA759" s="587" t="str">
        <f t="shared" si="152"/>
        <v/>
      </c>
      <c r="BB759" s="587" t="str">
        <f t="shared" si="153"/>
        <v/>
      </c>
      <c r="BC759" s="587" t="str">
        <f t="shared" si="154"/>
        <v/>
      </c>
      <c r="BD759" s="587" t="str">
        <f t="shared" si="155"/>
        <v/>
      </c>
      <c r="BE759" s="808"/>
      <c r="BF759" s="646"/>
      <c r="BG759" s="649"/>
      <c r="BH759" s="649"/>
    </row>
    <row r="760" spans="2:60" ht="13.5" customHeight="1" x14ac:dyDescent="0.25">
      <c r="B760" s="401"/>
      <c r="D760" s="416">
        <f t="shared" si="171"/>
        <v>750</v>
      </c>
      <c r="E760" s="534"/>
      <c r="F760" s="534"/>
      <c r="G760" s="534"/>
      <c r="H760" s="534"/>
      <c r="I760" s="571"/>
      <c r="J760" s="571"/>
      <c r="K760" s="571"/>
      <c r="L760" s="571"/>
      <c r="M760" s="571"/>
      <c r="N760" s="484"/>
      <c r="O760" s="484"/>
      <c r="P760" s="586"/>
      <c r="Q760" s="571"/>
      <c r="R760" s="571"/>
      <c r="S760" s="571"/>
      <c r="T760" s="899"/>
      <c r="U760" s="756"/>
      <c r="V760" s="756"/>
      <c r="W760" s="581"/>
      <c r="X760" s="571"/>
      <c r="Y760" s="571"/>
      <c r="Z760" s="571"/>
      <c r="AA760" s="791"/>
      <c r="AB760" s="583"/>
      <c r="AC760" s="571"/>
      <c r="AD760" s="813"/>
      <c r="AE760" s="646"/>
      <c r="AF760" s="730"/>
      <c r="AG760" s="646"/>
      <c r="AH760" s="730"/>
      <c r="AI760" s="646"/>
      <c r="AJ760" s="416">
        <f>AJ759+1</f>
        <v>750</v>
      </c>
      <c r="AK760" s="416" t="str">
        <f t="shared" si="147"/>
        <v/>
      </c>
      <c r="AL760" s="416" t="str">
        <f t="shared" si="172"/>
        <v/>
      </c>
      <c r="AM760" s="416" t="str">
        <f t="shared" si="173"/>
        <v/>
      </c>
      <c r="AN760" s="731"/>
      <c r="AO760" s="732"/>
      <c r="AP760" s="732"/>
      <c r="AQ760" s="479"/>
      <c r="AR760" s="479"/>
      <c r="AS760" s="584"/>
      <c r="AT760" s="584"/>
      <c r="AU760" s="585" t="str">
        <f t="shared" si="168"/>
        <v/>
      </c>
      <c r="AV760" s="585" t="str">
        <f t="shared" si="169"/>
        <v/>
      </c>
      <c r="AW760" s="479"/>
      <c r="AX760" s="479"/>
      <c r="AY760" s="587" t="str">
        <f t="shared" si="150"/>
        <v/>
      </c>
      <c r="AZ760" s="587" t="str">
        <f t="shared" si="151"/>
        <v/>
      </c>
      <c r="BA760" s="587" t="str">
        <f t="shared" si="152"/>
        <v/>
      </c>
      <c r="BB760" s="587" t="str">
        <f t="shared" si="153"/>
        <v/>
      </c>
      <c r="BC760" s="587" t="str">
        <f t="shared" si="154"/>
        <v/>
      </c>
      <c r="BD760" s="587" t="str">
        <f t="shared" si="155"/>
        <v/>
      </c>
      <c r="BE760" s="808"/>
      <c r="BF760" s="646"/>
      <c r="BG760" s="649"/>
      <c r="BH760" s="649"/>
    </row>
    <row r="761" spans="2:60" ht="13.5" customHeight="1" x14ac:dyDescent="0.25">
      <c r="B761" s="401"/>
      <c r="D761" s="416">
        <f t="shared" si="171"/>
        <v>751</v>
      </c>
      <c r="E761" s="534"/>
      <c r="F761" s="534"/>
      <c r="G761" s="534"/>
      <c r="H761" s="534"/>
      <c r="I761" s="571"/>
      <c r="J761" s="571"/>
      <c r="K761" s="571"/>
      <c r="L761" s="571"/>
      <c r="M761" s="571"/>
      <c r="N761" s="484"/>
      <c r="O761" s="484"/>
      <c r="P761" s="586"/>
      <c r="Q761" s="571"/>
      <c r="R761" s="571"/>
      <c r="S761" s="571"/>
      <c r="T761" s="899"/>
      <c r="U761" s="756"/>
      <c r="V761" s="756"/>
      <c r="W761" s="581"/>
      <c r="X761" s="571"/>
      <c r="Y761" s="571"/>
      <c r="Z761" s="571"/>
      <c r="AA761" s="791"/>
      <c r="AB761" s="583"/>
      <c r="AC761" s="571"/>
      <c r="AD761" s="813"/>
      <c r="AE761" s="646"/>
      <c r="AF761" s="730"/>
      <c r="AG761" s="646"/>
      <c r="AH761" s="730"/>
      <c r="AI761" s="646"/>
      <c r="AJ761" s="416">
        <f>AJ760+1</f>
        <v>751</v>
      </c>
      <c r="AK761" s="416" t="str">
        <f>IF(E761="","",E761)</f>
        <v/>
      </c>
      <c r="AL761" s="416" t="str">
        <f t="shared" ref="AL761:AL790" si="174">IF(G761="","",G761)</f>
        <v/>
      </c>
      <c r="AM761" s="416" t="str">
        <f t="shared" ref="AM761:AM790" si="175">IF(H761="","",H761)</f>
        <v/>
      </c>
      <c r="AN761" s="731"/>
      <c r="AO761" s="732"/>
      <c r="AP761" s="732"/>
      <c r="AQ761" s="479"/>
      <c r="AR761" s="479"/>
      <c r="AS761" s="584"/>
      <c r="AT761" s="584"/>
      <c r="AU761" s="585" t="str">
        <f t="shared" si="168"/>
        <v/>
      </c>
      <c r="AV761" s="585" t="str">
        <f t="shared" si="169"/>
        <v/>
      </c>
      <c r="AW761" s="479"/>
      <c r="AX761" s="479"/>
      <c r="AY761" s="587" t="str">
        <f>IF(Q761="○",IF(AW761="",AU761,AW761),"")</f>
        <v/>
      </c>
      <c r="AZ761" s="587" t="str">
        <f>IF(Q761="○",IF(AX761="",AV761,AX761),"")</f>
        <v/>
      </c>
      <c r="BA761" s="587" t="str">
        <f>IF(R761="○",IF(AW761="",AU761,AW761),"")</f>
        <v/>
      </c>
      <c r="BB761" s="587" t="str">
        <f>IF(R761="○",IF(AX761="",AV761,AX761),"")</f>
        <v/>
      </c>
      <c r="BC761" s="587" t="str">
        <f>IF(S761="○",IF(AW761="",AU761,AW761),"")</f>
        <v/>
      </c>
      <c r="BD761" s="587" t="str">
        <f>IF(S761="○",IF(AX761="",AV761,AX761),"")</f>
        <v/>
      </c>
      <c r="BE761" s="808"/>
      <c r="BF761" s="646"/>
      <c r="BG761" s="649"/>
      <c r="BH761" s="649"/>
    </row>
    <row r="762" spans="2:60" ht="13.5" customHeight="1" x14ac:dyDescent="0.25">
      <c r="B762" s="401"/>
      <c r="D762" s="416">
        <f>D761+1</f>
        <v>752</v>
      </c>
      <c r="E762" s="534"/>
      <c r="F762" s="534"/>
      <c r="G762" s="534"/>
      <c r="H762" s="534"/>
      <c r="I762" s="571"/>
      <c r="J762" s="571"/>
      <c r="K762" s="571"/>
      <c r="L762" s="571"/>
      <c r="M762" s="571"/>
      <c r="N762" s="484"/>
      <c r="O762" s="484"/>
      <c r="P762" s="586"/>
      <c r="Q762" s="571"/>
      <c r="R762" s="571"/>
      <c r="S762" s="571"/>
      <c r="T762" s="899"/>
      <c r="U762" s="756"/>
      <c r="V762" s="756"/>
      <c r="W762" s="581"/>
      <c r="X762" s="571"/>
      <c r="Y762" s="571"/>
      <c r="Z762" s="571"/>
      <c r="AA762" s="791"/>
      <c r="AB762" s="583"/>
      <c r="AC762" s="571"/>
      <c r="AD762" s="813"/>
      <c r="AE762" s="646"/>
      <c r="AF762" s="730"/>
      <c r="AG762" s="646"/>
      <c r="AH762" s="730"/>
      <c r="AI762" s="646"/>
      <c r="AJ762" s="416">
        <f t="shared" ref="AJ762:AJ789" si="176">AJ761+1</f>
        <v>752</v>
      </c>
      <c r="AK762" s="416" t="str">
        <f>IF(E762="","",E762)</f>
        <v/>
      </c>
      <c r="AL762" s="416" t="str">
        <f t="shared" si="174"/>
        <v/>
      </c>
      <c r="AM762" s="416" t="str">
        <f t="shared" si="175"/>
        <v/>
      </c>
      <c r="AN762" s="731"/>
      <c r="AO762" s="732"/>
      <c r="AP762" s="732"/>
      <c r="AQ762" s="479"/>
      <c r="AR762" s="479"/>
      <c r="AS762" s="584"/>
      <c r="AT762" s="584"/>
      <c r="AU762" s="585" t="str">
        <f t="shared" si="168"/>
        <v/>
      </c>
      <c r="AV762" s="585" t="str">
        <f t="shared" si="169"/>
        <v/>
      </c>
      <c r="AW762" s="479"/>
      <c r="AX762" s="479"/>
      <c r="AY762" s="587" t="str">
        <f>IF(Q762="○",IF(AW762="",AU762,AW762),"")</f>
        <v/>
      </c>
      <c r="AZ762" s="587" t="str">
        <f>IF(Q762="○",IF(AX762="",AV762,AX762),"")</f>
        <v/>
      </c>
      <c r="BA762" s="587" t="str">
        <f>IF(R762="○",IF(AW762="",AU762,AW762),"")</f>
        <v/>
      </c>
      <c r="BB762" s="587" t="str">
        <f>IF(R762="○",IF(AX762="",AV762,AX762),"")</f>
        <v/>
      </c>
      <c r="BC762" s="587" t="str">
        <f>IF(S762="○",IF(AW762="",AU762,AW762),"")</f>
        <v/>
      </c>
      <c r="BD762" s="587" t="str">
        <f>IF(S762="○",IF(AX762="",AV762,AX762),"")</f>
        <v/>
      </c>
      <c r="BE762" s="808"/>
      <c r="BF762" s="646"/>
      <c r="BG762" s="649"/>
      <c r="BH762" s="649"/>
    </row>
    <row r="763" spans="2:60" ht="13.5" customHeight="1" x14ac:dyDescent="0.25">
      <c r="B763" s="401"/>
      <c r="D763" s="416">
        <f>D762+1</f>
        <v>753</v>
      </c>
      <c r="E763" s="534"/>
      <c r="F763" s="534"/>
      <c r="G763" s="534"/>
      <c r="H763" s="534"/>
      <c r="I763" s="571"/>
      <c r="J763" s="571"/>
      <c r="K763" s="571"/>
      <c r="L763" s="571"/>
      <c r="M763" s="571"/>
      <c r="N763" s="484"/>
      <c r="O763" s="484"/>
      <c r="P763" s="586"/>
      <c r="Q763" s="571"/>
      <c r="R763" s="571"/>
      <c r="S763" s="571"/>
      <c r="T763" s="899"/>
      <c r="U763" s="756"/>
      <c r="V763" s="756"/>
      <c r="W763" s="581"/>
      <c r="X763" s="571"/>
      <c r="Y763" s="571"/>
      <c r="Z763" s="571"/>
      <c r="AA763" s="791"/>
      <c r="AB763" s="583"/>
      <c r="AC763" s="571"/>
      <c r="AD763" s="813"/>
      <c r="AE763" s="646"/>
      <c r="AF763" s="730"/>
      <c r="AG763" s="646"/>
      <c r="AH763" s="730"/>
      <c r="AI763" s="646"/>
      <c r="AJ763" s="416">
        <f t="shared" si="176"/>
        <v>753</v>
      </c>
      <c r="AK763" s="416" t="str">
        <f t="shared" ref="AK763:AK794" si="177">IF(E763="","",E763)</f>
        <v/>
      </c>
      <c r="AL763" s="416" t="str">
        <f t="shared" si="174"/>
        <v/>
      </c>
      <c r="AM763" s="416" t="str">
        <f t="shared" si="175"/>
        <v/>
      </c>
      <c r="AN763" s="731"/>
      <c r="AO763" s="732"/>
      <c r="AP763" s="732"/>
      <c r="AQ763" s="479"/>
      <c r="AR763" s="479"/>
      <c r="AS763" s="584"/>
      <c r="AT763" s="584"/>
      <c r="AU763" s="585" t="str">
        <f t="shared" si="168"/>
        <v/>
      </c>
      <c r="AV763" s="585" t="str">
        <f t="shared" si="169"/>
        <v/>
      </c>
      <c r="AW763" s="479"/>
      <c r="AX763" s="479"/>
      <c r="AY763" s="587" t="str">
        <f t="shared" ref="AY763:AY794" si="178">IF(Q763="○",IF(AW763="",AU763,AW763),"")</f>
        <v/>
      </c>
      <c r="AZ763" s="587" t="str">
        <f t="shared" ref="AZ763:AZ794" si="179">IF(Q763="○",IF(AX763="",AV763,AX763),"")</f>
        <v/>
      </c>
      <c r="BA763" s="587" t="str">
        <f t="shared" ref="BA763:BA794" si="180">IF(R763="○",IF(AW763="",AU763,AW763),"")</f>
        <v/>
      </c>
      <c r="BB763" s="587" t="str">
        <f t="shared" ref="BB763:BB794" si="181">IF(R763="○",IF(AX763="",AV763,AX763),"")</f>
        <v/>
      </c>
      <c r="BC763" s="587" t="str">
        <f t="shared" ref="BC763:BC794" si="182">IF(S763="○",IF(AW763="",AU763,AW763),"")</f>
        <v/>
      </c>
      <c r="BD763" s="587" t="str">
        <f t="shared" ref="BD763:BD794" si="183">IF(S763="○",IF(AX763="",AV763,AX763),"")</f>
        <v/>
      </c>
      <c r="BE763" s="808"/>
      <c r="BF763" s="646"/>
      <c r="BG763" s="649"/>
      <c r="BH763" s="649"/>
    </row>
    <row r="764" spans="2:60" ht="13.5" customHeight="1" x14ac:dyDescent="0.25">
      <c r="B764" s="401"/>
      <c r="D764" s="416">
        <f t="shared" ref="D764:D790" si="184">D763+1</f>
        <v>754</v>
      </c>
      <c r="E764" s="534"/>
      <c r="F764" s="534"/>
      <c r="G764" s="534"/>
      <c r="H764" s="534"/>
      <c r="I764" s="571"/>
      <c r="J764" s="571"/>
      <c r="K764" s="571"/>
      <c r="L764" s="571"/>
      <c r="M764" s="571"/>
      <c r="N764" s="484"/>
      <c r="O764" s="484"/>
      <c r="P764" s="586"/>
      <c r="Q764" s="571"/>
      <c r="R764" s="571"/>
      <c r="S764" s="571"/>
      <c r="T764" s="899"/>
      <c r="U764" s="756"/>
      <c r="V764" s="756"/>
      <c r="W764" s="581"/>
      <c r="X764" s="571"/>
      <c r="Y764" s="571"/>
      <c r="Z764" s="571"/>
      <c r="AA764" s="791"/>
      <c r="AB764" s="583"/>
      <c r="AC764" s="571"/>
      <c r="AD764" s="813"/>
      <c r="AE764" s="646"/>
      <c r="AF764" s="730"/>
      <c r="AG764" s="646"/>
      <c r="AH764" s="730"/>
      <c r="AI764" s="646"/>
      <c r="AJ764" s="416">
        <f t="shared" si="176"/>
        <v>754</v>
      </c>
      <c r="AK764" s="416" t="str">
        <f t="shared" si="177"/>
        <v/>
      </c>
      <c r="AL764" s="416" t="str">
        <f t="shared" si="174"/>
        <v/>
      </c>
      <c r="AM764" s="416" t="str">
        <f t="shared" si="175"/>
        <v/>
      </c>
      <c r="AN764" s="731"/>
      <c r="AO764" s="732"/>
      <c r="AP764" s="732"/>
      <c r="AQ764" s="479"/>
      <c r="AR764" s="479"/>
      <c r="AS764" s="584"/>
      <c r="AT764" s="584"/>
      <c r="AU764" s="585" t="str">
        <f t="shared" si="168"/>
        <v/>
      </c>
      <c r="AV764" s="585" t="str">
        <f t="shared" si="169"/>
        <v/>
      </c>
      <c r="AW764" s="479"/>
      <c r="AX764" s="479"/>
      <c r="AY764" s="587" t="str">
        <f t="shared" si="178"/>
        <v/>
      </c>
      <c r="AZ764" s="587" t="str">
        <f t="shared" si="179"/>
        <v/>
      </c>
      <c r="BA764" s="587" t="str">
        <f t="shared" si="180"/>
        <v/>
      </c>
      <c r="BB764" s="587" t="str">
        <f t="shared" si="181"/>
        <v/>
      </c>
      <c r="BC764" s="587" t="str">
        <f t="shared" si="182"/>
        <v/>
      </c>
      <c r="BD764" s="587" t="str">
        <f t="shared" si="183"/>
        <v/>
      </c>
      <c r="BE764" s="808"/>
      <c r="BF764" s="646"/>
      <c r="BG764" s="649"/>
      <c r="BH764" s="649"/>
    </row>
    <row r="765" spans="2:60" ht="13.5" customHeight="1" x14ac:dyDescent="0.25">
      <c r="B765" s="401"/>
      <c r="D765" s="416">
        <f t="shared" si="184"/>
        <v>755</v>
      </c>
      <c r="E765" s="534"/>
      <c r="F765" s="534"/>
      <c r="G765" s="534"/>
      <c r="H765" s="534"/>
      <c r="I765" s="571"/>
      <c r="J765" s="571"/>
      <c r="K765" s="571"/>
      <c r="L765" s="571"/>
      <c r="M765" s="571"/>
      <c r="N765" s="484"/>
      <c r="O765" s="484"/>
      <c r="P765" s="586"/>
      <c r="Q765" s="571"/>
      <c r="R765" s="571"/>
      <c r="S765" s="571"/>
      <c r="T765" s="899"/>
      <c r="U765" s="756"/>
      <c r="V765" s="756"/>
      <c r="W765" s="581"/>
      <c r="X765" s="571"/>
      <c r="Y765" s="571"/>
      <c r="Z765" s="571"/>
      <c r="AA765" s="791"/>
      <c r="AB765" s="583"/>
      <c r="AC765" s="571"/>
      <c r="AD765" s="813"/>
      <c r="AE765" s="646"/>
      <c r="AF765" s="730"/>
      <c r="AG765" s="646"/>
      <c r="AH765" s="730"/>
      <c r="AI765" s="646"/>
      <c r="AJ765" s="416">
        <f t="shared" si="176"/>
        <v>755</v>
      </c>
      <c r="AK765" s="416" t="str">
        <f t="shared" si="177"/>
        <v/>
      </c>
      <c r="AL765" s="416" t="str">
        <f t="shared" si="174"/>
        <v/>
      </c>
      <c r="AM765" s="416" t="str">
        <f t="shared" si="175"/>
        <v/>
      </c>
      <c r="AN765" s="731"/>
      <c r="AO765" s="732"/>
      <c r="AP765" s="732"/>
      <c r="AQ765" s="479"/>
      <c r="AR765" s="479"/>
      <c r="AS765" s="584"/>
      <c r="AT765" s="584"/>
      <c r="AU765" s="585" t="str">
        <f t="shared" si="168"/>
        <v/>
      </c>
      <c r="AV765" s="585" t="str">
        <f t="shared" si="169"/>
        <v/>
      </c>
      <c r="AW765" s="479"/>
      <c r="AX765" s="479"/>
      <c r="AY765" s="587" t="str">
        <f t="shared" si="178"/>
        <v/>
      </c>
      <c r="AZ765" s="587" t="str">
        <f t="shared" si="179"/>
        <v/>
      </c>
      <c r="BA765" s="587" t="str">
        <f t="shared" si="180"/>
        <v/>
      </c>
      <c r="BB765" s="587" t="str">
        <f t="shared" si="181"/>
        <v/>
      </c>
      <c r="BC765" s="587" t="str">
        <f t="shared" si="182"/>
        <v/>
      </c>
      <c r="BD765" s="587" t="str">
        <f t="shared" si="183"/>
        <v/>
      </c>
      <c r="BE765" s="808"/>
      <c r="BF765" s="646"/>
      <c r="BG765" s="649"/>
      <c r="BH765" s="649"/>
    </row>
    <row r="766" spans="2:60" ht="13.5" customHeight="1" x14ac:dyDescent="0.25">
      <c r="B766" s="401"/>
      <c r="D766" s="416">
        <f t="shared" si="184"/>
        <v>756</v>
      </c>
      <c r="E766" s="534"/>
      <c r="F766" s="534"/>
      <c r="G766" s="534"/>
      <c r="H766" s="534"/>
      <c r="I766" s="571"/>
      <c r="J766" s="571"/>
      <c r="K766" s="571"/>
      <c r="L766" s="571"/>
      <c r="M766" s="571"/>
      <c r="N766" s="484"/>
      <c r="O766" s="484"/>
      <c r="P766" s="586"/>
      <c r="Q766" s="571"/>
      <c r="R766" s="571"/>
      <c r="S766" s="571"/>
      <c r="T766" s="899"/>
      <c r="U766" s="756"/>
      <c r="V766" s="756"/>
      <c r="W766" s="581"/>
      <c r="X766" s="571"/>
      <c r="Y766" s="571"/>
      <c r="Z766" s="571"/>
      <c r="AA766" s="791"/>
      <c r="AB766" s="583"/>
      <c r="AC766" s="571"/>
      <c r="AD766" s="813"/>
      <c r="AE766" s="646"/>
      <c r="AF766" s="730"/>
      <c r="AG766" s="646"/>
      <c r="AH766" s="730"/>
      <c r="AI766" s="646"/>
      <c r="AJ766" s="416">
        <f t="shared" si="176"/>
        <v>756</v>
      </c>
      <c r="AK766" s="416" t="str">
        <f t="shared" si="177"/>
        <v/>
      </c>
      <c r="AL766" s="416" t="str">
        <f t="shared" si="174"/>
        <v/>
      </c>
      <c r="AM766" s="416" t="str">
        <f t="shared" si="175"/>
        <v/>
      </c>
      <c r="AN766" s="731"/>
      <c r="AO766" s="732"/>
      <c r="AP766" s="732"/>
      <c r="AQ766" s="479"/>
      <c r="AR766" s="479"/>
      <c r="AS766" s="584"/>
      <c r="AT766" s="584"/>
      <c r="AU766" s="585" t="str">
        <f t="shared" si="168"/>
        <v/>
      </c>
      <c r="AV766" s="585" t="str">
        <f t="shared" si="169"/>
        <v/>
      </c>
      <c r="AW766" s="479"/>
      <c r="AX766" s="479"/>
      <c r="AY766" s="587" t="str">
        <f t="shared" si="178"/>
        <v/>
      </c>
      <c r="AZ766" s="587" t="str">
        <f t="shared" si="179"/>
        <v/>
      </c>
      <c r="BA766" s="587" t="str">
        <f t="shared" si="180"/>
        <v/>
      </c>
      <c r="BB766" s="587" t="str">
        <f t="shared" si="181"/>
        <v/>
      </c>
      <c r="BC766" s="587" t="str">
        <f t="shared" si="182"/>
        <v/>
      </c>
      <c r="BD766" s="587" t="str">
        <f t="shared" si="183"/>
        <v/>
      </c>
      <c r="BE766" s="808"/>
      <c r="BF766" s="646"/>
      <c r="BG766" s="649"/>
      <c r="BH766" s="649"/>
    </row>
    <row r="767" spans="2:60" ht="13.5" customHeight="1" x14ac:dyDescent="0.25">
      <c r="B767" s="401"/>
      <c r="D767" s="416">
        <f t="shared" si="184"/>
        <v>757</v>
      </c>
      <c r="E767" s="534"/>
      <c r="F767" s="534"/>
      <c r="G767" s="534"/>
      <c r="H767" s="534"/>
      <c r="I767" s="571"/>
      <c r="J767" s="571"/>
      <c r="K767" s="571"/>
      <c r="L767" s="571"/>
      <c r="M767" s="571"/>
      <c r="N767" s="484"/>
      <c r="O767" s="484"/>
      <c r="P767" s="586"/>
      <c r="Q767" s="571"/>
      <c r="R767" s="571"/>
      <c r="S767" s="571"/>
      <c r="T767" s="899"/>
      <c r="U767" s="756"/>
      <c r="V767" s="756"/>
      <c r="W767" s="581"/>
      <c r="X767" s="571"/>
      <c r="Y767" s="571"/>
      <c r="Z767" s="571"/>
      <c r="AA767" s="791"/>
      <c r="AB767" s="583"/>
      <c r="AC767" s="571"/>
      <c r="AD767" s="813"/>
      <c r="AE767" s="646"/>
      <c r="AF767" s="730"/>
      <c r="AG767" s="646"/>
      <c r="AH767" s="730"/>
      <c r="AI767" s="646"/>
      <c r="AJ767" s="416">
        <f t="shared" si="176"/>
        <v>757</v>
      </c>
      <c r="AK767" s="416" t="str">
        <f t="shared" si="177"/>
        <v/>
      </c>
      <c r="AL767" s="416" t="str">
        <f t="shared" si="174"/>
        <v/>
      </c>
      <c r="AM767" s="416" t="str">
        <f t="shared" si="175"/>
        <v/>
      </c>
      <c r="AN767" s="731"/>
      <c r="AO767" s="732"/>
      <c r="AP767" s="732"/>
      <c r="AQ767" s="479"/>
      <c r="AR767" s="479"/>
      <c r="AS767" s="584"/>
      <c r="AT767" s="584"/>
      <c r="AU767" s="585" t="str">
        <f t="shared" si="168"/>
        <v/>
      </c>
      <c r="AV767" s="585" t="str">
        <f t="shared" si="169"/>
        <v/>
      </c>
      <c r="AW767" s="479"/>
      <c r="AX767" s="479"/>
      <c r="AY767" s="587" t="str">
        <f t="shared" si="178"/>
        <v/>
      </c>
      <c r="AZ767" s="587" t="str">
        <f t="shared" si="179"/>
        <v/>
      </c>
      <c r="BA767" s="587" t="str">
        <f t="shared" si="180"/>
        <v/>
      </c>
      <c r="BB767" s="587" t="str">
        <f t="shared" si="181"/>
        <v/>
      </c>
      <c r="BC767" s="587" t="str">
        <f t="shared" si="182"/>
        <v/>
      </c>
      <c r="BD767" s="587" t="str">
        <f t="shared" si="183"/>
        <v/>
      </c>
      <c r="BE767" s="808"/>
      <c r="BF767" s="646"/>
      <c r="BG767" s="649"/>
      <c r="BH767" s="649"/>
    </row>
    <row r="768" spans="2:60" ht="13.5" customHeight="1" x14ac:dyDescent="0.25">
      <c r="B768" s="401"/>
      <c r="D768" s="416">
        <f t="shared" si="184"/>
        <v>758</v>
      </c>
      <c r="E768" s="534"/>
      <c r="F768" s="534"/>
      <c r="G768" s="534"/>
      <c r="H768" s="534"/>
      <c r="I768" s="571"/>
      <c r="J768" s="571"/>
      <c r="K768" s="571"/>
      <c r="L768" s="571"/>
      <c r="M768" s="571"/>
      <c r="N768" s="484"/>
      <c r="O768" s="484"/>
      <c r="P768" s="586"/>
      <c r="Q768" s="571"/>
      <c r="R768" s="571"/>
      <c r="S768" s="571"/>
      <c r="T768" s="899"/>
      <c r="U768" s="756"/>
      <c r="V768" s="756"/>
      <c r="W768" s="581"/>
      <c r="X768" s="571"/>
      <c r="Y768" s="571"/>
      <c r="Z768" s="571"/>
      <c r="AA768" s="791"/>
      <c r="AB768" s="583"/>
      <c r="AC768" s="571"/>
      <c r="AD768" s="813"/>
      <c r="AE768" s="646"/>
      <c r="AF768" s="730"/>
      <c r="AG768" s="646"/>
      <c r="AH768" s="730"/>
      <c r="AI768" s="646"/>
      <c r="AJ768" s="416">
        <f t="shared" si="176"/>
        <v>758</v>
      </c>
      <c r="AK768" s="416" t="str">
        <f t="shared" si="177"/>
        <v/>
      </c>
      <c r="AL768" s="416" t="str">
        <f t="shared" si="174"/>
        <v/>
      </c>
      <c r="AM768" s="416" t="str">
        <f t="shared" si="175"/>
        <v/>
      </c>
      <c r="AN768" s="731"/>
      <c r="AO768" s="732"/>
      <c r="AP768" s="732"/>
      <c r="AQ768" s="479"/>
      <c r="AR768" s="479"/>
      <c r="AS768" s="584"/>
      <c r="AT768" s="584"/>
      <c r="AU768" s="585" t="str">
        <f t="shared" si="168"/>
        <v/>
      </c>
      <c r="AV768" s="585" t="str">
        <f t="shared" si="169"/>
        <v/>
      </c>
      <c r="AW768" s="479"/>
      <c r="AX768" s="479"/>
      <c r="AY768" s="587" t="str">
        <f t="shared" si="178"/>
        <v/>
      </c>
      <c r="AZ768" s="587" t="str">
        <f t="shared" si="179"/>
        <v/>
      </c>
      <c r="BA768" s="587" t="str">
        <f t="shared" si="180"/>
        <v/>
      </c>
      <c r="BB768" s="587" t="str">
        <f t="shared" si="181"/>
        <v/>
      </c>
      <c r="BC768" s="587" t="str">
        <f t="shared" si="182"/>
        <v/>
      </c>
      <c r="BD768" s="587" t="str">
        <f t="shared" si="183"/>
        <v/>
      </c>
      <c r="BE768" s="808"/>
      <c r="BF768" s="646"/>
      <c r="BG768" s="649"/>
      <c r="BH768" s="649"/>
    </row>
    <row r="769" spans="2:60" ht="13.5" customHeight="1" x14ac:dyDescent="0.25">
      <c r="B769" s="401"/>
      <c r="D769" s="416">
        <f t="shared" si="184"/>
        <v>759</v>
      </c>
      <c r="E769" s="534"/>
      <c r="F769" s="534"/>
      <c r="G769" s="534"/>
      <c r="H769" s="534"/>
      <c r="I769" s="571"/>
      <c r="J769" s="571"/>
      <c r="K769" s="571"/>
      <c r="L769" s="571"/>
      <c r="M769" s="571"/>
      <c r="N769" s="484"/>
      <c r="O769" s="484"/>
      <c r="P769" s="586"/>
      <c r="Q769" s="571"/>
      <c r="R769" s="571"/>
      <c r="S769" s="571"/>
      <c r="T769" s="899"/>
      <c r="U769" s="756"/>
      <c r="V769" s="756"/>
      <c r="W769" s="581"/>
      <c r="X769" s="571"/>
      <c r="Y769" s="571"/>
      <c r="Z769" s="571"/>
      <c r="AA769" s="791"/>
      <c r="AB769" s="583"/>
      <c r="AC769" s="571"/>
      <c r="AD769" s="813"/>
      <c r="AE769" s="646"/>
      <c r="AF769" s="730"/>
      <c r="AG769" s="646"/>
      <c r="AH769" s="730"/>
      <c r="AI769" s="646"/>
      <c r="AJ769" s="416">
        <f t="shared" si="176"/>
        <v>759</v>
      </c>
      <c r="AK769" s="416" t="str">
        <f t="shared" si="177"/>
        <v/>
      </c>
      <c r="AL769" s="416" t="str">
        <f t="shared" si="174"/>
        <v/>
      </c>
      <c r="AM769" s="416" t="str">
        <f t="shared" si="175"/>
        <v/>
      </c>
      <c r="AN769" s="731"/>
      <c r="AO769" s="732"/>
      <c r="AP769" s="732"/>
      <c r="AQ769" s="479"/>
      <c r="AR769" s="479"/>
      <c r="AS769" s="584"/>
      <c r="AT769" s="584"/>
      <c r="AU769" s="585" t="str">
        <f t="shared" si="168"/>
        <v/>
      </c>
      <c r="AV769" s="585" t="str">
        <f t="shared" si="169"/>
        <v/>
      </c>
      <c r="AW769" s="479"/>
      <c r="AX769" s="479"/>
      <c r="AY769" s="587" t="str">
        <f t="shared" si="178"/>
        <v/>
      </c>
      <c r="AZ769" s="587" t="str">
        <f t="shared" si="179"/>
        <v/>
      </c>
      <c r="BA769" s="587" t="str">
        <f t="shared" si="180"/>
        <v/>
      </c>
      <c r="BB769" s="587" t="str">
        <f t="shared" si="181"/>
        <v/>
      </c>
      <c r="BC769" s="587" t="str">
        <f t="shared" si="182"/>
        <v/>
      </c>
      <c r="BD769" s="587" t="str">
        <f t="shared" si="183"/>
        <v/>
      </c>
      <c r="BE769" s="808"/>
      <c r="BF769" s="646"/>
      <c r="BG769" s="649"/>
      <c r="BH769" s="649"/>
    </row>
    <row r="770" spans="2:60" ht="13.5" customHeight="1" x14ac:dyDescent="0.25">
      <c r="B770" s="401"/>
      <c r="D770" s="416">
        <f t="shared" si="184"/>
        <v>760</v>
      </c>
      <c r="E770" s="534"/>
      <c r="F770" s="534"/>
      <c r="G770" s="534"/>
      <c r="H770" s="534"/>
      <c r="I770" s="571"/>
      <c r="J770" s="571"/>
      <c r="K770" s="571"/>
      <c r="L770" s="571"/>
      <c r="M770" s="571"/>
      <c r="N770" s="484"/>
      <c r="O770" s="484"/>
      <c r="P770" s="586"/>
      <c r="Q770" s="571"/>
      <c r="R770" s="571"/>
      <c r="S770" s="571"/>
      <c r="T770" s="899"/>
      <c r="U770" s="756"/>
      <c r="V770" s="756"/>
      <c r="W770" s="581"/>
      <c r="X770" s="571"/>
      <c r="Y770" s="571"/>
      <c r="Z770" s="571"/>
      <c r="AA770" s="791"/>
      <c r="AB770" s="583"/>
      <c r="AC770" s="571"/>
      <c r="AD770" s="813"/>
      <c r="AE770" s="646"/>
      <c r="AF770" s="730"/>
      <c r="AG770" s="646"/>
      <c r="AH770" s="730"/>
      <c r="AI770" s="646"/>
      <c r="AJ770" s="416">
        <f t="shared" si="176"/>
        <v>760</v>
      </c>
      <c r="AK770" s="416" t="str">
        <f t="shared" si="177"/>
        <v/>
      </c>
      <c r="AL770" s="416" t="str">
        <f t="shared" si="174"/>
        <v/>
      </c>
      <c r="AM770" s="416" t="str">
        <f t="shared" si="175"/>
        <v/>
      </c>
      <c r="AN770" s="731"/>
      <c r="AO770" s="732"/>
      <c r="AP770" s="732"/>
      <c r="AQ770" s="479"/>
      <c r="AR770" s="479"/>
      <c r="AS770" s="584"/>
      <c r="AT770" s="584"/>
      <c r="AU770" s="585" t="str">
        <f t="shared" si="168"/>
        <v/>
      </c>
      <c r="AV770" s="585" t="str">
        <f t="shared" si="169"/>
        <v/>
      </c>
      <c r="AW770" s="479"/>
      <c r="AX770" s="479"/>
      <c r="AY770" s="587" t="str">
        <f t="shared" si="178"/>
        <v/>
      </c>
      <c r="AZ770" s="587" t="str">
        <f t="shared" si="179"/>
        <v/>
      </c>
      <c r="BA770" s="587" t="str">
        <f t="shared" si="180"/>
        <v/>
      </c>
      <c r="BB770" s="587" t="str">
        <f t="shared" si="181"/>
        <v/>
      </c>
      <c r="BC770" s="587" t="str">
        <f t="shared" si="182"/>
        <v/>
      </c>
      <c r="BD770" s="587" t="str">
        <f t="shared" si="183"/>
        <v/>
      </c>
      <c r="BE770" s="808"/>
      <c r="BF770" s="646"/>
      <c r="BG770" s="649"/>
      <c r="BH770" s="649"/>
    </row>
    <row r="771" spans="2:60" ht="13.5" customHeight="1" x14ac:dyDescent="0.25">
      <c r="B771" s="401"/>
      <c r="D771" s="416">
        <f t="shared" si="184"/>
        <v>761</v>
      </c>
      <c r="E771" s="534"/>
      <c r="F771" s="534"/>
      <c r="G771" s="534"/>
      <c r="H771" s="534"/>
      <c r="I771" s="571"/>
      <c r="J771" s="571"/>
      <c r="K771" s="571"/>
      <c r="L771" s="571"/>
      <c r="M771" s="571"/>
      <c r="N771" s="484"/>
      <c r="O771" s="484"/>
      <c r="P771" s="586"/>
      <c r="Q771" s="571"/>
      <c r="R771" s="571"/>
      <c r="S771" s="571"/>
      <c r="T771" s="899"/>
      <c r="U771" s="756"/>
      <c r="V771" s="756"/>
      <c r="W771" s="581"/>
      <c r="X771" s="571"/>
      <c r="Y771" s="571"/>
      <c r="Z771" s="571"/>
      <c r="AA771" s="791"/>
      <c r="AB771" s="583"/>
      <c r="AC771" s="571"/>
      <c r="AD771" s="813"/>
      <c r="AE771" s="646"/>
      <c r="AF771" s="730"/>
      <c r="AG771" s="646"/>
      <c r="AH771" s="730"/>
      <c r="AI771" s="646"/>
      <c r="AJ771" s="416">
        <f t="shared" si="176"/>
        <v>761</v>
      </c>
      <c r="AK771" s="416" t="str">
        <f t="shared" si="177"/>
        <v/>
      </c>
      <c r="AL771" s="416" t="str">
        <f t="shared" si="174"/>
        <v/>
      </c>
      <c r="AM771" s="416" t="str">
        <f t="shared" si="175"/>
        <v/>
      </c>
      <c r="AN771" s="731"/>
      <c r="AO771" s="732"/>
      <c r="AP771" s="732"/>
      <c r="AQ771" s="479"/>
      <c r="AR771" s="479"/>
      <c r="AS771" s="584"/>
      <c r="AT771" s="584"/>
      <c r="AU771" s="585" t="str">
        <f t="shared" si="168"/>
        <v/>
      </c>
      <c r="AV771" s="585" t="str">
        <f t="shared" si="169"/>
        <v/>
      </c>
      <c r="AW771" s="479"/>
      <c r="AX771" s="479"/>
      <c r="AY771" s="587" t="str">
        <f t="shared" si="178"/>
        <v/>
      </c>
      <c r="AZ771" s="587" t="str">
        <f t="shared" si="179"/>
        <v/>
      </c>
      <c r="BA771" s="587" t="str">
        <f t="shared" si="180"/>
        <v/>
      </c>
      <c r="BB771" s="587" t="str">
        <f t="shared" si="181"/>
        <v/>
      </c>
      <c r="BC771" s="587" t="str">
        <f t="shared" si="182"/>
        <v/>
      </c>
      <c r="BD771" s="587" t="str">
        <f t="shared" si="183"/>
        <v/>
      </c>
      <c r="BE771" s="808"/>
      <c r="BF771" s="646"/>
      <c r="BG771" s="649"/>
      <c r="BH771" s="649"/>
    </row>
    <row r="772" spans="2:60" ht="13.5" customHeight="1" x14ac:dyDescent="0.25">
      <c r="B772" s="401"/>
      <c r="D772" s="416">
        <f t="shared" si="184"/>
        <v>762</v>
      </c>
      <c r="E772" s="534"/>
      <c r="F772" s="534"/>
      <c r="G772" s="534"/>
      <c r="H772" s="534"/>
      <c r="I772" s="571"/>
      <c r="J772" s="571"/>
      <c r="K772" s="571"/>
      <c r="L772" s="571"/>
      <c r="M772" s="571"/>
      <c r="N772" s="484"/>
      <c r="O772" s="484"/>
      <c r="P772" s="586"/>
      <c r="Q772" s="571"/>
      <c r="R772" s="571"/>
      <c r="S772" s="571"/>
      <c r="T772" s="899"/>
      <c r="U772" s="756"/>
      <c r="V772" s="756"/>
      <c r="W772" s="581"/>
      <c r="X772" s="571"/>
      <c r="Y772" s="571"/>
      <c r="Z772" s="571"/>
      <c r="AA772" s="791"/>
      <c r="AB772" s="583"/>
      <c r="AC772" s="571"/>
      <c r="AD772" s="813"/>
      <c r="AE772" s="646"/>
      <c r="AF772" s="730"/>
      <c r="AG772" s="646"/>
      <c r="AH772" s="730"/>
      <c r="AI772" s="646"/>
      <c r="AJ772" s="416">
        <f t="shared" si="176"/>
        <v>762</v>
      </c>
      <c r="AK772" s="416" t="str">
        <f t="shared" si="177"/>
        <v/>
      </c>
      <c r="AL772" s="416" t="str">
        <f t="shared" si="174"/>
        <v/>
      </c>
      <c r="AM772" s="416" t="str">
        <f t="shared" si="175"/>
        <v/>
      </c>
      <c r="AN772" s="731"/>
      <c r="AO772" s="732"/>
      <c r="AP772" s="732"/>
      <c r="AQ772" s="479"/>
      <c r="AR772" s="479"/>
      <c r="AS772" s="584"/>
      <c r="AT772" s="584"/>
      <c r="AU772" s="585" t="str">
        <f t="shared" si="168"/>
        <v/>
      </c>
      <c r="AV772" s="585" t="str">
        <f t="shared" si="169"/>
        <v/>
      </c>
      <c r="AW772" s="479"/>
      <c r="AX772" s="479"/>
      <c r="AY772" s="587" t="str">
        <f t="shared" si="178"/>
        <v/>
      </c>
      <c r="AZ772" s="587" t="str">
        <f t="shared" si="179"/>
        <v/>
      </c>
      <c r="BA772" s="587" t="str">
        <f t="shared" si="180"/>
        <v/>
      </c>
      <c r="BB772" s="587" t="str">
        <f t="shared" si="181"/>
        <v/>
      </c>
      <c r="BC772" s="587" t="str">
        <f t="shared" si="182"/>
        <v/>
      </c>
      <c r="BD772" s="587" t="str">
        <f t="shared" si="183"/>
        <v/>
      </c>
      <c r="BE772" s="808"/>
      <c r="BF772" s="646"/>
      <c r="BG772" s="649"/>
      <c r="BH772" s="649"/>
    </row>
    <row r="773" spans="2:60" ht="13.5" customHeight="1" x14ac:dyDescent="0.25">
      <c r="B773" s="401"/>
      <c r="D773" s="416">
        <f t="shared" si="184"/>
        <v>763</v>
      </c>
      <c r="E773" s="534"/>
      <c r="F773" s="534"/>
      <c r="G773" s="534"/>
      <c r="H773" s="534"/>
      <c r="I773" s="571"/>
      <c r="J773" s="571"/>
      <c r="K773" s="571"/>
      <c r="L773" s="571"/>
      <c r="M773" s="571"/>
      <c r="N773" s="484"/>
      <c r="O773" s="484"/>
      <c r="P773" s="586"/>
      <c r="Q773" s="571"/>
      <c r="R773" s="571"/>
      <c r="S773" s="571"/>
      <c r="T773" s="899"/>
      <c r="U773" s="756"/>
      <c r="V773" s="756"/>
      <c r="W773" s="581"/>
      <c r="X773" s="571"/>
      <c r="Y773" s="571"/>
      <c r="Z773" s="571"/>
      <c r="AA773" s="791"/>
      <c r="AB773" s="583"/>
      <c r="AC773" s="571"/>
      <c r="AD773" s="813"/>
      <c r="AE773" s="646"/>
      <c r="AF773" s="730"/>
      <c r="AG773" s="646"/>
      <c r="AH773" s="730"/>
      <c r="AI773" s="646"/>
      <c r="AJ773" s="416">
        <f t="shared" si="176"/>
        <v>763</v>
      </c>
      <c r="AK773" s="416" t="str">
        <f t="shared" si="177"/>
        <v/>
      </c>
      <c r="AL773" s="416" t="str">
        <f t="shared" si="174"/>
        <v/>
      </c>
      <c r="AM773" s="416" t="str">
        <f t="shared" si="175"/>
        <v/>
      </c>
      <c r="AN773" s="731"/>
      <c r="AO773" s="732"/>
      <c r="AP773" s="732"/>
      <c r="AQ773" s="479"/>
      <c r="AR773" s="479"/>
      <c r="AS773" s="584"/>
      <c r="AT773" s="584"/>
      <c r="AU773" s="585" t="str">
        <f t="shared" si="168"/>
        <v/>
      </c>
      <c r="AV773" s="585" t="str">
        <f t="shared" si="169"/>
        <v/>
      </c>
      <c r="AW773" s="479"/>
      <c r="AX773" s="479"/>
      <c r="AY773" s="587" t="str">
        <f t="shared" si="178"/>
        <v/>
      </c>
      <c r="AZ773" s="587" t="str">
        <f t="shared" si="179"/>
        <v/>
      </c>
      <c r="BA773" s="587" t="str">
        <f t="shared" si="180"/>
        <v/>
      </c>
      <c r="BB773" s="587" t="str">
        <f t="shared" si="181"/>
        <v/>
      </c>
      <c r="BC773" s="587" t="str">
        <f t="shared" si="182"/>
        <v/>
      </c>
      <c r="BD773" s="587" t="str">
        <f t="shared" si="183"/>
        <v/>
      </c>
      <c r="BE773" s="808"/>
      <c r="BF773" s="646"/>
      <c r="BG773" s="649"/>
      <c r="BH773" s="649"/>
    </row>
    <row r="774" spans="2:60" ht="13.5" customHeight="1" x14ac:dyDescent="0.25">
      <c r="B774" s="401"/>
      <c r="D774" s="416">
        <f t="shared" si="184"/>
        <v>764</v>
      </c>
      <c r="E774" s="534"/>
      <c r="F774" s="534"/>
      <c r="G774" s="534"/>
      <c r="H774" s="534"/>
      <c r="I774" s="571"/>
      <c r="J774" s="571"/>
      <c r="K774" s="571"/>
      <c r="L774" s="571"/>
      <c r="M774" s="571"/>
      <c r="N774" s="484"/>
      <c r="O774" s="484"/>
      <c r="P774" s="586"/>
      <c r="Q774" s="571"/>
      <c r="R774" s="571"/>
      <c r="S774" s="571"/>
      <c r="T774" s="899"/>
      <c r="U774" s="756"/>
      <c r="V774" s="756"/>
      <c r="W774" s="581"/>
      <c r="X774" s="571"/>
      <c r="Y774" s="571"/>
      <c r="Z774" s="571"/>
      <c r="AA774" s="791"/>
      <c r="AB774" s="583"/>
      <c r="AC774" s="571"/>
      <c r="AD774" s="813"/>
      <c r="AE774" s="646"/>
      <c r="AF774" s="730"/>
      <c r="AG774" s="646"/>
      <c r="AH774" s="730"/>
      <c r="AI774" s="646"/>
      <c r="AJ774" s="416">
        <f t="shared" si="176"/>
        <v>764</v>
      </c>
      <c r="AK774" s="416" t="str">
        <f t="shared" si="177"/>
        <v/>
      </c>
      <c r="AL774" s="416" t="str">
        <f t="shared" si="174"/>
        <v/>
      </c>
      <c r="AM774" s="416" t="str">
        <f t="shared" si="175"/>
        <v/>
      </c>
      <c r="AN774" s="731"/>
      <c r="AO774" s="732"/>
      <c r="AP774" s="732"/>
      <c r="AQ774" s="479"/>
      <c r="AR774" s="479"/>
      <c r="AS774" s="584"/>
      <c r="AT774" s="584"/>
      <c r="AU774" s="585" t="str">
        <f t="shared" si="168"/>
        <v/>
      </c>
      <c r="AV774" s="585" t="str">
        <f t="shared" si="169"/>
        <v/>
      </c>
      <c r="AW774" s="479"/>
      <c r="AX774" s="479"/>
      <c r="AY774" s="587" t="str">
        <f t="shared" si="178"/>
        <v/>
      </c>
      <c r="AZ774" s="587" t="str">
        <f t="shared" si="179"/>
        <v/>
      </c>
      <c r="BA774" s="587" t="str">
        <f t="shared" si="180"/>
        <v/>
      </c>
      <c r="BB774" s="587" t="str">
        <f t="shared" si="181"/>
        <v/>
      </c>
      <c r="BC774" s="587" t="str">
        <f t="shared" si="182"/>
        <v/>
      </c>
      <c r="BD774" s="587" t="str">
        <f t="shared" si="183"/>
        <v/>
      </c>
      <c r="BE774" s="808"/>
      <c r="BF774" s="646"/>
      <c r="BG774" s="649"/>
      <c r="BH774" s="649"/>
    </row>
    <row r="775" spans="2:60" ht="13.5" customHeight="1" x14ac:dyDescent="0.25">
      <c r="B775" s="401"/>
      <c r="D775" s="416">
        <f t="shared" si="184"/>
        <v>765</v>
      </c>
      <c r="E775" s="534"/>
      <c r="F775" s="534"/>
      <c r="G775" s="534"/>
      <c r="H775" s="534"/>
      <c r="I775" s="571"/>
      <c r="J775" s="571"/>
      <c r="K775" s="571"/>
      <c r="L775" s="571"/>
      <c r="M775" s="571"/>
      <c r="N775" s="484"/>
      <c r="O775" s="484"/>
      <c r="P775" s="586"/>
      <c r="Q775" s="571"/>
      <c r="R775" s="571"/>
      <c r="S775" s="571"/>
      <c r="T775" s="899"/>
      <c r="U775" s="756"/>
      <c r="V775" s="756"/>
      <c r="W775" s="581"/>
      <c r="X775" s="571"/>
      <c r="Y775" s="571"/>
      <c r="Z775" s="571"/>
      <c r="AA775" s="791"/>
      <c r="AB775" s="583"/>
      <c r="AC775" s="571"/>
      <c r="AD775" s="813"/>
      <c r="AE775" s="646"/>
      <c r="AF775" s="730"/>
      <c r="AG775" s="646"/>
      <c r="AH775" s="730"/>
      <c r="AI775" s="646"/>
      <c r="AJ775" s="416">
        <f t="shared" si="176"/>
        <v>765</v>
      </c>
      <c r="AK775" s="416" t="str">
        <f t="shared" si="177"/>
        <v/>
      </c>
      <c r="AL775" s="416" t="str">
        <f t="shared" si="174"/>
        <v/>
      </c>
      <c r="AM775" s="416" t="str">
        <f t="shared" si="175"/>
        <v/>
      </c>
      <c r="AN775" s="731"/>
      <c r="AO775" s="732"/>
      <c r="AP775" s="732"/>
      <c r="AQ775" s="479"/>
      <c r="AR775" s="479"/>
      <c r="AS775" s="584"/>
      <c r="AT775" s="584"/>
      <c r="AU775" s="585" t="str">
        <f t="shared" si="168"/>
        <v/>
      </c>
      <c r="AV775" s="585" t="str">
        <f t="shared" si="169"/>
        <v/>
      </c>
      <c r="AW775" s="479"/>
      <c r="AX775" s="479"/>
      <c r="AY775" s="587" t="str">
        <f t="shared" si="178"/>
        <v/>
      </c>
      <c r="AZ775" s="587" t="str">
        <f t="shared" si="179"/>
        <v/>
      </c>
      <c r="BA775" s="587" t="str">
        <f t="shared" si="180"/>
        <v/>
      </c>
      <c r="BB775" s="587" t="str">
        <f t="shared" si="181"/>
        <v/>
      </c>
      <c r="BC775" s="587" t="str">
        <f t="shared" si="182"/>
        <v/>
      </c>
      <c r="BD775" s="587" t="str">
        <f t="shared" si="183"/>
        <v/>
      </c>
      <c r="BE775" s="808"/>
      <c r="BF775" s="646"/>
      <c r="BG775" s="649"/>
      <c r="BH775" s="649"/>
    </row>
    <row r="776" spans="2:60" ht="13.5" customHeight="1" x14ac:dyDescent="0.25">
      <c r="B776" s="401"/>
      <c r="D776" s="416">
        <f t="shared" si="184"/>
        <v>766</v>
      </c>
      <c r="E776" s="534"/>
      <c r="F776" s="534"/>
      <c r="G776" s="534"/>
      <c r="H776" s="534"/>
      <c r="I776" s="571"/>
      <c r="J776" s="571"/>
      <c r="K776" s="571"/>
      <c r="L776" s="571"/>
      <c r="M776" s="571"/>
      <c r="N776" s="484"/>
      <c r="O776" s="484"/>
      <c r="P776" s="586"/>
      <c r="Q776" s="571"/>
      <c r="R776" s="571"/>
      <c r="S776" s="571"/>
      <c r="T776" s="899"/>
      <c r="U776" s="756"/>
      <c r="V776" s="756"/>
      <c r="W776" s="581"/>
      <c r="X776" s="571"/>
      <c r="Y776" s="571"/>
      <c r="Z776" s="571"/>
      <c r="AA776" s="791"/>
      <c r="AB776" s="583"/>
      <c r="AC776" s="571"/>
      <c r="AD776" s="813"/>
      <c r="AE776" s="646"/>
      <c r="AF776" s="730"/>
      <c r="AG776" s="646"/>
      <c r="AH776" s="730"/>
      <c r="AI776" s="646"/>
      <c r="AJ776" s="416">
        <f t="shared" si="176"/>
        <v>766</v>
      </c>
      <c r="AK776" s="416" t="str">
        <f t="shared" si="177"/>
        <v/>
      </c>
      <c r="AL776" s="416" t="str">
        <f t="shared" si="174"/>
        <v/>
      </c>
      <c r="AM776" s="416" t="str">
        <f t="shared" si="175"/>
        <v/>
      </c>
      <c r="AN776" s="731"/>
      <c r="AO776" s="732"/>
      <c r="AP776" s="732"/>
      <c r="AQ776" s="479"/>
      <c r="AR776" s="479"/>
      <c r="AS776" s="584"/>
      <c r="AT776" s="584"/>
      <c r="AU776" s="585" t="str">
        <f t="shared" si="168"/>
        <v/>
      </c>
      <c r="AV776" s="585" t="str">
        <f t="shared" si="169"/>
        <v/>
      </c>
      <c r="AW776" s="479"/>
      <c r="AX776" s="479"/>
      <c r="AY776" s="587" t="str">
        <f t="shared" si="178"/>
        <v/>
      </c>
      <c r="AZ776" s="587" t="str">
        <f t="shared" si="179"/>
        <v/>
      </c>
      <c r="BA776" s="587" t="str">
        <f t="shared" si="180"/>
        <v/>
      </c>
      <c r="BB776" s="587" t="str">
        <f t="shared" si="181"/>
        <v/>
      </c>
      <c r="BC776" s="587" t="str">
        <f t="shared" si="182"/>
        <v/>
      </c>
      <c r="BD776" s="587" t="str">
        <f t="shared" si="183"/>
        <v/>
      </c>
      <c r="BE776" s="808"/>
      <c r="BF776" s="646"/>
      <c r="BG776" s="649"/>
      <c r="BH776" s="649"/>
    </row>
    <row r="777" spans="2:60" ht="13.5" customHeight="1" x14ac:dyDescent="0.25">
      <c r="B777" s="401"/>
      <c r="D777" s="416">
        <f t="shared" si="184"/>
        <v>767</v>
      </c>
      <c r="E777" s="534"/>
      <c r="F777" s="534"/>
      <c r="G777" s="534"/>
      <c r="H777" s="534"/>
      <c r="I777" s="571"/>
      <c r="J777" s="571"/>
      <c r="K777" s="571"/>
      <c r="L777" s="571"/>
      <c r="M777" s="571"/>
      <c r="N777" s="484"/>
      <c r="O777" s="484"/>
      <c r="P777" s="586"/>
      <c r="Q777" s="571"/>
      <c r="R777" s="571"/>
      <c r="S777" s="571"/>
      <c r="T777" s="899"/>
      <c r="U777" s="756"/>
      <c r="V777" s="756"/>
      <c r="W777" s="581"/>
      <c r="X777" s="571"/>
      <c r="Y777" s="571"/>
      <c r="Z777" s="571"/>
      <c r="AA777" s="791"/>
      <c r="AB777" s="583"/>
      <c r="AC777" s="571"/>
      <c r="AD777" s="813"/>
      <c r="AE777" s="646"/>
      <c r="AF777" s="730"/>
      <c r="AG777" s="646"/>
      <c r="AH777" s="730"/>
      <c r="AI777" s="646"/>
      <c r="AJ777" s="416">
        <f t="shared" si="176"/>
        <v>767</v>
      </c>
      <c r="AK777" s="416" t="str">
        <f t="shared" si="177"/>
        <v/>
      </c>
      <c r="AL777" s="416" t="str">
        <f t="shared" si="174"/>
        <v/>
      </c>
      <c r="AM777" s="416" t="str">
        <f t="shared" si="175"/>
        <v/>
      </c>
      <c r="AN777" s="731"/>
      <c r="AO777" s="732"/>
      <c r="AP777" s="732"/>
      <c r="AQ777" s="479"/>
      <c r="AR777" s="479"/>
      <c r="AS777" s="584"/>
      <c r="AT777" s="584"/>
      <c r="AU777" s="585" t="str">
        <f t="shared" si="168"/>
        <v/>
      </c>
      <c r="AV777" s="585" t="str">
        <f t="shared" si="169"/>
        <v/>
      </c>
      <c r="AW777" s="479"/>
      <c r="AX777" s="479"/>
      <c r="AY777" s="587" t="str">
        <f t="shared" si="178"/>
        <v/>
      </c>
      <c r="AZ777" s="587" t="str">
        <f t="shared" si="179"/>
        <v/>
      </c>
      <c r="BA777" s="587" t="str">
        <f t="shared" si="180"/>
        <v/>
      </c>
      <c r="BB777" s="587" t="str">
        <f t="shared" si="181"/>
        <v/>
      </c>
      <c r="BC777" s="587" t="str">
        <f t="shared" si="182"/>
        <v/>
      </c>
      <c r="BD777" s="587" t="str">
        <f t="shared" si="183"/>
        <v/>
      </c>
      <c r="BE777" s="808"/>
      <c r="BF777" s="646"/>
      <c r="BG777" s="649"/>
      <c r="BH777" s="649"/>
    </row>
    <row r="778" spans="2:60" ht="13.5" customHeight="1" x14ac:dyDescent="0.25">
      <c r="B778" s="401"/>
      <c r="D778" s="416">
        <f t="shared" si="184"/>
        <v>768</v>
      </c>
      <c r="E778" s="534"/>
      <c r="F778" s="534"/>
      <c r="G778" s="534"/>
      <c r="H778" s="534"/>
      <c r="I778" s="571"/>
      <c r="J778" s="571"/>
      <c r="K778" s="571"/>
      <c r="L778" s="571"/>
      <c r="M778" s="571"/>
      <c r="N778" s="484"/>
      <c r="O778" s="484"/>
      <c r="P778" s="586"/>
      <c r="Q778" s="571"/>
      <c r="R778" s="571"/>
      <c r="S778" s="571"/>
      <c r="T778" s="899"/>
      <c r="U778" s="756"/>
      <c r="V778" s="756"/>
      <c r="W778" s="581"/>
      <c r="X778" s="571"/>
      <c r="Y778" s="571"/>
      <c r="Z778" s="571"/>
      <c r="AA778" s="791"/>
      <c r="AB778" s="583"/>
      <c r="AC778" s="571"/>
      <c r="AD778" s="813"/>
      <c r="AE778" s="646"/>
      <c r="AF778" s="730"/>
      <c r="AG778" s="646"/>
      <c r="AH778" s="730"/>
      <c r="AI778" s="646"/>
      <c r="AJ778" s="416">
        <f t="shared" si="176"/>
        <v>768</v>
      </c>
      <c r="AK778" s="416" t="str">
        <f t="shared" si="177"/>
        <v/>
      </c>
      <c r="AL778" s="416" t="str">
        <f t="shared" si="174"/>
        <v/>
      </c>
      <c r="AM778" s="416" t="str">
        <f t="shared" si="175"/>
        <v/>
      </c>
      <c r="AN778" s="731"/>
      <c r="AO778" s="732"/>
      <c r="AP778" s="732"/>
      <c r="AQ778" s="479"/>
      <c r="AR778" s="479"/>
      <c r="AS778" s="584"/>
      <c r="AT778" s="584"/>
      <c r="AU778" s="585" t="str">
        <f t="shared" si="168"/>
        <v/>
      </c>
      <c r="AV778" s="585" t="str">
        <f t="shared" si="169"/>
        <v/>
      </c>
      <c r="AW778" s="479"/>
      <c r="AX778" s="479"/>
      <c r="AY778" s="587" t="str">
        <f t="shared" si="178"/>
        <v/>
      </c>
      <c r="AZ778" s="587" t="str">
        <f t="shared" si="179"/>
        <v/>
      </c>
      <c r="BA778" s="587" t="str">
        <f t="shared" si="180"/>
        <v/>
      </c>
      <c r="BB778" s="587" t="str">
        <f t="shared" si="181"/>
        <v/>
      </c>
      <c r="BC778" s="587" t="str">
        <f t="shared" si="182"/>
        <v/>
      </c>
      <c r="BD778" s="587" t="str">
        <f t="shared" si="183"/>
        <v/>
      </c>
      <c r="BE778" s="808"/>
      <c r="BF778" s="646"/>
      <c r="BG778" s="649"/>
      <c r="BH778" s="649"/>
    </row>
    <row r="779" spans="2:60" ht="13.5" customHeight="1" x14ac:dyDescent="0.25">
      <c r="B779" s="401"/>
      <c r="D779" s="416">
        <f t="shared" si="184"/>
        <v>769</v>
      </c>
      <c r="E779" s="534"/>
      <c r="F779" s="534"/>
      <c r="G779" s="534"/>
      <c r="H779" s="534"/>
      <c r="I779" s="571"/>
      <c r="J779" s="571"/>
      <c r="K779" s="571"/>
      <c r="L779" s="571"/>
      <c r="M779" s="571"/>
      <c r="N779" s="484"/>
      <c r="O779" s="484"/>
      <c r="P779" s="586"/>
      <c r="Q779" s="571"/>
      <c r="R779" s="571"/>
      <c r="S779" s="571"/>
      <c r="T779" s="899"/>
      <c r="U779" s="756"/>
      <c r="V779" s="756"/>
      <c r="W779" s="581"/>
      <c r="X779" s="571"/>
      <c r="Y779" s="571"/>
      <c r="Z779" s="571"/>
      <c r="AA779" s="791"/>
      <c r="AB779" s="583"/>
      <c r="AC779" s="571"/>
      <c r="AD779" s="813"/>
      <c r="AE779" s="646"/>
      <c r="AF779" s="730"/>
      <c r="AG779" s="646"/>
      <c r="AH779" s="730"/>
      <c r="AI779" s="646"/>
      <c r="AJ779" s="416">
        <f t="shared" si="176"/>
        <v>769</v>
      </c>
      <c r="AK779" s="416" t="str">
        <f t="shared" si="177"/>
        <v/>
      </c>
      <c r="AL779" s="416" t="str">
        <f t="shared" si="174"/>
        <v/>
      </c>
      <c r="AM779" s="416" t="str">
        <f t="shared" si="175"/>
        <v/>
      </c>
      <c r="AN779" s="731"/>
      <c r="AO779" s="732"/>
      <c r="AP779" s="732"/>
      <c r="AQ779" s="479"/>
      <c r="AR779" s="479"/>
      <c r="AS779" s="584"/>
      <c r="AT779" s="584"/>
      <c r="AU779" s="585" t="str">
        <f t="shared" si="168"/>
        <v/>
      </c>
      <c r="AV779" s="585" t="str">
        <f t="shared" si="169"/>
        <v/>
      </c>
      <c r="AW779" s="479"/>
      <c r="AX779" s="479"/>
      <c r="AY779" s="587" t="str">
        <f t="shared" si="178"/>
        <v/>
      </c>
      <c r="AZ779" s="587" t="str">
        <f t="shared" si="179"/>
        <v/>
      </c>
      <c r="BA779" s="587" t="str">
        <f t="shared" si="180"/>
        <v/>
      </c>
      <c r="BB779" s="587" t="str">
        <f t="shared" si="181"/>
        <v/>
      </c>
      <c r="BC779" s="587" t="str">
        <f t="shared" si="182"/>
        <v/>
      </c>
      <c r="BD779" s="587" t="str">
        <f t="shared" si="183"/>
        <v/>
      </c>
      <c r="BE779" s="808"/>
      <c r="BF779" s="646"/>
      <c r="BG779" s="649"/>
      <c r="BH779" s="649"/>
    </row>
    <row r="780" spans="2:60" ht="13.5" customHeight="1" x14ac:dyDescent="0.25">
      <c r="B780" s="401"/>
      <c r="D780" s="416">
        <f t="shared" si="184"/>
        <v>770</v>
      </c>
      <c r="E780" s="534"/>
      <c r="F780" s="534"/>
      <c r="G780" s="534"/>
      <c r="H780" s="534"/>
      <c r="I780" s="571"/>
      <c r="J780" s="571"/>
      <c r="K780" s="571"/>
      <c r="L780" s="571"/>
      <c r="M780" s="571"/>
      <c r="N780" s="484"/>
      <c r="O780" s="484"/>
      <c r="P780" s="586"/>
      <c r="Q780" s="571"/>
      <c r="R780" s="571"/>
      <c r="S780" s="571"/>
      <c r="T780" s="899"/>
      <c r="U780" s="756"/>
      <c r="V780" s="756"/>
      <c r="W780" s="581"/>
      <c r="X780" s="571"/>
      <c r="Y780" s="571"/>
      <c r="Z780" s="571"/>
      <c r="AA780" s="791"/>
      <c r="AB780" s="583"/>
      <c r="AC780" s="571"/>
      <c r="AD780" s="813"/>
      <c r="AE780" s="646"/>
      <c r="AF780" s="730"/>
      <c r="AG780" s="646"/>
      <c r="AH780" s="730"/>
      <c r="AI780" s="646"/>
      <c r="AJ780" s="416">
        <f t="shared" si="176"/>
        <v>770</v>
      </c>
      <c r="AK780" s="416" t="str">
        <f t="shared" si="177"/>
        <v/>
      </c>
      <c r="AL780" s="416" t="str">
        <f t="shared" si="174"/>
        <v/>
      </c>
      <c r="AM780" s="416" t="str">
        <f t="shared" si="175"/>
        <v/>
      </c>
      <c r="AN780" s="731"/>
      <c r="AO780" s="732"/>
      <c r="AP780" s="732"/>
      <c r="AQ780" s="479"/>
      <c r="AR780" s="479"/>
      <c r="AS780" s="584"/>
      <c r="AT780" s="584"/>
      <c r="AU780" s="585" t="str">
        <f t="shared" ref="AU780:AU1143" si="185">IF(P780="","",IF(L780="○",AO780*3.6/1000*P780*AQ780*AS780+AP780*3.6/1000*P780*AR780*AT780,""))</f>
        <v/>
      </c>
      <c r="AV780" s="585" t="str">
        <f t="shared" ref="AV780:AV1143" si="186">IF(P780="","",IF(L780&lt;&gt;"○",AO780/1000*P780*AQ780*AS780+AP780/1000*P780*AR780*AT780,""))</f>
        <v/>
      </c>
      <c r="AW780" s="479"/>
      <c r="AX780" s="479"/>
      <c r="AY780" s="587" t="str">
        <f t="shared" si="178"/>
        <v/>
      </c>
      <c r="AZ780" s="587" t="str">
        <f t="shared" si="179"/>
        <v/>
      </c>
      <c r="BA780" s="587" t="str">
        <f t="shared" si="180"/>
        <v/>
      </c>
      <c r="BB780" s="587" t="str">
        <f t="shared" si="181"/>
        <v/>
      </c>
      <c r="BC780" s="587" t="str">
        <f t="shared" si="182"/>
        <v/>
      </c>
      <c r="BD780" s="587" t="str">
        <f t="shared" si="183"/>
        <v/>
      </c>
      <c r="BE780" s="808"/>
      <c r="BF780" s="646"/>
      <c r="BG780" s="649"/>
      <c r="BH780" s="649"/>
    </row>
    <row r="781" spans="2:60" ht="13.5" customHeight="1" x14ac:dyDescent="0.25">
      <c r="B781" s="401"/>
      <c r="D781" s="416">
        <f t="shared" si="184"/>
        <v>771</v>
      </c>
      <c r="E781" s="534"/>
      <c r="F781" s="534"/>
      <c r="G781" s="534"/>
      <c r="H781" s="534"/>
      <c r="I781" s="571"/>
      <c r="J781" s="571"/>
      <c r="K781" s="571"/>
      <c r="L781" s="571"/>
      <c r="M781" s="571"/>
      <c r="N781" s="484"/>
      <c r="O781" s="484"/>
      <c r="P781" s="586"/>
      <c r="Q781" s="571"/>
      <c r="R781" s="571"/>
      <c r="S781" s="571"/>
      <c r="T781" s="899"/>
      <c r="U781" s="756"/>
      <c r="V781" s="756"/>
      <c r="W781" s="581"/>
      <c r="X781" s="571"/>
      <c r="Y781" s="571"/>
      <c r="Z781" s="571"/>
      <c r="AA781" s="791"/>
      <c r="AB781" s="583"/>
      <c r="AC781" s="571"/>
      <c r="AD781" s="813"/>
      <c r="AE781" s="646"/>
      <c r="AF781" s="730"/>
      <c r="AG781" s="646"/>
      <c r="AH781" s="730"/>
      <c r="AI781" s="646"/>
      <c r="AJ781" s="416">
        <f t="shared" si="176"/>
        <v>771</v>
      </c>
      <c r="AK781" s="416" t="str">
        <f t="shared" si="177"/>
        <v/>
      </c>
      <c r="AL781" s="416" t="str">
        <f t="shared" si="174"/>
        <v/>
      </c>
      <c r="AM781" s="416" t="str">
        <f t="shared" si="175"/>
        <v/>
      </c>
      <c r="AN781" s="731"/>
      <c r="AO781" s="732"/>
      <c r="AP781" s="732"/>
      <c r="AQ781" s="479"/>
      <c r="AR781" s="479"/>
      <c r="AS781" s="584"/>
      <c r="AT781" s="584"/>
      <c r="AU781" s="585" t="str">
        <f t="shared" si="185"/>
        <v/>
      </c>
      <c r="AV781" s="585" t="str">
        <f t="shared" si="186"/>
        <v/>
      </c>
      <c r="AW781" s="479"/>
      <c r="AX781" s="479"/>
      <c r="AY781" s="587" t="str">
        <f t="shared" si="178"/>
        <v/>
      </c>
      <c r="AZ781" s="587" t="str">
        <f t="shared" si="179"/>
        <v/>
      </c>
      <c r="BA781" s="587" t="str">
        <f t="shared" si="180"/>
        <v/>
      </c>
      <c r="BB781" s="587" t="str">
        <f t="shared" si="181"/>
        <v/>
      </c>
      <c r="BC781" s="587" t="str">
        <f t="shared" si="182"/>
        <v/>
      </c>
      <c r="BD781" s="587" t="str">
        <f t="shared" si="183"/>
        <v/>
      </c>
      <c r="BE781" s="808"/>
      <c r="BF781" s="646"/>
      <c r="BG781" s="649"/>
      <c r="BH781" s="649"/>
    </row>
    <row r="782" spans="2:60" ht="13.5" customHeight="1" x14ac:dyDescent="0.25">
      <c r="B782" s="401"/>
      <c r="D782" s="416">
        <f t="shared" si="184"/>
        <v>772</v>
      </c>
      <c r="E782" s="534"/>
      <c r="F782" s="534"/>
      <c r="G782" s="534"/>
      <c r="H782" s="534"/>
      <c r="I782" s="571"/>
      <c r="J782" s="571"/>
      <c r="K782" s="571"/>
      <c r="L782" s="571"/>
      <c r="M782" s="571"/>
      <c r="N782" s="484"/>
      <c r="O782" s="484"/>
      <c r="P782" s="586"/>
      <c r="Q782" s="571"/>
      <c r="R782" s="571"/>
      <c r="S782" s="571"/>
      <c r="T782" s="899"/>
      <c r="U782" s="756"/>
      <c r="V782" s="756"/>
      <c r="W782" s="581"/>
      <c r="X782" s="571"/>
      <c r="Y782" s="571"/>
      <c r="Z782" s="571"/>
      <c r="AA782" s="791"/>
      <c r="AB782" s="583"/>
      <c r="AC782" s="571"/>
      <c r="AD782" s="813"/>
      <c r="AE782" s="646"/>
      <c r="AF782" s="730"/>
      <c r="AG782" s="646"/>
      <c r="AH782" s="730"/>
      <c r="AI782" s="646"/>
      <c r="AJ782" s="416">
        <f t="shared" si="176"/>
        <v>772</v>
      </c>
      <c r="AK782" s="416" t="str">
        <f t="shared" si="177"/>
        <v/>
      </c>
      <c r="AL782" s="416" t="str">
        <f t="shared" si="174"/>
        <v/>
      </c>
      <c r="AM782" s="416" t="str">
        <f t="shared" si="175"/>
        <v/>
      </c>
      <c r="AN782" s="731"/>
      <c r="AO782" s="732"/>
      <c r="AP782" s="732"/>
      <c r="AQ782" s="479"/>
      <c r="AR782" s="479"/>
      <c r="AS782" s="584"/>
      <c r="AT782" s="584"/>
      <c r="AU782" s="585" t="str">
        <f t="shared" si="185"/>
        <v/>
      </c>
      <c r="AV782" s="585" t="str">
        <f t="shared" si="186"/>
        <v/>
      </c>
      <c r="AW782" s="479"/>
      <c r="AX782" s="479"/>
      <c r="AY782" s="587" t="str">
        <f t="shared" si="178"/>
        <v/>
      </c>
      <c r="AZ782" s="587" t="str">
        <f t="shared" si="179"/>
        <v/>
      </c>
      <c r="BA782" s="587" t="str">
        <f t="shared" si="180"/>
        <v/>
      </c>
      <c r="BB782" s="587" t="str">
        <f t="shared" si="181"/>
        <v/>
      </c>
      <c r="BC782" s="587" t="str">
        <f t="shared" si="182"/>
        <v/>
      </c>
      <c r="BD782" s="587" t="str">
        <f t="shared" si="183"/>
        <v/>
      </c>
      <c r="BE782" s="808"/>
      <c r="BF782" s="646"/>
      <c r="BG782" s="649"/>
      <c r="BH782" s="649"/>
    </row>
    <row r="783" spans="2:60" ht="13.5" customHeight="1" x14ac:dyDescent="0.25">
      <c r="B783" s="401"/>
      <c r="D783" s="416">
        <f t="shared" si="184"/>
        <v>773</v>
      </c>
      <c r="E783" s="534"/>
      <c r="F783" s="534"/>
      <c r="G783" s="534"/>
      <c r="H783" s="534"/>
      <c r="I783" s="571"/>
      <c r="J783" s="571"/>
      <c r="K783" s="571"/>
      <c r="L783" s="571"/>
      <c r="M783" s="571"/>
      <c r="N783" s="484"/>
      <c r="O783" s="484"/>
      <c r="P783" s="586"/>
      <c r="Q783" s="571"/>
      <c r="R783" s="571"/>
      <c r="S783" s="571"/>
      <c r="T783" s="899"/>
      <c r="U783" s="756"/>
      <c r="V783" s="756"/>
      <c r="W783" s="581"/>
      <c r="X783" s="571"/>
      <c r="Y783" s="571"/>
      <c r="Z783" s="571"/>
      <c r="AA783" s="791"/>
      <c r="AB783" s="583"/>
      <c r="AC783" s="571"/>
      <c r="AD783" s="813"/>
      <c r="AE783" s="646"/>
      <c r="AF783" s="730"/>
      <c r="AG783" s="646"/>
      <c r="AH783" s="730"/>
      <c r="AI783" s="646"/>
      <c r="AJ783" s="416">
        <f t="shared" si="176"/>
        <v>773</v>
      </c>
      <c r="AK783" s="416" t="str">
        <f t="shared" si="177"/>
        <v/>
      </c>
      <c r="AL783" s="416" t="str">
        <f t="shared" si="174"/>
        <v/>
      </c>
      <c r="AM783" s="416" t="str">
        <f t="shared" si="175"/>
        <v/>
      </c>
      <c r="AN783" s="731"/>
      <c r="AO783" s="732"/>
      <c r="AP783" s="732"/>
      <c r="AQ783" s="479"/>
      <c r="AR783" s="479"/>
      <c r="AS783" s="584"/>
      <c r="AT783" s="584"/>
      <c r="AU783" s="585" t="str">
        <f t="shared" si="185"/>
        <v/>
      </c>
      <c r="AV783" s="585" t="str">
        <f t="shared" si="186"/>
        <v/>
      </c>
      <c r="AW783" s="479"/>
      <c r="AX783" s="479"/>
      <c r="AY783" s="587" t="str">
        <f t="shared" si="178"/>
        <v/>
      </c>
      <c r="AZ783" s="587" t="str">
        <f t="shared" si="179"/>
        <v/>
      </c>
      <c r="BA783" s="587" t="str">
        <f t="shared" si="180"/>
        <v/>
      </c>
      <c r="BB783" s="587" t="str">
        <f t="shared" si="181"/>
        <v/>
      </c>
      <c r="BC783" s="587" t="str">
        <f t="shared" si="182"/>
        <v/>
      </c>
      <c r="BD783" s="587" t="str">
        <f t="shared" si="183"/>
        <v/>
      </c>
      <c r="BE783" s="808"/>
      <c r="BF783" s="646"/>
      <c r="BG783" s="649"/>
      <c r="BH783" s="649"/>
    </row>
    <row r="784" spans="2:60" ht="13.5" customHeight="1" x14ac:dyDescent="0.25">
      <c r="B784" s="401"/>
      <c r="D784" s="416">
        <f t="shared" si="184"/>
        <v>774</v>
      </c>
      <c r="E784" s="534"/>
      <c r="F784" s="534"/>
      <c r="G784" s="534"/>
      <c r="H784" s="534"/>
      <c r="I784" s="571"/>
      <c r="J784" s="571"/>
      <c r="K784" s="571"/>
      <c r="L784" s="571"/>
      <c r="M784" s="571"/>
      <c r="N784" s="484"/>
      <c r="O784" s="484"/>
      <c r="P784" s="586"/>
      <c r="Q784" s="571"/>
      <c r="R784" s="571"/>
      <c r="S784" s="571"/>
      <c r="T784" s="899"/>
      <c r="U784" s="756"/>
      <c r="V784" s="756"/>
      <c r="W784" s="581"/>
      <c r="X784" s="571"/>
      <c r="Y784" s="571"/>
      <c r="Z784" s="571"/>
      <c r="AA784" s="791"/>
      <c r="AB784" s="583"/>
      <c r="AC784" s="571"/>
      <c r="AD784" s="813"/>
      <c r="AE784" s="646"/>
      <c r="AF784" s="730"/>
      <c r="AG784" s="646"/>
      <c r="AH784" s="730"/>
      <c r="AI784" s="646"/>
      <c r="AJ784" s="416">
        <f t="shared" si="176"/>
        <v>774</v>
      </c>
      <c r="AK784" s="416" t="str">
        <f t="shared" si="177"/>
        <v/>
      </c>
      <c r="AL784" s="416" t="str">
        <f t="shared" si="174"/>
        <v/>
      </c>
      <c r="AM784" s="416" t="str">
        <f t="shared" si="175"/>
        <v/>
      </c>
      <c r="AN784" s="731"/>
      <c r="AO784" s="732"/>
      <c r="AP784" s="732"/>
      <c r="AQ784" s="479"/>
      <c r="AR784" s="479"/>
      <c r="AS784" s="584"/>
      <c r="AT784" s="584"/>
      <c r="AU784" s="585" t="str">
        <f t="shared" si="185"/>
        <v/>
      </c>
      <c r="AV784" s="585" t="str">
        <f t="shared" si="186"/>
        <v/>
      </c>
      <c r="AW784" s="479"/>
      <c r="AX784" s="479"/>
      <c r="AY784" s="587" t="str">
        <f t="shared" si="178"/>
        <v/>
      </c>
      <c r="AZ784" s="587" t="str">
        <f t="shared" si="179"/>
        <v/>
      </c>
      <c r="BA784" s="587" t="str">
        <f t="shared" si="180"/>
        <v/>
      </c>
      <c r="BB784" s="587" t="str">
        <f t="shared" si="181"/>
        <v/>
      </c>
      <c r="BC784" s="587" t="str">
        <f t="shared" si="182"/>
        <v/>
      </c>
      <c r="BD784" s="587" t="str">
        <f t="shared" si="183"/>
        <v/>
      </c>
      <c r="BE784" s="808"/>
      <c r="BF784" s="646"/>
      <c r="BG784" s="649"/>
      <c r="BH784" s="649"/>
    </row>
    <row r="785" spans="2:60" ht="13.5" customHeight="1" x14ac:dyDescent="0.25">
      <c r="B785" s="401"/>
      <c r="D785" s="416">
        <f t="shared" si="184"/>
        <v>775</v>
      </c>
      <c r="E785" s="534"/>
      <c r="F785" s="534"/>
      <c r="G785" s="534"/>
      <c r="H785" s="534"/>
      <c r="I785" s="571"/>
      <c r="J785" s="571"/>
      <c r="K785" s="571"/>
      <c r="L785" s="571"/>
      <c r="M785" s="571"/>
      <c r="N785" s="484"/>
      <c r="O785" s="484"/>
      <c r="P785" s="586"/>
      <c r="Q785" s="571"/>
      <c r="R785" s="571"/>
      <c r="S785" s="571"/>
      <c r="T785" s="899"/>
      <c r="U785" s="756"/>
      <c r="V785" s="756"/>
      <c r="W785" s="581"/>
      <c r="X785" s="571"/>
      <c r="Y785" s="571"/>
      <c r="Z785" s="571"/>
      <c r="AA785" s="791"/>
      <c r="AB785" s="583"/>
      <c r="AC785" s="571"/>
      <c r="AD785" s="813"/>
      <c r="AE785" s="646"/>
      <c r="AF785" s="730"/>
      <c r="AG785" s="646"/>
      <c r="AH785" s="730"/>
      <c r="AI785" s="646"/>
      <c r="AJ785" s="416">
        <f t="shared" si="176"/>
        <v>775</v>
      </c>
      <c r="AK785" s="416" t="str">
        <f t="shared" si="177"/>
        <v/>
      </c>
      <c r="AL785" s="416" t="str">
        <f t="shared" si="174"/>
        <v/>
      </c>
      <c r="AM785" s="416" t="str">
        <f t="shared" si="175"/>
        <v/>
      </c>
      <c r="AN785" s="731"/>
      <c r="AO785" s="732"/>
      <c r="AP785" s="732"/>
      <c r="AQ785" s="479"/>
      <c r="AR785" s="479"/>
      <c r="AS785" s="584"/>
      <c r="AT785" s="584"/>
      <c r="AU785" s="585" t="str">
        <f t="shared" si="185"/>
        <v/>
      </c>
      <c r="AV785" s="585" t="str">
        <f t="shared" si="186"/>
        <v/>
      </c>
      <c r="AW785" s="479"/>
      <c r="AX785" s="479"/>
      <c r="AY785" s="587" t="str">
        <f t="shared" si="178"/>
        <v/>
      </c>
      <c r="AZ785" s="587" t="str">
        <f t="shared" si="179"/>
        <v/>
      </c>
      <c r="BA785" s="587" t="str">
        <f t="shared" si="180"/>
        <v/>
      </c>
      <c r="BB785" s="587" t="str">
        <f t="shared" si="181"/>
        <v/>
      </c>
      <c r="BC785" s="587" t="str">
        <f t="shared" si="182"/>
        <v/>
      </c>
      <c r="BD785" s="587" t="str">
        <f t="shared" si="183"/>
        <v/>
      </c>
      <c r="BE785" s="808"/>
      <c r="BF785" s="646"/>
      <c r="BG785" s="649"/>
      <c r="BH785" s="649"/>
    </row>
    <row r="786" spans="2:60" ht="13.5" customHeight="1" x14ac:dyDescent="0.25">
      <c r="B786" s="401"/>
      <c r="D786" s="416">
        <f t="shared" si="184"/>
        <v>776</v>
      </c>
      <c r="E786" s="534"/>
      <c r="F786" s="534"/>
      <c r="G786" s="534"/>
      <c r="H786" s="534"/>
      <c r="I786" s="571"/>
      <c r="J786" s="571"/>
      <c r="K786" s="571"/>
      <c r="L786" s="571"/>
      <c r="M786" s="571"/>
      <c r="N786" s="484"/>
      <c r="O786" s="484"/>
      <c r="P786" s="586"/>
      <c r="Q786" s="571"/>
      <c r="R786" s="571"/>
      <c r="S786" s="571"/>
      <c r="T786" s="899"/>
      <c r="U786" s="756"/>
      <c r="V786" s="756"/>
      <c r="W786" s="581"/>
      <c r="X786" s="571"/>
      <c r="Y786" s="571"/>
      <c r="Z786" s="571"/>
      <c r="AA786" s="791"/>
      <c r="AB786" s="583"/>
      <c r="AC786" s="571"/>
      <c r="AD786" s="813"/>
      <c r="AE786" s="646"/>
      <c r="AF786" s="730"/>
      <c r="AG786" s="646"/>
      <c r="AH786" s="730"/>
      <c r="AI786" s="646"/>
      <c r="AJ786" s="416">
        <f t="shared" si="176"/>
        <v>776</v>
      </c>
      <c r="AK786" s="416" t="str">
        <f t="shared" si="177"/>
        <v/>
      </c>
      <c r="AL786" s="416" t="str">
        <f t="shared" si="174"/>
        <v/>
      </c>
      <c r="AM786" s="416" t="str">
        <f t="shared" si="175"/>
        <v/>
      </c>
      <c r="AN786" s="731"/>
      <c r="AO786" s="732"/>
      <c r="AP786" s="732"/>
      <c r="AQ786" s="479"/>
      <c r="AR786" s="479"/>
      <c r="AS786" s="584"/>
      <c r="AT786" s="584"/>
      <c r="AU786" s="585" t="str">
        <f t="shared" si="185"/>
        <v/>
      </c>
      <c r="AV786" s="585" t="str">
        <f t="shared" si="186"/>
        <v/>
      </c>
      <c r="AW786" s="479"/>
      <c r="AX786" s="479"/>
      <c r="AY786" s="587" t="str">
        <f t="shared" si="178"/>
        <v/>
      </c>
      <c r="AZ786" s="587" t="str">
        <f t="shared" si="179"/>
        <v/>
      </c>
      <c r="BA786" s="587" t="str">
        <f t="shared" si="180"/>
        <v/>
      </c>
      <c r="BB786" s="587" t="str">
        <f t="shared" si="181"/>
        <v/>
      </c>
      <c r="BC786" s="587" t="str">
        <f t="shared" si="182"/>
        <v/>
      </c>
      <c r="BD786" s="587" t="str">
        <f t="shared" si="183"/>
        <v/>
      </c>
      <c r="BE786" s="808"/>
      <c r="BF786" s="646"/>
      <c r="BG786" s="649"/>
      <c r="BH786" s="649"/>
    </row>
    <row r="787" spans="2:60" ht="13.5" customHeight="1" x14ac:dyDescent="0.25">
      <c r="B787" s="401"/>
      <c r="D787" s="416">
        <f t="shared" si="184"/>
        <v>777</v>
      </c>
      <c r="E787" s="534"/>
      <c r="F787" s="534"/>
      <c r="G787" s="534"/>
      <c r="H787" s="534"/>
      <c r="I787" s="571"/>
      <c r="J787" s="571"/>
      <c r="K787" s="571"/>
      <c r="L787" s="571"/>
      <c r="M787" s="571"/>
      <c r="N787" s="484"/>
      <c r="O787" s="484"/>
      <c r="P787" s="586"/>
      <c r="Q787" s="571"/>
      <c r="R787" s="571"/>
      <c r="S787" s="571"/>
      <c r="T787" s="899"/>
      <c r="U787" s="756"/>
      <c r="V787" s="756"/>
      <c r="W787" s="581"/>
      <c r="X787" s="571"/>
      <c r="Y787" s="571"/>
      <c r="Z787" s="571"/>
      <c r="AA787" s="791"/>
      <c r="AB787" s="583"/>
      <c r="AC787" s="571"/>
      <c r="AD787" s="813"/>
      <c r="AE787" s="646"/>
      <c r="AF787" s="730"/>
      <c r="AG787" s="646"/>
      <c r="AH787" s="730"/>
      <c r="AI787" s="646"/>
      <c r="AJ787" s="416">
        <f t="shared" si="176"/>
        <v>777</v>
      </c>
      <c r="AK787" s="416" t="str">
        <f t="shared" si="177"/>
        <v/>
      </c>
      <c r="AL787" s="416" t="str">
        <f t="shared" si="174"/>
        <v/>
      </c>
      <c r="AM787" s="416" t="str">
        <f t="shared" si="175"/>
        <v/>
      </c>
      <c r="AN787" s="731"/>
      <c r="AO787" s="732"/>
      <c r="AP787" s="732"/>
      <c r="AQ787" s="479"/>
      <c r="AR787" s="479"/>
      <c r="AS787" s="584"/>
      <c r="AT787" s="584"/>
      <c r="AU787" s="585" t="str">
        <f t="shared" si="185"/>
        <v/>
      </c>
      <c r="AV787" s="585" t="str">
        <f t="shared" si="186"/>
        <v/>
      </c>
      <c r="AW787" s="479"/>
      <c r="AX787" s="479"/>
      <c r="AY787" s="587" t="str">
        <f t="shared" si="178"/>
        <v/>
      </c>
      <c r="AZ787" s="587" t="str">
        <f t="shared" si="179"/>
        <v/>
      </c>
      <c r="BA787" s="587" t="str">
        <f t="shared" si="180"/>
        <v/>
      </c>
      <c r="BB787" s="587" t="str">
        <f t="shared" si="181"/>
        <v/>
      </c>
      <c r="BC787" s="587" t="str">
        <f t="shared" si="182"/>
        <v/>
      </c>
      <c r="BD787" s="587" t="str">
        <f t="shared" si="183"/>
        <v/>
      </c>
      <c r="BE787" s="808"/>
      <c r="BF787" s="646"/>
      <c r="BG787" s="649"/>
      <c r="BH787" s="649"/>
    </row>
    <row r="788" spans="2:60" ht="13.5" customHeight="1" x14ac:dyDescent="0.25">
      <c r="B788" s="401"/>
      <c r="D788" s="416">
        <f t="shared" si="184"/>
        <v>778</v>
      </c>
      <c r="E788" s="534"/>
      <c r="F788" s="534"/>
      <c r="G788" s="534"/>
      <c r="H788" s="534"/>
      <c r="I788" s="571"/>
      <c r="J788" s="571"/>
      <c r="K788" s="571"/>
      <c r="L788" s="571"/>
      <c r="M788" s="571"/>
      <c r="N788" s="484"/>
      <c r="O788" s="484"/>
      <c r="P788" s="586"/>
      <c r="Q788" s="571"/>
      <c r="R788" s="571"/>
      <c r="S788" s="571"/>
      <c r="T788" s="899"/>
      <c r="U788" s="756"/>
      <c r="V788" s="756"/>
      <c r="W788" s="581"/>
      <c r="X788" s="571"/>
      <c r="Y788" s="571"/>
      <c r="Z788" s="571"/>
      <c r="AA788" s="791"/>
      <c r="AB788" s="583"/>
      <c r="AC788" s="571"/>
      <c r="AD788" s="813"/>
      <c r="AE788" s="646"/>
      <c r="AF788" s="730"/>
      <c r="AG788" s="646"/>
      <c r="AH788" s="730"/>
      <c r="AI788" s="646"/>
      <c r="AJ788" s="416">
        <f t="shared" si="176"/>
        <v>778</v>
      </c>
      <c r="AK788" s="416" t="str">
        <f t="shared" si="177"/>
        <v/>
      </c>
      <c r="AL788" s="416" t="str">
        <f t="shared" si="174"/>
        <v/>
      </c>
      <c r="AM788" s="416" t="str">
        <f t="shared" si="175"/>
        <v/>
      </c>
      <c r="AN788" s="731"/>
      <c r="AO788" s="732"/>
      <c r="AP788" s="732"/>
      <c r="AQ788" s="479"/>
      <c r="AR788" s="479"/>
      <c r="AS788" s="584"/>
      <c r="AT788" s="584"/>
      <c r="AU788" s="585" t="str">
        <f t="shared" si="185"/>
        <v/>
      </c>
      <c r="AV788" s="585" t="str">
        <f t="shared" si="186"/>
        <v/>
      </c>
      <c r="AW788" s="479"/>
      <c r="AX788" s="479"/>
      <c r="AY788" s="587" t="str">
        <f t="shared" si="178"/>
        <v/>
      </c>
      <c r="AZ788" s="587" t="str">
        <f t="shared" si="179"/>
        <v/>
      </c>
      <c r="BA788" s="587" t="str">
        <f t="shared" si="180"/>
        <v/>
      </c>
      <c r="BB788" s="587" t="str">
        <f t="shared" si="181"/>
        <v/>
      </c>
      <c r="BC788" s="587" t="str">
        <f t="shared" si="182"/>
        <v/>
      </c>
      <c r="BD788" s="587" t="str">
        <f t="shared" si="183"/>
        <v/>
      </c>
      <c r="BE788" s="808"/>
      <c r="BF788" s="646"/>
      <c r="BG788" s="649"/>
      <c r="BH788" s="649"/>
    </row>
    <row r="789" spans="2:60" ht="13.5" customHeight="1" x14ac:dyDescent="0.25">
      <c r="B789" s="401"/>
      <c r="D789" s="416">
        <f t="shared" si="184"/>
        <v>779</v>
      </c>
      <c r="E789" s="534"/>
      <c r="F789" s="534"/>
      <c r="G789" s="534"/>
      <c r="H789" s="534"/>
      <c r="I789" s="571"/>
      <c r="J789" s="571"/>
      <c r="K789" s="571"/>
      <c r="L789" s="571"/>
      <c r="M789" s="571"/>
      <c r="N789" s="484"/>
      <c r="O789" s="484"/>
      <c r="P789" s="586"/>
      <c r="Q789" s="571"/>
      <c r="R789" s="571"/>
      <c r="S789" s="571"/>
      <c r="T789" s="899"/>
      <c r="U789" s="756"/>
      <c r="V789" s="756"/>
      <c r="W789" s="581"/>
      <c r="X789" s="571"/>
      <c r="Y789" s="571"/>
      <c r="Z789" s="571"/>
      <c r="AA789" s="791"/>
      <c r="AB789" s="583"/>
      <c r="AC789" s="571"/>
      <c r="AD789" s="813"/>
      <c r="AE789" s="646"/>
      <c r="AF789" s="730"/>
      <c r="AG789" s="646"/>
      <c r="AH789" s="730"/>
      <c r="AI789" s="646"/>
      <c r="AJ789" s="416">
        <f t="shared" si="176"/>
        <v>779</v>
      </c>
      <c r="AK789" s="416" t="str">
        <f t="shared" si="177"/>
        <v/>
      </c>
      <c r="AL789" s="416" t="str">
        <f t="shared" si="174"/>
        <v/>
      </c>
      <c r="AM789" s="416" t="str">
        <f t="shared" si="175"/>
        <v/>
      </c>
      <c r="AN789" s="731"/>
      <c r="AO789" s="732"/>
      <c r="AP789" s="732"/>
      <c r="AQ789" s="479"/>
      <c r="AR789" s="479"/>
      <c r="AS789" s="584"/>
      <c r="AT789" s="584"/>
      <c r="AU789" s="585" t="str">
        <f t="shared" si="185"/>
        <v/>
      </c>
      <c r="AV789" s="585" t="str">
        <f t="shared" si="186"/>
        <v/>
      </c>
      <c r="AW789" s="479"/>
      <c r="AX789" s="479"/>
      <c r="AY789" s="587" t="str">
        <f t="shared" si="178"/>
        <v/>
      </c>
      <c r="AZ789" s="587" t="str">
        <f t="shared" si="179"/>
        <v/>
      </c>
      <c r="BA789" s="587" t="str">
        <f t="shared" si="180"/>
        <v/>
      </c>
      <c r="BB789" s="587" t="str">
        <f t="shared" si="181"/>
        <v/>
      </c>
      <c r="BC789" s="587" t="str">
        <f t="shared" si="182"/>
        <v/>
      </c>
      <c r="BD789" s="587" t="str">
        <f t="shared" si="183"/>
        <v/>
      </c>
      <c r="BE789" s="808"/>
      <c r="BF789" s="646"/>
      <c r="BG789" s="649"/>
      <c r="BH789" s="649"/>
    </row>
    <row r="790" spans="2:60" ht="13.5" customHeight="1" x14ac:dyDescent="0.25">
      <c r="B790" s="401"/>
      <c r="D790" s="416">
        <f t="shared" si="184"/>
        <v>780</v>
      </c>
      <c r="E790" s="534"/>
      <c r="F790" s="534"/>
      <c r="G790" s="534"/>
      <c r="H790" s="534"/>
      <c r="I790" s="571"/>
      <c r="J790" s="571"/>
      <c r="K790" s="571"/>
      <c r="L790" s="571"/>
      <c r="M790" s="571"/>
      <c r="N790" s="484"/>
      <c r="O790" s="484"/>
      <c r="P790" s="586"/>
      <c r="Q790" s="571"/>
      <c r="R790" s="571"/>
      <c r="S790" s="571"/>
      <c r="T790" s="899"/>
      <c r="U790" s="756"/>
      <c r="V790" s="756"/>
      <c r="W790" s="581"/>
      <c r="X790" s="571"/>
      <c r="Y790" s="571"/>
      <c r="Z790" s="571"/>
      <c r="AA790" s="791"/>
      <c r="AB790" s="583"/>
      <c r="AC790" s="571"/>
      <c r="AD790" s="813"/>
      <c r="AE790" s="646"/>
      <c r="AF790" s="730"/>
      <c r="AG790" s="646"/>
      <c r="AH790" s="730"/>
      <c r="AI790" s="646"/>
      <c r="AJ790" s="416">
        <f t="shared" ref="AJ790:AJ821" si="187">AJ789+1</f>
        <v>780</v>
      </c>
      <c r="AK790" s="416" t="str">
        <f t="shared" si="177"/>
        <v/>
      </c>
      <c r="AL790" s="416" t="str">
        <f t="shared" si="174"/>
        <v/>
      </c>
      <c r="AM790" s="416" t="str">
        <f t="shared" si="175"/>
        <v/>
      </c>
      <c r="AN790" s="731"/>
      <c r="AO790" s="732"/>
      <c r="AP790" s="732"/>
      <c r="AQ790" s="479"/>
      <c r="AR790" s="479"/>
      <c r="AS790" s="584"/>
      <c r="AT790" s="584"/>
      <c r="AU790" s="585" t="str">
        <f t="shared" si="185"/>
        <v/>
      </c>
      <c r="AV790" s="585" t="str">
        <f t="shared" si="186"/>
        <v/>
      </c>
      <c r="AW790" s="479"/>
      <c r="AX790" s="479"/>
      <c r="AY790" s="587" t="str">
        <f t="shared" si="178"/>
        <v/>
      </c>
      <c r="AZ790" s="587" t="str">
        <f t="shared" si="179"/>
        <v/>
      </c>
      <c r="BA790" s="587" t="str">
        <f t="shared" si="180"/>
        <v/>
      </c>
      <c r="BB790" s="587" t="str">
        <f t="shared" si="181"/>
        <v/>
      </c>
      <c r="BC790" s="587" t="str">
        <f t="shared" si="182"/>
        <v/>
      </c>
      <c r="BD790" s="587" t="str">
        <f t="shared" si="183"/>
        <v/>
      </c>
      <c r="BE790" s="808"/>
      <c r="BF790" s="646"/>
      <c r="BG790" s="649"/>
      <c r="BH790" s="649"/>
    </row>
    <row r="791" spans="2:60" ht="13.5" customHeight="1" x14ac:dyDescent="0.25">
      <c r="B791" s="401"/>
      <c r="D791" s="416">
        <f t="shared" ref="D791:D823" si="188">D790+1</f>
        <v>781</v>
      </c>
      <c r="E791" s="534"/>
      <c r="F791" s="534"/>
      <c r="G791" s="534"/>
      <c r="H791" s="534"/>
      <c r="I791" s="571"/>
      <c r="J791" s="571"/>
      <c r="K791" s="571"/>
      <c r="L791" s="571"/>
      <c r="M791" s="571"/>
      <c r="N791" s="484"/>
      <c r="O791" s="484"/>
      <c r="P791" s="586"/>
      <c r="Q791" s="571"/>
      <c r="R791" s="571"/>
      <c r="S791" s="571"/>
      <c r="T791" s="899"/>
      <c r="U791" s="756"/>
      <c r="V791" s="756"/>
      <c r="W791" s="581"/>
      <c r="X791" s="571"/>
      <c r="Y791" s="571"/>
      <c r="Z791" s="571"/>
      <c r="AA791" s="791"/>
      <c r="AB791" s="583"/>
      <c r="AC791" s="571"/>
      <c r="AD791" s="813"/>
      <c r="AE791" s="646"/>
      <c r="AF791" s="730"/>
      <c r="AG791" s="646"/>
      <c r="AH791" s="730"/>
      <c r="AI791" s="646"/>
      <c r="AJ791" s="416">
        <f t="shared" si="187"/>
        <v>781</v>
      </c>
      <c r="AK791" s="416" t="str">
        <f t="shared" si="177"/>
        <v/>
      </c>
      <c r="AL791" s="416" t="str">
        <f t="shared" ref="AL791:AL822" si="189">IF(G791="","",G791)</f>
        <v/>
      </c>
      <c r="AM791" s="416" t="str">
        <f t="shared" ref="AM791:AM822" si="190">IF(H791="","",H791)</f>
        <v/>
      </c>
      <c r="AN791" s="731"/>
      <c r="AO791" s="732"/>
      <c r="AP791" s="732"/>
      <c r="AQ791" s="479"/>
      <c r="AR791" s="479"/>
      <c r="AS791" s="584"/>
      <c r="AT791" s="584"/>
      <c r="AU791" s="585" t="str">
        <f t="shared" si="185"/>
        <v/>
      </c>
      <c r="AV791" s="585" t="str">
        <f t="shared" si="186"/>
        <v/>
      </c>
      <c r="AW791" s="479"/>
      <c r="AX791" s="479"/>
      <c r="AY791" s="587" t="str">
        <f t="shared" si="178"/>
        <v/>
      </c>
      <c r="AZ791" s="587" t="str">
        <f t="shared" si="179"/>
        <v/>
      </c>
      <c r="BA791" s="587" t="str">
        <f t="shared" si="180"/>
        <v/>
      </c>
      <c r="BB791" s="587" t="str">
        <f t="shared" si="181"/>
        <v/>
      </c>
      <c r="BC791" s="587" t="str">
        <f t="shared" si="182"/>
        <v/>
      </c>
      <c r="BD791" s="587" t="str">
        <f t="shared" si="183"/>
        <v/>
      </c>
      <c r="BE791" s="808"/>
      <c r="BF791" s="646"/>
      <c r="BG791" s="649"/>
      <c r="BH791" s="649"/>
    </row>
    <row r="792" spans="2:60" ht="13.5" customHeight="1" x14ac:dyDescent="0.25">
      <c r="B792" s="401"/>
      <c r="D792" s="416">
        <f t="shared" si="188"/>
        <v>782</v>
      </c>
      <c r="E792" s="534"/>
      <c r="F792" s="534"/>
      <c r="G792" s="534"/>
      <c r="H792" s="534"/>
      <c r="I792" s="571"/>
      <c r="J792" s="571"/>
      <c r="K792" s="571"/>
      <c r="L792" s="571"/>
      <c r="M792" s="571"/>
      <c r="N792" s="484"/>
      <c r="O792" s="484"/>
      <c r="P792" s="586"/>
      <c r="Q792" s="571"/>
      <c r="R792" s="571"/>
      <c r="S792" s="571"/>
      <c r="T792" s="899"/>
      <c r="U792" s="756"/>
      <c r="V792" s="756"/>
      <c r="W792" s="581"/>
      <c r="X792" s="571"/>
      <c r="Y792" s="571"/>
      <c r="Z792" s="571"/>
      <c r="AA792" s="791"/>
      <c r="AB792" s="583"/>
      <c r="AC792" s="571"/>
      <c r="AD792" s="813"/>
      <c r="AE792" s="646"/>
      <c r="AF792" s="730"/>
      <c r="AG792" s="646"/>
      <c r="AH792" s="730"/>
      <c r="AI792" s="646"/>
      <c r="AJ792" s="416">
        <f t="shared" si="187"/>
        <v>782</v>
      </c>
      <c r="AK792" s="416" t="str">
        <f t="shared" si="177"/>
        <v/>
      </c>
      <c r="AL792" s="416" t="str">
        <f t="shared" si="189"/>
        <v/>
      </c>
      <c r="AM792" s="416" t="str">
        <f t="shared" si="190"/>
        <v/>
      </c>
      <c r="AN792" s="731"/>
      <c r="AO792" s="732"/>
      <c r="AP792" s="732"/>
      <c r="AQ792" s="479"/>
      <c r="AR792" s="479"/>
      <c r="AS792" s="584"/>
      <c r="AT792" s="584"/>
      <c r="AU792" s="585" t="str">
        <f t="shared" si="185"/>
        <v/>
      </c>
      <c r="AV792" s="585" t="str">
        <f t="shared" si="186"/>
        <v/>
      </c>
      <c r="AW792" s="479"/>
      <c r="AX792" s="479"/>
      <c r="AY792" s="587" t="str">
        <f t="shared" si="178"/>
        <v/>
      </c>
      <c r="AZ792" s="587" t="str">
        <f t="shared" si="179"/>
        <v/>
      </c>
      <c r="BA792" s="587" t="str">
        <f t="shared" si="180"/>
        <v/>
      </c>
      <c r="BB792" s="587" t="str">
        <f t="shared" si="181"/>
        <v/>
      </c>
      <c r="BC792" s="587" t="str">
        <f t="shared" si="182"/>
        <v/>
      </c>
      <c r="BD792" s="587" t="str">
        <f t="shared" si="183"/>
        <v/>
      </c>
      <c r="BE792" s="808"/>
      <c r="BF792" s="646"/>
      <c r="BG792" s="649"/>
      <c r="BH792" s="649"/>
    </row>
    <row r="793" spans="2:60" ht="13.5" customHeight="1" x14ac:dyDescent="0.25">
      <c r="B793" s="401"/>
      <c r="D793" s="416">
        <f t="shared" si="188"/>
        <v>783</v>
      </c>
      <c r="E793" s="534"/>
      <c r="F793" s="534"/>
      <c r="G793" s="534"/>
      <c r="H793" s="534"/>
      <c r="I793" s="571"/>
      <c r="J793" s="571"/>
      <c r="K793" s="571"/>
      <c r="L793" s="571"/>
      <c r="M793" s="571"/>
      <c r="N793" s="484"/>
      <c r="O793" s="484"/>
      <c r="P793" s="586"/>
      <c r="Q793" s="571"/>
      <c r="R793" s="571"/>
      <c r="S793" s="571"/>
      <c r="T793" s="899"/>
      <c r="U793" s="756"/>
      <c r="V793" s="756"/>
      <c r="W793" s="581"/>
      <c r="X793" s="571"/>
      <c r="Y793" s="571"/>
      <c r="Z793" s="571"/>
      <c r="AA793" s="791"/>
      <c r="AB793" s="583"/>
      <c r="AC793" s="571"/>
      <c r="AD793" s="813"/>
      <c r="AE793" s="646"/>
      <c r="AF793" s="730"/>
      <c r="AG793" s="646"/>
      <c r="AH793" s="730"/>
      <c r="AI793" s="646"/>
      <c r="AJ793" s="416">
        <f t="shared" si="187"/>
        <v>783</v>
      </c>
      <c r="AK793" s="416" t="str">
        <f t="shared" si="177"/>
        <v/>
      </c>
      <c r="AL793" s="416" t="str">
        <f t="shared" si="189"/>
        <v/>
      </c>
      <c r="AM793" s="416" t="str">
        <f t="shared" si="190"/>
        <v/>
      </c>
      <c r="AN793" s="731"/>
      <c r="AO793" s="732"/>
      <c r="AP793" s="732"/>
      <c r="AQ793" s="479"/>
      <c r="AR793" s="479"/>
      <c r="AS793" s="584"/>
      <c r="AT793" s="584"/>
      <c r="AU793" s="585" t="str">
        <f t="shared" si="185"/>
        <v/>
      </c>
      <c r="AV793" s="585" t="str">
        <f t="shared" si="186"/>
        <v/>
      </c>
      <c r="AW793" s="479"/>
      <c r="AX793" s="479"/>
      <c r="AY793" s="587" t="str">
        <f t="shared" si="178"/>
        <v/>
      </c>
      <c r="AZ793" s="587" t="str">
        <f t="shared" si="179"/>
        <v/>
      </c>
      <c r="BA793" s="587" t="str">
        <f t="shared" si="180"/>
        <v/>
      </c>
      <c r="BB793" s="587" t="str">
        <f t="shared" si="181"/>
        <v/>
      </c>
      <c r="BC793" s="587" t="str">
        <f t="shared" si="182"/>
        <v/>
      </c>
      <c r="BD793" s="587" t="str">
        <f t="shared" si="183"/>
        <v/>
      </c>
      <c r="BE793" s="808"/>
      <c r="BF793" s="646"/>
      <c r="BG793" s="649"/>
      <c r="BH793" s="649"/>
    </row>
    <row r="794" spans="2:60" ht="13.5" customHeight="1" x14ac:dyDescent="0.25">
      <c r="B794" s="401"/>
      <c r="D794" s="416">
        <f t="shared" si="188"/>
        <v>784</v>
      </c>
      <c r="E794" s="534"/>
      <c r="F794" s="534"/>
      <c r="G794" s="534"/>
      <c r="H794" s="534"/>
      <c r="I794" s="571"/>
      <c r="J794" s="571"/>
      <c r="K794" s="571"/>
      <c r="L794" s="571"/>
      <c r="M794" s="571"/>
      <c r="N794" s="484"/>
      <c r="O794" s="484"/>
      <c r="P794" s="586"/>
      <c r="Q794" s="571"/>
      <c r="R794" s="571"/>
      <c r="S794" s="571"/>
      <c r="T794" s="899"/>
      <c r="U794" s="756"/>
      <c r="V794" s="756"/>
      <c r="W794" s="581"/>
      <c r="X794" s="571"/>
      <c r="Y794" s="571"/>
      <c r="Z794" s="571"/>
      <c r="AA794" s="791"/>
      <c r="AB794" s="583"/>
      <c r="AC794" s="571"/>
      <c r="AD794" s="813"/>
      <c r="AE794" s="646"/>
      <c r="AF794" s="730"/>
      <c r="AG794" s="646"/>
      <c r="AH794" s="730"/>
      <c r="AI794" s="646"/>
      <c r="AJ794" s="416">
        <f t="shared" si="187"/>
        <v>784</v>
      </c>
      <c r="AK794" s="416" t="str">
        <f t="shared" si="177"/>
        <v/>
      </c>
      <c r="AL794" s="416" t="str">
        <f t="shared" si="189"/>
        <v/>
      </c>
      <c r="AM794" s="416" t="str">
        <f t="shared" si="190"/>
        <v/>
      </c>
      <c r="AN794" s="731"/>
      <c r="AO794" s="732"/>
      <c r="AP794" s="732"/>
      <c r="AQ794" s="479"/>
      <c r="AR794" s="479"/>
      <c r="AS794" s="584"/>
      <c r="AT794" s="584"/>
      <c r="AU794" s="585" t="str">
        <f t="shared" si="185"/>
        <v/>
      </c>
      <c r="AV794" s="585" t="str">
        <f t="shared" si="186"/>
        <v/>
      </c>
      <c r="AW794" s="479"/>
      <c r="AX794" s="479"/>
      <c r="AY794" s="587" t="str">
        <f t="shared" si="178"/>
        <v/>
      </c>
      <c r="AZ794" s="587" t="str">
        <f t="shared" si="179"/>
        <v/>
      </c>
      <c r="BA794" s="587" t="str">
        <f t="shared" si="180"/>
        <v/>
      </c>
      <c r="BB794" s="587" t="str">
        <f t="shared" si="181"/>
        <v/>
      </c>
      <c r="BC794" s="587" t="str">
        <f t="shared" si="182"/>
        <v/>
      </c>
      <c r="BD794" s="587" t="str">
        <f t="shared" si="183"/>
        <v/>
      </c>
      <c r="BE794" s="808"/>
      <c r="BF794" s="646"/>
      <c r="BG794" s="649"/>
      <c r="BH794" s="649"/>
    </row>
    <row r="795" spans="2:60" ht="13.5" customHeight="1" x14ac:dyDescent="0.25">
      <c r="B795" s="401"/>
      <c r="D795" s="416">
        <f t="shared" si="188"/>
        <v>785</v>
      </c>
      <c r="E795" s="534"/>
      <c r="F795" s="534"/>
      <c r="G795" s="534"/>
      <c r="H795" s="534"/>
      <c r="I795" s="571"/>
      <c r="J795" s="571"/>
      <c r="K795" s="571"/>
      <c r="L795" s="571"/>
      <c r="M795" s="571"/>
      <c r="N795" s="484"/>
      <c r="O795" s="484"/>
      <c r="P795" s="586"/>
      <c r="Q795" s="571"/>
      <c r="R795" s="571"/>
      <c r="S795" s="571"/>
      <c r="T795" s="899"/>
      <c r="U795" s="756"/>
      <c r="V795" s="756"/>
      <c r="W795" s="581"/>
      <c r="X795" s="571"/>
      <c r="Y795" s="571"/>
      <c r="Z795" s="571"/>
      <c r="AA795" s="791"/>
      <c r="AB795" s="583"/>
      <c r="AC795" s="571"/>
      <c r="AD795" s="813"/>
      <c r="AE795" s="646"/>
      <c r="AF795" s="730"/>
      <c r="AG795" s="646"/>
      <c r="AH795" s="730"/>
      <c r="AI795" s="646"/>
      <c r="AJ795" s="416">
        <f t="shared" si="187"/>
        <v>785</v>
      </c>
      <c r="AK795" s="416" t="str">
        <f t="shared" ref="AK795:AK1126" si="191">IF(E795="","",E795)</f>
        <v/>
      </c>
      <c r="AL795" s="416" t="str">
        <f t="shared" si="189"/>
        <v/>
      </c>
      <c r="AM795" s="416" t="str">
        <f t="shared" si="190"/>
        <v/>
      </c>
      <c r="AN795" s="731"/>
      <c r="AO795" s="732"/>
      <c r="AP795" s="732"/>
      <c r="AQ795" s="479"/>
      <c r="AR795" s="479"/>
      <c r="AS795" s="584"/>
      <c r="AT795" s="584"/>
      <c r="AU795" s="585" t="str">
        <f t="shared" si="185"/>
        <v/>
      </c>
      <c r="AV795" s="585" t="str">
        <f t="shared" si="186"/>
        <v/>
      </c>
      <c r="AW795" s="479"/>
      <c r="AX795" s="479"/>
      <c r="AY795" s="587" t="str">
        <f t="shared" ref="AY795:AY1126" si="192">IF(Q795="○",IF(AW795="",AU795,AW795),"")</f>
        <v/>
      </c>
      <c r="AZ795" s="587" t="str">
        <f t="shared" ref="AZ795:AZ1126" si="193">IF(Q795="○",IF(AX795="",AV795,AX795),"")</f>
        <v/>
      </c>
      <c r="BA795" s="587" t="str">
        <f t="shared" ref="BA795:BA1126" si="194">IF(R795="○",IF(AW795="",AU795,AW795),"")</f>
        <v/>
      </c>
      <c r="BB795" s="587" t="str">
        <f t="shared" ref="BB795:BB1126" si="195">IF(R795="○",IF(AX795="",AV795,AX795),"")</f>
        <v/>
      </c>
      <c r="BC795" s="587" t="str">
        <f t="shared" ref="BC795:BC1126" si="196">IF(S795="○",IF(AW795="",AU795,AW795),"")</f>
        <v/>
      </c>
      <c r="BD795" s="587" t="str">
        <f t="shared" ref="BD795:BD1126" si="197">IF(S795="○",IF(AX795="",AV795,AX795),"")</f>
        <v/>
      </c>
      <c r="BE795" s="808"/>
      <c r="BF795" s="646"/>
      <c r="BG795" s="649"/>
      <c r="BH795" s="649"/>
    </row>
    <row r="796" spans="2:60" ht="13.5" customHeight="1" x14ac:dyDescent="0.25">
      <c r="B796" s="401"/>
      <c r="D796" s="416">
        <f t="shared" si="188"/>
        <v>786</v>
      </c>
      <c r="E796" s="534"/>
      <c r="F796" s="534"/>
      <c r="G796" s="534"/>
      <c r="H796" s="534"/>
      <c r="I796" s="571"/>
      <c r="J796" s="571"/>
      <c r="K796" s="571"/>
      <c r="L796" s="571"/>
      <c r="M796" s="571"/>
      <c r="N796" s="484"/>
      <c r="O796" s="484"/>
      <c r="P796" s="586"/>
      <c r="Q796" s="571"/>
      <c r="R796" s="571"/>
      <c r="S796" s="571"/>
      <c r="T796" s="899"/>
      <c r="U796" s="756"/>
      <c r="V796" s="756"/>
      <c r="W796" s="581"/>
      <c r="X796" s="571"/>
      <c r="Y796" s="571"/>
      <c r="Z796" s="571"/>
      <c r="AA796" s="791"/>
      <c r="AB796" s="583"/>
      <c r="AC796" s="571"/>
      <c r="AD796" s="813"/>
      <c r="AE796" s="646"/>
      <c r="AF796" s="730"/>
      <c r="AG796" s="646"/>
      <c r="AH796" s="730"/>
      <c r="AI796" s="646"/>
      <c r="AJ796" s="416">
        <f t="shared" si="187"/>
        <v>786</v>
      </c>
      <c r="AK796" s="416" t="str">
        <f t="shared" si="191"/>
        <v/>
      </c>
      <c r="AL796" s="416" t="str">
        <f t="shared" si="189"/>
        <v/>
      </c>
      <c r="AM796" s="416" t="str">
        <f t="shared" si="190"/>
        <v/>
      </c>
      <c r="AN796" s="731"/>
      <c r="AO796" s="732"/>
      <c r="AP796" s="732"/>
      <c r="AQ796" s="479"/>
      <c r="AR796" s="479"/>
      <c r="AS796" s="584"/>
      <c r="AT796" s="584"/>
      <c r="AU796" s="585" t="str">
        <f t="shared" si="185"/>
        <v/>
      </c>
      <c r="AV796" s="585" t="str">
        <f t="shared" si="186"/>
        <v/>
      </c>
      <c r="AW796" s="479"/>
      <c r="AX796" s="479"/>
      <c r="AY796" s="587" t="str">
        <f t="shared" si="192"/>
        <v/>
      </c>
      <c r="AZ796" s="587" t="str">
        <f t="shared" si="193"/>
        <v/>
      </c>
      <c r="BA796" s="587" t="str">
        <f t="shared" si="194"/>
        <v/>
      </c>
      <c r="BB796" s="587" t="str">
        <f t="shared" si="195"/>
        <v/>
      </c>
      <c r="BC796" s="587" t="str">
        <f t="shared" si="196"/>
        <v/>
      </c>
      <c r="BD796" s="587" t="str">
        <f t="shared" si="197"/>
        <v/>
      </c>
      <c r="BE796" s="808"/>
      <c r="BF796" s="646"/>
      <c r="BG796" s="649"/>
      <c r="BH796" s="649"/>
    </row>
    <row r="797" spans="2:60" ht="13.5" customHeight="1" x14ac:dyDescent="0.25">
      <c r="B797" s="401"/>
      <c r="D797" s="416">
        <f t="shared" si="188"/>
        <v>787</v>
      </c>
      <c r="E797" s="534"/>
      <c r="F797" s="534"/>
      <c r="G797" s="534"/>
      <c r="H797" s="534"/>
      <c r="I797" s="571"/>
      <c r="J797" s="571"/>
      <c r="K797" s="571"/>
      <c r="L797" s="571"/>
      <c r="M797" s="571"/>
      <c r="N797" s="484"/>
      <c r="O797" s="484"/>
      <c r="P797" s="586"/>
      <c r="Q797" s="571"/>
      <c r="R797" s="571"/>
      <c r="S797" s="571"/>
      <c r="T797" s="899"/>
      <c r="U797" s="756"/>
      <c r="V797" s="756"/>
      <c r="W797" s="581"/>
      <c r="X797" s="571"/>
      <c r="Y797" s="571"/>
      <c r="Z797" s="571"/>
      <c r="AA797" s="791"/>
      <c r="AB797" s="583"/>
      <c r="AC797" s="571"/>
      <c r="AD797" s="813"/>
      <c r="AE797" s="646"/>
      <c r="AF797" s="730"/>
      <c r="AG797" s="646"/>
      <c r="AH797" s="730"/>
      <c r="AI797" s="646"/>
      <c r="AJ797" s="416">
        <f t="shared" si="187"/>
        <v>787</v>
      </c>
      <c r="AK797" s="416" t="str">
        <f t="shared" si="191"/>
        <v/>
      </c>
      <c r="AL797" s="416" t="str">
        <f t="shared" si="189"/>
        <v/>
      </c>
      <c r="AM797" s="416" t="str">
        <f t="shared" si="190"/>
        <v/>
      </c>
      <c r="AN797" s="731"/>
      <c r="AO797" s="732"/>
      <c r="AP797" s="732"/>
      <c r="AQ797" s="479"/>
      <c r="AR797" s="479"/>
      <c r="AS797" s="584"/>
      <c r="AT797" s="584"/>
      <c r="AU797" s="585" t="str">
        <f t="shared" si="185"/>
        <v/>
      </c>
      <c r="AV797" s="585" t="str">
        <f t="shared" si="186"/>
        <v/>
      </c>
      <c r="AW797" s="479"/>
      <c r="AX797" s="479"/>
      <c r="AY797" s="587" t="str">
        <f t="shared" si="192"/>
        <v/>
      </c>
      <c r="AZ797" s="587" t="str">
        <f t="shared" si="193"/>
        <v/>
      </c>
      <c r="BA797" s="587" t="str">
        <f t="shared" si="194"/>
        <v/>
      </c>
      <c r="BB797" s="587" t="str">
        <f t="shared" si="195"/>
        <v/>
      </c>
      <c r="BC797" s="587" t="str">
        <f t="shared" si="196"/>
        <v/>
      </c>
      <c r="BD797" s="587" t="str">
        <f t="shared" si="197"/>
        <v/>
      </c>
      <c r="BE797" s="808"/>
      <c r="BF797" s="646"/>
      <c r="BG797" s="649"/>
      <c r="BH797" s="649"/>
    </row>
    <row r="798" spans="2:60" ht="13.5" customHeight="1" x14ac:dyDescent="0.25">
      <c r="B798" s="401"/>
      <c r="D798" s="416">
        <f t="shared" si="188"/>
        <v>788</v>
      </c>
      <c r="E798" s="534"/>
      <c r="F798" s="534"/>
      <c r="G798" s="534"/>
      <c r="H798" s="534"/>
      <c r="I798" s="571"/>
      <c r="J798" s="571"/>
      <c r="K798" s="571"/>
      <c r="L798" s="571"/>
      <c r="M798" s="571"/>
      <c r="N798" s="484"/>
      <c r="O798" s="484"/>
      <c r="P798" s="586"/>
      <c r="Q798" s="571"/>
      <c r="R798" s="571"/>
      <c r="S798" s="571"/>
      <c r="T798" s="899"/>
      <c r="U798" s="756"/>
      <c r="V798" s="756"/>
      <c r="W798" s="581"/>
      <c r="X798" s="571"/>
      <c r="Y798" s="571"/>
      <c r="Z798" s="571"/>
      <c r="AA798" s="791"/>
      <c r="AB798" s="583"/>
      <c r="AC798" s="571"/>
      <c r="AD798" s="813"/>
      <c r="AE798" s="646"/>
      <c r="AF798" s="730"/>
      <c r="AG798" s="646"/>
      <c r="AH798" s="730"/>
      <c r="AI798" s="646"/>
      <c r="AJ798" s="416">
        <f t="shared" si="187"/>
        <v>788</v>
      </c>
      <c r="AK798" s="416" t="str">
        <f t="shared" si="191"/>
        <v/>
      </c>
      <c r="AL798" s="416" t="str">
        <f t="shared" si="189"/>
        <v/>
      </c>
      <c r="AM798" s="416" t="str">
        <f t="shared" si="190"/>
        <v/>
      </c>
      <c r="AN798" s="731"/>
      <c r="AO798" s="732"/>
      <c r="AP798" s="732"/>
      <c r="AQ798" s="479"/>
      <c r="AR798" s="479"/>
      <c r="AS798" s="584"/>
      <c r="AT798" s="584"/>
      <c r="AU798" s="585" t="str">
        <f t="shared" si="185"/>
        <v/>
      </c>
      <c r="AV798" s="585" t="str">
        <f t="shared" si="186"/>
        <v/>
      </c>
      <c r="AW798" s="479"/>
      <c r="AX798" s="479"/>
      <c r="AY798" s="587" t="str">
        <f t="shared" si="192"/>
        <v/>
      </c>
      <c r="AZ798" s="587" t="str">
        <f t="shared" si="193"/>
        <v/>
      </c>
      <c r="BA798" s="587" t="str">
        <f t="shared" si="194"/>
        <v/>
      </c>
      <c r="BB798" s="587" t="str">
        <f t="shared" si="195"/>
        <v/>
      </c>
      <c r="BC798" s="587" t="str">
        <f t="shared" si="196"/>
        <v/>
      </c>
      <c r="BD798" s="587" t="str">
        <f t="shared" si="197"/>
        <v/>
      </c>
      <c r="BE798" s="808"/>
      <c r="BF798" s="646"/>
      <c r="BG798" s="649"/>
      <c r="BH798" s="649"/>
    </row>
    <row r="799" spans="2:60" ht="13.5" customHeight="1" x14ac:dyDescent="0.25">
      <c r="B799" s="401"/>
      <c r="D799" s="416">
        <f t="shared" si="188"/>
        <v>789</v>
      </c>
      <c r="E799" s="534"/>
      <c r="F799" s="534"/>
      <c r="G799" s="534"/>
      <c r="H799" s="534"/>
      <c r="I799" s="571"/>
      <c r="J799" s="571"/>
      <c r="K799" s="571"/>
      <c r="L799" s="571"/>
      <c r="M799" s="571"/>
      <c r="N799" s="484"/>
      <c r="O799" s="484"/>
      <c r="P799" s="586"/>
      <c r="Q799" s="571"/>
      <c r="R799" s="571"/>
      <c r="S799" s="571"/>
      <c r="T799" s="899"/>
      <c r="U799" s="756"/>
      <c r="V799" s="756"/>
      <c r="W799" s="581"/>
      <c r="X799" s="571"/>
      <c r="Y799" s="571"/>
      <c r="Z799" s="571"/>
      <c r="AA799" s="791"/>
      <c r="AB799" s="583"/>
      <c r="AC799" s="571"/>
      <c r="AD799" s="813"/>
      <c r="AE799" s="646"/>
      <c r="AF799" s="730"/>
      <c r="AG799" s="646"/>
      <c r="AH799" s="730"/>
      <c r="AI799" s="646"/>
      <c r="AJ799" s="416">
        <f t="shared" si="187"/>
        <v>789</v>
      </c>
      <c r="AK799" s="416" t="str">
        <f t="shared" si="191"/>
        <v/>
      </c>
      <c r="AL799" s="416" t="str">
        <f t="shared" si="189"/>
        <v/>
      </c>
      <c r="AM799" s="416" t="str">
        <f t="shared" si="190"/>
        <v/>
      </c>
      <c r="AN799" s="731"/>
      <c r="AO799" s="732"/>
      <c r="AP799" s="732"/>
      <c r="AQ799" s="479"/>
      <c r="AR799" s="479"/>
      <c r="AS799" s="584"/>
      <c r="AT799" s="584"/>
      <c r="AU799" s="585" t="str">
        <f t="shared" si="185"/>
        <v/>
      </c>
      <c r="AV799" s="585" t="str">
        <f t="shared" si="186"/>
        <v/>
      </c>
      <c r="AW799" s="479"/>
      <c r="AX799" s="479"/>
      <c r="AY799" s="587" t="str">
        <f t="shared" si="192"/>
        <v/>
      </c>
      <c r="AZ799" s="587" t="str">
        <f t="shared" si="193"/>
        <v/>
      </c>
      <c r="BA799" s="587" t="str">
        <f t="shared" si="194"/>
        <v/>
      </c>
      <c r="BB799" s="587" t="str">
        <f t="shared" si="195"/>
        <v/>
      </c>
      <c r="BC799" s="587" t="str">
        <f t="shared" si="196"/>
        <v/>
      </c>
      <c r="BD799" s="587" t="str">
        <f t="shared" si="197"/>
        <v/>
      </c>
      <c r="BE799" s="808"/>
      <c r="BF799" s="646"/>
      <c r="BG799" s="649"/>
      <c r="BH799" s="649"/>
    </row>
    <row r="800" spans="2:60" ht="13.5" customHeight="1" x14ac:dyDescent="0.25">
      <c r="B800" s="401"/>
      <c r="D800" s="416">
        <f t="shared" si="188"/>
        <v>790</v>
      </c>
      <c r="E800" s="534"/>
      <c r="F800" s="534"/>
      <c r="G800" s="534"/>
      <c r="H800" s="534"/>
      <c r="I800" s="571"/>
      <c r="J800" s="571"/>
      <c r="K800" s="571"/>
      <c r="L800" s="571"/>
      <c r="M800" s="571"/>
      <c r="N800" s="484"/>
      <c r="O800" s="484"/>
      <c r="P800" s="586"/>
      <c r="Q800" s="571"/>
      <c r="R800" s="571"/>
      <c r="S800" s="571"/>
      <c r="T800" s="899"/>
      <c r="U800" s="756"/>
      <c r="V800" s="756"/>
      <c r="W800" s="581"/>
      <c r="X800" s="571"/>
      <c r="Y800" s="571"/>
      <c r="Z800" s="571"/>
      <c r="AA800" s="791"/>
      <c r="AB800" s="583"/>
      <c r="AC800" s="571"/>
      <c r="AD800" s="813"/>
      <c r="AE800" s="646"/>
      <c r="AF800" s="730"/>
      <c r="AG800" s="646"/>
      <c r="AH800" s="730"/>
      <c r="AI800" s="646"/>
      <c r="AJ800" s="416">
        <f t="shared" si="187"/>
        <v>790</v>
      </c>
      <c r="AK800" s="416" t="str">
        <f t="shared" si="191"/>
        <v/>
      </c>
      <c r="AL800" s="416" t="str">
        <f t="shared" si="189"/>
        <v/>
      </c>
      <c r="AM800" s="416" t="str">
        <f t="shared" si="190"/>
        <v/>
      </c>
      <c r="AN800" s="731"/>
      <c r="AO800" s="732"/>
      <c r="AP800" s="732"/>
      <c r="AQ800" s="479"/>
      <c r="AR800" s="479"/>
      <c r="AS800" s="584"/>
      <c r="AT800" s="584"/>
      <c r="AU800" s="585" t="str">
        <f t="shared" si="185"/>
        <v/>
      </c>
      <c r="AV800" s="585" t="str">
        <f t="shared" si="186"/>
        <v/>
      </c>
      <c r="AW800" s="479"/>
      <c r="AX800" s="479"/>
      <c r="AY800" s="587" t="str">
        <f t="shared" si="192"/>
        <v/>
      </c>
      <c r="AZ800" s="587" t="str">
        <f t="shared" si="193"/>
        <v/>
      </c>
      <c r="BA800" s="587" t="str">
        <f t="shared" si="194"/>
        <v/>
      </c>
      <c r="BB800" s="587" t="str">
        <f t="shared" si="195"/>
        <v/>
      </c>
      <c r="BC800" s="587" t="str">
        <f t="shared" si="196"/>
        <v/>
      </c>
      <c r="BD800" s="587" t="str">
        <f t="shared" si="197"/>
        <v/>
      </c>
      <c r="BE800" s="808"/>
      <c r="BF800" s="646"/>
      <c r="BG800" s="649"/>
      <c r="BH800" s="649"/>
    </row>
    <row r="801" spans="2:60" ht="13.5" customHeight="1" x14ac:dyDescent="0.25">
      <c r="B801" s="401"/>
      <c r="D801" s="416">
        <f t="shared" si="188"/>
        <v>791</v>
      </c>
      <c r="E801" s="534"/>
      <c r="F801" s="534"/>
      <c r="G801" s="534"/>
      <c r="H801" s="534"/>
      <c r="I801" s="571"/>
      <c r="J801" s="571"/>
      <c r="K801" s="571"/>
      <c r="L801" s="571"/>
      <c r="M801" s="571"/>
      <c r="N801" s="484"/>
      <c r="O801" s="484"/>
      <c r="P801" s="586"/>
      <c r="Q801" s="571"/>
      <c r="R801" s="571"/>
      <c r="S801" s="571"/>
      <c r="T801" s="899"/>
      <c r="U801" s="756"/>
      <c r="V801" s="756"/>
      <c r="W801" s="581"/>
      <c r="X801" s="571"/>
      <c r="Y801" s="571"/>
      <c r="Z801" s="571"/>
      <c r="AA801" s="791"/>
      <c r="AB801" s="583"/>
      <c r="AC801" s="571"/>
      <c r="AD801" s="813"/>
      <c r="AE801" s="646"/>
      <c r="AF801" s="730"/>
      <c r="AG801" s="646"/>
      <c r="AH801" s="730"/>
      <c r="AI801" s="646"/>
      <c r="AJ801" s="416">
        <f t="shared" si="187"/>
        <v>791</v>
      </c>
      <c r="AK801" s="416" t="str">
        <f t="shared" si="191"/>
        <v/>
      </c>
      <c r="AL801" s="416" t="str">
        <f t="shared" si="189"/>
        <v/>
      </c>
      <c r="AM801" s="416" t="str">
        <f t="shared" si="190"/>
        <v/>
      </c>
      <c r="AN801" s="731"/>
      <c r="AO801" s="732"/>
      <c r="AP801" s="732"/>
      <c r="AQ801" s="479"/>
      <c r="AR801" s="479"/>
      <c r="AS801" s="584"/>
      <c r="AT801" s="584"/>
      <c r="AU801" s="585" t="str">
        <f t="shared" si="185"/>
        <v/>
      </c>
      <c r="AV801" s="585" t="str">
        <f t="shared" si="186"/>
        <v/>
      </c>
      <c r="AW801" s="479"/>
      <c r="AX801" s="479"/>
      <c r="AY801" s="587" t="str">
        <f t="shared" si="192"/>
        <v/>
      </c>
      <c r="AZ801" s="587" t="str">
        <f t="shared" si="193"/>
        <v/>
      </c>
      <c r="BA801" s="587" t="str">
        <f t="shared" si="194"/>
        <v/>
      </c>
      <c r="BB801" s="587" t="str">
        <f t="shared" si="195"/>
        <v/>
      </c>
      <c r="BC801" s="587" t="str">
        <f t="shared" si="196"/>
        <v/>
      </c>
      <c r="BD801" s="587" t="str">
        <f t="shared" si="197"/>
        <v/>
      </c>
      <c r="BE801" s="808"/>
      <c r="BF801" s="646"/>
      <c r="BG801" s="649"/>
      <c r="BH801" s="649"/>
    </row>
    <row r="802" spans="2:60" ht="13.5" customHeight="1" x14ac:dyDescent="0.25">
      <c r="B802" s="401"/>
      <c r="D802" s="416">
        <f t="shared" si="188"/>
        <v>792</v>
      </c>
      <c r="E802" s="534"/>
      <c r="F802" s="534"/>
      <c r="G802" s="534"/>
      <c r="H802" s="534"/>
      <c r="I802" s="571"/>
      <c r="J802" s="571"/>
      <c r="K802" s="571"/>
      <c r="L802" s="571"/>
      <c r="M802" s="571"/>
      <c r="N802" s="484"/>
      <c r="O802" s="484"/>
      <c r="P802" s="586"/>
      <c r="Q802" s="571"/>
      <c r="R802" s="571"/>
      <c r="S802" s="571"/>
      <c r="T802" s="899"/>
      <c r="U802" s="756"/>
      <c r="V802" s="756"/>
      <c r="W802" s="581"/>
      <c r="X802" s="571"/>
      <c r="Y802" s="571"/>
      <c r="Z802" s="571"/>
      <c r="AA802" s="791"/>
      <c r="AB802" s="583"/>
      <c r="AC802" s="571"/>
      <c r="AD802" s="813"/>
      <c r="AE802" s="646"/>
      <c r="AF802" s="730"/>
      <c r="AG802" s="646"/>
      <c r="AH802" s="730"/>
      <c r="AI802" s="646"/>
      <c r="AJ802" s="416">
        <f t="shared" si="187"/>
        <v>792</v>
      </c>
      <c r="AK802" s="416" t="str">
        <f t="shared" si="191"/>
        <v/>
      </c>
      <c r="AL802" s="416" t="str">
        <f t="shared" si="189"/>
        <v/>
      </c>
      <c r="AM802" s="416" t="str">
        <f t="shared" si="190"/>
        <v/>
      </c>
      <c r="AN802" s="731"/>
      <c r="AO802" s="732"/>
      <c r="AP802" s="732"/>
      <c r="AQ802" s="479"/>
      <c r="AR802" s="479"/>
      <c r="AS802" s="584"/>
      <c r="AT802" s="584"/>
      <c r="AU802" s="585" t="str">
        <f t="shared" si="185"/>
        <v/>
      </c>
      <c r="AV802" s="585" t="str">
        <f t="shared" si="186"/>
        <v/>
      </c>
      <c r="AW802" s="479"/>
      <c r="AX802" s="479"/>
      <c r="AY802" s="587" t="str">
        <f t="shared" si="192"/>
        <v/>
      </c>
      <c r="AZ802" s="587" t="str">
        <f t="shared" si="193"/>
        <v/>
      </c>
      <c r="BA802" s="587" t="str">
        <f t="shared" si="194"/>
        <v/>
      </c>
      <c r="BB802" s="587" t="str">
        <f t="shared" si="195"/>
        <v/>
      </c>
      <c r="BC802" s="587" t="str">
        <f t="shared" si="196"/>
        <v/>
      </c>
      <c r="BD802" s="587" t="str">
        <f t="shared" si="197"/>
        <v/>
      </c>
      <c r="BE802" s="808"/>
      <c r="BF802" s="646"/>
      <c r="BG802" s="649"/>
      <c r="BH802" s="649"/>
    </row>
    <row r="803" spans="2:60" ht="13.5" customHeight="1" x14ac:dyDescent="0.25">
      <c r="B803" s="401"/>
      <c r="D803" s="416">
        <f t="shared" si="188"/>
        <v>793</v>
      </c>
      <c r="E803" s="534"/>
      <c r="F803" s="534"/>
      <c r="G803" s="534"/>
      <c r="H803" s="534"/>
      <c r="I803" s="571"/>
      <c r="J803" s="571"/>
      <c r="K803" s="571"/>
      <c r="L803" s="571"/>
      <c r="M803" s="571"/>
      <c r="N803" s="484"/>
      <c r="O803" s="484"/>
      <c r="P803" s="586"/>
      <c r="Q803" s="571"/>
      <c r="R803" s="571"/>
      <c r="S803" s="571"/>
      <c r="T803" s="899"/>
      <c r="U803" s="756"/>
      <c r="V803" s="756"/>
      <c r="W803" s="581"/>
      <c r="X803" s="571"/>
      <c r="Y803" s="571"/>
      <c r="Z803" s="571"/>
      <c r="AA803" s="791"/>
      <c r="AB803" s="583"/>
      <c r="AC803" s="571"/>
      <c r="AD803" s="813"/>
      <c r="AE803" s="646"/>
      <c r="AF803" s="730"/>
      <c r="AG803" s="646"/>
      <c r="AH803" s="730"/>
      <c r="AI803" s="646"/>
      <c r="AJ803" s="416">
        <f t="shared" si="187"/>
        <v>793</v>
      </c>
      <c r="AK803" s="416" t="str">
        <f t="shared" si="191"/>
        <v/>
      </c>
      <c r="AL803" s="416" t="str">
        <f t="shared" si="189"/>
        <v/>
      </c>
      <c r="AM803" s="416" t="str">
        <f t="shared" si="190"/>
        <v/>
      </c>
      <c r="AN803" s="731"/>
      <c r="AO803" s="732"/>
      <c r="AP803" s="732"/>
      <c r="AQ803" s="479"/>
      <c r="AR803" s="479"/>
      <c r="AS803" s="584"/>
      <c r="AT803" s="584"/>
      <c r="AU803" s="585" t="str">
        <f t="shared" si="185"/>
        <v/>
      </c>
      <c r="AV803" s="585" t="str">
        <f t="shared" si="186"/>
        <v/>
      </c>
      <c r="AW803" s="479"/>
      <c r="AX803" s="479"/>
      <c r="AY803" s="587" t="str">
        <f t="shared" si="192"/>
        <v/>
      </c>
      <c r="AZ803" s="587" t="str">
        <f t="shared" si="193"/>
        <v/>
      </c>
      <c r="BA803" s="587" t="str">
        <f t="shared" si="194"/>
        <v/>
      </c>
      <c r="BB803" s="587" t="str">
        <f t="shared" si="195"/>
        <v/>
      </c>
      <c r="BC803" s="587" t="str">
        <f t="shared" si="196"/>
        <v/>
      </c>
      <c r="BD803" s="587" t="str">
        <f t="shared" si="197"/>
        <v/>
      </c>
      <c r="BE803" s="808"/>
      <c r="BF803" s="646"/>
      <c r="BG803" s="649"/>
      <c r="BH803" s="649"/>
    </row>
    <row r="804" spans="2:60" ht="13.5" customHeight="1" x14ac:dyDescent="0.25">
      <c r="B804" s="401"/>
      <c r="D804" s="416">
        <f t="shared" si="188"/>
        <v>794</v>
      </c>
      <c r="E804" s="534"/>
      <c r="F804" s="534"/>
      <c r="G804" s="534"/>
      <c r="H804" s="534"/>
      <c r="I804" s="571"/>
      <c r="J804" s="571"/>
      <c r="K804" s="571"/>
      <c r="L804" s="571"/>
      <c r="M804" s="571"/>
      <c r="N804" s="484"/>
      <c r="O804" s="484"/>
      <c r="P804" s="586"/>
      <c r="Q804" s="571"/>
      <c r="R804" s="571"/>
      <c r="S804" s="571"/>
      <c r="T804" s="899"/>
      <c r="U804" s="756"/>
      <c r="V804" s="756"/>
      <c r="W804" s="581"/>
      <c r="X804" s="571"/>
      <c r="Y804" s="571"/>
      <c r="Z804" s="571"/>
      <c r="AA804" s="791"/>
      <c r="AB804" s="583"/>
      <c r="AC804" s="571"/>
      <c r="AD804" s="813"/>
      <c r="AE804" s="646"/>
      <c r="AF804" s="730"/>
      <c r="AG804" s="646"/>
      <c r="AH804" s="730"/>
      <c r="AI804" s="646"/>
      <c r="AJ804" s="416">
        <f t="shared" si="187"/>
        <v>794</v>
      </c>
      <c r="AK804" s="416" t="str">
        <f t="shared" si="191"/>
        <v/>
      </c>
      <c r="AL804" s="416" t="str">
        <f t="shared" si="189"/>
        <v/>
      </c>
      <c r="AM804" s="416" t="str">
        <f t="shared" si="190"/>
        <v/>
      </c>
      <c r="AN804" s="731"/>
      <c r="AO804" s="732"/>
      <c r="AP804" s="732"/>
      <c r="AQ804" s="479"/>
      <c r="AR804" s="479"/>
      <c r="AS804" s="584"/>
      <c r="AT804" s="584"/>
      <c r="AU804" s="585" t="str">
        <f t="shared" si="185"/>
        <v/>
      </c>
      <c r="AV804" s="585" t="str">
        <f t="shared" si="186"/>
        <v/>
      </c>
      <c r="AW804" s="479"/>
      <c r="AX804" s="479"/>
      <c r="AY804" s="587" t="str">
        <f t="shared" si="192"/>
        <v/>
      </c>
      <c r="AZ804" s="587" t="str">
        <f t="shared" si="193"/>
        <v/>
      </c>
      <c r="BA804" s="587" t="str">
        <f t="shared" si="194"/>
        <v/>
      </c>
      <c r="BB804" s="587" t="str">
        <f t="shared" si="195"/>
        <v/>
      </c>
      <c r="BC804" s="587" t="str">
        <f t="shared" si="196"/>
        <v/>
      </c>
      <c r="BD804" s="587" t="str">
        <f t="shared" si="197"/>
        <v/>
      </c>
      <c r="BE804" s="808"/>
      <c r="BF804" s="646"/>
      <c r="BG804" s="649"/>
      <c r="BH804" s="649"/>
    </row>
    <row r="805" spans="2:60" ht="13.5" customHeight="1" x14ac:dyDescent="0.25">
      <c r="B805" s="401"/>
      <c r="D805" s="416">
        <f t="shared" si="188"/>
        <v>795</v>
      </c>
      <c r="E805" s="534"/>
      <c r="F805" s="534"/>
      <c r="G805" s="534"/>
      <c r="H805" s="534"/>
      <c r="I805" s="571"/>
      <c r="J805" s="571"/>
      <c r="K805" s="571"/>
      <c r="L805" s="571"/>
      <c r="M805" s="571"/>
      <c r="N805" s="484"/>
      <c r="O805" s="484"/>
      <c r="P805" s="586"/>
      <c r="Q805" s="571"/>
      <c r="R805" s="571"/>
      <c r="S805" s="571"/>
      <c r="T805" s="899"/>
      <c r="U805" s="756"/>
      <c r="V805" s="756"/>
      <c r="W805" s="581"/>
      <c r="X805" s="571"/>
      <c r="Y805" s="571"/>
      <c r="Z805" s="571"/>
      <c r="AA805" s="791"/>
      <c r="AB805" s="583"/>
      <c r="AC805" s="571"/>
      <c r="AD805" s="813"/>
      <c r="AE805" s="646"/>
      <c r="AF805" s="730"/>
      <c r="AG805" s="646"/>
      <c r="AH805" s="730"/>
      <c r="AI805" s="646"/>
      <c r="AJ805" s="416">
        <f t="shared" si="187"/>
        <v>795</v>
      </c>
      <c r="AK805" s="416" t="str">
        <f t="shared" si="191"/>
        <v/>
      </c>
      <c r="AL805" s="416" t="str">
        <f t="shared" si="189"/>
        <v/>
      </c>
      <c r="AM805" s="416" t="str">
        <f t="shared" si="190"/>
        <v/>
      </c>
      <c r="AN805" s="731"/>
      <c r="AO805" s="732"/>
      <c r="AP805" s="732"/>
      <c r="AQ805" s="479"/>
      <c r="AR805" s="479"/>
      <c r="AS805" s="584"/>
      <c r="AT805" s="584"/>
      <c r="AU805" s="585" t="str">
        <f t="shared" si="185"/>
        <v/>
      </c>
      <c r="AV805" s="585" t="str">
        <f t="shared" si="186"/>
        <v/>
      </c>
      <c r="AW805" s="479"/>
      <c r="AX805" s="479"/>
      <c r="AY805" s="587" t="str">
        <f t="shared" si="192"/>
        <v/>
      </c>
      <c r="AZ805" s="587" t="str">
        <f t="shared" si="193"/>
        <v/>
      </c>
      <c r="BA805" s="587" t="str">
        <f t="shared" si="194"/>
        <v/>
      </c>
      <c r="BB805" s="587" t="str">
        <f t="shared" si="195"/>
        <v/>
      </c>
      <c r="BC805" s="587" t="str">
        <f t="shared" si="196"/>
        <v/>
      </c>
      <c r="BD805" s="587" t="str">
        <f t="shared" si="197"/>
        <v/>
      </c>
      <c r="BE805" s="808"/>
      <c r="BF805" s="646"/>
      <c r="BG805" s="649"/>
      <c r="BH805" s="649"/>
    </row>
    <row r="806" spans="2:60" ht="13.5" customHeight="1" x14ac:dyDescent="0.25">
      <c r="B806" s="401"/>
      <c r="D806" s="416">
        <f t="shared" si="188"/>
        <v>796</v>
      </c>
      <c r="E806" s="534"/>
      <c r="F806" s="534"/>
      <c r="G806" s="534"/>
      <c r="H806" s="534"/>
      <c r="I806" s="571"/>
      <c r="J806" s="571"/>
      <c r="K806" s="571"/>
      <c r="L806" s="571"/>
      <c r="M806" s="571"/>
      <c r="N806" s="484"/>
      <c r="O806" s="484"/>
      <c r="P806" s="586"/>
      <c r="Q806" s="571"/>
      <c r="R806" s="571"/>
      <c r="S806" s="571"/>
      <c r="T806" s="899"/>
      <c r="U806" s="756"/>
      <c r="V806" s="756"/>
      <c r="W806" s="581"/>
      <c r="X806" s="571"/>
      <c r="Y806" s="571"/>
      <c r="Z806" s="571"/>
      <c r="AA806" s="791"/>
      <c r="AB806" s="583"/>
      <c r="AC806" s="571"/>
      <c r="AD806" s="813"/>
      <c r="AE806" s="646"/>
      <c r="AF806" s="730"/>
      <c r="AG806" s="646"/>
      <c r="AH806" s="730"/>
      <c r="AI806" s="646"/>
      <c r="AJ806" s="416">
        <f t="shared" si="187"/>
        <v>796</v>
      </c>
      <c r="AK806" s="416" t="str">
        <f t="shared" si="191"/>
        <v/>
      </c>
      <c r="AL806" s="416" t="str">
        <f t="shared" si="189"/>
        <v/>
      </c>
      <c r="AM806" s="416" t="str">
        <f t="shared" si="190"/>
        <v/>
      </c>
      <c r="AN806" s="731"/>
      <c r="AO806" s="732"/>
      <c r="AP806" s="732"/>
      <c r="AQ806" s="479"/>
      <c r="AR806" s="479"/>
      <c r="AS806" s="584"/>
      <c r="AT806" s="584"/>
      <c r="AU806" s="585" t="str">
        <f t="shared" si="185"/>
        <v/>
      </c>
      <c r="AV806" s="585" t="str">
        <f t="shared" si="186"/>
        <v/>
      </c>
      <c r="AW806" s="479"/>
      <c r="AX806" s="479"/>
      <c r="AY806" s="587" t="str">
        <f t="shared" si="192"/>
        <v/>
      </c>
      <c r="AZ806" s="587" t="str">
        <f t="shared" si="193"/>
        <v/>
      </c>
      <c r="BA806" s="587" t="str">
        <f t="shared" si="194"/>
        <v/>
      </c>
      <c r="BB806" s="587" t="str">
        <f t="shared" si="195"/>
        <v/>
      </c>
      <c r="BC806" s="587" t="str">
        <f t="shared" si="196"/>
        <v/>
      </c>
      <c r="BD806" s="587" t="str">
        <f t="shared" si="197"/>
        <v/>
      </c>
      <c r="BE806" s="808"/>
      <c r="BF806" s="646"/>
      <c r="BG806" s="649"/>
      <c r="BH806" s="649"/>
    </row>
    <row r="807" spans="2:60" ht="13.5" customHeight="1" x14ac:dyDescent="0.25">
      <c r="B807" s="401"/>
      <c r="D807" s="416">
        <f t="shared" si="188"/>
        <v>797</v>
      </c>
      <c r="E807" s="534"/>
      <c r="F807" s="534"/>
      <c r="G807" s="534"/>
      <c r="H807" s="534"/>
      <c r="I807" s="571"/>
      <c r="J807" s="571"/>
      <c r="K807" s="571"/>
      <c r="L807" s="571"/>
      <c r="M807" s="571"/>
      <c r="N807" s="484"/>
      <c r="O807" s="484"/>
      <c r="P807" s="586"/>
      <c r="Q807" s="571"/>
      <c r="R807" s="571"/>
      <c r="S807" s="571"/>
      <c r="T807" s="899"/>
      <c r="U807" s="756"/>
      <c r="V807" s="756"/>
      <c r="W807" s="581"/>
      <c r="X807" s="571"/>
      <c r="Y807" s="571"/>
      <c r="Z807" s="571"/>
      <c r="AA807" s="791"/>
      <c r="AB807" s="583"/>
      <c r="AC807" s="571"/>
      <c r="AD807" s="813"/>
      <c r="AE807" s="646"/>
      <c r="AF807" s="730"/>
      <c r="AG807" s="646"/>
      <c r="AH807" s="730"/>
      <c r="AI807" s="646"/>
      <c r="AJ807" s="416">
        <f t="shared" si="187"/>
        <v>797</v>
      </c>
      <c r="AK807" s="416" t="str">
        <f t="shared" si="191"/>
        <v/>
      </c>
      <c r="AL807" s="416" t="str">
        <f t="shared" si="189"/>
        <v/>
      </c>
      <c r="AM807" s="416" t="str">
        <f t="shared" si="190"/>
        <v/>
      </c>
      <c r="AN807" s="731"/>
      <c r="AO807" s="732"/>
      <c r="AP807" s="732"/>
      <c r="AQ807" s="479"/>
      <c r="AR807" s="479"/>
      <c r="AS807" s="584"/>
      <c r="AT807" s="584"/>
      <c r="AU807" s="585" t="str">
        <f t="shared" si="185"/>
        <v/>
      </c>
      <c r="AV807" s="585" t="str">
        <f t="shared" si="186"/>
        <v/>
      </c>
      <c r="AW807" s="479"/>
      <c r="AX807" s="479"/>
      <c r="AY807" s="587" t="str">
        <f t="shared" si="192"/>
        <v/>
      </c>
      <c r="AZ807" s="587" t="str">
        <f t="shared" si="193"/>
        <v/>
      </c>
      <c r="BA807" s="587" t="str">
        <f t="shared" si="194"/>
        <v/>
      </c>
      <c r="BB807" s="587" t="str">
        <f t="shared" si="195"/>
        <v/>
      </c>
      <c r="BC807" s="587" t="str">
        <f t="shared" si="196"/>
        <v/>
      </c>
      <c r="BD807" s="587" t="str">
        <f t="shared" si="197"/>
        <v/>
      </c>
      <c r="BE807" s="808"/>
      <c r="BF807" s="646"/>
      <c r="BG807" s="649"/>
      <c r="BH807" s="649"/>
    </row>
    <row r="808" spans="2:60" ht="13.5" customHeight="1" x14ac:dyDescent="0.25">
      <c r="B808" s="401"/>
      <c r="D808" s="416">
        <f t="shared" si="188"/>
        <v>798</v>
      </c>
      <c r="E808" s="534"/>
      <c r="F808" s="534"/>
      <c r="G808" s="534"/>
      <c r="H808" s="534"/>
      <c r="I808" s="571"/>
      <c r="J808" s="571"/>
      <c r="K808" s="571"/>
      <c r="L808" s="571"/>
      <c r="M808" s="571"/>
      <c r="N808" s="484"/>
      <c r="O808" s="484"/>
      <c r="P808" s="586"/>
      <c r="Q808" s="571"/>
      <c r="R808" s="571"/>
      <c r="S808" s="571"/>
      <c r="T808" s="899"/>
      <c r="U808" s="756"/>
      <c r="V808" s="756"/>
      <c r="W808" s="581"/>
      <c r="X808" s="571"/>
      <c r="Y808" s="571"/>
      <c r="Z808" s="571"/>
      <c r="AA808" s="791"/>
      <c r="AB808" s="583"/>
      <c r="AC808" s="571"/>
      <c r="AD808" s="813"/>
      <c r="AE808" s="646"/>
      <c r="AF808" s="730"/>
      <c r="AG808" s="646"/>
      <c r="AH808" s="730"/>
      <c r="AI808" s="646"/>
      <c r="AJ808" s="416">
        <f t="shared" si="187"/>
        <v>798</v>
      </c>
      <c r="AK808" s="416" t="str">
        <f t="shared" si="191"/>
        <v/>
      </c>
      <c r="AL808" s="416" t="str">
        <f t="shared" si="189"/>
        <v/>
      </c>
      <c r="AM808" s="416" t="str">
        <f t="shared" si="190"/>
        <v/>
      </c>
      <c r="AN808" s="731"/>
      <c r="AO808" s="732"/>
      <c r="AP808" s="732"/>
      <c r="AQ808" s="479"/>
      <c r="AR808" s="479"/>
      <c r="AS808" s="584"/>
      <c r="AT808" s="584"/>
      <c r="AU808" s="585" t="str">
        <f t="shared" si="185"/>
        <v/>
      </c>
      <c r="AV808" s="585" t="str">
        <f t="shared" si="186"/>
        <v/>
      </c>
      <c r="AW808" s="479"/>
      <c r="AX808" s="479"/>
      <c r="AY808" s="587" t="str">
        <f t="shared" si="192"/>
        <v/>
      </c>
      <c r="AZ808" s="587" t="str">
        <f t="shared" si="193"/>
        <v/>
      </c>
      <c r="BA808" s="587" t="str">
        <f t="shared" si="194"/>
        <v/>
      </c>
      <c r="BB808" s="587" t="str">
        <f t="shared" si="195"/>
        <v/>
      </c>
      <c r="BC808" s="587" t="str">
        <f t="shared" si="196"/>
        <v/>
      </c>
      <c r="BD808" s="587" t="str">
        <f t="shared" si="197"/>
        <v/>
      </c>
      <c r="BE808" s="808"/>
      <c r="BF808" s="646"/>
      <c r="BG808" s="649"/>
      <c r="BH808" s="649"/>
    </row>
    <row r="809" spans="2:60" ht="13.5" customHeight="1" x14ac:dyDescent="0.25">
      <c r="B809" s="401"/>
      <c r="D809" s="416">
        <f t="shared" si="188"/>
        <v>799</v>
      </c>
      <c r="E809" s="534"/>
      <c r="F809" s="534"/>
      <c r="G809" s="534"/>
      <c r="H809" s="534"/>
      <c r="I809" s="571"/>
      <c r="J809" s="571"/>
      <c r="K809" s="571"/>
      <c r="L809" s="571"/>
      <c r="M809" s="571"/>
      <c r="N809" s="484"/>
      <c r="O809" s="484"/>
      <c r="P809" s="586"/>
      <c r="Q809" s="571"/>
      <c r="R809" s="571"/>
      <c r="S809" s="571"/>
      <c r="T809" s="899"/>
      <c r="U809" s="756"/>
      <c r="V809" s="756"/>
      <c r="W809" s="581"/>
      <c r="X809" s="571"/>
      <c r="Y809" s="571"/>
      <c r="Z809" s="571"/>
      <c r="AA809" s="791"/>
      <c r="AB809" s="583"/>
      <c r="AC809" s="571"/>
      <c r="AD809" s="813"/>
      <c r="AE809" s="646"/>
      <c r="AF809" s="730"/>
      <c r="AG809" s="646"/>
      <c r="AH809" s="730"/>
      <c r="AI809" s="646"/>
      <c r="AJ809" s="416">
        <f t="shared" si="187"/>
        <v>799</v>
      </c>
      <c r="AK809" s="416" t="str">
        <f t="shared" si="191"/>
        <v/>
      </c>
      <c r="AL809" s="416" t="str">
        <f t="shared" si="189"/>
        <v/>
      </c>
      <c r="AM809" s="416" t="str">
        <f t="shared" si="190"/>
        <v/>
      </c>
      <c r="AN809" s="731"/>
      <c r="AO809" s="732"/>
      <c r="AP809" s="732"/>
      <c r="AQ809" s="479"/>
      <c r="AR809" s="479"/>
      <c r="AS809" s="584"/>
      <c r="AT809" s="584"/>
      <c r="AU809" s="585" t="str">
        <f t="shared" si="185"/>
        <v/>
      </c>
      <c r="AV809" s="585" t="str">
        <f t="shared" si="186"/>
        <v/>
      </c>
      <c r="AW809" s="479"/>
      <c r="AX809" s="479"/>
      <c r="AY809" s="587" t="str">
        <f t="shared" si="192"/>
        <v/>
      </c>
      <c r="AZ809" s="587" t="str">
        <f t="shared" si="193"/>
        <v/>
      </c>
      <c r="BA809" s="587" t="str">
        <f t="shared" si="194"/>
        <v/>
      </c>
      <c r="BB809" s="587" t="str">
        <f t="shared" si="195"/>
        <v/>
      </c>
      <c r="BC809" s="587" t="str">
        <f t="shared" si="196"/>
        <v/>
      </c>
      <c r="BD809" s="587" t="str">
        <f t="shared" si="197"/>
        <v/>
      </c>
      <c r="BE809" s="808"/>
      <c r="BF809" s="646"/>
      <c r="BG809" s="649"/>
      <c r="BH809" s="649"/>
    </row>
    <row r="810" spans="2:60" ht="13.5" customHeight="1" x14ac:dyDescent="0.25">
      <c r="B810" s="401"/>
      <c r="D810" s="416">
        <f t="shared" si="188"/>
        <v>800</v>
      </c>
      <c r="E810" s="534"/>
      <c r="F810" s="534"/>
      <c r="G810" s="534"/>
      <c r="H810" s="534"/>
      <c r="I810" s="571"/>
      <c r="J810" s="571"/>
      <c r="K810" s="571"/>
      <c r="L810" s="571"/>
      <c r="M810" s="571"/>
      <c r="N810" s="484"/>
      <c r="O810" s="484"/>
      <c r="P810" s="586"/>
      <c r="Q810" s="571"/>
      <c r="R810" s="571"/>
      <c r="S810" s="571"/>
      <c r="T810" s="899"/>
      <c r="U810" s="756"/>
      <c r="V810" s="756"/>
      <c r="W810" s="581"/>
      <c r="X810" s="571"/>
      <c r="Y810" s="571"/>
      <c r="Z810" s="571"/>
      <c r="AA810" s="791"/>
      <c r="AB810" s="583"/>
      <c r="AC810" s="571"/>
      <c r="AD810" s="813"/>
      <c r="AE810" s="646"/>
      <c r="AF810" s="730"/>
      <c r="AG810" s="646"/>
      <c r="AH810" s="730"/>
      <c r="AI810" s="646"/>
      <c r="AJ810" s="416">
        <f t="shared" si="187"/>
        <v>800</v>
      </c>
      <c r="AK810" s="416" t="str">
        <f t="shared" si="191"/>
        <v/>
      </c>
      <c r="AL810" s="416" t="str">
        <f t="shared" si="189"/>
        <v/>
      </c>
      <c r="AM810" s="416" t="str">
        <f t="shared" si="190"/>
        <v/>
      </c>
      <c r="AN810" s="731"/>
      <c r="AO810" s="732"/>
      <c r="AP810" s="732"/>
      <c r="AQ810" s="479"/>
      <c r="AR810" s="479"/>
      <c r="AS810" s="584"/>
      <c r="AT810" s="584"/>
      <c r="AU810" s="585" t="str">
        <f t="shared" si="185"/>
        <v/>
      </c>
      <c r="AV810" s="585" t="str">
        <f t="shared" si="186"/>
        <v/>
      </c>
      <c r="AW810" s="479"/>
      <c r="AX810" s="479"/>
      <c r="AY810" s="587" t="str">
        <f t="shared" si="192"/>
        <v/>
      </c>
      <c r="AZ810" s="587" t="str">
        <f t="shared" si="193"/>
        <v/>
      </c>
      <c r="BA810" s="587" t="str">
        <f t="shared" si="194"/>
        <v/>
      </c>
      <c r="BB810" s="587" t="str">
        <f t="shared" si="195"/>
        <v/>
      </c>
      <c r="BC810" s="587" t="str">
        <f t="shared" si="196"/>
        <v/>
      </c>
      <c r="BD810" s="587" t="str">
        <f t="shared" si="197"/>
        <v/>
      </c>
      <c r="BE810" s="808"/>
      <c r="BF810" s="646"/>
      <c r="BG810" s="649"/>
      <c r="BH810" s="649"/>
    </row>
    <row r="811" spans="2:60" ht="13.5" customHeight="1" x14ac:dyDescent="0.25">
      <c r="B811" s="401"/>
      <c r="D811" s="416">
        <f t="shared" si="188"/>
        <v>801</v>
      </c>
      <c r="E811" s="534"/>
      <c r="F811" s="534"/>
      <c r="G811" s="534"/>
      <c r="H811" s="534"/>
      <c r="I811" s="571"/>
      <c r="J811" s="571"/>
      <c r="K811" s="571"/>
      <c r="L811" s="571"/>
      <c r="M811" s="571"/>
      <c r="N811" s="484"/>
      <c r="O811" s="484"/>
      <c r="P811" s="586"/>
      <c r="Q811" s="571"/>
      <c r="R811" s="571"/>
      <c r="S811" s="571"/>
      <c r="T811" s="899"/>
      <c r="U811" s="756"/>
      <c r="V811" s="756"/>
      <c r="W811" s="581"/>
      <c r="X811" s="571"/>
      <c r="Y811" s="571"/>
      <c r="Z811" s="571"/>
      <c r="AA811" s="791"/>
      <c r="AB811" s="583"/>
      <c r="AC811" s="571"/>
      <c r="AD811" s="813"/>
      <c r="AE811" s="646"/>
      <c r="AF811" s="730"/>
      <c r="AG811" s="646"/>
      <c r="AH811" s="730"/>
      <c r="AI811" s="646"/>
      <c r="AJ811" s="416">
        <f t="shared" si="187"/>
        <v>801</v>
      </c>
      <c r="AK811" s="416" t="str">
        <f t="shared" si="191"/>
        <v/>
      </c>
      <c r="AL811" s="416" t="str">
        <f t="shared" si="189"/>
        <v/>
      </c>
      <c r="AM811" s="416" t="str">
        <f t="shared" si="190"/>
        <v/>
      </c>
      <c r="AN811" s="731"/>
      <c r="AO811" s="732"/>
      <c r="AP811" s="732"/>
      <c r="AQ811" s="479"/>
      <c r="AR811" s="479"/>
      <c r="AS811" s="584"/>
      <c r="AT811" s="584"/>
      <c r="AU811" s="585" t="str">
        <f t="shared" si="185"/>
        <v/>
      </c>
      <c r="AV811" s="585" t="str">
        <f t="shared" si="186"/>
        <v/>
      </c>
      <c r="AW811" s="479"/>
      <c r="AX811" s="479"/>
      <c r="AY811" s="587" t="str">
        <f t="shared" si="192"/>
        <v/>
      </c>
      <c r="AZ811" s="587" t="str">
        <f t="shared" si="193"/>
        <v/>
      </c>
      <c r="BA811" s="587" t="str">
        <f t="shared" si="194"/>
        <v/>
      </c>
      <c r="BB811" s="587" t="str">
        <f t="shared" si="195"/>
        <v/>
      </c>
      <c r="BC811" s="587" t="str">
        <f t="shared" si="196"/>
        <v/>
      </c>
      <c r="BD811" s="587" t="str">
        <f t="shared" si="197"/>
        <v/>
      </c>
      <c r="BE811" s="808"/>
      <c r="BF811" s="646"/>
      <c r="BG811" s="649"/>
      <c r="BH811" s="649"/>
    </row>
    <row r="812" spans="2:60" ht="13.5" customHeight="1" x14ac:dyDescent="0.25">
      <c r="B812" s="401"/>
      <c r="D812" s="416">
        <f t="shared" si="188"/>
        <v>802</v>
      </c>
      <c r="E812" s="534"/>
      <c r="F812" s="534"/>
      <c r="G812" s="534"/>
      <c r="H812" s="534"/>
      <c r="I812" s="571"/>
      <c r="J812" s="571"/>
      <c r="K812" s="571"/>
      <c r="L812" s="571"/>
      <c r="M812" s="571"/>
      <c r="N812" s="484"/>
      <c r="O812" s="484"/>
      <c r="P812" s="586"/>
      <c r="Q812" s="571"/>
      <c r="R812" s="571"/>
      <c r="S812" s="571"/>
      <c r="T812" s="899"/>
      <c r="U812" s="756"/>
      <c r="V812" s="756"/>
      <c r="W812" s="581"/>
      <c r="X812" s="571"/>
      <c r="Y812" s="571"/>
      <c r="Z812" s="571"/>
      <c r="AA812" s="791"/>
      <c r="AB812" s="583"/>
      <c r="AC812" s="571"/>
      <c r="AD812" s="813"/>
      <c r="AE812" s="646"/>
      <c r="AF812" s="730"/>
      <c r="AG812" s="646"/>
      <c r="AH812" s="730"/>
      <c r="AI812" s="646"/>
      <c r="AJ812" s="416">
        <f t="shared" si="187"/>
        <v>802</v>
      </c>
      <c r="AK812" s="416" t="str">
        <f t="shared" si="191"/>
        <v/>
      </c>
      <c r="AL812" s="416" t="str">
        <f t="shared" si="189"/>
        <v/>
      </c>
      <c r="AM812" s="416" t="str">
        <f t="shared" si="190"/>
        <v/>
      </c>
      <c r="AN812" s="731"/>
      <c r="AO812" s="732"/>
      <c r="AP812" s="732"/>
      <c r="AQ812" s="479"/>
      <c r="AR812" s="479"/>
      <c r="AS812" s="584"/>
      <c r="AT812" s="584"/>
      <c r="AU812" s="585" t="str">
        <f t="shared" si="185"/>
        <v/>
      </c>
      <c r="AV812" s="585" t="str">
        <f t="shared" si="186"/>
        <v/>
      </c>
      <c r="AW812" s="479"/>
      <c r="AX812" s="479"/>
      <c r="AY812" s="587" t="str">
        <f t="shared" si="192"/>
        <v/>
      </c>
      <c r="AZ812" s="587" t="str">
        <f t="shared" si="193"/>
        <v/>
      </c>
      <c r="BA812" s="587" t="str">
        <f t="shared" si="194"/>
        <v/>
      </c>
      <c r="BB812" s="587" t="str">
        <f t="shared" si="195"/>
        <v/>
      </c>
      <c r="BC812" s="587" t="str">
        <f t="shared" si="196"/>
        <v/>
      </c>
      <c r="BD812" s="587" t="str">
        <f t="shared" si="197"/>
        <v/>
      </c>
      <c r="BE812" s="808"/>
      <c r="BF812" s="646"/>
      <c r="BG812" s="649"/>
      <c r="BH812" s="649"/>
    </row>
    <row r="813" spans="2:60" ht="13.5" customHeight="1" x14ac:dyDescent="0.25">
      <c r="B813" s="401"/>
      <c r="D813" s="416">
        <f t="shared" si="188"/>
        <v>803</v>
      </c>
      <c r="E813" s="534"/>
      <c r="F813" s="534"/>
      <c r="G813" s="534"/>
      <c r="H813" s="534"/>
      <c r="I813" s="571"/>
      <c r="J813" s="571"/>
      <c r="K813" s="571"/>
      <c r="L813" s="571"/>
      <c r="M813" s="571"/>
      <c r="N813" s="484"/>
      <c r="O813" s="484"/>
      <c r="P813" s="586"/>
      <c r="Q813" s="571"/>
      <c r="R813" s="571"/>
      <c r="S813" s="571"/>
      <c r="T813" s="899"/>
      <c r="U813" s="756"/>
      <c r="V813" s="756"/>
      <c r="W813" s="581"/>
      <c r="X813" s="571"/>
      <c r="Y813" s="571"/>
      <c r="Z813" s="571"/>
      <c r="AA813" s="791"/>
      <c r="AB813" s="583"/>
      <c r="AC813" s="571"/>
      <c r="AD813" s="813"/>
      <c r="AE813" s="646"/>
      <c r="AF813" s="730"/>
      <c r="AG813" s="646"/>
      <c r="AH813" s="730"/>
      <c r="AI813" s="646"/>
      <c r="AJ813" s="416">
        <f t="shared" si="187"/>
        <v>803</v>
      </c>
      <c r="AK813" s="416" t="str">
        <f t="shared" si="191"/>
        <v/>
      </c>
      <c r="AL813" s="416" t="str">
        <f t="shared" si="189"/>
        <v/>
      </c>
      <c r="AM813" s="416" t="str">
        <f t="shared" si="190"/>
        <v/>
      </c>
      <c r="AN813" s="731"/>
      <c r="AO813" s="732"/>
      <c r="AP813" s="732"/>
      <c r="AQ813" s="479"/>
      <c r="AR813" s="479"/>
      <c r="AS813" s="584"/>
      <c r="AT813" s="584"/>
      <c r="AU813" s="585" t="str">
        <f t="shared" si="185"/>
        <v/>
      </c>
      <c r="AV813" s="585" t="str">
        <f t="shared" si="186"/>
        <v/>
      </c>
      <c r="AW813" s="479"/>
      <c r="AX813" s="479"/>
      <c r="AY813" s="587" t="str">
        <f t="shared" si="192"/>
        <v/>
      </c>
      <c r="AZ813" s="587" t="str">
        <f t="shared" si="193"/>
        <v/>
      </c>
      <c r="BA813" s="587" t="str">
        <f t="shared" si="194"/>
        <v/>
      </c>
      <c r="BB813" s="587" t="str">
        <f t="shared" si="195"/>
        <v/>
      </c>
      <c r="BC813" s="587" t="str">
        <f t="shared" si="196"/>
        <v/>
      </c>
      <c r="BD813" s="587" t="str">
        <f t="shared" si="197"/>
        <v/>
      </c>
      <c r="BE813" s="808"/>
      <c r="BF813" s="646"/>
      <c r="BG813" s="649"/>
      <c r="BH813" s="649"/>
    </row>
    <row r="814" spans="2:60" ht="13.5" customHeight="1" x14ac:dyDescent="0.25">
      <c r="B814" s="401"/>
      <c r="D814" s="416">
        <f t="shared" si="188"/>
        <v>804</v>
      </c>
      <c r="E814" s="534"/>
      <c r="F814" s="534"/>
      <c r="G814" s="534"/>
      <c r="H814" s="534"/>
      <c r="I814" s="571"/>
      <c r="J814" s="571"/>
      <c r="K814" s="571"/>
      <c r="L814" s="571"/>
      <c r="M814" s="571"/>
      <c r="N814" s="484"/>
      <c r="O814" s="484"/>
      <c r="P814" s="586"/>
      <c r="Q814" s="571"/>
      <c r="R814" s="571"/>
      <c r="S814" s="571"/>
      <c r="T814" s="899"/>
      <c r="U814" s="756"/>
      <c r="V814" s="756"/>
      <c r="W814" s="581"/>
      <c r="X814" s="571"/>
      <c r="Y814" s="571"/>
      <c r="Z814" s="571"/>
      <c r="AA814" s="791"/>
      <c r="AB814" s="583"/>
      <c r="AC814" s="571"/>
      <c r="AD814" s="813"/>
      <c r="AE814" s="646"/>
      <c r="AF814" s="730"/>
      <c r="AG814" s="646"/>
      <c r="AH814" s="730"/>
      <c r="AI814" s="646"/>
      <c r="AJ814" s="416">
        <f t="shared" si="187"/>
        <v>804</v>
      </c>
      <c r="AK814" s="416" t="str">
        <f t="shared" si="191"/>
        <v/>
      </c>
      <c r="AL814" s="416" t="str">
        <f t="shared" si="189"/>
        <v/>
      </c>
      <c r="AM814" s="416" t="str">
        <f t="shared" si="190"/>
        <v/>
      </c>
      <c r="AN814" s="731"/>
      <c r="AO814" s="732"/>
      <c r="AP814" s="732"/>
      <c r="AQ814" s="479"/>
      <c r="AR814" s="479"/>
      <c r="AS814" s="584"/>
      <c r="AT814" s="584"/>
      <c r="AU814" s="585" t="str">
        <f t="shared" si="185"/>
        <v/>
      </c>
      <c r="AV814" s="585" t="str">
        <f t="shared" si="186"/>
        <v/>
      </c>
      <c r="AW814" s="479"/>
      <c r="AX814" s="479"/>
      <c r="AY814" s="587" t="str">
        <f t="shared" si="192"/>
        <v/>
      </c>
      <c r="AZ814" s="587" t="str">
        <f t="shared" si="193"/>
        <v/>
      </c>
      <c r="BA814" s="587" t="str">
        <f t="shared" si="194"/>
        <v/>
      </c>
      <c r="BB814" s="587" t="str">
        <f t="shared" si="195"/>
        <v/>
      </c>
      <c r="BC814" s="587" t="str">
        <f t="shared" si="196"/>
        <v/>
      </c>
      <c r="BD814" s="587" t="str">
        <f t="shared" si="197"/>
        <v/>
      </c>
      <c r="BE814" s="808"/>
      <c r="BF814" s="646"/>
      <c r="BG814" s="649"/>
      <c r="BH814" s="649"/>
    </row>
    <row r="815" spans="2:60" ht="13.5" customHeight="1" x14ac:dyDescent="0.25">
      <c r="B815" s="401"/>
      <c r="D815" s="416">
        <f t="shared" si="188"/>
        <v>805</v>
      </c>
      <c r="E815" s="534"/>
      <c r="F815" s="534"/>
      <c r="G815" s="534"/>
      <c r="H815" s="534"/>
      <c r="I815" s="571"/>
      <c r="J815" s="571"/>
      <c r="K815" s="571"/>
      <c r="L815" s="571"/>
      <c r="M815" s="571"/>
      <c r="N815" s="484"/>
      <c r="O815" s="484"/>
      <c r="P815" s="586"/>
      <c r="Q815" s="571"/>
      <c r="R815" s="571"/>
      <c r="S815" s="571"/>
      <c r="T815" s="899"/>
      <c r="U815" s="756"/>
      <c r="V815" s="756"/>
      <c r="W815" s="581"/>
      <c r="X815" s="571"/>
      <c r="Y815" s="571"/>
      <c r="Z815" s="571"/>
      <c r="AA815" s="791"/>
      <c r="AB815" s="583"/>
      <c r="AC815" s="571"/>
      <c r="AD815" s="813"/>
      <c r="AE815" s="646"/>
      <c r="AF815" s="730"/>
      <c r="AG815" s="646"/>
      <c r="AH815" s="730"/>
      <c r="AI815" s="646"/>
      <c r="AJ815" s="416">
        <f t="shared" si="187"/>
        <v>805</v>
      </c>
      <c r="AK815" s="416" t="str">
        <f t="shared" si="191"/>
        <v/>
      </c>
      <c r="AL815" s="416" t="str">
        <f t="shared" si="189"/>
        <v/>
      </c>
      <c r="AM815" s="416" t="str">
        <f t="shared" si="190"/>
        <v/>
      </c>
      <c r="AN815" s="731"/>
      <c r="AO815" s="732"/>
      <c r="AP815" s="732"/>
      <c r="AQ815" s="479"/>
      <c r="AR815" s="479"/>
      <c r="AS815" s="584"/>
      <c r="AT815" s="584"/>
      <c r="AU815" s="585" t="str">
        <f t="shared" si="185"/>
        <v/>
      </c>
      <c r="AV815" s="585" t="str">
        <f t="shared" si="186"/>
        <v/>
      </c>
      <c r="AW815" s="479"/>
      <c r="AX815" s="479"/>
      <c r="AY815" s="587" t="str">
        <f t="shared" si="192"/>
        <v/>
      </c>
      <c r="AZ815" s="587" t="str">
        <f t="shared" si="193"/>
        <v/>
      </c>
      <c r="BA815" s="587" t="str">
        <f t="shared" si="194"/>
        <v/>
      </c>
      <c r="BB815" s="587" t="str">
        <f t="shared" si="195"/>
        <v/>
      </c>
      <c r="BC815" s="587" t="str">
        <f t="shared" si="196"/>
        <v/>
      </c>
      <c r="BD815" s="587" t="str">
        <f t="shared" si="197"/>
        <v/>
      </c>
      <c r="BE815" s="808"/>
      <c r="BF815" s="646"/>
      <c r="BG815" s="649"/>
      <c r="BH815" s="649"/>
    </row>
    <row r="816" spans="2:60" ht="13.5" customHeight="1" x14ac:dyDescent="0.25">
      <c r="B816" s="401"/>
      <c r="D816" s="416">
        <f t="shared" si="188"/>
        <v>806</v>
      </c>
      <c r="E816" s="534"/>
      <c r="F816" s="534"/>
      <c r="G816" s="534"/>
      <c r="H816" s="534"/>
      <c r="I816" s="571"/>
      <c r="J816" s="571"/>
      <c r="K816" s="571"/>
      <c r="L816" s="571"/>
      <c r="M816" s="571"/>
      <c r="N816" s="484"/>
      <c r="O816" s="484"/>
      <c r="P816" s="586"/>
      <c r="Q816" s="571"/>
      <c r="R816" s="571"/>
      <c r="S816" s="571"/>
      <c r="T816" s="899"/>
      <c r="U816" s="756"/>
      <c r="V816" s="756"/>
      <c r="W816" s="581"/>
      <c r="X816" s="571"/>
      <c r="Y816" s="571"/>
      <c r="Z816" s="571"/>
      <c r="AA816" s="791"/>
      <c r="AB816" s="583"/>
      <c r="AC816" s="571"/>
      <c r="AD816" s="813"/>
      <c r="AE816" s="646"/>
      <c r="AF816" s="730"/>
      <c r="AG816" s="646"/>
      <c r="AH816" s="730"/>
      <c r="AI816" s="646"/>
      <c r="AJ816" s="416">
        <f t="shared" si="187"/>
        <v>806</v>
      </c>
      <c r="AK816" s="416" t="str">
        <f t="shared" si="191"/>
        <v/>
      </c>
      <c r="AL816" s="416" t="str">
        <f t="shared" si="189"/>
        <v/>
      </c>
      <c r="AM816" s="416" t="str">
        <f t="shared" si="190"/>
        <v/>
      </c>
      <c r="AN816" s="731"/>
      <c r="AO816" s="732"/>
      <c r="AP816" s="732"/>
      <c r="AQ816" s="479"/>
      <c r="AR816" s="479"/>
      <c r="AS816" s="584"/>
      <c r="AT816" s="584"/>
      <c r="AU816" s="585" t="str">
        <f t="shared" si="185"/>
        <v/>
      </c>
      <c r="AV816" s="585" t="str">
        <f t="shared" si="186"/>
        <v/>
      </c>
      <c r="AW816" s="479"/>
      <c r="AX816" s="479"/>
      <c r="AY816" s="587" t="str">
        <f t="shared" si="192"/>
        <v/>
      </c>
      <c r="AZ816" s="587" t="str">
        <f t="shared" si="193"/>
        <v/>
      </c>
      <c r="BA816" s="587" t="str">
        <f t="shared" si="194"/>
        <v/>
      </c>
      <c r="BB816" s="587" t="str">
        <f t="shared" si="195"/>
        <v/>
      </c>
      <c r="BC816" s="587" t="str">
        <f t="shared" si="196"/>
        <v/>
      </c>
      <c r="BD816" s="587" t="str">
        <f t="shared" si="197"/>
        <v/>
      </c>
      <c r="BE816" s="808"/>
      <c r="BF816" s="646"/>
      <c r="BG816" s="649"/>
      <c r="BH816" s="649"/>
    </row>
    <row r="817" spans="2:60" ht="13.5" customHeight="1" x14ac:dyDescent="0.25">
      <c r="B817" s="401"/>
      <c r="D817" s="416">
        <f t="shared" si="188"/>
        <v>807</v>
      </c>
      <c r="E817" s="534"/>
      <c r="F817" s="534"/>
      <c r="G817" s="534"/>
      <c r="H817" s="534"/>
      <c r="I817" s="571"/>
      <c r="J817" s="571"/>
      <c r="K817" s="571"/>
      <c r="L817" s="571"/>
      <c r="M817" s="571"/>
      <c r="N817" s="484"/>
      <c r="O817" s="484"/>
      <c r="P817" s="586"/>
      <c r="Q817" s="571"/>
      <c r="R817" s="571"/>
      <c r="S817" s="571"/>
      <c r="T817" s="899"/>
      <c r="U817" s="756"/>
      <c r="V817" s="756"/>
      <c r="W817" s="581"/>
      <c r="X817" s="571"/>
      <c r="Y817" s="571"/>
      <c r="Z817" s="571"/>
      <c r="AA817" s="791"/>
      <c r="AB817" s="583"/>
      <c r="AC817" s="571"/>
      <c r="AD817" s="813"/>
      <c r="AE817" s="646"/>
      <c r="AF817" s="730"/>
      <c r="AG817" s="646"/>
      <c r="AH817" s="730"/>
      <c r="AI817" s="646"/>
      <c r="AJ817" s="416">
        <f t="shared" si="187"/>
        <v>807</v>
      </c>
      <c r="AK817" s="416" t="str">
        <f t="shared" si="191"/>
        <v/>
      </c>
      <c r="AL817" s="416" t="str">
        <f t="shared" si="189"/>
        <v/>
      </c>
      <c r="AM817" s="416" t="str">
        <f t="shared" si="190"/>
        <v/>
      </c>
      <c r="AN817" s="731"/>
      <c r="AO817" s="732"/>
      <c r="AP817" s="732"/>
      <c r="AQ817" s="479"/>
      <c r="AR817" s="479"/>
      <c r="AS817" s="584"/>
      <c r="AT817" s="584"/>
      <c r="AU817" s="585" t="str">
        <f t="shared" si="185"/>
        <v/>
      </c>
      <c r="AV817" s="585" t="str">
        <f t="shared" si="186"/>
        <v/>
      </c>
      <c r="AW817" s="479"/>
      <c r="AX817" s="479"/>
      <c r="AY817" s="587" t="str">
        <f t="shared" si="192"/>
        <v/>
      </c>
      <c r="AZ817" s="587" t="str">
        <f t="shared" si="193"/>
        <v/>
      </c>
      <c r="BA817" s="587" t="str">
        <f t="shared" si="194"/>
        <v/>
      </c>
      <c r="BB817" s="587" t="str">
        <f t="shared" si="195"/>
        <v/>
      </c>
      <c r="BC817" s="587" t="str">
        <f t="shared" si="196"/>
        <v/>
      </c>
      <c r="BD817" s="587" t="str">
        <f t="shared" si="197"/>
        <v/>
      </c>
      <c r="BE817" s="808"/>
      <c r="BF817" s="646"/>
      <c r="BG817" s="649"/>
      <c r="BH817" s="649"/>
    </row>
    <row r="818" spans="2:60" ht="13.5" customHeight="1" x14ac:dyDescent="0.25">
      <c r="B818" s="401"/>
      <c r="D818" s="416">
        <f t="shared" si="188"/>
        <v>808</v>
      </c>
      <c r="E818" s="534"/>
      <c r="F818" s="534"/>
      <c r="G818" s="534"/>
      <c r="H818" s="534"/>
      <c r="I818" s="571"/>
      <c r="J818" s="571"/>
      <c r="K818" s="571"/>
      <c r="L818" s="571"/>
      <c r="M818" s="571"/>
      <c r="N818" s="484"/>
      <c r="O818" s="484"/>
      <c r="P818" s="586"/>
      <c r="Q818" s="571"/>
      <c r="R818" s="571"/>
      <c r="S818" s="571"/>
      <c r="T818" s="899"/>
      <c r="U818" s="756"/>
      <c r="V818" s="756"/>
      <c r="W818" s="581"/>
      <c r="X818" s="571"/>
      <c r="Y818" s="571"/>
      <c r="Z818" s="571"/>
      <c r="AA818" s="791"/>
      <c r="AB818" s="583"/>
      <c r="AC818" s="571"/>
      <c r="AD818" s="813"/>
      <c r="AE818" s="646"/>
      <c r="AF818" s="730"/>
      <c r="AG818" s="646"/>
      <c r="AH818" s="730"/>
      <c r="AI818" s="646"/>
      <c r="AJ818" s="416">
        <f t="shared" si="187"/>
        <v>808</v>
      </c>
      <c r="AK818" s="416" t="str">
        <f t="shared" si="191"/>
        <v/>
      </c>
      <c r="AL818" s="416" t="str">
        <f t="shared" si="189"/>
        <v/>
      </c>
      <c r="AM818" s="416" t="str">
        <f t="shared" si="190"/>
        <v/>
      </c>
      <c r="AN818" s="731"/>
      <c r="AO818" s="732"/>
      <c r="AP818" s="732"/>
      <c r="AQ818" s="479"/>
      <c r="AR818" s="479"/>
      <c r="AS818" s="584"/>
      <c r="AT818" s="584"/>
      <c r="AU818" s="585" t="str">
        <f t="shared" si="185"/>
        <v/>
      </c>
      <c r="AV818" s="585" t="str">
        <f t="shared" si="186"/>
        <v/>
      </c>
      <c r="AW818" s="479"/>
      <c r="AX818" s="479"/>
      <c r="AY818" s="587" t="str">
        <f t="shared" si="192"/>
        <v/>
      </c>
      <c r="AZ818" s="587" t="str">
        <f t="shared" si="193"/>
        <v/>
      </c>
      <c r="BA818" s="587" t="str">
        <f t="shared" si="194"/>
        <v/>
      </c>
      <c r="BB818" s="587" t="str">
        <f t="shared" si="195"/>
        <v/>
      </c>
      <c r="BC818" s="587" t="str">
        <f t="shared" si="196"/>
        <v/>
      </c>
      <c r="BD818" s="587" t="str">
        <f t="shared" si="197"/>
        <v/>
      </c>
      <c r="BE818" s="808"/>
      <c r="BF818" s="646"/>
      <c r="BG818" s="649"/>
      <c r="BH818" s="649"/>
    </row>
    <row r="819" spans="2:60" ht="13.5" customHeight="1" x14ac:dyDescent="0.25">
      <c r="B819" s="401"/>
      <c r="D819" s="416">
        <f t="shared" si="188"/>
        <v>809</v>
      </c>
      <c r="E819" s="534"/>
      <c r="F819" s="534"/>
      <c r="G819" s="534"/>
      <c r="H819" s="534"/>
      <c r="I819" s="571"/>
      <c r="J819" s="571"/>
      <c r="K819" s="571"/>
      <c r="L819" s="571"/>
      <c r="M819" s="571"/>
      <c r="N819" s="484"/>
      <c r="O819" s="484"/>
      <c r="P819" s="586"/>
      <c r="Q819" s="571"/>
      <c r="R819" s="571"/>
      <c r="S819" s="571"/>
      <c r="T819" s="899"/>
      <c r="U819" s="756"/>
      <c r="V819" s="756"/>
      <c r="W819" s="581"/>
      <c r="X819" s="571"/>
      <c r="Y819" s="571"/>
      <c r="Z819" s="571"/>
      <c r="AA819" s="791"/>
      <c r="AB819" s="583"/>
      <c r="AC819" s="571"/>
      <c r="AD819" s="813"/>
      <c r="AE819" s="646"/>
      <c r="AF819" s="730"/>
      <c r="AG819" s="646"/>
      <c r="AH819" s="730"/>
      <c r="AI819" s="646"/>
      <c r="AJ819" s="416">
        <f t="shared" si="187"/>
        <v>809</v>
      </c>
      <c r="AK819" s="416" t="str">
        <f t="shared" si="191"/>
        <v/>
      </c>
      <c r="AL819" s="416" t="str">
        <f t="shared" si="189"/>
        <v/>
      </c>
      <c r="AM819" s="416" t="str">
        <f t="shared" si="190"/>
        <v/>
      </c>
      <c r="AN819" s="731"/>
      <c r="AO819" s="732"/>
      <c r="AP819" s="732"/>
      <c r="AQ819" s="479"/>
      <c r="AR819" s="479"/>
      <c r="AS819" s="584"/>
      <c r="AT819" s="584"/>
      <c r="AU819" s="585" t="str">
        <f t="shared" si="185"/>
        <v/>
      </c>
      <c r="AV819" s="585" t="str">
        <f t="shared" si="186"/>
        <v/>
      </c>
      <c r="AW819" s="479"/>
      <c r="AX819" s="479"/>
      <c r="AY819" s="587" t="str">
        <f t="shared" si="192"/>
        <v/>
      </c>
      <c r="AZ819" s="587" t="str">
        <f t="shared" si="193"/>
        <v/>
      </c>
      <c r="BA819" s="587" t="str">
        <f t="shared" si="194"/>
        <v/>
      </c>
      <c r="BB819" s="587" t="str">
        <f t="shared" si="195"/>
        <v/>
      </c>
      <c r="BC819" s="587" t="str">
        <f t="shared" si="196"/>
        <v/>
      </c>
      <c r="BD819" s="587" t="str">
        <f t="shared" si="197"/>
        <v/>
      </c>
      <c r="BE819" s="808"/>
      <c r="BF819" s="646"/>
      <c r="BG819" s="649"/>
      <c r="BH819" s="649"/>
    </row>
    <row r="820" spans="2:60" ht="13.5" customHeight="1" x14ac:dyDescent="0.25">
      <c r="B820" s="401"/>
      <c r="D820" s="416">
        <f t="shared" si="188"/>
        <v>810</v>
      </c>
      <c r="E820" s="534"/>
      <c r="F820" s="534"/>
      <c r="G820" s="534"/>
      <c r="H820" s="534"/>
      <c r="I820" s="571"/>
      <c r="J820" s="571"/>
      <c r="K820" s="571"/>
      <c r="L820" s="571"/>
      <c r="M820" s="571"/>
      <c r="N820" s="484"/>
      <c r="O820" s="484"/>
      <c r="P820" s="586"/>
      <c r="Q820" s="571"/>
      <c r="R820" s="571"/>
      <c r="S820" s="571"/>
      <c r="T820" s="899"/>
      <c r="U820" s="756"/>
      <c r="V820" s="756"/>
      <c r="W820" s="581"/>
      <c r="X820" s="571"/>
      <c r="Y820" s="571"/>
      <c r="Z820" s="571"/>
      <c r="AA820" s="791"/>
      <c r="AB820" s="583"/>
      <c r="AC820" s="571"/>
      <c r="AD820" s="813"/>
      <c r="AE820" s="646"/>
      <c r="AF820" s="730"/>
      <c r="AG820" s="646"/>
      <c r="AH820" s="730"/>
      <c r="AI820" s="646"/>
      <c r="AJ820" s="416">
        <f t="shared" si="187"/>
        <v>810</v>
      </c>
      <c r="AK820" s="416" t="str">
        <f t="shared" si="191"/>
        <v/>
      </c>
      <c r="AL820" s="416" t="str">
        <f t="shared" si="189"/>
        <v/>
      </c>
      <c r="AM820" s="416" t="str">
        <f t="shared" si="190"/>
        <v/>
      </c>
      <c r="AN820" s="731"/>
      <c r="AO820" s="732"/>
      <c r="AP820" s="732"/>
      <c r="AQ820" s="479"/>
      <c r="AR820" s="479"/>
      <c r="AS820" s="584"/>
      <c r="AT820" s="584"/>
      <c r="AU820" s="585" t="str">
        <f t="shared" si="185"/>
        <v/>
      </c>
      <c r="AV820" s="585" t="str">
        <f t="shared" si="186"/>
        <v/>
      </c>
      <c r="AW820" s="479"/>
      <c r="AX820" s="479"/>
      <c r="AY820" s="587" t="str">
        <f t="shared" si="192"/>
        <v/>
      </c>
      <c r="AZ820" s="587" t="str">
        <f t="shared" si="193"/>
        <v/>
      </c>
      <c r="BA820" s="587" t="str">
        <f t="shared" si="194"/>
        <v/>
      </c>
      <c r="BB820" s="587" t="str">
        <f t="shared" si="195"/>
        <v/>
      </c>
      <c r="BC820" s="587" t="str">
        <f t="shared" si="196"/>
        <v/>
      </c>
      <c r="BD820" s="587" t="str">
        <f t="shared" si="197"/>
        <v/>
      </c>
      <c r="BE820" s="808"/>
      <c r="BF820" s="646"/>
      <c r="BG820" s="649"/>
      <c r="BH820" s="649"/>
    </row>
    <row r="821" spans="2:60" ht="13.5" customHeight="1" x14ac:dyDescent="0.25">
      <c r="B821" s="401"/>
      <c r="D821" s="416">
        <f t="shared" si="188"/>
        <v>811</v>
      </c>
      <c r="E821" s="534"/>
      <c r="F821" s="534"/>
      <c r="G821" s="534"/>
      <c r="H821" s="534"/>
      <c r="I821" s="571"/>
      <c r="J821" s="571"/>
      <c r="K821" s="571"/>
      <c r="L821" s="571"/>
      <c r="M821" s="571"/>
      <c r="N821" s="484"/>
      <c r="O821" s="484"/>
      <c r="P821" s="586"/>
      <c r="Q821" s="571"/>
      <c r="R821" s="571"/>
      <c r="S821" s="571"/>
      <c r="T821" s="899"/>
      <c r="U821" s="756"/>
      <c r="V821" s="756"/>
      <c r="W821" s="581"/>
      <c r="X821" s="571"/>
      <c r="Y821" s="571"/>
      <c r="Z821" s="571"/>
      <c r="AA821" s="791"/>
      <c r="AB821" s="583"/>
      <c r="AC821" s="571"/>
      <c r="AD821" s="813"/>
      <c r="AE821" s="646"/>
      <c r="AF821" s="730"/>
      <c r="AG821" s="646"/>
      <c r="AH821" s="730"/>
      <c r="AI821" s="646"/>
      <c r="AJ821" s="416">
        <f t="shared" si="187"/>
        <v>811</v>
      </c>
      <c r="AK821" s="416" t="str">
        <f t="shared" si="191"/>
        <v/>
      </c>
      <c r="AL821" s="416" t="str">
        <f t="shared" si="189"/>
        <v/>
      </c>
      <c r="AM821" s="416" t="str">
        <f t="shared" si="190"/>
        <v/>
      </c>
      <c r="AN821" s="731"/>
      <c r="AO821" s="732"/>
      <c r="AP821" s="732"/>
      <c r="AQ821" s="479"/>
      <c r="AR821" s="479"/>
      <c r="AS821" s="584"/>
      <c r="AT821" s="584"/>
      <c r="AU821" s="585" t="str">
        <f t="shared" si="185"/>
        <v/>
      </c>
      <c r="AV821" s="585" t="str">
        <f t="shared" si="186"/>
        <v/>
      </c>
      <c r="AW821" s="479"/>
      <c r="AX821" s="479"/>
      <c r="AY821" s="587" t="str">
        <f t="shared" si="192"/>
        <v/>
      </c>
      <c r="AZ821" s="587" t="str">
        <f t="shared" si="193"/>
        <v/>
      </c>
      <c r="BA821" s="587" t="str">
        <f t="shared" si="194"/>
        <v/>
      </c>
      <c r="BB821" s="587" t="str">
        <f t="shared" si="195"/>
        <v/>
      </c>
      <c r="BC821" s="587" t="str">
        <f t="shared" si="196"/>
        <v/>
      </c>
      <c r="BD821" s="587" t="str">
        <f t="shared" si="197"/>
        <v/>
      </c>
      <c r="BE821" s="808"/>
      <c r="BF821" s="646"/>
      <c r="BG821" s="649"/>
      <c r="BH821" s="649"/>
    </row>
    <row r="822" spans="2:60" ht="13.5" customHeight="1" x14ac:dyDescent="0.25">
      <c r="B822" s="401"/>
      <c r="D822" s="416">
        <f t="shared" si="188"/>
        <v>812</v>
      </c>
      <c r="E822" s="534"/>
      <c r="F822" s="534"/>
      <c r="G822" s="534"/>
      <c r="H822" s="534"/>
      <c r="I822" s="571"/>
      <c r="J822" s="571"/>
      <c r="K822" s="571"/>
      <c r="L822" s="571"/>
      <c r="M822" s="571"/>
      <c r="N822" s="484"/>
      <c r="O822" s="484"/>
      <c r="P822" s="586"/>
      <c r="Q822" s="571"/>
      <c r="R822" s="571"/>
      <c r="S822" s="571"/>
      <c r="T822" s="899"/>
      <c r="U822" s="756"/>
      <c r="V822" s="756"/>
      <c r="W822" s="581"/>
      <c r="X822" s="571"/>
      <c r="Y822" s="571"/>
      <c r="Z822" s="571"/>
      <c r="AA822" s="791"/>
      <c r="AB822" s="583"/>
      <c r="AC822" s="571"/>
      <c r="AD822" s="813"/>
      <c r="AE822" s="646"/>
      <c r="AF822" s="730"/>
      <c r="AG822" s="646"/>
      <c r="AH822" s="730"/>
      <c r="AI822" s="646"/>
      <c r="AJ822" s="416">
        <f t="shared" ref="AJ822:AJ849" si="198">AJ821+1</f>
        <v>812</v>
      </c>
      <c r="AK822" s="416" t="str">
        <f t="shared" si="191"/>
        <v/>
      </c>
      <c r="AL822" s="416" t="str">
        <f t="shared" si="189"/>
        <v/>
      </c>
      <c r="AM822" s="416" t="str">
        <f t="shared" si="190"/>
        <v/>
      </c>
      <c r="AN822" s="731"/>
      <c r="AO822" s="732"/>
      <c r="AP822" s="732"/>
      <c r="AQ822" s="479"/>
      <c r="AR822" s="479"/>
      <c r="AS822" s="584"/>
      <c r="AT822" s="584"/>
      <c r="AU822" s="585" t="str">
        <f t="shared" si="185"/>
        <v/>
      </c>
      <c r="AV822" s="585" t="str">
        <f t="shared" si="186"/>
        <v/>
      </c>
      <c r="AW822" s="479"/>
      <c r="AX822" s="479"/>
      <c r="AY822" s="587" t="str">
        <f t="shared" si="192"/>
        <v/>
      </c>
      <c r="AZ822" s="587" t="str">
        <f t="shared" si="193"/>
        <v/>
      </c>
      <c r="BA822" s="587" t="str">
        <f t="shared" si="194"/>
        <v/>
      </c>
      <c r="BB822" s="587" t="str">
        <f t="shared" si="195"/>
        <v/>
      </c>
      <c r="BC822" s="587" t="str">
        <f t="shared" si="196"/>
        <v/>
      </c>
      <c r="BD822" s="587" t="str">
        <f t="shared" si="197"/>
        <v/>
      </c>
      <c r="BE822" s="808"/>
      <c r="BF822" s="646"/>
      <c r="BG822" s="649"/>
      <c r="BH822" s="649"/>
    </row>
    <row r="823" spans="2:60" ht="13.5" customHeight="1" x14ac:dyDescent="0.25">
      <c r="B823" s="401"/>
      <c r="D823" s="416">
        <f t="shared" si="188"/>
        <v>813</v>
      </c>
      <c r="E823" s="534"/>
      <c r="F823" s="534"/>
      <c r="G823" s="534"/>
      <c r="H823" s="534"/>
      <c r="I823" s="571"/>
      <c r="J823" s="571"/>
      <c r="K823" s="571"/>
      <c r="L823" s="571"/>
      <c r="M823" s="571"/>
      <c r="N823" s="484"/>
      <c r="O823" s="484"/>
      <c r="P823" s="586"/>
      <c r="Q823" s="571"/>
      <c r="R823" s="571"/>
      <c r="S823" s="571"/>
      <c r="T823" s="899"/>
      <c r="U823" s="756"/>
      <c r="V823" s="756"/>
      <c r="W823" s="581"/>
      <c r="X823" s="571"/>
      <c r="Y823" s="571"/>
      <c r="Z823" s="571"/>
      <c r="AA823" s="791"/>
      <c r="AB823" s="583"/>
      <c r="AC823" s="571"/>
      <c r="AD823" s="813"/>
      <c r="AE823" s="646"/>
      <c r="AF823" s="730"/>
      <c r="AG823" s="646"/>
      <c r="AH823" s="730"/>
      <c r="AI823" s="646"/>
      <c r="AJ823" s="416">
        <f t="shared" si="198"/>
        <v>813</v>
      </c>
      <c r="AK823" s="416" t="str">
        <f t="shared" si="191"/>
        <v/>
      </c>
      <c r="AL823" s="416" t="str">
        <f t="shared" ref="AL823:AL854" si="199">IF(G823="","",G823)</f>
        <v/>
      </c>
      <c r="AM823" s="416" t="str">
        <f t="shared" ref="AM823:AM854" si="200">IF(H823="","",H823)</f>
        <v/>
      </c>
      <c r="AN823" s="731"/>
      <c r="AO823" s="732"/>
      <c r="AP823" s="732"/>
      <c r="AQ823" s="479"/>
      <c r="AR823" s="479"/>
      <c r="AS823" s="584"/>
      <c r="AT823" s="584"/>
      <c r="AU823" s="585" t="str">
        <f t="shared" si="185"/>
        <v/>
      </c>
      <c r="AV823" s="585" t="str">
        <f t="shared" si="186"/>
        <v/>
      </c>
      <c r="AW823" s="479"/>
      <c r="AX823" s="479"/>
      <c r="AY823" s="587" t="str">
        <f t="shared" si="192"/>
        <v/>
      </c>
      <c r="AZ823" s="587" t="str">
        <f t="shared" si="193"/>
        <v/>
      </c>
      <c r="BA823" s="587" t="str">
        <f t="shared" si="194"/>
        <v/>
      </c>
      <c r="BB823" s="587" t="str">
        <f t="shared" si="195"/>
        <v/>
      </c>
      <c r="BC823" s="587" t="str">
        <f t="shared" si="196"/>
        <v/>
      </c>
      <c r="BD823" s="587" t="str">
        <f t="shared" si="197"/>
        <v/>
      </c>
      <c r="BE823" s="808"/>
      <c r="BF823" s="646"/>
      <c r="BG823" s="649"/>
      <c r="BH823" s="649"/>
    </row>
    <row r="824" spans="2:60" ht="13.5" customHeight="1" x14ac:dyDescent="0.25">
      <c r="B824" s="401"/>
      <c r="D824" s="416">
        <f t="shared" ref="D824:D850" si="201">D823+1</f>
        <v>814</v>
      </c>
      <c r="E824" s="534"/>
      <c r="F824" s="534"/>
      <c r="G824" s="534"/>
      <c r="H824" s="534"/>
      <c r="I824" s="571"/>
      <c r="J824" s="571"/>
      <c r="K824" s="571"/>
      <c r="L824" s="571"/>
      <c r="M824" s="571"/>
      <c r="N824" s="484"/>
      <c r="O824" s="484"/>
      <c r="P824" s="586"/>
      <c r="Q824" s="571"/>
      <c r="R824" s="571"/>
      <c r="S824" s="571"/>
      <c r="T824" s="899"/>
      <c r="U824" s="756"/>
      <c r="V824" s="756"/>
      <c r="W824" s="581"/>
      <c r="X824" s="571"/>
      <c r="Y824" s="571"/>
      <c r="Z824" s="571"/>
      <c r="AA824" s="791"/>
      <c r="AB824" s="583"/>
      <c r="AC824" s="571"/>
      <c r="AD824" s="813"/>
      <c r="AE824" s="646"/>
      <c r="AF824" s="730"/>
      <c r="AG824" s="646"/>
      <c r="AH824" s="730"/>
      <c r="AI824" s="646"/>
      <c r="AJ824" s="416">
        <f t="shared" si="198"/>
        <v>814</v>
      </c>
      <c r="AK824" s="416" t="str">
        <f t="shared" si="191"/>
        <v/>
      </c>
      <c r="AL824" s="416" t="str">
        <f t="shared" si="199"/>
        <v/>
      </c>
      <c r="AM824" s="416" t="str">
        <f t="shared" si="200"/>
        <v/>
      </c>
      <c r="AN824" s="731"/>
      <c r="AO824" s="732"/>
      <c r="AP824" s="732"/>
      <c r="AQ824" s="479"/>
      <c r="AR824" s="479"/>
      <c r="AS824" s="584"/>
      <c r="AT824" s="584"/>
      <c r="AU824" s="585" t="str">
        <f t="shared" si="185"/>
        <v/>
      </c>
      <c r="AV824" s="585" t="str">
        <f t="shared" si="186"/>
        <v/>
      </c>
      <c r="AW824" s="479"/>
      <c r="AX824" s="479"/>
      <c r="AY824" s="587" t="str">
        <f t="shared" si="192"/>
        <v/>
      </c>
      <c r="AZ824" s="587" t="str">
        <f t="shared" si="193"/>
        <v/>
      </c>
      <c r="BA824" s="587" t="str">
        <f t="shared" si="194"/>
        <v/>
      </c>
      <c r="BB824" s="587" t="str">
        <f t="shared" si="195"/>
        <v/>
      </c>
      <c r="BC824" s="587" t="str">
        <f t="shared" si="196"/>
        <v/>
      </c>
      <c r="BD824" s="587" t="str">
        <f t="shared" si="197"/>
        <v/>
      </c>
      <c r="BE824" s="808"/>
      <c r="BF824" s="646"/>
      <c r="BG824" s="649"/>
      <c r="BH824" s="649"/>
    </row>
    <row r="825" spans="2:60" ht="13.5" customHeight="1" x14ac:dyDescent="0.25">
      <c r="B825" s="401"/>
      <c r="D825" s="416">
        <f t="shared" si="201"/>
        <v>815</v>
      </c>
      <c r="E825" s="534"/>
      <c r="F825" s="534"/>
      <c r="G825" s="534"/>
      <c r="H825" s="534"/>
      <c r="I825" s="571"/>
      <c r="J825" s="571"/>
      <c r="K825" s="571"/>
      <c r="L825" s="571"/>
      <c r="M825" s="571"/>
      <c r="N825" s="484"/>
      <c r="O825" s="484"/>
      <c r="P825" s="586"/>
      <c r="Q825" s="571"/>
      <c r="R825" s="571"/>
      <c r="S825" s="571"/>
      <c r="T825" s="899"/>
      <c r="U825" s="756"/>
      <c r="V825" s="756"/>
      <c r="W825" s="581"/>
      <c r="X825" s="571"/>
      <c r="Y825" s="571"/>
      <c r="Z825" s="571"/>
      <c r="AA825" s="791"/>
      <c r="AB825" s="583"/>
      <c r="AC825" s="571"/>
      <c r="AD825" s="813"/>
      <c r="AE825" s="646"/>
      <c r="AF825" s="730"/>
      <c r="AG825" s="646"/>
      <c r="AH825" s="730"/>
      <c r="AI825" s="646"/>
      <c r="AJ825" s="416">
        <f t="shared" si="198"/>
        <v>815</v>
      </c>
      <c r="AK825" s="416" t="str">
        <f t="shared" si="191"/>
        <v/>
      </c>
      <c r="AL825" s="416" t="str">
        <f t="shared" si="199"/>
        <v/>
      </c>
      <c r="AM825" s="416" t="str">
        <f t="shared" si="200"/>
        <v/>
      </c>
      <c r="AN825" s="731"/>
      <c r="AO825" s="732"/>
      <c r="AP825" s="732"/>
      <c r="AQ825" s="479"/>
      <c r="AR825" s="479"/>
      <c r="AS825" s="584"/>
      <c r="AT825" s="584"/>
      <c r="AU825" s="585" t="str">
        <f t="shared" si="185"/>
        <v/>
      </c>
      <c r="AV825" s="585" t="str">
        <f t="shared" si="186"/>
        <v/>
      </c>
      <c r="AW825" s="479"/>
      <c r="AX825" s="479"/>
      <c r="AY825" s="587" t="str">
        <f t="shared" si="192"/>
        <v/>
      </c>
      <c r="AZ825" s="587" t="str">
        <f t="shared" si="193"/>
        <v/>
      </c>
      <c r="BA825" s="587" t="str">
        <f t="shared" si="194"/>
        <v/>
      </c>
      <c r="BB825" s="587" t="str">
        <f t="shared" si="195"/>
        <v/>
      </c>
      <c r="BC825" s="587" t="str">
        <f t="shared" si="196"/>
        <v/>
      </c>
      <c r="BD825" s="587" t="str">
        <f t="shared" si="197"/>
        <v/>
      </c>
      <c r="BE825" s="808"/>
      <c r="BF825" s="646"/>
      <c r="BG825" s="649"/>
      <c r="BH825" s="649"/>
    </row>
    <row r="826" spans="2:60" ht="13.5" customHeight="1" x14ac:dyDescent="0.25">
      <c r="B826" s="401"/>
      <c r="D826" s="416">
        <f t="shared" si="201"/>
        <v>816</v>
      </c>
      <c r="E826" s="534"/>
      <c r="F826" s="534"/>
      <c r="G826" s="534"/>
      <c r="H826" s="534"/>
      <c r="I826" s="571"/>
      <c r="J826" s="571"/>
      <c r="K826" s="571"/>
      <c r="L826" s="571"/>
      <c r="M826" s="571"/>
      <c r="N826" s="484"/>
      <c r="O826" s="484"/>
      <c r="P826" s="586"/>
      <c r="Q826" s="571"/>
      <c r="R826" s="571"/>
      <c r="S826" s="571"/>
      <c r="T826" s="899"/>
      <c r="U826" s="756"/>
      <c r="V826" s="756"/>
      <c r="W826" s="581"/>
      <c r="X826" s="571"/>
      <c r="Y826" s="571"/>
      <c r="Z826" s="571"/>
      <c r="AA826" s="791"/>
      <c r="AB826" s="583"/>
      <c r="AC826" s="571"/>
      <c r="AD826" s="813"/>
      <c r="AE826" s="646"/>
      <c r="AF826" s="730"/>
      <c r="AG826" s="646"/>
      <c r="AH826" s="730"/>
      <c r="AI826" s="646"/>
      <c r="AJ826" s="416">
        <f t="shared" si="198"/>
        <v>816</v>
      </c>
      <c r="AK826" s="416" t="str">
        <f t="shared" si="191"/>
        <v/>
      </c>
      <c r="AL826" s="416" t="str">
        <f t="shared" si="199"/>
        <v/>
      </c>
      <c r="AM826" s="416" t="str">
        <f t="shared" si="200"/>
        <v/>
      </c>
      <c r="AN826" s="731"/>
      <c r="AO826" s="732"/>
      <c r="AP826" s="732"/>
      <c r="AQ826" s="479"/>
      <c r="AR826" s="479"/>
      <c r="AS826" s="584"/>
      <c r="AT826" s="584"/>
      <c r="AU826" s="585" t="str">
        <f t="shared" si="185"/>
        <v/>
      </c>
      <c r="AV826" s="585" t="str">
        <f t="shared" si="186"/>
        <v/>
      </c>
      <c r="AW826" s="479"/>
      <c r="AX826" s="479"/>
      <c r="AY826" s="587" t="str">
        <f t="shared" si="192"/>
        <v/>
      </c>
      <c r="AZ826" s="587" t="str">
        <f t="shared" si="193"/>
        <v/>
      </c>
      <c r="BA826" s="587" t="str">
        <f t="shared" si="194"/>
        <v/>
      </c>
      <c r="BB826" s="587" t="str">
        <f t="shared" si="195"/>
        <v/>
      </c>
      <c r="BC826" s="587" t="str">
        <f t="shared" si="196"/>
        <v/>
      </c>
      <c r="BD826" s="587" t="str">
        <f t="shared" si="197"/>
        <v/>
      </c>
      <c r="BE826" s="808"/>
      <c r="BF826" s="646"/>
      <c r="BG826" s="649"/>
      <c r="BH826" s="649"/>
    </row>
    <row r="827" spans="2:60" ht="13.5" customHeight="1" x14ac:dyDescent="0.25">
      <c r="B827" s="401"/>
      <c r="D827" s="416">
        <f t="shared" si="201"/>
        <v>817</v>
      </c>
      <c r="E827" s="534"/>
      <c r="F827" s="534"/>
      <c r="G827" s="534"/>
      <c r="H827" s="534"/>
      <c r="I827" s="571"/>
      <c r="J827" s="571"/>
      <c r="K827" s="571"/>
      <c r="L827" s="571"/>
      <c r="M827" s="571"/>
      <c r="N827" s="484"/>
      <c r="O827" s="484"/>
      <c r="P827" s="586"/>
      <c r="Q827" s="571"/>
      <c r="R827" s="571"/>
      <c r="S827" s="571"/>
      <c r="T827" s="899"/>
      <c r="U827" s="756"/>
      <c r="V827" s="756"/>
      <c r="W827" s="581"/>
      <c r="X827" s="571"/>
      <c r="Y827" s="571"/>
      <c r="Z827" s="571"/>
      <c r="AA827" s="791"/>
      <c r="AB827" s="583"/>
      <c r="AC827" s="571"/>
      <c r="AD827" s="813"/>
      <c r="AE827" s="646"/>
      <c r="AF827" s="730"/>
      <c r="AG827" s="646"/>
      <c r="AH827" s="730"/>
      <c r="AI827" s="646"/>
      <c r="AJ827" s="416">
        <f t="shared" si="198"/>
        <v>817</v>
      </c>
      <c r="AK827" s="416" t="str">
        <f t="shared" si="191"/>
        <v/>
      </c>
      <c r="AL827" s="416" t="str">
        <f t="shared" si="199"/>
        <v/>
      </c>
      <c r="AM827" s="416" t="str">
        <f t="shared" si="200"/>
        <v/>
      </c>
      <c r="AN827" s="731"/>
      <c r="AO827" s="732"/>
      <c r="AP827" s="732"/>
      <c r="AQ827" s="479"/>
      <c r="AR827" s="479"/>
      <c r="AS827" s="584"/>
      <c r="AT827" s="584"/>
      <c r="AU827" s="585" t="str">
        <f t="shared" si="185"/>
        <v/>
      </c>
      <c r="AV827" s="585" t="str">
        <f t="shared" si="186"/>
        <v/>
      </c>
      <c r="AW827" s="479"/>
      <c r="AX827" s="479"/>
      <c r="AY827" s="587" t="str">
        <f t="shared" si="192"/>
        <v/>
      </c>
      <c r="AZ827" s="587" t="str">
        <f t="shared" si="193"/>
        <v/>
      </c>
      <c r="BA827" s="587" t="str">
        <f t="shared" si="194"/>
        <v/>
      </c>
      <c r="BB827" s="587" t="str">
        <f t="shared" si="195"/>
        <v/>
      </c>
      <c r="BC827" s="587" t="str">
        <f t="shared" si="196"/>
        <v/>
      </c>
      <c r="BD827" s="587" t="str">
        <f t="shared" si="197"/>
        <v/>
      </c>
      <c r="BE827" s="808"/>
      <c r="BF827" s="646"/>
      <c r="BG827" s="649"/>
      <c r="BH827" s="649"/>
    </row>
    <row r="828" spans="2:60" ht="13.5" customHeight="1" x14ac:dyDescent="0.25">
      <c r="B828" s="401"/>
      <c r="D828" s="416">
        <f t="shared" si="201"/>
        <v>818</v>
      </c>
      <c r="E828" s="534"/>
      <c r="F828" s="534"/>
      <c r="G828" s="534"/>
      <c r="H828" s="534"/>
      <c r="I828" s="571"/>
      <c r="J828" s="571"/>
      <c r="K828" s="571"/>
      <c r="L828" s="571"/>
      <c r="M828" s="571"/>
      <c r="N828" s="484"/>
      <c r="O828" s="484"/>
      <c r="P828" s="586"/>
      <c r="Q828" s="571"/>
      <c r="R828" s="571"/>
      <c r="S828" s="571"/>
      <c r="T828" s="899"/>
      <c r="U828" s="756"/>
      <c r="V828" s="756"/>
      <c r="W828" s="581"/>
      <c r="X828" s="571"/>
      <c r="Y828" s="571"/>
      <c r="Z828" s="571"/>
      <c r="AA828" s="791"/>
      <c r="AB828" s="583"/>
      <c r="AC828" s="571"/>
      <c r="AD828" s="813"/>
      <c r="AE828" s="646"/>
      <c r="AF828" s="730"/>
      <c r="AG828" s="646"/>
      <c r="AH828" s="730"/>
      <c r="AI828" s="646"/>
      <c r="AJ828" s="416">
        <f t="shared" si="198"/>
        <v>818</v>
      </c>
      <c r="AK828" s="416" t="str">
        <f t="shared" si="191"/>
        <v/>
      </c>
      <c r="AL828" s="416" t="str">
        <f t="shared" si="199"/>
        <v/>
      </c>
      <c r="AM828" s="416" t="str">
        <f t="shared" si="200"/>
        <v/>
      </c>
      <c r="AN828" s="731"/>
      <c r="AO828" s="732"/>
      <c r="AP828" s="732"/>
      <c r="AQ828" s="479"/>
      <c r="AR828" s="479"/>
      <c r="AS828" s="584"/>
      <c r="AT828" s="584"/>
      <c r="AU828" s="585" t="str">
        <f t="shared" si="185"/>
        <v/>
      </c>
      <c r="AV828" s="585" t="str">
        <f t="shared" si="186"/>
        <v/>
      </c>
      <c r="AW828" s="479"/>
      <c r="AX828" s="479"/>
      <c r="AY828" s="587" t="str">
        <f t="shared" si="192"/>
        <v/>
      </c>
      <c r="AZ828" s="587" t="str">
        <f t="shared" si="193"/>
        <v/>
      </c>
      <c r="BA828" s="587" t="str">
        <f t="shared" si="194"/>
        <v/>
      </c>
      <c r="BB828" s="587" t="str">
        <f t="shared" si="195"/>
        <v/>
      </c>
      <c r="BC828" s="587" t="str">
        <f t="shared" si="196"/>
        <v/>
      </c>
      <c r="BD828" s="587" t="str">
        <f t="shared" si="197"/>
        <v/>
      </c>
      <c r="BE828" s="808"/>
      <c r="BF828" s="646"/>
      <c r="BG828" s="649"/>
      <c r="BH828" s="649"/>
    </row>
    <row r="829" spans="2:60" ht="13.5" customHeight="1" x14ac:dyDescent="0.25">
      <c r="B829" s="401"/>
      <c r="D829" s="416">
        <f t="shared" si="201"/>
        <v>819</v>
      </c>
      <c r="E829" s="534"/>
      <c r="F829" s="534"/>
      <c r="G829" s="534"/>
      <c r="H829" s="534"/>
      <c r="I829" s="571"/>
      <c r="J829" s="571"/>
      <c r="K829" s="571"/>
      <c r="L829" s="571"/>
      <c r="M829" s="571"/>
      <c r="N829" s="484"/>
      <c r="O829" s="484"/>
      <c r="P829" s="586"/>
      <c r="Q829" s="571"/>
      <c r="R829" s="571"/>
      <c r="S829" s="571"/>
      <c r="T829" s="899"/>
      <c r="U829" s="756"/>
      <c r="V829" s="756"/>
      <c r="W829" s="581"/>
      <c r="X829" s="571"/>
      <c r="Y829" s="571"/>
      <c r="Z829" s="571"/>
      <c r="AA829" s="791"/>
      <c r="AB829" s="583"/>
      <c r="AC829" s="571"/>
      <c r="AD829" s="813"/>
      <c r="AE829" s="646"/>
      <c r="AF829" s="730"/>
      <c r="AG829" s="646"/>
      <c r="AH829" s="730"/>
      <c r="AI829" s="646"/>
      <c r="AJ829" s="416">
        <f t="shared" si="198"/>
        <v>819</v>
      </c>
      <c r="AK829" s="416" t="str">
        <f t="shared" si="191"/>
        <v/>
      </c>
      <c r="AL829" s="416" t="str">
        <f t="shared" si="199"/>
        <v/>
      </c>
      <c r="AM829" s="416" t="str">
        <f t="shared" si="200"/>
        <v/>
      </c>
      <c r="AN829" s="731"/>
      <c r="AO829" s="732"/>
      <c r="AP829" s="732"/>
      <c r="AQ829" s="479"/>
      <c r="AR829" s="479"/>
      <c r="AS829" s="584"/>
      <c r="AT829" s="584"/>
      <c r="AU829" s="585" t="str">
        <f t="shared" si="185"/>
        <v/>
      </c>
      <c r="AV829" s="585" t="str">
        <f t="shared" si="186"/>
        <v/>
      </c>
      <c r="AW829" s="479"/>
      <c r="AX829" s="479"/>
      <c r="AY829" s="587" t="str">
        <f t="shared" si="192"/>
        <v/>
      </c>
      <c r="AZ829" s="587" t="str">
        <f t="shared" si="193"/>
        <v/>
      </c>
      <c r="BA829" s="587" t="str">
        <f t="shared" si="194"/>
        <v/>
      </c>
      <c r="BB829" s="587" t="str">
        <f t="shared" si="195"/>
        <v/>
      </c>
      <c r="BC829" s="587" t="str">
        <f t="shared" si="196"/>
        <v/>
      </c>
      <c r="BD829" s="587" t="str">
        <f t="shared" si="197"/>
        <v/>
      </c>
      <c r="BE829" s="808"/>
      <c r="BF829" s="646"/>
      <c r="BG829" s="649"/>
      <c r="BH829" s="649"/>
    </row>
    <row r="830" spans="2:60" ht="13.5" customHeight="1" x14ac:dyDescent="0.25">
      <c r="B830" s="401"/>
      <c r="D830" s="416">
        <f t="shared" si="201"/>
        <v>820</v>
      </c>
      <c r="E830" s="534"/>
      <c r="F830" s="534"/>
      <c r="G830" s="534"/>
      <c r="H830" s="534"/>
      <c r="I830" s="571"/>
      <c r="J830" s="571"/>
      <c r="K830" s="571"/>
      <c r="L830" s="571"/>
      <c r="M830" s="571"/>
      <c r="N830" s="484"/>
      <c r="O830" s="484"/>
      <c r="P830" s="586"/>
      <c r="Q830" s="571"/>
      <c r="R830" s="571"/>
      <c r="S830" s="571"/>
      <c r="T830" s="899"/>
      <c r="U830" s="756"/>
      <c r="V830" s="756"/>
      <c r="W830" s="581"/>
      <c r="X830" s="571"/>
      <c r="Y830" s="571"/>
      <c r="Z830" s="571"/>
      <c r="AA830" s="791"/>
      <c r="AB830" s="583"/>
      <c r="AC830" s="571"/>
      <c r="AD830" s="813"/>
      <c r="AE830" s="646"/>
      <c r="AF830" s="730"/>
      <c r="AG830" s="646"/>
      <c r="AH830" s="730"/>
      <c r="AI830" s="646"/>
      <c r="AJ830" s="416">
        <f t="shared" si="198"/>
        <v>820</v>
      </c>
      <c r="AK830" s="416" t="str">
        <f t="shared" si="191"/>
        <v/>
      </c>
      <c r="AL830" s="416" t="str">
        <f t="shared" si="199"/>
        <v/>
      </c>
      <c r="AM830" s="416" t="str">
        <f t="shared" si="200"/>
        <v/>
      </c>
      <c r="AN830" s="731"/>
      <c r="AO830" s="732"/>
      <c r="AP830" s="732"/>
      <c r="AQ830" s="479"/>
      <c r="AR830" s="479"/>
      <c r="AS830" s="584"/>
      <c r="AT830" s="584"/>
      <c r="AU830" s="585" t="str">
        <f t="shared" si="185"/>
        <v/>
      </c>
      <c r="AV830" s="585" t="str">
        <f t="shared" si="186"/>
        <v/>
      </c>
      <c r="AW830" s="479"/>
      <c r="AX830" s="479"/>
      <c r="AY830" s="587" t="str">
        <f t="shared" si="192"/>
        <v/>
      </c>
      <c r="AZ830" s="587" t="str">
        <f t="shared" si="193"/>
        <v/>
      </c>
      <c r="BA830" s="587" t="str">
        <f t="shared" si="194"/>
        <v/>
      </c>
      <c r="BB830" s="587" t="str">
        <f t="shared" si="195"/>
        <v/>
      </c>
      <c r="BC830" s="587" t="str">
        <f t="shared" si="196"/>
        <v/>
      </c>
      <c r="BD830" s="587" t="str">
        <f t="shared" si="197"/>
        <v/>
      </c>
      <c r="BE830" s="808"/>
      <c r="BF830" s="646"/>
      <c r="BG830" s="649"/>
      <c r="BH830" s="649"/>
    </row>
    <row r="831" spans="2:60" ht="13.5" customHeight="1" x14ac:dyDescent="0.25">
      <c r="B831" s="401"/>
      <c r="D831" s="416">
        <f t="shared" si="201"/>
        <v>821</v>
      </c>
      <c r="E831" s="534"/>
      <c r="F831" s="534"/>
      <c r="G831" s="534"/>
      <c r="H831" s="534"/>
      <c r="I831" s="571"/>
      <c r="J831" s="571"/>
      <c r="K831" s="571"/>
      <c r="L831" s="571"/>
      <c r="M831" s="571"/>
      <c r="N831" s="484"/>
      <c r="O831" s="484"/>
      <c r="P831" s="586"/>
      <c r="Q831" s="571"/>
      <c r="R831" s="571"/>
      <c r="S831" s="571"/>
      <c r="T831" s="899"/>
      <c r="U831" s="756"/>
      <c r="V831" s="756"/>
      <c r="W831" s="581"/>
      <c r="X831" s="571"/>
      <c r="Y831" s="571"/>
      <c r="Z831" s="571"/>
      <c r="AA831" s="791"/>
      <c r="AB831" s="583"/>
      <c r="AC831" s="571"/>
      <c r="AD831" s="813"/>
      <c r="AE831" s="646"/>
      <c r="AF831" s="730"/>
      <c r="AG831" s="646"/>
      <c r="AH831" s="730"/>
      <c r="AI831" s="646"/>
      <c r="AJ831" s="416">
        <f t="shared" si="198"/>
        <v>821</v>
      </c>
      <c r="AK831" s="416" t="str">
        <f t="shared" si="191"/>
        <v/>
      </c>
      <c r="AL831" s="416" t="str">
        <f t="shared" si="199"/>
        <v/>
      </c>
      <c r="AM831" s="416" t="str">
        <f t="shared" si="200"/>
        <v/>
      </c>
      <c r="AN831" s="731"/>
      <c r="AO831" s="732"/>
      <c r="AP831" s="732"/>
      <c r="AQ831" s="479"/>
      <c r="AR831" s="479"/>
      <c r="AS831" s="584"/>
      <c r="AT831" s="584"/>
      <c r="AU831" s="585" t="str">
        <f t="shared" si="185"/>
        <v/>
      </c>
      <c r="AV831" s="585" t="str">
        <f t="shared" si="186"/>
        <v/>
      </c>
      <c r="AW831" s="479"/>
      <c r="AX831" s="479"/>
      <c r="AY831" s="587" t="str">
        <f t="shared" si="192"/>
        <v/>
      </c>
      <c r="AZ831" s="587" t="str">
        <f t="shared" si="193"/>
        <v/>
      </c>
      <c r="BA831" s="587" t="str">
        <f t="shared" si="194"/>
        <v/>
      </c>
      <c r="BB831" s="587" t="str">
        <f t="shared" si="195"/>
        <v/>
      </c>
      <c r="BC831" s="587" t="str">
        <f t="shared" si="196"/>
        <v/>
      </c>
      <c r="BD831" s="587" t="str">
        <f t="shared" si="197"/>
        <v/>
      </c>
      <c r="BE831" s="808"/>
      <c r="BF831" s="646"/>
      <c r="BG831" s="649"/>
      <c r="BH831" s="649"/>
    </row>
    <row r="832" spans="2:60" ht="13.5" customHeight="1" x14ac:dyDescent="0.25">
      <c r="B832" s="401"/>
      <c r="D832" s="416">
        <f t="shared" si="201"/>
        <v>822</v>
      </c>
      <c r="E832" s="534"/>
      <c r="F832" s="534"/>
      <c r="G832" s="534"/>
      <c r="H832" s="534"/>
      <c r="I832" s="571"/>
      <c r="J832" s="571"/>
      <c r="K832" s="571"/>
      <c r="L832" s="571"/>
      <c r="M832" s="571"/>
      <c r="N832" s="484"/>
      <c r="O832" s="484"/>
      <c r="P832" s="586"/>
      <c r="Q832" s="571"/>
      <c r="R832" s="571"/>
      <c r="S832" s="571"/>
      <c r="T832" s="899"/>
      <c r="U832" s="756"/>
      <c r="V832" s="756"/>
      <c r="W832" s="581"/>
      <c r="X832" s="571"/>
      <c r="Y832" s="571"/>
      <c r="Z832" s="571"/>
      <c r="AA832" s="791"/>
      <c r="AB832" s="583"/>
      <c r="AC832" s="571"/>
      <c r="AD832" s="813"/>
      <c r="AE832" s="646"/>
      <c r="AF832" s="730"/>
      <c r="AG832" s="646"/>
      <c r="AH832" s="730"/>
      <c r="AI832" s="646"/>
      <c r="AJ832" s="416">
        <f t="shared" si="198"/>
        <v>822</v>
      </c>
      <c r="AK832" s="416" t="str">
        <f t="shared" si="191"/>
        <v/>
      </c>
      <c r="AL832" s="416" t="str">
        <f t="shared" si="199"/>
        <v/>
      </c>
      <c r="AM832" s="416" t="str">
        <f t="shared" si="200"/>
        <v/>
      </c>
      <c r="AN832" s="731"/>
      <c r="AO832" s="732"/>
      <c r="AP832" s="732"/>
      <c r="AQ832" s="479"/>
      <c r="AR832" s="479"/>
      <c r="AS832" s="584"/>
      <c r="AT832" s="584"/>
      <c r="AU832" s="585" t="str">
        <f t="shared" si="185"/>
        <v/>
      </c>
      <c r="AV832" s="585" t="str">
        <f t="shared" si="186"/>
        <v/>
      </c>
      <c r="AW832" s="479"/>
      <c r="AX832" s="479"/>
      <c r="AY832" s="587" t="str">
        <f t="shared" si="192"/>
        <v/>
      </c>
      <c r="AZ832" s="587" t="str">
        <f t="shared" si="193"/>
        <v/>
      </c>
      <c r="BA832" s="587" t="str">
        <f t="shared" si="194"/>
        <v/>
      </c>
      <c r="BB832" s="587" t="str">
        <f t="shared" si="195"/>
        <v/>
      </c>
      <c r="BC832" s="587" t="str">
        <f t="shared" si="196"/>
        <v/>
      </c>
      <c r="BD832" s="587" t="str">
        <f t="shared" si="197"/>
        <v/>
      </c>
      <c r="BE832" s="808"/>
      <c r="BF832" s="646"/>
      <c r="BG832" s="649"/>
      <c r="BH832" s="649"/>
    </row>
    <row r="833" spans="2:60" ht="13.5" customHeight="1" x14ac:dyDescent="0.25">
      <c r="B833" s="401"/>
      <c r="D833" s="416">
        <f t="shared" si="201"/>
        <v>823</v>
      </c>
      <c r="E833" s="534"/>
      <c r="F833" s="534"/>
      <c r="G833" s="534"/>
      <c r="H833" s="534"/>
      <c r="I833" s="571"/>
      <c r="J833" s="571"/>
      <c r="K833" s="571"/>
      <c r="L833" s="571"/>
      <c r="M833" s="571"/>
      <c r="N833" s="484"/>
      <c r="O833" s="484"/>
      <c r="P833" s="586"/>
      <c r="Q833" s="571"/>
      <c r="R833" s="571"/>
      <c r="S833" s="571"/>
      <c r="T833" s="899"/>
      <c r="U833" s="756"/>
      <c r="V833" s="756"/>
      <c r="W833" s="581"/>
      <c r="X833" s="571"/>
      <c r="Y833" s="571"/>
      <c r="Z833" s="571"/>
      <c r="AA833" s="791"/>
      <c r="AB833" s="583"/>
      <c r="AC833" s="571"/>
      <c r="AD833" s="813"/>
      <c r="AE833" s="646"/>
      <c r="AF833" s="730"/>
      <c r="AG833" s="646"/>
      <c r="AH833" s="730"/>
      <c r="AI833" s="646"/>
      <c r="AJ833" s="416">
        <f t="shared" si="198"/>
        <v>823</v>
      </c>
      <c r="AK833" s="416" t="str">
        <f t="shared" si="191"/>
        <v/>
      </c>
      <c r="AL833" s="416" t="str">
        <f t="shared" si="199"/>
        <v/>
      </c>
      <c r="AM833" s="416" t="str">
        <f t="shared" si="200"/>
        <v/>
      </c>
      <c r="AN833" s="731"/>
      <c r="AO833" s="732"/>
      <c r="AP833" s="732"/>
      <c r="AQ833" s="479"/>
      <c r="AR833" s="479"/>
      <c r="AS833" s="584"/>
      <c r="AT833" s="584"/>
      <c r="AU833" s="585" t="str">
        <f t="shared" si="185"/>
        <v/>
      </c>
      <c r="AV833" s="585" t="str">
        <f t="shared" si="186"/>
        <v/>
      </c>
      <c r="AW833" s="479"/>
      <c r="AX833" s="479"/>
      <c r="AY833" s="587" t="str">
        <f t="shared" si="192"/>
        <v/>
      </c>
      <c r="AZ833" s="587" t="str">
        <f t="shared" si="193"/>
        <v/>
      </c>
      <c r="BA833" s="587" t="str">
        <f t="shared" si="194"/>
        <v/>
      </c>
      <c r="BB833" s="587" t="str">
        <f t="shared" si="195"/>
        <v/>
      </c>
      <c r="BC833" s="587" t="str">
        <f t="shared" si="196"/>
        <v/>
      </c>
      <c r="BD833" s="587" t="str">
        <f t="shared" si="197"/>
        <v/>
      </c>
      <c r="BE833" s="808"/>
      <c r="BF833" s="646"/>
      <c r="BG833" s="649"/>
      <c r="BH833" s="649"/>
    </row>
    <row r="834" spans="2:60" ht="13.5" customHeight="1" x14ac:dyDescent="0.25">
      <c r="B834" s="401"/>
      <c r="D834" s="416">
        <f t="shared" si="201"/>
        <v>824</v>
      </c>
      <c r="E834" s="534"/>
      <c r="F834" s="534"/>
      <c r="G834" s="534"/>
      <c r="H834" s="534"/>
      <c r="I834" s="571"/>
      <c r="J834" s="571"/>
      <c r="K834" s="571"/>
      <c r="L834" s="571"/>
      <c r="M834" s="571"/>
      <c r="N834" s="484"/>
      <c r="O834" s="484"/>
      <c r="P834" s="586"/>
      <c r="Q834" s="571"/>
      <c r="R834" s="571"/>
      <c r="S834" s="571"/>
      <c r="T834" s="899"/>
      <c r="U834" s="756"/>
      <c r="V834" s="756"/>
      <c r="W834" s="581"/>
      <c r="X834" s="571"/>
      <c r="Y834" s="571"/>
      <c r="Z834" s="571"/>
      <c r="AA834" s="791"/>
      <c r="AB834" s="583"/>
      <c r="AC834" s="571"/>
      <c r="AD834" s="813"/>
      <c r="AE834" s="646"/>
      <c r="AF834" s="730"/>
      <c r="AG834" s="646"/>
      <c r="AH834" s="730"/>
      <c r="AI834" s="646"/>
      <c r="AJ834" s="416">
        <f t="shared" si="198"/>
        <v>824</v>
      </c>
      <c r="AK834" s="416" t="str">
        <f t="shared" si="191"/>
        <v/>
      </c>
      <c r="AL834" s="416" t="str">
        <f t="shared" si="199"/>
        <v/>
      </c>
      <c r="AM834" s="416" t="str">
        <f t="shared" si="200"/>
        <v/>
      </c>
      <c r="AN834" s="731"/>
      <c r="AO834" s="732"/>
      <c r="AP834" s="732"/>
      <c r="AQ834" s="479"/>
      <c r="AR834" s="479"/>
      <c r="AS834" s="584"/>
      <c r="AT834" s="584"/>
      <c r="AU834" s="585" t="str">
        <f t="shared" si="185"/>
        <v/>
      </c>
      <c r="AV834" s="585" t="str">
        <f t="shared" si="186"/>
        <v/>
      </c>
      <c r="AW834" s="479"/>
      <c r="AX834" s="479"/>
      <c r="AY834" s="587" t="str">
        <f t="shared" si="192"/>
        <v/>
      </c>
      <c r="AZ834" s="587" t="str">
        <f t="shared" si="193"/>
        <v/>
      </c>
      <c r="BA834" s="587" t="str">
        <f t="shared" si="194"/>
        <v/>
      </c>
      <c r="BB834" s="587" t="str">
        <f t="shared" si="195"/>
        <v/>
      </c>
      <c r="BC834" s="587" t="str">
        <f t="shared" si="196"/>
        <v/>
      </c>
      <c r="BD834" s="587" t="str">
        <f t="shared" si="197"/>
        <v/>
      </c>
      <c r="BE834" s="808"/>
      <c r="BF834" s="646"/>
      <c r="BG834" s="649"/>
      <c r="BH834" s="649"/>
    </row>
    <row r="835" spans="2:60" ht="13.5" customHeight="1" x14ac:dyDescent="0.25">
      <c r="B835" s="401"/>
      <c r="D835" s="416">
        <f t="shared" si="201"/>
        <v>825</v>
      </c>
      <c r="E835" s="534"/>
      <c r="F835" s="534"/>
      <c r="G835" s="534"/>
      <c r="H835" s="534"/>
      <c r="I835" s="571"/>
      <c r="J835" s="571"/>
      <c r="K835" s="571"/>
      <c r="L835" s="571"/>
      <c r="M835" s="571"/>
      <c r="N835" s="484"/>
      <c r="O835" s="484"/>
      <c r="P835" s="586"/>
      <c r="Q835" s="571"/>
      <c r="R835" s="571"/>
      <c r="S835" s="571"/>
      <c r="T835" s="899"/>
      <c r="U835" s="756"/>
      <c r="V835" s="756"/>
      <c r="W835" s="581"/>
      <c r="X835" s="571"/>
      <c r="Y835" s="571"/>
      <c r="Z835" s="571"/>
      <c r="AA835" s="791"/>
      <c r="AB835" s="583"/>
      <c r="AC835" s="571"/>
      <c r="AD835" s="813"/>
      <c r="AE835" s="646"/>
      <c r="AF835" s="730"/>
      <c r="AG835" s="646"/>
      <c r="AH835" s="730"/>
      <c r="AI835" s="646"/>
      <c r="AJ835" s="416">
        <f t="shared" si="198"/>
        <v>825</v>
      </c>
      <c r="AK835" s="416" t="str">
        <f t="shared" si="191"/>
        <v/>
      </c>
      <c r="AL835" s="416" t="str">
        <f t="shared" si="199"/>
        <v/>
      </c>
      <c r="AM835" s="416" t="str">
        <f t="shared" si="200"/>
        <v/>
      </c>
      <c r="AN835" s="731"/>
      <c r="AO835" s="732"/>
      <c r="AP835" s="732"/>
      <c r="AQ835" s="479"/>
      <c r="AR835" s="479"/>
      <c r="AS835" s="584"/>
      <c r="AT835" s="584"/>
      <c r="AU835" s="585" t="str">
        <f t="shared" si="185"/>
        <v/>
      </c>
      <c r="AV835" s="585" t="str">
        <f t="shared" si="186"/>
        <v/>
      </c>
      <c r="AW835" s="479"/>
      <c r="AX835" s="479"/>
      <c r="AY835" s="587" t="str">
        <f t="shared" si="192"/>
        <v/>
      </c>
      <c r="AZ835" s="587" t="str">
        <f t="shared" si="193"/>
        <v/>
      </c>
      <c r="BA835" s="587" t="str">
        <f t="shared" si="194"/>
        <v/>
      </c>
      <c r="BB835" s="587" t="str">
        <f t="shared" si="195"/>
        <v/>
      </c>
      <c r="BC835" s="587" t="str">
        <f t="shared" si="196"/>
        <v/>
      </c>
      <c r="BD835" s="587" t="str">
        <f t="shared" si="197"/>
        <v/>
      </c>
      <c r="BE835" s="808"/>
      <c r="BF835" s="646"/>
      <c r="BG835" s="649"/>
      <c r="BH835" s="649"/>
    </row>
    <row r="836" spans="2:60" ht="13.5" customHeight="1" x14ac:dyDescent="0.25">
      <c r="B836" s="401"/>
      <c r="D836" s="416">
        <f t="shared" si="201"/>
        <v>826</v>
      </c>
      <c r="E836" s="534"/>
      <c r="F836" s="534"/>
      <c r="G836" s="534"/>
      <c r="H836" s="534"/>
      <c r="I836" s="571"/>
      <c r="J836" s="571"/>
      <c r="K836" s="571"/>
      <c r="L836" s="571"/>
      <c r="M836" s="571"/>
      <c r="N836" s="484"/>
      <c r="O836" s="484"/>
      <c r="P836" s="586"/>
      <c r="Q836" s="571"/>
      <c r="R836" s="571"/>
      <c r="S836" s="571"/>
      <c r="T836" s="899"/>
      <c r="U836" s="756"/>
      <c r="V836" s="756"/>
      <c r="W836" s="581"/>
      <c r="X836" s="571"/>
      <c r="Y836" s="571"/>
      <c r="Z836" s="571"/>
      <c r="AA836" s="791"/>
      <c r="AB836" s="583"/>
      <c r="AC836" s="571"/>
      <c r="AD836" s="813"/>
      <c r="AE836" s="646"/>
      <c r="AF836" s="730"/>
      <c r="AG836" s="646"/>
      <c r="AH836" s="730"/>
      <c r="AI836" s="646"/>
      <c r="AJ836" s="416">
        <f t="shared" si="198"/>
        <v>826</v>
      </c>
      <c r="AK836" s="416" t="str">
        <f t="shared" si="191"/>
        <v/>
      </c>
      <c r="AL836" s="416" t="str">
        <f t="shared" si="199"/>
        <v/>
      </c>
      <c r="AM836" s="416" t="str">
        <f t="shared" si="200"/>
        <v/>
      </c>
      <c r="AN836" s="731"/>
      <c r="AO836" s="732"/>
      <c r="AP836" s="732"/>
      <c r="AQ836" s="479"/>
      <c r="AR836" s="479"/>
      <c r="AS836" s="584"/>
      <c r="AT836" s="584"/>
      <c r="AU836" s="585" t="str">
        <f t="shared" si="185"/>
        <v/>
      </c>
      <c r="AV836" s="585" t="str">
        <f t="shared" si="186"/>
        <v/>
      </c>
      <c r="AW836" s="479"/>
      <c r="AX836" s="479"/>
      <c r="AY836" s="587" t="str">
        <f t="shared" si="192"/>
        <v/>
      </c>
      <c r="AZ836" s="587" t="str">
        <f t="shared" si="193"/>
        <v/>
      </c>
      <c r="BA836" s="587" t="str">
        <f t="shared" si="194"/>
        <v/>
      </c>
      <c r="BB836" s="587" t="str">
        <f t="shared" si="195"/>
        <v/>
      </c>
      <c r="BC836" s="587" t="str">
        <f t="shared" si="196"/>
        <v/>
      </c>
      <c r="BD836" s="587" t="str">
        <f t="shared" si="197"/>
        <v/>
      </c>
      <c r="BE836" s="808"/>
      <c r="BF836" s="646"/>
      <c r="BG836" s="649"/>
      <c r="BH836" s="649"/>
    </row>
    <row r="837" spans="2:60" ht="13.5" customHeight="1" x14ac:dyDescent="0.25">
      <c r="B837" s="401"/>
      <c r="D837" s="416">
        <f t="shared" si="201"/>
        <v>827</v>
      </c>
      <c r="E837" s="534"/>
      <c r="F837" s="534"/>
      <c r="G837" s="534"/>
      <c r="H837" s="534"/>
      <c r="I837" s="571"/>
      <c r="J837" s="571"/>
      <c r="K837" s="571"/>
      <c r="L837" s="571"/>
      <c r="M837" s="571"/>
      <c r="N837" s="484"/>
      <c r="O837" s="484"/>
      <c r="P837" s="586"/>
      <c r="Q837" s="571"/>
      <c r="R837" s="571"/>
      <c r="S837" s="571"/>
      <c r="T837" s="899"/>
      <c r="U837" s="756"/>
      <c r="V837" s="756"/>
      <c r="W837" s="581"/>
      <c r="X837" s="571"/>
      <c r="Y837" s="571"/>
      <c r="Z837" s="571"/>
      <c r="AA837" s="791"/>
      <c r="AB837" s="583"/>
      <c r="AC837" s="571"/>
      <c r="AD837" s="813"/>
      <c r="AE837" s="646"/>
      <c r="AF837" s="730"/>
      <c r="AG837" s="646"/>
      <c r="AH837" s="730"/>
      <c r="AI837" s="646"/>
      <c r="AJ837" s="416">
        <f t="shared" si="198"/>
        <v>827</v>
      </c>
      <c r="AK837" s="416" t="str">
        <f t="shared" si="191"/>
        <v/>
      </c>
      <c r="AL837" s="416" t="str">
        <f t="shared" si="199"/>
        <v/>
      </c>
      <c r="AM837" s="416" t="str">
        <f t="shared" si="200"/>
        <v/>
      </c>
      <c r="AN837" s="731"/>
      <c r="AO837" s="732"/>
      <c r="AP837" s="732"/>
      <c r="AQ837" s="479"/>
      <c r="AR837" s="479"/>
      <c r="AS837" s="584"/>
      <c r="AT837" s="584"/>
      <c r="AU837" s="585" t="str">
        <f t="shared" si="185"/>
        <v/>
      </c>
      <c r="AV837" s="585" t="str">
        <f t="shared" si="186"/>
        <v/>
      </c>
      <c r="AW837" s="479"/>
      <c r="AX837" s="479"/>
      <c r="AY837" s="587" t="str">
        <f t="shared" si="192"/>
        <v/>
      </c>
      <c r="AZ837" s="587" t="str">
        <f t="shared" si="193"/>
        <v/>
      </c>
      <c r="BA837" s="587" t="str">
        <f t="shared" si="194"/>
        <v/>
      </c>
      <c r="BB837" s="587" t="str">
        <f t="shared" si="195"/>
        <v/>
      </c>
      <c r="BC837" s="587" t="str">
        <f t="shared" si="196"/>
        <v/>
      </c>
      <c r="BD837" s="587" t="str">
        <f t="shared" si="197"/>
        <v/>
      </c>
      <c r="BE837" s="808"/>
      <c r="BF837" s="646"/>
      <c r="BG837" s="649"/>
      <c r="BH837" s="649"/>
    </row>
    <row r="838" spans="2:60" ht="13.5" customHeight="1" x14ac:dyDescent="0.25">
      <c r="B838" s="401"/>
      <c r="D838" s="416">
        <f t="shared" si="201"/>
        <v>828</v>
      </c>
      <c r="E838" s="534"/>
      <c r="F838" s="534"/>
      <c r="G838" s="534"/>
      <c r="H838" s="534"/>
      <c r="I838" s="571"/>
      <c r="J838" s="571"/>
      <c r="K838" s="571"/>
      <c r="L838" s="571"/>
      <c r="M838" s="571"/>
      <c r="N838" s="484"/>
      <c r="O838" s="484"/>
      <c r="P838" s="586"/>
      <c r="Q838" s="571"/>
      <c r="R838" s="571"/>
      <c r="S838" s="571"/>
      <c r="T838" s="899"/>
      <c r="U838" s="756"/>
      <c r="V838" s="756"/>
      <c r="W838" s="581"/>
      <c r="X838" s="571"/>
      <c r="Y838" s="571"/>
      <c r="Z838" s="571"/>
      <c r="AA838" s="791"/>
      <c r="AB838" s="583"/>
      <c r="AC838" s="571"/>
      <c r="AD838" s="813"/>
      <c r="AE838" s="646"/>
      <c r="AF838" s="730"/>
      <c r="AG838" s="646"/>
      <c r="AH838" s="730"/>
      <c r="AI838" s="646"/>
      <c r="AJ838" s="416">
        <f t="shared" si="198"/>
        <v>828</v>
      </c>
      <c r="AK838" s="416" t="str">
        <f t="shared" si="191"/>
        <v/>
      </c>
      <c r="AL838" s="416" t="str">
        <f t="shared" si="199"/>
        <v/>
      </c>
      <c r="AM838" s="416" t="str">
        <f t="shared" si="200"/>
        <v/>
      </c>
      <c r="AN838" s="731"/>
      <c r="AO838" s="732"/>
      <c r="AP838" s="732"/>
      <c r="AQ838" s="479"/>
      <c r="AR838" s="479"/>
      <c r="AS838" s="584"/>
      <c r="AT838" s="584"/>
      <c r="AU838" s="585" t="str">
        <f t="shared" si="185"/>
        <v/>
      </c>
      <c r="AV838" s="585" t="str">
        <f t="shared" si="186"/>
        <v/>
      </c>
      <c r="AW838" s="479"/>
      <c r="AX838" s="479"/>
      <c r="AY838" s="587" t="str">
        <f t="shared" si="192"/>
        <v/>
      </c>
      <c r="AZ838" s="587" t="str">
        <f t="shared" si="193"/>
        <v/>
      </c>
      <c r="BA838" s="587" t="str">
        <f t="shared" si="194"/>
        <v/>
      </c>
      <c r="BB838" s="587" t="str">
        <f t="shared" si="195"/>
        <v/>
      </c>
      <c r="BC838" s="587" t="str">
        <f t="shared" si="196"/>
        <v/>
      </c>
      <c r="BD838" s="587" t="str">
        <f t="shared" si="197"/>
        <v/>
      </c>
      <c r="BE838" s="808"/>
      <c r="BF838" s="646"/>
      <c r="BG838" s="649"/>
      <c r="BH838" s="649"/>
    </row>
    <row r="839" spans="2:60" ht="13.5" customHeight="1" x14ac:dyDescent="0.25">
      <c r="B839" s="401"/>
      <c r="D839" s="416">
        <f t="shared" si="201"/>
        <v>829</v>
      </c>
      <c r="E839" s="534"/>
      <c r="F839" s="534"/>
      <c r="G839" s="534"/>
      <c r="H839" s="534"/>
      <c r="I839" s="571"/>
      <c r="J839" s="571"/>
      <c r="K839" s="571"/>
      <c r="L839" s="571"/>
      <c r="M839" s="571"/>
      <c r="N839" s="484"/>
      <c r="O839" s="484"/>
      <c r="P839" s="586"/>
      <c r="Q839" s="571"/>
      <c r="R839" s="571"/>
      <c r="S839" s="571"/>
      <c r="T839" s="899"/>
      <c r="U839" s="756"/>
      <c r="V839" s="756"/>
      <c r="W839" s="581"/>
      <c r="X839" s="571"/>
      <c r="Y839" s="571"/>
      <c r="Z839" s="571"/>
      <c r="AA839" s="791"/>
      <c r="AB839" s="583"/>
      <c r="AC839" s="571"/>
      <c r="AD839" s="813"/>
      <c r="AE839" s="646"/>
      <c r="AF839" s="730"/>
      <c r="AG839" s="646"/>
      <c r="AH839" s="730"/>
      <c r="AI839" s="646"/>
      <c r="AJ839" s="416">
        <f t="shared" si="198"/>
        <v>829</v>
      </c>
      <c r="AK839" s="416" t="str">
        <f t="shared" si="191"/>
        <v/>
      </c>
      <c r="AL839" s="416" t="str">
        <f t="shared" si="199"/>
        <v/>
      </c>
      <c r="AM839" s="416" t="str">
        <f t="shared" si="200"/>
        <v/>
      </c>
      <c r="AN839" s="731"/>
      <c r="AO839" s="732"/>
      <c r="AP839" s="732"/>
      <c r="AQ839" s="479"/>
      <c r="AR839" s="479"/>
      <c r="AS839" s="584"/>
      <c r="AT839" s="584"/>
      <c r="AU839" s="585" t="str">
        <f t="shared" si="185"/>
        <v/>
      </c>
      <c r="AV839" s="585" t="str">
        <f t="shared" si="186"/>
        <v/>
      </c>
      <c r="AW839" s="479"/>
      <c r="AX839" s="479"/>
      <c r="AY839" s="587" t="str">
        <f t="shared" si="192"/>
        <v/>
      </c>
      <c r="AZ839" s="587" t="str">
        <f t="shared" si="193"/>
        <v/>
      </c>
      <c r="BA839" s="587" t="str">
        <f t="shared" si="194"/>
        <v/>
      </c>
      <c r="BB839" s="587" t="str">
        <f t="shared" si="195"/>
        <v/>
      </c>
      <c r="BC839" s="587" t="str">
        <f t="shared" si="196"/>
        <v/>
      </c>
      <c r="BD839" s="587" t="str">
        <f t="shared" si="197"/>
        <v/>
      </c>
      <c r="BE839" s="808"/>
      <c r="BF839" s="646"/>
      <c r="BG839" s="649"/>
      <c r="BH839" s="649"/>
    </row>
    <row r="840" spans="2:60" ht="13.5" customHeight="1" x14ac:dyDescent="0.25">
      <c r="B840" s="401"/>
      <c r="D840" s="416">
        <f t="shared" si="201"/>
        <v>830</v>
      </c>
      <c r="E840" s="534"/>
      <c r="F840" s="534"/>
      <c r="G840" s="534"/>
      <c r="H840" s="534"/>
      <c r="I840" s="571"/>
      <c r="J840" s="571"/>
      <c r="K840" s="571"/>
      <c r="L840" s="571"/>
      <c r="M840" s="571"/>
      <c r="N840" s="484"/>
      <c r="O840" s="484"/>
      <c r="P840" s="586"/>
      <c r="Q840" s="571"/>
      <c r="R840" s="571"/>
      <c r="S840" s="571"/>
      <c r="T840" s="899"/>
      <c r="U840" s="756"/>
      <c r="V840" s="756"/>
      <c r="W840" s="581"/>
      <c r="X840" s="571"/>
      <c r="Y840" s="571"/>
      <c r="Z840" s="571"/>
      <c r="AA840" s="791"/>
      <c r="AB840" s="583"/>
      <c r="AC840" s="571"/>
      <c r="AD840" s="813"/>
      <c r="AE840" s="646"/>
      <c r="AF840" s="730"/>
      <c r="AG840" s="646"/>
      <c r="AH840" s="730"/>
      <c r="AI840" s="646"/>
      <c r="AJ840" s="416">
        <f t="shared" si="198"/>
        <v>830</v>
      </c>
      <c r="AK840" s="416" t="str">
        <f t="shared" si="191"/>
        <v/>
      </c>
      <c r="AL840" s="416" t="str">
        <f t="shared" si="199"/>
        <v/>
      </c>
      <c r="AM840" s="416" t="str">
        <f t="shared" si="200"/>
        <v/>
      </c>
      <c r="AN840" s="731"/>
      <c r="AO840" s="732"/>
      <c r="AP840" s="732"/>
      <c r="AQ840" s="479"/>
      <c r="AR840" s="479"/>
      <c r="AS840" s="584"/>
      <c r="AT840" s="584"/>
      <c r="AU840" s="585" t="str">
        <f t="shared" si="185"/>
        <v/>
      </c>
      <c r="AV840" s="585" t="str">
        <f t="shared" si="186"/>
        <v/>
      </c>
      <c r="AW840" s="479"/>
      <c r="AX840" s="479"/>
      <c r="AY840" s="587" t="str">
        <f t="shared" si="192"/>
        <v/>
      </c>
      <c r="AZ840" s="587" t="str">
        <f t="shared" si="193"/>
        <v/>
      </c>
      <c r="BA840" s="587" t="str">
        <f t="shared" si="194"/>
        <v/>
      </c>
      <c r="BB840" s="587" t="str">
        <f t="shared" si="195"/>
        <v/>
      </c>
      <c r="BC840" s="587" t="str">
        <f t="shared" si="196"/>
        <v/>
      </c>
      <c r="BD840" s="587" t="str">
        <f t="shared" si="197"/>
        <v/>
      </c>
      <c r="BE840" s="808"/>
      <c r="BF840" s="646"/>
      <c r="BG840" s="649"/>
      <c r="BH840" s="649"/>
    </row>
    <row r="841" spans="2:60" ht="13.5" customHeight="1" x14ac:dyDescent="0.25">
      <c r="B841" s="401"/>
      <c r="D841" s="416">
        <f t="shared" si="201"/>
        <v>831</v>
      </c>
      <c r="E841" s="534"/>
      <c r="F841" s="534"/>
      <c r="G841" s="534"/>
      <c r="H841" s="534"/>
      <c r="I841" s="571"/>
      <c r="J841" s="571"/>
      <c r="K841" s="571"/>
      <c r="L841" s="571"/>
      <c r="M841" s="571"/>
      <c r="N841" s="484"/>
      <c r="O841" s="484"/>
      <c r="P841" s="586"/>
      <c r="Q841" s="571"/>
      <c r="R841" s="571"/>
      <c r="S841" s="571"/>
      <c r="T841" s="899"/>
      <c r="U841" s="756"/>
      <c r="V841" s="756"/>
      <c r="W841" s="581"/>
      <c r="X841" s="571"/>
      <c r="Y841" s="571"/>
      <c r="Z841" s="571"/>
      <c r="AA841" s="791"/>
      <c r="AB841" s="583"/>
      <c r="AC841" s="571"/>
      <c r="AD841" s="813"/>
      <c r="AE841" s="646"/>
      <c r="AF841" s="730"/>
      <c r="AG841" s="646"/>
      <c r="AH841" s="730"/>
      <c r="AI841" s="646"/>
      <c r="AJ841" s="416">
        <f t="shared" si="198"/>
        <v>831</v>
      </c>
      <c r="AK841" s="416" t="str">
        <f t="shared" si="191"/>
        <v/>
      </c>
      <c r="AL841" s="416" t="str">
        <f t="shared" si="199"/>
        <v/>
      </c>
      <c r="AM841" s="416" t="str">
        <f t="shared" si="200"/>
        <v/>
      </c>
      <c r="AN841" s="731"/>
      <c r="AO841" s="732"/>
      <c r="AP841" s="732"/>
      <c r="AQ841" s="479"/>
      <c r="AR841" s="479"/>
      <c r="AS841" s="584"/>
      <c r="AT841" s="584"/>
      <c r="AU841" s="585" t="str">
        <f t="shared" si="185"/>
        <v/>
      </c>
      <c r="AV841" s="585" t="str">
        <f t="shared" si="186"/>
        <v/>
      </c>
      <c r="AW841" s="479"/>
      <c r="AX841" s="479"/>
      <c r="AY841" s="587" t="str">
        <f t="shared" si="192"/>
        <v/>
      </c>
      <c r="AZ841" s="587" t="str">
        <f t="shared" si="193"/>
        <v/>
      </c>
      <c r="BA841" s="587" t="str">
        <f t="shared" si="194"/>
        <v/>
      </c>
      <c r="BB841" s="587" t="str">
        <f t="shared" si="195"/>
        <v/>
      </c>
      <c r="BC841" s="587" t="str">
        <f t="shared" si="196"/>
        <v/>
      </c>
      <c r="BD841" s="587" t="str">
        <f t="shared" si="197"/>
        <v/>
      </c>
      <c r="BE841" s="808"/>
      <c r="BF841" s="646"/>
      <c r="BG841" s="649"/>
      <c r="BH841" s="649"/>
    </row>
    <row r="842" spans="2:60" ht="13.5" customHeight="1" x14ac:dyDescent="0.25">
      <c r="B842" s="401"/>
      <c r="D842" s="416">
        <f t="shared" si="201"/>
        <v>832</v>
      </c>
      <c r="E842" s="534"/>
      <c r="F842" s="534"/>
      <c r="G842" s="534"/>
      <c r="H842" s="534"/>
      <c r="I842" s="571"/>
      <c r="J842" s="571"/>
      <c r="K842" s="571"/>
      <c r="L842" s="571"/>
      <c r="M842" s="571"/>
      <c r="N842" s="484"/>
      <c r="O842" s="484"/>
      <c r="P842" s="586"/>
      <c r="Q842" s="571"/>
      <c r="R842" s="571"/>
      <c r="S842" s="571"/>
      <c r="T842" s="899"/>
      <c r="U842" s="756"/>
      <c r="V842" s="756"/>
      <c r="W842" s="581"/>
      <c r="X842" s="571"/>
      <c r="Y842" s="571"/>
      <c r="Z842" s="571"/>
      <c r="AA842" s="791"/>
      <c r="AB842" s="583"/>
      <c r="AC842" s="571"/>
      <c r="AD842" s="813"/>
      <c r="AE842" s="646"/>
      <c r="AF842" s="730"/>
      <c r="AG842" s="646"/>
      <c r="AH842" s="730"/>
      <c r="AI842" s="646"/>
      <c r="AJ842" s="416">
        <f t="shared" si="198"/>
        <v>832</v>
      </c>
      <c r="AK842" s="416" t="str">
        <f t="shared" si="191"/>
        <v/>
      </c>
      <c r="AL842" s="416" t="str">
        <f t="shared" si="199"/>
        <v/>
      </c>
      <c r="AM842" s="416" t="str">
        <f t="shared" si="200"/>
        <v/>
      </c>
      <c r="AN842" s="731"/>
      <c r="AO842" s="732"/>
      <c r="AP842" s="732"/>
      <c r="AQ842" s="479"/>
      <c r="AR842" s="479"/>
      <c r="AS842" s="584"/>
      <c r="AT842" s="584"/>
      <c r="AU842" s="585" t="str">
        <f t="shared" si="185"/>
        <v/>
      </c>
      <c r="AV842" s="585" t="str">
        <f t="shared" si="186"/>
        <v/>
      </c>
      <c r="AW842" s="479"/>
      <c r="AX842" s="479"/>
      <c r="AY842" s="587" t="str">
        <f t="shared" si="192"/>
        <v/>
      </c>
      <c r="AZ842" s="587" t="str">
        <f t="shared" si="193"/>
        <v/>
      </c>
      <c r="BA842" s="587" t="str">
        <f t="shared" si="194"/>
        <v/>
      </c>
      <c r="BB842" s="587" t="str">
        <f t="shared" si="195"/>
        <v/>
      </c>
      <c r="BC842" s="587" t="str">
        <f t="shared" si="196"/>
        <v/>
      </c>
      <c r="BD842" s="587" t="str">
        <f t="shared" si="197"/>
        <v/>
      </c>
      <c r="BE842" s="808"/>
      <c r="BF842" s="646"/>
      <c r="BG842" s="649"/>
      <c r="BH842" s="649"/>
    </row>
    <row r="843" spans="2:60" ht="13.5" customHeight="1" x14ac:dyDescent="0.25">
      <c r="B843" s="401"/>
      <c r="D843" s="416">
        <f t="shared" si="201"/>
        <v>833</v>
      </c>
      <c r="E843" s="534"/>
      <c r="F843" s="534"/>
      <c r="G843" s="534"/>
      <c r="H843" s="534"/>
      <c r="I843" s="571"/>
      <c r="J843" s="571"/>
      <c r="K843" s="571"/>
      <c r="L843" s="571"/>
      <c r="M843" s="571"/>
      <c r="N843" s="484"/>
      <c r="O843" s="484"/>
      <c r="P843" s="586"/>
      <c r="Q843" s="571"/>
      <c r="R843" s="571"/>
      <c r="S843" s="571"/>
      <c r="T843" s="899"/>
      <c r="U843" s="756"/>
      <c r="V843" s="756"/>
      <c r="W843" s="581"/>
      <c r="X843" s="571"/>
      <c r="Y843" s="571"/>
      <c r="Z843" s="571"/>
      <c r="AA843" s="791"/>
      <c r="AB843" s="583"/>
      <c r="AC843" s="571"/>
      <c r="AD843" s="813"/>
      <c r="AE843" s="646"/>
      <c r="AF843" s="730"/>
      <c r="AG843" s="646"/>
      <c r="AH843" s="730"/>
      <c r="AI843" s="646"/>
      <c r="AJ843" s="416">
        <f t="shared" si="198"/>
        <v>833</v>
      </c>
      <c r="AK843" s="416" t="str">
        <f t="shared" si="191"/>
        <v/>
      </c>
      <c r="AL843" s="416" t="str">
        <f t="shared" si="199"/>
        <v/>
      </c>
      <c r="AM843" s="416" t="str">
        <f t="shared" si="200"/>
        <v/>
      </c>
      <c r="AN843" s="731"/>
      <c r="AO843" s="732"/>
      <c r="AP843" s="732"/>
      <c r="AQ843" s="479"/>
      <c r="AR843" s="479"/>
      <c r="AS843" s="584"/>
      <c r="AT843" s="584"/>
      <c r="AU843" s="585" t="str">
        <f t="shared" si="185"/>
        <v/>
      </c>
      <c r="AV843" s="585" t="str">
        <f t="shared" si="186"/>
        <v/>
      </c>
      <c r="AW843" s="479"/>
      <c r="AX843" s="479"/>
      <c r="AY843" s="587" t="str">
        <f t="shared" si="192"/>
        <v/>
      </c>
      <c r="AZ843" s="587" t="str">
        <f t="shared" si="193"/>
        <v/>
      </c>
      <c r="BA843" s="587" t="str">
        <f t="shared" si="194"/>
        <v/>
      </c>
      <c r="BB843" s="587" t="str">
        <f t="shared" si="195"/>
        <v/>
      </c>
      <c r="BC843" s="587" t="str">
        <f t="shared" si="196"/>
        <v/>
      </c>
      <c r="BD843" s="587" t="str">
        <f t="shared" si="197"/>
        <v/>
      </c>
      <c r="BE843" s="808"/>
      <c r="BF843" s="646"/>
      <c r="BG843" s="649"/>
      <c r="BH843" s="649"/>
    </row>
    <row r="844" spans="2:60" ht="13.5" customHeight="1" x14ac:dyDescent="0.25">
      <c r="B844" s="401"/>
      <c r="D844" s="416">
        <f t="shared" si="201"/>
        <v>834</v>
      </c>
      <c r="E844" s="534"/>
      <c r="F844" s="534"/>
      <c r="G844" s="534"/>
      <c r="H844" s="534"/>
      <c r="I844" s="571"/>
      <c r="J844" s="571"/>
      <c r="K844" s="571"/>
      <c r="L844" s="571"/>
      <c r="M844" s="571"/>
      <c r="N844" s="484"/>
      <c r="O844" s="484"/>
      <c r="P844" s="586"/>
      <c r="Q844" s="571"/>
      <c r="R844" s="571"/>
      <c r="S844" s="571"/>
      <c r="T844" s="899"/>
      <c r="U844" s="756"/>
      <c r="V844" s="756"/>
      <c r="W844" s="581"/>
      <c r="X844" s="571"/>
      <c r="Y844" s="571"/>
      <c r="Z844" s="571"/>
      <c r="AA844" s="791"/>
      <c r="AB844" s="583"/>
      <c r="AC844" s="571"/>
      <c r="AD844" s="813"/>
      <c r="AE844" s="646"/>
      <c r="AF844" s="730"/>
      <c r="AG844" s="646"/>
      <c r="AH844" s="730"/>
      <c r="AI844" s="646"/>
      <c r="AJ844" s="416">
        <f t="shared" si="198"/>
        <v>834</v>
      </c>
      <c r="AK844" s="416" t="str">
        <f t="shared" si="191"/>
        <v/>
      </c>
      <c r="AL844" s="416" t="str">
        <f t="shared" si="199"/>
        <v/>
      </c>
      <c r="AM844" s="416" t="str">
        <f t="shared" si="200"/>
        <v/>
      </c>
      <c r="AN844" s="731"/>
      <c r="AO844" s="732"/>
      <c r="AP844" s="732"/>
      <c r="AQ844" s="479"/>
      <c r="AR844" s="479"/>
      <c r="AS844" s="584"/>
      <c r="AT844" s="584"/>
      <c r="AU844" s="585" t="str">
        <f t="shared" si="185"/>
        <v/>
      </c>
      <c r="AV844" s="585" t="str">
        <f t="shared" si="186"/>
        <v/>
      </c>
      <c r="AW844" s="479"/>
      <c r="AX844" s="479"/>
      <c r="AY844" s="587" t="str">
        <f t="shared" si="192"/>
        <v/>
      </c>
      <c r="AZ844" s="587" t="str">
        <f t="shared" si="193"/>
        <v/>
      </c>
      <c r="BA844" s="587" t="str">
        <f t="shared" si="194"/>
        <v/>
      </c>
      <c r="BB844" s="587" t="str">
        <f t="shared" si="195"/>
        <v/>
      </c>
      <c r="BC844" s="587" t="str">
        <f t="shared" si="196"/>
        <v/>
      </c>
      <c r="BD844" s="587" t="str">
        <f t="shared" si="197"/>
        <v/>
      </c>
      <c r="BE844" s="808"/>
      <c r="BF844" s="646"/>
      <c r="BG844" s="649"/>
      <c r="BH844" s="649"/>
    </row>
    <row r="845" spans="2:60" ht="13.5" customHeight="1" x14ac:dyDescent="0.25">
      <c r="B845" s="401"/>
      <c r="D845" s="416">
        <f t="shared" si="201"/>
        <v>835</v>
      </c>
      <c r="E845" s="534"/>
      <c r="F845" s="534"/>
      <c r="G845" s="534"/>
      <c r="H845" s="534"/>
      <c r="I845" s="571"/>
      <c r="J845" s="571"/>
      <c r="K845" s="571"/>
      <c r="L845" s="571"/>
      <c r="M845" s="571"/>
      <c r="N845" s="484"/>
      <c r="O845" s="484"/>
      <c r="P845" s="586"/>
      <c r="Q845" s="571"/>
      <c r="R845" s="571"/>
      <c r="S845" s="571"/>
      <c r="T845" s="899"/>
      <c r="U845" s="756"/>
      <c r="V845" s="756"/>
      <c r="W845" s="581"/>
      <c r="X845" s="571"/>
      <c r="Y845" s="571"/>
      <c r="Z845" s="571"/>
      <c r="AA845" s="791"/>
      <c r="AB845" s="583"/>
      <c r="AC845" s="571"/>
      <c r="AD845" s="813"/>
      <c r="AE845" s="646"/>
      <c r="AF845" s="730"/>
      <c r="AG845" s="646"/>
      <c r="AH845" s="730"/>
      <c r="AI845" s="646"/>
      <c r="AJ845" s="416">
        <f t="shared" si="198"/>
        <v>835</v>
      </c>
      <c r="AK845" s="416" t="str">
        <f t="shared" si="191"/>
        <v/>
      </c>
      <c r="AL845" s="416" t="str">
        <f t="shared" si="199"/>
        <v/>
      </c>
      <c r="AM845" s="416" t="str">
        <f t="shared" si="200"/>
        <v/>
      </c>
      <c r="AN845" s="731"/>
      <c r="AO845" s="732"/>
      <c r="AP845" s="732"/>
      <c r="AQ845" s="479"/>
      <c r="AR845" s="479"/>
      <c r="AS845" s="584"/>
      <c r="AT845" s="584"/>
      <c r="AU845" s="585" t="str">
        <f t="shared" si="185"/>
        <v/>
      </c>
      <c r="AV845" s="585" t="str">
        <f t="shared" si="186"/>
        <v/>
      </c>
      <c r="AW845" s="479"/>
      <c r="AX845" s="479"/>
      <c r="AY845" s="587" t="str">
        <f t="shared" si="192"/>
        <v/>
      </c>
      <c r="AZ845" s="587" t="str">
        <f t="shared" si="193"/>
        <v/>
      </c>
      <c r="BA845" s="587" t="str">
        <f t="shared" si="194"/>
        <v/>
      </c>
      <c r="BB845" s="587" t="str">
        <f t="shared" si="195"/>
        <v/>
      </c>
      <c r="BC845" s="587" t="str">
        <f t="shared" si="196"/>
        <v/>
      </c>
      <c r="BD845" s="587" t="str">
        <f t="shared" si="197"/>
        <v/>
      </c>
      <c r="BE845" s="808"/>
      <c r="BF845" s="646"/>
      <c r="BG845" s="649"/>
      <c r="BH845" s="649"/>
    </row>
    <row r="846" spans="2:60" ht="13.5" customHeight="1" x14ac:dyDescent="0.25">
      <c r="B846" s="401"/>
      <c r="D846" s="416">
        <f t="shared" si="201"/>
        <v>836</v>
      </c>
      <c r="E846" s="534"/>
      <c r="F846" s="534"/>
      <c r="G846" s="534"/>
      <c r="H846" s="534"/>
      <c r="I846" s="571"/>
      <c r="J846" s="571"/>
      <c r="K846" s="571"/>
      <c r="L846" s="571"/>
      <c r="M846" s="571"/>
      <c r="N846" s="484"/>
      <c r="O846" s="484"/>
      <c r="P846" s="586"/>
      <c r="Q846" s="571"/>
      <c r="R846" s="571"/>
      <c r="S846" s="571"/>
      <c r="T846" s="899"/>
      <c r="U846" s="756"/>
      <c r="V846" s="756"/>
      <c r="W846" s="581"/>
      <c r="X846" s="571"/>
      <c r="Y846" s="571"/>
      <c r="Z846" s="571"/>
      <c r="AA846" s="791"/>
      <c r="AB846" s="583"/>
      <c r="AC846" s="571"/>
      <c r="AD846" s="813"/>
      <c r="AE846" s="646"/>
      <c r="AF846" s="730"/>
      <c r="AG846" s="646"/>
      <c r="AH846" s="730"/>
      <c r="AI846" s="646"/>
      <c r="AJ846" s="416">
        <f t="shared" si="198"/>
        <v>836</v>
      </c>
      <c r="AK846" s="416" t="str">
        <f t="shared" si="191"/>
        <v/>
      </c>
      <c r="AL846" s="416" t="str">
        <f t="shared" si="199"/>
        <v/>
      </c>
      <c r="AM846" s="416" t="str">
        <f t="shared" si="200"/>
        <v/>
      </c>
      <c r="AN846" s="731"/>
      <c r="AO846" s="732"/>
      <c r="AP846" s="732"/>
      <c r="AQ846" s="479"/>
      <c r="AR846" s="479"/>
      <c r="AS846" s="584"/>
      <c r="AT846" s="584"/>
      <c r="AU846" s="585" t="str">
        <f t="shared" si="185"/>
        <v/>
      </c>
      <c r="AV846" s="585" t="str">
        <f t="shared" si="186"/>
        <v/>
      </c>
      <c r="AW846" s="479"/>
      <c r="AX846" s="479"/>
      <c r="AY846" s="587" t="str">
        <f t="shared" si="192"/>
        <v/>
      </c>
      <c r="AZ846" s="587" t="str">
        <f t="shared" si="193"/>
        <v/>
      </c>
      <c r="BA846" s="587" t="str">
        <f t="shared" si="194"/>
        <v/>
      </c>
      <c r="BB846" s="587" t="str">
        <f t="shared" si="195"/>
        <v/>
      </c>
      <c r="BC846" s="587" t="str">
        <f t="shared" si="196"/>
        <v/>
      </c>
      <c r="BD846" s="587" t="str">
        <f t="shared" si="197"/>
        <v/>
      </c>
      <c r="BE846" s="808"/>
      <c r="BF846" s="646"/>
      <c r="BG846" s="649"/>
      <c r="BH846" s="649"/>
    </row>
    <row r="847" spans="2:60" ht="13.5" customHeight="1" x14ac:dyDescent="0.25">
      <c r="B847" s="401"/>
      <c r="D847" s="416">
        <f t="shared" si="201"/>
        <v>837</v>
      </c>
      <c r="E847" s="534"/>
      <c r="F847" s="534"/>
      <c r="G847" s="534"/>
      <c r="H847" s="534"/>
      <c r="I847" s="571"/>
      <c r="J847" s="571"/>
      <c r="K847" s="571"/>
      <c r="L847" s="571"/>
      <c r="M847" s="571"/>
      <c r="N847" s="484"/>
      <c r="O847" s="484"/>
      <c r="P847" s="586"/>
      <c r="Q847" s="571"/>
      <c r="R847" s="571"/>
      <c r="S847" s="571"/>
      <c r="T847" s="899"/>
      <c r="U847" s="756"/>
      <c r="V847" s="756"/>
      <c r="W847" s="581"/>
      <c r="X847" s="571"/>
      <c r="Y847" s="571"/>
      <c r="Z847" s="571"/>
      <c r="AA847" s="791"/>
      <c r="AB847" s="583"/>
      <c r="AC847" s="571"/>
      <c r="AD847" s="813"/>
      <c r="AE847" s="646"/>
      <c r="AF847" s="730"/>
      <c r="AG847" s="646"/>
      <c r="AH847" s="730"/>
      <c r="AI847" s="646"/>
      <c r="AJ847" s="416">
        <f t="shared" si="198"/>
        <v>837</v>
      </c>
      <c r="AK847" s="416" t="str">
        <f t="shared" si="191"/>
        <v/>
      </c>
      <c r="AL847" s="416" t="str">
        <f t="shared" si="199"/>
        <v/>
      </c>
      <c r="AM847" s="416" t="str">
        <f t="shared" si="200"/>
        <v/>
      </c>
      <c r="AN847" s="731"/>
      <c r="AO847" s="732"/>
      <c r="AP847" s="732"/>
      <c r="AQ847" s="479"/>
      <c r="AR847" s="479"/>
      <c r="AS847" s="584"/>
      <c r="AT847" s="584"/>
      <c r="AU847" s="585" t="str">
        <f t="shared" si="185"/>
        <v/>
      </c>
      <c r="AV847" s="585" t="str">
        <f t="shared" si="186"/>
        <v/>
      </c>
      <c r="AW847" s="479"/>
      <c r="AX847" s="479"/>
      <c r="AY847" s="587" t="str">
        <f t="shared" si="192"/>
        <v/>
      </c>
      <c r="AZ847" s="587" t="str">
        <f t="shared" si="193"/>
        <v/>
      </c>
      <c r="BA847" s="587" t="str">
        <f t="shared" si="194"/>
        <v/>
      </c>
      <c r="BB847" s="587" t="str">
        <f t="shared" si="195"/>
        <v/>
      </c>
      <c r="BC847" s="587" t="str">
        <f t="shared" si="196"/>
        <v/>
      </c>
      <c r="BD847" s="587" t="str">
        <f t="shared" si="197"/>
        <v/>
      </c>
      <c r="BE847" s="808"/>
      <c r="BF847" s="646"/>
      <c r="BG847" s="649"/>
      <c r="BH847" s="649"/>
    </row>
    <row r="848" spans="2:60" ht="13.5" customHeight="1" x14ac:dyDescent="0.25">
      <c r="B848" s="401"/>
      <c r="D848" s="416">
        <f t="shared" si="201"/>
        <v>838</v>
      </c>
      <c r="E848" s="534"/>
      <c r="F848" s="534"/>
      <c r="G848" s="534"/>
      <c r="H848" s="534"/>
      <c r="I848" s="571"/>
      <c r="J848" s="571"/>
      <c r="K848" s="571"/>
      <c r="L848" s="571"/>
      <c r="M848" s="571"/>
      <c r="N848" s="484"/>
      <c r="O848" s="484"/>
      <c r="P848" s="586"/>
      <c r="Q848" s="571"/>
      <c r="R848" s="571"/>
      <c r="S848" s="571"/>
      <c r="T848" s="899"/>
      <c r="U848" s="756"/>
      <c r="V848" s="756"/>
      <c r="W848" s="581"/>
      <c r="X848" s="571"/>
      <c r="Y848" s="571"/>
      <c r="Z848" s="571"/>
      <c r="AA848" s="791"/>
      <c r="AB848" s="583"/>
      <c r="AC848" s="571"/>
      <c r="AD848" s="813"/>
      <c r="AE848" s="646"/>
      <c r="AF848" s="730"/>
      <c r="AG848" s="646"/>
      <c r="AH848" s="730"/>
      <c r="AI848" s="646"/>
      <c r="AJ848" s="416">
        <f t="shared" si="198"/>
        <v>838</v>
      </c>
      <c r="AK848" s="416" t="str">
        <f t="shared" si="191"/>
        <v/>
      </c>
      <c r="AL848" s="416" t="str">
        <f t="shared" si="199"/>
        <v/>
      </c>
      <c r="AM848" s="416" t="str">
        <f t="shared" si="200"/>
        <v/>
      </c>
      <c r="AN848" s="731"/>
      <c r="AO848" s="732"/>
      <c r="AP848" s="732"/>
      <c r="AQ848" s="479"/>
      <c r="AR848" s="479"/>
      <c r="AS848" s="584"/>
      <c r="AT848" s="584"/>
      <c r="AU848" s="585" t="str">
        <f t="shared" si="185"/>
        <v/>
      </c>
      <c r="AV848" s="585" t="str">
        <f t="shared" si="186"/>
        <v/>
      </c>
      <c r="AW848" s="479"/>
      <c r="AX848" s="479"/>
      <c r="AY848" s="587" t="str">
        <f t="shared" si="192"/>
        <v/>
      </c>
      <c r="AZ848" s="587" t="str">
        <f t="shared" si="193"/>
        <v/>
      </c>
      <c r="BA848" s="587" t="str">
        <f t="shared" si="194"/>
        <v/>
      </c>
      <c r="BB848" s="587" t="str">
        <f t="shared" si="195"/>
        <v/>
      </c>
      <c r="BC848" s="587" t="str">
        <f t="shared" si="196"/>
        <v/>
      </c>
      <c r="BD848" s="587" t="str">
        <f t="shared" si="197"/>
        <v/>
      </c>
      <c r="BE848" s="808"/>
      <c r="BF848" s="646"/>
      <c r="BG848" s="649"/>
      <c r="BH848" s="649"/>
    </row>
    <row r="849" spans="2:60" ht="13.5" customHeight="1" x14ac:dyDescent="0.25">
      <c r="B849" s="401"/>
      <c r="D849" s="416">
        <f t="shared" si="201"/>
        <v>839</v>
      </c>
      <c r="E849" s="534"/>
      <c r="F849" s="534"/>
      <c r="G849" s="534"/>
      <c r="H849" s="534"/>
      <c r="I849" s="571"/>
      <c r="J849" s="571"/>
      <c r="K849" s="571"/>
      <c r="L849" s="571"/>
      <c r="M849" s="571"/>
      <c r="N849" s="484"/>
      <c r="O849" s="484"/>
      <c r="P849" s="586"/>
      <c r="Q849" s="571"/>
      <c r="R849" s="571"/>
      <c r="S849" s="571"/>
      <c r="T849" s="899"/>
      <c r="U849" s="756"/>
      <c r="V849" s="756"/>
      <c r="W849" s="581"/>
      <c r="X849" s="571"/>
      <c r="Y849" s="571"/>
      <c r="Z849" s="571"/>
      <c r="AA849" s="791"/>
      <c r="AB849" s="583"/>
      <c r="AC849" s="571"/>
      <c r="AD849" s="813"/>
      <c r="AE849" s="646"/>
      <c r="AF849" s="730"/>
      <c r="AG849" s="646"/>
      <c r="AH849" s="730"/>
      <c r="AI849" s="646"/>
      <c r="AJ849" s="416">
        <f t="shared" si="198"/>
        <v>839</v>
      </c>
      <c r="AK849" s="416" t="str">
        <f t="shared" si="191"/>
        <v/>
      </c>
      <c r="AL849" s="416" t="str">
        <f t="shared" si="199"/>
        <v/>
      </c>
      <c r="AM849" s="416" t="str">
        <f t="shared" si="200"/>
        <v/>
      </c>
      <c r="AN849" s="731"/>
      <c r="AO849" s="732"/>
      <c r="AP849" s="732"/>
      <c r="AQ849" s="479"/>
      <c r="AR849" s="479"/>
      <c r="AS849" s="584"/>
      <c r="AT849" s="584"/>
      <c r="AU849" s="585" t="str">
        <f t="shared" si="185"/>
        <v/>
      </c>
      <c r="AV849" s="585" t="str">
        <f t="shared" si="186"/>
        <v/>
      </c>
      <c r="AW849" s="479"/>
      <c r="AX849" s="479"/>
      <c r="AY849" s="587" t="str">
        <f t="shared" si="192"/>
        <v/>
      </c>
      <c r="AZ849" s="587" t="str">
        <f t="shared" si="193"/>
        <v/>
      </c>
      <c r="BA849" s="587" t="str">
        <f t="shared" si="194"/>
        <v/>
      </c>
      <c r="BB849" s="587" t="str">
        <f t="shared" si="195"/>
        <v/>
      </c>
      <c r="BC849" s="587" t="str">
        <f t="shared" si="196"/>
        <v/>
      </c>
      <c r="BD849" s="587" t="str">
        <f t="shared" si="197"/>
        <v/>
      </c>
      <c r="BE849" s="808"/>
      <c r="BF849" s="646"/>
      <c r="BG849" s="649"/>
      <c r="BH849" s="649"/>
    </row>
    <row r="850" spans="2:60" ht="13.5" customHeight="1" x14ac:dyDescent="0.25">
      <c r="B850" s="401"/>
      <c r="D850" s="416">
        <f t="shared" si="201"/>
        <v>840</v>
      </c>
      <c r="E850" s="534"/>
      <c r="F850" s="534"/>
      <c r="G850" s="534"/>
      <c r="H850" s="534"/>
      <c r="I850" s="571"/>
      <c r="J850" s="571"/>
      <c r="K850" s="571"/>
      <c r="L850" s="571"/>
      <c r="M850" s="571"/>
      <c r="N850" s="484"/>
      <c r="O850" s="484"/>
      <c r="P850" s="586"/>
      <c r="Q850" s="571"/>
      <c r="R850" s="571"/>
      <c r="S850" s="571"/>
      <c r="T850" s="899"/>
      <c r="U850" s="756"/>
      <c r="V850" s="756"/>
      <c r="W850" s="581"/>
      <c r="X850" s="571"/>
      <c r="Y850" s="571"/>
      <c r="Z850" s="571"/>
      <c r="AA850" s="791"/>
      <c r="AB850" s="583"/>
      <c r="AC850" s="571"/>
      <c r="AD850" s="813"/>
      <c r="AE850" s="646"/>
      <c r="AF850" s="730"/>
      <c r="AG850" s="646"/>
      <c r="AH850" s="730"/>
      <c r="AI850" s="646"/>
      <c r="AJ850" s="416">
        <f>AJ849+1</f>
        <v>840</v>
      </c>
      <c r="AK850" s="416" t="str">
        <f t="shared" si="191"/>
        <v/>
      </c>
      <c r="AL850" s="416" t="str">
        <f t="shared" si="199"/>
        <v/>
      </c>
      <c r="AM850" s="416" t="str">
        <f t="shared" si="200"/>
        <v/>
      </c>
      <c r="AN850" s="731"/>
      <c r="AO850" s="732"/>
      <c r="AP850" s="732"/>
      <c r="AQ850" s="479"/>
      <c r="AR850" s="479"/>
      <c r="AS850" s="584"/>
      <c r="AT850" s="584"/>
      <c r="AU850" s="585" t="str">
        <f t="shared" si="185"/>
        <v/>
      </c>
      <c r="AV850" s="585" t="str">
        <f t="shared" si="186"/>
        <v/>
      </c>
      <c r="AW850" s="479"/>
      <c r="AX850" s="479"/>
      <c r="AY850" s="587" t="str">
        <f t="shared" si="192"/>
        <v/>
      </c>
      <c r="AZ850" s="587" t="str">
        <f t="shared" si="193"/>
        <v/>
      </c>
      <c r="BA850" s="587" t="str">
        <f t="shared" si="194"/>
        <v/>
      </c>
      <c r="BB850" s="587" t="str">
        <f t="shared" si="195"/>
        <v/>
      </c>
      <c r="BC850" s="587" t="str">
        <f t="shared" si="196"/>
        <v/>
      </c>
      <c r="BD850" s="587" t="str">
        <f t="shared" si="197"/>
        <v/>
      </c>
      <c r="BE850" s="808"/>
      <c r="BF850" s="646"/>
      <c r="BG850" s="649"/>
      <c r="BH850" s="649"/>
    </row>
    <row r="851" spans="2:60" ht="13.5" customHeight="1" x14ac:dyDescent="0.25">
      <c r="B851" s="401"/>
      <c r="D851" s="416">
        <f>D850+1</f>
        <v>841</v>
      </c>
      <c r="E851" s="534"/>
      <c r="F851" s="534"/>
      <c r="G851" s="534"/>
      <c r="H851" s="534"/>
      <c r="I851" s="571"/>
      <c r="J851" s="571"/>
      <c r="K851" s="571"/>
      <c r="L851" s="571"/>
      <c r="M851" s="571"/>
      <c r="N851" s="484"/>
      <c r="O851" s="484"/>
      <c r="P851" s="586"/>
      <c r="Q851" s="571"/>
      <c r="R851" s="571"/>
      <c r="S851" s="571"/>
      <c r="T851" s="899"/>
      <c r="U851" s="756"/>
      <c r="V851" s="756"/>
      <c r="W851" s="581"/>
      <c r="X851" s="571"/>
      <c r="Y851" s="571"/>
      <c r="Z851" s="571"/>
      <c r="AA851" s="791"/>
      <c r="AB851" s="583"/>
      <c r="AC851" s="571"/>
      <c r="AD851" s="813"/>
      <c r="AE851" s="646"/>
      <c r="AF851" s="730"/>
      <c r="AG851" s="646"/>
      <c r="AH851" s="730"/>
      <c r="AI851" s="646"/>
      <c r="AJ851" s="416">
        <f>AJ850+1</f>
        <v>841</v>
      </c>
      <c r="AK851" s="416" t="str">
        <f t="shared" si="191"/>
        <v/>
      </c>
      <c r="AL851" s="416" t="str">
        <f t="shared" si="199"/>
        <v/>
      </c>
      <c r="AM851" s="416" t="str">
        <f t="shared" si="200"/>
        <v/>
      </c>
      <c r="AN851" s="731"/>
      <c r="AO851" s="732"/>
      <c r="AP851" s="732"/>
      <c r="AQ851" s="479"/>
      <c r="AR851" s="479"/>
      <c r="AS851" s="584"/>
      <c r="AT851" s="584"/>
      <c r="AU851" s="585" t="str">
        <f t="shared" si="185"/>
        <v/>
      </c>
      <c r="AV851" s="585" t="str">
        <f t="shared" si="186"/>
        <v/>
      </c>
      <c r="AW851" s="479"/>
      <c r="AX851" s="479"/>
      <c r="AY851" s="587" t="str">
        <f t="shared" si="192"/>
        <v/>
      </c>
      <c r="AZ851" s="587" t="str">
        <f t="shared" si="193"/>
        <v/>
      </c>
      <c r="BA851" s="587" t="str">
        <f t="shared" si="194"/>
        <v/>
      </c>
      <c r="BB851" s="587" t="str">
        <f t="shared" si="195"/>
        <v/>
      </c>
      <c r="BC851" s="587" t="str">
        <f t="shared" si="196"/>
        <v/>
      </c>
      <c r="BD851" s="587" t="str">
        <f t="shared" si="197"/>
        <v/>
      </c>
      <c r="BE851" s="808"/>
      <c r="BF851" s="646"/>
      <c r="BG851" s="649"/>
      <c r="BH851" s="649"/>
    </row>
    <row r="852" spans="2:60" ht="13.5" customHeight="1" x14ac:dyDescent="0.25">
      <c r="B852" s="401"/>
      <c r="D852" s="416">
        <f>D851+1</f>
        <v>842</v>
      </c>
      <c r="E852" s="534"/>
      <c r="F852" s="534"/>
      <c r="G852" s="534"/>
      <c r="H852" s="534"/>
      <c r="I852" s="571"/>
      <c r="J852" s="571"/>
      <c r="K852" s="571"/>
      <c r="L852" s="571"/>
      <c r="M852" s="571"/>
      <c r="N852" s="484"/>
      <c r="O852" s="484"/>
      <c r="P852" s="586"/>
      <c r="Q852" s="571"/>
      <c r="R852" s="571"/>
      <c r="S852" s="571"/>
      <c r="T852" s="899"/>
      <c r="U852" s="756"/>
      <c r="V852" s="756"/>
      <c r="W852" s="581"/>
      <c r="X852" s="571"/>
      <c r="Y852" s="571"/>
      <c r="Z852" s="571"/>
      <c r="AA852" s="791"/>
      <c r="AB852" s="583"/>
      <c r="AC852" s="571"/>
      <c r="AD852" s="813"/>
      <c r="AE852" s="646"/>
      <c r="AF852" s="730"/>
      <c r="AG852" s="646"/>
      <c r="AH852" s="730"/>
      <c r="AI852" s="646"/>
      <c r="AJ852" s="416">
        <f t="shared" ref="AJ852:AJ879" si="202">AJ851+1</f>
        <v>842</v>
      </c>
      <c r="AK852" s="416" t="str">
        <f t="shared" si="191"/>
        <v/>
      </c>
      <c r="AL852" s="416" t="str">
        <f t="shared" si="199"/>
        <v/>
      </c>
      <c r="AM852" s="416" t="str">
        <f t="shared" si="200"/>
        <v/>
      </c>
      <c r="AN852" s="731"/>
      <c r="AO852" s="732"/>
      <c r="AP852" s="732"/>
      <c r="AQ852" s="479"/>
      <c r="AR852" s="479"/>
      <c r="AS852" s="584"/>
      <c r="AT852" s="584"/>
      <c r="AU852" s="585" t="str">
        <f t="shared" si="185"/>
        <v/>
      </c>
      <c r="AV852" s="585" t="str">
        <f t="shared" si="186"/>
        <v/>
      </c>
      <c r="AW852" s="479"/>
      <c r="AX852" s="479"/>
      <c r="AY852" s="587" t="str">
        <f t="shared" si="192"/>
        <v/>
      </c>
      <c r="AZ852" s="587" t="str">
        <f t="shared" si="193"/>
        <v/>
      </c>
      <c r="BA852" s="587" t="str">
        <f t="shared" si="194"/>
        <v/>
      </c>
      <c r="BB852" s="587" t="str">
        <f t="shared" si="195"/>
        <v/>
      </c>
      <c r="BC852" s="587" t="str">
        <f t="shared" si="196"/>
        <v/>
      </c>
      <c r="BD852" s="587" t="str">
        <f t="shared" si="197"/>
        <v/>
      </c>
      <c r="BE852" s="808"/>
      <c r="BF852" s="646"/>
      <c r="BG852" s="649"/>
      <c r="BH852" s="649"/>
    </row>
    <row r="853" spans="2:60" ht="13.5" customHeight="1" x14ac:dyDescent="0.25">
      <c r="B853" s="401"/>
      <c r="D853" s="416">
        <f>D852+1</f>
        <v>843</v>
      </c>
      <c r="E853" s="534"/>
      <c r="F853" s="534"/>
      <c r="G853" s="534"/>
      <c r="H853" s="534"/>
      <c r="I853" s="571"/>
      <c r="J853" s="571"/>
      <c r="K853" s="571"/>
      <c r="L853" s="571"/>
      <c r="M853" s="571"/>
      <c r="N853" s="484"/>
      <c r="O853" s="484"/>
      <c r="P853" s="586"/>
      <c r="Q853" s="571"/>
      <c r="R853" s="571"/>
      <c r="S853" s="571"/>
      <c r="T853" s="899"/>
      <c r="U853" s="756"/>
      <c r="V853" s="756"/>
      <c r="W853" s="581"/>
      <c r="X853" s="571"/>
      <c r="Y853" s="571"/>
      <c r="Z853" s="571"/>
      <c r="AA853" s="791"/>
      <c r="AB853" s="583"/>
      <c r="AC853" s="571"/>
      <c r="AD853" s="813"/>
      <c r="AE853" s="646"/>
      <c r="AF853" s="730"/>
      <c r="AG853" s="646"/>
      <c r="AH853" s="730"/>
      <c r="AI853" s="646"/>
      <c r="AJ853" s="416">
        <f t="shared" si="202"/>
        <v>843</v>
      </c>
      <c r="AK853" s="416" t="str">
        <f t="shared" si="191"/>
        <v/>
      </c>
      <c r="AL853" s="416" t="str">
        <f t="shared" si="199"/>
        <v/>
      </c>
      <c r="AM853" s="416" t="str">
        <f t="shared" si="200"/>
        <v/>
      </c>
      <c r="AN853" s="731"/>
      <c r="AO853" s="732"/>
      <c r="AP853" s="732"/>
      <c r="AQ853" s="479"/>
      <c r="AR853" s="479"/>
      <c r="AS853" s="584"/>
      <c r="AT853" s="584"/>
      <c r="AU853" s="585" t="str">
        <f t="shared" si="185"/>
        <v/>
      </c>
      <c r="AV853" s="585" t="str">
        <f t="shared" si="186"/>
        <v/>
      </c>
      <c r="AW853" s="479"/>
      <c r="AX853" s="479"/>
      <c r="AY853" s="587" t="str">
        <f t="shared" si="192"/>
        <v/>
      </c>
      <c r="AZ853" s="587" t="str">
        <f t="shared" si="193"/>
        <v/>
      </c>
      <c r="BA853" s="587" t="str">
        <f t="shared" si="194"/>
        <v/>
      </c>
      <c r="BB853" s="587" t="str">
        <f t="shared" si="195"/>
        <v/>
      </c>
      <c r="BC853" s="587" t="str">
        <f t="shared" si="196"/>
        <v/>
      </c>
      <c r="BD853" s="587" t="str">
        <f t="shared" si="197"/>
        <v/>
      </c>
      <c r="BE853" s="808"/>
      <c r="BF853" s="646"/>
      <c r="BG853" s="649"/>
      <c r="BH853" s="649"/>
    </row>
    <row r="854" spans="2:60" ht="13.5" customHeight="1" x14ac:dyDescent="0.25">
      <c r="B854" s="401"/>
      <c r="D854" s="416">
        <f t="shared" ref="D854:D881" si="203">D853+1</f>
        <v>844</v>
      </c>
      <c r="E854" s="534"/>
      <c r="F854" s="534"/>
      <c r="G854" s="534"/>
      <c r="H854" s="534"/>
      <c r="I854" s="571"/>
      <c r="J854" s="571"/>
      <c r="K854" s="571"/>
      <c r="L854" s="571"/>
      <c r="M854" s="571"/>
      <c r="N854" s="484"/>
      <c r="O854" s="484"/>
      <c r="P854" s="586"/>
      <c r="Q854" s="571"/>
      <c r="R854" s="571"/>
      <c r="S854" s="571"/>
      <c r="T854" s="899"/>
      <c r="U854" s="756"/>
      <c r="V854" s="756"/>
      <c r="W854" s="581"/>
      <c r="X854" s="571"/>
      <c r="Y854" s="571"/>
      <c r="Z854" s="571"/>
      <c r="AA854" s="791"/>
      <c r="AB854" s="583"/>
      <c r="AC854" s="571"/>
      <c r="AD854" s="813"/>
      <c r="AE854" s="646"/>
      <c r="AF854" s="730"/>
      <c r="AG854" s="646"/>
      <c r="AH854" s="730"/>
      <c r="AI854" s="646"/>
      <c r="AJ854" s="416">
        <f t="shared" si="202"/>
        <v>844</v>
      </c>
      <c r="AK854" s="416" t="str">
        <f t="shared" si="191"/>
        <v/>
      </c>
      <c r="AL854" s="416" t="str">
        <f t="shared" si="199"/>
        <v/>
      </c>
      <c r="AM854" s="416" t="str">
        <f t="shared" si="200"/>
        <v/>
      </c>
      <c r="AN854" s="731"/>
      <c r="AO854" s="732"/>
      <c r="AP854" s="732"/>
      <c r="AQ854" s="479"/>
      <c r="AR854" s="479"/>
      <c r="AS854" s="584"/>
      <c r="AT854" s="584"/>
      <c r="AU854" s="585" t="str">
        <f t="shared" si="185"/>
        <v/>
      </c>
      <c r="AV854" s="585" t="str">
        <f t="shared" si="186"/>
        <v/>
      </c>
      <c r="AW854" s="479"/>
      <c r="AX854" s="479"/>
      <c r="AY854" s="587" t="str">
        <f t="shared" si="192"/>
        <v/>
      </c>
      <c r="AZ854" s="587" t="str">
        <f t="shared" si="193"/>
        <v/>
      </c>
      <c r="BA854" s="587" t="str">
        <f t="shared" si="194"/>
        <v/>
      </c>
      <c r="BB854" s="587" t="str">
        <f t="shared" si="195"/>
        <v/>
      </c>
      <c r="BC854" s="587" t="str">
        <f t="shared" si="196"/>
        <v/>
      </c>
      <c r="BD854" s="587" t="str">
        <f t="shared" si="197"/>
        <v/>
      </c>
      <c r="BE854" s="808"/>
      <c r="BF854" s="646"/>
      <c r="BG854" s="649"/>
      <c r="BH854" s="649"/>
    </row>
    <row r="855" spans="2:60" ht="13.5" customHeight="1" x14ac:dyDescent="0.25">
      <c r="B855" s="401"/>
      <c r="D855" s="416">
        <f t="shared" si="203"/>
        <v>845</v>
      </c>
      <c r="E855" s="534"/>
      <c r="F855" s="534"/>
      <c r="G855" s="534"/>
      <c r="H855" s="534"/>
      <c r="I855" s="571"/>
      <c r="J855" s="571"/>
      <c r="K855" s="571"/>
      <c r="L855" s="571"/>
      <c r="M855" s="571"/>
      <c r="N855" s="484"/>
      <c r="O855" s="484"/>
      <c r="P855" s="586"/>
      <c r="Q855" s="571"/>
      <c r="R855" s="571"/>
      <c r="S855" s="571"/>
      <c r="T855" s="899"/>
      <c r="U855" s="756"/>
      <c r="V855" s="756"/>
      <c r="W855" s="581"/>
      <c r="X855" s="571"/>
      <c r="Y855" s="571"/>
      <c r="Z855" s="571"/>
      <c r="AA855" s="791"/>
      <c r="AB855" s="583"/>
      <c r="AC855" s="571"/>
      <c r="AD855" s="813"/>
      <c r="AE855" s="646"/>
      <c r="AF855" s="730"/>
      <c r="AG855" s="646"/>
      <c r="AH855" s="730"/>
      <c r="AI855" s="646"/>
      <c r="AJ855" s="416">
        <f t="shared" si="202"/>
        <v>845</v>
      </c>
      <c r="AK855" s="416" t="str">
        <f t="shared" si="191"/>
        <v/>
      </c>
      <c r="AL855" s="416" t="str">
        <f t="shared" ref="AL855:AL886" si="204">IF(G855="","",G855)</f>
        <v/>
      </c>
      <c r="AM855" s="416" t="str">
        <f t="shared" ref="AM855:AM886" si="205">IF(H855="","",H855)</f>
        <v/>
      </c>
      <c r="AN855" s="731"/>
      <c r="AO855" s="732"/>
      <c r="AP855" s="732"/>
      <c r="AQ855" s="479"/>
      <c r="AR855" s="479"/>
      <c r="AS855" s="584"/>
      <c r="AT855" s="584"/>
      <c r="AU855" s="585" t="str">
        <f t="shared" si="185"/>
        <v/>
      </c>
      <c r="AV855" s="585" t="str">
        <f t="shared" si="186"/>
        <v/>
      </c>
      <c r="AW855" s="479"/>
      <c r="AX855" s="479"/>
      <c r="AY855" s="587" t="str">
        <f t="shared" si="192"/>
        <v/>
      </c>
      <c r="AZ855" s="587" t="str">
        <f t="shared" si="193"/>
        <v/>
      </c>
      <c r="BA855" s="587" t="str">
        <f t="shared" si="194"/>
        <v/>
      </c>
      <c r="BB855" s="587" t="str">
        <f t="shared" si="195"/>
        <v/>
      </c>
      <c r="BC855" s="587" t="str">
        <f t="shared" si="196"/>
        <v/>
      </c>
      <c r="BD855" s="587" t="str">
        <f t="shared" si="197"/>
        <v/>
      </c>
      <c r="BE855" s="808"/>
      <c r="BF855" s="646"/>
      <c r="BG855" s="649"/>
      <c r="BH855" s="649"/>
    </row>
    <row r="856" spans="2:60" ht="13.5" customHeight="1" x14ac:dyDescent="0.25">
      <c r="B856" s="401"/>
      <c r="D856" s="416">
        <f t="shared" si="203"/>
        <v>846</v>
      </c>
      <c r="E856" s="534"/>
      <c r="F856" s="534"/>
      <c r="G856" s="534"/>
      <c r="H856" s="534"/>
      <c r="I856" s="571"/>
      <c r="J856" s="571"/>
      <c r="K856" s="571"/>
      <c r="L856" s="571"/>
      <c r="M856" s="571"/>
      <c r="N856" s="484"/>
      <c r="O856" s="484"/>
      <c r="P856" s="586"/>
      <c r="Q856" s="571"/>
      <c r="R856" s="571"/>
      <c r="S856" s="571"/>
      <c r="T856" s="899"/>
      <c r="U856" s="756"/>
      <c r="V856" s="756"/>
      <c r="W856" s="581"/>
      <c r="X856" s="571"/>
      <c r="Y856" s="571"/>
      <c r="Z856" s="571"/>
      <c r="AA856" s="791"/>
      <c r="AB856" s="583"/>
      <c r="AC856" s="571"/>
      <c r="AD856" s="813"/>
      <c r="AE856" s="646"/>
      <c r="AF856" s="730"/>
      <c r="AG856" s="646"/>
      <c r="AH856" s="730"/>
      <c r="AI856" s="646"/>
      <c r="AJ856" s="416">
        <f t="shared" si="202"/>
        <v>846</v>
      </c>
      <c r="AK856" s="416" t="str">
        <f t="shared" si="191"/>
        <v/>
      </c>
      <c r="AL856" s="416" t="str">
        <f t="shared" si="204"/>
        <v/>
      </c>
      <c r="AM856" s="416" t="str">
        <f t="shared" si="205"/>
        <v/>
      </c>
      <c r="AN856" s="731"/>
      <c r="AO856" s="732"/>
      <c r="AP856" s="732"/>
      <c r="AQ856" s="479"/>
      <c r="AR856" s="479"/>
      <c r="AS856" s="584"/>
      <c r="AT856" s="584"/>
      <c r="AU856" s="585" t="str">
        <f t="shared" si="185"/>
        <v/>
      </c>
      <c r="AV856" s="585" t="str">
        <f t="shared" si="186"/>
        <v/>
      </c>
      <c r="AW856" s="479"/>
      <c r="AX856" s="479"/>
      <c r="AY856" s="587" t="str">
        <f t="shared" si="192"/>
        <v/>
      </c>
      <c r="AZ856" s="587" t="str">
        <f t="shared" si="193"/>
        <v/>
      </c>
      <c r="BA856" s="587" t="str">
        <f t="shared" si="194"/>
        <v/>
      </c>
      <c r="BB856" s="587" t="str">
        <f t="shared" si="195"/>
        <v/>
      </c>
      <c r="BC856" s="587" t="str">
        <f t="shared" si="196"/>
        <v/>
      </c>
      <c r="BD856" s="587" t="str">
        <f t="shared" si="197"/>
        <v/>
      </c>
      <c r="BE856" s="808"/>
      <c r="BF856" s="646"/>
      <c r="BG856" s="649"/>
      <c r="BH856" s="649"/>
    </row>
    <row r="857" spans="2:60" ht="13.5" customHeight="1" x14ac:dyDescent="0.25">
      <c r="B857" s="401"/>
      <c r="D857" s="416">
        <f t="shared" si="203"/>
        <v>847</v>
      </c>
      <c r="E857" s="534"/>
      <c r="F857" s="534"/>
      <c r="G857" s="534"/>
      <c r="H857" s="534"/>
      <c r="I857" s="571"/>
      <c r="J857" s="571"/>
      <c r="K857" s="571"/>
      <c r="L857" s="571"/>
      <c r="M857" s="571"/>
      <c r="N857" s="484"/>
      <c r="O857" s="484"/>
      <c r="P857" s="586"/>
      <c r="Q857" s="571"/>
      <c r="R857" s="571"/>
      <c r="S857" s="571"/>
      <c r="T857" s="899"/>
      <c r="U857" s="756"/>
      <c r="V857" s="756"/>
      <c r="W857" s="581"/>
      <c r="X857" s="571"/>
      <c r="Y857" s="571"/>
      <c r="Z857" s="571"/>
      <c r="AA857" s="791"/>
      <c r="AB857" s="583"/>
      <c r="AC857" s="571"/>
      <c r="AD857" s="813"/>
      <c r="AE857" s="646"/>
      <c r="AF857" s="730"/>
      <c r="AG857" s="646"/>
      <c r="AH857" s="730"/>
      <c r="AI857" s="646"/>
      <c r="AJ857" s="416">
        <f t="shared" si="202"/>
        <v>847</v>
      </c>
      <c r="AK857" s="416" t="str">
        <f t="shared" si="191"/>
        <v/>
      </c>
      <c r="AL857" s="416" t="str">
        <f t="shared" si="204"/>
        <v/>
      </c>
      <c r="AM857" s="416" t="str">
        <f t="shared" si="205"/>
        <v/>
      </c>
      <c r="AN857" s="731"/>
      <c r="AO857" s="732"/>
      <c r="AP857" s="732"/>
      <c r="AQ857" s="479"/>
      <c r="AR857" s="479"/>
      <c r="AS857" s="584"/>
      <c r="AT857" s="584"/>
      <c r="AU857" s="585" t="str">
        <f t="shared" si="185"/>
        <v/>
      </c>
      <c r="AV857" s="585" t="str">
        <f t="shared" si="186"/>
        <v/>
      </c>
      <c r="AW857" s="479"/>
      <c r="AX857" s="479"/>
      <c r="AY857" s="587" t="str">
        <f t="shared" si="192"/>
        <v/>
      </c>
      <c r="AZ857" s="587" t="str">
        <f t="shared" si="193"/>
        <v/>
      </c>
      <c r="BA857" s="587" t="str">
        <f t="shared" si="194"/>
        <v/>
      </c>
      <c r="BB857" s="587" t="str">
        <f t="shared" si="195"/>
        <v/>
      </c>
      <c r="BC857" s="587" t="str">
        <f t="shared" si="196"/>
        <v/>
      </c>
      <c r="BD857" s="587" t="str">
        <f t="shared" si="197"/>
        <v/>
      </c>
      <c r="BE857" s="808"/>
      <c r="BF857" s="646"/>
      <c r="BG857" s="649"/>
      <c r="BH857" s="649"/>
    </row>
    <row r="858" spans="2:60" ht="13.5" customHeight="1" x14ac:dyDescent="0.25">
      <c r="B858" s="401"/>
      <c r="D858" s="416">
        <f t="shared" si="203"/>
        <v>848</v>
      </c>
      <c r="E858" s="534"/>
      <c r="F858" s="534"/>
      <c r="G858" s="534"/>
      <c r="H858" s="534"/>
      <c r="I858" s="571"/>
      <c r="J858" s="571"/>
      <c r="K858" s="571"/>
      <c r="L858" s="571"/>
      <c r="M858" s="571"/>
      <c r="N858" s="484"/>
      <c r="O858" s="484"/>
      <c r="P858" s="586"/>
      <c r="Q858" s="571"/>
      <c r="R858" s="571"/>
      <c r="S858" s="571"/>
      <c r="T858" s="899"/>
      <c r="U858" s="756"/>
      <c r="V858" s="756"/>
      <c r="W858" s="581"/>
      <c r="X858" s="571"/>
      <c r="Y858" s="571"/>
      <c r="Z858" s="571"/>
      <c r="AA858" s="791"/>
      <c r="AB858" s="583"/>
      <c r="AC858" s="571"/>
      <c r="AD858" s="813"/>
      <c r="AE858" s="646"/>
      <c r="AF858" s="730"/>
      <c r="AG858" s="646"/>
      <c r="AH858" s="730"/>
      <c r="AI858" s="646"/>
      <c r="AJ858" s="416">
        <f t="shared" si="202"/>
        <v>848</v>
      </c>
      <c r="AK858" s="416" t="str">
        <f t="shared" si="191"/>
        <v/>
      </c>
      <c r="AL858" s="416" t="str">
        <f t="shared" si="204"/>
        <v/>
      </c>
      <c r="AM858" s="416" t="str">
        <f t="shared" si="205"/>
        <v/>
      </c>
      <c r="AN858" s="731"/>
      <c r="AO858" s="732"/>
      <c r="AP858" s="732"/>
      <c r="AQ858" s="479"/>
      <c r="AR858" s="479"/>
      <c r="AS858" s="584"/>
      <c r="AT858" s="584"/>
      <c r="AU858" s="585" t="str">
        <f t="shared" si="185"/>
        <v/>
      </c>
      <c r="AV858" s="585" t="str">
        <f t="shared" si="186"/>
        <v/>
      </c>
      <c r="AW858" s="479"/>
      <c r="AX858" s="479"/>
      <c r="AY858" s="587" t="str">
        <f t="shared" si="192"/>
        <v/>
      </c>
      <c r="AZ858" s="587" t="str">
        <f t="shared" si="193"/>
        <v/>
      </c>
      <c r="BA858" s="587" t="str">
        <f t="shared" si="194"/>
        <v/>
      </c>
      <c r="BB858" s="587" t="str">
        <f t="shared" si="195"/>
        <v/>
      </c>
      <c r="BC858" s="587" t="str">
        <f t="shared" si="196"/>
        <v/>
      </c>
      <c r="BD858" s="587" t="str">
        <f t="shared" si="197"/>
        <v/>
      </c>
      <c r="BE858" s="808"/>
      <c r="BF858" s="646"/>
      <c r="BG858" s="649"/>
      <c r="BH858" s="649"/>
    </row>
    <row r="859" spans="2:60" ht="13.5" customHeight="1" x14ac:dyDescent="0.25">
      <c r="B859" s="401"/>
      <c r="D859" s="416">
        <f t="shared" si="203"/>
        <v>849</v>
      </c>
      <c r="E859" s="534"/>
      <c r="F859" s="534"/>
      <c r="G859" s="534"/>
      <c r="H859" s="534"/>
      <c r="I859" s="571"/>
      <c r="J859" s="571"/>
      <c r="K859" s="571"/>
      <c r="L859" s="571"/>
      <c r="M859" s="571"/>
      <c r="N859" s="484"/>
      <c r="O859" s="484"/>
      <c r="P859" s="586"/>
      <c r="Q859" s="571"/>
      <c r="R859" s="571"/>
      <c r="S859" s="571"/>
      <c r="T859" s="899"/>
      <c r="U859" s="756"/>
      <c r="V859" s="756"/>
      <c r="W859" s="581"/>
      <c r="X859" s="571"/>
      <c r="Y859" s="571"/>
      <c r="Z859" s="571"/>
      <c r="AA859" s="791"/>
      <c r="AB859" s="583"/>
      <c r="AC859" s="571"/>
      <c r="AD859" s="813"/>
      <c r="AE859" s="646"/>
      <c r="AF859" s="730"/>
      <c r="AG859" s="646"/>
      <c r="AH859" s="730"/>
      <c r="AI859" s="646"/>
      <c r="AJ859" s="416">
        <f t="shared" si="202"/>
        <v>849</v>
      </c>
      <c r="AK859" s="416" t="str">
        <f t="shared" si="191"/>
        <v/>
      </c>
      <c r="AL859" s="416" t="str">
        <f t="shared" si="204"/>
        <v/>
      </c>
      <c r="AM859" s="416" t="str">
        <f t="shared" si="205"/>
        <v/>
      </c>
      <c r="AN859" s="731"/>
      <c r="AO859" s="732"/>
      <c r="AP859" s="732"/>
      <c r="AQ859" s="479"/>
      <c r="AR859" s="479"/>
      <c r="AS859" s="584"/>
      <c r="AT859" s="584"/>
      <c r="AU859" s="585" t="str">
        <f t="shared" si="185"/>
        <v/>
      </c>
      <c r="AV859" s="585" t="str">
        <f t="shared" si="186"/>
        <v/>
      </c>
      <c r="AW859" s="479"/>
      <c r="AX859" s="479"/>
      <c r="AY859" s="587" t="str">
        <f t="shared" si="192"/>
        <v/>
      </c>
      <c r="AZ859" s="587" t="str">
        <f t="shared" si="193"/>
        <v/>
      </c>
      <c r="BA859" s="587" t="str">
        <f t="shared" si="194"/>
        <v/>
      </c>
      <c r="BB859" s="587" t="str">
        <f t="shared" si="195"/>
        <v/>
      </c>
      <c r="BC859" s="587" t="str">
        <f t="shared" si="196"/>
        <v/>
      </c>
      <c r="BD859" s="587" t="str">
        <f t="shared" si="197"/>
        <v/>
      </c>
      <c r="BE859" s="808"/>
      <c r="BF859" s="646"/>
      <c r="BG859" s="649"/>
      <c r="BH859" s="649"/>
    </row>
    <row r="860" spans="2:60" ht="13.5" customHeight="1" x14ac:dyDescent="0.25">
      <c r="B860" s="401"/>
      <c r="D860" s="416">
        <f t="shared" si="203"/>
        <v>850</v>
      </c>
      <c r="E860" s="534"/>
      <c r="F860" s="534"/>
      <c r="G860" s="534"/>
      <c r="H860" s="534"/>
      <c r="I860" s="571"/>
      <c r="J860" s="571"/>
      <c r="K860" s="571"/>
      <c r="L860" s="571"/>
      <c r="M860" s="571"/>
      <c r="N860" s="484"/>
      <c r="O860" s="484"/>
      <c r="P860" s="586"/>
      <c r="Q860" s="571"/>
      <c r="R860" s="571"/>
      <c r="S860" s="571"/>
      <c r="T860" s="899"/>
      <c r="U860" s="756"/>
      <c r="V860" s="756"/>
      <c r="W860" s="581"/>
      <c r="X860" s="571"/>
      <c r="Y860" s="571"/>
      <c r="Z860" s="571"/>
      <c r="AA860" s="791"/>
      <c r="AB860" s="583"/>
      <c r="AC860" s="571"/>
      <c r="AD860" s="813"/>
      <c r="AE860" s="646"/>
      <c r="AF860" s="730"/>
      <c r="AG860" s="646"/>
      <c r="AH860" s="730"/>
      <c r="AI860" s="646"/>
      <c r="AJ860" s="416">
        <f t="shared" si="202"/>
        <v>850</v>
      </c>
      <c r="AK860" s="416" t="str">
        <f t="shared" si="191"/>
        <v/>
      </c>
      <c r="AL860" s="416" t="str">
        <f t="shared" si="204"/>
        <v/>
      </c>
      <c r="AM860" s="416" t="str">
        <f t="shared" si="205"/>
        <v/>
      </c>
      <c r="AN860" s="731"/>
      <c r="AO860" s="732"/>
      <c r="AP860" s="732"/>
      <c r="AQ860" s="479"/>
      <c r="AR860" s="479"/>
      <c r="AS860" s="584"/>
      <c r="AT860" s="584"/>
      <c r="AU860" s="585" t="str">
        <f t="shared" si="185"/>
        <v/>
      </c>
      <c r="AV860" s="585" t="str">
        <f t="shared" si="186"/>
        <v/>
      </c>
      <c r="AW860" s="479"/>
      <c r="AX860" s="479"/>
      <c r="AY860" s="587" t="str">
        <f t="shared" si="192"/>
        <v/>
      </c>
      <c r="AZ860" s="587" t="str">
        <f t="shared" si="193"/>
        <v/>
      </c>
      <c r="BA860" s="587" t="str">
        <f t="shared" si="194"/>
        <v/>
      </c>
      <c r="BB860" s="587" t="str">
        <f t="shared" si="195"/>
        <v/>
      </c>
      <c r="BC860" s="587" t="str">
        <f t="shared" si="196"/>
        <v/>
      </c>
      <c r="BD860" s="587" t="str">
        <f t="shared" si="197"/>
        <v/>
      </c>
      <c r="BE860" s="808"/>
      <c r="BF860" s="646"/>
      <c r="BG860" s="649"/>
      <c r="BH860" s="649"/>
    </row>
    <row r="861" spans="2:60" ht="13.5" customHeight="1" x14ac:dyDescent="0.25">
      <c r="B861" s="401"/>
      <c r="D861" s="416">
        <f t="shared" si="203"/>
        <v>851</v>
      </c>
      <c r="E861" s="534"/>
      <c r="F861" s="534"/>
      <c r="G861" s="534"/>
      <c r="H861" s="534"/>
      <c r="I861" s="571"/>
      <c r="J861" s="571"/>
      <c r="K861" s="571"/>
      <c r="L861" s="571"/>
      <c r="M861" s="571"/>
      <c r="N861" s="484"/>
      <c r="O861" s="484"/>
      <c r="P861" s="586"/>
      <c r="Q861" s="571"/>
      <c r="R861" s="571"/>
      <c r="S861" s="571"/>
      <c r="T861" s="899"/>
      <c r="U861" s="756"/>
      <c r="V861" s="756"/>
      <c r="W861" s="581"/>
      <c r="X861" s="571"/>
      <c r="Y861" s="571"/>
      <c r="Z861" s="571"/>
      <c r="AA861" s="791"/>
      <c r="AB861" s="583"/>
      <c r="AC861" s="571"/>
      <c r="AD861" s="813"/>
      <c r="AE861" s="646"/>
      <c r="AF861" s="730"/>
      <c r="AG861" s="646"/>
      <c r="AH861" s="730"/>
      <c r="AI861" s="646"/>
      <c r="AJ861" s="416">
        <f t="shared" si="202"/>
        <v>851</v>
      </c>
      <c r="AK861" s="416" t="str">
        <f t="shared" si="191"/>
        <v/>
      </c>
      <c r="AL861" s="416" t="str">
        <f t="shared" si="204"/>
        <v/>
      </c>
      <c r="AM861" s="416" t="str">
        <f t="shared" si="205"/>
        <v/>
      </c>
      <c r="AN861" s="731"/>
      <c r="AO861" s="732"/>
      <c r="AP861" s="732"/>
      <c r="AQ861" s="479"/>
      <c r="AR861" s="479"/>
      <c r="AS861" s="584"/>
      <c r="AT861" s="584"/>
      <c r="AU861" s="585" t="str">
        <f t="shared" si="185"/>
        <v/>
      </c>
      <c r="AV861" s="585" t="str">
        <f t="shared" si="186"/>
        <v/>
      </c>
      <c r="AW861" s="479"/>
      <c r="AX861" s="479"/>
      <c r="AY861" s="587" t="str">
        <f t="shared" si="192"/>
        <v/>
      </c>
      <c r="AZ861" s="587" t="str">
        <f t="shared" si="193"/>
        <v/>
      </c>
      <c r="BA861" s="587" t="str">
        <f t="shared" si="194"/>
        <v/>
      </c>
      <c r="BB861" s="587" t="str">
        <f t="shared" si="195"/>
        <v/>
      </c>
      <c r="BC861" s="587" t="str">
        <f t="shared" si="196"/>
        <v/>
      </c>
      <c r="BD861" s="587" t="str">
        <f t="shared" si="197"/>
        <v/>
      </c>
      <c r="BE861" s="808"/>
      <c r="BF861" s="646"/>
      <c r="BG861" s="649"/>
      <c r="BH861" s="649"/>
    </row>
    <row r="862" spans="2:60" ht="13.5" customHeight="1" x14ac:dyDescent="0.25">
      <c r="B862" s="401"/>
      <c r="D862" s="416">
        <f t="shared" si="203"/>
        <v>852</v>
      </c>
      <c r="E862" s="534"/>
      <c r="F862" s="534"/>
      <c r="G862" s="534"/>
      <c r="H862" s="534"/>
      <c r="I862" s="571"/>
      <c r="J862" s="571"/>
      <c r="K862" s="571"/>
      <c r="L862" s="571"/>
      <c r="M862" s="571"/>
      <c r="N862" s="484"/>
      <c r="O862" s="484"/>
      <c r="P862" s="586"/>
      <c r="Q862" s="571"/>
      <c r="R862" s="571"/>
      <c r="S862" s="571"/>
      <c r="T862" s="899"/>
      <c r="U862" s="756"/>
      <c r="V862" s="756"/>
      <c r="W862" s="581"/>
      <c r="X862" s="571"/>
      <c r="Y862" s="571"/>
      <c r="Z862" s="571"/>
      <c r="AA862" s="791"/>
      <c r="AB862" s="583"/>
      <c r="AC862" s="571"/>
      <c r="AD862" s="813"/>
      <c r="AE862" s="646"/>
      <c r="AF862" s="730"/>
      <c r="AG862" s="646"/>
      <c r="AH862" s="730"/>
      <c r="AI862" s="646"/>
      <c r="AJ862" s="416">
        <f t="shared" si="202"/>
        <v>852</v>
      </c>
      <c r="AK862" s="416" t="str">
        <f t="shared" si="191"/>
        <v/>
      </c>
      <c r="AL862" s="416" t="str">
        <f t="shared" si="204"/>
        <v/>
      </c>
      <c r="AM862" s="416" t="str">
        <f t="shared" si="205"/>
        <v/>
      </c>
      <c r="AN862" s="731"/>
      <c r="AO862" s="732"/>
      <c r="AP862" s="732"/>
      <c r="AQ862" s="479"/>
      <c r="AR862" s="479"/>
      <c r="AS862" s="584"/>
      <c r="AT862" s="584"/>
      <c r="AU862" s="585" t="str">
        <f t="shared" si="185"/>
        <v/>
      </c>
      <c r="AV862" s="585" t="str">
        <f t="shared" si="186"/>
        <v/>
      </c>
      <c r="AW862" s="479"/>
      <c r="AX862" s="479"/>
      <c r="AY862" s="587" t="str">
        <f t="shared" si="192"/>
        <v/>
      </c>
      <c r="AZ862" s="587" t="str">
        <f t="shared" si="193"/>
        <v/>
      </c>
      <c r="BA862" s="587" t="str">
        <f t="shared" si="194"/>
        <v/>
      </c>
      <c r="BB862" s="587" t="str">
        <f t="shared" si="195"/>
        <v/>
      </c>
      <c r="BC862" s="587" t="str">
        <f t="shared" si="196"/>
        <v/>
      </c>
      <c r="BD862" s="587" t="str">
        <f t="shared" si="197"/>
        <v/>
      </c>
      <c r="BE862" s="808"/>
      <c r="BF862" s="646"/>
      <c r="BG862" s="649"/>
      <c r="BH862" s="649"/>
    </row>
    <row r="863" spans="2:60" ht="13.5" customHeight="1" x14ac:dyDescent="0.25">
      <c r="B863" s="401"/>
      <c r="D863" s="416">
        <f t="shared" si="203"/>
        <v>853</v>
      </c>
      <c r="E863" s="534"/>
      <c r="F863" s="534"/>
      <c r="G863" s="534"/>
      <c r="H863" s="534"/>
      <c r="I863" s="571"/>
      <c r="J863" s="571"/>
      <c r="K863" s="571"/>
      <c r="L863" s="571"/>
      <c r="M863" s="571"/>
      <c r="N863" s="484"/>
      <c r="O863" s="484"/>
      <c r="P863" s="586"/>
      <c r="Q863" s="571"/>
      <c r="R863" s="571"/>
      <c r="S863" s="571"/>
      <c r="T863" s="899"/>
      <c r="U863" s="756"/>
      <c r="V863" s="756"/>
      <c r="W863" s="581"/>
      <c r="X863" s="571"/>
      <c r="Y863" s="571"/>
      <c r="Z863" s="571"/>
      <c r="AA863" s="791"/>
      <c r="AB863" s="583"/>
      <c r="AC863" s="571"/>
      <c r="AD863" s="813"/>
      <c r="AE863" s="646"/>
      <c r="AF863" s="730"/>
      <c r="AG863" s="646"/>
      <c r="AH863" s="730"/>
      <c r="AI863" s="646"/>
      <c r="AJ863" s="416">
        <f t="shared" si="202"/>
        <v>853</v>
      </c>
      <c r="AK863" s="416" t="str">
        <f t="shared" si="191"/>
        <v/>
      </c>
      <c r="AL863" s="416" t="str">
        <f t="shared" si="204"/>
        <v/>
      </c>
      <c r="AM863" s="416" t="str">
        <f t="shared" si="205"/>
        <v/>
      </c>
      <c r="AN863" s="731"/>
      <c r="AO863" s="732"/>
      <c r="AP863" s="732"/>
      <c r="AQ863" s="479"/>
      <c r="AR863" s="479"/>
      <c r="AS863" s="584"/>
      <c r="AT863" s="584"/>
      <c r="AU863" s="585" t="str">
        <f t="shared" si="185"/>
        <v/>
      </c>
      <c r="AV863" s="585" t="str">
        <f t="shared" si="186"/>
        <v/>
      </c>
      <c r="AW863" s="479"/>
      <c r="AX863" s="479"/>
      <c r="AY863" s="587" t="str">
        <f t="shared" si="192"/>
        <v/>
      </c>
      <c r="AZ863" s="587" t="str">
        <f t="shared" si="193"/>
        <v/>
      </c>
      <c r="BA863" s="587" t="str">
        <f t="shared" si="194"/>
        <v/>
      </c>
      <c r="BB863" s="587" t="str">
        <f t="shared" si="195"/>
        <v/>
      </c>
      <c r="BC863" s="587" t="str">
        <f t="shared" si="196"/>
        <v/>
      </c>
      <c r="BD863" s="587" t="str">
        <f t="shared" si="197"/>
        <v/>
      </c>
      <c r="BE863" s="808"/>
      <c r="BF863" s="646"/>
      <c r="BG863" s="649"/>
      <c r="BH863" s="649"/>
    </row>
    <row r="864" spans="2:60" ht="13.5" customHeight="1" x14ac:dyDescent="0.25">
      <c r="B864" s="401"/>
      <c r="D864" s="416">
        <f t="shared" si="203"/>
        <v>854</v>
      </c>
      <c r="E864" s="534"/>
      <c r="F864" s="534"/>
      <c r="G864" s="534"/>
      <c r="H864" s="534"/>
      <c r="I864" s="571"/>
      <c r="J864" s="571"/>
      <c r="K864" s="571"/>
      <c r="L864" s="571"/>
      <c r="M864" s="571"/>
      <c r="N864" s="484"/>
      <c r="O864" s="484"/>
      <c r="P864" s="586"/>
      <c r="Q864" s="571"/>
      <c r="R864" s="571"/>
      <c r="S864" s="571"/>
      <c r="T864" s="899"/>
      <c r="U864" s="756"/>
      <c r="V864" s="756"/>
      <c r="W864" s="581"/>
      <c r="X864" s="571"/>
      <c r="Y864" s="571"/>
      <c r="Z864" s="571"/>
      <c r="AA864" s="791"/>
      <c r="AB864" s="583"/>
      <c r="AC864" s="571"/>
      <c r="AD864" s="813"/>
      <c r="AE864" s="646"/>
      <c r="AF864" s="730"/>
      <c r="AG864" s="646"/>
      <c r="AH864" s="730"/>
      <c r="AI864" s="646"/>
      <c r="AJ864" s="416">
        <f t="shared" si="202"/>
        <v>854</v>
      </c>
      <c r="AK864" s="416" t="str">
        <f t="shared" si="191"/>
        <v/>
      </c>
      <c r="AL864" s="416" t="str">
        <f t="shared" si="204"/>
        <v/>
      </c>
      <c r="AM864" s="416" t="str">
        <f t="shared" si="205"/>
        <v/>
      </c>
      <c r="AN864" s="731"/>
      <c r="AO864" s="732"/>
      <c r="AP864" s="732"/>
      <c r="AQ864" s="479"/>
      <c r="AR864" s="479"/>
      <c r="AS864" s="584"/>
      <c r="AT864" s="584"/>
      <c r="AU864" s="585" t="str">
        <f t="shared" si="185"/>
        <v/>
      </c>
      <c r="AV864" s="585" t="str">
        <f t="shared" si="186"/>
        <v/>
      </c>
      <c r="AW864" s="479"/>
      <c r="AX864" s="479"/>
      <c r="AY864" s="587" t="str">
        <f t="shared" si="192"/>
        <v/>
      </c>
      <c r="AZ864" s="587" t="str">
        <f t="shared" si="193"/>
        <v/>
      </c>
      <c r="BA864" s="587" t="str">
        <f t="shared" si="194"/>
        <v/>
      </c>
      <c r="BB864" s="587" t="str">
        <f t="shared" si="195"/>
        <v/>
      </c>
      <c r="BC864" s="587" t="str">
        <f t="shared" si="196"/>
        <v/>
      </c>
      <c r="BD864" s="587" t="str">
        <f t="shared" si="197"/>
        <v/>
      </c>
      <c r="BE864" s="808"/>
      <c r="BF864" s="646"/>
      <c r="BG864" s="649"/>
      <c r="BH864" s="649"/>
    </row>
    <row r="865" spans="2:60" ht="13.5" customHeight="1" x14ac:dyDescent="0.25">
      <c r="B865" s="401"/>
      <c r="D865" s="416">
        <f t="shared" si="203"/>
        <v>855</v>
      </c>
      <c r="E865" s="534"/>
      <c r="F865" s="534"/>
      <c r="G865" s="534"/>
      <c r="H865" s="534"/>
      <c r="I865" s="571"/>
      <c r="J865" s="571"/>
      <c r="K865" s="571"/>
      <c r="L865" s="571"/>
      <c r="M865" s="571"/>
      <c r="N865" s="484"/>
      <c r="O865" s="484"/>
      <c r="P865" s="586"/>
      <c r="Q865" s="571"/>
      <c r="R865" s="571"/>
      <c r="S865" s="571"/>
      <c r="T865" s="899"/>
      <c r="U865" s="756"/>
      <c r="V865" s="756"/>
      <c r="W865" s="581"/>
      <c r="X865" s="571"/>
      <c r="Y865" s="571"/>
      <c r="Z865" s="571"/>
      <c r="AA865" s="791"/>
      <c r="AB865" s="583"/>
      <c r="AC865" s="571"/>
      <c r="AD865" s="813"/>
      <c r="AE865" s="646"/>
      <c r="AF865" s="730"/>
      <c r="AG865" s="646"/>
      <c r="AH865" s="730"/>
      <c r="AI865" s="646"/>
      <c r="AJ865" s="416">
        <f t="shared" si="202"/>
        <v>855</v>
      </c>
      <c r="AK865" s="416" t="str">
        <f t="shared" si="191"/>
        <v/>
      </c>
      <c r="AL865" s="416" t="str">
        <f t="shared" si="204"/>
        <v/>
      </c>
      <c r="AM865" s="416" t="str">
        <f t="shared" si="205"/>
        <v/>
      </c>
      <c r="AN865" s="731"/>
      <c r="AO865" s="732"/>
      <c r="AP865" s="732"/>
      <c r="AQ865" s="479"/>
      <c r="AR865" s="479"/>
      <c r="AS865" s="584"/>
      <c r="AT865" s="584"/>
      <c r="AU865" s="585" t="str">
        <f t="shared" si="185"/>
        <v/>
      </c>
      <c r="AV865" s="585" t="str">
        <f t="shared" si="186"/>
        <v/>
      </c>
      <c r="AW865" s="479"/>
      <c r="AX865" s="479"/>
      <c r="AY865" s="587" t="str">
        <f t="shared" si="192"/>
        <v/>
      </c>
      <c r="AZ865" s="587" t="str">
        <f t="shared" si="193"/>
        <v/>
      </c>
      <c r="BA865" s="587" t="str">
        <f t="shared" si="194"/>
        <v/>
      </c>
      <c r="BB865" s="587" t="str">
        <f t="shared" si="195"/>
        <v/>
      </c>
      <c r="BC865" s="587" t="str">
        <f t="shared" si="196"/>
        <v/>
      </c>
      <c r="BD865" s="587" t="str">
        <f t="shared" si="197"/>
        <v/>
      </c>
      <c r="BE865" s="808"/>
      <c r="BF865" s="646"/>
      <c r="BG865" s="649"/>
      <c r="BH865" s="649"/>
    </row>
    <row r="866" spans="2:60" ht="13.5" customHeight="1" x14ac:dyDescent="0.25">
      <c r="B866" s="401"/>
      <c r="D866" s="416">
        <f t="shared" si="203"/>
        <v>856</v>
      </c>
      <c r="E866" s="534"/>
      <c r="F866" s="534"/>
      <c r="G866" s="534"/>
      <c r="H866" s="534"/>
      <c r="I866" s="571"/>
      <c r="J866" s="571"/>
      <c r="K866" s="571"/>
      <c r="L866" s="571"/>
      <c r="M866" s="571"/>
      <c r="N866" s="484"/>
      <c r="O866" s="484"/>
      <c r="P866" s="586"/>
      <c r="Q866" s="571"/>
      <c r="R866" s="571"/>
      <c r="S866" s="571"/>
      <c r="T866" s="899"/>
      <c r="U866" s="756"/>
      <c r="V866" s="756"/>
      <c r="W866" s="581"/>
      <c r="X866" s="571"/>
      <c r="Y866" s="571"/>
      <c r="Z866" s="571"/>
      <c r="AA866" s="791"/>
      <c r="AB866" s="583"/>
      <c r="AC866" s="571"/>
      <c r="AD866" s="813"/>
      <c r="AE866" s="646"/>
      <c r="AF866" s="730"/>
      <c r="AG866" s="646"/>
      <c r="AH866" s="730"/>
      <c r="AI866" s="646"/>
      <c r="AJ866" s="416">
        <f t="shared" si="202"/>
        <v>856</v>
      </c>
      <c r="AK866" s="416" t="str">
        <f t="shared" si="191"/>
        <v/>
      </c>
      <c r="AL866" s="416" t="str">
        <f t="shared" si="204"/>
        <v/>
      </c>
      <c r="AM866" s="416" t="str">
        <f t="shared" si="205"/>
        <v/>
      </c>
      <c r="AN866" s="731"/>
      <c r="AO866" s="732"/>
      <c r="AP866" s="732"/>
      <c r="AQ866" s="479"/>
      <c r="AR866" s="479"/>
      <c r="AS866" s="584"/>
      <c r="AT866" s="584"/>
      <c r="AU866" s="585" t="str">
        <f t="shared" si="185"/>
        <v/>
      </c>
      <c r="AV866" s="585" t="str">
        <f t="shared" si="186"/>
        <v/>
      </c>
      <c r="AW866" s="479"/>
      <c r="AX866" s="479"/>
      <c r="AY866" s="587" t="str">
        <f t="shared" si="192"/>
        <v/>
      </c>
      <c r="AZ866" s="587" t="str">
        <f t="shared" si="193"/>
        <v/>
      </c>
      <c r="BA866" s="587" t="str">
        <f t="shared" si="194"/>
        <v/>
      </c>
      <c r="BB866" s="587" t="str">
        <f t="shared" si="195"/>
        <v/>
      </c>
      <c r="BC866" s="587" t="str">
        <f t="shared" si="196"/>
        <v/>
      </c>
      <c r="BD866" s="587" t="str">
        <f t="shared" si="197"/>
        <v/>
      </c>
      <c r="BE866" s="808"/>
      <c r="BF866" s="646"/>
      <c r="BG866" s="649"/>
      <c r="BH866" s="649"/>
    </row>
    <row r="867" spans="2:60" ht="13.5" customHeight="1" x14ac:dyDescent="0.25">
      <c r="B867" s="401"/>
      <c r="D867" s="416">
        <f t="shared" si="203"/>
        <v>857</v>
      </c>
      <c r="E867" s="534"/>
      <c r="F867" s="534"/>
      <c r="G867" s="534"/>
      <c r="H867" s="534"/>
      <c r="I867" s="571"/>
      <c r="J867" s="571"/>
      <c r="K867" s="571"/>
      <c r="L867" s="571"/>
      <c r="M867" s="571"/>
      <c r="N867" s="484"/>
      <c r="O867" s="484"/>
      <c r="P867" s="586"/>
      <c r="Q867" s="571"/>
      <c r="R867" s="571"/>
      <c r="S867" s="571"/>
      <c r="T867" s="899"/>
      <c r="U867" s="756"/>
      <c r="V867" s="756"/>
      <c r="W867" s="581"/>
      <c r="X867" s="571"/>
      <c r="Y867" s="571"/>
      <c r="Z867" s="571"/>
      <c r="AA867" s="791"/>
      <c r="AB867" s="583"/>
      <c r="AC867" s="571"/>
      <c r="AD867" s="813"/>
      <c r="AE867" s="646"/>
      <c r="AF867" s="730"/>
      <c r="AG867" s="646"/>
      <c r="AH867" s="730"/>
      <c r="AI867" s="646"/>
      <c r="AJ867" s="416">
        <f t="shared" si="202"/>
        <v>857</v>
      </c>
      <c r="AK867" s="416" t="str">
        <f t="shared" si="191"/>
        <v/>
      </c>
      <c r="AL867" s="416" t="str">
        <f t="shared" si="204"/>
        <v/>
      </c>
      <c r="AM867" s="416" t="str">
        <f t="shared" si="205"/>
        <v/>
      </c>
      <c r="AN867" s="731"/>
      <c r="AO867" s="732"/>
      <c r="AP867" s="732"/>
      <c r="AQ867" s="479"/>
      <c r="AR867" s="479"/>
      <c r="AS867" s="584"/>
      <c r="AT867" s="584"/>
      <c r="AU867" s="585" t="str">
        <f t="shared" si="185"/>
        <v/>
      </c>
      <c r="AV867" s="585" t="str">
        <f t="shared" si="186"/>
        <v/>
      </c>
      <c r="AW867" s="479"/>
      <c r="AX867" s="479"/>
      <c r="AY867" s="587" t="str">
        <f t="shared" si="192"/>
        <v/>
      </c>
      <c r="AZ867" s="587" t="str">
        <f t="shared" si="193"/>
        <v/>
      </c>
      <c r="BA867" s="587" t="str">
        <f t="shared" si="194"/>
        <v/>
      </c>
      <c r="BB867" s="587" t="str">
        <f t="shared" si="195"/>
        <v/>
      </c>
      <c r="BC867" s="587" t="str">
        <f t="shared" si="196"/>
        <v/>
      </c>
      <c r="BD867" s="587" t="str">
        <f t="shared" si="197"/>
        <v/>
      </c>
      <c r="BE867" s="808"/>
      <c r="BF867" s="646"/>
      <c r="BG867" s="649"/>
      <c r="BH867" s="649"/>
    </row>
    <row r="868" spans="2:60" ht="13.5" customHeight="1" x14ac:dyDescent="0.25">
      <c r="B868" s="401"/>
      <c r="D868" s="416">
        <f t="shared" si="203"/>
        <v>858</v>
      </c>
      <c r="E868" s="534"/>
      <c r="F868" s="534"/>
      <c r="G868" s="534"/>
      <c r="H868" s="534"/>
      <c r="I868" s="571"/>
      <c r="J868" s="571"/>
      <c r="K868" s="571"/>
      <c r="L868" s="571"/>
      <c r="M868" s="571"/>
      <c r="N868" s="484"/>
      <c r="O868" s="484"/>
      <c r="P868" s="586"/>
      <c r="Q868" s="571"/>
      <c r="R868" s="571"/>
      <c r="S868" s="571"/>
      <c r="T868" s="899"/>
      <c r="U868" s="756"/>
      <c r="V868" s="756"/>
      <c r="W868" s="581"/>
      <c r="X868" s="571"/>
      <c r="Y868" s="571"/>
      <c r="Z868" s="571"/>
      <c r="AA868" s="791"/>
      <c r="AB868" s="583"/>
      <c r="AC868" s="571"/>
      <c r="AD868" s="813"/>
      <c r="AE868" s="646"/>
      <c r="AF868" s="730"/>
      <c r="AG868" s="646"/>
      <c r="AH868" s="730"/>
      <c r="AI868" s="646"/>
      <c r="AJ868" s="416">
        <f t="shared" si="202"/>
        <v>858</v>
      </c>
      <c r="AK868" s="416" t="str">
        <f t="shared" si="191"/>
        <v/>
      </c>
      <c r="AL868" s="416" t="str">
        <f t="shared" si="204"/>
        <v/>
      </c>
      <c r="AM868" s="416" t="str">
        <f t="shared" si="205"/>
        <v/>
      </c>
      <c r="AN868" s="731"/>
      <c r="AO868" s="732"/>
      <c r="AP868" s="732"/>
      <c r="AQ868" s="479"/>
      <c r="AR868" s="479"/>
      <c r="AS868" s="584"/>
      <c r="AT868" s="584"/>
      <c r="AU868" s="585" t="str">
        <f t="shared" si="185"/>
        <v/>
      </c>
      <c r="AV868" s="585" t="str">
        <f t="shared" si="186"/>
        <v/>
      </c>
      <c r="AW868" s="479"/>
      <c r="AX868" s="479"/>
      <c r="AY868" s="587" t="str">
        <f t="shared" si="192"/>
        <v/>
      </c>
      <c r="AZ868" s="587" t="str">
        <f t="shared" si="193"/>
        <v/>
      </c>
      <c r="BA868" s="587" t="str">
        <f t="shared" si="194"/>
        <v/>
      </c>
      <c r="BB868" s="587" t="str">
        <f t="shared" si="195"/>
        <v/>
      </c>
      <c r="BC868" s="587" t="str">
        <f t="shared" si="196"/>
        <v/>
      </c>
      <c r="BD868" s="587" t="str">
        <f t="shared" si="197"/>
        <v/>
      </c>
      <c r="BE868" s="808"/>
      <c r="BF868" s="646"/>
      <c r="BG868" s="649"/>
      <c r="BH868" s="649"/>
    </row>
    <row r="869" spans="2:60" ht="13.5" customHeight="1" x14ac:dyDescent="0.25">
      <c r="B869" s="401"/>
      <c r="D869" s="416">
        <f t="shared" si="203"/>
        <v>859</v>
      </c>
      <c r="E869" s="534"/>
      <c r="F869" s="534"/>
      <c r="G869" s="534"/>
      <c r="H869" s="534"/>
      <c r="I869" s="571"/>
      <c r="J869" s="571"/>
      <c r="K869" s="571"/>
      <c r="L869" s="571"/>
      <c r="M869" s="571"/>
      <c r="N869" s="484"/>
      <c r="O869" s="484"/>
      <c r="P869" s="586"/>
      <c r="Q869" s="571"/>
      <c r="R869" s="571"/>
      <c r="S869" s="571"/>
      <c r="T869" s="899"/>
      <c r="U869" s="756"/>
      <c r="V869" s="756"/>
      <c r="W869" s="581"/>
      <c r="X869" s="571"/>
      <c r="Y869" s="571"/>
      <c r="Z869" s="571"/>
      <c r="AA869" s="791"/>
      <c r="AB869" s="583"/>
      <c r="AC869" s="571"/>
      <c r="AD869" s="813"/>
      <c r="AE869" s="646"/>
      <c r="AF869" s="730"/>
      <c r="AG869" s="646"/>
      <c r="AH869" s="730"/>
      <c r="AI869" s="646"/>
      <c r="AJ869" s="416">
        <f t="shared" si="202"/>
        <v>859</v>
      </c>
      <c r="AK869" s="416" t="str">
        <f t="shared" si="191"/>
        <v/>
      </c>
      <c r="AL869" s="416" t="str">
        <f t="shared" si="204"/>
        <v/>
      </c>
      <c r="AM869" s="416" t="str">
        <f t="shared" si="205"/>
        <v/>
      </c>
      <c r="AN869" s="731"/>
      <c r="AO869" s="732"/>
      <c r="AP869" s="732"/>
      <c r="AQ869" s="479"/>
      <c r="AR869" s="479"/>
      <c r="AS869" s="584"/>
      <c r="AT869" s="584"/>
      <c r="AU869" s="585" t="str">
        <f t="shared" si="185"/>
        <v/>
      </c>
      <c r="AV869" s="585" t="str">
        <f t="shared" si="186"/>
        <v/>
      </c>
      <c r="AW869" s="479"/>
      <c r="AX869" s="479"/>
      <c r="AY869" s="587" t="str">
        <f t="shared" si="192"/>
        <v/>
      </c>
      <c r="AZ869" s="587" t="str">
        <f t="shared" si="193"/>
        <v/>
      </c>
      <c r="BA869" s="587" t="str">
        <f t="shared" si="194"/>
        <v/>
      </c>
      <c r="BB869" s="587" t="str">
        <f t="shared" si="195"/>
        <v/>
      </c>
      <c r="BC869" s="587" t="str">
        <f t="shared" si="196"/>
        <v/>
      </c>
      <c r="BD869" s="587" t="str">
        <f t="shared" si="197"/>
        <v/>
      </c>
      <c r="BE869" s="808"/>
      <c r="BF869" s="646"/>
      <c r="BG869" s="649"/>
      <c r="BH869" s="649"/>
    </row>
    <row r="870" spans="2:60" ht="13.5" customHeight="1" x14ac:dyDescent="0.25">
      <c r="B870" s="401"/>
      <c r="D870" s="416">
        <f t="shared" si="203"/>
        <v>860</v>
      </c>
      <c r="E870" s="534"/>
      <c r="F870" s="534"/>
      <c r="G870" s="534"/>
      <c r="H870" s="534"/>
      <c r="I870" s="571"/>
      <c r="J870" s="571"/>
      <c r="K870" s="571"/>
      <c r="L870" s="571"/>
      <c r="M870" s="571"/>
      <c r="N870" s="484"/>
      <c r="O870" s="484"/>
      <c r="P870" s="586"/>
      <c r="Q870" s="571"/>
      <c r="R870" s="571"/>
      <c r="S870" s="571"/>
      <c r="T870" s="899"/>
      <c r="U870" s="756"/>
      <c r="V870" s="756"/>
      <c r="W870" s="581"/>
      <c r="X870" s="571"/>
      <c r="Y870" s="571"/>
      <c r="Z870" s="571"/>
      <c r="AA870" s="791"/>
      <c r="AB870" s="583"/>
      <c r="AC870" s="571"/>
      <c r="AD870" s="813"/>
      <c r="AE870" s="646"/>
      <c r="AF870" s="730"/>
      <c r="AG870" s="646"/>
      <c r="AH870" s="730"/>
      <c r="AI870" s="646"/>
      <c r="AJ870" s="416">
        <f t="shared" si="202"/>
        <v>860</v>
      </c>
      <c r="AK870" s="416" t="str">
        <f t="shared" si="191"/>
        <v/>
      </c>
      <c r="AL870" s="416" t="str">
        <f t="shared" si="204"/>
        <v/>
      </c>
      <c r="AM870" s="416" t="str">
        <f t="shared" si="205"/>
        <v/>
      </c>
      <c r="AN870" s="731"/>
      <c r="AO870" s="732"/>
      <c r="AP870" s="732"/>
      <c r="AQ870" s="479"/>
      <c r="AR870" s="479"/>
      <c r="AS870" s="584"/>
      <c r="AT870" s="584"/>
      <c r="AU870" s="585" t="str">
        <f t="shared" si="185"/>
        <v/>
      </c>
      <c r="AV870" s="585" t="str">
        <f t="shared" si="186"/>
        <v/>
      </c>
      <c r="AW870" s="479"/>
      <c r="AX870" s="479"/>
      <c r="AY870" s="587" t="str">
        <f t="shared" si="192"/>
        <v/>
      </c>
      <c r="AZ870" s="587" t="str">
        <f t="shared" si="193"/>
        <v/>
      </c>
      <c r="BA870" s="587" t="str">
        <f t="shared" si="194"/>
        <v/>
      </c>
      <c r="BB870" s="587" t="str">
        <f t="shared" si="195"/>
        <v/>
      </c>
      <c r="BC870" s="587" t="str">
        <f t="shared" si="196"/>
        <v/>
      </c>
      <c r="BD870" s="587" t="str">
        <f t="shared" si="197"/>
        <v/>
      </c>
      <c r="BE870" s="808"/>
      <c r="BF870" s="646"/>
      <c r="BG870" s="649"/>
      <c r="BH870" s="649"/>
    </row>
    <row r="871" spans="2:60" ht="13.5" customHeight="1" x14ac:dyDescent="0.25">
      <c r="B871" s="401"/>
      <c r="D871" s="416">
        <f t="shared" si="203"/>
        <v>861</v>
      </c>
      <c r="E871" s="534"/>
      <c r="F871" s="534"/>
      <c r="G871" s="534"/>
      <c r="H871" s="534"/>
      <c r="I871" s="571"/>
      <c r="J871" s="571"/>
      <c r="K871" s="571"/>
      <c r="L871" s="571"/>
      <c r="M871" s="571"/>
      <c r="N871" s="484"/>
      <c r="O871" s="484"/>
      <c r="P871" s="586"/>
      <c r="Q871" s="571"/>
      <c r="R871" s="571"/>
      <c r="S871" s="571"/>
      <c r="T871" s="899"/>
      <c r="U871" s="756"/>
      <c r="V871" s="756"/>
      <c r="W871" s="581"/>
      <c r="X871" s="571"/>
      <c r="Y871" s="571"/>
      <c r="Z871" s="571"/>
      <c r="AA871" s="791"/>
      <c r="AB871" s="583"/>
      <c r="AC871" s="571"/>
      <c r="AD871" s="813"/>
      <c r="AE871" s="646"/>
      <c r="AF871" s="730"/>
      <c r="AG871" s="646"/>
      <c r="AH871" s="730"/>
      <c r="AI871" s="646"/>
      <c r="AJ871" s="416">
        <f t="shared" si="202"/>
        <v>861</v>
      </c>
      <c r="AK871" s="416" t="str">
        <f t="shared" si="191"/>
        <v/>
      </c>
      <c r="AL871" s="416" t="str">
        <f t="shared" si="204"/>
        <v/>
      </c>
      <c r="AM871" s="416" t="str">
        <f t="shared" si="205"/>
        <v/>
      </c>
      <c r="AN871" s="731"/>
      <c r="AO871" s="732"/>
      <c r="AP871" s="732"/>
      <c r="AQ871" s="479"/>
      <c r="AR871" s="479"/>
      <c r="AS871" s="584"/>
      <c r="AT871" s="584"/>
      <c r="AU871" s="585" t="str">
        <f t="shared" si="185"/>
        <v/>
      </c>
      <c r="AV871" s="585" t="str">
        <f t="shared" si="186"/>
        <v/>
      </c>
      <c r="AW871" s="479"/>
      <c r="AX871" s="479"/>
      <c r="AY871" s="587" t="str">
        <f t="shared" si="192"/>
        <v/>
      </c>
      <c r="AZ871" s="587" t="str">
        <f t="shared" si="193"/>
        <v/>
      </c>
      <c r="BA871" s="587" t="str">
        <f t="shared" si="194"/>
        <v/>
      </c>
      <c r="BB871" s="587" t="str">
        <f t="shared" si="195"/>
        <v/>
      </c>
      <c r="BC871" s="587" t="str">
        <f t="shared" si="196"/>
        <v/>
      </c>
      <c r="BD871" s="587" t="str">
        <f t="shared" si="197"/>
        <v/>
      </c>
      <c r="BE871" s="808"/>
      <c r="BF871" s="646"/>
      <c r="BG871" s="649"/>
      <c r="BH871" s="649"/>
    </row>
    <row r="872" spans="2:60" ht="13.5" customHeight="1" x14ac:dyDescent="0.25">
      <c r="B872" s="401"/>
      <c r="D872" s="416">
        <f t="shared" si="203"/>
        <v>862</v>
      </c>
      <c r="E872" s="534"/>
      <c r="F872" s="534"/>
      <c r="G872" s="534"/>
      <c r="H872" s="534"/>
      <c r="I872" s="571"/>
      <c r="J872" s="571"/>
      <c r="K872" s="571"/>
      <c r="L872" s="571"/>
      <c r="M872" s="571"/>
      <c r="N872" s="484"/>
      <c r="O872" s="484"/>
      <c r="P872" s="586"/>
      <c r="Q872" s="571"/>
      <c r="R872" s="571"/>
      <c r="S872" s="571"/>
      <c r="T872" s="899"/>
      <c r="U872" s="756"/>
      <c r="V872" s="756"/>
      <c r="W872" s="581"/>
      <c r="X872" s="571"/>
      <c r="Y872" s="571"/>
      <c r="Z872" s="571"/>
      <c r="AA872" s="791"/>
      <c r="AB872" s="583"/>
      <c r="AC872" s="571"/>
      <c r="AD872" s="813"/>
      <c r="AE872" s="646"/>
      <c r="AF872" s="730"/>
      <c r="AG872" s="646"/>
      <c r="AH872" s="730"/>
      <c r="AI872" s="646"/>
      <c r="AJ872" s="416">
        <f t="shared" si="202"/>
        <v>862</v>
      </c>
      <c r="AK872" s="416" t="str">
        <f t="shared" si="191"/>
        <v/>
      </c>
      <c r="AL872" s="416" t="str">
        <f t="shared" si="204"/>
        <v/>
      </c>
      <c r="AM872" s="416" t="str">
        <f t="shared" si="205"/>
        <v/>
      </c>
      <c r="AN872" s="731"/>
      <c r="AO872" s="732"/>
      <c r="AP872" s="732"/>
      <c r="AQ872" s="479"/>
      <c r="AR872" s="479"/>
      <c r="AS872" s="584"/>
      <c r="AT872" s="584"/>
      <c r="AU872" s="585" t="str">
        <f t="shared" si="185"/>
        <v/>
      </c>
      <c r="AV872" s="585" t="str">
        <f t="shared" si="186"/>
        <v/>
      </c>
      <c r="AW872" s="479"/>
      <c r="AX872" s="479"/>
      <c r="AY872" s="587" t="str">
        <f t="shared" si="192"/>
        <v/>
      </c>
      <c r="AZ872" s="587" t="str">
        <f t="shared" si="193"/>
        <v/>
      </c>
      <c r="BA872" s="587" t="str">
        <f t="shared" si="194"/>
        <v/>
      </c>
      <c r="BB872" s="587" t="str">
        <f t="shared" si="195"/>
        <v/>
      </c>
      <c r="BC872" s="587" t="str">
        <f t="shared" si="196"/>
        <v/>
      </c>
      <c r="BD872" s="587" t="str">
        <f t="shared" si="197"/>
        <v/>
      </c>
      <c r="BE872" s="808"/>
      <c r="BF872" s="646"/>
      <c r="BG872" s="649"/>
      <c r="BH872" s="649"/>
    </row>
    <row r="873" spans="2:60" ht="13.5" customHeight="1" x14ac:dyDescent="0.25">
      <c r="B873" s="401"/>
      <c r="D873" s="416">
        <f t="shared" si="203"/>
        <v>863</v>
      </c>
      <c r="E873" s="534"/>
      <c r="F873" s="534"/>
      <c r="G873" s="534"/>
      <c r="H873" s="534"/>
      <c r="I873" s="571"/>
      <c r="J873" s="571"/>
      <c r="K873" s="571"/>
      <c r="L873" s="571"/>
      <c r="M873" s="571"/>
      <c r="N873" s="484"/>
      <c r="O873" s="484"/>
      <c r="P873" s="586"/>
      <c r="Q873" s="571"/>
      <c r="R873" s="571"/>
      <c r="S873" s="571"/>
      <c r="T873" s="899"/>
      <c r="U873" s="756"/>
      <c r="V873" s="756"/>
      <c r="W873" s="581"/>
      <c r="X873" s="571"/>
      <c r="Y873" s="571"/>
      <c r="Z873" s="571"/>
      <c r="AA873" s="791"/>
      <c r="AB873" s="583"/>
      <c r="AC873" s="571"/>
      <c r="AD873" s="813"/>
      <c r="AE873" s="646"/>
      <c r="AF873" s="730"/>
      <c r="AG873" s="646"/>
      <c r="AH873" s="730"/>
      <c r="AI873" s="646"/>
      <c r="AJ873" s="416">
        <f t="shared" si="202"/>
        <v>863</v>
      </c>
      <c r="AK873" s="416" t="str">
        <f t="shared" si="191"/>
        <v/>
      </c>
      <c r="AL873" s="416" t="str">
        <f t="shared" si="204"/>
        <v/>
      </c>
      <c r="AM873" s="416" t="str">
        <f t="shared" si="205"/>
        <v/>
      </c>
      <c r="AN873" s="731"/>
      <c r="AO873" s="732"/>
      <c r="AP873" s="732"/>
      <c r="AQ873" s="479"/>
      <c r="AR873" s="479"/>
      <c r="AS873" s="584"/>
      <c r="AT873" s="584"/>
      <c r="AU873" s="585" t="str">
        <f t="shared" si="185"/>
        <v/>
      </c>
      <c r="AV873" s="585" t="str">
        <f t="shared" si="186"/>
        <v/>
      </c>
      <c r="AW873" s="479"/>
      <c r="AX873" s="479"/>
      <c r="AY873" s="587" t="str">
        <f t="shared" si="192"/>
        <v/>
      </c>
      <c r="AZ873" s="587" t="str">
        <f t="shared" si="193"/>
        <v/>
      </c>
      <c r="BA873" s="587" t="str">
        <f t="shared" si="194"/>
        <v/>
      </c>
      <c r="BB873" s="587" t="str">
        <f t="shared" si="195"/>
        <v/>
      </c>
      <c r="BC873" s="587" t="str">
        <f t="shared" si="196"/>
        <v/>
      </c>
      <c r="BD873" s="587" t="str">
        <f t="shared" si="197"/>
        <v/>
      </c>
      <c r="BE873" s="808"/>
      <c r="BF873" s="646"/>
      <c r="BG873" s="649"/>
      <c r="BH873" s="649"/>
    </row>
    <row r="874" spans="2:60" ht="13.5" customHeight="1" x14ac:dyDescent="0.25">
      <c r="B874" s="401"/>
      <c r="D874" s="416">
        <f t="shared" si="203"/>
        <v>864</v>
      </c>
      <c r="E874" s="534"/>
      <c r="F874" s="534"/>
      <c r="G874" s="534"/>
      <c r="H874" s="534"/>
      <c r="I874" s="571"/>
      <c r="J874" s="571"/>
      <c r="K874" s="571"/>
      <c r="L874" s="571"/>
      <c r="M874" s="571"/>
      <c r="N874" s="484"/>
      <c r="O874" s="484"/>
      <c r="P874" s="586"/>
      <c r="Q874" s="571"/>
      <c r="R874" s="571"/>
      <c r="S874" s="571"/>
      <c r="T874" s="899"/>
      <c r="U874" s="756"/>
      <c r="V874" s="756"/>
      <c r="W874" s="581"/>
      <c r="X874" s="571"/>
      <c r="Y874" s="571"/>
      <c r="Z874" s="571"/>
      <c r="AA874" s="791"/>
      <c r="AB874" s="583"/>
      <c r="AC874" s="571"/>
      <c r="AD874" s="813"/>
      <c r="AE874" s="646"/>
      <c r="AF874" s="730"/>
      <c r="AG874" s="646"/>
      <c r="AH874" s="730"/>
      <c r="AI874" s="646"/>
      <c r="AJ874" s="416">
        <f t="shared" si="202"/>
        <v>864</v>
      </c>
      <c r="AK874" s="416" t="str">
        <f t="shared" si="191"/>
        <v/>
      </c>
      <c r="AL874" s="416" t="str">
        <f t="shared" si="204"/>
        <v/>
      </c>
      <c r="AM874" s="416" t="str">
        <f t="shared" si="205"/>
        <v/>
      </c>
      <c r="AN874" s="731"/>
      <c r="AO874" s="732"/>
      <c r="AP874" s="732"/>
      <c r="AQ874" s="479"/>
      <c r="AR874" s="479"/>
      <c r="AS874" s="584"/>
      <c r="AT874" s="584"/>
      <c r="AU874" s="585" t="str">
        <f t="shared" si="185"/>
        <v/>
      </c>
      <c r="AV874" s="585" t="str">
        <f t="shared" si="186"/>
        <v/>
      </c>
      <c r="AW874" s="479"/>
      <c r="AX874" s="479"/>
      <c r="AY874" s="587" t="str">
        <f t="shared" si="192"/>
        <v/>
      </c>
      <c r="AZ874" s="587" t="str">
        <f t="shared" si="193"/>
        <v/>
      </c>
      <c r="BA874" s="587" t="str">
        <f t="shared" si="194"/>
        <v/>
      </c>
      <c r="BB874" s="587" t="str">
        <f t="shared" si="195"/>
        <v/>
      </c>
      <c r="BC874" s="587" t="str">
        <f t="shared" si="196"/>
        <v/>
      </c>
      <c r="BD874" s="587" t="str">
        <f t="shared" si="197"/>
        <v/>
      </c>
      <c r="BE874" s="808"/>
      <c r="BF874" s="646"/>
      <c r="BG874" s="649"/>
      <c r="BH874" s="649"/>
    </row>
    <row r="875" spans="2:60" ht="13.5" customHeight="1" x14ac:dyDescent="0.25">
      <c r="B875" s="401"/>
      <c r="D875" s="416">
        <f t="shared" si="203"/>
        <v>865</v>
      </c>
      <c r="E875" s="534"/>
      <c r="F875" s="534"/>
      <c r="G875" s="534"/>
      <c r="H875" s="534"/>
      <c r="I875" s="571"/>
      <c r="J875" s="571"/>
      <c r="K875" s="571"/>
      <c r="L875" s="571"/>
      <c r="M875" s="571"/>
      <c r="N875" s="484"/>
      <c r="O875" s="484"/>
      <c r="P875" s="586"/>
      <c r="Q875" s="571"/>
      <c r="R875" s="571"/>
      <c r="S875" s="571"/>
      <c r="T875" s="899"/>
      <c r="U875" s="756"/>
      <c r="V875" s="756"/>
      <c r="W875" s="581"/>
      <c r="X875" s="571"/>
      <c r="Y875" s="571"/>
      <c r="Z875" s="571"/>
      <c r="AA875" s="791"/>
      <c r="AB875" s="583"/>
      <c r="AC875" s="571"/>
      <c r="AD875" s="813"/>
      <c r="AE875" s="646"/>
      <c r="AF875" s="730"/>
      <c r="AG875" s="646"/>
      <c r="AH875" s="730"/>
      <c r="AI875" s="646"/>
      <c r="AJ875" s="416">
        <f t="shared" si="202"/>
        <v>865</v>
      </c>
      <c r="AK875" s="416" t="str">
        <f t="shared" si="191"/>
        <v/>
      </c>
      <c r="AL875" s="416" t="str">
        <f t="shared" si="204"/>
        <v/>
      </c>
      <c r="AM875" s="416" t="str">
        <f t="shared" si="205"/>
        <v/>
      </c>
      <c r="AN875" s="731"/>
      <c r="AO875" s="732"/>
      <c r="AP875" s="732"/>
      <c r="AQ875" s="479"/>
      <c r="AR875" s="479"/>
      <c r="AS875" s="584"/>
      <c r="AT875" s="584"/>
      <c r="AU875" s="585" t="str">
        <f t="shared" si="185"/>
        <v/>
      </c>
      <c r="AV875" s="585" t="str">
        <f t="shared" si="186"/>
        <v/>
      </c>
      <c r="AW875" s="479"/>
      <c r="AX875" s="479"/>
      <c r="AY875" s="587" t="str">
        <f t="shared" si="192"/>
        <v/>
      </c>
      <c r="AZ875" s="587" t="str">
        <f t="shared" si="193"/>
        <v/>
      </c>
      <c r="BA875" s="587" t="str">
        <f t="shared" si="194"/>
        <v/>
      </c>
      <c r="BB875" s="587" t="str">
        <f t="shared" si="195"/>
        <v/>
      </c>
      <c r="BC875" s="587" t="str">
        <f t="shared" si="196"/>
        <v/>
      </c>
      <c r="BD875" s="587" t="str">
        <f t="shared" si="197"/>
        <v/>
      </c>
      <c r="BE875" s="808"/>
      <c r="BF875" s="646"/>
      <c r="BG875" s="649"/>
      <c r="BH875" s="649"/>
    </row>
    <row r="876" spans="2:60" ht="13.5" customHeight="1" x14ac:dyDescent="0.25">
      <c r="B876" s="401"/>
      <c r="D876" s="416">
        <f t="shared" si="203"/>
        <v>866</v>
      </c>
      <c r="E876" s="534"/>
      <c r="F876" s="534"/>
      <c r="G876" s="534"/>
      <c r="H876" s="534"/>
      <c r="I876" s="571"/>
      <c r="J876" s="571"/>
      <c r="K876" s="571"/>
      <c r="L876" s="571"/>
      <c r="M876" s="571"/>
      <c r="N876" s="484"/>
      <c r="O876" s="484"/>
      <c r="P876" s="586"/>
      <c r="Q876" s="571"/>
      <c r="R876" s="571"/>
      <c r="S876" s="571"/>
      <c r="T876" s="899"/>
      <c r="U876" s="756"/>
      <c r="V876" s="756"/>
      <c r="W876" s="581"/>
      <c r="X876" s="571"/>
      <c r="Y876" s="571"/>
      <c r="Z876" s="571"/>
      <c r="AA876" s="791"/>
      <c r="AB876" s="583"/>
      <c r="AC876" s="571"/>
      <c r="AD876" s="813"/>
      <c r="AE876" s="646"/>
      <c r="AF876" s="730"/>
      <c r="AG876" s="646"/>
      <c r="AH876" s="730"/>
      <c r="AI876" s="646"/>
      <c r="AJ876" s="416">
        <f t="shared" si="202"/>
        <v>866</v>
      </c>
      <c r="AK876" s="416" t="str">
        <f t="shared" si="191"/>
        <v/>
      </c>
      <c r="AL876" s="416" t="str">
        <f t="shared" si="204"/>
        <v/>
      </c>
      <c r="AM876" s="416" t="str">
        <f t="shared" si="205"/>
        <v/>
      </c>
      <c r="AN876" s="731"/>
      <c r="AO876" s="732"/>
      <c r="AP876" s="732"/>
      <c r="AQ876" s="479"/>
      <c r="AR876" s="479"/>
      <c r="AS876" s="584"/>
      <c r="AT876" s="584"/>
      <c r="AU876" s="585" t="str">
        <f t="shared" si="185"/>
        <v/>
      </c>
      <c r="AV876" s="585" t="str">
        <f t="shared" si="186"/>
        <v/>
      </c>
      <c r="AW876" s="479"/>
      <c r="AX876" s="479"/>
      <c r="AY876" s="587" t="str">
        <f t="shared" si="192"/>
        <v/>
      </c>
      <c r="AZ876" s="587" t="str">
        <f t="shared" si="193"/>
        <v/>
      </c>
      <c r="BA876" s="587" t="str">
        <f t="shared" si="194"/>
        <v/>
      </c>
      <c r="BB876" s="587" t="str">
        <f t="shared" si="195"/>
        <v/>
      </c>
      <c r="BC876" s="587" t="str">
        <f t="shared" si="196"/>
        <v/>
      </c>
      <c r="BD876" s="587" t="str">
        <f t="shared" si="197"/>
        <v/>
      </c>
      <c r="BE876" s="808"/>
      <c r="BF876" s="646"/>
      <c r="BG876" s="649"/>
      <c r="BH876" s="649"/>
    </row>
    <row r="877" spans="2:60" ht="13.5" customHeight="1" x14ac:dyDescent="0.25">
      <c r="B877" s="401"/>
      <c r="D877" s="416">
        <f t="shared" si="203"/>
        <v>867</v>
      </c>
      <c r="E877" s="534"/>
      <c r="F877" s="534"/>
      <c r="G877" s="534"/>
      <c r="H877" s="534"/>
      <c r="I877" s="571"/>
      <c r="J877" s="571"/>
      <c r="K877" s="571"/>
      <c r="L877" s="571"/>
      <c r="M877" s="571"/>
      <c r="N877" s="484"/>
      <c r="O877" s="484"/>
      <c r="P877" s="586"/>
      <c r="Q877" s="571"/>
      <c r="R877" s="571"/>
      <c r="S877" s="571"/>
      <c r="T877" s="899"/>
      <c r="U877" s="756"/>
      <c r="V877" s="756"/>
      <c r="W877" s="581"/>
      <c r="X877" s="571"/>
      <c r="Y877" s="571"/>
      <c r="Z877" s="571"/>
      <c r="AA877" s="791"/>
      <c r="AB877" s="583"/>
      <c r="AC877" s="571"/>
      <c r="AD877" s="813"/>
      <c r="AE877" s="646"/>
      <c r="AF877" s="730"/>
      <c r="AG877" s="646"/>
      <c r="AH877" s="730"/>
      <c r="AI877" s="646"/>
      <c r="AJ877" s="416">
        <f t="shared" si="202"/>
        <v>867</v>
      </c>
      <c r="AK877" s="416" t="str">
        <f t="shared" si="191"/>
        <v/>
      </c>
      <c r="AL877" s="416" t="str">
        <f t="shared" si="204"/>
        <v/>
      </c>
      <c r="AM877" s="416" t="str">
        <f t="shared" si="205"/>
        <v/>
      </c>
      <c r="AN877" s="731"/>
      <c r="AO877" s="732"/>
      <c r="AP877" s="732"/>
      <c r="AQ877" s="479"/>
      <c r="AR877" s="479"/>
      <c r="AS877" s="584"/>
      <c r="AT877" s="584"/>
      <c r="AU877" s="585" t="str">
        <f t="shared" si="185"/>
        <v/>
      </c>
      <c r="AV877" s="585" t="str">
        <f t="shared" si="186"/>
        <v/>
      </c>
      <c r="AW877" s="479"/>
      <c r="AX877" s="479"/>
      <c r="AY877" s="587" t="str">
        <f t="shared" si="192"/>
        <v/>
      </c>
      <c r="AZ877" s="587" t="str">
        <f t="shared" si="193"/>
        <v/>
      </c>
      <c r="BA877" s="587" t="str">
        <f t="shared" si="194"/>
        <v/>
      </c>
      <c r="BB877" s="587" t="str">
        <f t="shared" si="195"/>
        <v/>
      </c>
      <c r="BC877" s="587" t="str">
        <f t="shared" si="196"/>
        <v/>
      </c>
      <c r="BD877" s="587" t="str">
        <f t="shared" si="197"/>
        <v/>
      </c>
      <c r="BE877" s="808"/>
      <c r="BF877" s="646"/>
      <c r="BG877" s="649"/>
      <c r="BH877" s="649"/>
    </row>
    <row r="878" spans="2:60" ht="13.5" customHeight="1" x14ac:dyDescent="0.25">
      <c r="B878" s="401"/>
      <c r="D878" s="416">
        <f t="shared" si="203"/>
        <v>868</v>
      </c>
      <c r="E878" s="534"/>
      <c r="F878" s="534"/>
      <c r="G878" s="534"/>
      <c r="H878" s="534"/>
      <c r="I878" s="571"/>
      <c r="J878" s="571"/>
      <c r="K878" s="571"/>
      <c r="L878" s="571"/>
      <c r="M878" s="571"/>
      <c r="N878" s="484"/>
      <c r="O878" s="484"/>
      <c r="P878" s="586"/>
      <c r="Q878" s="571"/>
      <c r="R878" s="571"/>
      <c r="S878" s="571"/>
      <c r="T878" s="899"/>
      <c r="U878" s="756"/>
      <c r="V878" s="756"/>
      <c r="W878" s="581"/>
      <c r="X878" s="571"/>
      <c r="Y878" s="571"/>
      <c r="Z878" s="571"/>
      <c r="AA878" s="791"/>
      <c r="AB878" s="583"/>
      <c r="AC878" s="571"/>
      <c r="AD878" s="813"/>
      <c r="AE878" s="646"/>
      <c r="AF878" s="730"/>
      <c r="AG878" s="646"/>
      <c r="AH878" s="730"/>
      <c r="AI878" s="646"/>
      <c r="AJ878" s="416">
        <f t="shared" si="202"/>
        <v>868</v>
      </c>
      <c r="AK878" s="416" t="str">
        <f t="shared" si="191"/>
        <v/>
      </c>
      <c r="AL878" s="416" t="str">
        <f t="shared" si="204"/>
        <v/>
      </c>
      <c r="AM878" s="416" t="str">
        <f t="shared" si="205"/>
        <v/>
      </c>
      <c r="AN878" s="731"/>
      <c r="AO878" s="732"/>
      <c r="AP878" s="732"/>
      <c r="AQ878" s="479"/>
      <c r="AR878" s="479"/>
      <c r="AS878" s="584"/>
      <c r="AT878" s="584"/>
      <c r="AU878" s="585" t="str">
        <f t="shared" si="185"/>
        <v/>
      </c>
      <c r="AV878" s="585" t="str">
        <f t="shared" si="186"/>
        <v/>
      </c>
      <c r="AW878" s="479"/>
      <c r="AX878" s="479"/>
      <c r="AY878" s="587" t="str">
        <f t="shared" si="192"/>
        <v/>
      </c>
      <c r="AZ878" s="587" t="str">
        <f t="shared" si="193"/>
        <v/>
      </c>
      <c r="BA878" s="587" t="str">
        <f t="shared" si="194"/>
        <v/>
      </c>
      <c r="BB878" s="587" t="str">
        <f t="shared" si="195"/>
        <v/>
      </c>
      <c r="BC878" s="587" t="str">
        <f t="shared" si="196"/>
        <v/>
      </c>
      <c r="BD878" s="587" t="str">
        <f t="shared" si="197"/>
        <v/>
      </c>
      <c r="BE878" s="808"/>
      <c r="BF878" s="646"/>
      <c r="BG878" s="649"/>
      <c r="BH878" s="649"/>
    </row>
    <row r="879" spans="2:60" ht="13.5" customHeight="1" x14ac:dyDescent="0.25">
      <c r="B879" s="401"/>
      <c r="D879" s="416">
        <f t="shared" si="203"/>
        <v>869</v>
      </c>
      <c r="E879" s="534"/>
      <c r="F879" s="534"/>
      <c r="G879" s="534"/>
      <c r="H879" s="534"/>
      <c r="I879" s="571"/>
      <c r="J879" s="571"/>
      <c r="K879" s="571"/>
      <c r="L879" s="571"/>
      <c r="M879" s="571"/>
      <c r="N879" s="484"/>
      <c r="O879" s="484"/>
      <c r="P879" s="586"/>
      <c r="Q879" s="571"/>
      <c r="R879" s="571"/>
      <c r="S879" s="571"/>
      <c r="T879" s="899"/>
      <c r="U879" s="756"/>
      <c r="V879" s="756"/>
      <c r="W879" s="581"/>
      <c r="X879" s="571"/>
      <c r="Y879" s="571"/>
      <c r="Z879" s="571"/>
      <c r="AA879" s="791"/>
      <c r="AB879" s="583"/>
      <c r="AC879" s="571"/>
      <c r="AD879" s="813"/>
      <c r="AE879" s="646"/>
      <c r="AF879" s="730"/>
      <c r="AG879" s="646"/>
      <c r="AH879" s="730"/>
      <c r="AI879" s="646"/>
      <c r="AJ879" s="416">
        <f t="shared" si="202"/>
        <v>869</v>
      </c>
      <c r="AK879" s="416" t="str">
        <f t="shared" si="191"/>
        <v/>
      </c>
      <c r="AL879" s="416" t="str">
        <f t="shared" si="204"/>
        <v/>
      </c>
      <c r="AM879" s="416" t="str">
        <f t="shared" si="205"/>
        <v/>
      </c>
      <c r="AN879" s="731"/>
      <c r="AO879" s="732"/>
      <c r="AP879" s="732"/>
      <c r="AQ879" s="479"/>
      <c r="AR879" s="479"/>
      <c r="AS879" s="584"/>
      <c r="AT879" s="584"/>
      <c r="AU879" s="585" t="str">
        <f t="shared" si="185"/>
        <v/>
      </c>
      <c r="AV879" s="585" t="str">
        <f t="shared" si="186"/>
        <v/>
      </c>
      <c r="AW879" s="479"/>
      <c r="AX879" s="479"/>
      <c r="AY879" s="587" t="str">
        <f t="shared" si="192"/>
        <v/>
      </c>
      <c r="AZ879" s="587" t="str">
        <f t="shared" si="193"/>
        <v/>
      </c>
      <c r="BA879" s="587" t="str">
        <f t="shared" si="194"/>
        <v/>
      </c>
      <c r="BB879" s="587" t="str">
        <f t="shared" si="195"/>
        <v/>
      </c>
      <c r="BC879" s="587" t="str">
        <f t="shared" si="196"/>
        <v/>
      </c>
      <c r="BD879" s="587" t="str">
        <f t="shared" si="197"/>
        <v/>
      </c>
      <c r="BE879" s="808"/>
      <c r="BF879" s="646"/>
      <c r="BG879" s="649"/>
      <c r="BH879" s="649"/>
    </row>
    <row r="880" spans="2:60" ht="13.5" customHeight="1" x14ac:dyDescent="0.25">
      <c r="B880" s="401"/>
      <c r="D880" s="416">
        <f t="shared" si="203"/>
        <v>870</v>
      </c>
      <c r="E880" s="534"/>
      <c r="F880" s="534"/>
      <c r="G880" s="534"/>
      <c r="H880" s="534"/>
      <c r="I880" s="571"/>
      <c r="J880" s="571"/>
      <c r="K880" s="571"/>
      <c r="L880" s="571"/>
      <c r="M880" s="571"/>
      <c r="N880" s="484"/>
      <c r="O880" s="484"/>
      <c r="P880" s="586"/>
      <c r="Q880" s="571"/>
      <c r="R880" s="571"/>
      <c r="S880" s="571"/>
      <c r="T880" s="899"/>
      <c r="U880" s="756"/>
      <c r="V880" s="756"/>
      <c r="W880" s="581"/>
      <c r="X880" s="571"/>
      <c r="Y880" s="571"/>
      <c r="Z880" s="571"/>
      <c r="AA880" s="791"/>
      <c r="AB880" s="583"/>
      <c r="AC880" s="571"/>
      <c r="AD880" s="813"/>
      <c r="AE880" s="646"/>
      <c r="AF880" s="730"/>
      <c r="AG880" s="646"/>
      <c r="AH880" s="730"/>
      <c r="AI880" s="646"/>
      <c r="AJ880" s="416">
        <f>AJ879+1</f>
        <v>870</v>
      </c>
      <c r="AK880" s="416" t="str">
        <f t="shared" si="191"/>
        <v/>
      </c>
      <c r="AL880" s="416" t="str">
        <f t="shared" si="204"/>
        <v/>
      </c>
      <c r="AM880" s="416" t="str">
        <f t="shared" si="205"/>
        <v/>
      </c>
      <c r="AN880" s="731"/>
      <c r="AO880" s="732"/>
      <c r="AP880" s="732"/>
      <c r="AQ880" s="479"/>
      <c r="AR880" s="479"/>
      <c r="AS880" s="584"/>
      <c r="AT880" s="584"/>
      <c r="AU880" s="585" t="str">
        <f t="shared" si="185"/>
        <v/>
      </c>
      <c r="AV880" s="585" t="str">
        <f t="shared" si="186"/>
        <v/>
      </c>
      <c r="AW880" s="479"/>
      <c r="AX880" s="479"/>
      <c r="AY880" s="587" t="str">
        <f t="shared" si="192"/>
        <v/>
      </c>
      <c r="AZ880" s="587" t="str">
        <f t="shared" si="193"/>
        <v/>
      </c>
      <c r="BA880" s="587" t="str">
        <f t="shared" si="194"/>
        <v/>
      </c>
      <c r="BB880" s="587" t="str">
        <f t="shared" si="195"/>
        <v/>
      </c>
      <c r="BC880" s="587" t="str">
        <f t="shared" si="196"/>
        <v/>
      </c>
      <c r="BD880" s="587" t="str">
        <f t="shared" si="197"/>
        <v/>
      </c>
      <c r="BE880" s="808"/>
      <c r="BF880" s="646"/>
      <c r="BG880" s="649"/>
      <c r="BH880" s="649"/>
    </row>
    <row r="881" spans="2:60" ht="13.5" customHeight="1" x14ac:dyDescent="0.25">
      <c r="B881" s="401"/>
      <c r="D881" s="416">
        <f t="shared" si="203"/>
        <v>871</v>
      </c>
      <c r="E881" s="534"/>
      <c r="F881" s="534"/>
      <c r="G881" s="534"/>
      <c r="H881" s="534"/>
      <c r="I881" s="571"/>
      <c r="J881" s="571"/>
      <c r="K881" s="571"/>
      <c r="L881" s="571"/>
      <c r="M881" s="571"/>
      <c r="N881" s="484"/>
      <c r="O881" s="484"/>
      <c r="P881" s="586"/>
      <c r="Q881" s="571"/>
      <c r="R881" s="571"/>
      <c r="S881" s="571"/>
      <c r="T881" s="899"/>
      <c r="U881" s="756"/>
      <c r="V881" s="756"/>
      <c r="W881" s="581"/>
      <c r="X881" s="571"/>
      <c r="Y881" s="571"/>
      <c r="Z881" s="571"/>
      <c r="AA881" s="791"/>
      <c r="AB881" s="583"/>
      <c r="AC881" s="571"/>
      <c r="AD881" s="813"/>
      <c r="AE881" s="646"/>
      <c r="AF881" s="730"/>
      <c r="AG881" s="646"/>
      <c r="AH881" s="730"/>
      <c r="AI881" s="646"/>
      <c r="AJ881" s="416">
        <f>AJ880+1</f>
        <v>871</v>
      </c>
      <c r="AK881" s="416" t="str">
        <f t="shared" si="191"/>
        <v/>
      </c>
      <c r="AL881" s="416" t="str">
        <f t="shared" si="204"/>
        <v/>
      </c>
      <c r="AM881" s="416" t="str">
        <f t="shared" si="205"/>
        <v/>
      </c>
      <c r="AN881" s="731"/>
      <c r="AO881" s="732"/>
      <c r="AP881" s="732"/>
      <c r="AQ881" s="479"/>
      <c r="AR881" s="479"/>
      <c r="AS881" s="584"/>
      <c r="AT881" s="584"/>
      <c r="AU881" s="585" t="str">
        <f t="shared" si="185"/>
        <v/>
      </c>
      <c r="AV881" s="585" t="str">
        <f t="shared" si="186"/>
        <v/>
      </c>
      <c r="AW881" s="479"/>
      <c r="AX881" s="479"/>
      <c r="AY881" s="587" t="str">
        <f t="shared" si="192"/>
        <v/>
      </c>
      <c r="AZ881" s="587" t="str">
        <f t="shared" si="193"/>
        <v/>
      </c>
      <c r="BA881" s="587" t="str">
        <f t="shared" si="194"/>
        <v/>
      </c>
      <c r="BB881" s="587" t="str">
        <f t="shared" si="195"/>
        <v/>
      </c>
      <c r="BC881" s="587" t="str">
        <f t="shared" si="196"/>
        <v/>
      </c>
      <c r="BD881" s="587" t="str">
        <f t="shared" si="197"/>
        <v/>
      </c>
      <c r="BE881" s="808"/>
      <c r="BF881" s="646"/>
      <c r="BG881" s="649"/>
      <c r="BH881" s="649"/>
    </row>
    <row r="882" spans="2:60" ht="13.5" customHeight="1" x14ac:dyDescent="0.25">
      <c r="B882" s="401"/>
      <c r="D882" s="416">
        <f>D881+1</f>
        <v>872</v>
      </c>
      <c r="E882" s="534"/>
      <c r="F882" s="534"/>
      <c r="G882" s="534"/>
      <c r="H882" s="534"/>
      <c r="I882" s="571"/>
      <c r="J882" s="571"/>
      <c r="K882" s="571"/>
      <c r="L882" s="571"/>
      <c r="M882" s="571"/>
      <c r="N882" s="484"/>
      <c r="O882" s="484"/>
      <c r="P882" s="586"/>
      <c r="Q882" s="571"/>
      <c r="R882" s="571"/>
      <c r="S882" s="571"/>
      <c r="T882" s="899"/>
      <c r="U882" s="756"/>
      <c r="V882" s="756"/>
      <c r="W882" s="581"/>
      <c r="X882" s="571"/>
      <c r="Y882" s="571"/>
      <c r="Z882" s="571"/>
      <c r="AA882" s="791"/>
      <c r="AB882" s="583"/>
      <c r="AC882" s="571"/>
      <c r="AD882" s="813"/>
      <c r="AE882" s="646"/>
      <c r="AF882" s="730"/>
      <c r="AG882" s="646"/>
      <c r="AH882" s="730"/>
      <c r="AI882" s="646"/>
      <c r="AJ882" s="416">
        <f t="shared" ref="AJ882:AJ909" si="206">AJ881+1</f>
        <v>872</v>
      </c>
      <c r="AK882" s="416" t="str">
        <f t="shared" si="191"/>
        <v/>
      </c>
      <c r="AL882" s="416" t="str">
        <f t="shared" si="204"/>
        <v/>
      </c>
      <c r="AM882" s="416" t="str">
        <f t="shared" si="205"/>
        <v/>
      </c>
      <c r="AN882" s="731"/>
      <c r="AO882" s="732"/>
      <c r="AP882" s="732"/>
      <c r="AQ882" s="479"/>
      <c r="AR882" s="479"/>
      <c r="AS882" s="584"/>
      <c r="AT882" s="584"/>
      <c r="AU882" s="585" t="str">
        <f t="shared" si="185"/>
        <v/>
      </c>
      <c r="AV882" s="585" t="str">
        <f t="shared" si="186"/>
        <v/>
      </c>
      <c r="AW882" s="479"/>
      <c r="AX882" s="479"/>
      <c r="AY882" s="587" t="str">
        <f t="shared" si="192"/>
        <v/>
      </c>
      <c r="AZ882" s="587" t="str">
        <f t="shared" si="193"/>
        <v/>
      </c>
      <c r="BA882" s="587" t="str">
        <f t="shared" si="194"/>
        <v/>
      </c>
      <c r="BB882" s="587" t="str">
        <f t="shared" si="195"/>
        <v/>
      </c>
      <c r="BC882" s="587" t="str">
        <f t="shared" si="196"/>
        <v/>
      </c>
      <c r="BD882" s="587" t="str">
        <f t="shared" si="197"/>
        <v/>
      </c>
      <c r="BE882" s="808"/>
      <c r="BF882" s="646"/>
      <c r="BG882" s="649"/>
      <c r="BH882" s="649"/>
    </row>
    <row r="883" spans="2:60" ht="13.5" customHeight="1" x14ac:dyDescent="0.25">
      <c r="B883" s="401"/>
      <c r="D883" s="416">
        <f>D882+1</f>
        <v>873</v>
      </c>
      <c r="E883" s="534"/>
      <c r="F883" s="534"/>
      <c r="G883" s="534"/>
      <c r="H883" s="534"/>
      <c r="I883" s="571"/>
      <c r="J883" s="571"/>
      <c r="K883" s="571"/>
      <c r="L883" s="571"/>
      <c r="M883" s="571"/>
      <c r="N883" s="484"/>
      <c r="O883" s="484"/>
      <c r="P883" s="586"/>
      <c r="Q883" s="571"/>
      <c r="R883" s="571"/>
      <c r="S883" s="571"/>
      <c r="T883" s="899"/>
      <c r="U883" s="756"/>
      <c r="V883" s="756"/>
      <c r="W883" s="581"/>
      <c r="X883" s="571"/>
      <c r="Y883" s="571"/>
      <c r="Z883" s="571"/>
      <c r="AA883" s="791"/>
      <c r="AB883" s="583"/>
      <c r="AC883" s="571"/>
      <c r="AD883" s="813"/>
      <c r="AE883" s="646"/>
      <c r="AF883" s="730"/>
      <c r="AG883" s="646"/>
      <c r="AH883" s="730"/>
      <c r="AI883" s="646"/>
      <c r="AJ883" s="416">
        <f t="shared" si="206"/>
        <v>873</v>
      </c>
      <c r="AK883" s="416" t="str">
        <f t="shared" si="191"/>
        <v/>
      </c>
      <c r="AL883" s="416" t="str">
        <f t="shared" si="204"/>
        <v/>
      </c>
      <c r="AM883" s="416" t="str">
        <f t="shared" si="205"/>
        <v/>
      </c>
      <c r="AN883" s="731"/>
      <c r="AO883" s="732"/>
      <c r="AP883" s="732"/>
      <c r="AQ883" s="479"/>
      <c r="AR883" s="479"/>
      <c r="AS883" s="584"/>
      <c r="AT883" s="584"/>
      <c r="AU883" s="585" t="str">
        <f t="shared" si="185"/>
        <v/>
      </c>
      <c r="AV883" s="585" t="str">
        <f t="shared" si="186"/>
        <v/>
      </c>
      <c r="AW883" s="479"/>
      <c r="AX883" s="479"/>
      <c r="AY883" s="587" t="str">
        <f t="shared" si="192"/>
        <v/>
      </c>
      <c r="AZ883" s="587" t="str">
        <f t="shared" si="193"/>
        <v/>
      </c>
      <c r="BA883" s="587" t="str">
        <f t="shared" si="194"/>
        <v/>
      </c>
      <c r="BB883" s="587" t="str">
        <f t="shared" si="195"/>
        <v/>
      </c>
      <c r="BC883" s="587" t="str">
        <f t="shared" si="196"/>
        <v/>
      </c>
      <c r="BD883" s="587" t="str">
        <f t="shared" si="197"/>
        <v/>
      </c>
      <c r="BE883" s="808"/>
      <c r="BF883" s="646"/>
      <c r="BG883" s="649"/>
      <c r="BH883" s="649"/>
    </row>
    <row r="884" spans="2:60" ht="13.5" customHeight="1" x14ac:dyDescent="0.25">
      <c r="B884" s="401"/>
      <c r="D884" s="416">
        <f t="shared" ref="D884:D911" si="207">D883+1</f>
        <v>874</v>
      </c>
      <c r="E884" s="534"/>
      <c r="F884" s="534"/>
      <c r="G884" s="534"/>
      <c r="H884" s="534"/>
      <c r="I884" s="571"/>
      <c r="J884" s="571"/>
      <c r="K884" s="571"/>
      <c r="L884" s="571"/>
      <c r="M884" s="571"/>
      <c r="N884" s="484"/>
      <c r="O884" s="484"/>
      <c r="P884" s="586"/>
      <c r="Q884" s="571"/>
      <c r="R884" s="571"/>
      <c r="S884" s="571"/>
      <c r="T884" s="899"/>
      <c r="U884" s="756"/>
      <c r="V884" s="756"/>
      <c r="W884" s="581"/>
      <c r="X884" s="571"/>
      <c r="Y884" s="571"/>
      <c r="Z884" s="571"/>
      <c r="AA884" s="791"/>
      <c r="AB884" s="583"/>
      <c r="AC884" s="571"/>
      <c r="AD884" s="813"/>
      <c r="AE884" s="646"/>
      <c r="AF884" s="730"/>
      <c r="AG884" s="646"/>
      <c r="AH884" s="730"/>
      <c r="AI884" s="646"/>
      <c r="AJ884" s="416">
        <f t="shared" si="206"/>
        <v>874</v>
      </c>
      <c r="AK884" s="416" t="str">
        <f t="shared" si="191"/>
        <v/>
      </c>
      <c r="AL884" s="416" t="str">
        <f t="shared" si="204"/>
        <v/>
      </c>
      <c r="AM884" s="416" t="str">
        <f t="shared" si="205"/>
        <v/>
      </c>
      <c r="AN884" s="731"/>
      <c r="AO884" s="732"/>
      <c r="AP884" s="732"/>
      <c r="AQ884" s="479"/>
      <c r="AR884" s="479"/>
      <c r="AS884" s="584"/>
      <c r="AT884" s="584"/>
      <c r="AU884" s="585" t="str">
        <f t="shared" si="185"/>
        <v/>
      </c>
      <c r="AV884" s="585" t="str">
        <f t="shared" si="186"/>
        <v/>
      </c>
      <c r="AW884" s="479"/>
      <c r="AX884" s="479"/>
      <c r="AY884" s="587" t="str">
        <f t="shared" si="192"/>
        <v/>
      </c>
      <c r="AZ884" s="587" t="str">
        <f t="shared" si="193"/>
        <v/>
      </c>
      <c r="BA884" s="587" t="str">
        <f t="shared" si="194"/>
        <v/>
      </c>
      <c r="BB884" s="587" t="str">
        <f t="shared" si="195"/>
        <v/>
      </c>
      <c r="BC884" s="587" t="str">
        <f t="shared" si="196"/>
        <v/>
      </c>
      <c r="BD884" s="587" t="str">
        <f t="shared" si="197"/>
        <v/>
      </c>
      <c r="BE884" s="808"/>
      <c r="BF884" s="646"/>
      <c r="BG884" s="649"/>
      <c r="BH884" s="649"/>
    </row>
    <row r="885" spans="2:60" ht="13.5" customHeight="1" x14ac:dyDescent="0.25">
      <c r="B885" s="401"/>
      <c r="D885" s="416">
        <f t="shared" si="207"/>
        <v>875</v>
      </c>
      <c r="E885" s="534"/>
      <c r="F885" s="534"/>
      <c r="G885" s="534"/>
      <c r="H885" s="534"/>
      <c r="I885" s="571"/>
      <c r="J885" s="571"/>
      <c r="K885" s="571"/>
      <c r="L885" s="571"/>
      <c r="M885" s="571"/>
      <c r="N885" s="484"/>
      <c r="O885" s="484"/>
      <c r="P885" s="586"/>
      <c r="Q885" s="571"/>
      <c r="R885" s="571"/>
      <c r="S885" s="571"/>
      <c r="T885" s="899"/>
      <c r="U885" s="756"/>
      <c r="V885" s="756"/>
      <c r="W885" s="581"/>
      <c r="X885" s="571"/>
      <c r="Y885" s="571"/>
      <c r="Z885" s="571"/>
      <c r="AA885" s="791"/>
      <c r="AB885" s="583"/>
      <c r="AC885" s="571"/>
      <c r="AD885" s="813"/>
      <c r="AE885" s="646"/>
      <c r="AF885" s="730"/>
      <c r="AG885" s="646"/>
      <c r="AH885" s="730"/>
      <c r="AI885" s="646"/>
      <c r="AJ885" s="416">
        <f t="shared" si="206"/>
        <v>875</v>
      </c>
      <c r="AK885" s="416" t="str">
        <f t="shared" si="191"/>
        <v/>
      </c>
      <c r="AL885" s="416" t="str">
        <f t="shared" si="204"/>
        <v/>
      </c>
      <c r="AM885" s="416" t="str">
        <f t="shared" si="205"/>
        <v/>
      </c>
      <c r="AN885" s="731"/>
      <c r="AO885" s="732"/>
      <c r="AP885" s="732"/>
      <c r="AQ885" s="479"/>
      <c r="AR885" s="479"/>
      <c r="AS885" s="584"/>
      <c r="AT885" s="584"/>
      <c r="AU885" s="585" t="str">
        <f t="shared" si="185"/>
        <v/>
      </c>
      <c r="AV885" s="585" t="str">
        <f t="shared" si="186"/>
        <v/>
      </c>
      <c r="AW885" s="479"/>
      <c r="AX885" s="479"/>
      <c r="AY885" s="587" t="str">
        <f t="shared" si="192"/>
        <v/>
      </c>
      <c r="AZ885" s="587" t="str">
        <f t="shared" si="193"/>
        <v/>
      </c>
      <c r="BA885" s="587" t="str">
        <f t="shared" si="194"/>
        <v/>
      </c>
      <c r="BB885" s="587" t="str">
        <f t="shared" si="195"/>
        <v/>
      </c>
      <c r="BC885" s="587" t="str">
        <f t="shared" si="196"/>
        <v/>
      </c>
      <c r="BD885" s="587" t="str">
        <f t="shared" si="197"/>
        <v/>
      </c>
      <c r="BE885" s="808"/>
      <c r="BF885" s="646"/>
      <c r="BG885" s="649"/>
      <c r="BH885" s="649"/>
    </row>
    <row r="886" spans="2:60" ht="13.5" customHeight="1" x14ac:dyDescent="0.25">
      <c r="B886" s="401"/>
      <c r="D886" s="416">
        <f t="shared" si="207"/>
        <v>876</v>
      </c>
      <c r="E886" s="534"/>
      <c r="F886" s="534"/>
      <c r="G886" s="534"/>
      <c r="H886" s="534"/>
      <c r="I886" s="571"/>
      <c r="J886" s="571"/>
      <c r="K886" s="571"/>
      <c r="L886" s="571"/>
      <c r="M886" s="571"/>
      <c r="N886" s="484"/>
      <c r="O886" s="484"/>
      <c r="P886" s="586"/>
      <c r="Q886" s="571"/>
      <c r="R886" s="571"/>
      <c r="S886" s="571"/>
      <c r="T886" s="899"/>
      <c r="U886" s="756"/>
      <c r="V886" s="756"/>
      <c r="W886" s="581"/>
      <c r="X886" s="571"/>
      <c r="Y886" s="571"/>
      <c r="Z886" s="571"/>
      <c r="AA886" s="791"/>
      <c r="AB886" s="583"/>
      <c r="AC886" s="571"/>
      <c r="AD886" s="813"/>
      <c r="AE886" s="646"/>
      <c r="AF886" s="730"/>
      <c r="AG886" s="646"/>
      <c r="AH886" s="730"/>
      <c r="AI886" s="646"/>
      <c r="AJ886" s="416">
        <f t="shared" si="206"/>
        <v>876</v>
      </c>
      <c r="AK886" s="416" t="str">
        <f t="shared" si="191"/>
        <v/>
      </c>
      <c r="AL886" s="416" t="str">
        <f t="shared" si="204"/>
        <v/>
      </c>
      <c r="AM886" s="416" t="str">
        <f t="shared" si="205"/>
        <v/>
      </c>
      <c r="AN886" s="731"/>
      <c r="AO886" s="732"/>
      <c r="AP886" s="732"/>
      <c r="AQ886" s="479"/>
      <c r="AR886" s="479"/>
      <c r="AS886" s="584"/>
      <c r="AT886" s="584"/>
      <c r="AU886" s="585" t="str">
        <f t="shared" si="185"/>
        <v/>
      </c>
      <c r="AV886" s="585" t="str">
        <f t="shared" si="186"/>
        <v/>
      </c>
      <c r="AW886" s="479"/>
      <c r="AX886" s="479"/>
      <c r="AY886" s="587" t="str">
        <f t="shared" si="192"/>
        <v/>
      </c>
      <c r="AZ886" s="587" t="str">
        <f t="shared" si="193"/>
        <v/>
      </c>
      <c r="BA886" s="587" t="str">
        <f t="shared" si="194"/>
        <v/>
      </c>
      <c r="BB886" s="587" t="str">
        <f t="shared" si="195"/>
        <v/>
      </c>
      <c r="BC886" s="587" t="str">
        <f t="shared" si="196"/>
        <v/>
      </c>
      <c r="BD886" s="587" t="str">
        <f t="shared" si="197"/>
        <v/>
      </c>
      <c r="BE886" s="808"/>
      <c r="BF886" s="646"/>
      <c r="BG886" s="649"/>
      <c r="BH886" s="649"/>
    </row>
    <row r="887" spans="2:60" ht="13.5" customHeight="1" x14ac:dyDescent="0.25">
      <c r="B887" s="401"/>
      <c r="D887" s="416">
        <f t="shared" si="207"/>
        <v>877</v>
      </c>
      <c r="E887" s="534"/>
      <c r="F887" s="534"/>
      <c r="G887" s="534"/>
      <c r="H887" s="534"/>
      <c r="I887" s="571"/>
      <c r="J887" s="571"/>
      <c r="K887" s="571"/>
      <c r="L887" s="571"/>
      <c r="M887" s="571"/>
      <c r="N887" s="484"/>
      <c r="O887" s="484"/>
      <c r="P887" s="586"/>
      <c r="Q887" s="571"/>
      <c r="R887" s="571"/>
      <c r="S887" s="571"/>
      <c r="T887" s="899"/>
      <c r="U887" s="756"/>
      <c r="V887" s="756"/>
      <c r="W887" s="581"/>
      <c r="X887" s="571"/>
      <c r="Y887" s="571"/>
      <c r="Z887" s="571"/>
      <c r="AA887" s="791"/>
      <c r="AB887" s="583"/>
      <c r="AC887" s="571"/>
      <c r="AD887" s="813"/>
      <c r="AE887" s="646"/>
      <c r="AF887" s="730"/>
      <c r="AG887" s="646"/>
      <c r="AH887" s="730"/>
      <c r="AI887" s="646"/>
      <c r="AJ887" s="416">
        <f t="shared" si="206"/>
        <v>877</v>
      </c>
      <c r="AK887" s="416" t="str">
        <f t="shared" si="191"/>
        <v/>
      </c>
      <c r="AL887" s="416" t="str">
        <f t="shared" ref="AL887:AL907" si="208">IF(G887="","",G887)</f>
        <v/>
      </c>
      <c r="AM887" s="416" t="str">
        <f t="shared" ref="AM887:AM907" si="209">IF(H887="","",H887)</f>
        <v/>
      </c>
      <c r="AN887" s="731"/>
      <c r="AO887" s="732"/>
      <c r="AP887" s="732"/>
      <c r="AQ887" s="479"/>
      <c r="AR887" s="479"/>
      <c r="AS887" s="584"/>
      <c r="AT887" s="584"/>
      <c r="AU887" s="585" t="str">
        <f t="shared" si="185"/>
        <v/>
      </c>
      <c r="AV887" s="585" t="str">
        <f t="shared" si="186"/>
        <v/>
      </c>
      <c r="AW887" s="479"/>
      <c r="AX887" s="479"/>
      <c r="AY887" s="587" t="str">
        <f t="shared" si="192"/>
        <v/>
      </c>
      <c r="AZ887" s="587" t="str">
        <f t="shared" si="193"/>
        <v/>
      </c>
      <c r="BA887" s="587" t="str">
        <f t="shared" si="194"/>
        <v/>
      </c>
      <c r="BB887" s="587" t="str">
        <f t="shared" si="195"/>
        <v/>
      </c>
      <c r="BC887" s="587" t="str">
        <f t="shared" si="196"/>
        <v/>
      </c>
      <c r="BD887" s="587" t="str">
        <f t="shared" si="197"/>
        <v/>
      </c>
      <c r="BE887" s="808"/>
      <c r="BF887" s="646"/>
      <c r="BG887" s="649"/>
      <c r="BH887" s="649"/>
    </row>
    <row r="888" spans="2:60" ht="13.5" customHeight="1" x14ac:dyDescent="0.25">
      <c r="B888" s="401"/>
      <c r="D888" s="416">
        <f t="shared" si="207"/>
        <v>878</v>
      </c>
      <c r="E888" s="534"/>
      <c r="F888" s="534"/>
      <c r="G888" s="534"/>
      <c r="H888" s="534"/>
      <c r="I888" s="571"/>
      <c r="J888" s="571"/>
      <c r="K888" s="571"/>
      <c r="L888" s="571"/>
      <c r="M888" s="571"/>
      <c r="N888" s="484"/>
      <c r="O888" s="484"/>
      <c r="P888" s="586"/>
      <c r="Q888" s="571"/>
      <c r="R888" s="571"/>
      <c r="S888" s="571"/>
      <c r="T888" s="899"/>
      <c r="U888" s="756"/>
      <c r="V888" s="756"/>
      <c r="W888" s="581"/>
      <c r="X888" s="571"/>
      <c r="Y888" s="571"/>
      <c r="Z888" s="571"/>
      <c r="AA888" s="791"/>
      <c r="AB888" s="583"/>
      <c r="AC888" s="571"/>
      <c r="AD888" s="813"/>
      <c r="AE888" s="646"/>
      <c r="AF888" s="730"/>
      <c r="AG888" s="646"/>
      <c r="AH888" s="730"/>
      <c r="AI888" s="646"/>
      <c r="AJ888" s="416">
        <f t="shared" si="206"/>
        <v>878</v>
      </c>
      <c r="AK888" s="416" t="str">
        <f t="shared" si="191"/>
        <v/>
      </c>
      <c r="AL888" s="416" t="str">
        <f t="shared" si="208"/>
        <v/>
      </c>
      <c r="AM888" s="416" t="str">
        <f t="shared" si="209"/>
        <v/>
      </c>
      <c r="AN888" s="731"/>
      <c r="AO888" s="732"/>
      <c r="AP888" s="732"/>
      <c r="AQ888" s="479"/>
      <c r="AR888" s="479"/>
      <c r="AS888" s="584"/>
      <c r="AT888" s="584"/>
      <c r="AU888" s="585" t="str">
        <f t="shared" si="185"/>
        <v/>
      </c>
      <c r="AV888" s="585" t="str">
        <f t="shared" si="186"/>
        <v/>
      </c>
      <c r="AW888" s="479"/>
      <c r="AX888" s="479"/>
      <c r="AY888" s="587" t="str">
        <f t="shared" si="192"/>
        <v/>
      </c>
      <c r="AZ888" s="587" t="str">
        <f t="shared" si="193"/>
        <v/>
      </c>
      <c r="BA888" s="587" t="str">
        <f t="shared" si="194"/>
        <v/>
      </c>
      <c r="BB888" s="587" t="str">
        <f t="shared" si="195"/>
        <v/>
      </c>
      <c r="BC888" s="587" t="str">
        <f t="shared" si="196"/>
        <v/>
      </c>
      <c r="BD888" s="587" t="str">
        <f t="shared" si="197"/>
        <v/>
      </c>
      <c r="BE888" s="808"/>
      <c r="BF888" s="646"/>
      <c r="BG888" s="649"/>
      <c r="BH888" s="649"/>
    </row>
    <row r="889" spans="2:60" ht="13.5" customHeight="1" x14ac:dyDescent="0.25">
      <c r="B889" s="401"/>
      <c r="D889" s="416">
        <f t="shared" si="207"/>
        <v>879</v>
      </c>
      <c r="E889" s="534"/>
      <c r="F889" s="534"/>
      <c r="G889" s="534"/>
      <c r="H889" s="534"/>
      <c r="I889" s="571"/>
      <c r="J889" s="571"/>
      <c r="K889" s="571"/>
      <c r="L889" s="571"/>
      <c r="M889" s="571"/>
      <c r="N889" s="484"/>
      <c r="O889" s="484"/>
      <c r="P889" s="586"/>
      <c r="Q889" s="571"/>
      <c r="R889" s="571"/>
      <c r="S889" s="571"/>
      <c r="T889" s="899"/>
      <c r="U889" s="756"/>
      <c r="V889" s="756"/>
      <c r="W889" s="581"/>
      <c r="X889" s="571"/>
      <c r="Y889" s="571"/>
      <c r="Z889" s="571"/>
      <c r="AA889" s="791"/>
      <c r="AB889" s="583"/>
      <c r="AC889" s="571"/>
      <c r="AD889" s="813"/>
      <c r="AE889" s="646"/>
      <c r="AF889" s="730"/>
      <c r="AG889" s="646"/>
      <c r="AH889" s="730"/>
      <c r="AI889" s="646"/>
      <c r="AJ889" s="416">
        <f t="shared" si="206"/>
        <v>879</v>
      </c>
      <c r="AK889" s="416" t="str">
        <f t="shared" si="191"/>
        <v/>
      </c>
      <c r="AL889" s="416" t="str">
        <f t="shared" si="208"/>
        <v/>
      </c>
      <c r="AM889" s="416" t="str">
        <f t="shared" si="209"/>
        <v/>
      </c>
      <c r="AN889" s="731"/>
      <c r="AO889" s="732"/>
      <c r="AP889" s="732"/>
      <c r="AQ889" s="479"/>
      <c r="AR889" s="479"/>
      <c r="AS889" s="584"/>
      <c r="AT889" s="584"/>
      <c r="AU889" s="585" t="str">
        <f t="shared" si="185"/>
        <v/>
      </c>
      <c r="AV889" s="585" t="str">
        <f t="shared" si="186"/>
        <v/>
      </c>
      <c r="AW889" s="479"/>
      <c r="AX889" s="479"/>
      <c r="AY889" s="587" t="str">
        <f t="shared" si="192"/>
        <v/>
      </c>
      <c r="AZ889" s="587" t="str">
        <f t="shared" si="193"/>
        <v/>
      </c>
      <c r="BA889" s="587" t="str">
        <f t="shared" si="194"/>
        <v/>
      </c>
      <c r="BB889" s="587" t="str">
        <f t="shared" si="195"/>
        <v/>
      </c>
      <c r="BC889" s="587" t="str">
        <f t="shared" si="196"/>
        <v/>
      </c>
      <c r="BD889" s="587" t="str">
        <f t="shared" si="197"/>
        <v/>
      </c>
      <c r="BE889" s="808"/>
      <c r="BF889" s="646"/>
      <c r="BG889" s="649"/>
      <c r="BH889" s="649"/>
    </row>
    <row r="890" spans="2:60" ht="13.5" customHeight="1" x14ac:dyDescent="0.25">
      <c r="B890" s="401"/>
      <c r="D890" s="416">
        <f t="shared" si="207"/>
        <v>880</v>
      </c>
      <c r="E890" s="534"/>
      <c r="F890" s="534"/>
      <c r="G890" s="534"/>
      <c r="H890" s="534"/>
      <c r="I890" s="571"/>
      <c r="J890" s="571"/>
      <c r="K890" s="571"/>
      <c r="L890" s="571"/>
      <c r="M890" s="571"/>
      <c r="N890" s="484"/>
      <c r="O890" s="484"/>
      <c r="P890" s="586"/>
      <c r="Q890" s="571"/>
      <c r="R890" s="571"/>
      <c r="S890" s="571"/>
      <c r="T890" s="899"/>
      <c r="U890" s="756"/>
      <c r="V890" s="756"/>
      <c r="W890" s="581"/>
      <c r="X890" s="571"/>
      <c r="Y890" s="571"/>
      <c r="Z890" s="571"/>
      <c r="AA890" s="791"/>
      <c r="AB890" s="583"/>
      <c r="AC890" s="571"/>
      <c r="AD890" s="813"/>
      <c r="AE890" s="646"/>
      <c r="AF890" s="730"/>
      <c r="AG890" s="646"/>
      <c r="AH890" s="730"/>
      <c r="AI890" s="646"/>
      <c r="AJ890" s="416">
        <f t="shared" si="206"/>
        <v>880</v>
      </c>
      <c r="AK890" s="416" t="str">
        <f t="shared" si="191"/>
        <v/>
      </c>
      <c r="AL890" s="416" t="str">
        <f t="shared" si="208"/>
        <v/>
      </c>
      <c r="AM890" s="416" t="str">
        <f t="shared" si="209"/>
        <v/>
      </c>
      <c r="AN890" s="731"/>
      <c r="AO890" s="732"/>
      <c r="AP890" s="732"/>
      <c r="AQ890" s="479"/>
      <c r="AR890" s="479"/>
      <c r="AS890" s="584"/>
      <c r="AT890" s="584"/>
      <c r="AU890" s="585" t="str">
        <f t="shared" si="185"/>
        <v/>
      </c>
      <c r="AV890" s="585" t="str">
        <f t="shared" si="186"/>
        <v/>
      </c>
      <c r="AW890" s="479"/>
      <c r="AX890" s="479"/>
      <c r="AY890" s="587" t="str">
        <f t="shared" si="192"/>
        <v/>
      </c>
      <c r="AZ890" s="587" t="str">
        <f t="shared" si="193"/>
        <v/>
      </c>
      <c r="BA890" s="587" t="str">
        <f t="shared" si="194"/>
        <v/>
      </c>
      <c r="BB890" s="587" t="str">
        <f t="shared" si="195"/>
        <v/>
      </c>
      <c r="BC890" s="587" t="str">
        <f t="shared" si="196"/>
        <v/>
      </c>
      <c r="BD890" s="587" t="str">
        <f t="shared" si="197"/>
        <v/>
      </c>
      <c r="BE890" s="808"/>
      <c r="BF890" s="646"/>
      <c r="BG890" s="649"/>
      <c r="BH890" s="649"/>
    </row>
    <row r="891" spans="2:60" ht="13.5" customHeight="1" x14ac:dyDescent="0.25">
      <c r="B891" s="401"/>
      <c r="D891" s="416">
        <f t="shared" si="207"/>
        <v>881</v>
      </c>
      <c r="E891" s="534"/>
      <c r="F891" s="534"/>
      <c r="G891" s="534"/>
      <c r="H891" s="534"/>
      <c r="I891" s="571"/>
      <c r="J891" s="571"/>
      <c r="K891" s="571"/>
      <c r="L891" s="571"/>
      <c r="M891" s="571"/>
      <c r="N891" s="484"/>
      <c r="O891" s="484"/>
      <c r="P891" s="586"/>
      <c r="Q891" s="571"/>
      <c r="R891" s="571"/>
      <c r="S891" s="571"/>
      <c r="T891" s="899"/>
      <c r="U891" s="756"/>
      <c r="V891" s="756"/>
      <c r="W891" s="581"/>
      <c r="X891" s="571"/>
      <c r="Y891" s="571"/>
      <c r="Z891" s="571"/>
      <c r="AA891" s="791"/>
      <c r="AB891" s="583"/>
      <c r="AC891" s="571"/>
      <c r="AD891" s="813"/>
      <c r="AE891" s="646"/>
      <c r="AF891" s="730"/>
      <c r="AG891" s="646"/>
      <c r="AH891" s="730"/>
      <c r="AI891" s="646"/>
      <c r="AJ891" s="416">
        <f t="shared" si="206"/>
        <v>881</v>
      </c>
      <c r="AK891" s="416" t="str">
        <f t="shared" si="191"/>
        <v/>
      </c>
      <c r="AL891" s="416" t="str">
        <f t="shared" si="208"/>
        <v/>
      </c>
      <c r="AM891" s="416" t="str">
        <f t="shared" si="209"/>
        <v/>
      </c>
      <c r="AN891" s="731"/>
      <c r="AO891" s="732"/>
      <c r="AP891" s="732"/>
      <c r="AQ891" s="479"/>
      <c r="AR891" s="479"/>
      <c r="AS891" s="584"/>
      <c r="AT891" s="584"/>
      <c r="AU891" s="585" t="str">
        <f t="shared" si="185"/>
        <v/>
      </c>
      <c r="AV891" s="585" t="str">
        <f t="shared" si="186"/>
        <v/>
      </c>
      <c r="AW891" s="479"/>
      <c r="AX891" s="479"/>
      <c r="AY891" s="587" t="str">
        <f t="shared" si="192"/>
        <v/>
      </c>
      <c r="AZ891" s="587" t="str">
        <f t="shared" si="193"/>
        <v/>
      </c>
      <c r="BA891" s="587" t="str">
        <f t="shared" si="194"/>
        <v/>
      </c>
      <c r="BB891" s="587" t="str">
        <f t="shared" si="195"/>
        <v/>
      </c>
      <c r="BC891" s="587" t="str">
        <f t="shared" si="196"/>
        <v/>
      </c>
      <c r="BD891" s="587" t="str">
        <f t="shared" si="197"/>
        <v/>
      </c>
      <c r="BE891" s="808"/>
      <c r="BF891" s="646"/>
      <c r="BG891" s="649"/>
      <c r="BH891" s="649"/>
    </row>
    <row r="892" spans="2:60" ht="13.5" customHeight="1" x14ac:dyDescent="0.25">
      <c r="B892" s="401"/>
      <c r="D892" s="416">
        <f t="shared" si="207"/>
        <v>882</v>
      </c>
      <c r="E892" s="534"/>
      <c r="F892" s="534"/>
      <c r="G892" s="534"/>
      <c r="H892" s="534"/>
      <c r="I892" s="571"/>
      <c r="J892" s="571"/>
      <c r="K892" s="571"/>
      <c r="L892" s="571"/>
      <c r="M892" s="571"/>
      <c r="N892" s="484"/>
      <c r="O892" s="484"/>
      <c r="P892" s="586"/>
      <c r="Q892" s="571"/>
      <c r="R892" s="571"/>
      <c r="S892" s="571"/>
      <c r="T892" s="899"/>
      <c r="U892" s="756"/>
      <c r="V892" s="756"/>
      <c r="W892" s="581"/>
      <c r="X892" s="571"/>
      <c r="Y892" s="571"/>
      <c r="Z892" s="571"/>
      <c r="AA892" s="791"/>
      <c r="AB892" s="583"/>
      <c r="AC892" s="571"/>
      <c r="AD892" s="813"/>
      <c r="AE892" s="646"/>
      <c r="AF892" s="730"/>
      <c r="AG892" s="646"/>
      <c r="AH892" s="730"/>
      <c r="AI892" s="646"/>
      <c r="AJ892" s="416">
        <f t="shared" si="206"/>
        <v>882</v>
      </c>
      <c r="AK892" s="416" t="str">
        <f t="shared" si="191"/>
        <v/>
      </c>
      <c r="AL892" s="416" t="str">
        <f t="shared" si="208"/>
        <v/>
      </c>
      <c r="AM892" s="416" t="str">
        <f t="shared" si="209"/>
        <v/>
      </c>
      <c r="AN892" s="731"/>
      <c r="AO892" s="732"/>
      <c r="AP892" s="732"/>
      <c r="AQ892" s="479"/>
      <c r="AR892" s="479"/>
      <c r="AS892" s="584"/>
      <c r="AT892" s="584"/>
      <c r="AU892" s="585" t="str">
        <f t="shared" si="185"/>
        <v/>
      </c>
      <c r="AV892" s="585" t="str">
        <f t="shared" si="186"/>
        <v/>
      </c>
      <c r="AW892" s="479"/>
      <c r="AX892" s="479"/>
      <c r="AY892" s="587" t="str">
        <f t="shared" si="192"/>
        <v/>
      </c>
      <c r="AZ892" s="587" t="str">
        <f t="shared" si="193"/>
        <v/>
      </c>
      <c r="BA892" s="587" t="str">
        <f t="shared" si="194"/>
        <v/>
      </c>
      <c r="BB892" s="587" t="str">
        <f t="shared" si="195"/>
        <v/>
      </c>
      <c r="BC892" s="587" t="str">
        <f t="shared" si="196"/>
        <v/>
      </c>
      <c r="BD892" s="587" t="str">
        <f t="shared" si="197"/>
        <v/>
      </c>
      <c r="BE892" s="808"/>
      <c r="BF892" s="646"/>
      <c r="BG892" s="649"/>
      <c r="BH892" s="649"/>
    </row>
    <row r="893" spans="2:60" ht="13.5" customHeight="1" x14ac:dyDescent="0.25">
      <c r="B893" s="401"/>
      <c r="D893" s="416">
        <f t="shared" si="207"/>
        <v>883</v>
      </c>
      <c r="E893" s="534"/>
      <c r="F893" s="534"/>
      <c r="G893" s="534"/>
      <c r="H893" s="534"/>
      <c r="I893" s="571"/>
      <c r="J893" s="571"/>
      <c r="K893" s="571"/>
      <c r="L893" s="571"/>
      <c r="M893" s="571"/>
      <c r="N893" s="484"/>
      <c r="O893" s="484"/>
      <c r="P893" s="586"/>
      <c r="Q893" s="571"/>
      <c r="R893" s="571"/>
      <c r="S893" s="571"/>
      <c r="T893" s="899"/>
      <c r="U893" s="756"/>
      <c r="V893" s="756"/>
      <c r="W893" s="581"/>
      <c r="X893" s="571"/>
      <c r="Y893" s="571"/>
      <c r="Z893" s="571"/>
      <c r="AA893" s="791"/>
      <c r="AB893" s="583"/>
      <c r="AC893" s="571"/>
      <c r="AD893" s="813"/>
      <c r="AE893" s="646"/>
      <c r="AF893" s="730"/>
      <c r="AG893" s="646"/>
      <c r="AH893" s="730"/>
      <c r="AI893" s="646"/>
      <c r="AJ893" s="416">
        <f t="shared" si="206"/>
        <v>883</v>
      </c>
      <c r="AK893" s="416" t="str">
        <f t="shared" si="191"/>
        <v/>
      </c>
      <c r="AL893" s="416" t="str">
        <f t="shared" si="208"/>
        <v/>
      </c>
      <c r="AM893" s="416" t="str">
        <f t="shared" si="209"/>
        <v/>
      </c>
      <c r="AN893" s="731"/>
      <c r="AO893" s="732"/>
      <c r="AP893" s="732"/>
      <c r="AQ893" s="479"/>
      <c r="AR893" s="479"/>
      <c r="AS893" s="584"/>
      <c r="AT893" s="584"/>
      <c r="AU893" s="585" t="str">
        <f t="shared" si="185"/>
        <v/>
      </c>
      <c r="AV893" s="585" t="str">
        <f t="shared" si="186"/>
        <v/>
      </c>
      <c r="AW893" s="479"/>
      <c r="AX893" s="479"/>
      <c r="AY893" s="587" t="str">
        <f t="shared" si="192"/>
        <v/>
      </c>
      <c r="AZ893" s="587" t="str">
        <f t="shared" si="193"/>
        <v/>
      </c>
      <c r="BA893" s="587" t="str">
        <f t="shared" si="194"/>
        <v/>
      </c>
      <c r="BB893" s="587" t="str">
        <f t="shared" si="195"/>
        <v/>
      </c>
      <c r="BC893" s="587" t="str">
        <f t="shared" si="196"/>
        <v/>
      </c>
      <c r="BD893" s="587" t="str">
        <f t="shared" si="197"/>
        <v/>
      </c>
      <c r="BE893" s="808"/>
      <c r="BF893" s="646"/>
      <c r="BG893" s="649"/>
      <c r="BH893" s="649"/>
    </row>
    <row r="894" spans="2:60" ht="13.5" customHeight="1" x14ac:dyDescent="0.25">
      <c r="B894" s="401"/>
      <c r="D894" s="416">
        <f t="shared" si="207"/>
        <v>884</v>
      </c>
      <c r="E894" s="534"/>
      <c r="F894" s="534"/>
      <c r="G894" s="534"/>
      <c r="H894" s="534"/>
      <c r="I894" s="571"/>
      <c r="J894" s="571"/>
      <c r="K894" s="571"/>
      <c r="L894" s="571"/>
      <c r="M894" s="571"/>
      <c r="N894" s="484"/>
      <c r="O894" s="484"/>
      <c r="P894" s="586"/>
      <c r="Q894" s="571"/>
      <c r="R894" s="571"/>
      <c r="S894" s="571"/>
      <c r="T894" s="899"/>
      <c r="U894" s="756"/>
      <c r="V894" s="756"/>
      <c r="W894" s="581"/>
      <c r="X894" s="571"/>
      <c r="Y894" s="571"/>
      <c r="Z894" s="571"/>
      <c r="AA894" s="791"/>
      <c r="AB894" s="583"/>
      <c r="AC894" s="571"/>
      <c r="AD894" s="813"/>
      <c r="AE894" s="646"/>
      <c r="AF894" s="730"/>
      <c r="AG894" s="646"/>
      <c r="AH894" s="730"/>
      <c r="AI894" s="646"/>
      <c r="AJ894" s="416">
        <f t="shared" si="206"/>
        <v>884</v>
      </c>
      <c r="AK894" s="416" t="str">
        <f t="shared" si="191"/>
        <v/>
      </c>
      <c r="AL894" s="416" t="str">
        <f t="shared" si="208"/>
        <v/>
      </c>
      <c r="AM894" s="416" t="str">
        <f t="shared" si="209"/>
        <v/>
      </c>
      <c r="AN894" s="731"/>
      <c r="AO894" s="732"/>
      <c r="AP894" s="732"/>
      <c r="AQ894" s="479"/>
      <c r="AR894" s="479"/>
      <c r="AS894" s="584"/>
      <c r="AT894" s="584"/>
      <c r="AU894" s="585" t="str">
        <f t="shared" si="185"/>
        <v/>
      </c>
      <c r="AV894" s="585" t="str">
        <f t="shared" si="186"/>
        <v/>
      </c>
      <c r="AW894" s="479"/>
      <c r="AX894" s="479"/>
      <c r="AY894" s="587" t="str">
        <f t="shared" si="192"/>
        <v/>
      </c>
      <c r="AZ894" s="587" t="str">
        <f t="shared" si="193"/>
        <v/>
      </c>
      <c r="BA894" s="587" t="str">
        <f t="shared" si="194"/>
        <v/>
      </c>
      <c r="BB894" s="587" t="str">
        <f t="shared" si="195"/>
        <v/>
      </c>
      <c r="BC894" s="587" t="str">
        <f t="shared" si="196"/>
        <v/>
      </c>
      <c r="BD894" s="587" t="str">
        <f t="shared" si="197"/>
        <v/>
      </c>
      <c r="BE894" s="808"/>
      <c r="BF894" s="646"/>
      <c r="BG894" s="649"/>
      <c r="BH894" s="649"/>
    </row>
    <row r="895" spans="2:60" ht="13.5" customHeight="1" x14ac:dyDescent="0.25">
      <c r="B895" s="401"/>
      <c r="D895" s="416">
        <f t="shared" si="207"/>
        <v>885</v>
      </c>
      <c r="E895" s="534"/>
      <c r="F895" s="534"/>
      <c r="G895" s="534"/>
      <c r="H895" s="534"/>
      <c r="I895" s="571"/>
      <c r="J895" s="571"/>
      <c r="K895" s="571"/>
      <c r="L895" s="571"/>
      <c r="M895" s="571"/>
      <c r="N895" s="484"/>
      <c r="O895" s="484"/>
      <c r="P895" s="586"/>
      <c r="Q895" s="571"/>
      <c r="R895" s="571"/>
      <c r="S895" s="571"/>
      <c r="T895" s="899"/>
      <c r="U895" s="756"/>
      <c r="V895" s="756"/>
      <c r="W895" s="581"/>
      <c r="X895" s="571"/>
      <c r="Y895" s="571"/>
      <c r="Z895" s="571"/>
      <c r="AA895" s="791"/>
      <c r="AB895" s="583"/>
      <c r="AC895" s="571"/>
      <c r="AD895" s="813"/>
      <c r="AE895" s="646"/>
      <c r="AF895" s="730"/>
      <c r="AG895" s="646"/>
      <c r="AH895" s="730"/>
      <c r="AI895" s="646"/>
      <c r="AJ895" s="416">
        <f t="shared" si="206"/>
        <v>885</v>
      </c>
      <c r="AK895" s="416" t="str">
        <f t="shared" si="191"/>
        <v/>
      </c>
      <c r="AL895" s="416" t="str">
        <f t="shared" si="208"/>
        <v/>
      </c>
      <c r="AM895" s="416" t="str">
        <f t="shared" si="209"/>
        <v/>
      </c>
      <c r="AN895" s="731"/>
      <c r="AO895" s="732"/>
      <c r="AP895" s="732"/>
      <c r="AQ895" s="479"/>
      <c r="AR895" s="479"/>
      <c r="AS895" s="584"/>
      <c r="AT895" s="584"/>
      <c r="AU895" s="585" t="str">
        <f t="shared" si="185"/>
        <v/>
      </c>
      <c r="AV895" s="585" t="str">
        <f t="shared" si="186"/>
        <v/>
      </c>
      <c r="AW895" s="479"/>
      <c r="AX895" s="479"/>
      <c r="AY895" s="587" t="str">
        <f t="shared" si="192"/>
        <v/>
      </c>
      <c r="AZ895" s="587" t="str">
        <f t="shared" si="193"/>
        <v/>
      </c>
      <c r="BA895" s="587" t="str">
        <f t="shared" si="194"/>
        <v/>
      </c>
      <c r="BB895" s="587" t="str">
        <f t="shared" si="195"/>
        <v/>
      </c>
      <c r="BC895" s="587" t="str">
        <f t="shared" si="196"/>
        <v/>
      </c>
      <c r="BD895" s="587" t="str">
        <f t="shared" si="197"/>
        <v/>
      </c>
      <c r="BE895" s="808"/>
      <c r="BF895" s="646"/>
      <c r="BG895" s="649"/>
      <c r="BH895" s="649"/>
    </row>
    <row r="896" spans="2:60" ht="13.5" customHeight="1" x14ac:dyDescent="0.25">
      <c r="B896" s="401"/>
      <c r="D896" s="416">
        <f t="shared" si="207"/>
        <v>886</v>
      </c>
      <c r="E896" s="534"/>
      <c r="F896" s="534"/>
      <c r="G896" s="534"/>
      <c r="H896" s="534"/>
      <c r="I896" s="571"/>
      <c r="J896" s="571"/>
      <c r="K896" s="571"/>
      <c r="L896" s="571"/>
      <c r="M896" s="571"/>
      <c r="N896" s="484"/>
      <c r="O896" s="484"/>
      <c r="P896" s="586"/>
      <c r="Q896" s="571"/>
      <c r="R896" s="571"/>
      <c r="S896" s="571"/>
      <c r="T896" s="899"/>
      <c r="U896" s="756"/>
      <c r="V896" s="756"/>
      <c r="W896" s="581"/>
      <c r="X896" s="571"/>
      <c r="Y896" s="571"/>
      <c r="Z896" s="571"/>
      <c r="AA896" s="791"/>
      <c r="AB896" s="583"/>
      <c r="AC896" s="571"/>
      <c r="AD896" s="813"/>
      <c r="AE896" s="646"/>
      <c r="AF896" s="730"/>
      <c r="AG896" s="646"/>
      <c r="AH896" s="730"/>
      <c r="AI896" s="646"/>
      <c r="AJ896" s="416">
        <f t="shared" si="206"/>
        <v>886</v>
      </c>
      <c r="AK896" s="416" t="str">
        <f t="shared" si="191"/>
        <v/>
      </c>
      <c r="AL896" s="416" t="str">
        <f t="shared" si="208"/>
        <v/>
      </c>
      <c r="AM896" s="416" t="str">
        <f t="shared" si="209"/>
        <v/>
      </c>
      <c r="AN896" s="731"/>
      <c r="AO896" s="732"/>
      <c r="AP896" s="732"/>
      <c r="AQ896" s="479"/>
      <c r="AR896" s="479"/>
      <c r="AS896" s="584"/>
      <c r="AT896" s="584"/>
      <c r="AU896" s="585" t="str">
        <f t="shared" si="185"/>
        <v/>
      </c>
      <c r="AV896" s="585" t="str">
        <f t="shared" si="186"/>
        <v/>
      </c>
      <c r="AW896" s="479"/>
      <c r="AX896" s="479"/>
      <c r="AY896" s="587" t="str">
        <f t="shared" si="192"/>
        <v/>
      </c>
      <c r="AZ896" s="587" t="str">
        <f t="shared" si="193"/>
        <v/>
      </c>
      <c r="BA896" s="587" t="str">
        <f t="shared" si="194"/>
        <v/>
      </c>
      <c r="BB896" s="587" t="str">
        <f t="shared" si="195"/>
        <v/>
      </c>
      <c r="BC896" s="587" t="str">
        <f t="shared" si="196"/>
        <v/>
      </c>
      <c r="BD896" s="587" t="str">
        <f t="shared" si="197"/>
        <v/>
      </c>
      <c r="BE896" s="808"/>
      <c r="BF896" s="646"/>
      <c r="BG896" s="649"/>
      <c r="BH896" s="649"/>
    </row>
    <row r="897" spans="2:60" ht="13.5" customHeight="1" x14ac:dyDescent="0.25">
      <c r="B897" s="401"/>
      <c r="D897" s="416">
        <f t="shared" si="207"/>
        <v>887</v>
      </c>
      <c r="E897" s="534"/>
      <c r="F897" s="534"/>
      <c r="G897" s="534"/>
      <c r="H897" s="534"/>
      <c r="I897" s="571"/>
      <c r="J897" s="571"/>
      <c r="K897" s="571"/>
      <c r="L897" s="571"/>
      <c r="M897" s="571"/>
      <c r="N897" s="484"/>
      <c r="O897" s="484"/>
      <c r="P897" s="586"/>
      <c r="Q897" s="571"/>
      <c r="R897" s="571"/>
      <c r="S897" s="571"/>
      <c r="T897" s="899"/>
      <c r="U897" s="756"/>
      <c r="V897" s="756"/>
      <c r="W897" s="581"/>
      <c r="X897" s="571"/>
      <c r="Y897" s="571"/>
      <c r="Z897" s="571"/>
      <c r="AA897" s="791"/>
      <c r="AB897" s="583"/>
      <c r="AC897" s="571"/>
      <c r="AD897" s="813"/>
      <c r="AE897" s="646"/>
      <c r="AF897" s="730"/>
      <c r="AG897" s="646"/>
      <c r="AH897" s="730"/>
      <c r="AI897" s="646"/>
      <c r="AJ897" s="416">
        <f t="shared" si="206"/>
        <v>887</v>
      </c>
      <c r="AK897" s="416" t="str">
        <f t="shared" si="191"/>
        <v/>
      </c>
      <c r="AL897" s="416" t="str">
        <f t="shared" si="208"/>
        <v/>
      </c>
      <c r="AM897" s="416" t="str">
        <f t="shared" si="209"/>
        <v/>
      </c>
      <c r="AN897" s="731"/>
      <c r="AO897" s="732"/>
      <c r="AP897" s="732"/>
      <c r="AQ897" s="479"/>
      <c r="AR897" s="479"/>
      <c r="AS897" s="584"/>
      <c r="AT897" s="584"/>
      <c r="AU897" s="585" t="str">
        <f t="shared" si="185"/>
        <v/>
      </c>
      <c r="AV897" s="585" t="str">
        <f t="shared" si="186"/>
        <v/>
      </c>
      <c r="AW897" s="479"/>
      <c r="AX897" s="479"/>
      <c r="AY897" s="587" t="str">
        <f t="shared" si="192"/>
        <v/>
      </c>
      <c r="AZ897" s="587" t="str">
        <f t="shared" si="193"/>
        <v/>
      </c>
      <c r="BA897" s="587" t="str">
        <f t="shared" si="194"/>
        <v/>
      </c>
      <c r="BB897" s="587" t="str">
        <f t="shared" si="195"/>
        <v/>
      </c>
      <c r="BC897" s="587" t="str">
        <f t="shared" si="196"/>
        <v/>
      </c>
      <c r="BD897" s="587" t="str">
        <f t="shared" si="197"/>
        <v/>
      </c>
      <c r="BE897" s="808"/>
      <c r="BF897" s="646"/>
      <c r="BG897" s="649"/>
      <c r="BH897" s="649"/>
    </row>
    <row r="898" spans="2:60" ht="13.5" customHeight="1" x14ac:dyDescent="0.25">
      <c r="B898" s="401"/>
      <c r="D898" s="416">
        <f t="shared" si="207"/>
        <v>888</v>
      </c>
      <c r="E898" s="534"/>
      <c r="F898" s="534"/>
      <c r="G898" s="534"/>
      <c r="H898" s="534"/>
      <c r="I898" s="571"/>
      <c r="J898" s="571"/>
      <c r="K898" s="571"/>
      <c r="L898" s="571"/>
      <c r="M898" s="571"/>
      <c r="N898" s="484"/>
      <c r="O898" s="484"/>
      <c r="P898" s="586"/>
      <c r="Q898" s="571"/>
      <c r="R898" s="571"/>
      <c r="S898" s="571"/>
      <c r="T898" s="899"/>
      <c r="U898" s="756"/>
      <c r="V898" s="756"/>
      <c r="W898" s="581"/>
      <c r="X898" s="571"/>
      <c r="Y898" s="571"/>
      <c r="Z898" s="571"/>
      <c r="AA898" s="791"/>
      <c r="AB898" s="583"/>
      <c r="AC898" s="571"/>
      <c r="AD898" s="813"/>
      <c r="AE898" s="646"/>
      <c r="AF898" s="730"/>
      <c r="AG898" s="646"/>
      <c r="AH898" s="730"/>
      <c r="AI898" s="646"/>
      <c r="AJ898" s="416">
        <f t="shared" si="206"/>
        <v>888</v>
      </c>
      <c r="AK898" s="416" t="str">
        <f t="shared" si="191"/>
        <v/>
      </c>
      <c r="AL898" s="416" t="str">
        <f t="shared" si="208"/>
        <v/>
      </c>
      <c r="AM898" s="416" t="str">
        <f t="shared" si="209"/>
        <v/>
      </c>
      <c r="AN898" s="731"/>
      <c r="AO898" s="732"/>
      <c r="AP898" s="732"/>
      <c r="AQ898" s="479"/>
      <c r="AR898" s="479"/>
      <c r="AS898" s="584"/>
      <c r="AT898" s="584"/>
      <c r="AU898" s="585" t="str">
        <f t="shared" si="185"/>
        <v/>
      </c>
      <c r="AV898" s="585" t="str">
        <f t="shared" si="186"/>
        <v/>
      </c>
      <c r="AW898" s="479"/>
      <c r="AX898" s="479"/>
      <c r="AY898" s="587" t="str">
        <f t="shared" si="192"/>
        <v/>
      </c>
      <c r="AZ898" s="587" t="str">
        <f t="shared" si="193"/>
        <v/>
      </c>
      <c r="BA898" s="587" t="str">
        <f t="shared" si="194"/>
        <v/>
      </c>
      <c r="BB898" s="587" t="str">
        <f t="shared" si="195"/>
        <v/>
      </c>
      <c r="BC898" s="587" t="str">
        <f t="shared" si="196"/>
        <v/>
      </c>
      <c r="BD898" s="587" t="str">
        <f t="shared" si="197"/>
        <v/>
      </c>
      <c r="BE898" s="808"/>
      <c r="BF898" s="646"/>
      <c r="BG898" s="649"/>
      <c r="BH898" s="649"/>
    </row>
    <row r="899" spans="2:60" ht="13.5" customHeight="1" x14ac:dyDescent="0.25">
      <c r="B899" s="401"/>
      <c r="D899" s="416">
        <f t="shared" si="207"/>
        <v>889</v>
      </c>
      <c r="E899" s="534"/>
      <c r="F899" s="534"/>
      <c r="G899" s="534"/>
      <c r="H899" s="534"/>
      <c r="I899" s="571"/>
      <c r="J899" s="571"/>
      <c r="K899" s="571"/>
      <c r="L899" s="571"/>
      <c r="M899" s="571"/>
      <c r="N899" s="484"/>
      <c r="O899" s="484"/>
      <c r="P899" s="586"/>
      <c r="Q899" s="571"/>
      <c r="R899" s="571"/>
      <c r="S899" s="571"/>
      <c r="T899" s="899"/>
      <c r="U899" s="756"/>
      <c r="V899" s="756"/>
      <c r="W899" s="581"/>
      <c r="X899" s="571"/>
      <c r="Y899" s="571"/>
      <c r="Z899" s="571"/>
      <c r="AA899" s="791"/>
      <c r="AB899" s="583"/>
      <c r="AC899" s="571"/>
      <c r="AD899" s="813"/>
      <c r="AE899" s="646"/>
      <c r="AF899" s="730"/>
      <c r="AG899" s="646"/>
      <c r="AH899" s="730"/>
      <c r="AI899" s="646"/>
      <c r="AJ899" s="416">
        <f t="shared" si="206"/>
        <v>889</v>
      </c>
      <c r="AK899" s="416" t="str">
        <f t="shared" si="191"/>
        <v/>
      </c>
      <c r="AL899" s="416" t="str">
        <f t="shared" si="208"/>
        <v/>
      </c>
      <c r="AM899" s="416" t="str">
        <f t="shared" si="209"/>
        <v/>
      </c>
      <c r="AN899" s="731"/>
      <c r="AO899" s="732"/>
      <c r="AP899" s="732"/>
      <c r="AQ899" s="479"/>
      <c r="AR899" s="479"/>
      <c r="AS899" s="584"/>
      <c r="AT899" s="584"/>
      <c r="AU899" s="585" t="str">
        <f t="shared" si="185"/>
        <v/>
      </c>
      <c r="AV899" s="585" t="str">
        <f t="shared" si="186"/>
        <v/>
      </c>
      <c r="AW899" s="479"/>
      <c r="AX899" s="479"/>
      <c r="AY899" s="587" t="str">
        <f t="shared" si="192"/>
        <v/>
      </c>
      <c r="AZ899" s="587" t="str">
        <f t="shared" si="193"/>
        <v/>
      </c>
      <c r="BA899" s="587" t="str">
        <f t="shared" si="194"/>
        <v/>
      </c>
      <c r="BB899" s="587" t="str">
        <f t="shared" si="195"/>
        <v/>
      </c>
      <c r="BC899" s="587" t="str">
        <f t="shared" si="196"/>
        <v/>
      </c>
      <c r="BD899" s="587" t="str">
        <f t="shared" si="197"/>
        <v/>
      </c>
      <c r="BE899" s="808"/>
      <c r="BF899" s="646"/>
      <c r="BG899" s="649"/>
      <c r="BH899" s="649"/>
    </row>
    <row r="900" spans="2:60" ht="13.5" customHeight="1" x14ac:dyDescent="0.25">
      <c r="B900" s="401"/>
      <c r="D900" s="416">
        <f t="shared" si="207"/>
        <v>890</v>
      </c>
      <c r="E900" s="534"/>
      <c r="F900" s="534"/>
      <c r="G900" s="534"/>
      <c r="H900" s="534"/>
      <c r="I900" s="571"/>
      <c r="J900" s="571"/>
      <c r="K900" s="571"/>
      <c r="L900" s="571"/>
      <c r="M900" s="571"/>
      <c r="N900" s="484"/>
      <c r="O900" s="484"/>
      <c r="P900" s="586"/>
      <c r="Q900" s="571"/>
      <c r="R900" s="571"/>
      <c r="S900" s="571"/>
      <c r="T900" s="899"/>
      <c r="U900" s="756"/>
      <c r="V900" s="756"/>
      <c r="W900" s="581"/>
      <c r="X900" s="571"/>
      <c r="Y900" s="571"/>
      <c r="Z900" s="571"/>
      <c r="AA900" s="791"/>
      <c r="AB900" s="583"/>
      <c r="AC900" s="571"/>
      <c r="AD900" s="813"/>
      <c r="AE900" s="646"/>
      <c r="AF900" s="730"/>
      <c r="AG900" s="646"/>
      <c r="AH900" s="730"/>
      <c r="AI900" s="646"/>
      <c r="AJ900" s="416">
        <f t="shared" si="206"/>
        <v>890</v>
      </c>
      <c r="AK900" s="416" t="str">
        <f t="shared" si="191"/>
        <v/>
      </c>
      <c r="AL900" s="416" t="str">
        <f t="shared" si="208"/>
        <v/>
      </c>
      <c r="AM900" s="416" t="str">
        <f t="shared" si="209"/>
        <v/>
      </c>
      <c r="AN900" s="731"/>
      <c r="AO900" s="732"/>
      <c r="AP900" s="732"/>
      <c r="AQ900" s="479"/>
      <c r="AR900" s="479"/>
      <c r="AS900" s="584"/>
      <c r="AT900" s="584"/>
      <c r="AU900" s="585" t="str">
        <f t="shared" si="185"/>
        <v/>
      </c>
      <c r="AV900" s="585" t="str">
        <f t="shared" si="186"/>
        <v/>
      </c>
      <c r="AW900" s="479"/>
      <c r="AX900" s="479"/>
      <c r="AY900" s="587" t="str">
        <f t="shared" si="192"/>
        <v/>
      </c>
      <c r="AZ900" s="587" t="str">
        <f t="shared" si="193"/>
        <v/>
      </c>
      <c r="BA900" s="587" t="str">
        <f t="shared" si="194"/>
        <v/>
      </c>
      <c r="BB900" s="587" t="str">
        <f t="shared" si="195"/>
        <v/>
      </c>
      <c r="BC900" s="587" t="str">
        <f t="shared" si="196"/>
        <v/>
      </c>
      <c r="BD900" s="587" t="str">
        <f t="shared" si="197"/>
        <v/>
      </c>
      <c r="BE900" s="808"/>
      <c r="BF900" s="646"/>
      <c r="BG900" s="649"/>
      <c r="BH900" s="649"/>
    </row>
    <row r="901" spans="2:60" ht="13.5" customHeight="1" x14ac:dyDescent="0.25">
      <c r="B901" s="401"/>
      <c r="D901" s="416">
        <f t="shared" si="207"/>
        <v>891</v>
      </c>
      <c r="E901" s="534"/>
      <c r="F901" s="534"/>
      <c r="G901" s="534"/>
      <c r="H901" s="534"/>
      <c r="I901" s="571"/>
      <c r="J901" s="571"/>
      <c r="K901" s="571"/>
      <c r="L901" s="571"/>
      <c r="M901" s="571"/>
      <c r="N901" s="484"/>
      <c r="O901" s="484"/>
      <c r="P901" s="586"/>
      <c r="Q901" s="571"/>
      <c r="R901" s="571"/>
      <c r="S901" s="571"/>
      <c r="T901" s="899"/>
      <c r="U901" s="756"/>
      <c r="V901" s="756"/>
      <c r="W901" s="581"/>
      <c r="X901" s="571"/>
      <c r="Y901" s="571"/>
      <c r="Z901" s="571"/>
      <c r="AA901" s="791"/>
      <c r="AB901" s="583"/>
      <c r="AC901" s="571"/>
      <c r="AD901" s="813"/>
      <c r="AE901" s="646"/>
      <c r="AF901" s="730"/>
      <c r="AG901" s="646"/>
      <c r="AH901" s="730"/>
      <c r="AI901" s="646"/>
      <c r="AJ901" s="416">
        <f t="shared" si="206"/>
        <v>891</v>
      </c>
      <c r="AK901" s="416" t="str">
        <f t="shared" si="191"/>
        <v/>
      </c>
      <c r="AL901" s="416" t="str">
        <f t="shared" si="208"/>
        <v/>
      </c>
      <c r="AM901" s="416" t="str">
        <f t="shared" si="209"/>
        <v/>
      </c>
      <c r="AN901" s="731"/>
      <c r="AO901" s="732"/>
      <c r="AP901" s="732"/>
      <c r="AQ901" s="479"/>
      <c r="AR901" s="479"/>
      <c r="AS901" s="584"/>
      <c r="AT901" s="584"/>
      <c r="AU901" s="585" t="str">
        <f t="shared" si="185"/>
        <v/>
      </c>
      <c r="AV901" s="585" t="str">
        <f t="shared" si="186"/>
        <v/>
      </c>
      <c r="AW901" s="479"/>
      <c r="AX901" s="479"/>
      <c r="AY901" s="587" t="str">
        <f t="shared" si="192"/>
        <v/>
      </c>
      <c r="AZ901" s="587" t="str">
        <f t="shared" si="193"/>
        <v/>
      </c>
      <c r="BA901" s="587" t="str">
        <f t="shared" si="194"/>
        <v/>
      </c>
      <c r="BB901" s="587" t="str">
        <f t="shared" si="195"/>
        <v/>
      </c>
      <c r="BC901" s="587" t="str">
        <f t="shared" si="196"/>
        <v/>
      </c>
      <c r="BD901" s="587" t="str">
        <f t="shared" si="197"/>
        <v/>
      </c>
      <c r="BE901" s="808"/>
      <c r="BF901" s="646"/>
      <c r="BG901" s="649"/>
      <c r="BH901" s="649"/>
    </row>
    <row r="902" spans="2:60" ht="13.5" customHeight="1" x14ac:dyDescent="0.25">
      <c r="B902" s="401"/>
      <c r="D902" s="416">
        <f t="shared" si="207"/>
        <v>892</v>
      </c>
      <c r="E902" s="534"/>
      <c r="F902" s="534"/>
      <c r="G902" s="534"/>
      <c r="H902" s="534"/>
      <c r="I902" s="571"/>
      <c r="J902" s="571"/>
      <c r="K902" s="571"/>
      <c r="L902" s="571"/>
      <c r="M902" s="571"/>
      <c r="N902" s="484"/>
      <c r="O902" s="484"/>
      <c r="P902" s="586"/>
      <c r="Q902" s="571"/>
      <c r="R902" s="571"/>
      <c r="S902" s="571"/>
      <c r="T902" s="899"/>
      <c r="U902" s="756"/>
      <c r="V902" s="756"/>
      <c r="W902" s="581"/>
      <c r="X902" s="571"/>
      <c r="Y902" s="571"/>
      <c r="Z902" s="571"/>
      <c r="AA902" s="791"/>
      <c r="AB902" s="583"/>
      <c r="AC902" s="571"/>
      <c r="AD902" s="813"/>
      <c r="AE902" s="646"/>
      <c r="AF902" s="730"/>
      <c r="AG902" s="646"/>
      <c r="AH902" s="730"/>
      <c r="AI902" s="646"/>
      <c r="AJ902" s="416">
        <f t="shared" si="206"/>
        <v>892</v>
      </c>
      <c r="AK902" s="416" t="str">
        <f t="shared" si="191"/>
        <v/>
      </c>
      <c r="AL902" s="416" t="str">
        <f t="shared" si="208"/>
        <v/>
      </c>
      <c r="AM902" s="416" t="str">
        <f t="shared" si="209"/>
        <v/>
      </c>
      <c r="AN902" s="731"/>
      <c r="AO902" s="732"/>
      <c r="AP902" s="732"/>
      <c r="AQ902" s="479"/>
      <c r="AR902" s="479"/>
      <c r="AS902" s="584"/>
      <c r="AT902" s="584"/>
      <c r="AU902" s="585" t="str">
        <f t="shared" si="185"/>
        <v/>
      </c>
      <c r="AV902" s="585" t="str">
        <f t="shared" si="186"/>
        <v/>
      </c>
      <c r="AW902" s="479"/>
      <c r="AX902" s="479"/>
      <c r="AY902" s="587" t="str">
        <f t="shared" si="192"/>
        <v/>
      </c>
      <c r="AZ902" s="587" t="str">
        <f t="shared" si="193"/>
        <v/>
      </c>
      <c r="BA902" s="587" t="str">
        <f t="shared" si="194"/>
        <v/>
      </c>
      <c r="BB902" s="587" t="str">
        <f t="shared" si="195"/>
        <v/>
      </c>
      <c r="BC902" s="587" t="str">
        <f t="shared" si="196"/>
        <v/>
      </c>
      <c r="BD902" s="587" t="str">
        <f t="shared" si="197"/>
        <v/>
      </c>
      <c r="BE902" s="808"/>
      <c r="BF902" s="646"/>
      <c r="BG902" s="649"/>
      <c r="BH902" s="649"/>
    </row>
    <row r="903" spans="2:60" ht="13.5" customHeight="1" x14ac:dyDescent="0.25">
      <c r="B903" s="401"/>
      <c r="D903" s="416">
        <f t="shared" si="207"/>
        <v>893</v>
      </c>
      <c r="E903" s="534"/>
      <c r="F903" s="534"/>
      <c r="G903" s="534"/>
      <c r="H903" s="534"/>
      <c r="I903" s="571"/>
      <c r="J903" s="571"/>
      <c r="K903" s="571"/>
      <c r="L903" s="571"/>
      <c r="M903" s="571"/>
      <c r="N903" s="484"/>
      <c r="O903" s="484"/>
      <c r="P903" s="586"/>
      <c r="Q903" s="571"/>
      <c r="R903" s="571"/>
      <c r="S903" s="571"/>
      <c r="T903" s="899"/>
      <c r="U903" s="756"/>
      <c r="V903" s="756"/>
      <c r="W903" s="581"/>
      <c r="X903" s="571"/>
      <c r="Y903" s="571"/>
      <c r="Z903" s="571"/>
      <c r="AA903" s="791"/>
      <c r="AB903" s="583"/>
      <c r="AC903" s="571"/>
      <c r="AD903" s="813"/>
      <c r="AE903" s="646"/>
      <c r="AF903" s="730"/>
      <c r="AG903" s="646"/>
      <c r="AH903" s="730"/>
      <c r="AI903" s="646"/>
      <c r="AJ903" s="416">
        <f t="shared" si="206"/>
        <v>893</v>
      </c>
      <c r="AK903" s="416" t="str">
        <f t="shared" si="191"/>
        <v/>
      </c>
      <c r="AL903" s="416" t="str">
        <f t="shared" si="208"/>
        <v/>
      </c>
      <c r="AM903" s="416" t="str">
        <f t="shared" si="209"/>
        <v/>
      </c>
      <c r="AN903" s="731"/>
      <c r="AO903" s="732"/>
      <c r="AP903" s="732"/>
      <c r="AQ903" s="479"/>
      <c r="AR903" s="479"/>
      <c r="AS903" s="584"/>
      <c r="AT903" s="584"/>
      <c r="AU903" s="585" t="str">
        <f t="shared" si="185"/>
        <v/>
      </c>
      <c r="AV903" s="585" t="str">
        <f t="shared" si="186"/>
        <v/>
      </c>
      <c r="AW903" s="479"/>
      <c r="AX903" s="479"/>
      <c r="AY903" s="587" t="str">
        <f t="shared" si="192"/>
        <v/>
      </c>
      <c r="AZ903" s="587" t="str">
        <f t="shared" si="193"/>
        <v/>
      </c>
      <c r="BA903" s="587" t="str">
        <f t="shared" si="194"/>
        <v/>
      </c>
      <c r="BB903" s="587" t="str">
        <f t="shared" si="195"/>
        <v/>
      </c>
      <c r="BC903" s="587" t="str">
        <f t="shared" si="196"/>
        <v/>
      </c>
      <c r="BD903" s="587" t="str">
        <f t="shared" si="197"/>
        <v/>
      </c>
      <c r="BE903" s="808"/>
      <c r="BF903" s="646"/>
      <c r="BG903" s="649"/>
      <c r="BH903" s="649"/>
    </row>
    <row r="904" spans="2:60" ht="13.5" customHeight="1" x14ac:dyDescent="0.25">
      <c r="B904" s="401"/>
      <c r="D904" s="416">
        <f t="shared" si="207"/>
        <v>894</v>
      </c>
      <c r="E904" s="534"/>
      <c r="F904" s="534"/>
      <c r="G904" s="534"/>
      <c r="H904" s="534"/>
      <c r="I904" s="571"/>
      <c r="J904" s="571"/>
      <c r="K904" s="571"/>
      <c r="L904" s="571"/>
      <c r="M904" s="571"/>
      <c r="N904" s="484"/>
      <c r="O904" s="484"/>
      <c r="P904" s="586"/>
      <c r="Q904" s="571"/>
      <c r="R904" s="571"/>
      <c r="S904" s="571"/>
      <c r="T904" s="899"/>
      <c r="U904" s="756"/>
      <c r="V904" s="756"/>
      <c r="W904" s="581"/>
      <c r="X904" s="571"/>
      <c r="Y904" s="571"/>
      <c r="Z904" s="571"/>
      <c r="AA904" s="791"/>
      <c r="AB904" s="583"/>
      <c r="AC904" s="571"/>
      <c r="AD904" s="813"/>
      <c r="AE904" s="646"/>
      <c r="AF904" s="730"/>
      <c r="AG904" s="646"/>
      <c r="AH904" s="730"/>
      <c r="AI904" s="646"/>
      <c r="AJ904" s="416">
        <f t="shared" si="206"/>
        <v>894</v>
      </c>
      <c r="AK904" s="416" t="str">
        <f t="shared" si="191"/>
        <v/>
      </c>
      <c r="AL904" s="416" t="str">
        <f t="shared" si="208"/>
        <v/>
      </c>
      <c r="AM904" s="416" t="str">
        <f t="shared" si="209"/>
        <v/>
      </c>
      <c r="AN904" s="731"/>
      <c r="AO904" s="732"/>
      <c r="AP904" s="732"/>
      <c r="AQ904" s="479"/>
      <c r="AR904" s="479"/>
      <c r="AS904" s="584"/>
      <c r="AT904" s="584"/>
      <c r="AU904" s="585" t="str">
        <f t="shared" si="185"/>
        <v/>
      </c>
      <c r="AV904" s="585" t="str">
        <f t="shared" si="186"/>
        <v/>
      </c>
      <c r="AW904" s="479"/>
      <c r="AX904" s="479"/>
      <c r="AY904" s="587" t="str">
        <f t="shared" si="192"/>
        <v/>
      </c>
      <c r="AZ904" s="587" t="str">
        <f t="shared" si="193"/>
        <v/>
      </c>
      <c r="BA904" s="587" t="str">
        <f t="shared" si="194"/>
        <v/>
      </c>
      <c r="BB904" s="587" t="str">
        <f t="shared" si="195"/>
        <v/>
      </c>
      <c r="BC904" s="587" t="str">
        <f t="shared" si="196"/>
        <v/>
      </c>
      <c r="BD904" s="587" t="str">
        <f t="shared" si="197"/>
        <v/>
      </c>
      <c r="BE904" s="808"/>
      <c r="BF904" s="646"/>
      <c r="BG904" s="649"/>
      <c r="BH904" s="649"/>
    </row>
    <row r="905" spans="2:60" ht="13.5" customHeight="1" x14ac:dyDescent="0.25">
      <c r="B905" s="401"/>
      <c r="D905" s="416">
        <f t="shared" si="207"/>
        <v>895</v>
      </c>
      <c r="E905" s="534"/>
      <c r="F905" s="534"/>
      <c r="G905" s="534"/>
      <c r="H905" s="534"/>
      <c r="I905" s="571"/>
      <c r="J905" s="571"/>
      <c r="K905" s="571"/>
      <c r="L905" s="571"/>
      <c r="M905" s="571"/>
      <c r="N905" s="484"/>
      <c r="O905" s="484"/>
      <c r="P905" s="586"/>
      <c r="Q905" s="571"/>
      <c r="R905" s="571"/>
      <c r="S905" s="571"/>
      <c r="T905" s="899"/>
      <c r="U905" s="756"/>
      <c r="V905" s="756"/>
      <c r="W905" s="581"/>
      <c r="X905" s="571"/>
      <c r="Y905" s="571"/>
      <c r="Z905" s="571"/>
      <c r="AA905" s="791"/>
      <c r="AB905" s="583"/>
      <c r="AC905" s="571"/>
      <c r="AD905" s="813"/>
      <c r="AE905" s="646"/>
      <c r="AF905" s="730"/>
      <c r="AG905" s="646"/>
      <c r="AH905" s="730"/>
      <c r="AI905" s="646"/>
      <c r="AJ905" s="416">
        <f t="shared" si="206"/>
        <v>895</v>
      </c>
      <c r="AK905" s="416" t="str">
        <f t="shared" si="191"/>
        <v/>
      </c>
      <c r="AL905" s="416" t="str">
        <f t="shared" si="208"/>
        <v/>
      </c>
      <c r="AM905" s="416" t="str">
        <f t="shared" si="209"/>
        <v/>
      </c>
      <c r="AN905" s="731"/>
      <c r="AO905" s="732"/>
      <c r="AP905" s="732"/>
      <c r="AQ905" s="479"/>
      <c r="AR905" s="479"/>
      <c r="AS905" s="584"/>
      <c r="AT905" s="584"/>
      <c r="AU905" s="585" t="str">
        <f t="shared" si="185"/>
        <v/>
      </c>
      <c r="AV905" s="585" t="str">
        <f t="shared" si="186"/>
        <v/>
      </c>
      <c r="AW905" s="479"/>
      <c r="AX905" s="479"/>
      <c r="AY905" s="587" t="str">
        <f t="shared" si="192"/>
        <v/>
      </c>
      <c r="AZ905" s="587" t="str">
        <f t="shared" si="193"/>
        <v/>
      </c>
      <c r="BA905" s="587" t="str">
        <f t="shared" si="194"/>
        <v/>
      </c>
      <c r="BB905" s="587" t="str">
        <f t="shared" si="195"/>
        <v/>
      </c>
      <c r="BC905" s="587" t="str">
        <f t="shared" si="196"/>
        <v/>
      </c>
      <c r="BD905" s="587" t="str">
        <f t="shared" si="197"/>
        <v/>
      </c>
      <c r="BE905" s="808"/>
      <c r="BF905" s="646"/>
      <c r="BG905" s="649"/>
      <c r="BH905" s="649"/>
    </row>
    <row r="906" spans="2:60" ht="13.5" customHeight="1" x14ac:dyDescent="0.25">
      <c r="B906" s="401"/>
      <c r="D906" s="416">
        <f t="shared" si="207"/>
        <v>896</v>
      </c>
      <c r="E906" s="534"/>
      <c r="F906" s="534"/>
      <c r="G906" s="534"/>
      <c r="H906" s="534"/>
      <c r="I906" s="571"/>
      <c r="J906" s="571"/>
      <c r="K906" s="571"/>
      <c r="L906" s="571"/>
      <c r="M906" s="571"/>
      <c r="N906" s="484"/>
      <c r="O906" s="484"/>
      <c r="P906" s="586"/>
      <c r="Q906" s="571"/>
      <c r="R906" s="571"/>
      <c r="S906" s="571"/>
      <c r="T906" s="899"/>
      <c r="U906" s="756"/>
      <c r="V906" s="756"/>
      <c r="W906" s="581"/>
      <c r="X906" s="571"/>
      <c r="Y906" s="571"/>
      <c r="Z906" s="571"/>
      <c r="AA906" s="791"/>
      <c r="AB906" s="583"/>
      <c r="AC906" s="571"/>
      <c r="AD906" s="813"/>
      <c r="AE906" s="646"/>
      <c r="AF906" s="730"/>
      <c r="AG906" s="646"/>
      <c r="AH906" s="730"/>
      <c r="AI906" s="646"/>
      <c r="AJ906" s="416">
        <f t="shared" si="206"/>
        <v>896</v>
      </c>
      <c r="AK906" s="416" t="str">
        <f t="shared" si="191"/>
        <v/>
      </c>
      <c r="AL906" s="416" t="str">
        <f t="shared" si="208"/>
        <v/>
      </c>
      <c r="AM906" s="416" t="str">
        <f t="shared" si="209"/>
        <v/>
      </c>
      <c r="AN906" s="731"/>
      <c r="AO906" s="732"/>
      <c r="AP906" s="732"/>
      <c r="AQ906" s="479"/>
      <c r="AR906" s="479"/>
      <c r="AS906" s="584"/>
      <c r="AT906" s="584"/>
      <c r="AU906" s="585" t="str">
        <f t="shared" si="185"/>
        <v/>
      </c>
      <c r="AV906" s="585" t="str">
        <f t="shared" si="186"/>
        <v/>
      </c>
      <c r="AW906" s="479"/>
      <c r="AX906" s="479"/>
      <c r="AY906" s="587" t="str">
        <f t="shared" si="192"/>
        <v/>
      </c>
      <c r="AZ906" s="587" t="str">
        <f t="shared" si="193"/>
        <v/>
      </c>
      <c r="BA906" s="587" t="str">
        <f t="shared" si="194"/>
        <v/>
      </c>
      <c r="BB906" s="587" t="str">
        <f t="shared" si="195"/>
        <v/>
      </c>
      <c r="BC906" s="587" t="str">
        <f t="shared" si="196"/>
        <v/>
      </c>
      <c r="BD906" s="587" t="str">
        <f t="shared" si="197"/>
        <v/>
      </c>
      <c r="BE906" s="808"/>
      <c r="BF906" s="646"/>
      <c r="BG906" s="649"/>
      <c r="BH906" s="649"/>
    </row>
    <row r="907" spans="2:60" ht="13.5" customHeight="1" x14ac:dyDescent="0.25">
      <c r="B907" s="401"/>
      <c r="D907" s="416">
        <f t="shared" si="207"/>
        <v>897</v>
      </c>
      <c r="E907" s="534"/>
      <c r="F907" s="534"/>
      <c r="G907" s="534"/>
      <c r="H907" s="534"/>
      <c r="I907" s="571"/>
      <c r="J907" s="571"/>
      <c r="K907" s="571"/>
      <c r="L907" s="571"/>
      <c r="M907" s="571"/>
      <c r="N907" s="484"/>
      <c r="O907" s="484"/>
      <c r="P907" s="586"/>
      <c r="Q907" s="571"/>
      <c r="R907" s="571"/>
      <c r="S907" s="571"/>
      <c r="T907" s="899"/>
      <c r="U907" s="756"/>
      <c r="V907" s="756"/>
      <c r="W907" s="581"/>
      <c r="X907" s="571"/>
      <c r="Y907" s="571"/>
      <c r="Z907" s="571"/>
      <c r="AA907" s="791"/>
      <c r="AB907" s="583"/>
      <c r="AC907" s="571"/>
      <c r="AD907" s="813"/>
      <c r="AE907" s="646"/>
      <c r="AF907" s="730"/>
      <c r="AG907" s="646"/>
      <c r="AH907" s="730"/>
      <c r="AI907" s="646"/>
      <c r="AJ907" s="416">
        <f t="shared" si="206"/>
        <v>897</v>
      </c>
      <c r="AK907" s="416" t="str">
        <f t="shared" si="191"/>
        <v/>
      </c>
      <c r="AL907" s="416" t="str">
        <f t="shared" si="208"/>
        <v/>
      </c>
      <c r="AM907" s="416" t="str">
        <f t="shared" si="209"/>
        <v/>
      </c>
      <c r="AN907" s="731"/>
      <c r="AO907" s="732"/>
      <c r="AP907" s="732"/>
      <c r="AQ907" s="479"/>
      <c r="AR907" s="479"/>
      <c r="AS907" s="584"/>
      <c r="AT907" s="584"/>
      <c r="AU907" s="585" t="str">
        <f t="shared" si="185"/>
        <v/>
      </c>
      <c r="AV907" s="585" t="str">
        <f t="shared" si="186"/>
        <v/>
      </c>
      <c r="AW907" s="479"/>
      <c r="AX907" s="479"/>
      <c r="AY907" s="587" t="str">
        <f t="shared" si="192"/>
        <v/>
      </c>
      <c r="AZ907" s="587" t="str">
        <f t="shared" si="193"/>
        <v/>
      </c>
      <c r="BA907" s="587" t="str">
        <f t="shared" si="194"/>
        <v/>
      </c>
      <c r="BB907" s="587" t="str">
        <f t="shared" si="195"/>
        <v/>
      </c>
      <c r="BC907" s="587" t="str">
        <f t="shared" si="196"/>
        <v/>
      </c>
      <c r="BD907" s="587" t="str">
        <f t="shared" si="197"/>
        <v/>
      </c>
      <c r="BE907" s="808"/>
      <c r="BF907" s="646"/>
      <c r="BG907" s="649"/>
      <c r="BH907" s="649"/>
    </row>
    <row r="908" spans="2:60" ht="13.5" customHeight="1" x14ac:dyDescent="0.25">
      <c r="B908" s="401"/>
      <c r="D908" s="416">
        <f t="shared" si="207"/>
        <v>898</v>
      </c>
      <c r="E908" s="534"/>
      <c r="F908" s="534"/>
      <c r="G908" s="534"/>
      <c r="H908" s="534"/>
      <c r="I908" s="571"/>
      <c r="J908" s="571"/>
      <c r="K908" s="571"/>
      <c r="L908" s="571"/>
      <c r="M908" s="571"/>
      <c r="N908" s="484"/>
      <c r="O908" s="484"/>
      <c r="P908" s="586"/>
      <c r="Q908" s="571"/>
      <c r="R908" s="571"/>
      <c r="S908" s="571"/>
      <c r="T908" s="899"/>
      <c r="U908" s="756"/>
      <c r="V908" s="756"/>
      <c r="W908" s="581"/>
      <c r="X908" s="571"/>
      <c r="Y908" s="571"/>
      <c r="Z908" s="571"/>
      <c r="AA908" s="791"/>
      <c r="AB908" s="583"/>
      <c r="AC908" s="571"/>
      <c r="AD908" s="813"/>
      <c r="AE908" s="646"/>
      <c r="AF908" s="730"/>
      <c r="AG908" s="646"/>
      <c r="AH908" s="730"/>
      <c r="AI908" s="646"/>
      <c r="AJ908" s="416">
        <f t="shared" si="206"/>
        <v>898</v>
      </c>
      <c r="AK908" s="416" t="str">
        <f t="shared" si="191"/>
        <v/>
      </c>
      <c r="AL908" s="416" t="str">
        <f>IF(G908="","",G908)</f>
        <v/>
      </c>
      <c r="AM908" s="416" t="str">
        <f t="shared" ref="AM908:AM971" si="210">IF(H908="","",H908)</f>
        <v/>
      </c>
      <c r="AN908" s="731"/>
      <c r="AO908" s="732"/>
      <c r="AP908" s="732"/>
      <c r="AQ908" s="479"/>
      <c r="AR908" s="479"/>
      <c r="AS908" s="584"/>
      <c r="AT908" s="584"/>
      <c r="AU908" s="585" t="str">
        <f t="shared" si="185"/>
        <v/>
      </c>
      <c r="AV908" s="585" t="str">
        <f t="shared" si="186"/>
        <v/>
      </c>
      <c r="AW908" s="479"/>
      <c r="AX908" s="479"/>
      <c r="AY908" s="587" t="str">
        <f t="shared" si="192"/>
        <v/>
      </c>
      <c r="AZ908" s="587" t="str">
        <f t="shared" si="193"/>
        <v/>
      </c>
      <c r="BA908" s="587" t="str">
        <f t="shared" si="194"/>
        <v/>
      </c>
      <c r="BB908" s="587" t="str">
        <f t="shared" si="195"/>
        <v/>
      </c>
      <c r="BC908" s="587" t="str">
        <f t="shared" si="196"/>
        <v/>
      </c>
      <c r="BD908" s="587" t="str">
        <f t="shared" si="197"/>
        <v/>
      </c>
      <c r="BE908" s="808"/>
      <c r="BF908" s="646"/>
      <c r="BG908" s="649"/>
      <c r="BH908" s="649"/>
    </row>
    <row r="909" spans="2:60" ht="13.5" customHeight="1" x14ac:dyDescent="0.25">
      <c r="B909" s="401"/>
      <c r="D909" s="416">
        <f t="shared" si="207"/>
        <v>899</v>
      </c>
      <c r="E909" s="534"/>
      <c r="F909" s="534"/>
      <c r="G909" s="534"/>
      <c r="H909" s="534"/>
      <c r="I909" s="571"/>
      <c r="J909" s="571"/>
      <c r="K909" s="571"/>
      <c r="L909" s="571"/>
      <c r="M909" s="571"/>
      <c r="N909" s="484"/>
      <c r="O909" s="484"/>
      <c r="P909" s="586"/>
      <c r="Q909" s="571"/>
      <c r="R909" s="571"/>
      <c r="S909" s="571"/>
      <c r="T909" s="899"/>
      <c r="U909" s="756"/>
      <c r="V909" s="756"/>
      <c r="W909" s="581"/>
      <c r="X909" s="571"/>
      <c r="Y909" s="571"/>
      <c r="Z909" s="571"/>
      <c r="AA909" s="791"/>
      <c r="AB909" s="583"/>
      <c r="AC909" s="571"/>
      <c r="AD909" s="813"/>
      <c r="AE909" s="646"/>
      <c r="AF909" s="730"/>
      <c r="AG909" s="646"/>
      <c r="AH909" s="730"/>
      <c r="AI909" s="646"/>
      <c r="AJ909" s="416">
        <f t="shared" si="206"/>
        <v>899</v>
      </c>
      <c r="AK909" s="416" t="str">
        <f t="shared" si="191"/>
        <v/>
      </c>
      <c r="AL909" s="416" t="str">
        <f t="shared" ref="AL909:AL972" si="211">IF(G909="","",G909)</f>
        <v/>
      </c>
      <c r="AM909" s="416" t="str">
        <f t="shared" si="210"/>
        <v/>
      </c>
      <c r="AN909" s="731"/>
      <c r="AO909" s="732"/>
      <c r="AP909" s="732"/>
      <c r="AQ909" s="479"/>
      <c r="AR909" s="479"/>
      <c r="AS909" s="584"/>
      <c r="AT909" s="584"/>
      <c r="AU909" s="585" t="str">
        <f t="shared" si="185"/>
        <v/>
      </c>
      <c r="AV909" s="585" t="str">
        <f t="shared" si="186"/>
        <v/>
      </c>
      <c r="AW909" s="479"/>
      <c r="AX909" s="479"/>
      <c r="AY909" s="587" t="str">
        <f t="shared" si="192"/>
        <v/>
      </c>
      <c r="AZ909" s="587" t="str">
        <f t="shared" si="193"/>
        <v/>
      </c>
      <c r="BA909" s="587" t="str">
        <f t="shared" si="194"/>
        <v/>
      </c>
      <c r="BB909" s="587" t="str">
        <f t="shared" si="195"/>
        <v/>
      </c>
      <c r="BC909" s="587" t="str">
        <f t="shared" si="196"/>
        <v/>
      </c>
      <c r="BD909" s="587" t="str">
        <f t="shared" si="197"/>
        <v/>
      </c>
      <c r="BE909" s="808"/>
      <c r="BF909" s="646"/>
      <c r="BG909" s="649"/>
      <c r="BH909" s="649"/>
    </row>
    <row r="910" spans="2:60" ht="13.5" customHeight="1" x14ac:dyDescent="0.25">
      <c r="B910" s="401"/>
      <c r="D910" s="416">
        <f t="shared" si="207"/>
        <v>900</v>
      </c>
      <c r="E910" s="534"/>
      <c r="F910" s="534"/>
      <c r="G910" s="534"/>
      <c r="H910" s="534"/>
      <c r="I910" s="571"/>
      <c r="J910" s="571"/>
      <c r="K910" s="571"/>
      <c r="L910" s="571"/>
      <c r="M910" s="571"/>
      <c r="N910" s="484"/>
      <c r="O910" s="484"/>
      <c r="P910" s="586"/>
      <c r="Q910" s="571"/>
      <c r="R910" s="571"/>
      <c r="S910" s="571"/>
      <c r="T910" s="899"/>
      <c r="U910" s="756"/>
      <c r="V910" s="756"/>
      <c r="W910" s="581"/>
      <c r="X910" s="571"/>
      <c r="Y910" s="571"/>
      <c r="Z910" s="571"/>
      <c r="AA910" s="791"/>
      <c r="AB910" s="583"/>
      <c r="AC910" s="571"/>
      <c r="AD910" s="813"/>
      <c r="AE910" s="646"/>
      <c r="AF910" s="730"/>
      <c r="AG910" s="646"/>
      <c r="AH910" s="730"/>
      <c r="AI910" s="646"/>
      <c r="AJ910" s="416">
        <f>AJ909+1</f>
        <v>900</v>
      </c>
      <c r="AK910" s="416" t="str">
        <f t="shared" si="191"/>
        <v/>
      </c>
      <c r="AL910" s="416" t="str">
        <f t="shared" si="211"/>
        <v/>
      </c>
      <c r="AM910" s="416" t="str">
        <f t="shared" si="210"/>
        <v/>
      </c>
      <c r="AN910" s="731"/>
      <c r="AO910" s="732"/>
      <c r="AP910" s="732"/>
      <c r="AQ910" s="479"/>
      <c r="AR910" s="479"/>
      <c r="AS910" s="584"/>
      <c r="AT910" s="584"/>
      <c r="AU910" s="585" t="str">
        <f t="shared" si="185"/>
        <v/>
      </c>
      <c r="AV910" s="585" t="str">
        <f t="shared" si="186"/>
        <v/>
      </c>
      <c r="AW910" s="479"/>
      <c r="AX910" s="479"/>
      <c r="AY910" s="587" t="str">
        <f t="shared" si="192"/>
        <v/>
      </c>
      <c r="AZ910" s="587" t="str">
        <f t="shared" si="193"/>
        <v/>
      </c>
      <c r="BA910" s="587" t="str">
        <f t="shared" si="194"/>
        <v/>
      </c>
      <c r="BB910" s="587" t="str">
        <f t="shared" si="195"/>
        <v/>
      </c>
      <c r="BC910" s="587" t="str">
        <f t="shared" si="196"/>
        <v/>
      </c>
      <c r="BD910" s="587" t="str">
        <f t="shared" si="197"/>
        <v/>
      </c>
      <c r="BE910" s="808"/>
      <c r="BF910" s="646"/>
      <c r="BG910" s="649"/>
      <c r="BH910" s="649"/>
    </row>
    <row r="911" spans="2:60" ht="13.5" customHeight="1" x14ac:dyDescent="0.25">
      <c r="B911" s="401"/>
      <c r="D911" s="416">
        <f t="shared" si="207"/>
        <v>901</v>
      </c>
      <c r="E911" s="534"/>
      <c r="F911" s="534"/>
      <c r="G911" s="534"/>
      <c r="H911" s="534"/>
      <c r="I911" s="571"/>
      <c r="J911" s="571"/>
      <c r="K911" s="571"/>
      <c r="L911" s="571"/>
      <c r="M911" s="571"/>
      <c r="N911" s="484"/>
      <c r="O911" s="484"/>
      <c r="P911" s="586"/>
      <c r="Q911" s="571"/>
      <c r="R911" s="571"/>
      <c r="S911" s="571"/>
      <c r="T911" s="899"/>
      <c r="U911" s="756"/>
      <c r="V911" s="756"/>
      <c r="W911" s="581"/>
      <c r="X911" s="571"/>
      <c r="Y911" s="571"/>
      <c r="Z911" s="571"/>
      <c r="AA911" s="791"/>
      <c r="AB911" s="583"/>
      <c r="AC911" s="571"/>
      <c r="AD911" s="813"/>
      <c r="AE911" s="646"/>
      <c r="AF911" s="730"/>
      <c r="AG911" s="646"/>
      <c r="AH911" s="730"/>
      <c r="AI911" s="646"/>
      <c r="AJ911" s="416">
        <f>AJ910+1</f>
        <v>901</v>
      </c>
      <c r="AK911" s="416" t="str">
        <f t="shared" si="191"/>
        <v/>
      </c>
      <c r="AL911" s="416" t="str">
        <f t="shared" si="211"/>
        <v/>
      </c>
      <c r="AM911" s="416" t="str">
        <f t="shared" si="210"/>
        <v/>
      </c>
      <c r="AN911" s="731"/>
      <c r="AO911" s="732"/>
      <c r="AP911" s="732"/>
      <c r="AQ911" s="479"/>
      <c r="AR911" s="479"/>
      <c r="AS911" s="584"/>
      <c r="AT911" s="584"/>
      <c r="AU911" s="585" t="str">
        <f t="shared" si="185"/>
        <v/>
      </c>
      <c r="AV911" s="585" t="str">
        <f t="shared" si="186"/>
        <v/>
      </c>
      <c r="AW911" s="479"/>
      <c r="AX911" s="479"/>
      <c r="AY911" s="587" t="str">
        <f t="shared" si="192"/>
        <v/>
      </c>
      <c r="AZ911" s="587" t="str">
        <f t="shared" si="193"/>
        <v/>
      </c>
      <c r="BA911" s="587" t="str">
        <f t="shared" si="194"/>
        <v/>
      </c>
      <c r="BB911" s="587" t="str">
        <f t="shared" si="195"/>
        <v/>
      </c>
      <c r="BC911" s="587" t="str">
        <f t="shared" si="196"/>
        <v/>
      </c>
      <c r="BD911" s="587" t="str">
        <f t="shared" si="197"/>
        <v/>
      </c>
      <c r="BE911" s="808"/>
      <c r="BF911" s="646"/>
      <c r="BG911" s="649"/>
      <c r="BH911" s="649"/>
    </row>
    <row r="912" spans="2:60" ht="13.5" customHeight="1" x14ac:dyDescent="0.25">
      <c r="B912" s="401"/>
      <c r="D912" s="416">
        <f>D911+1</f>
        <v>902</v>
      </c>
      <c r="E912" s="534"/>
      <c r="F912" s="534"/>
      <c r="G912" s="534"/>
      <c r="H912" s="534"/>
      <c r="I912" s="571"/>
      <c r="J912" s="571"/>
      <c r="K912" s="571"/>
      <c r="L912" s="571"/>
      <c r="M912" s="571"/>
      <c r="N912" s="484"/>
      <c r="O912" s="484"/>
      <c r="P912" s="586"/>
      <c r="Q912" s="571"/>
      <c r="R912" s="571"/>
      <c r="S912" s="571"/>
      <c r="T912" s="899"/>
      <c r="U912" s="756"/>
      <c r="V912" s="756"/>
      <c r="W912" s="581"/>
      <c r="X912" s="571"/>
      <c r="Y912" s="571"/>
      <c r="Z912" s="571"/>
      <c r="AA912" s="791"/>
      <c r="AB912" s="583"/>
      <c r="AC912" s="571"/>
      <c r="AD912" s="813"/>
      <c r="AE912" s="646"/>
      <c r="AF912" s="730"/>
      <c r="AG912" s="646"/>
      <c r="AH912" s="730"/>
      <c r="AI912" s="646"/>
      <c r="AJ912" s="416">
        <f t="shared" ref="AJ912:AJ939" si="212">AJ911+1</f>
        <v>902</v>
      </c>
      <c r="AK912" s="416" t="str">
        <f t="shared" si="191"/>
        <v/>
      </c>
      <c r="AL912" s="416" t="str">
        <f t="shared" si="211"/>
        <v/>
      </c>
      <c r="AM912" s="416" t="str">
        <f t="shared" si="210"/>
        <v/>
      </c>
      <c r="AN912" s="731"/>
      <c r="AO912" s="732"/>
      <c r="AP912" s="732"/>
      <c r="AQ912" s="479"/>
      <c r="AR912" s="479"/>
      <c r="AS912" s="584"/>
      <c r="AT912" s="584"/>
      <c r="AU912" s="585" t="str">
        <f t="shared" si="185"/>
        <v/>
      </c>
      <c r="AV912" s="585" t="str">
        <f t="shared" si="186"/>
        <v/>
      </c>
      <c r="AW912" s="479"/>
      <c r="AX912" s="479"/>
      <c r="AY912" s="587" t="str">
        <f t="shared" si="192"/>
        <v/>
      </c>
      <c r="AZ912" s="587" t="str">
        <f t="shared" si="193"/>
        <v/>
      </c>
      <c r="BA912" s="587" t="str">
        <f t="shared" si="194"/>
        <v/>
      </c>
      <c r="BB912" s="587" t="str">
        <f t="shared" si="195"/>
        <v/>
      </c>
      <c r="BC912" s="587" t="str">
        <f t="shared" si="196"/>
        <v/>
      </c>
      <c r="BD912" s="587" t="str">
        <f t="shared" si="197"/>
        <v/>
      </c>
      <c r="BE912" s="808"/>
      <c r="BF912" s="646"/>
      <c r="BG912" s="649"/>
      <c r="BH912" s="649"/>
    </row>
    <row r="913" spans="2:60" ht="13.5" customHeight="1" x14ac:dyDescent="0.25">
      <c r="B913" s="401"/>
      <c r="D913" s="416">
        <f>D912+1</f>
        <v>903</v>
      </c>
      <c r="E913" s="534"/>
      <c r="F913" s="534"/>
      <c r="G913" s="534"/>
      <c r="H913" s="534"/>
      <c r="I913" s="571"/>
      <c r="J913" s="571"/>
      <c r="K913" s="571"/>
      <c r="L913" s="571"/>
      <c r="M913" s="571"/>
      <c r="N913" s="484"/>
      <c r="O913" s="484"/>
      <c r="P913" s="586"/>
      <c r="Q913" s="571"/>
      <c r="R913" s="571"/>
      <c r="S913" s="571"/>
      <c r="T913" s="899"/>
      <c r="U913" s="756"/>
      <c r="V913" s="756"/>
      <c r="W913" s="581"/>
      <c r="X913" s="571"/>
      <c r="Y913" s="571"/>
      <c r="Z913" s="571"/>
      <c r="AA913" s="791"/>
      <c r="AB913" s="583"/>
      <c r="AC913" s="571"/>
      <c r="AD913" s="813"/>
      <c r="AE913" s="646"/>
      <c r="AF913" s="730"/>
      <c r="AG913" s="646"/>
      <c r="AH913" s="730"/>
      <c r="AI913" s="646"/>
      <c r="AJ913" s="416">
        <f t="shared" si="212"/>
        <v>903</v>
      </c>
      <c r="AK913" s="416" t="str">
        <f t="shared" si="191"/>
        <v/>
      </c>
      <c r="AL913" s="416" t="str">
        <f t="shared" si="211"/>
        <v/>
      </c>
      <c r="AM913" s="416" t="str">
        <f t="shared" si="210"/>
        <v/>
      </c>
      <c r="AN913" s="731"/>
      <c r="AO913" s="732"/>
      <c r="AP913" s="732"/>
      <c r="AQ913" s="479"/>
      <c r="AR913" s="479"/>
      <c r="AS913" s="584"/>
      <c r="AT913" s="584"/>
      <c r="AU913" s="585" t="str">
        <f t="shared" si="185"/>
        <v/>
      </c>
      <c r="AV913" s="585" t="str">
        <f t="shared" si="186"/>
        <v/>
      </c>
      <c r="AW913" s="479"/>
      <c r="AX913" s="479"/>
      <c r="AY913" s="587" t="str">
        <f t="shared" si="192"/>
        <v/>
      </c>
      <c r="AZ913" s="587" t="str">
        <f t="shared" si="193"/>
        <v/>
      </c>
      <c r="BA913" s="587" t="str">
        <f t="shared" si="194"/>
        <v/>
      </c>
      <c r="BB913" s="587" t="str">
        <f t="shared" si="195"/>
        <v/>
      </c>
      <c r="BC913" s="587" t="str">
        <f t="shared" si="196"/>
        <v/>
      </c>
      <c r="BD913" s="587" t="str">
        <f t="shared" si="197"/>
        <v/>
      </c>
      <c r="BE913" s="808"/>
      <c r="BF913" s="646"/>
      <c r="BG913" s="649"/>
      <c r="BH913" s="649"/>
    </row>
    <row r="914" spans="2:60" ht="13.5" customHeight="1" x14ac:dyDescent="0.25">
      <c r="B914" s="401"/>
      <c r="D914" s="416">
        <f t="shared" ref="D914:D940" si="213">D913+1</f>
        <v>904</v>
      </c>
      <c r="E914" s="534"/>
      <c r="F914" s="534"/>
      <c r="G914" s="534"/>
      <c r="H914" s="534"/>
      <c r="I914" s="571"/>
      <c r="J914" s="571"/>
      <c r="K914" s="571"/>
      <c r="L914" s="571"/>
      <c r="M914" s="571"/>
      <c r="N914" s="484"/>
      <c r="O914" s="484"/>
      <c r="P914" s="586"/>
      <c r="Q914" s="571"/>
      <c r="R914" s="571"/>
      <c r="S914" s="571"/>
      <c r="T914" s="899"/>
      <c r="U914" s="756"/>
      <c r="V914" s="756"/>
      <c r="W914" s="581"/>
      <c r="X914" s="571"/>
      <c r="Y914" s="571"/>
      <c r="Z914" s="571"/>
      <c r="AA914" s="791"/>
      <c r="AB914" s="583"/>
      <c r="AC914" s="571"/>
      <c r="AD914" s="813"/>
      <c r="AE914" s="646"/>
      <c r="AF914" s="730"/>
      <c r="AG914" s="646"/>
      <c r="AH914" s="730"/>
      <c r="AI914" s="646"/>
      <c r="AJ914" s="416">
        <f t="shared" si="212"/>
        <v>904</v>
      </c>
      <c r="AK914" s="416" t="str">
        <f t="shared" si="191"/>
        <v/>
      </c>
      <c r="AL914" s="416" t="str">
        <f t="shared" si="211"/>
        <v/>
      </c>
      <c r="AM914" s="416" t="str">
        <f t="shared" si="210"/>
        <v/>
      </c>
      <c r="AN914" s="731"/>
      <c r="AO914" s="732"/>
      <c r="AP914" s="732"/>
      <c r="AQ914" s="479"/>
      <c r="AR914" s="479"/>
      <c r="AS914" s="584"/>
      <c r="AT914" s="584"/>
      <c r="AU914" s="585" t="str">
        <f t="shared" si="185"/>
        <v/>
      </c>
      <c r="AV914" s="585" t="str">
        <f t="shared" si="186"/>
        <v/>
      </c>
      <c r="AW914" s="479"/>
      <c r="AX914" s="479"/>
      <c r="AY914" s="587" t="str">
        <f t="shared" si="192"/>
        <v/>
      </c>
      <c r="AZ914" s="587" t="str">
        <f t="shared" si="193"/>
        <v/>
      </c>
      <c r="BA914" s="587" t="str">
        <f t="shared" si="194"/>
        <v/>
      </c>
      <c r="BB914" s="587" t="str">
        <f t="shared" si="195"/>
        <v/>
      </c>
      <c r="BC914" s="587" t="str">
        <f t="shared" si="196"/>
        <v/>
      </c>
      <c r="BD914" s="587" t="str">
        <f t="shared" si="197"/>
        <v/>
      </c>
      <c r="BE914" s="808"/>
      <c r="BF914" s="646"/>
      <c r="BG914" s="649"/>
      <c r="BH914" s="649"/>
    </row>
    <row r="915" spans="2:60" ht="13.5" customHeight="1" x14ac:dyDescent="0.25">
      <c r="B915" s="401"/>
      <c r="D915" s="416">
        <f t="shared" si="213"/>
        <v>905</v>
      </c>
      <c r="E915" s="534"/>
      <c r="F915" s="534"/>
      <c r="G915" s="534"/>
      <c r="H915" s="534"/>
      <c r="I915" s="571"/>
      <c r="J915" s="571"/>
      <c r="K915" s="571"/>
      <c r="L915" s="571"/>
      <c r="M915" s="571"/>
      <c r="N915" s="484"/>
      <c r="O915" s="484"/>
      <c r="P915" s="586"/>
      <c r="Q915" s="571"/>
      <c r="R915" s="571"/>
      <c r="S915" s="571"/>
      <c r="T915" s="899"/>
      <c r="U915" s="756"/>
      <c r="V915" s="756"/>
      <c r="W915" s="581"/>
      <c r="X915" s="571"/>
      <c r="Y915" s="571"/>
      <c r="Z915" s="571"/>
      <c r="AA915" s="791"/>
      <c r="AB915" s="583"/>
      <c r="AC915" s="571"/>
      <c r="AD915" s="813"/>
      <c r="AE915" s="646"/>
      <c r="AF915" s="730"/>
      <c r="AG915" s="646"/>
      <c r="AH915" s="730"/>
      <c r="AI915" s="646"/>
      <c r="AJ915" s="416">
        <f t="shared" si="212"/>
        <v>905</v>
      </c>
      <c r="AK915" s="416" t="str">
        <f t="shared" si="191"/>
        <v/>
      </c>
      <c r="AL915" s="416" t="str">
        <f t="shared" si="211"/>
        <v/>
      </c>
      <c r="AM915" s="416" t="str">
        <f t="shared" si="210"/>
        <v/>
      </c>
      <c r="AN915" s="731"/>
      <c r="AO915" s="732"/>
      <c r="AP915" s="732"/>
      <c r="AQ915" s="479"/>
      <c r="AR915" s="479"/>
      <c r="AS915" s="584"/>
      <c r="AT915" s="584"/>
      <c r="AU915" s="585" t="str">
        <f t="shared" si="185"/>
        <v/>
      </c>
      <c r="AV915" s="585" t="str">
        <f t="shared" si="186"/>
        <v/>
      </c>
      <c r="AW915" s="479"/>
      <c r="AX915" s="479"/>
      <c r="AY915" s="587" t="str">
        <f t="shared" si="192"/>
        <v/>
      </c>
      <c r="AZ915" s="587" t="str">
        <f t="shared" si="193"/>
        <v/>
      </c>
      <c r="BA915" s="587" t="str">
        <f t="shared" si="194"/>
        <v/>
      </c>
      <c r="BB915" s="587" t="str">
        <f t="shared" si="195"/>
        <v/>
      </c>
      <c r="BC915" s="587" t="str">
        <f t="shared" si="196"/>
        <v/>
      </c>
      <c r="BD915" s="587" t="str">
        <f t="shared" si="197"/>
        <v/>
      </c>
      <c r="BE915" s="808"/>
      <c r="BF915" s="646"/>
      <c r="BG915" s="649"/>
      <c r="BH915" s="649"/>
    </row>
    <row r="916" spans="2:60" ht="13.5" customHeight="1" x14ac:dyDescent="0.25">
      <c r="B916" s="401"/>
      <c r="D916" s="416">
        <f t="shared" si="213"/>
        <v>906</v>
      </c>
      <c r="E916" s="534"/>
      <c r="F916" s="534"/>
      <c r="G916" s="534"/>
      <c r="H916" s="534"/>
      <c r="I916" s="571"/>
      <c r="J916" s="571"/>
      <c r="K916" s="571"/>
      <c r="L916" s="571"/>
      <c r="M916" s="571"/>
      <c r="N916" s="484"/>
      <c r="O916" s="484"/>
      <c r="P916" s="586"/>
      <c r="Q916" s="571"/>
      <c r="R916" s="571"/>
      <c r="S916" s="571"/>
      <c r="T916" s="899"/>
      <c r="U916" s="756"/>
      <c r="V916" s="756"/>
      <c r="W916" s="581"/>
      <c r="X916" s="571"/>
      <c r="Y916" s="571"/>
      <c r="Z916" s="571"/>
      <c r="AA916" s="791"/>
      <c r="AB916" s="583"/>
      <c r="AC916" s="571"/>
      <c r="AD916" s="813"/>
      <c r="AE916" s="646"/>
      <c r="AF916" s="730"/>
      <c r="AG916" s="646"/>
      <c r="AH916" s="730"/>
      <c r="AI916" s="646"/>
      <c r="AJ916" s="416">
        <f t="shared" si="212"/>
        <v>906</v>
      </c>
      <c r="AK916" s="416" t="str">
        <f t="shared" si="191"/>
        <v/>
      </c>
      <c r="AL916" s="416" t="str">
        <f t="shared" si="211"/>
        <v/>
      </c>
      <c r="AM916" s="416" t="str">
        <f t="shared" si="210"/>
        <v/>
      </c>
      <c r="AN916" s="731"/>
      <c r="AO916" s="732"/>
      <c r="AP916" s="732"/>
      <c r="AQ916" s="479"/>
      <c r="AR916" s="479"/>
      <c r="AS916" s="584"/>
      <c r="AT916" s="584"/>
      <c r="AU916" s="585" t="str">
        <f t="shared" si="185"/>
        <v/>
      </c>
      <c r="AV916" s="585" t="str">
        <f t="shared" si="186"/>
        <v/>
      </c>
      <c r="AW916" s="479"/>
      <c r="AX916" s="479"/>
      <c r="AY916" s="587" t="str">
        <f t="shared" si="192"/>
        <v/>
      </c>
      <c r="AZ916" s="587" t="str">
        <f t="shared" si="193"/>
        <v/>
      </c>
      <c r="BA916" s="587" t="str">
        <f t="shared" si="194"/>
        <v/>
      </c>
      <c r="BB916" s="587" t="str">
        <f t="shared" si="195"/>
        <v/>
      </c>
      <c r="BC916" s="587" t="str">
        <f t="shared" si="196"/>
        <v/>
      </c>
      <c r="BD916" s="587" t="str">
        <f t="shared" si="197"/>
        <v/>
      </c>
      <c r="BE916" s="808"/>
      <c r="BF916" s="646"/>
      <c r="BG916" s="649"/>
      <c r="BH916" s="649"/>
    </row>
    <row r="917" spans="2:60" ht="13.5" customHeight="1" x14ac:dyDescent="0.25">
      <c r="B917" s="401"/>
      <c r="D917" s="416">
        <f t="shared" si="213"/>
        <v>907</v>
      </c>
      <c r="E917" s="534"/>
      <c r="F917" s="534"/>
      <c r="G917" s="534"/>
      <c r="H917" s="534"/>
      <c r="I917" s="571"/>
      <c r="J917" s="571"/>
      <c r="K917" s="571"/>
      <c r="L917" s="571"/>
      <c r="M917" s="571"/>
      <c r="N917" s="484"/>
      <c r="O917" s="484"/>
      <c r="P917" s="586"/>
      <c r="Q917" s="571"/>
      <c r="R917" s="571"/>
      <c r="S917" s="571"/>
      <c r="T917" s="899"/>
      <c r="U917" s="756"/>
      <c r="V917" s="756"/>
      <c r="W917" s="581"/>
      <c r="X917" s="571"/>
      <c r="Y917" s="571"/>
      <c r="Z917" s="571"/>
      <c r="AA917" s="791"/>
      <c r="AB917" s="583"/>
      <c r="AC917" s="571"/>
      <c r="AD917" s="813"/>
      <c r="AE917" s="646"/>
      <c r="AF917" s="730"/>
      <c r="AG917" s="646"/>
      <c r="AH917" s="730"/>
      <c r="AI917" s="646"/>
      <c r="AJ917" s="416">
        <f t="shared" si="212"/>
        <v>907</v>
      </c>
      <c r="AK917" s="416" t="str">
        <f t="shared" si="191"/>
        <v/>
      </c>
      <c r="AL917" s="416" t="str">
        <f t="shared" si="211"/>
        <v/>
      </c>
      <c r="AM917" s="416" t="str">
        <f t="shared" si="210"/>
        <v/>
      </c>
      <c r="AN917" s="731"/>
      <c r="AO917" s="732"/>
      <c r="AP917" s="732"/>
      <c r="AQ917" s="479"/>
      <c r="AR917" s="479"/>
      <c r="AS917" s="584"/>
      <c r="AT917" s="584"/>
      <c r="AU917" s="585" t="str">
        <f t="shared" si="185"/>
        <v/>
      </c>
      <c r="AV917" s="585" t="str">
        <f t="shared" si="186"/>
        <v/>
      </c>
      <c r="AW917" s="479"/>
      <c r="AX917" s="479"/>
      <c r="AY917" s="587" t="str">
        <f t="shared" si="192"/>
        <v/>
      </c>
      <c r="AZ917" s="587" t="str">
        <f t="shared" si="193"/>
        <v/>
      </c>
      <c r="BA917" s="587" t="str">
        <f t="shared" si="194"/>
        <v/>
      </c>
      <c r="BB917" s="587" t="str">
        <f t="shared" si="195"/>
        <v/>
      </c>
      <c r="BC917" s="587" t="str">
        <f t="shared" si="196"/>
        <v/>
      </c>
      <c r="BD917" s="587" t="str">
        <f t="shared" si="197"/>
        <v/>
      </c>
      <c r="BE917" s="808"/>
      <c r="BF917" s="646"/>
      <c r="BG917" s="649"/>
      <c r="BH917" s="649"/>
    </row>
    <row r="918" spans="2:60" ht="13.5" customHeight="1" x14ac:dyDescent="0.25">
      <c r="B918" s="401"/>
      <c r="D918" s="416">
        <f t="shared" si="213"/>
        <v>908</v>
      </c>
      <c r="E918" s="534"/>
      <c r="F918" s="534"/>
      <c r="G918" s="534"/>
      <c r="H918" s="534"/>
      <c r="I918" s="571"/>
      <c r="J918" s="571"/>
      <c r="K918" s="571"/>
      <c r="L918" s="571"/>
      <c r="M918" s="571"/>
      <c r="N918" s="484"/>
      <c r="O918" s="484"/>
      <c r="P918" s="586"/>
      <c r="Q918" s="571"/>
      <c r="R918" s="571"/>
      <c r="S918" s="571"/>
      <c r="T918" s="899"/>
      <c r="U918" s="756"/>
      <c r="V918" s="756"/>
      <c r="W918" s="581"/>
      <c r="X918" s="571"/>
      <c r="Y918" s="571"/>
      <c r="Z918" s="571"/>
      <c r="AA918" s="791"/>
      <c r="AB918" s="583"/>
      <c r="AC918" s="571"/>
      <c r="AD918" s="813"/>
      <c r="AE918" s="646"/>
      <c r="AF918" s="730"/>
      <c r="AG918" s="646"/>
      <c r="AH918" s="730"/>
      <c r="AI918" s="646"/>
      <c r="AJ918" s="416">
        <f t="shared" si="212"/>
        <v>908</v>
      </c>
      <c r="AK918" s="416" t="str">
        <f t="shared" si="191"/>
        <v/>
      </c>
      <c r="AL918" s="416" t="str">
        <f t="shared" si="211"/>
        <v/>
      </c>
      <c r="AM918" s="416" t="str">
        <f t="shared" si="210"/>
        <v/>
      </c>
      <c r="AN918" s="731"/>
      <c r="AO918" s="732"/>
      <c r="AP918" s="732"/>
      <c r="AQ918" s="479"/>
      <c r="AR918" s="479"/>
      <c r="AS918" s="584"/>
      <c r="AT918" s="584"/>
      <c r="AU918" s="585" t="str">
        <f t="shared" si="185"/>
        <v/>
      </c>
      <c r="AV918" s="585" t="str">
        <f t="shared" si="186"/>
        <v/>
      </c>
      <c r="AW918" s="479"/>
      <c r="AX918" s="479"/>
      <c r="AY918" s="587" t="str">
        <f t="shared" si="192"/>
        <v/>
      </c>
      <c r="AZ918" s="587" t="str">
        <f t="shared" si="193"/>
        <v/>
      </c>
      <c r="BA918" s="587" t="str">
        <f t="shared" si="194"/>
        <v/>
      </c>
      <c r="BB918" s="587" t="str">
        <f t="shared" si="195"/>
        <v/>
      </c>
      <c r="BC918" s="587" t="str">
        <f t="shared" si="196"/>
        <v/>
      </c>
      <c r="BD918" s="587" t="str">
        <f t="shared" si="197"/>
        <v/>
      </c>
      <c r="BE918" s="808"/>
      <c r="BF918" s="646"/>
      <c r="BG918" s="649"/>
      <c r="BH918" s="649"/>
    </row>
    <row r="919" spans="2:60" ht="13.5" customHeight="1" x14ac:dyDescent="0.25">
      <c r="B919" s="401"/>
      <c r="D919" s="416">
        <f t="shared" si="213"/>
        <v>909</v>
      </c>
      <c r="E919" s="534"/>
      <c r="F919" s="534"/>
      <c r="G919" s="534"/>
      <c r="H919" s="534"/>
      <c r="I919" s="571"/>
      <c r="J919" s="571"/>
      <c r="K919" s="571"/>
      <c r="L919" s="571"/>
      <c r="M919" s="571"/>
      <c r="N919" s="484"/>
      <c r="O919" s="484"/>
      <c r="P919" s="586"/>
      <c r="Q919" s="571"/>
      <c r="R919" s="571"/>
      <c r="S919" s="571"/>
      <c r="T919" s="899"/>
      <c r="U919" s="756"/>
      <c r="V919" s="756"/>
      <c r="W919" s="581"/>
      <c r="X919" s="571"/>
      <c r="Y919" s="571"/>
      <c r="Z919" s="571"/>
      <c r="AA919" s="791"/>
      <c r="AB919" s="583"/>
      <c r="AC919" s="571"/>
      <c r="AD919" s="813"/>
      <c r="AE919" s="646"/>
      <c r="AF919" s="730"/>
      <c r="AG919" s="646"/>
      <c r="AH919" s="730"/>
      <c r="AI919" s="646"/>
      <c r="AJ919" s="416">
        <f t="shared" si="212"/>
        <v>909</v>
      </c>
      <c r="AK919" s="416" t="str">
        <f t="shared" si="191"/>
        <v/>
      </c>
      <c r="AL919" s="416" t="str">
        <f t="shared" si="211"/>
        <v/>
      </c>
      <c r="AM919" s="416" t="str">
        <f t="shared" si="210"/>
        <v/>
      </c>
      <c r="AN919" s="731"/>
      <c r="AO919" s="732"/>
      <c r="AP919" s="732"/>
      <c r="AQ919" s="479"/>
      <c r="AR919" s="479"/>
      <c r="AS919" s="584"/>
      <c r="AT919" s="584"/>
      <c r="AU919" s="585" t="str">
        <f t="shared" si="185"/>
        <v/>
      </c>
      <c r="AV919" s="585" t="str">
        <f t="shared" si="186"/>
        <v/>
      </c>
      <c r="AW919" s="479"/>
      <c r="AX919" s="479"/>
      <c r="AY919" s="587" t="str">
        <f t="shared" si="192"/>
        <v/>
      </c>
      <c r="AZ919" s="587" t="str">
        <f t="shared" si="193"/>
        <v/>
      </c>
      <c r="BA919" s="587" t="str">
        <f t="shared" si="194"/>
        <v/>
      </c>
      <c r="BB919" s="587" t="str">
        <f t="shared" si="195"/>
        <v/>
      </c>
      <c r="BC919" s="587" t="str">
        <f t="shared" si="196"/>
        <v/>
      </c>
      <c r="BD919" s="587" t="str">
        <f t="shared" si="197"/>
        <v/>
      </c>
      <c r="BE919" s="808"/>
      <c r="BF919" s="646"/>
      <c r="BG919" s="649"/>
      <c r="BH919" s="649"/>
    </row>
    <row r="920" spans="2:60" ht="13.5" customHeight="1" x14ac:dyDescent="0.25">
      <c r="B920" s="401"/>
      <c r="D920" s="416">
        <f t="shared" si="213"/>
        <v>910</v>
      </c>
      <c r="E920" s="534"/>
      <c r="F920" s="534"/>
      <c r="G920" s="534"/>
      <c r="H920" s="534"/>
      <c r="I920" s="571"/>
      <c r="J920" s="571"/>
      <c r="K920" s="571"/>
      <c r="L920" s="571"/>
      <c r="M920" s="571"/>
      <c r="N920" s="484"/>
      <c r="O920" s="484"/>
      <c r="P920" s="586"/>
      <c r="Q920" s="571"/>
      <c r="R920" s="571"/>
      <c r="S920" s="571"/>
      <c r="T920" s="899"/>
      <c r="U920" s="756"/>
      <c r="V920" s="756"/>
      <c r="W920" s="581"/>
      <c r="X920" s="571"/>
      <c r="Y920" s="571"/>
      <c r="Z920" s="571"/>
      <c r="AA920" s="791"/>
      <c r="AB920" s="583"/>
      <c r="AC920" s="571"/>
      <c r="AD920" s="813"/>
      <c r="AE920" s="646"/>
      <c r="AF920" s="730"/>
      <c r="AG920" s="646"/>
      <c r="AH920" s="730"/>
      <c r="AI920" s="646"/>
      <c r="AJ920" s="416">
        <f t="shared" si="212"/>
        <v>910</v>
      </c>
      <c r="AK920" s="416" t="str">
        <f t="shared" si="191"/>
        <v/>
      </c>
      <c r="AL920" s="416" t="str">
        <f t="shared" si="211"/>
        <v/>
      </c>
      <c r="AM920" s="416" t="str">
        <f t="shared" si="210"/>
        <v/>
      </c>
      <c r="AN920" s="731"/>
      <c r="AO920" s="732"/>
      <c r="AP920" s="732"/>
      <c r="AQ920" s="479"/>
      <c r="AR920" s="479"/>
      <c r="AS920" s="584"/>
      <c r="AT920" s="584"/>
      <c r="AU920" s="585" t="str">
        <f t="shared" si="185"/>
        <v/>
      </c>
      <c r="AV920" s="585" t="str">
        <f t="shared" si="186"/>
        <v/>
      </c>
      <c r="AW920" s="479"/>
      <c r="AX920" s="479"/>
      <c r="AY920" s="587" t="str">
        <f t="shared" si="192"/>
        <v/>
      </c>
      <c r="AZ920" s="587" t="str">
        <f t="shared" si="193"/>
        <v/>
      </c>
      <c r="BA920" s="587" t="str">
        <f t="shared" si="194"/>
        <v/>
      </c>
      <c r="BB920" s="587" t="str">
        <f t="shared" si="195"/>
        <v/>
      </c>
      <c r="BC920" s="587" t="str">
        <f t="shared" si="196"/>
        <v/>
      </c>
      <c r="BD920" s="587" t="str">
        <f t="shared" si="197"/>
        <v/>
      </c>
      <c r="BE920" s="808"/>
      <c r="BF920" s="646"/>
      <c r="BG920" s="649"/>
      <c r="BH920" s="649"/>
    </row>
    <row r="921" spans="2:60" ht="13.5" customHeight="1" x14ac:dyDescent="0.25">
      <c r="B921" s="401"/>
      <c r="D921" s="416">
        <f t="shared" si="213"/>
        <v>911</v>
      </c>
      <c r="E921" s="534"/>
      <c r="F921" s="534"/>
      <c r="G921" s="534"/>
      <c r="H921" s="534"/>
      <c r="I921" s="571"/>
      <c r="J921" s="571"/>
      <c r="K921" s="571"/>
      <c r="L921" s="571"/>
      <c r="M921" s="571"/>
      <c r="N921" s="484"/>
      <c r="O921" s="484"/>
      <c r="P921" s="586"/>
      <c r="Q921" s="571"/>
      <c r="R921" s="571"/>
      <c r="S921" s="571"/>
      <c r="T921" s="899"/>
      <c r="U921" s="756"/>
      <c r="V921" s="756"/>
      <c r="W921" s="581"/>
      <c r="X921" s="571"/>
      <c r="Y921" s="571"/>
      <c r="Z921" s="571"/>
      <c r="AA921" s="791"/>
      <c r="AB921" s="583"/>
      <c r="AC921" s="571"/>
      <c r="AD921" s="813"/>
      <c r="AE921" s="646"/>
      <c r="AF921" s="730"/>
      <c r="AG921" s="646"/>
      <c r="AH921" s="730"/>
      <c r="AI921" s="646"/>
      <c r="AJ921" s="416">
        <f t="shared" si="212"/>
        <v>911</v>
      </c>
      <c r="AK921" s="416" t="str">
        <f t="shared" si="191"/>
        <v/>
      </c>
      <c r="AL921" s="416" t="str">
        <f t="shared" si="211"/>
        <v/>
      </c>
      <c r="AM921" s="416" t="str">
        <f t="shared" si="210"/>
        <v/>
      </c>
      <c r="AN921" s="731"/>
      <c r="AO921" s="732"/>
      <c r="AP921" s="732"/>
      <c r="AQ921" s="479"/>
      <c r="AR921" s="479"/>
      <c r="AS921" s="584"/>
      <c r="AT921" s="584"/>
      <c r="AU921" s="585" t="str">
        <f t="shared" si="185"/>
        <v/>
      </c>
      <c r="AV921" s="585" t="str">
        <f t="shared" si="186"/>
        <v/>
      </c>
      <c r="AW921" s="479"/>
      <c r="AX921" s="479"/>
      <c r="AY921" s="587" t="str">
        <f t="shared" si="192"/>
        <v/>
      </c>
      <c r="AZ921" s="587" t="str">
        <f t="shared" si="193"/>
        <v/>
      </c>
      <c r="BA921" s="587" t="str">
        <f t="shared" si="194"/>
        <v/>
      </c>
      <c r="BB921" s="587" t="str">
        <f t="shared" si="195"/>
        <v/>
      </c>
      <c r="BC921" s="587" t="str">
        <f t="shared" si="196"/>
        <v/>
      </c>
      <c r="BD921" s="587" t="str">
        <f t="shared" si="197"/>
        <v/>
      </c>
      <c r="BE921" s="808"/>
      <c r="BF921" s="646"/>
      <c r="BG921" s="649"/>
      <c r="BH921" s="649"/>
    </row>
    <row r="922" spans="2:60" ht="13.5" customHeight="1" x14ac:dyDescent="0.25">
      <c r="B922" s="401"/>
      <c r="D922" s="416">
        <f t="shared" si="213"/>
        <v>912</v>
      </c>
      <c r="E922" s="534"/>
      <c r="F922" s="534"/>
      <c r="G922" s="534"/>
      <c r="H922" s="534"/>
      <c r="I922" s="571"/>
      <c r="J922" s="571"/>
      <c r="K922" s="571"/>
      <c r="L922" s="571"/>
      <c r="M922" s="571"/>
      <c r="N922" s="484"/>
      <c r="O922" s="484"/>
      <c r="P922" s="586"/>
      <c r="Q922" s="571"/>
      <c r="R922" s="571"/>
      <c r="S922" s="571"/>
      <c r="T922" s="899"/>
      <c r="U922" s="756"/>
      <c r="V922" s="756"/>
      <c r="W922" s="581"/>
      <c r="X922" s="571"/>
      <c r="Y922" s="571"/>
      <c r="Z922" s="571"/>
      <c r="AA922" s="791"/>
      <c r="AB922" s="583"/>
      <c r="AC922" s="571"/>
      <c r="AD922" s="813"/>
      <c r="AE922" s="646"/>
      <c r="AF922" s="730"/>
      <c r="AG922" s="646"/>
      <c r="AH922" s="730"/>
      <c r="AI922" s="646"/>
      <c r="AJ922" s="416">
        <f t="shared" si="212"/>
        <v>912</v>
      </c>
      <c r="AK922" s="416" t="str">
        <f t="shared" si="191"/>
        <v/>
      </c>
      <c r="AL922" s="416" t="str">
        <f t="shared" si="211"/>
        <v/>
      </c>
      <c r="AM922" s="416" t="str">
        <f t="shared" si="210"/>
        <v/>
      </c>
      <c r="AN922" s="731"/>
      <c r="AO922" s="732"/>
      <c r="AP922" s="732"/>
      <c r="AQ922" s="479"/>
      <c r="AR922" s="479"/>
      <c r="AS922" s="584"/>
      <c r="AT922" s="584"/>
      <c r="AU922" s="585" t="str">
        <f t="shared" si="185"/>
        <v/>
      </c>
      <c r="AV922" s="585" t="str">
        <f t="shared" si="186"/>
        <v/>
      </c>
      <c r="AW922" s="479"/>
      <c r="AX922" s="479"/>
      <c r="AY922" s="587" t="str">
        <f t="shared" si="192"/>
        <v/>
      </c>
      <c r="AZ922" s="587" t="str">
        <f t="shared" si="193"/>
        <v/>
      </c>
      <c r="BA922" s="587" t="str">
        <f t="shared" si="194"/>
        <v/>
      </c>
      <c r="BB922" s="587" t="str">
        <f t="shared" si="195"/>
        <v/>
      </c>
      <c r="BC922" s="587" t="str">
        <f t="shared" si="196"/>
        <v/>
      </c>
      <c r="BD922" s="587" t="str">
        <f t="shared" si="197"/>
        <v/>
      </c>
      <c r="BE922" s="808"/>
      <c r="BF922" s="646"/>
      <c r="BG922" s="649"/>
      <c r="BH922" s="649"/>
    </row>
    <row r="923" spans="2:60" ht="13.5" customHeight="1" x14ac:dyDescent="0.25">
      <c r="B923" s="401"/>
      <c r="D923" s="416">
        <f t="shared" si="213"/>
        <v>913</v>
      </c>
      <c r="E923" s="534"/>
      <c r="F923" s="534"/>
      <c r="G923" s="534"/>
      <c r="H923" s="534"/>
      <c r="I923" s="571"/>
      <c r="J923" s="571"/>
      <c r="K923" s="571"/>
      <c r="L923" s="571"/>
      <c r="M923" s="571"/>
      <c r="N923" s="484"/>
      <c r="O923" s="484"/>
      <c r="P923" s="586"/>
      <c r="Q923" s="571"/>
      <c r="R923" s="571"/>
      <c r="S923" s="571"/>
      <c r="T923" s="899"/>
      <c r="U923" s="756"/>
      <c r="V923" s="756"/>
      <c r="W923" s="581"/>
      <c r="X923" s="571"/>
      <c r="Y923" s="571"/>
      <c r="Z923" s="571"/>
      <c r="AA923" s="791"/>
      <c r="AB923" s="583"/>
      <c r="AC923" s="571"/>
      <c r="AD923" s="813"/>
      <c r="AE923" s="646"/>
      <c r="AF923" s="730"/>
      <c r="AG923" s="646"/>
      <c r="AH923" s="730"/>
      <c r="AI923" s="646"/>
      <c r="AJ923" s="416">
        <f t="shared" si="212"/>
        <v>913</v>
      </c>
      <c r="AK923" s="416" t="str">
        <f t="shared" si="191"/>
        <v/>
      </c>
      <c r="AL923" s="416" t="str">
        <f t="shared" si="211"/>
        <v/>
      </c>
      <c r="AM923" s="416" t="str">
        <f t="shared" si="210"/>
        <v/>
      </c>
      <c r="AN923" s="731"/>
      <c r="AO923" s="732"/>
      <c r="AP923" s="732"/>
      <c r="AQ923" s="479"/>
      <c r="AR923" s="479"/>
      <c r="AS923" s="584"/>
      <c r="AT923" s="584"/>
      <c r="AU923" s="585" t="str">
        <f t="shared" si="185"/>
        <v/>
      </c>
      <c r="AV923" s="585" t="str">
        <f t="shared" si="186"/>
        <v/>
      </c>
      <c r="AW923" s="479"/>
      <c r="AX923" s="479"/>
      <c r="AY923" s="587" t="str">
        <f t="shared" si="192"/>
        <v/>
      </c>
      <c r="AZ923" s="587" t="str">
        <f t="shared" si="193"/>
        <v/>
      </c>
      <c r="BA923" s="587" t="str">
        <f t="shared" si="194"/>
        <v/>
      </c>
      <c r="BB923" s="587" t="str">
        <f t="shared" si="195"/>
        <v/>
      </c>
      <c r="BC923" s="587" t="str">
        <f t="shared" si="196"/>
        <v/>
      </c>
      <c r="BD923" s="587" t="str">
        <f t="shared" si="197"/>
        <v/>
      </c>
      <c r="BE923" s="808"/>
      <c r="BF923" s="646"/>
      <c r="BG923" s="649"/>
      <c r="BH923" s="649"/>
    </row>
    <row r="924" spans="2:60" ht="13.5" customHeight="1" x14ac:dyDescent="0.25">
      <c r="B924" s="401"/>
      <c r="D924" s="416">
        <f t="shared" si="213"/>
        <v>914</v>
      </c>
      <c r="E924" s="534"/>
      <c r="F924" s="534"/>
      <c r="G924" s="534"/>
      <c r="H924" s="534"/>
      <c r="I924" s="571"/>
      <c r="J924" s="571"/>
      <c r="K924" s="571"/>
      <c r="L924" s="571"/>
      <c r="M924" s="571"/>
      <c r="N924" s="484"/>
      <c r="O924" s="484"/>
      <c r="P924" s="586"/>
      <c r="Q924" s="571"/>
      <c r="R924" s="571"/>
      <c r="S924" s="571"/>
      <c r="T924" s="899"/>
      <c r="U924" s="756"/>
      <c r="V924" s="756"/>
      <c r="W924" s="581"/>
      <c r="X924" s="571"/>
      <c r="Y924" s="571"/>
      <c r="Z924" s="571"/>
      <c r="AA924" s="791"/>
      <c r="AB924" s="583"/>
      <c r="AC924" s="571"/>
      <c r="AD924" s="813"/>
      <c r="AE924" s="646"/>
      <c r="AF924" s="730"/>
      <c r="AG924" s="646"/>
      <c r="AH924" s="730"/>
      <c r="AI924" s="646"/>
      <c r="AJ924" s="416">
        <f t="shared" si="212"/>
        <v>914</v>
      </c>
      <c r="AK924" s="416" t="str">
        <f t="shared" si="191"/>
        <v/>
      </c>
      <c r="AL924" s="416" t="str">
        <f t="shared" si="211"/>
        <v/>
      </c>
      <c r="AM924" s="416" t="str">
        <f t="shared" si="210"/>
        <v/>
      </c>
      <c r="AN924" s="731"/>
      <c r="AO924" s="732"/>
      <c r="AP924" s="732"/>
      <c r="AQ924" s="479"/>
      <c r="AR924" s="479"/>
      <c r="AS924" s="584"/>
      <c r="AT924" s="584"/>
      <c r="AU924" s="585" t="str">
        <f t="shared" si="185"/>
        <v/>
      </c>
      <c r="AV924" s="585" t="str">
        <f t="shared" si="186"/>
        <v/>
      </c>
      <c r="AW924" s="479"/>
      <c r="AX924" s="479"/>
      <c r="AY924" s="587" t="str">
        <f t="shared" si="192"/>
        <v/>
      </c>
      <c r="AZ924" s="587" t="str">
        <f t="shared" si="193"/>
        <v/>
      </c>
      <c r="BA924" s="587" t="str">
        <f t="shared" si="194"/>
        <v/>
      </c>
      <c r="BB924" s="587" t="str">
        <f t="shared" si="195"/>
        <v/>
      </c>
      <c r="BC924" s="587" t="str">
        <f t="shared" si="196"/>
        <v/>
      </c>
      <c r="BD924" s="587" t="str">
        <f t="shared" si="197"/>
        <v/>
      </c>
      <c r="BE924" s="808"/>
      <c r="BF924" s="646"/>
      <c r="BG924" s="649"/>
      <c r="BH924" s="649"/>
    </row>
    <row r="925" spans="2:60" ht="13.5" customHeight="1" x14ac:dyDescent="0.25">
      <c r="B925" s="401"/>
      <c r="D925" s="416">
        <f t="shared" si="213"/>
        <v>915</v>
      </c>
      <c r="E925" s="534"/>
      <c r="F925" s="534"/>
      <c r="G925" s="534"/>
      <c r="H925" s="534"/>
      <c r="I925" s="571"/>
      <c r="J925" s="571"/>
      <c r="K925" s="571"/>
      <c r="L925" s="571"/>
      <c r="M925" s="571"/>
      <c r="N925" s="484"/>
      <c r="O925" s="484"/>
      <c r="P925" s="586"/>
      <c r="Q925" s="571"/>
      <c r="R925" s="571"/>
      <c r="S925" s="571"/>
      <c r="T925" s="899"/>
      <c r="U925" s="756"/>
      <c r="V925" s="756"/>
      <c r="W925" s="581"/>
      <c r="X925" s="571"/>
      <c r="Y925" s="571"/>
      <c r="Z925" s="571"/>
      <c r="AA925" s="791"/>
      <c r="AB925" s="583"/>
      <c r="AC925" s="571"/>
      <c r="AD925" s="813"/>
      <c r="AE925" s="646"/>
      <c r="AF925" s="730"/>
      <c r="AG925" s="646"/>
      <c r="AH925" s="730"/>
      <c r="AI925" s="646"/>
      <c r="AJ925" s="416">
        <f t="shared" si="212"/>
        <v>915</v>
      </c>
      <c r="AK925" s="416" t="str">
        <f t="shared" si="191"/>
        <v/>
      </c>
      <c r="AL925" s="416" t="str">
        <f t="shared" si="211"/>
        <v/>
      </c>
      <c r="AM925" s="416" t="str">
        <f t="shared" si="210"/>
        <v/>
      </c>
      <c r="AN925" s="731"/>
      <c r="AO925" s="732"/>
      <c r="AP925" s="732"/>
      <c r="AQ925" s="479"/>
      <c r="AR925" s="479"/>
      <c r="AS925" s="584"/>
      <c r="AT925" s="584"/>
      <c r="AU925" s="585" t="str">
        <f t="shared" si="185"/>
        <v/>
      </c>
      <c r="AV925" s="585" t="str">
        <f t="shared" si="186"/>
        <v/>
      </c>
      <c r="AW925" s="479"/>
      <c r="AX925" s="479"/>
      <c r="AY925" s="587" t="str">
        <f t="shared" si="192"/>
        <v/>
      </c>
      <c r="AZ925" s="587" t="str">
        <f t="shared" si="193"/>
        <v/>
      </c>
      <c r="BA925" s="587" t="str">
        <f t="shared" si="194"/>
        <v/>
      </c>
      <c r="BB925" s="587" t="str">
        <f t="shared" si="195"/>
        <v/>
      </c>
      <c r="BC925" s="587" t="str">
        <f t="shared" si="196"/>
        <v/>
      </c>
      <c r="BD925" s="587" t="str">
        <f t="shared" si="197"/>
        <v/>
      </c>
      <c r="BE925" s="808"/>
      <c r="BF925" s="646"/>
      <c r="BG925" s="649"/>
      <c r="BH925" s="649"/>
    </row>
    <row r="926" spans="2:60" ht="13.5" customHeight="1" x14ac:dyDescent="0.25">
      <c r="B926" s="401"/>
      <c r="D926" s="416">
        <f t="shared" si="213"/>
        <v>916</v>
      </c>
      <c r="E926" s="534"/>
      <c r="F926" s="534"/>
      <c r="G926" s="534"/>
      <c r="H926" s="534"/>
      <c r="I926" s="571"/>
      <c r="J926" s="571"/>
      <c r="K926" s="571"/>
      <c r="L926" s="571"/>
      <c r="M926" s="571"/>
      <c r="N926" s="484"/>
      <c r="O926" s="484"/>
      <c r="P926" s="586"/>
      <c r="Q926" s="571"/>
      <c r="R926" s="571"/>
      <c r="S926" s="571"/>
      <c r="T926" s="899"/>
      <c r="U926" s="756"/>
      <c r="V926" s="756"/>
      <c r="W926" s="581"/>
      <c r="X926" s="571"/>
      <c r="Y926" s="571"/>
      <c r="Z926" s="571"/>
      <c r="AA926" s="791"/>
      <c r="AB926" s="583"/>
      <c r="AC926" s="571"/>
      <c r="AD926" s="813"/>
      <c r="AE926" s="646"/>
      <c r="AF926" s="730"/>
      <c r="AG926" s="646"/>
      <c r="AH926" s="730"/>
      <c r="AI926" s="646"/>
      <c r="AJ926" s="416">
        <f t="shared" si="212"/>
        <v>916</v>
      </c>
      <c r="AK926" s="416" t="str">
        <f t="shared" si="191"/>
        <v/>
      </c>
      <c r="AL926" s="416" t="str">
        <f t="shared" si="211"/>
        <v/>
      </c>
      <c r="AM926" s="416" t="str">
        <f t="shared" si="210"/>
        <v/>
      </c>
      <c r="AN926" s="731"/>
      <c r="AO926" s="732"/>
      <c r="AP926" s="732"/>
      <c r="AQ926" s="479"/>
      <c r="AR926" s="479"/>
      <c r="AS926" s="584"/>
      <c r="AT926" s="584"/>
      <c r="AU926" s="585" t="str">
        <f t="shared" si="185"/>
        <v/>
      </c>
      <c r="AV926" s="585" t="str">
        <f t="shared" si="186"/>
        <v/>
      </c>
      <c r="AW926" s="479"/>
      <c r="AX926" s="479"/>
      <c r="AY926" s="587" t="str">
        <f t="shared" si="192"/>
        <v/>
      </c>
      <c r="AZ926" s="587" t="str">
        <f t="shared" si="193"/>
        <v/>
      </c>
      <c r="BA926" s="587" t="str">
        <f t="shared" si="194"/>
        <v/>
      </c>
      <c r="BB926" s="587" t="str">
        <f t="shared" si="195"/>
        <v/>
      </c>
      <c r="BC926" s="587" t="str">
        <f t="shared" si="196"/>
        <v/>
      </c>
      <c r="BD926" s="587" t="str">
        <f t="shared" si="197"/>
        <v/>
      </c>
      <c r="BE926" s="808"/>
      <c r="BF926" s="646"/>
      <c r="BG926" s="649"/>
      <c r="BH926" s="649"/>
    </row>
    <row r="927" spans="2:60" ht="13.5" customHeight="1" x14ac:dyDescent="0.25">
      <c r="B927" s="401"/>
      <c r="D927" s="416">
        <f t="shared" si="213"/>
        <v>917</v>
      </c>
      <c r="E927" s="534"/>
      <c r="F927" s="534"/>
      <c r="G927" s="534"/>
      <c r="H927" s="534"/>
      <c r="I927" s="571"/>
      <c r="J927" s="571"/>
      <c r="K927" s="571"/>
      <c r="L927" s="571"/>
      <c r="M927" s="571"/>
      <c r="N927" s="484"/>
      <c r="O927" s="484"/>
      <c r="P927" s="586"/>
      <c r="Q927" s="571"/>
      <c r="R927" s="571"/>
      <c r="S927" s="571"/>
      <c r="T927" s="899"/>
      <c r="U927" s="756"/>
      <c r="V927" s="756"/>
      <c r="W927" s="581"/>
      <c r="X927" s="571"/>
      <c r="Y927" s="571"/>
      <c r="Z927" s="571"/>
      <c r="AA927" s="791"/>
      <c r="AB927" s="583"/>
      <c r="AC927" s="571"/>
      <c r="AD927" s="813"/>
      <c r="AE927" s="646"/>
      <c r="AF927" s="730"/>
      <c r="AG927" s="646"/>
      <c r="AH927" s="730"/>
      <c r="AI927" s="646"/>
      <c r="AJ927" s="416">
        <f t="shared" si="212"/>
        <v>917</v>
      </c>
      <c r="AK927" s="416" t="str">
        <f t="shared" si="191"/>
        <v/>
      </c>
      <c r="AL927" s="416" t="str">
        <f t="shared" si="211"/>
        <v/>
      </c>
      <c r="AM927" s="416" t="str">
        <f t="shared" si="210"/>
        <v/>
      </c>
      <c r="AN927" s="731"/>
      <c r="AO927" s="732"/>
      <c r="AP927" s="732"/>
      <c r="AQ927" s="479"/>
      <c r="AR927" s="479"/>
      <c r="AS927" s="584"/>
      <c r="AT927" s="584"/>
      <c r="AU927" s="585" t="str">
        <f t="shared" si="185"/>
        <v/>
      </c>
      <c r="AV927" s="585" t="str">
        <f t="shared" si="186"/>
        <v/>
      </c>
      <c r="AW927" s="479"/>
      <c r="AX927" s="479"/>
      <c r="AY927" s="587" t="str">
        <f t="shared" si="192"/>
        <v/>
      </c>
      <c r="AZ927" s="587" t="str">
        <f t="shared" si="193"/>
        <v/>
      </c>
      <c r="BA927" s="587" t="str">
        <f t="shared" si="194"/>
        <v/>
      </c>
      <c r="BB927" s="587" t="str">
        <f t="shared" si="195"/>
        <v/>
      </c>
      <c r="BC927" s="587" t="str">
        <f t="shared" si="196"/>
        <v/>
      </c>
      <c r="BD927" s="587" t="str">
        <f t="shared" si="197"/>
        <v/>
      </c>
      <c r="BE927" s="808"/>
      <c r="BF927" s="646"/>
      <c r="BG927" s="649"/>
      <c r="BH927" s="649"/>
    </row>
    <row r="928" spans="2:60" ht="13.5" customHeight="1" x14ac:dyDescent="0.25">
      <c r="B928" s="401"/>
      <c r="D928" s="416">
        <f t="shared" si="213"/>
        <v>918</v>
      </c>
      <c r="E928" s="534"/>
      <c r="F928" s="534"/>
      <c r="G928" s="534"/>
      <c r="H928" s="534"/>
      <c r="I928" s="571"/>
      <c r="J928" s="571"/>
      <c r="K928" s="571"/>
      <c r="L928" s="571"/>
      <c r="M928" s="571"/>
      <c r="N928" s="484"/>
      <c r="O928" s="484"/>
      <c r="P928" s="586"/>
      <c r="Q928" s="571"/>
      <c r="R928" s="571"/>
      <c r="S928" s="571"/>
      <c r="T928" s="899"/>
      <c r="U928" s="756"/>
      <c r="V928" s="756"/>
      <c r="W928" s="581"/>
      <c r="X928" s="571"/>
      <c r="Y928" s="571"/>
      <c r="Z928" s="571"/>
      <c r="AA928" s="791"/>
      <c r="AB928" s="583"/>
      <c r="AC928" s="571"/>
      <c r="AD928" s="813"/>
      <c r="AE928" s="646"/>
      <c r="AF928" s="730"/>
      <c r="AG928" s="646"/>
      <c r="AH928" s="730"/>
      <c r="AI928" s="646"/>
      <c r="AJ928" s="416">
        <f t="shared" si="212"/>
        <v>918</v>
      </c>
      <c r="AK928" s="416" t="str">
        <f t="shared" si="191"/>
        <v/>
      </c>
      <c r="AL928" s="416" t="str">
        <f t="shared" si="211"/>
        <v/>
      </c>
      <c r="AM928" s="416" t="str">
        <f t="shared" si="210"/>
        <v/>
      </c>
      <c r="AN928" s="731"/>
      <c r="AO928" s="732"/>
      <c r="AP928" s="732"/>
      <c r="AQ928" s="479"/>
      <c r="AR928" s="479"/>
      <c r="AS928" s="584"/>
      <c r="AT928" s="584"/>
      <c r="AU928" s="585" t="str">
        <f t="shared" si="185"/>
        <v/>
      </c>
      <c r="AV928" s="585" t="str">
        <f t="shared" si="186"/>
        <v/>
      </c>
      <c r="AW928" s="479"/>
      <c r="AX928" s="479"/>
      <c r="AY928" s="587" t="str">
        <f t="shared" si="192"/>
        <v/>
      </c>
      <c r="AZ928" s="587" t="str">
        <f t="shared" si="193"/>
        <v/>
      </c>
      <c r="BA928" s="587" t="str">
        <f t="shared" si="194"/>
        <v/>
      </c>
      <c r="BB928" s="587" t="str">
        <f t="shared" si="195"/>
        <v/>
      </c>
      <c r="BC928" s="587" t="str">
        <f t="shared" si="196"/>
        <v/>
      </c>
      <c r="BD928" s="587" t="str">
        <f t="shared" si="197"/>
        <v/>
      </c>
      <c r="BE928" s="808"/>
      <c r="BF928" s="646"/>
      <c r="BG928" s="649"/>
      <c r="BH928" s="649"/>
    </row>
    <row r="929" spans="2:60" ht="13.5" customHeight="1" x14ac:dyDescent="0.25">
      <c r="B929" s="401"/>
      <c r="D929" s="416">
        <f t="shared" si="213"/>
        <v>919</v>
      </c>
      <c r="E929" s="534"/>
      <c r="F929" s="534"/>
      <c r="G929" s="534"/>
      <c r="H929" s="534"/>
      <c r="I929" s="571"/>
      <c r="J929" s="571"/>
      <c r="K929" s="571"/>
      <c r="L929" s="571"/>
      <c r="M929" s="571"/>
      <c r="N929" s="484"/>
      <c r="O929" s="484"/>
      <c r="P929" s="586"/>
      <c r="Q929" s="571"/>
      <c r="R929" s="571"/>
      <c r="S929" s="571"/>
      <c r="T929" s="899"/>
      <c r="U929" s="756"/>
      <c r="V929" s="756"/>
      <c r="W929" s="581"/>
      <c r="X929" s="571"/>
      <c r="Y929" s="571"/>
      <c r="Z929" s="571"/>
      <c r="AA929" s="791"/>
      <c r="AB929" s="583"/>
      <c r="AC929" s="571"/>
      <c r="AD929" s="813"/>
      <c r="AE929" s="646"/>
      <c r="AF929" s="730"/>
      <c r="AG929" s="646"/>
      <c r="AH929" s="730"/>
      <c r="AI929" s="646"/>
      <c r="AJ929" s="416">
        <f t="shared" si="212"/>
        <v>919</v>
      </c>
      <c r="AK929" s="416" t="str">
        <f t="shared" si="191"/>
        <v/>
      </c>
      <c r="AL929" s="416" t="str">
        <f t="shared" si="211"/>
        <v/>
      </c>
      <c r="AM929" s="416" t="str">
        <f t="shared" si="210"/>
        <v/>
      </c>
      <c r="AN929" s="731"/>
      <c r="AO929" s="732"/>
      <c r="AP929" s="732"/>
      <c r="AQ929" s="479"/>
      <c r="AR929" s="479"/>
      <c r="AS929" s="584"/>
      <c r="AT929" s="584"/>
      <c r="AU929" s="585" t="str">
        <f t="shared" si="185"/>
        <v/>
      </c>
      <c r="AV929" s="585" t="str">
        <f t="shared" si="186"/>
        <v/>
      </c>
      <c r="AW929" s="479"/>
      <c r="AX929" s="479"/>
      <c r="AY929" s="587" t="str">
        <f t="shared" si="192"/>
        <v/>
      </c>
      <c r="AZ929" s="587" t="str">
        <f t="shared" si="193"/>
        <v/>
      </c>
      <c r="BA929" s="587" t="str">
        <f t="shared" si="194"/>
        <v/>
      </c>
      <c r="BB929" s="587" t="str">
        <f t="shared" si="195"/>
        <v/>
      </c>
      <c r="BC929" s="587" t="str">
        <f t="shared" si="196"/>
        <v/>
      </c>
      <c r="BD929" s="587" t="str">
        <f t="shared" si="197"/>
        <v/>
      </c>
      <c r="BE929" s="808"/>
      <c r="BF929" s="646"/>
      <c r="BG929" s="649"/>
      <c r="BH929" s="649"/>
    </row>
    <row r="930" spans="2:60" ht="13.5" customHeight="1" x14ac:dyDescent="0.25">
      <c r="B930" s="401"/>
      <c r="D930" s="416">
        <f t="shared" si="213"/>
        <v>920</v>
      </c>
      <c r="E930" s="534"/>
      <c r="F930" s="534"/>
      <c r="G930" s="534"/>
      <c r="H930" s="534"/>
      <c r="I930" s="571"/>
      <c r="J930" s="571"/>
      <c r="K930" s="571"/>
      <c r="L930" s="571"/>
      <c r="M930" s="571"/>
      <c r="N930" s="484"/>
      <c r="O930" s="484"/>
      <c r="P930" s="586"/>
      <c r="Q930" s="571"/>
      <c r="R930" s="571"/>
      <c r="S930" s="571"/>
      <c r="T930" s="899"/>
      <c r="U930" s="756"/>
      <c r="V930" s="756"/>
      <c r="W930" s="581"/>
      <c r="X930" s="571"/>
      <c r="Y930" s="571"/>
      <c r="Z930" s="571"/>
      <c r="AA930" s="791"/>
      <c r="AB930" s="583"/>
      <c r="AC930" s="571"/>
      <c r="AD930" s="813"/>
      <c r="AE930" s="646"/>
      <c r="AF930" s="730"/>
      <c r="AG930" s="646"/>
      <c r="AH930" s="730"/>
      <c r="AI930" s="646"/>
      <c r="AJ930" s="416">
        <f t="shared" si="212"/>
        <v>920</v>
      </c>
      <c r="AK930" s="416" t="str">
        <f t="shared" si="191"/>
        <v/>
      </c>
      <c r="AL930" s="416" t="str">
        <f t="shared" si="211"/>
        <v/>
      </c>
      <c r="AM930" s="416" t="str">
        <f t="shared" si="210"/>
        <v/>
      </c>
      <c r="AN930" s="731"/>
      <c r="AO930" s="732"/>
      <c r="AP930" s="732"/>
      <c r="AQ930" s="479"/>
      <c r="AR930" s="479"/>
      <c r="AS930" s="584"/>
      <c r="AT930" s="584"/>
      <c r="AU930" s="585" t="str">
        <f t="shared" si="185"/>
        <v/>
      </c>
      <c r="AV930" s="585" t="str">
        <f t="shared" si="186"/>
        <v/>
      </c>
      <c r="AW930" s="479"/>
      <c r="AX930" s="479"/>
      <c r="AY930" s="587" t="str">
        <f t="shared" si="192"/>
        <v/>
      </c>
      <c r="AZ930" s="587" t="str">
        <f t="shared" si="193"/>
        <v/>
      </c>
      <c r="BA930" s="587" t="str">
        <f t="shared" si="194"/>
        <v/>
      </c>
      <c r="BB930" s="587" t="str">
        <f t="shared" si="195"/>
        <v/>
      </c>
      <c r="BC930" s="587" t="str">
        <f t="shared" si="196"/>
        <v/>
      </c>
      <c r="BD930" s="587" t="str">
        <f t="shared" si="197"/>
        <v/>
      </c>
      <c r="BE930" s="808"/>
      <c r="BF930" s="646"/>
      <c r="BG930" s="649"/>
      <c r="BH930" s="649"/>
    </row>
    <row r="931" spans="2:60" ht="13.5" customHeight="1" x14ac:dyDescent="0.25">
      <c r="B931" s="401"/>
      <c r="D931" s="416">
        <f t="shared" si="213"/>
        <v>921</v>
      </c>
      <c r="E931" s="534"/>
      <c r="F931" s="534"/>
      <c r="G931" s="534"/>
      <c r="H931" s="534"/>
      <c r="I931" s="571"/>
      <c r="J931" s="571"/>
      <c r="K931" s="571"/>
      <c r="L931" s="571"/>
      <c r="M931" s="571"/>
      <c r="N931" s="484"/>
      <c r="O931" s="484"/>
      <c r="P931" s="586"/>
      <c r="Q931" s="571"/>
      <c r="R931" s="571"/>
      <c r="S931" s="571"/>
      <c r="T931" s="899"/>
      <c r="U931" s="756"/>
      <c r="V931" s="756"/>
      <c r="W931" s="581"/>
      <c r="X931" s="571"/>
      <c r="Y931" s="571"/>
      <c r="Z931" s="571"/>
      <c r="AA931" s="791"/>
      <c r="AB931" s="583"/>
      <c r="AC931" s="571"/>
      <c r="AD931" s="813"/>
      <c r="AE931" s="646"/>
      <c r="AF931" s="730"/>
      <c r="AG931" s="646"/>
      <c r="AH931" s="730"/>
      <c r="AI931" s="646"/>
      <c r="AJ931" s="416">
        <f t="shared" si="212"/>
        <v>921</v>
      </c>
      <c r="AK931" s="416" t="str">
        <f t="shared" si="191"/>
        <v/>
      </c>
      <c r="AL931" s="416" t="str">
        <f t="shared" si="211"/>
        <v/>
      </c>
      <c r="AM931" s="416" t="str">
        <f t="shared" si="210"/>
        <v/>
      </c>
      <c r="AN931" s="731"/>
      <c r="AO931" s="732"/>
      <c r="AP931" s="732"/>
      <c r="AQ931" s="479"/>
      <c r="AR931" s="479"/>
      <c r="AS931" s="584"/>
      <c r="AT931" s="584"/>
      <c r="AU931" s="585" t="str">
        <f t="shared" si="185"/>
        <v/>
      </c>
      <c r="AV931" s="585" t="str">
        <f t="shared" si="186"/>
        <v/>
      </c>
      <c r="AW931" s="479"/>
      <c r="AX931" s="479"/>
      <c r="AY931" s="587" t="str">
        <f t="shared" si="192"/>
        <v/>
      </c>
      <c r="AZ931" s="587" t="str">
        <f t="shared" si="193"/>
        <v/>
      </c>
      <c r="BA931" s="587" t="str">
        <f t="shared" si="194"/>
        <v/>
      </c>
      <c r="BB931" s="587" t="str">
        <f t="shared" si="195"/>
        <v/>
      </c>
      <c r="BC931" s="587" t="str">
        <f t="shared" si="196"/>
        <v/>
      </c>
      <c r="BD931" s="587" t="str">
        <f t="shared" si="197"/>
        <v/>
      </c>
      <c r="BE931" s="808"/>
      <c r="BF931" s="646"/>
      <c r="BG931" s="649"/>
      <c r="BH931" s="649"/>
    </row>
    <row r="932" spans="2:60" ht="13.5" customHeight="1" x14ac:dyDescent="0.25">
      <c r="B932" s="401"/>
      <c r="D932" s="416">
        <f t="shared" si="213"/>
        <v>922</v>
      </c>
      <c r="E932" s="534"/>
      <c r="F932" s="534"/>
      <c r="G932" s="534"/>
      <c r="H932" s="534"/>
      <c r="I932" s="571"/>
      <c r="J932" s="571"/>
      <c r="K932" s="571"/>
      <c r="L932" s="571"/>
      <c r="M932" s="571"/>
      <c r="N932" s="484"/>
      <c r="O932" s="484"/>
      <c r="P932" s="586"/>
      <c r="Q932" s="571"/>
      <c r="R932" s="571"/>
      <c r="S932" s="571"/>
      <c r="T932" s="899"/>
      <c r="U932" s="756"/>
      <c r="V932" s="756"/>
      <c r="W932" s="581"/>
      <c r="X932" s="571"/>
      <c r="Y932" s="571"/>
      <c r="Z932" s="571"/>
      <c r="AA932" s="791"/>
      <c r="AB932" s="583"/>
      <c r="AC932" s="571"/>
      <c r="AD932" s="813"/>
      <c r="AE932" s="646"/>
      <c r="AF932" s="730"/>
      <c r="AG932" s="646"/>
      <c r="AH932" s="730"/>
      <c r="AI932" s="646"/>
      <c r="AJ932" s="416">
        <f t="shared" si="212"/>
        <v>922</v>
      </c>
      <c r="AK932" s="416" t="str">
        <f t="shared" si="191"/>
        <v/>
      </c>
      <c r="AL932" s="416" t="str">
        <f t="shared" si="211"/>
        <v/>
      </c>
      <c r="AM932" s="416" t="str">
        <f t="shared" si="210"/>
        <v/>
      </c>
      <c r="AN932" s="731"/>
      <c r="AO932" s="732"/>
      <c r="AP932" s="732"/>
      <c r="AQ932" s="479"/>
      <c r="AR932" s="479"/>
      <c r="AS932" s="584"/>
      <c r="AT932" s="584"/>
      <c r="AU932" s="585" t="str">
        <f t="shared" si="185"/>
        <v/>
      </c>
      <c r="AV932" s="585" t="str">
        <f t="shared" si="186"/>
        <v/>
      </c>
      <c r="AW932" s="479"/>
      <c r="AX932" s="479"/>
      <c r="AY932" s="587" t="str">
        <f t="shared" si="192"/>
        <v/>
      </c>
      <c r="AZ932" s="587" t="str">
        <f t="shared" si="193"/>
        <v/>
      </c>
      <c r="BA932" s="587" t="str">
        <f t="shared" si="194"/>
        <v/>
      </c>
      <c r="BB932" s="587" t="str">
        <f t="shared" si="195"/>
        <v/>
      </c>
      <c r="BC932" s="587" t="str">
        <f t="shared" si="196"/>
        <v/>
      </c>
      <c r="BD932" s="587" t="str">
        <f t="shared" si="197"/>
        <v/>
      </c>
      <c r="BE932" s="808"/>
      <c r="BF932" s="646"/>
      <c r="BG932" s="649"/>
      <c r="BH932" s="649"/>
    </row>
    <row r="933" spans="2:60" ht="13.5" customHeight="1" x14ac:dyDescent="0.25">
      <c r="B933" s="401"/>
      <c r="D933" s="416">
        <f t="shared" si="213"/>
        <v>923</v>
      </c>
      <c r="E933" s="534"/>
      <c r="F933" s="534"/>
      <c r="G933" s="534"/>
      <c r="H933" s="534"/>
      <c r="I933" s="571"/>
      <c r="J933" s="571"/>
      <c r="K933" s="571"/>
      <c r="L933" s="571"/>
      <c r="M933" s="571"/>
      <c r="N933" s="484"/>
      <c r="O933" s="484"/>
      <c r="P933" s="586"/>
      <c r="Q933" s="571"/>
      <c r="R933" s="571"/>
      <c r="S933" s="571"/>
      <c r="T933" s="899"/>
      <c r="U933" s="756"/>
      <c r="V933" s="756"/>
      <c r="W933" s="581"/>
      <c r="X933" s="571"/>
      <c r="Y933" s="571"/>
      <c r="Z933" s="571"/>
      <c r="AA933" s="791"/>
      <c r="AB933" s="583"/>
      <c r="AC933" s="571"/>
      <c r="AD933" s="813"/>
      <c r="AE933" s="646"/>
      <c r="AF933" s="730"/>
      <c r="AG933" s="646"/>
      <c r="AH933" s="730"/>
      <c r="AI933" s="646"/>
      <c r="AJ933" s="416">
        <f t="shared" si="212"/>
        <v>923</v>
      </c>
      <c r="AK933" s="416" t="str">
        <f t="shared" si="191"/>
        <v/>
      </c>
      <c r="AL933" s="416" t="str">
        <f t="shared" si="211"/>
        <v/>
      </c>
      <c r="AM933" s="416" t="str">
        <f t="shared" si="210"/>
        <v/>
      </c>
      <c r="AN933" s="731"/>
      <c r="AO933" s="732"/>
      <c r="AP933" s="732"/>
      <c r="AQ933" s="479"/>
      <c r="AR933" s="479"/>
      <c r="AS933" s="584"/>
      <c r="AT933" s="584"/>
      <c r="AU933" s="585" t="str">
        <f t="shared" si="185"/>
        <v/>
      </c>
      <c r="AV933" s="585" t="str">
        <f t="shared" si="186"/>
        <v/>
      </c>
      <c r="AW933" s="479"/>
      <c r="AX933" s="479"/>
      <c r="AY933" s="587" t="str">
        <f t="shared" si="192"/>
        <v/>
      </c>
      <c r="AZ933" s="587" t="str">
        <f t="shared" si="193"/>
        <v/>
      </c>
      <c r="BA933" s="587" t="str">
        <f t="shared" si="194"/>
        <v/>
      </c>
      <c r="BB933" s="587" t="str">
        <f t="shared" si="195"/>
        <v/>
      </c>
      <c r="BC933" s="587" t="str">
        <f t="shared" si="196"/>
        <v/>
      </c>
      <c r="BD933" s="587" t="str">
        <f t="shared" si="197"/>
        <v/>
      </c>
      <c r="BE933" s="808"/>
      <c r="BF933" s="646"/>
      <c r="BG933" s="649"/>
      <c r="BH933" s="649"/>
    </row>
    <row r="934" spans="2:60" ht="13.5" customHeight="1" x14ac:dyDescent="0.25">
      <c r="B934" s="401"/>
      <c r="D934" s="416">
        <f t="shared" si="213"/>
        <v>924</v>
      </c>
      <c r="E934" s="534"/>
      <c r="F934" s="534"/>
      <c r="G934" s="534"/>
      <c r="H934" s="534"/>
      <c r="I934" s="571"/>
      <c r="J934" s="571"/>
      <c r="K934" s="571"/>
      <c r="L934" s="571"/>
      <c r="M934" s="571"/>
      <c r="N934" s="484"/>
      <c r="O934" s="484"/>
      <c r="P934" s="586"/>
      <c r="Q934" s="571"/>
      <c r="R934" s="571"/>
      <c r="S934" s="571"/>
      <c r="T934" s="899"/>
      <c r="U934" s="756"/>
      <c r="V934" s="756"/>
      <c r="W934" s="581"/>
      <c r="X934" s="571"/>
      <c r="Y934" s="571"/>
      <c r="Z934" s="571"/>
      <c r="AA934" s="791"/>
      <c r="AB934" s="583"/>
      <c r="AC934" s="571"/>
      <c r="AD934" s="813"/>
      <c r="AE934" s="646"/>
      <c r="AF934" s="730"/>
      <c r="AG934" s="646"/>
      <c r="AH934" s="730"/>
      <c r="AI934" s="646"/>
      <c r="AJ934" s="416">
        <f t="shared" si="212"/>
        <v>924</v>
      </c>
      <c r="AK934" s="416" t="str">
        <f t="shared" si="191"/>
        <v/>
      </c>
      <c r="AL934" s="416" t="str">
        <f t="shared" si="211"/>
        <v/>
      </c>
      <c r="AM934" s="416" t="str">
        <f t="shared" si="210"/>
        <v/>
      </c>
      <c r="AN934" s="731"/>
      <c r="AO934" s="732"/>
      <c r="AP934" s="732"/>
      <c r="AQ934" s="479"/>
      <c r="AR934" s="479"/>
      <c r="AS934" s="584"/>
      <c r="AT934" s="584"/>
      <c r="AU934" s="585" t="str">
        <f t="shared" si="185"/>
        <v/>
      </c>
      <c r="AV934" s="585" t="str">
        <f t="shared" si="186"/>
        <v/>
      </c>
      <c r="AW934" s="479"/>
      <c r="AX934" s="479"/>
      <c r="AY934" s="587" t="str">
        <f t="shared" si="192"/>
        <v/>
      </c>
      <c r="AZ934" s="587" t="str">
        <f t="shared" si="193"/>
        <v/>
      </c>
      <c r="BA934" s="587" t="str">
        <f t="shared" si="194"/>
        <v/>
      </c>
      <c r="BB934" s="587" t="str">
        <f t="shared" si="195"/>
        <v/>
      </c>
      <c r="BC934" s="587" t="str">
        <f t="shared" si="196"/>
        <v/>
      </c>
      <c r="BD934" s="587" t="str">
        <f t="shared" si="197"/>
        <v/>
      </c>
      <c r="BE934" s="808"/>
      <c r="BF934" s="646"/>
      <c r="BG934" s="649"/>
      <c r="BH934" s="649"/>
    </row>
    <row r="935" spans="2:60" ht="13.5" customHeight="1" x14ac:dyDescent="0.25">
      <c r="B935" s="401"/>
      <c r="D935" s="416">
        <f t="shared" si="213"/>
        <v>925</v>
      </c>
      <c r="E935" s="534"/>
      <c r="F935" s="534"/>
      <c r="G935" s="534"/>
      <c r="H935" s="534"/>
      <c r="I935" s="571"/>
      <c r="J935" s="571"/>
      <c r="K935" s="571"/>
      <c r="L935" s="571"/>
      <c r="M935" s="571"/>
      <c r="N935" s="484"/>
      <c r="O935" s="484"/>
      <c r="P935" s="586"/>
      <c r="Q935" s="571"/>
      <c r="R935" s="571"/>
      <c r="S935" s="571"/>
      <c r="T935" s="899"/>
      <c r="U935" s="756"/>
      <c r="V935" s="756"/>
      <c r="W935" s="581"/>
      <c r="X935" s="571"/>
      <c r="Y935" s="571"/>
      <c r="Z935" s="571"/>
      <c r="AA935" s="791"/>
      <c r="AB935" s="583"/>
      <c r="AC935" s="571"/>
      <c r="AD935" s="813"/>
      <c r="AE935" s="646"/>
      <c r="AF935" s="730"/>
      <c r="AG935" s="646"/>
      <c r="AH935" s="730"/>
      <c r="AI935" s="646"/>
      <c r="AJ935" s="416">
        <f t="shared" si="212"/>
        <v>925</v>
      </c>
      <c r="AK935" s="416" t="str">
        <f t="shared" si="191"/>
        <v/>
      </c>
      <c r="AL935" s="416" t="str">
        <f t="shared" si="211"/>
        <v/>
      </c>
      <c r="AM935" s="416" t="str">
        <f t="shared" si="210"/>
        <v/>
      </c>
      <c r="AN935" s="731"/>
      <c r="AO935" s="732"/>
      <c r="AP935" s="732"/>
      <c r="AQ935" s="479"/>
      <c r="AR935" s="479"/>
      <c r="AS935" s="584"/>
      <c r="AT935" s="584"/>
      <c r="AU935" s="585" t="str">
        <f t="shared" si="185"/>
        <v/>
      </c>
      <c r="AV935" s="585" t="str">
        <f t="shared" si="186"/>
        <v/>
      </c>
      <c r="AW935" s="479"/>
      <c r="AX935" s="479"/>
      <c r="AY935" s="587" t="str">
        <f t="shared" si="192"/>
        <v/>
      </c>
      <c r="AZ935" s="587" t="str">
        <f t="shared" si="193"/>
        <v/>
      </c>
      <c r="BA935" s="587" t="str">
        <f t="shared" si="194"/>
        <v/>
      </c>
      <c r="BB935" s="587" t="str">
        <f t="shared" si="195"/>
        <v/>
      </c>
      <c r="BC935" s="587" t="str">
        <f t="shared" si="196"/>
        <v/>
      </c>
      <c r="BD935" s="587" t="str">
        <f t="shared" si="197"/>
        <v/>
      </c>
      <c r="BE935" s="808"/>
      <c r="BF935" s="646"/>
      <c r="BG935" s="649"/>
      <c r="BH935" s="649"/>
    </row>
    <row r="936" spans="2:60" ht="13.5" customHeight="1" x14ac:dyDescent="0.25">
      <c r="B936" s="401"/>
      <c r="D936" s="416">
        <f t="shared" si="213"/>
        <v>926</v>
      </c>
      <c r="E936" s="534"/>
      <c r="F936" s="534"/>
      <c r="G936" s="534"/>
      <c r="H936" s="534"/>
      <c r="I936" s="571"/>
      <c r="J936" s="571"/>
      <c r="K936" s="571"/>
      <c r="L936" s="571"/>
      <c r="M936" s="571"/>
      <c r="N936" s="484"/>
      <c r="O936" s="484"/>
      <c r="P936" s="586"/>
      <c r="Q936" s="571"/>
      <c r="R936" s="571"/>
      <c r="S936" s="571"/>
      <c r="T936" s="899"/>
      <c r="U936" s="756"/>
      <c r="V936" s="756"/>
      <c r="W936" s="581"/>
      <c r="X936" s="571"/>
      <c r="Y936" s="571"/>
      <c r="Z936" s="571"/>
      <c r="AA936" s="791"/>
      <c r="AB936" s="583"/>
      <c r="AC936" s="571"/>
      <c r="AD936" s="813"/>
      <c r="AE936" s="646"/>
      <c r="AF936" s="730"/>
      <c r="AG936" s="646"/>
      <c r="AH936" s="730"/>
      <c r="AI936" s="646"/>
      <c r="AJ936" s="416">
        <f t="shared" si="212"/>
        <v>926</v>
      </c>
      <c r="AK936" s="416" t="str">
        <f t="shared" si="191"/>
        <v/>
      </c>
      <c r="AL936" s="416" t="str">
        <f t="shared" si="211"/>
        <v/>
      </c>
      <c r="AM936" s="416" t="str">
        <f t="shared" si="210"/>
        <v/>
      </c>
      <c r="AN936" s="731"/>
      <c r="AO936" s="732"/>
      <c r="AP936" s="732"/>
      <c r="AQ936" s="479"/>
      <c r="AR936" s="479"/>
      <c r="AS936" s="584"/>
      <c r="AT936" s="584"/>
      <c r="AU936" s="585" t="str">
        <f t="shared" si="185"/>
        <v/>
      </c>
      <c r="AV936" s="585" t="str">
        <f t="shared" si="186"/>
        <v/>
      </c>
      <c r="AW936" s="479"/>
      <c r="AX936" s="479"/>
      <c r="AY936" s="587" t="str">
        <f t="shared" si="192"/>
        <v/>
      </c>
      <c r="AZ936" s="587" t="str">
        <f t="shared" si="193"/>
        <v/>
      </c>
      <c r="BA936" s="587" t="str">
        <f t="shared" si="194"/>
        <v/>
      </c>
      <c r="BB936" s="587" t="str">
        <f t="shared" si="195"/>
        <v/>
      </c>
      <c r="BC936" s="587" t="str">
        <f t="shared" si="196"/>
        <v/>
      </c>
      <c r="BD936" s="587" t="str">
        <f t="shared" si="197"/>
        <v/>
      </c>
      <c r="BE936" s="808"/>
      <c r="BF936" s="646"/>
      <c r="BG936" s="649"/>
      <c r="BH936" s="649"/>
    </row>
    <row r="937" spans="2:60" ht="13.5" customHeight="1" x14ac:dyDescent="0.25">
      <c r="B937" s="401"/>
      <c r="D937" s="416">
        <f t="shared" si="213"/>
        <v>927</v>
      </c>
      <c r="E937" s="534"/>
      <c r="F937" s="534"/>
      <c r="G937" s="534"/>
      <c r="H937" s="534"/>
      <c r="I937" s="571"/>
      <c r="J937" s="571"/>
      <c r="K937" s="571"/>
      <c r="L937" s="571"/>
      <c r="M937" s="571"/>
      <c r="N937" s="484"/>
      <c r="O937" s="484"/>
      <c r="P937" s="586"/>
      <c r="Q937" s="571"/>
      <c r="R937" s="571"/>
      <c r="S937" s="571"/>
      <c r="T937" s="899"/>
      <c r="U937" s="756"/>
      <c r="V937" s="756"/>
      <c r="W937" s="581"/>
      <c r="X937" s="571"/>
      <c r="Y937" s="571"/>
      <c r="Z937" s="571"/>
      <c r="AA937" s="791"/>
      <c r="AB937" s="583"/>
      <c r="AC937" s="571"/>
      <c r="AD937" s="813"/>
      <c r="AE937" s="646"/>
      <c r="AF937" s="730"/>
      <c r="AG937" s="646"/>
      <c r="AH937" s="730"/>
      <c r="AI937" s="646"/>
      <c r="AJ937" s="416">
        <f t="shared" si="212"/>
        <v>927</v>
      </c>
      <c r="AK937" s="416" t="str">
        <f t="shared" si="191"/>
        <v/>
      </c>
      <c r="AL937" s="416" t="str">
        <f t="shared" si="211"/>
        <v/>
      </c>
      <c r="AM937" s="416" t="str">
        <f t="shared" si="210"/>
        <v/>
      </c>
      <c r="AN937" s="731"/>
      <c r="AO937" s="732"/>
      <c r="AP937" s="732"/>
      <c r="AQ937" s="479"/>
      <c r="AR937" s="479"/>
      <c r="AS937" s="584"/>
      <c r="AT937" s="584"/>
      <c r="AU937" s="585" t="str">
        <f t="shared" si="185"/>
        <v/>
      </c>
      <c r="AV937" s="585" t="str">
        <f t="shared" si="186"/>
        <v/>
      </c>
      <c r="AW937" s="479"/>
      <c r="AX937" s="479"/>
      <c r="AY937" s="587" t="str">
        <f t="shared" si="192"/>
        <v/>
      </c>
      <c r="AZ937" s="587" t="str">
        <f t="shared" si="193"/>
        <v/>
      </c>
      <c r="BA937" s="587" t="str">
        <f t="shared" si="194"/>
        <v/>
      </c>
      <c r="BB937" s="587" t="str">
        <f t="shared" si="195"/>
        <v/>
      </c>
      <c r="BC937" s="587" t="str">
        <f t="shared" si="196"/>
        <v/>
      </c>
      <c r="BD937" s="587" t="str">
        <f t="shared" si="197"/>
        <v/>
      </c>
      <c r="BE937" s="808"/>
      <c r="BF937" s="646"/>
      <c r="BG937" s="649"/>
      <c r="BH937" s="649"/>
    </row>
    <row r="938" spans="2:60" ht="13.5" customHeight="1" x14ac:dyDescent="0.25">
      <c r="B938" s="401"/>
      <c r="D938" s="416">
        <f t="shared" si="213"/>
        <v>928</v>
      </c>
      <c r="E938" s="534"/>
      <c r="F938" s="534"/>
      <c r="G938" s="534"/>
      <c r="H938" s="534"/>
      <c r="I938" s="571"/>
      <c r="J938" s="571"/>
      <c r="K938" s="571"/>
      <c r="L938" s="571"/>
      <c r="M938" s="571"/>
      <c r="N938" s="484"/>
      <c r="O938" s="484"/>
      <c r="P938" s="586"/>
      <c r="Q938" s="571"/>
      <c r="R938" s="571"/>
      <c r="S938" s="571"/>
      <c r="T938" s="899"/>
      <c r="U938" s="756"/>
      <c r="V938" s="756"/>
      <c r="W938" s="581"/>
      <c r="X938" s="571"/>
      <c r="Y938" s="571"/>
      <c r="Z938" s="571"/>
      <c r="AA938" s="791"/>
      <c r="AB938" s="583"/>
      <c r="AC938" s="571"/>
      <c r="AD938" s="813"/>
      <c r="AE938" s="646"/>
      <c r="AF938" s="730"/>
      <c r="AG938" s="646"/>
      <c r="AH938" s="730"/>
      <c r="AI938" s="646"/>
      <c r="AJ938" s="416">
        <f t="shared" si="212"/>
        <v>928</v>
      </c>
      <c r="AK938" s="416" t="str">
        <f t="shared" si="191"/>
        <v/>
      </c>
      <c r="AL938" s="416" t="str">
        <f t="shared" si="211"/>
        <v/>
      </c>
      <c r="AM938" s="416" t="str">
        <f t="shared" si="210"/>
        <v/>
      </c>
      <c r="AN938" s="731"/>
      <c r="AO938" s="732"/>
      <c r="AP938" s="732"/>
      <c r="AQ938" s="479"/>
      <c r="AR938" s="479"/>
      <c r="AS938" s="584"/>
      <c r="AT938" s="584"/>
      <c r="AU938" s="585" t="str">
        <f t="shared" si="185"/>
        <v/>
      </c>
      <c r="AV938" s="585" t="str">
        <f t="shared" si="186"/>
        <v/>
      </c>
      <c r="AW938" s="479"/>
      <c r="AX938" s="479"/>
      <c r="AY938" s="587" t="str">
        <f t="shared" si="192"/>
        <v/>
      </c>
      <c r="AZ938" s="587" t="str">
        <f t="shared" si="193"/>
        <v/>
      </c>
      <c r="BA938" s="587" t="str">
        <f t="shared" si="194"/>
        <v/>
      </c>
      <c r="BB938" s="587" t="str">
        <f t="shared" si="195"/>
        <v/>
      </c>
      <c r="BC938" s="587" t="str">
        <f t="shared" si="196"/>
        <v/>
      </c>
      <c r="BD938" s="587" t="str">
        <f t="shared" si="197"/>
        <v/>
      </c>
      <c r="BE938" s="808"/>
      <c r="BF938" s="646"/>
      <c r="BG938" s="649"/>
      <c r="BH938" s="649"/>
    </row>
    <row r="939" spans="2:60" ht="13.5" customHeight="1" x14ac:dyDescent="0.25">
      <c r="B939" s="401"/>
      <c r="D939" s="416">
        <f t="shared" si="213"/>
        <v>929</v>
      </c>
      <c r="E939" s="534"/>
      <c r="F939" s="534"/>
      <c r="G939" s="534"/>
      <c r="H939" s="534"/>
      <c r="I939" s="571"/>
      <c r="J939" s="571"/>
      <c r="K939" s="571"/>
      <c r="L939" s="571"/>
      <c r="M939" s="571"/>
      <c r="N939" s="484"/>
      <c r="O939" s="484"/>
      <c r="P939" s="586"/>
      <c r="Q939" s="571"/>
      <c r="R939" s="571"/>
      <c r="S939" s="571"/>
      <c r="T939" s="899"/>
      <c r="U939" s="756"/>
      <c r="V939" s="756"/>
      <c r="W939" s="581"/>
      <c r="X939" s="571"/>
      <c r="Y939" s="571"/>
      <c r="Z939" s="571"/>
      <c r="AA939" s="791"/>
      <c r="AB939" s="583"/>
      <c r="AC939" s="571"/>
      <c r="AD939" s="813"/>
      <c r="AE939" s="646"/>
      <c r="AF939" s="730"/>
      <c r="AG939" s="646"/>
      <c r="AH939" s="730"/>
      <c r="AI939" s="646"/>
      <c r="AJ939" s="416">
        <f t="shared" si="212"/>
        <v>929</v>
      </c>
      <c r="AK939" s="416" t="str">
        <f t="shared" si="191"/>
        <v/>
      </c>
      <c r="AL939" s="416" t="str">
        <f t="shared" si="211"/>
        <v/>
      </c>
      <c r="AM939" s="416" t="str">
        <f t="shared" si="210"/>
        <v/>
      </c>
      <c r="AN939" s="731"/>
      <c r="AO939" s="732"/>
      <c r="AP939" s="732"/>
      <c r="AQ939" s="479"/>
      <c r="AR939" s="479"/>
      <c r="AS939" s="584"/>
      <c r="AT939" s="584"/>
      <c r="AU939" s="585" t="str">
        <f t="shared" si="185"/>
        <v/>
      </c>
      <c r="AV939" s="585" t="str">
        <f t="shared" si="186"/>
        <v/>
      </c>
      <c r="AW939" s="479"/>
      <c r="AX939" s="479"/>
      <c r="AY939" s="587" t="str">
        <f t="shared" si="192"/>
        <v/>
      </c>
      <c r="AZ939" s="587" t="str">
        <f t="shared" si="193"/>
        <v/>
      </c>
      <c r="BA939" s="587" t="str">
        <f t="shared" si="194"/>
        <v/>
      </c>
      <c r="BB939" s="587" t="str">
        <f t="shared" si="195"/>
        <v/>
      </c>
      <c r="BC939" s="587" t="str">
        <f t="shared" si="196"/>
        <v/>
      </c>
      <c r="BD939" s="587" t="str">
        <f t="shared" si="197"/>
        <v/>
      </c>
      <c r="BE939" s="808"/>
      <c r="BF939" s="646"/>
      <c r="BG939" s="649"/>
      <c r="BH939" s="649"/>
    </row>
    <row r="940" spans="2:60" ht="13.5" customHeight="1" x14ac:dyDescent="0.25">
      <c r="B940" s="401"/>
      <c r="D940" s="416">
        <f t="shared" si="213"/>
        <v>930</v>
      </c>
      <c r="E940" s="534"/>
      <c r="F940" s="534"/>
      <c r="G940" s="534"/>
      <c r="H940" s="534"/>
      <c r="I940" s="571"/>
      <c r="J940" s="571"/>
      <c r="K940" s="571"/>
      <c r="L940" s="571"/>
      <c r="M940" s="571"/>
      <c r="N940" s="484"/>
      <c r="O940" s="484"/>
      <c r="P940" s="586"/>
      <c r="Q940" s="571"/>
      <c r="R940" s="571"/>
      <c r="S940" s="571"/>
      <c r="T940" s="899"/>
      <c r="U940" s="756"/>
      <c r="V940" s="756"/>
      <c r="W940" s="581"/>
      <c r="X940" s="571"/>
      <c r="Y940" s="571"/>
      <c r="Z940" s="571"/>
      <c r="AA940" s="791"/>
      <c r="AB940" s="583"/>
      <c r="AC940" s="571"/>
      <c r="AD940" s="813"/>
      <c r="AE940" s="646"/>
      <c r="AF940" s="730"/>
      <c r="AG940" s="646"/>
      <c r="AH940" s="730"/>
      <c r="AI940" s="646"/>
      <c r="AJ940" s="416">
        <f>AJ939+1</f>
        <v>930</v>
      </c>
      <c r="AK940" s="416" t="str">
        <f t="shared" si="191"/>
        <v/>
      </c>
      <c r="AL940" s="416" t="str">
        <f t="shared" si="211"/>
        <v/>
      </c>
      <c r="AM940" s="416" t="str">
        <f t="shared" si="210"/>
        <v/>
      </c>
      <c r="AN940" s="731"/>
      <c r="AO940" s="732"/>
      <c r="AP940" s="732"/>
      <c r="AQ940" s="479"/>
      <c r="AR940" s="479"/>
      <c r="AS940" s="584"/>
      <c r="AT940" s="584"/>
      <c r="AU940" s="585" t="str">
        <f t="shared" si="185"/>
        <v/>
      </c>
      <c r="AV940" s="585" t="str">
        <f t="shared" si="186"/>
        <v/>
      </c>
      <c r="AW940" s="479"/>
      <c r="AX940" s="479"/>
      <c r="AY940" s="587" t="str">
        <f t="shared" si="192"/>
        <v/>
      </c>
      <c r="AZ940" s="587" t="str">
        <f t="shared" si="193"/>
        <v/>
      </c>
      <c r="BA940" s="587" t="str">
        <f t="shared" si="194"/>
        <v/>
      </c>
      <c r="BB940" s="587" t="str">
        <f t="shared" si="195"/>
        <v/>
      </c>
      <c r="BC940" s="587" t="str">
        <f t="shared" si="196"/>
        <v/>
      </c>
      <c r="BD940" s="587" t="str">
        <f t="shared" si="197"/>
        <v/>
      </c>
      <c r="BE940" s="808"/>
      <c r="BF940" s="646"/>
      <c r="BG940" s="649"/>
      <c r="BH940" s="649"/>
    </row>
    <row r="941" spans="2:60" ht="13.5" customHeight="1" x14ac:dyDescent="0.25">
      <c r="B941" s="401"/>
      <c r="D941" s="416">
        <f>D940+1</f>
        <v>931</v>
      </c>
      <c r="E941" s="534"/>
      <c r="F941" s="534"/>
      <c r="G941" s="534"/>
      <c r="H941" s="534"/>
      <c r="I941" s="571"/>
      <c r="J941" s="571"/>
      <c r="K941" s="571"/>
      <c r="L941" s="571"/>
      <c r="M941" s="571"/>
      <c r="N941" s="484"/>
      <c r="O941" s="484"/>
      <c r="P941" s="586"/>
      <c r="Q941" s="571"/>
      <c r="R941" s="571"/>
      <c r="S941" s="571"/>
      <c r="T941" s="899"/>
      <c r="U941" s="756"/>
      <c r="V941" s="756"/>
      <c r="W941" s="581"/>
      <c r="X941" s="571"/>
      <c r="Y941" s="571"/>
      <c r="Z941" s="571"/>
      <c r="AA941" s="791"/>
      <c r="AB941" s="583"/>
      <c r="AC941" s="571"/>
      <c r="AD941" s="813"/>
      <c r="AE941" s="646"/>
      <c r="AF941" s="730"/>
      <c r="AG941" s="646"/>
      <c r="AH941" s="730"/>
      <c r="AI941" s="646"/>
      <c r="AJ941" s="416">
        <f>AJ940+1</f>
        <v>931</v>
      </c>
      <c r="AK941" s="416" t="str">
        <f t="shared" si="191"/>
        <v/>
      </c>
      <c r="AL941" s="416" t="str">
        <f t="shared" si="211"/>
        <v/>
      </c>
      <c r="AM941" s="416" t="str">
        <f t="shared" si="210"/>
        <v/>
      </c>
      <c r="AN941" s="731"/>
      <c r="AO941" s="732"/>
      <c r="AP941" s="732"/>
      <c r="AQ941" s="479"/>
      <c r="AR941" s="479"/>
      <c r="AS941" s="584"/>
      <c r="AT941" s="584"/>
      <c r="AU941" s="585" t="str">
        <f t="shared" si="185"/>
        <v/>
      </c>
      <c r="AV941" s="585" t="str">
        <f t="shared" si="186"/>
        <v/>
      </c>
      <c r="AW941" s="479"/>
      <c r="AX941" s="479"/>
      <c r="AY941" s="587" t="str">
        <f t="shared" si="192"/>
        <v/>
      </c>
      <c r="AZ941" s="587" t="str">
        <f t="shared" si="193"/>
        <v/>
      </c>
      <c r="BA941" s="587" t="str">
        <f t="shared" si="194"/>
        <v/>
      </c>
      <c r="BB941" s="587" t="str">
        <f t="shared" si="195"/>
        <v/>
      </c>
      <c r="BC941" s="587" t="str">
        <f t="shared" si="196"/>
        <v/>
      </c>
      <c r="BD941" s="587" t="str">
        <f t="shared" si="197"/>
        <v/>
      </c>
      <c r="BE941" s="808"/>
      <c r="BF941" s="646"/>
      <c r="BG941" s="649"/>
      <c r="BH941" s="649"/>
    </row>
    <row r="942" spans="2:60" ht="13.5" customHeight="1" x14ac:dyDescent="0.25">
      <c r="B942" s="401"/>
      <c r="D942" s="416">
        <f>D941+1</f>
        <v>932</v>
      </c>
      <c r="E942" s="534"/>
      <c r="F942" s="534"/>
      <c r="G942" s="534"/>
      <c r="H942" s="534"/>
      <c r="I942" s="571"/>
      <c r="J942" s="571"/>
      <c r="K942" s="571"/>
      <c r="L942" s="571"/>
      <c r="M942" s="571"/>
      <c r="N942" s="484"/>
      <c r="O942" s="484"/>
      <c r="P942" s="586"/>
      <c r="Q942" s="571"/>
      <c r="R942" s="571"/>
      <c r="S942" s="571"/>
      <c r="T942" s="899"/>
      <c r="U942" s="756"/>
      <c r="V942" s="756"/>
      <c r="W942" s="581"/>
      <c r="X942" s="571"/>
      <c r="Y942" s="571"/>
      <c r="Z942" s="571"/>
      <c r="AA942" s="791"/>
      <c r="AB942" s="583"/>
      <c r="AC942" s="571"/>
      <c r="AD942" s="813"/>
      <c r="AE942" s="646"/>
      <c r="AF942" s="730"/>
      <c r="AG942" s="646"/>
      <c r="AH942" s="730"/>
      <c r="AI942" s="646"/>
      <c r="AJ942" s="416">
        <f t="shared" ref="AJ942:AJ969" si="214">AJ941+1</f>
        <v>932</v>
      </c>
      <c r="AK942" s="416" t="str">
        <f t="shared" si="191"/>
        <v/>
      </c>
      <c r="AL942" s="416" t="str">
        <f t="shared" si="211"/>
        <v/>
      </c>
      <c r="AM942" s="416" t="str">
        <f t="shared" si="210"/>
        <v/>
      </c>
      <c r="AN942" s="731"/>
      <c r="AO942" s="732"/>
      <c r="AP942" s="732"/>
      <c r="AQ942" s="479"/>
      <c r="AR942" s="479"/>
      <c r="AS942" s="584"/>
      <c r="AT942" s="584"/>
      <c r="AU942" s="585" t="str">
        <f t="shared" si="185"/>
        <v/>
      </c>
      <c r="AV942" s="585" t="str">
        <f t="shared" si="186"/>
        <v/>
      </c>
      <c r="AW942" s="479"/>
      <c r="AX942" s="479"/>
      <c r="AY942" s="587" t="str">
        <f t="shared" si="192"/>
        <v/>
      </c>
      <c r="AZ942" s="587" t="str">
        <f t="shared" si="193"/>
        <v/>
      </c>
      <c r="BA942" s="587" t="str">
        <f t="shared" si="194"/>
        <v/>
      </c>
      <c r="BB942" s="587" t="str">
        <f t="shared" si="195"/>
        <v/>
      </c>
      <c r="BC942" s="587" t="str">
        <f t="shared" si="196"/>
        <v/>
      </c>
      <c r="BD942" s="587" t="str">
        <f t="shared" si="197"/>
        <v/>
      </c>
      <c r="BE942" s="808"/>
      <c r="BF942" s="646"/>
      <c r="BG942" s="649"/>
      <c r="BH942" s="649"/>
    </row>
    <row r="943" spans="2:60" ht="13.5" customHeight="1" x14ac:dyDescent="0.25">
      <c r="B943" s="401"/>
      <c r="D943" s="416">
        <f>D942+1</f>
        <v>933</v>
      </c>
      <c r="E943" s="534"/>
      <c r="F943" s="534"/>
      <c r="G943" s="534"/>
      <c r="H943" s="534"/>
      <c r="I943" s="571"/>
      <c r="J943" s="571"/>
      <c r="K943" s="571"/>
      <c r="L943" s="571"/>
      <c r="M943" s="571"/>
      <c r="N943" s="484"/>
      <c r="O943" s="484"/>
      <c r="P943" s="586"/>
      <c r="Q943" s="571"/>
      <c r="R943" s="571"/>
      <c r="S943" s="571"/>
      <c r="T943" s="899"/>
      <c r="U943" s="756"/>
      <c r="V943" s="756"/>
      <c r="W943" s="581"/>
      <c r="X943" s="571"/>
      <c r="Y943" s="571"/>
      <c r="Z943" s="571"/>
      <c r="AA943" s="791"/>
      <c r="AB943" s="583"/>
      <c r="AC943" s="571"/>
      <c r="AD943" s="813"/>
      <c r="AE943" s="646"/>
      <c r="AF943" s="730"/>
      <c r="AG943" s="646"/>
      <c r="AH943" s="730"/>
      <c r="AI943" s="646"/>
      <c r="AJ943" s="416">
        <f t="shared" si="214"/>
        <v>933</v>
      </c>
      <c r="AK943" s="416" t="str">
        <f t="shared" si="191"/>
        <v/>
      </c>
      <c r="AL943" s="416" t="str">
        <f t="shared" si="211"/>
        <v/>
      </c>
      <c r="AM943" s="416" t="str">
        <f t="shared" si="210"/>
        <v/>
      </c>
      <c r="AN943" s="731"/>
      <c r="AO943" s="732"/>
      <c r="AP943" s="732"/>
      <c r="AQ943" s="479"/>
      <c r="AR943" s="479"/>
      <c r="AS943" s="584"/>
      <c r="AT943" s="584"/>
      <c r="AU943" s="585" t="str">
        <f t="shared" si="185"/>
        <v/>
      </c>
      <c r="AV943" s="585" t="str">
        <f t="shared" si="186"/>
        <v/>
      </c>
      <c r="AW943" s="479"/>
      <c r="AX943" s="479"/>
      <c r="AY943" s="587" t="str">
        <f t="shared" si="192"/>
        <v/>
      </c>
      <c r="AZ943" s="587" t="str">
        <f t="shared" si="193"/>
        <v/>
      </c>
      <c r="BA943" s="587" t="str">
        <f t="shared" si="194"/>
        <v/>
      </c>
      <c r="BB943" s="587" t="str">
        <f t="shared" si="195"/>
        <v/>
      </c>
      <c r="BC943" s="587" t="str">
        <f t="shared" si="196"/>
        <v/>
      </c>
      <c r="BD943" s="587" t="str">
        <f t="shared" si="197"/>
        <v/>
      </c>
      <c r="BE943" s="808"/>
      <c r="BF943" s="646"/>
      <c r="BG943" s="649"/>
      <c r="BH943" s="649"/>
    </row>
    <row r="944" spans="2:60" ht="13.5" customHeight="1" x14ac:dyDescent="0.25">
      <c r="B944" s="401"/>
      <c r="D944" s="416">
        <f t="shared" ref="D944:D970" si="215">D943+1</f>
        <v>934</v>
      </c>
      <c r="E944" s="534"/>
      <c r="F944" s="534"/>
      <c r="G944" s="534"/>
      <c r="H944" s="534"/>
      <c r="I944" s="571"/>
      <c r="J944" s="571"/>
      <c r="K944" s="571"/>
      <c r="L944" s="571"/>
      <c r="M944" s="571"/>
      <c r="N944" s="484"/>
      <c r="O944" s="484"/>
      <c r="P944" s="586"/>
      <c r="Q944" s="571"/>
      <c r="R944" s="571"/>
      <c r="S944" s="571"/>
      <c r="T944" s="899"/>
      <c r="U944" s="756"/>
      <c r="V944" s="756"/>
      <c r="W944" s="581"/>
      <c r="X944" s="571"/>
      <c r="Y944" s="571"/>
      <c r="Z944" s="571"/>
      <c r="AA944" s="791"/>
      <c r="AB944" s="583"/>
      <c r="AC944" s="571"/>
      <c r="AD944" s="813"/>
      <c r="AE944" s="646"/>
      <c r="AF944" s="730"/>
      <c r="AG944" s="646"/>
      <c r="AH944" s="730"/>
      <c r="AI944" s="646"/>
      <c r="AJ944" s="416">
        <f t="shared" si="214"/>
        <v>934</v>
      </c>
      <c r="AK944" s="416" t="str">
        <f t="shared" si="191"/>
        <v/>
      </c>
      <c r="AL944" s="416" t="str">
        <f t="shared" si="211"/>
        <v/>
      </c>
      <c r="AM944" s="416" t="str">
        <f t="shared" si="210"/>
        <v/>
      </c>
      <c r="AN944" s="731"/>
      <c r="AO944" s="732"/>
      <c r="AP944" s="732"/>
      <c r="AQ944" s="479"/>
      <c r="AR944" s="479"/>
      <c r="AS944" s="584"/>
      <c r="AT944" s="584"/>
      <c r="AU944" s="585" t="str">
        <f t="shared" si="185"/>
        <v/>
      </c>
      <c r="AV944" s="585" t="str">
        <f t="shared" si="186"/>
        <v/>
      </c>
      <c r="AW944" s="479"/>
      <c r="AX944" s="479"/>
      <c r="AY944" s="587" t="str">
        <f t="shared" si="192"/>
        <v/>
      </c>
      <c r="AZ944" s="587" t="str">
        <f t="shared" si="193"/>
        <v/>
      </c>
      <c r="BA944" s="587" t="str">
        <f t="shared" si="194"/>
        <v/>
      </c>
      <c r="BB944" s="587" t="str">
        <f t="shared" si="195"/>
        <v/>
      </c>
      <c r="BC944" s="587" t="str">
        <f t="shared" si="196"/>
        <v/>
      </c>
      <c r="BD944" s="587" t="str">
        <f t="shared" si="197"/>
        <v/>
      </c>
      <c r="BE944" s="808"/>
      <c r="BF944" s="646"/>
      <c r="BG944" s="649"/>
      <c r="BH944" s="649"/>
    </row>
    <row r="945" spans="2:60" ht="13.5" customHeight="1" x14ac:dyDescent="0.25">
      <c r="B945" s="401"/>
      <c r="D945" s="416">
        <f t="shared" si="215"/>
        <v>935</v>
      </c>
      <c r="E945" s="534"/>
      <c r="F945" s="534"/>
      <c r="G945" s="534"/>
      <c r="H945" s="534"/>
      <c r="I945" s="571"/>
      <c r="J945" s="571"/>
      <c r="K945" s="571"/>
      <c r="L945" s="571"/>
      <c r="M945" s="571"/>
      <c r="N945" s="484"/>
      <c r="O945" s="484"/>
      <c r="P945" s="586"/>
      <c r="Q945" s="571"/>
      <c r="R945" s="571"/>
      <c r="S945" s="571"/>
      <c r="T945" s="899"/>
      <c r="U945" s="756"/>
      <c r="V945" s="756"/>
      <c r="W945" s="581"/>
      <c r="X945" s="571"/>
      <c r="Y945" s="571"/>
      <c r="Z945" s="571"/>
      <c r="AA945" s="791"/>
      <c r="AB945" s="583"/>
      <c r="AC945" s="571"/>
      <c r="AD945" s="813"/>
      <c r="AE945" s="646"/>
      <c r="AF945" s="730"/>
      <c r="AG945" s="646"/>
      <c r="AH945" s="730"/>
      <c r="AI945" s="646"/>
      <c r="AJ945" s="416">
        <f t="shared" si="214"/>
        <v>935</v>
      </c>
      <c r="AK945" s="416" t="str">
        <f t="shared" si="191"/>
        <v/>
      </c>
      <c r="AL945" s="416" t="str">
        <f t="shared" si="211"/>
        <v/>
      </c>
      <c r="AM945" s="416" t="str">
        <f t="shared" si="210"/>
        <v/>
      </c>
      <c r="AN945" s="731"/>
      <c r="AO945" s="732"/>
      <c r="AP945" s="732"/>
      <c r="AQ945" s="479"/>
      <c r="AR945" s="479"/>
      <c r="AS945" s="584"/>
      <c r="AT945" s="584"/>
      <c r="AU945" s="585" t="str">
        <f t="shared" si="185"/>
        <v/>
      </c>
      <c r="AV945" s="585" t="str">
        <f t="shared" si="186"/>
        <v/>
      </c>
      <c r="AW945" s="479"/>
      <c r="AX945" s="479"/>
      <c r="AY945" s="587" t="str">
        <f t="shared" si="192"/>
        <v/>
      </c>
      <c r="AZ945" s="587" t="str">
        <f t="shared" si="193"/>
        <v/>
      </c>
      <c r="BA945" s="587" t="str">
        <f t="shared" si="194"/>
        <v/>
      </c>
      <c r="BB945" s="587" t="str">
        <f t="shared" si="195"/>
        <v/>
      </c>
      <c r="BC945" s="587" t="str">
        <f t="shared" si="196"/>
        <v/>
      </c>
      <c r="BD945" s="587" t="str">
        <f t="shared" si="197"/>
        <v/>
      </c>
      <c r="BE945" s="808"/>
      <c r="BF945" s="646"/>
      <c r="BG945" s="649"/>
      <c r="BH945" s="649"/>
    </row>
    <row r="946" spans="2:60" ht="13.5" customHeight="1" x14ac:dyDescent="0.25">
      <c r="B946" s="401"/>
      <c r="D946" s="416">
        <f t="shared" si="215"/>
        <v>936</v>
      </c>
      <c r="E946" s="534"/>
      <c r="F946" s="534"/>
      <c r="G946" s="534"/>
      <c r="H946" s="534"/>
      <c r="I946" s="571"/>
      <c r="J946" s="571"/>
      <c r="K946" s="571"/>
      <c r="L946" s="571"/>
      <c r="M946" s="571"/>
      <c r="N946" s="484"/>
      <c r="O946" s="484"/>
      <c r="P946" s="586"/>
      <c r="Q946" s="571"/>
      <c r="R946" s="571"/>
      <c r="S946" s="571"/>
      <c r="T946" s="899"/>
      <c r="U946" s="756"/>
      <c r="V946" s="756"/>
      <c r="W946" s="581"/>
      <c r="X946" s="571"/>
      <c r="Y946" s="571"/>
      <c r="Z946" s="571"/>
      <c r="AA946" s="791"/>
      <c r="AB946" s="583"/>
      <c r="AC946" s="571"/>
      <c r="AD946" s="813"/>
      <c r="AE946" s="646"/>
      <c r="AF946" s="730"/>
      <c r="AG946" s="646"/>
      <c r="AH946" s="730"/>
      <c r="AI946" s="646"/>
      <c r="AJ946" s="416">
        <f t="shared" si="214"/>
        <v>936</v>
      </c>
      <c r="AK946" s="416" t="str">
        <f t="shared" si="191"/>
        <v/>
      </c>
      <c r="AL946" s="416" t="str">
        <f t="shared" si="211"/>
        <v/>
      </c>
      <c r="AM946" s="416" t="str">
        <f t="shared" si="210"/>
        <v/>
      </c>
      <c r="AN946" s="731"/>
      <c r="AO946" s="732"/>
      <c r="AP946" s="732"/>
      <c r="AQ946" s="479"/>
      <c r="AR946" s="479"/>
      <c r="AS946" s="584"/>
      <c r="AT946" s="584"/>
      <c r="AU946" s="585" t="str">
        <f t="shared" si="185"/>
        <v/>
      </c>
      <c r="AV946" s="585" t="str">
        <f t="shared" si="186"/>
        <v/>
      </c>
      <c r="AW946" s="479"/>
      <c r="AX946" s="479"/>
      <c r="AY946" s="587" t="str">
        <f t="shared" si="192"/>
        <v/>
      </c>
      <c r="AZ946" s="587" t="str">
        <f t="shared" si="193"/>
        <v/>
      </c>
      <c r="BA946" s="587" t="str">
        <f t="shared" si="194"/>
        <v/>
      </c>
      <c r="BB946" s="587" t="str">
        <f t="shared" si="195"/>
        <v/>
      </c>
      <c r="BC946" s="587" t="str">
        <f t="shared" si="196"/>
        <v/>
      </c>
      <c r="BD946" s="587" t="str">
        <f t="shared" si="197"/>
        <v/>
      </c>
      <c r="BE946" s="808"/>
      <c r="BF946" s="646"/>
      <c r="BG946" s="649"/>
      <c r="BH946" s="649"/>
    </row>
    <row r="947" spans="2:60" ht="13.5" customHeight="1" x14ac:dyDescent="0.25">
      <c r="B947" s="401"/>
      <c r="D947" s="416">
        <f t="shared" si="215"/>
        <v>937</v>
      </c>
      <c r="E947" s="534"/>
      <c r="F947" s="534"/>
      <c r="G947" s="534"/>
      <c r="H947" s="534"/>
      <c r="I947" s="571"/>
      <c r="J947" s="571"/>
      <c r="K947" s="571"/>
      <c r="L947" s="571"/>
      <c r="M947" s="571"/>
      <c r="N947" s="484"/>
      <c r="O947" s="484"/>
      <c r="P947" s="586"/>
      <c r="Q947" s="571"/>
      <c r="R947" s="571"/>
      <c r="S947" s="571"/>
      <c r="T947" s="899"/>
      <c r="U947" s="756"/>
      <c r="V947" s="756"/>
      <c r="W947" s="581"/>
      <c r="X947" s="571"/>
      <c r="Y947" s="571"/>
      <c r="Z947" s="571"/>
      <c r="AA947" s="791"/>
      <c r="AB947" s="583"/>
      <c r="AC947" s="571"/>
      <c r="AD947" s="813"/>
      <c r="AE947" s="646"/>
      <c r="AF947" s="730"/>
      <c r="AG947" s="646"/>
      <c r="AH947" s="730"/>
      <c r="AI947" s="646"/>
      <c r="AJ947" s="416">
        <f t="shared" si="214"/>
        <v>937</v>
      </c>
      <c r="AK947" s="416" t="str">
        <f t="shared" si="191"/>
        <v/>
      </c>
      <c r="AL947" s="416" t="str">
        <f t="shared" si="211"/>
        <v/>
      </c>
      <c r="AM947" s="416" t="str">
        <f t="shared" si="210"/>
        <v/>
      </c>
      <c r="AN947" s="731"/>
      <c r="AO947" s="732"/>
      <c r="AP947" s="732"/>
      <c r="AQ947" s="479"/>
      <c r="AR947" s="479"/>
      <c r="AS947" s="584"/>
      <c r="AT947" s="584"/>
      <c r="AU947" s="585" t="str">
        <f t="shared" si="185"/>
        <v/>
      </c>
      <c r="AV947" s="585" t="str">
        <f t="shared" si="186"/>
        <v/>
      </c>
      <c r="AW947" s="479"/>
      <c r="AX947" s="479"/>
      <c r="AY947" s="587" t="str">
        <f t="shared" si="192"/>
        <v/>
      </c>
      <c r="AZ947" s="587" t="str">
        <f t="shared" si="193"/>
        <v/>
      </c>
      <c r="BA947" s="587" t="str">
        <f t="shared" si="194"/>
        <v/>
      </c>
      <c r="BB947" s="587" t="str">
        <f t="shared" si="195"/>
        <v/>
      </c>
      <c r="BC947" s="587" t="str">
        <f t="shared" si="196"/>
        <v/>
      </c>
      <c r="BD947" s="587" t="str">
        <f t="shared" si="197"/>
        <v/>
      </c>
      <c r="BE947" s="808"/>
      <c r="BF947" s="646"/>
      <c r="BG947" s="649"/>
      <c r="BH947" s="649"/>
    </row>
    <row r="948" spans="2:60" ht="13.5" customHeight="1" x14ac:dyDescent="0.25">
      <c r="B948" s="401"/>
      <c r="D948" s="416">
        <f t="shared" si="215"/>
        <v>938</v>
      </c>
      <c r="E948" s="534"/>
      <c r="F948" s="534"/>
      <c r="G948" s="534"/>
      <c r="H948" s="534"/>
      <c r="I948" s="571"/>
      <c r="J948" s="571"/>
      <c r="K948" s="571"/>
      <c r="L948" s="571"/>
      <c r="M948" s="571"/>
      <c r="N948" s="484"/>
      <c r="O948" s="484"/>
      <c r="P948" s="586"/>
      <c r="Q948" s="571"/>
      <c r="R948" s="571"/>
      <c r="S948" s="571"/>
      <c r="T948" s="899"/>
      <c r="U948" s="756"/>
      <c r="V948" s="756"/>
      <c r="W948" s="581"/>
      <c r="X948" s="571"/>
      <c r="Y948" s="571"/>
      <c r="Z948" s="571"/>
      <c r="AA948" s="791"/>
      <c r="AB948" s="583"/>
      <c r="AC948" s="571"/>
      <c r="AD948" s="813"/>
      <c r="AE948" s="646"/>
      <c r="AF948" s="730"/>
      <c r="AG948" s="646"/>
      <c r="AH948" s="730"/>
      <c r="AI948" s="646"/>
      <c r="AJ948" s="416">
        <f t="shared" si="214"/>
        <v>938</v>
      </c>
      <c r="AK948" s="416" t="str">
        <f t="shared" si="191"/>
        <v/>
      </c>
      <c r="AL948" s="416" t="str">
        <f t="shared" si="211"/>
        <v/>
      </c>
      <c r="AM948" s="416" t="str">
        <f t="shared" si="210"/>
        <v/>
      </c>
      <c r="AN948" s="731"/>
      <c r="AO948" s="732"/>
      <c r="AP948" s="732"/>
      <c r="AQ948" s="479"/>
      <c r="AR948" s="479"/>
      <c r="AS948" s="584"/>
      <c r="AT948" s="584"/>
      <c r="AU948" s="585" t="str">
        <f t="shared" si="185"/>
        <v/>
      </c>
      <c r="AV948" s="585" t="str">
        <f t="shared" si="186"/>
        <v/>
      </c>
      <c r="AW948" s="479"/>
      <c r="AX948" s="479"/>
      <c r="AY948" s="587" t="str">
        <f t="shared" si="192"/>
        <v/>
      </c>
      <c r="AZ948" s="587" t="str">
        <f t="shared" si="193"/>
        <v/>
      </c>
      <c r="BA948" s="587" t="str">
        <f t="shared" si="194"/>
        <v/>
      </c>
      <c r="BB948" s="587" t="str">
        <f t="shared" si="195"/>
        <v/>
      </c>
      <c r="BC948" s="587" t="str">
        <f t="shared" si="196"/>
        <v/>
      </c>
      <c r="BD948" s="587" t="str">
        <f t="shared" si="197"/>
        <v/>
      </c>
      <c r="BE948" s="808"/>
      <c r="BF948" s="646"/>
      <c r="BG948" s="649"/>
      <c r="BH948" s="649"/>
    </row>
    <row r="949" spans="2:60" ht="13.5" customHeight="1" x14ac:dyDescent="0.25">
      <c r="B949" s="401"/>
      <c r="D949" s="416">
        <f t="shared" si="215"/>
        <v>939</v>
      </c>
      <c r="E949" s="534"/>
      <c r="F949" s="534"/>
      <c r="G949" s="534"/>
      <c r="H949" s="534"/>
      <c r="I949" s="571"/>
      <c r="J949" s="571"/>
      <c r="K949" s="571"/>
      <c r="L949" s="571"/>
      <c r="M949" s="571"/>
      <c r="N949" s="484"/>
      <c r="O949" s="484"/>
      <c r="P949" s="586"/>
      <c r="Q949" s="571"/>
      <c r="R949" s="571"/>
      <c r="S949" s="571"/>
      <c r="T949" s="899"/>
      <c r="U949" s="756"/>
      <c r="V949" s="756"/>
      <c r="W949" s="581"/>
      <c r="X949" s="571"/>
      <c r="Y949" s="571"/>
      <c r="Z949" s="571"/>
      <c r="AA949" s="791"/>
      <c r="AB949" s="583"/>
      <c r="AC949" s="571"/>
      <c r="AD949" s="813"/>
      <c r="AE949" s="646"/>
      <c r="AF949" s="730"/>
      <c r="AG949" s="646"/>
      <c r="AH949" s="730"/>
      <c r="AI949" s="646"/>
      <c r="AJ949" s="416">
        <f t="shared" si="214"/>
        <v>939</v>
      </c>
      <c r="AK949" s="416" t="str">
        <f t="shared" si="191"/>
        <v/>
      </c>
      <c r="AL949" s="416" t="str">
        <f t="shared" si="211"/>
        <v/>
      </c>
      <c r="AM949" s="416" t="str">
        <f t="shared" si="210"/>
        <v/>
      </c>
      <c r="AN949" s="731"/>
      <c r="AO949" s="732"/>
      <c r="AP949" s="732"/>
      <c r="AQ949" s="479"/>
      <c r="AR949" s="479"/>
      <c r="AS949" s="584"/>
      <c r="AT949" s="584"/>
      <c r="AU949" s="585" t="str">
        <f t="shared" si="185"/>
        <v/>
      </c>
      <c r="AV949" s="585" t="str">
        <f t="shared" si="186"/>
        <v/>
      </c>
      <c r="AW949" s="479"/>
      <c r="AX949" s="479"/>
      <c r="AY949" s="587" t="str">
        <f t="shared" si="192"/>
        <v/>
      </c>
      <c r="AZ949" s="587" t="str">
        <f t="shared" si="193"/>
        <v/>
      </c>
      <c r="BA949" s="587" t="str">
        <f t="shared" si="194"/>
        <v/>
      </c>
      <c r="BB949" s="587" t="str">
        <f t="shared" si="195"/>
        <v/>
      </c>
      <c r="BC949" s="587" t="str">
        <f t="shared" si="196"/>
        <v/>
      </c>
      <c r="BD949" s="587" t="str">
        <f t="shared" si="197"/>
        <v/>
      </c>
      <c r="BE949" s="808"/>
      <c r="BF949" s="646"/>
      <c r="BG949" s="649"/>
      <c r="BH949" s="649"/>
    </row>
    <row r="950" spans="2:60" ht="13.5" customHeight="1" x14ac:dyDescent="0.25">
      <c r="B950" s="401"/>
      <c r="D950" s="416">
        <f t="shared" si="215"/>
        <v>940</v>
      </c>
      <c r="E950" s="534"/>
      <c r="F950" s="534"/>
      <c r="G950" s="534"/>
      <c r="H950" s="534"/>
      <c r="I950" s="571"/>
      <c r="J950" s="571"/>
      <c r="K950" s="571"/>
      <c r="L950" s="571"/>
      <c r="M950" s="571"/>
      <c r="N950" s="484"/>
      <c r="O950" s="484"/>
      <c r="P950" s="586"/>
      <c r="Q950" s="571"/>
      <c r="R950" s="571"/>
      <c r="S950" s="571"/>
      <c r="T950" s="899"/>
      <c r="U950" s="756"/>
      <c r="V950" s="756"/>
      <c r="W950" s="581"/>
      <c r="X950" s="571"/>
      <c r="Y950" s="571"/>
      <c r="Z950" s="571"/>
      <c r="AA950" s="791"/>
      <c r="AB950" s="583"/>
      <c r="AC950" s="571"/>
      <c r="AD950" s="813"/>
      <c r="AE950" s="646"/>
      <c r="AF950" s="730"/>
      <c r="AG950" s="646"/>
      <c r="AH950" s="730"/>
      <c r="AI950" s="646"/>
      <c r="AJ950" s="416">
        <f t="shared" si="214"/>
        <v>940</v>
      </c>
      <c r="AK950" s="416" t="str">
        <f t="shared" si="191"/>
        <v/>
      </c>
      <c r="AL950" s="416" t="str">
        <f t="shared" si="211"/>
        <v/>
      </c>
      <c r="AM950" s="416" t="str">
        <f t="shared" si="210"/>
        <v/>
      </c>
      <c r="AN950" s="731"/>
      <c r="AO950" s="732"/>
      <c r="AP950" s="732"/>
      <c r="AQ950" s="479"/>
      <c r="AR950" s="479"/>
      <c r="AS950" s="584"/>
      <c r="AT950" s="584"/>
      <c r="AU950" s="585" t="str">
        <f t="shared" si="185"/>
        <v/>
      </c>
      <c r="AV950" s="585" t="str">
        <f t="shared" si="186"/>
        <v/>
      </c>
      <c r="AW950" s="479"/>
      <c r="AX950" s="479"/>
      <c r="AY950" s="587" t="str">
        <f t="shared" si="192"/>
        <v/>
      </c>
      <c r="AZ950" s="587" t="str">
        <f t="shared" si="193"/>
        <v/>
      </c>
      <c r="BA950" s="587" t="str">
        <f t="shared" si="194"/>
        <v/>
      </c>
      <c r="BB950" s="587" t="str">
        <f t="shared" si="195"/>
        <v/>
      </c>
      <c r="BC950" s="587" t="str">
        <f t="shared" si="196"/>
        <v/>
      </c>
      <c r="BD950" s="587" t="str">
        <f t="shared" si="197"/>
        <v/>
      </c>
      <c r="BE950" s="808"/>
      <c r="BF950" s="646"/>
      <c r="BG950" s="649"/>
      <c r="BH950" s="649"/>
    </row>
    <row r="951" spans="2:60" ht="13.5" customHeight="1" x14ac:dyDescent="0.25">
      <c r="B951" s="401"/>
      <c r="D951" s="416">
        <f t="shared" si="215"/>
        <v>941</v>
      </c>
      <c r="E951" s="534"/>
      <c r="F951" s="534"/>
      <c r="G951" s="534"/>
      <c r="H951" s="534"/>
      <c r="I951" s="571"/>
      <c r="J951" s="571"/>
      <c r="K951" s="571"/>
      <c r="L951" s="571"/>
      <c r="M951" s="571"/>
      <c r="N951" s="484"/>
      <c r="O951" s="484"/>
      <c r="P951" s="586"/>
      <c r="Q951" s="571"/>
      <c r="R951" s="571"/>
      <c r="S951" s="571"/>
      <c r="T951" s="899"/>
      <c r="U951" s="756"/>
      <c r="V951" s="756"/>
      <c r="W951" s="581"/>
      <c r="X951" s="571"/>
      <c r="Y951" s="571"/>
      <c r="Z951" s="571"/>
      <c r="AA951" s="791"/>
      <c r="AB951" s="583"/>
      <c r="AC951" s="571"/>
      <c r="AD951" s="813"/>
      <c r="AE951" s="646"/>
      <c r="AF951" s="730"/>
      <c r="AG951" s="646"/>
      <c r="AH951" s="730"/>
      <c r="AI951" s="646"/>
      <c r="AJ951" s="416">
        <f t="shared" si="214"/>
        <v>941</v>
      </c>
      <c r="AK951" s="416" t="str">
        <f t="shared" si="191"/>
        <v/>
      </c>
      <c r="AL951" s="416" t="str">
        <f t="shared" si="211"/>
        <v/>
      </c>
      <c r="AM951" s="416" t="str">
        <f t="shared" si="210"/>
        <v/>
      </c>
      <c r="AN951" s="731"/>
      <c r="AO951" s="732"/>
      <c r="AP951" s="732"/>
      <c r="AQ951" s="479"/>
      <c r="AR951" s="479"/>
      <c r="AS951" s="584"/>
      <c r="AT951" s="584"/>
      <c r="AU951" s="585" t="str">
        <f t="shared" si="185"/>
        <v/>
      </c>
      <c r="AV951" s="585" t="str">
        <f t="shared" si="186"/>
        <v/>
      </c>
      <c r="AW951" s="479"/>
      <c r="AX951" s="479"/>
      <c r="AY951" s="587" t="str">
        <f t="shared" si="192"/>
        <v/>
      </c>
      <c r="AZ951" s="587" t="str">
        <f t="shared" si="193"/>
        <v/>
      </c>
      <c r="BA951" s="587" t="str">
        <f t="shared" si="194"/>
        <v/>
      </c>
      <c r="BB951" s="587" t="str">
        <f t="shared" si="195"/>
        <v/>
      </c>
      <c r="BC951" s="587" t="str">
        <f t="shared" si="196"/>
        <v/>
      </c>
      <c r="BD951" s="587" t="str">
        <f t="shared" si="197"/>
        <v/>
      </c>
      <c r="BE951" s="808"/>
      <c r="BF951" s="646"/>
      <c r="BG951" s="649"/>
      <c r="BH951" s="649"/>
    </row>
    <row r="952" spans="2:60" ht="13.5" customHeight="1" x14ac:dyDescent="0.25">
      <c r="B952" s="401"/>
      <c r="D952" s="416">
        <f t="shared" si="215"/>
        <v>942</v>
      </c>
      <c r="E952" s="534"/>
      <c r="F952" s="534"/>
      <c r="G952" s="534"/>
      <c r="H952" s="534"/>
      <c r="I952" s="571"/>
      <c r="J952" s="571"/>
      <c r="K952" s="571"/>
      <c r="L952" s="571"/>
      <c r="M952" s="571"/>
      <c r="N952" s="484"/>
      <c r="O952" s="484"/>
      <c r="P952" s="586"/>
      <c r="Q952" s="571"/>
      <c r="R952" s="571"/>
      <c r="S952" s="571"/>
      <c r="T952" s="899"/>
      <c r="U952" s="756"/>
      <c r="V952" s="756"/>
      <c r="W952" s="581"/>
      <c r="X952" s="571"/>
      <c r="Y952" s="571"/>
      <c r="Z952" s="571"/>
      <c r="AA952" s="791"/>
      <c r="AB952" s="583"/>
      <c r="AC952" s="571"/>
      <c r="AD952" s="813"/>
      <c r="AE952" s="646"/>
      <c r="AF952" s="730"/>
      <c r="AG952" s="646"/>
      <c r="AH952" s="730"/>
      <c r="AI952" s="646"/>
      <c r="AJ952" s="416">
        <f t="shared" si="214"/>
        <v>942</v>
      </c>
      <c r="AK952" s="416" t="str">
        <f t="shared" si="191"/>
        <v/>
      </c>
      <c r="AL952" s="416" t="str">
        <f t="shared" si="211"/>
        <v/>
      </c>
      <c r="AM952" s="416" t="str">
        <f t="shared" si="210"/>
        <v/>
      </c>
      <c r="AN952" s="731"/>
      <c r="AO952" s="732"/>
      <c r="AP952" s="732"/>
      <c r="AQ952" s="479"/>
      <c r="AR952" s="479"/>
      <c r="AS952" s="584"/>
      <c r="AT952" s="584"/>
      <c r="AU952" s="585" t="str">
        <f t="shared" si="185"/>
        <v/>
      </c>
      <c r="AV952" s="585" t="str">
        <f t="shared" si="186"/>
        <v/>
      </c>
      <c r="AW952" s="479"/>
      <c r="AX952" s="479"/>
      <c r="AY952" s="587" t="str">
        <f t="shared" si="192"/>
        <v/>
      </c>
      <c r="AZ952" s="587" t="str">
        <f t="shared" si="193"/>
        <v/>
      </c>
      <c r="BA952" s="587" t="str">
        <f t="shared" si="194"/>
        <v/>
      </c>
      <c r="BB952" s="587" t="str">
        <f t="shared" si="195"/>
        <v/>
      </c>
      <c r="BC952" s="587" t="str">
        <f t="shared" si="196"/>
        <v/>
      </c>
      <c r="BD952" s="587" t="str">
        <f t="shared" si="197"/>
        <v/>
      </c>
      <c r="BE952" s="808"/>
      <c r="BF952" s="646"/>
      <c r="BG952" s="649"/>
      <c r="BH952" s="649"/>
    </row>
    <row r="953" spans="2:60" ht="13.5" customHeight="1" x14ac:dyDescent="0.25">
      <c r="B953" s="401"/>
      <c r="D953" s="416">
        <f t="shared" si="215"/>
        <v>943</v>
      </c>
      <c r="E953" s="534"/>
      <c r="F953" s="534"/>
      <c r="G953" s="534"/>
      <c r="H953" s="534"/>
      <c r="I953" s="571"/>
      <c r="J953" s="571"/>
      <c r="K953" s="571"/>
      <c r="L953" s="571"/>
      <c r="M953" s="571"/>
      <c r="N953" s="484"/>
      <c r="O953" s="484"/>
      <c r="P953" s="586"/>
      <c r="Q953" s="571"/>
      <c r="R953" s="571"/>
      <c r="S953" s="571"/>
      <c r="T953" s="899"/>
      <c r="U953" s="756"/>
      <c r="V953" s="756"/>
      <c r="W953" s="581"/>
      <c r="X953" s="571"/>
      <c r="Y953" s="571"/>
      <c r="Z953" s="571"/>
      <c r="AA953" s="791"/>
      <c r="AB953" s="583"/>
      <c r="AC953" s="571"/>
      <c r="AD953" s="813"/>
      <c r="AE953" s="646"/>
      <c r="AF953" s="730"/>
      <c r="AG953" s="646"/>
      <c r="AH953" s="730"/>
      <c r="AI953" s="646"/>
      <c r="AJ953" s="416">
        <f t="shared" si="214"/>
        <v>943</v>
      </c>
      <c r="AK953" s="416" t="str">
        <f t="shared" si="191"/>
        <v/>
      </c>
      <c r="AL953" s="416" t="str">
        <f t="shared" si="211"/>
        <v/>
      </c>
      <c r="AM953" s="416" t="str">
        <f t="shared" si="210"/>
        <v/>
      </c>
      <c r="AN953" s="731"/>
      <c r="AO953" s="732"/>
      <c r="AP953" s="732"/>
      <c r="AQ953" s="479"/>
      <c r="AR953" s="479"/>
      <c r="AS953" s="584"/>
      <c r="AT953" s="584"/>
      <c r="AU953" s="585" t="str">
        <f t="shared" si="185"/>
        <v/>
      </c>
      <c r="AV953" s="585" t="str">
        <f t="shared" si="186"/>
        <v/>
      </c>
      <c r="AW953" s="479"/>
      <c r="AX953" s="479"/>
      <c r="AY953" s="587" t="str">
        <f t="shared" si="192"/>
        <v/>
      </c>
      <c r="AZ953" s="587" t="str">
        <f t="shared" si="193"/>
        <v/>
      </c>
      <c r="BA953" s="587" t="str">
        <f t="shared" si="194"/>
        <v/>
      </c>
      <c r="BB953" s="587" t="str">
        <f t="shared" si="195"/>
        <v/>
      </c>
      <c r="BC953" s="587" t="str">
        <f t="shared" si="196"/>
        <v/>
      </c>
      <c r="BD953" s="587" t="str">
        <f t="shared" si="197"/>
        <v/>
      </c>
      <c r="BE953" s="808"/>
      <c r="BF953" s="646"/>
      <c r="BG953" s="649"/>
      <c r="BH953" s="649"/>
    </row>
    <row r="954" spans="2:60" ht="13.5" customHeight="1" x14ac:dyDescent="0.25">
      <c r="B954" s="401"/>
      <c r="D954" s="416">
        <f t="shared" si="215"/>
        <v>944</v>
      </c>
      <c r="E954" s="534"/>
      <c r="F954" s="534"/>
      <c r="G954" s="534"/>
      <c r="H954" s="534"/>
      <c r="I954" s="571"/>
      <c r="J954" s="571"/>
      <c r="K954" s="571"/>
      <c r="L954" s="571"/>
      <c r="M954" s="571"/>
      <c r="N954" s="484"/>
      <c r="O954" s="484"/>
      <c r="P954" s="586"/>
      <c r="Q954" s="571"/>
      <c r="R954" s="571"/>
      <c r="S954" s="571"/>
      <c r="T954" s="899"/>
      <c r="U954" s="756"/>
      <c r="V954" s="756"/>
      <c r="W954" s="581"/>
      <c r="X954" s="571"/>
      <c r="Y954" s="571"/>
      <c r="Z954" s="571"/>
      <c r="AA954" s="791"/>
      <c r="AB954" s="583"/>
      <c r="AC954" s="571"/>
      <c r="AD954" s="813"/>
      <c r="AE954" s="646"/>
      <c r="AF954" s="730"/>
      <c r="AG954" s="646"/>
      <c r="AH954" s="730"/>
      <c r="AI954" s="646"/>
      <c r="AJ954" s="416">
        <f t="shared" si="214"/>
        <v>944</v>
      </c>
      <c r="AK954" s="416" t="str">
        <f t="shared" si="191"/>
        <v/>
      </c>
      <c r="AL954" s="416" t="str">
        <f t="shared" si="211"/>
        <v/>
      </c>
      <c r="AM954" s="416" t="str">
        <f t="shared" si="210"/>
        <v/>
      </c>
      <c r="AN954" s="731"/>
      <c r="AO954" s="732"/>
      <c r="AP954" s="732"/>
      <c r="AQ954" s="479"/>
      <c r="AR954" s="479"/>
      <c r="AS954" s="584"/>
      <c r="AT954" s="584"/>
      <c r="AU954" s="585" t="str">
        <f t="shared" si="185"/>
        <v/>
      </c>
      <c r="AV954" s="585" t="str">
        <f t="shared" si="186"/>
        <v/>
      </c>
      <c r="AW954" s="479"/>
      <c r="AX954" s="479"/>
      <c r="AY954" s="587" t="str">
        <f t="shared" si="192"/>
        <v/>
      </c>
      <c r="AZ954" s="587" t="str">
        <f t="shared" si="193"/>
        <v/>
      </c>
      <c r="BA954" s="587" t="str">
        <f t="shared" si="194"/>
        <v/>
      </c>
      <c r="BB954" s="587" t="str">
        <f t="shared" si="195"/>
        <v/>
      </c>
      <c r="BC954" s="587" t="str">
        <f t="shared" si="196"/>
        <v/>
      </c>
      <c r="BD954" s="587" t="str">
        <f t="shared" si="197"/>
        <v/>
      </c>
      <c r="BE954" s="808"/>
      <c r="BF954" s="646"/>
      <c r="BG954" s="649"/>
      <c r="BH954" s="649"/>
    </row>
    <row r="955" spans="2:60" ht="13.5" customHeight="1" x14ac:dyDescent="0.25">
      <c r="B955" s="401"/>
      <c r="D955" s="416">
        <f t="shared" si="215"/>
        <v>945</v>
      </c>
      <c r="E955" s="534"/>
      <c r="F955" s="534"/>
      <c r="G955" s="534"/>
      <c r="H955" s="534"/>
      <c r="I955" s="571"/>
      <c r="J955" s="571"/>
      <c r="K955" s="571"/>
      <c r="L955" s="571"/>
      <c r="M955" s="571"/>
      <c r="N955" s="484"/>
      <c r="O955" s="484"/>
      <c r="P955" s="586"/>
      <c r="Q955" s="571"/>
      <c r="R955" s="571"/>
      <c r="S955" s="571"/>
      <c r="T955" s="899"/>
      <c r="U955" s="756"/>
      <c r="V955" s="756"/>
      <c r="W955" s="581"/>
      <c r="X955" s="571"/>
      <c r="Y955" s="571"/>
      <c r="Z955" s="571"/>
      <c r="AA955" s="791"/>
      <c r="AB955" s="583"/>
      <c r="AC955" s="571"/>
      <c r="AD955" s="813"/>
      <c r="AE955" s="646"/>
      <c r="AF955" s="730"/>
      <c r="AG955" s="646"/>
      <c r="AH955" s="730"/>
      <c r="AI955" s="646"/>
      <c r="AJ955" s="416">
        <f t="shared" si="214"/>
        <v>945</v>
      </c>
      <c r="AK955" s="416" t="str">
        <f t="shared" si="191"/>
        <v/>
      </c>
      <c r="AL955" s="416" t="str">
        <f t="shared" si="211"/>
        <v/>
      </c>
      <c r="AM955" s="416" t="str">
        <f t="shared" si="210"/>
        <v/>
      </c>
      <c r="AN955" s="731"/>
      <c r="AO955" s="732"/>
      <c r="AP955" s="732"/>
      <c r="AQ955" s="479"/>
      <c r="AR955" s="479"/>
      <c r="AS955" s="584"/>
      <c r="AT955" s="584"/>
      <c r="AU955" s="585" t="str">
        <f t="shared" si="185"/>
        <v/>
      </c>
      <c r="AV955" s="585" t="str">
        <f t="shared" si="186"/>
        <v/>
      </c>
      <c r="AW955" s="479"/>
      <c r="AX955" s="479"/>
      <c r="AY955" s="587" t="str">
        <f t="shared" si="192"/>
        <v/>
      </c>
      <c r="AZ955" s="587" t="str">
        <f t="shared" si="193"/>
        <v/>
      </c>
      <c r="BA955" s="587" t="str">
        <f t="shared" si="194"/>
        <v/>
      </c>
      <c r="BB955" s="587" t="str">
        <f t="shared" si="195"/>
        <v/>
      </c>
      <c r="BC955" s="587" t="str">
        <f t="shared" si="196"/>
        <v/>
      </c>
      <c r="BD955" s="587" t="str">
        <f t="shared" si="197"/>
        <v/>
      </c>
      <c r="BE955" s="808"/>
      <c r="BF955" s="646"/>
      <c r="BG955" s="649"/>
      <c r="BH955" s="649"/>
    </row>
    <row r="956" spans="2:60" ht="13.5" customHeight="1" x14ac:dyDescent="0.25">
      <c r="B956" s="401"/>
      <c r="D956" s="416">
        <f t="shared" si="215"/>
        <v>946</v>
      </c>
      <c r="E956" s="534"/>
      <c r="F956" s="534"/>
      <c r="G956" s="534"/>
      <c r="H956" s="534"/>
      <c r="I956" s="571"/>
      <c r="J956" s="571"/>
      <c r="K956" s="571"/>
      <c r="L956" s="571"/>
      <c r="M956" s="571"/>
      <c r="N956" s="484"/>
      <c r="O956" s="484"/>
      <c r="P956" s="586"/>
      <c r="Q956" s="571"/>
      <c r="R956" s="571"/>
      <c r="S956" s="571"/>
      <c r="T956" s="899"/>
      <c r="U956" s="756"/>
      <c r="V956" s="756"/>
      <c r="W956" s="581"/>
      <c r="X956" s="571"/>
      <c r="Y956" s="571"/>
      <c r="Z956" s="571"/>
      <c r="AA956" s="791"/>
      <c r="AB956" s="583"/>
      <c r="AC956" s="571"/>
      <c r="AD956" s="813"/>
      <c r="AE956" s="646"/>
      <c r="AF956" s="730"/>
      <c r="AG956" s="646"/>
      <c r="AH956" s="730"/>
      <c r="AI956" s="646"/>
      <c r="AJ956" s="416">
        <f t="shared" si="214"/>
        <v>946</v>
      </c>
      <c r="AK956" s="416" t="str">
        <f t="shared" si="191"/>
        <v/>
      </c>
      <c r="AL956" s="416" t="str">
        <f t="shared" si="211"/>
        <v/>
      </c>
      <c r="AM956" s="416" t="str">
        <f t="shared" si="210"/>
        <v/>
      </c>
      <c r="AN956" s="731"/>
      <c r="AO956" s="732"/>
      <c r="AP956" s="732"/>
      <c r="AQ956" s="479"/>
      <c r="AR956" s="479"/>
      <c r="AS956" s="584"/>
      <c r="AT956" s="584"/>
      <c r="AU956" s="585" t="str">
        <f t="shared" si="185"/>
        <v/>
      </c>
      <c r="AV956" s="585" t="str">
        <f t="shared" si="186"/>
        <v/>
      </c>
      <c r="AW956" s="479"/>
      <c r="AX956" s="479"/>
      <c r="AY956" s="587" t="str">
        <f t="shared" si="192"/>
        <v/>
      </c>
      <c r="AZ956" s="587" t="str">
        <f t="shared" si="193"/>
        <v/>
      </c>
      <c r="BA956" s="587" t="str">
        <f t="shared" si="194"/>
        <v/>
      </c>
      <c r="BB956" s="587" t="str">
        <f t="shared" si="195"/>
        <v/>
      </c>
      <c r="BC956" s="587" t="str">
        <f t="shared" si="196"/>
        <v/>
      </c>
      <c r="BD956" s="587" t="str">
        <f t="shared" si="197"/>
        <v/>
      </c>
      <c r="BE956" s="808"/>
      <c r="BF956" s="646"/>
      <c r="BG956" s="649"/>
      <c r="BH956" s="649"/>
    </row>
    <row r="957" spans="2:60" ht="13.5" customHeight="1" x14ac:dyDescent="0.25">
      <c r="B957" s="401"/>
      <c r="D957" s="416">
        <f t="shared" si="215"/>
        <v>947</v>
      </c>
      <c r="E957" s="534"/>
      <c r="F957" s="534"/>
      <c r="G957" s="534"/>
      <c r="H957" s="534"/>
      <c r="I957" s="571"/>
      <c r="J957" s="571"/>
      <c r="K957" s="571"/>
      <c r="L957" s="571"/>
      <c r="M957" s="571"/>
      <c r="N957" s="484"/>
      <c r="O957" s="484"/>
      <c r="P957" s="586"/>
      <c r="Q957" s="571"/>
      <c r="R957" s="571"/>
      <c r="S957" s="571"/>
      <c r="T957" s="899"/>
      <c r="U957" s="756"/>
      <c r="V957" s="756"/>
      <c r="W957" s="581"/>
      <c r="X957" s="571"/>
      <c r="Y957" s="571"/>
      <c r="Z957" s="571"/>
      <c r="AA957" s="791"/>
      <c r="AB957" s="583"/>
      <c r="AC957" s="571"/>
      <c r="AD957" s="813"/>
      <c r="AE957" s="646"/>
      <c r="AF957" s="730"/>
      <c r="AG957" s="646"/>
      <c r="AH957" s="730"/>
      <c r="AI957" s="646"/>
      <c r="AJ957" s="416">
        <f t="shared" si="214"/>
        <v>947</v>
      </c>
      <c r="AK957" s="416" t="str">
        <f t="shared" si="191"/>
        <v/>
      </c>
      <c r="AL957" s="416" t="str">
        <f t="shared" si="211"/>
        <v/>
      </c>
      <c r="AM957" s="416" t="str">
        <f t="shared" si="210"/>
        <v/>
      </c>
      <c r="AN957" s="731"/>
      <c r="AO957" s="732"/>
      <c r="AP957" s="732"/>
      <c r="AQ957" s="479"/>
      <c r="AR957" s="479"/>
      <c r="AS957" s="584"/>
      <c r="AT957" s="584"/>
      <c r="AU957" s="585" t="str">
        <f t="shared" si="185"/>
        <v/>
      </c>
      <c r="AV957" s="585" t="str">
        <f t="shared" si="186"/>
        <v/>
      </c>
      <c r="AW957" s="479"/>
      <c r="AX957" s="479"/>
      <c r="AY957" s="587" t="str">
        <f t="shared" si="192"/>
        <v/>
      </c>
      <c r="AZ957" s="587" t="str">
        <f t="shared" si="193"/>
        <v/>
      </c>
      <c r="BA957" s="587" t="str">
        <f t="shared" si="194"/>
        <v/>
      </c>
      <c r="BB957" s="587" t="str">
        <f t="shared" si="195"/>
        <v/>
      </c>
      <c r="BC957" s="587" t="str">
        <f t="shared" si="196"/>
        <v/>
      </c>
      <c r="BD957" s="587" t="str">
        <f t="shared" si="197"/>
        <v/>
      </c>
      <c r="BE957" s="808"/>
      <c r="BF957" s="646"/>
      <c r="BG957" s="649"/>
      <c r="BH957" s="649"/>
    </row>
    <row r="958" spans="2:60" ht="13.5" customHeight="1" x14ac:dyDescent="0.25">
      <c r="B958" s="401"/>
      <c r="D958" s="416">
        <f t="shared" si="215"/>
        <v>948</v>
      </c>
      <c r="E958" s="534"/>
      <c r="F958" s="534"/>
      <c r="G958" s="534"/>
      <c r="H958" s="534"/>
      <c r="I958" s="571"/>
      <c r="J958" s="571"/>
      <c r="K958" s="571"/>
      <c r="L958" s="571"/>
      <c r="M958" s="571"/>
      <c r="N958" s="484"/>
      <c r="O958" s="484"/>
      <c r="P958" s="586"/>
      <c r="Q958" s="571"/>
      <c r="R958" s="571"/>
      <c r="S958" s="571"/>
      <c r="T958" s="899"/>
      <c r="U958" s="756"/>
      <c r="V958" s="756"/>
      <c r="W958" s="581"/>
      <c r="X958" s="571"/>
      <c r="Y958" s="571"/>
      <c r="Z958" s="571"/>
      <c r="AA958" s="791"/>
      <c r="AB958" s="583"/>
      <c r="AC958" s="571"/>
      <c r="AD958" s="813"/>
      <c r="AE958" s="646"/>
      <c r="AF958" s="730"/>
      <c r="AG958" s="646"/>
      <c r="AH958" s="730"/>
      <c r="AI958" s="646"/>
      <c r="AJ958" s="416">
        <f t="shared" si="214"/>
        <v>948</v>
      </c>
      <c r="AK958" s="416" t="str">
        <f t="shared" si="191"/>
        <v/>
      </c>
      <c r="AL958" s="416" t="str">
        <f t="shared" si="211"/>
        <v/>
      </c>
      <c r="AM958" s="416" t="str">
        <f t="shared" si="210"/>
        <v/>
      </c>
      <c r="AN958" s="731"/>
      <c r="AO958" s="732"/>
      <c r="AP958" s="732"/>
      <c r="AQ958" s="479"/>
      <c r="AR958" s="479"/>
      <c r="AS958" s="584"/>
      <c r="AT958" s="584"/>
      <c r="AU958" s="585" t="str">
        <f t="shared" si="185"/>
        <v/>
      </c>
      <c r="AV958" s="585" t="str">
        <f t="shared" si="186"/>
        <v/>
      </c>
      <c r="AW958" s="479"/>
      <c r="AX958" s="479"/>
      <c r="AY958" s="587" t="str">
        <f t="shared" si="192"/>
        <v/>
      </c>
      <c r="AZ958" s="587" t="str">
        <f t="shared" si="193"/>
        <v/>
      </c>
      <c r="BA958" s="587" t="str">
        <f t="shared" si="194"/>
        <v/>
      </c>
      <c r="BB958" s="587" t="str">
        <f t="shared" si="195"/>
        <v/>
      </c>
      <c r="BC958" s="587" t="str">
        <f t="shared" si="196"/>
        <v/>
      </c>
      <c r="BD958" s="587" t="str">
        <f t="shared" si="197"/>
        <v/>
      </c>
      <c r="BE958" s="808"/>
      <c r="BF958" s="646"/>
      <c r="BG958" s="649"/>
      <c r="BH958" s="649"/>
    </row>
    <row r="959" spans="2:60" ht="13.5" customHeight="1" x14ac:dyDescent="0.25">
      <c r="B959" s="401"/>
      <c r="D959" s="416">
        <f t="shared" si="215"/>
        <v>949</v>
      </c>
      <c r="E959" s="534"/>
      <c r="F959" s="534"/>
      <c r="G959" s="534"/>
      <c r="H959" s="534"/>
      <c r="I959" s="571"/>
      <c r="J959" s="571"/>
      <c r="K959" s="571"/>
      <c r="L959" s="571"/>
      <c r="M959" s="571"/>
      <c r="N959" s="484"/>
      <c r="O959" s="484"/>
      <c r="P959" s="586"/>
      <c r="Q959" s="571"/>
      <c r="R959" s="571"/>
      <c r="S959" s="571"/>
      <c r="T959" s="899"/>
      <c r="U959" s="756"/>
      <c r="V959" s="756"/>
      <c r="W959" s="581"/>
      <c r="X959" s="571"/>
      <c r="Y959" s="571"/>
      <c r="Z959" s="571"/>
      <c r="AA959" s="791"/>
      <c r="AB959" s="583"/>
      <c r="AC959" s="571"/>
      <c r="AD959" s="813"/>
      <c r="AE959" s="646"/>
      <c r="AF959" s="730"/>
      <c r="AG959" s="646"/>
      <c r="AH959" s="730"/>
      <c r="AI959" s="646"/>
      <c r="AJ959" s="416">
        <f t="shared" si="214"/>
        <v>949</v>
      </c>
      <c r="AK959" s="416" t="str">
        <f t="shared" si="191"/>
        <v/>
      </c>
      <c r="AL959" s="416" t="str">
        <f t="shared" si="211"/>
        <v/>
      </c>
      <c r="AM959" s="416" t="str">
        <f t="shared" si="210"/>
        <v/>
      </c>
      <c r="AN959" s="731"/>
      <c r="AO959" s="732"/>
      <c r="AP959" s="732"/>
      <c r="AQ959" s="479"/>
      <c r="AR959" s="479"/>
      <c r="AS959" s="584"/>
      <c r="AT959" s="584"/>
      <c r="AU959" s="585" t="str">
        <f t="shared" si="185"/>
        <v/>
      </c>
      <c r="AV959" s="585" t="str">
        <f t="shared" si="186"/>
        <v/>
      </c>
      <c r="AW959" s="479"/>
      <c r="AX959" s="479"/>
      <c r="AY959" s="587" t="str">
        <f t="shared" si="192"/>
        <v/>
      </c>
      <c r="AZ959" s="587" t="str">
        <f t="shared" si="193"/>
        <v/>
      </c>
      <c r="BA959" s="587" t="str">
        <f t="shared" si="194"/>
        <v/>
      </c>
      <c r="BB959" s="587" t="str">
        <f t="shared" si="195"/>
        <v/>
      </c>
      <c r="BC959" s="587" t="str">
        <f t="shared" si="196"/>
        <v/>
      </c>
      <c r="BD959" s="587" t="str">
        <f t="shared" si="197"/>
        <v/>
      </c>
      <c r="BE959" s="808"/>
      <c r="BF959" s="646"/>
      <c r="BG959" s="649"/>
      <c r="BH959" s="649"/>
    </row>
    <row r="960" spans="2:60" ht="13.5" customHeight="1" x14ac:dyDescent="0.25">
      <c r="B960" s="401"/>
      <c r="D960" s="416">
        <f t="shared" si="215"/>
        <v>950</v>
      </c>
      <c r="E960" s="534"/>
      <c r="F960" s="534"/>
      <c r="G960" s="534"/>
      <c r="H960" s="534"/>
      <c r="I960" s="571"/>
      <c r="J960" s="571"/>
      <c r="K960" s="571"/>
      <c r="L960" s="571"/>
      <c r="M960" s="571"/>
      <c r="N960" s="484"/>
      <c r="O960" s="484"/>
      <c r="P960" s="586"/>
      <c r="Q960" s="571"/>
      <c r="R960" s="571"/>
      <c r="S960" s="571"/>
      <c r="T960" s="899"/>
      <c r="U960" s="756"/>
      <c r="V960" s="756"/>
      <c r="W960" s="581"/>
      <c r="X960" s="571"/>
      <c r="Y960" s="571"/>
      <c r="Z960" s="571"/>
      <c r="AA960" s="791"/>
      <c r="AB960" s="583"/>
      <c r="AC960" s="571"/>
      <c r="AD960" s="813"/>
      <c r="AE960" s="646"/>
      <c r="AF960" s="730"/>
      <c r="AG960" s="646"/>
      <c r="AH960" s="730"/>
      <c r="AI960" s="646"/>
      <c r="AJ960" s="416">
        <f t="shared" si="214"/>
        <v>950</v>
      </c>
      <c r="AK960" s="416" t="str">
        <f t="shared" si="191"/>
        <v/>
      </c>
      <c r="AL960" s="416" t="str">
        <f t="shared" si="211"/>
        <v/>
      </c>
      <c r="AM960" s="416" t="str">
        <f t="shared" si="210"/>
        <v/>
      </c>
      <c r="AN960" s="731"/>
      <c r="AO960" s="732"/>
      <c r="AP960" s="732"/>
      <c r="AQ960" s="479"/>
      <c r="AR960" s="479"/>
      <c r="AS960" s="584"/>
      <c r="AT960" s="584"/>
      <c r="AU960" s="585" t="str">
        <f t="shared" si="185"/>
        <v/>
      </c>
      <c r="AV960" s="585" t="str">
        <f t="shared" si="186"/>
        <v/>
      </c>
      <c r="AW960" s="479"/>
      <c r="AX960" s="479"/>
      <c r="AY960" s="587" t="str">
        <f t="shared" si="192"/>
        <v/>
      </c>
      <c r="AZ960" s="587" t="str">
        <f t="shared" si="193"/>
        <v/>
      </c>
      <c r="BA960" s="587" t="str">
        <f t="shared" si="194"/>
        <v/>
      </c>
      <c r="BB960" s="587" t="str">
        <f t="shared" si="195"/>
        <v/>
      </c>
      <c r="BC960" s="587" t="str">
        <f t="shared" si="196"/>
        <v/>
      </c>
      <c r="BD960" s="587" t="str">
        <f t="shared" si="197"/>
        <v/>
      </c>
      <c r="BE960" s="808"/>
      <c r="BF960" s="646"/>
      <c r="BG960" s="649"/>
      <c r="BH960" s="649"/>
    </row>
    <row r="961" spans="2:60" ht="13.5" customHeight="1" x14ac:dyDescent="0.25">
      <c r="B961" s="401"/>
      <c r="D961" s="416">
        <f t="shared" si="215"/>
        <v>951</v>
      </c>
      <c r="E961" s="534"/>
      <c r="F961" s="534"/>
      <c r="G961" s="534"/>
      <c r="H961" s="534"/>
      <c r="I961" s="571"/>
      <c r="J961" s="571"/>
      <c r="K961" s="571"/>
      <c r="L961" s="571"/>
      <c r="M961" s="571"/>
      <c r="N961" s="484"/>
      <c r="O961" s="484"/>
      <c r="P961" s="586"/>
      <c r="Q961" s="571"/>
      <c r="R961" s="571"/>
      <c r="S961" s="571"/>
      <c r="T961" s="899"/>
      <c r="U961" s="756"/>
      <c r="V961" s="756"/>
      <c r="W961" s="581"/>
      <c r="X961" s="571"/>
      <c r="Y961" s="571"/>
      <c r="Z961" s="571"/>
      <c r="AA961" s="791"/>
      <c r="AB961" s="583"/>
      <c r="AC961" s="571"/>
      <c r="AD961" s="813"/>
      <c r="AE961" s="646"/>
      <c r="AF961" s="730"/>
      <c r="AG961" s="646"/>
      <c r="AH961" s="730"/>
      <c r="AI961" s="646"/>
      <c r="AJ961" s="416">
        <f t="shared" si="214"/>
        <v>951</v>
      </c>
      <c r="AK961" s="416" t="str">
        <f t="shared" si="191"/>
        <v/>
      </c>
      <c r="AL961" s="416" t="str">
        <f t="shared" si="211"/>
        <v/>
      </c>
      <c r="AM961" s="416" t="str">
        <f t="shared" si="210"/>
        <v/>
      </c>
      <c r="AN961" s="731"/>
      <c r="AO961" s="732"/>
      <c r="AP961" s="732"/>
      <c r="AQ961" s="479"/>
      <c r="AR961" s="479"/>
      <c r="AS961" s="584"/>
      <c r="AT961" s="584"/>
      <c r="AU961" s="585" t="str">
        <f t="shared" si="185"/>
        <v/>
      </c>
      <c r="AV961" s="585" t="str">
        <f t="shared" si="186"/>
        <v/>
      </c>
      <c r="AW961" s="479"/>
      <c r="AX961" s="479"/>
      <c r="AY961" s="587" t="str">
        <f t="shared" si="192"/>
        <v/>
      </c>
      <c r="AZ961" s="587" t="str">
        <f t="shared" si="193"/>
        <v/>
      </c>
      <c r="BA961" s="587" t="str">
        <f t="shared" si="194"/>
        <v/>
      </c>
      <c r="BB961" s="587" t="str">
        <f t="shared" si="195"/>
        <v/>
      </c>
      <c r="BC961" s="587" t="str">
        <f t="shared" si="196"/>
        <v/>
      </c>
      <c r="BD961" s="587" t="str">
        <f t="shared" si="197"/>
        <v/>
      </c>
      <c r="BE961" s="808"/>
      <c r="BF961" s="646"/>
      <c r="BG961" s="649"/>
      <c r="BH961" s="649"/>
    </row>
    <row r="962" spans="2:60" ht="13.5" customHeight="1" x14ac:dyDescent="0.25">
      <c r="B962" s="401"/>
      <c r="D962" s="416">
        <f t="shared" si="215"/>
        <v>952</v>
      </c>
      <c r="E962" s="534"/>
      <c r="F962" s="534"/>
      <c r="G962" s="534"/>
      <c r="H962" s="534"/>
      <c r="I962" s="571"/>
      <c r="J962" s="571"/>
      <c r="K962" s="571"/>
      <c r="L962" s="571"/>
      <c r="M962" s="571"/>
      <c r="N962" s="484"/>
      <c r="O962" s="484"/>
      <c r="P962" s="586"/>
      <c r="Q962" s="571"/>
      <c r="R962" s="571"/>
      <c r="S962" s="571"/>
      <c r="T962" s="899"/>
      <c r="U962" s="756"/>
      <c r="V962" s="756"/>
      <c r="W962" s="581"/>
      <c r="X962" s="571"/>
      <c r="Y962" s="571"/>
      <c r="Z962" s="571"/>
      <c r="AA962" s="791"/>
      <c r="AB962" s="583"/>
      <c r="AC962" s="571"/>
      <c r="AD962" s="813"/>
      <c r="AE962" s="646"/>
      <c r="AF962" s="730"/>
      <c r="AG962" s="646"/>
      <c r="AH962" s="730"/>
      <c r="AI962" s="646"/>
      <c r="AJ962" s="416">
        <f t="shared" si="214"/>
        <v>952</v>
      </c>
      <c r="AK962" s="416" t="str">
        <f t="shared" si="191"/>
        <v/>
      </c>
      <c r="AL962" s="416" t="str">
        <f t="shared" si="211"/>
        <v/>
      </c>
      <c r="AM962" s="416" t="str">
        <f t="shared" si="210"/>
        <v/>
      </c>
      <c r="AN962" s="731"/>
      <c r="AO962" s="732"/>
      <c r="AP962" s="732"/>
      <c r="AQ962" s="479"/>
      <c r="AR962" s="479"/>
      <c r="AS962" s="584"/>
      <c r="AT962" s="584"/>
      <c r="AU962" s="585" t="str">
        <f t="shared" si="185"/>
        <v/>
      </c>
      <c r="AV962" s="585" t="str">
        <f t="shared" si="186"/>
        <v/>
      </c>
      <c r="AW962" s="479"/>
      <c r="AX962" s="479"/>
      <c r="AY962" s="587" t="str">
        <f t="shared" si="192"/>
        <v/>
      </c>
      <c r="AZ962" s="587" t="str">
        <f t="shared" si="193"/>
        <v/>
      </c>
      <c r="BA962" s="587" t="str">
        <f t="shared" si="194"/>
        <v/>
      </c>
      <c r="BB962" s="587" t="str">
        <f t="shared" si="195"/>
        <v/>
      </c>
      <c r="BC962" s="587" t="str">
        <f t="shared" si="196"/>
        <v/>
      </c>
      <c r="BD962" s="587" t="str">
        <f t="shared" si="197"/>
        <v/>
      </c>
      <c r="BE962" s="808"/>
      <c r="BF962" s="646"/>
      <c r="BG962" s="649"/>
      <c r="BH962" s="649"/>
    </row>
    <row r="963" spans="2:60" ht="13.5" customHeight="1" x14ac:dyDescent="0.25">
      <c r="B963" s="401"/>
      <c r="D963" s="416">
        <f t="shared" si="215"/>
        <v>953</v>
      </c>
      <c r="E963" s="534"/>
      <c r="F963" s="534"/>
      <c r="G963" s="534"/>
      <c r="H963" s="534"/>
      <c r="I963" s="571"/>
      <c r="J963" s="571"/>
      <c r="K963" s="571"/>
      <c r="L963" s="571"/>
      <c r="M963" s="571"/>
      <c r="N963" s="484"/>
      <c r="O963" s="484"/>
      <c r="P963" s="586"/>
      <c r="Q963" s="571"/>
      <c r="R963" s="571"/>
      <c r="S963" s="571"/>
      <c r="T963" s="899"/>
      <c r="U963" s="756"/>
      <c r="V963" s="756"/>
      <c r="W963" s="581"/>
      <c r="X963" s="571"/>
      <c r="Y963" s="571"/>
      <c r="Z963" s="571"/>
      <c r="AA963" s="791"/>
      <c r="AB963" s="583"/>
      <c r="AC963" s="571"/>
      <c r="AD963" s="813"/>
      <c r="AE963" s="646"/>
      <c r="AF963" s="730"/>
      <c r="AG963" s="646"/>
      <c r="AH963" s="730"/>
      <c r="AI963" s="646"/>
      <c r="AJ963" s="416">
        <f t="shared" si="214"/>
        <v>953</v>
      </c>
      <c r="AK963" s="416" t="str">
        <f t="shared" si="191"/>
        <v/>
      </c>
      <c r="AL963" s="416" t="str">
        <f t="shared" si="211"/>
        <v/>
      </c>
      <c r="AM963" s="416" t="str">
        <f t="shared" si="210"/>
        <v/>
      </c>
      <c r="AN963" s="731"/>
      <c r="AO963" s="732"/>
      <c r="AP963" s="732"/>
      <c r="AQ963" s="479"/>
      <c r="AR963" s="479"/>
      <c r="AS963" s="584"/>
      <c r="AT963" s="584"/>
      <c r="AU963" s="585" t="str">
        <f t="shared" si="185"/>
        <v/>
      </c>
      <c r="AV963" s="585" t="str">
        <f t="shared" si="186"/>
        <v/>
      </c>
      <c r="AW963" s="479"/>
      <c r="AX963" s="479"/>
      <c r="AY963" s="587" t="str">
        <f t="shared" si="192"/>
        <v/>
      </c>
      <c r="AZ963" s="587" t="str">
        <f t="shared" si="193"/>
        <v/>
      </c>
      <c r="BA963" s="587" t="str">
        <f t="shared" si="194"/>
        <v/>
      </c>
      <c r="BB963" s="587" t="str">
        <f t="shared" si="195"/>
        <v/>
      </c>
      <c r="BC963" s="587" t="str">
        <f t="shared" si="196"/>
        <v/>
      </c>
      <c r="BD963" s="587" t="str">
        <f t="shared" si="197"/>
        <v/>
      </c>
      <c r="BE963" s="808"/>
      <c r="BF963" s="646"/>
      <c r="BG963" s="649"/>
      <c r="BH963" s="649"/>
    </row>
    <row r="964" spans="2:60" ht="13.5" customHeight="1" x14ac:dyDescent="0.25">
      <c r="B964" s="401"/>
      <c r="D964" s="416">
        <f t="shared" si="215"/>
        <v>954</v>
      </c>
      <c r="E964" s="534"/>
      <c r="F964" s="534"/>
      <c r="G964" s="534"/>
      <c r="H964" s="534"/>
      <c r="I964" s="571"/>
      <c r="J964" s="571"/>
      <c r="K964" s="571"/>
      <c r="L964" s="571"/>
      <c r="M964" s="571"/>
      <c r="N964" s="484"/>
      <c r="O964" s="484"/>
      <c r="P964" s="586"/>
      <c r="Q964" s="571"/>
      <c r="R964" s="571"/>
      <c r="S964" s="571"/>
      <c r="T964" s="899"/>
      <c r="U964" s="756"/>
      <c r="V964" s="756"/>
      <c r="W964" s="581"/>
      <c r="X964" s="571"/>
      <c r="Y964" s="571"/>
      <c r="Z964" s="571"/>
      <c r="AA964" s="791"/>
      <c r="AB964" s="583"/>
      <c r="AC964" s="571"/>
      <c r="AD964" s="813"/>
      <c r="AE964" s="646"/>
      <c r="AF964" s="730"/>
      <c r="AG964" s="646"/>
      <c r="AH964" s="730"/>
      <c r="AI964" s="646"/>
      <c r="AJ964" s="416">
        <f t="shared" si="214"/>
        <v>954</v>
      </c>
      <c r="AK964" s="416" t="str">
        <f t="shared" si="191"/>
        <v/>
      </c>
      <c r="AL964" s="416" t="str">
        <f t="shared" si="211"/>
        <v/>
      </c>
      <c r="AM964" s="416" t="str">
        <f t="shared" si="210"/>
        <v/>
      </c>
      <c r="AN964" s="731"/>
      <c r="AO964" s="732"/>
      <c r="AP964" s="732"/>
      <c r="AQ964" s="479"/>
      <c r="AR964" s="479"/>
      <c r="AS964" s="584"/>
      <c r="AT964" s="584"/>
      <c r="AU964" s="585" t="str">
        <f t="shared" si="185"/>
        <v/>
      </c>
      <c r="AV964" s="585" t="str">
        <f t="shared" si="186"/>
        <v/>
      </c>
      <c r="AW964" s="479"/>
      <c r="AX964" s="479"/>
      <c r="AY964" s="587" t="str">
        <f t="shared" si="192"/>
        <v/>
      </c>
      <c r="AZ964" s="587" t="str">
        <f t="shared" si="193"/>
        <v/>
      </c>
      <c r="BA964" s="587" t="str">
        <f t="shared" si="194"/>
        <v/>
      </c>
      <c r="BB964" s="587" t="str">
        <f t="shared" si="195"/>
        <v/>
      </c>
      <c r="BC964" s="587" t="str">
        <f t="shared" si="196"/>
        <v/>
      </c>
      <c r="BD964" s="587" t="str">
        <f t="shared" si="197"/>
        <v/>
      </c>
      <c r="BE964" s="808"/>
      <c r="BF964" s="646"/>
      <c r="BG964" s="649"/>
      <c r="BH964" s="649"/>
    </row>
    <row r="965" spans="2:60" ht="13.5" customHeight="1" x14ac:dyDescent="0.25">
      <c r="B965" s="401"/>
      <c r="D965" s="416">
        <f t="shared" si="215"/>
        <v>955</v>
      </c>
      <c r="E965" s="534"/>
      <c r="F965" s="534"/>
      <c r="G965" s="534"/>
      <c r="H965" s="534"/>
      <c r="I965" s="571"/>
      <c r="J965" s="571"/>
      <c r="K965" s="571"/>
      <c r="L965" s="571"/>
      <c r="M965" s="571"/>
      <c r="N965" s="484"/>
      <c r="O965" s="484"/>
      <c r="P965" s="586"/>
      <c r="Q965" s="571"/>
      <c r="R965" s="571"/>
      <c r="S965" s="571"/>
      <c r="T965" s="899"/>
      <c r="U965" s="756"/>
      <c r="V965" s="756"/>
      <c r="W965" s="581"/>
      <c r="X965" s="571"/>
      <c r="Y965" s="571"/>
      <c r="Z965" s="571"/>
      <c r="AA965" s="791"/>
      <c r="AB965" s="583"/>
      <c r="AC965" s="571"/>
      <c r="AD965" s="813"/>
      <c r="AE965" s="646"/>
      <c r="AF965" s="730"/>
      <c r="AG965" s="646"/>
      <c r="AH965" s="730"/>
      <c r="AI965" s="646"/>
      <c r="AJ965" s="416">
        <f t="shared" si="214"/>
        <v>955</v>
      </c>
      <c r="AK965" s="416" t="str">
        <f t="shared" si="191"/>
        <v/>
      </c>
      <c r="AL965" s="416" t="str">
        <f t="shared" si="211"/>
        <v/>
      </c>
      <c r="AM965" s="416" t="str">
        <f t="shared" si="210"/>
        <v/>
      </c>
      <c r="AN965" s="731"/>
      <c r="AO965" s="732"/>
      <c r="AP965" s="732"/>
      <c r="AQ965" s="479"/>
      <c r="AR965" s="479"/>
      <c r="AS965" s="584"/>
      <c r="AT965" s="584"/>
      <c r="AU965" s="585" t="str">
        <f t="shared" si="185"/>
        <v/>
      </c>
      <c r="AV965" s="585" t="str">
        <f t="shared" si="186"/>
        <v/>
      </c>
      <c r="AW965" s="479"/>
      <c r="AX965" s="479"/>
      <c r="AY965" s="587" t="str">
        <f t="shared" si="192"/>
        <v/>
      </c>
      <c r="AZ965" s="587" t="str">
        <f t="shared" si="193"/>
        <v/>
      </c>
      <c r="BA965" s="587" t="str">
        <f t="shared" si="194"/>
        <v/>
      </c>
      <c r="BB965" s="587" t="str">
        <f t="shared" si="195"/>
        <v/>
      </c>
      <c r="BC965" s="587" t="str">
        <f t="shared" si="196"/>
        <v/>
      </c>
      <c r="BD965" s="587" t="str">
        <f t="shared" si="197"/>
        <v/>
      </c>
      <c r="BE965" s="808"/>
      <c r="BF965" s="646"/>
      <c r="BG965" s="649"/>
      <c r="BH965" s="649"/>
    </row>
    <row r="966" spans="2:60" ht="13.5" customHeight="1" x14ac:dyDescent="0.25">
      <c r="B966" s="401"/>
      <c r="D966" s="416">
        <f t="shared" si="215"/>
        <v>956</v>
      </c>
      <c r="E966" s="534"/>
      <c r="F966" s="534"/>
      <c r="G966" s="534"/>
      <c r="H966" s="534"/>
      <c r="I966" s="571"/>
      <c r="J966" s="571"/>
      <c r="K966" s="571"/>
      <c r="L966" s="571"/>
      <c r="M966" s="571"/>
      <c r="N966" s="484"/>
      <c r="O966" s="484"/>
      <c r="P966" s="586"/>
      <c r="Q966" s="571"/>
      <c r="R966" s="571"/>
      <c r="S966" s="571"/>
      <c r="T966" s="899"/>
      <c r="U966" s="756"/>
      <c r="V966" s="756"/>
      <c r="W966" s="581"/>
      <c r="X966" s="571"/>
      <c r="Y966" s="571"/>
      <c r="Z966" s="571"/>
      <c r="AA966" s="791"/>
      <c r="AB966" s="583"/>
      <c r="AC966" s="571"/>
      <c r="AD966" s="813"/>
      <c r="AE966" s="646"/>
      <c r="AF966" s="730"/>
      <c r="AG966" s="646"/>
      <c r="AH966" s="730"/>
      <c r="AI966" s="646"/>
      <c r="AJ966" s="416">
        <f t="shared" si="214"/>
        <v>956</v>
      </c>
      <c r="AK966" s="416" t="str">
        <f t="shared" si="191"/>
        <v/>
      </c>
      <c r="AL966" s="416" t="str">
        <f t="shared" si="211"/>
        <v/>
      </c>
      <c r="AM966" s="416" t="str">
        <f t="shared" si="210"/>
        <v/>
      </c>
      <c r="AN966" s="731"/>
      <c r="AO966" s="732"/>
      <c r="AP966" s="732"/>
      <c r="AQ966" s="479"/>
      <c r="AR966" s="479"/>
      <c r="AS966" s="584"/>
      <c r="AT966" s="584"/>
      <c r="AU966" s="585" t="str">
        <f t="shared" si="185"/>
        <v/>
      </c>
      <c r="AV966" s="585" t="str">
        <f t="shared" si="186"/>
        <v/>
      </c>
      <c r="AW966" s="479"/>
      <c r="AX966" s="479"/>
      <c r="AY966" s="587" t="str">
        <f t="shared" si="192"/>
        <v/>
      </c>
      <c r="AZ966" s="587" t="str">
        <f t="shared" si="193"/>
        <v/>
      </c>
      <c r="BA966" s="587" t="str">
        <f t="shared" si="194"/>
        <v/>
      </c>
      <c r="BB966" s="587" t="str">
        <f t="shared" si="195"/>
        <v/>
      </c>
      <c r="BC966" s="587" t="str">
        <f t="shared" si="196"/>
        <v/>
      </c>
      <c r="BD966" s="587" t="str">
        <f t="shared" si="197"/>
        <v/>
      </c>
      <c r="BE966" s="808"/>
      <c r="BF966" s="646"/>
      <c r="BG966" s="649"/>
      <c r="BH966" s="649"/>
    </row>
    <row r="967" spans="2:60" ht="13.5" customHeight="1" x14ac:dyDescent="0.25">
      <c r="B967" s="401"/>
      <c r="D967" s="416">
        <f t="shared" si="215"/>
        <v>957</v>
      </c>
      <c r="E967" s="534"/>
      <c r="F967" s="534"/>
      <c r="G967" s="534"/>
      <c r="H967" s="534"/>
      <c r="I967" s="571"/>
      <c r="J967" s="571"/>
      <c r="K967" s="571"/>
      <c r="L967" s="571"/>
      <c r="M967" s="571"/>
      <c r="N967" s="484"/>
      <c r="O967" s="484"/>
      <c r="P967" s="586"/>
      <c r="Q967" s="571"/>
      <c r="R967" s="571"/>
      <c r="S967" s="571"/>
      <c r="T967" s="899"/>
      <c r="U967" s="756"/>
      <c r="V967" s="756"/>
      <c r="W967" s="581"/>
      <c r="X967" s="571"/>
      <c r="Y967" s="571"/>
      <c r="Z967" s="571"/>
      <c r="AA967" s="791"/>
      <c r="AB967" s="583"/>
      <c r="AC967" s="571"/>
      <c r="AD967" s="813"/>
      <c r="AE967" s="646"/>
      <c r="AF967" s="730"/>
      <c r="AG967" s="646"/>
      <c r="AH967" s="730"/>
      <c r="AI967" s="646"/>
      <c r="AJ967" s="416">
        <f t="shared" si="214"/>
        <v>957</v>
      </c>
      <c r="AK967" s="416" t="str">
        <f t="shared" si="191"/>
        <v/>
      </c>
      <c r="AL967" s="416" t="str">
        <f t="shared" si="211"/>
        <v/>
      </c>
      <c r="AM967" s="416" t="str">
        <f t="shared" si="210"/>
        <v/>
      </c>
      <c r="AN967" s="731"/>
      <c r="AO967" s="732"/>
      <c r="AP967" s="732"/>
      <c r="AQ967" s="479"/>
      <c r="AR967" s="479"/>
      <c r="AS967" s="584"/>
      <c r="AT967" s="584"/>
      <c r="AU967" s="585" t="str">
        <f t="shared" si="185"/>
        <v/>
      </c>
      <c r="AV967" s="585" t="str">
        <f t="shared" si="186"/>
        <v/>
      </c>
      <c r="AW967" s="479"/>
      <c r="AX967" s="479"/>
      <c r="AY967" s="587" t="str">
        <f t="shared" si="192"/>
        <v/>
      </c>
      <c r="AZ967" s="587" t="str">
        <f t="shared" si="193"/>
        <v/>
      </c>
      <c r="BA967" s="587" t="str">
        <f t="shared" si="194"/>
        <v/>
      </c>
      <c r="BB967" s="587" t="str">
        <f t="shared" si="195"/>
        <v/>
      </c>
      <c r="BC967" s="587" t="str">
        <f t="shared" si="196"/>
        <v/>
      </c>
      <c r="BD967" s="587" t="str">
        <f t="shared" si="197"/>
        <v/>
      </c>
      <c r="BE967" s="808"/>
      <c r="BF967" s="646"/>
      <c r="BG967" s="649"/>
      <c r="BH967" s="649"/>
    </row>
    <row r="968" spans="2:60" ht="13.5" customHeight="1" x14ac:dyDescent="0.25">
      <c r="B968" s="401"/>
      <c r="D968" s="416">
        <f t="shared" si="215"/>
        <v>958</v>
      </c>
      <c r="E968" s="534"/>
      <c r="F968" s="534"/>
      <c r="G968" s="534"/>
      <c r="H968" s="534"/>
      <c r="I968" s="571"/>
      <c r="J968" s="571"/>
      <c r="K968" s="571"/>
      <c r="L968" s="571"/>
      <c r="M968" s="571"/>
      <c r="N968" s="484"/>
      <c r="O968" s="484"/>
      <c r="P968" s="586"/>
      <c r="Q968" s="571"/>
      <c r="R968" s="571"/>
      <c r="S968" s="571"/>
      <c r="T968" s="899"/>
      <c r="U968" s="756"/>
      <c r="V968" s="756"/>
      <c r="W968" s="581"/>
      <c r="X968" s="571"/>
      <c r="Y968" s="571"/>
      <c r="Z968" s="571"/>
      <c r="AA968" s="791"/>
      <c r="AB968" s="583"/>
      <c r="AC968" s="571"/>
      <c r="AD968" s="813"/>
      <c r="AE968" s="646"/>
      <c r="AF968" s="730"/>
      <c r="AG968" s="646"/>
      <c r="AH968" s="730"/>
      <c r="AI968" s="646"/>
      <c r="AJ968" s="416">
        <f t="shared" si="214"/>
        <v>958</v>
      </c>
      <c r="AK968" s="416" t="str">
        <f t="shared" si="191"/>
        <v/>
      </c>
      <c r="AL968" s="416" t="str">
        <f t="shared" si="211"/>
        <v/>
      </c>
      <c r="AM968" s="416" t="str">
        <f t="shared" si="210"/>
        <v/>
      </c>
      <c r="AN968" s="731"/>
      <c r="AO968" s="732"/>
      <c r="AP968" s="732"/>
      <c r="AQ968" s="479"/>
      <c r="AR968" s="479"/>
      <c r="AS968" s="584"/>
      <c r="AT968" s="584"/>
      <c r="AU968" s="585" t="str">
        <f t="shared" si="185"/>
        <v/>
      </c>
      <c r="AV968" s="585" t="str">
        <f t="shared" si="186"/>
        <v/>
      </c>
      <c r="AW968" s="479"/>
      <c r="AX968" s="479"/>
      <c r="AY968" s="587" t="str">
        <f t="shared" si="192"/>
        <v/>
      </c>
      <c r="AZ968" s="587" t="str">
        <f t="shared" si="193"/>
        <v/>
      </c>
      <c r="BA968" s="587" t="str">
        <f t="shared" si="194"/>
        <v/>
      </c>
      <c r="BB968" s="587" t="str">
        <f t="shared" si="195"/>
        <v/>
      </c>
      <c r="BC968" s="587" t="str">
        <f t="shared" si="196"/>
        <v/>
      </c>
      <c r="BD968" s="587" t="str">
        <f t="shared" si="197"/>
        <v/>
      </c>
      <c r="BE968" s="808"/>
      <c r="BF968" s="646"/>
      <c r="BG968" s="649"/>
      <c r="BH968" s="649"/>
    </row>
    <row r="969" spans="2:60" ht="13.5" customHeight="1" x14ac:dyDescent="0.25">
      <c r="B969" s="401"/>
      <c r="D969" s="416">
        <f t="shared" si="215"/>
        <v>959</v>
      </c>
      <c r="E969" s="534"/>
      <c r="F969" s="534"/>
      <c r="G969" s="534"/>
      <c r="H969" s="534"/>
      <c r="I969" s="571"/>
      <c r="J969" s="571"/>
      <c r="K969" s="571"/>
      <c r="L969" s="571"/>
      <c r="M969" s="571"/>
      <c r="N969" s="484"/>
      <c r="O969" s="484"/>
      <c r="P969" s="586"/>
      <c r="Q969" s="571"/>
      <c r="R969" s="571"/>
      <c r="S969" s="571"/>
      <c r="T969" s="899"/>
      <c r="U969" s="756"/>
      <c r="V969" s="756"/>
      <c r="W969" s="581"/>
      <c r="X969" s="571"/>
      <c r="Y969" s="571"/>
      <c r="Z969" s="571"/>
      <c r="AA969" s="791"/>
      <c r="AB969" s="583"/>
      <c r="AC969" s="571"/>
      <c r="AD969" s="813"/>
      <c r="AE969" s="646"/>
      <c r="AF969" s="730"/>
      <c r="AG969" s="646"/>
      <c r="AH969" s="730"/>
      <c r="AI969" s="646"/>
      <c r="AJ969" s="416">
        <f t="shared" si="214"/>
        <v>959</v>
      </c>
      <c r="AK969" s="416" t="str">
        <f t="shared" si="191"/>
        <v/>
      </c>
      <c r="AL969" s="416" t="str">
        <f t="shared" si="211"/>
        <v/>
      </c>
      <c r="AM969" s="416" t="str">
        <f t="shared" si="210"/>
        <v/>
      </c>
      <c r="AN969" s="731"/>
      <c r="AO969" s="732"/>
      <c r="AP969" s="732"/>
      <c r="AQ969" s="479"/>
      <c r="AR969" s="479"/>
      <c r="AS969" s="584"/>
      <c r="AT969" s="584"/>
      <c r="AU969" s="585" t="str">
        <f t="shared" si="185"/>
        <v/>
      </c>
      <c r="AV969" s="585" t="str">
        <f t="shared" si="186"/>
        <v/>
      </c>
      <c r="AW969" s="479"/>
      <c r="AX969" s="479"/>
      <c r="AY969" s="587" t="str">
        <f t="shared" si="192"/>
        <v/>
      </c>
      <c r="AZ969" s="587" t="str">
        <f t="shared" si="193"/>
        <v/>
      </c>
      <c r="BA969" s="587" t="str">
        <f t="shared" si="194"/>
        <v/>
      </c>
      <c r="BB969" s="587" t="str">
        <f t="shared" si="195"/>
        <v/>
      </c>
      <c r="BC969" s="587" t="str">
        <f t="shared" si="196"/>
        <v/>
      </c>
      <c r="BD969" s="587" t="str">
        <f t="shared" si="197"/>
        <v/>
      </c>
      <c r="BE969" s="808"/>
      <c r="BF969" s="646"/>
      <c r="BG969" s="649"/>
      <c r="BH969" s="649"/>
    </row>
    <row r="970" spans="2:60" ht="13.5" customHeight="1" x14ac:dyDescent="0.25">
      <c r="B970" s="401"/>
      <c r="D970" s="416">
        <f t="shared" si="215"/>
        <v>960</v>
      </c>
      <c r="E970" s="534"/>
      <c r="F970" s="534"/>
      <c r="G970" s="534"/>
      <c r="H970" s="534"/>
      <c r="I970" s="571"/>
      <c r="J970" s="571"/>
      <c r="K970" s="571"/>
      <c r="L970" s="571"/>
      <c r="M970" s="571"/>
      <c r="N970" s="484"/>
      <c r="O970" s="484"/>
      <c r="P970" s="586"/>
      <c r="Q970" s="571"/>
      <c r="R970" s="571"/>
      <c r="S970" s="571"/>
      <c r="T970" s="899"/>
      <c r="U970" s="756"/>
      <c r="V970" s="756"/>
      <c r="W970" s="581"/>
      <c r="X970" s="571"/>
      <c r="Y970" s="571"/>
      <c r="Z970" s="571"/>
      <c r="AA970" s="791"/>
      <c r="AB970" s="583"/>
      <c r="AC970" s="571"/>
      <c r="AD970" s="813"/>
      <c r="AE970" s="646"/>
      <c r="AF970" s="730"/>
      <c r="AG970" s="646"/>
      <c r="AH970" s="730"/>
      <c r="AI970" s="646"/>
      <c r="AJ970" s="416">
        <f>AJ969+1</f>
        <v>960</v>
      </c>
      <c r="AK970" s="416" t="str">
        <f t="shared" si="191"/>
        <v/>
      </c>
      <c r="AL970" s="416" t="str">
        <f t="shared" si="211"/>
        <v/>
      </c>
      <c r="AM970" s="416" t="str">
        <f t="shared" si="210"/>
        <v/>
      </c>
      <c r="AN970" s="731"/>
      <c r="AO970" s="732"/>
      <c r="AP970" s="732"/>
      <c r="AQ970" s="479"/>
      <c r="AR970" s="479"/>
      <c r="AS970" s="584"/>
      <c r="AT970" s="584"/>
      <c r="AU970" s="585" t="str">
        <f t="shared" si="185"/>
        <v/>
      </c>
      <c r="AV970" s="585" t="str">
        <f t="shared" si="186"/>
        <v/>
      </c>
      <c r="AW970" s="479"/>
      <c r="AX970" s="479"/>
      <c r="AY970" s="587" t="str">
        <f t="shared" si="192"/>
        <v/>
      </c>
      <c r="AZ970" s="587" t="str">
        <f t="shared" si="193"/>
        <v/>
      </c>
      <c r="BA970" s="587" t="str">
        <f t="shared" si="194"/>
        <v/>
      </c>
      <c r="BB970" s="587" t="str">
        <f t="shared" si="195"/>
        <v/>
      </c>
      <c r="BC970" s="587" t="str">
        <f t="shared" si="196"/>
        <v/>
      </c>
      <c r="BD970" s="587" t="str">
        <f t="shared" si="197"/>
        <v/>
      </c>
      <c r="BE970" s="808"/>
      <c r="BF970" s="646"/>
      <c r="BG970" s="649"/>
      <c r="BH970" s="649"/>
    </row>
    <row r="971" spans="2:60" ht="13.5" customHeight="1" x14ac:dyDescent="0.25">
      <c r="B971" s="401"/>
      <c r="D971" s="416">
        <f>D970+1</f>
        <v>961</v>
      </c>
      <c r="E971" s="534"/>
      <c r="F971" s="534"/>
      <c r="G971" s="534"/>
      <c r="H971" s="534"/>
      <c r="I971" s="571"/>
      <c r="J971" s="571"/>
      <c r="K971" s="571"/>
      <c r="L971" s="571"/>
      <c r="M971" s="571"/>
      <c r="N971" s="484"/>
      <c r="O971" s="484"/>
      <c r="P971" s="586"/>
      <c r="Q971" s="571"/>
      <c r="R971" s="571"/>
      <c r="S971" s="571"/>
      <c r="T971" s="899"/>
      <c r="U971" s="756"/>
      <c r="V971" s="756"/>
      <c r="W971" s="581"/>
      <c r="X971" s="571"/>
      <c r="Y971" s="571"/>
      <c r="Z971" s="571"/>
      <c r="AA971" s="791"/>
      <c r="AB971" s="583"/>
      <c r="AC971" s="571"/>
      <c r="AD971" s="813"/>
      <c r="AE971" s="646"/>
      <c r="AF971" s="730"/>
      <c r="AG971" s="646"/>
      <c r="AH971" s="730"/>
      <c r="AI971" s="646"/>
      <c r="AJ971" s="416">
        <f>AJ970+1</f>
        <v>961</v>
      </c>
      <c r="AK971" s="416" t="str">
        <f t="shared" si="191"/>
        <v/>
      </c>
      <c r="AL971" s="416" t="str">
        <f t="shared" si="211"/>
        <v/>
      </c>
      <c r="AM971" s="416" t="str">
        <f t="shared" si="210"/>
        <v/>
      </c>
      <c r="AN971" s="731"/>
      <c r="AO971" s="732"/>
      <c r="AP971" s="732"/>
      <c r="AQ971" s="479"/>
      <c r="AR971" s="479"/>
      <c r="AS971" s="584"/>
      <c r="AT971" s="584"/>
      <c r="AU971" s="585" t="str">
        <f t="shared" si="185"/>
        <v/>
      </c>
      <c r="AV971" s="585" t="str">
        <f t="shared" si="186"/>
        <v/>
      </c>
      <c r="AW971" s="479"/>
      <c r="AX971" s="479"/>
      <c r="AY971" s="587" t="str">
        <f t="shared" si="192"/>
        <v/>
      </c>
      <c r="AZ971" s="587" t="str">
        <f t="shared" si="193"/>
        <v/>
      </c>
      <c r="BA971" s="587" t="str">
        <f t="shared" si="194"/>
        <v/>
      </c>
      <c r="BB971" s="587" t="str">
        <f t="shared" si="195"/>
        <v/>
      </c>
      <c r="BC971" s="587" t="str">
        <f t="shared" si="196"/>
        <v/>
      </c>
      <c r="BD971" s="587" t="str">
        <f t="shared" si="197"/>
        <v/>
      </c>
      <c r="BE971" s="808"/>
      <c r="BF971" s="646"/>
      <c r="BG971" s="649"/>
      <c r="BH971" s="649"/>
    </row>
    <row r="972" spans="2:60" ht="13.5" customHeight="1" x14ac:dyDescent="0.25">
      <c r="B972" s="401"/>
      <c r="D972" s="416">
        <f>D971+1</f>
        <v>962</v>
      </c>
      <c r="E972" s="534"/>
      <c r="F972" s="534"/>
      <c r="G972" s="534"/>
      <c r="H972" s="534"/>
      <c r="I972" s="571"/>
      <c r="J972" s="571"/>
      <c r="K972" s="571"/>
      <c r="L972" s="571"/>
      <c r="M972" s="571"/>
      <c r="N972" s="484"/>
      <c r="O972" s="484"/>
      <c r="P972" s="586"/>
      <c r="Q972" s="571"/>
      <c r="R972" s="571"/>
      <c r="S972" s="571"/>
      <c r="T972" s="899"/>
      <c r="U972" s="756"/>
      <c r="V972" s="756"/>
      <c r="W972" s="581"/>
      <c r="X972" s="571"/>
      <c r="Y972" s="571"/>
      <c r="Z972" s="571"/>
      <c r="AA972" s="791"/>
      <c r="AB972" s="583"/>
      <c r="AC972" s="571"/>
      <c r="AD972" s="813"/>
      <c r="AE972" s="646"/>
      <c r="AF972" s="730"/>
      <c r="AG972" s="646"/>
      <c r="AH972" s="730"/>
      <c r="AI972" s="646"/>
      <c r="AJ972" s="416">
        <f t="shared" ref="AJ972:AJ999" si="216">AJ971+1</f>
        <v>962</v>
      </c>
      <c r="AK972" s="416" t="str">
        <f t="shared" si="191"/>
        <v/>
      </c>
      <c r="AL972" s="416" t="str">
        <f t="shared" si="211"/>
        <v/>
      </c>
      <c r="AM972" s="416" t="str">
        <f t="shared" ref="AM972:AM1035" si="217">IF(H972="","",H972)</f>
        <v/>
      </c>
      <c r="AN972" s="731"/>
      <c r="AO972" s="732"/>
      <c r="AP972" s="732"/>
      <c r="AQ972" s="479"/>
      <c r="AR972" s="479"/>
      <c r="AS972" s="584"/>
      <c r="AT972" s="584"/>
      <c r="AU972" s="585" t="str">
        <f t="shared" si="185"/>
        <v/>
      </c>
      <c r="AV972" s="585" t="str">
        <f t="shared" si="186"/>
        <v/>
      </c>
      <c r="AW972" s="479"/>
      <c r="AX972" s="479"/>
      <c r="AY972" s="587" t="str">
        <f t="shared" si="192"/>
        <v/>
      </c>
      <c r="AZ972" s="587" t="str">
        <f t="shared" si="193"/>
        <v/>
      </c>
      <c r="BA972" s="587" t="str">
        <f t="shared" si="194"/>
        <v/>
      </c>
      <c r="BB972" s="587" t="str">
        <f t="shared" si="195"/>
        <v/>
      </c>
      <c r="BC972" s="587" t="str">
        <f t="shared" si="196"/>
        <v/>
      </c>
      <c r="BD972" s="587" t="str">
        <f t="shared" si="197"/>
        <v/>
      </c>
      <c r="BE972" s="808"/>
      <c r="BF972" s="646"/>
      <c r="BG972" s="649"/>
      <c r="BH972" s="649"/>
    </row>
    <row r="973" spans="2:60" ht="13.5" customHeight="1" x14ac:dyDescent="0.25">
      <c r="B973" s="401"/>
      <c r="D973" s="416">
        <f>D972+1</f>
        <v>963</v>
      </c>
      <c r="E973" s="534"/>
      <c r="F973" s="534"/>
      <c r="G973" s="534"/>
      <c r="H973" s="534"/>
      <c r="I973" s="571"/>
      <c r="J973" s="571"/>
      <c r="K973" s="571"/>
      <c r="L973" s="571"/>
      <c r="M973" s="571"/>
      <c r="N973" s="484"/>
      <c r="O973" s="484"/>
      <c r="P973" s="586"/>
      <c r="Q973" s="571"/>
      <c r="R973" s="571"/>
      <c r="S973" s="571"/>
      <c r="T973" s="899"/>
      <c r="U973" s="756"/>
      <c r="V973" s="756"/>
      <c r="W973" s="581"/>
      <c r="X973" s="571"/>
      <c r="Y973" s="571"/>
      <c r="Z973" s="571"/>
      <c r="AA973" s="791"/>
      <c r="AB973" s="583"/>
      <c r="AC973" s="571"/>
      <c r="AD973" s="813"/>
      <c r="AE973" s="646"/>
      <c r="AF973" s="730"/>
      <c r="AG973" s="646"/>
      <c r="AH973" s="730"/>
      <c r="AI973" s="646"/>
      <c r="AJ973" s="416">
        <f t="shared" si="216"/>
        <v>963</v>
      </c>
      <c r="AK973" s="416" t="str">
        <f t="shared" si="191"/>
        <v/>
      </c>
      <c r="AL973" s="416" t="str">
        <f t="shared" ref="AL973:AL1036" si="218">IF(G973="","",G973)</f>
        <v/>
      </c>
      <c r="AM973" s="416" t="str">
        <f t="shared" si="217"/>
        <v/>
      </c>
      <c r="AN973" s="731"/>
      <c r="AO973" s="732"/>
      <c r="AP973" s="732"/>
      <c r="AQ973" s="479"/>
      <c r="AR973" s="479"/>
      <c r="AS973" s="584"/>
      <c r="AT973" s="584"/>
      <c r="AU973" s="585" t="str">
        <f t="shared" si="185"/>
        <v/>
      </c>
      <c r="AV973" s="585" t="str">
        <f t="shared" si="186"/>
        <v/>
      </c>
      <c r="AW973" s="479"/>
      <c r="AX973" s="479"/>
      <c r="AY973" s="587" t="str">
        <f t="shared" si="192"/>
        <v/>
      </c>
      <c r="AZ973" s="587" t="str">
        <f t="shared" si="193"/>
        <v/>
      </c>
      <c r="BA973" s="587" t="str">
        <f t="shared" si="194"/>
        <v/>
      </c>
      <c r="BB973" s="587" t="str">
        <f t="shared" si="195"/>
        <v/>
      </c>
      <c r="BC973" s="587" t="str">
        <f t="shared" si="196"/>
        <v/>
      </c>
      <c r="BD973" s="587" t="str">
        <f t="shared" si="197"/>
        <v/>
      </c>
      <c r="BE973" s="808"/>
      <c r="BF973" s="646"/>
      <c r="BG973" s="649"/>
      <c r="BH973" s="649"/>
    </row>
    <row r="974" spans="2:60" ht="13.5" customHeight="1" x14ac:dyDescent="0.25">
      <c r="B974" s="401"/>
      <c r="D974" s="416">
        <f t="shared" ref="D974:D1000" si="219">D973+1</f>
        <v>964</v>
      </c>
      <c r="E974" s="534"/>
      <c r="F974" s="534"/>
      <c r="G974" s="534"/>
      <c r="H974" s="534"/>
      <c r="I974" s="571"/>
      <c r="J974" s="571"/>
      <c r="K974" s="571"/>
      <c r="L974" s="571"/>
      <c r="M974" s="571"/>
      <c r="N974" s="484"/>
      <c r="O974" s="484"/>
      <c r="P974" s="586"/>
      <c r="Q974" s="571"/>
      <c r="R974" s="571"/>
      <c r="S974" s="571"/>
      <c r="T974" s="899"/>
      <c r="U974" s="756"/>
      <c r="V974" s="756"/>
      <c r="W974" s="581"/>
      <c r="X974" s="571"/>
      <c r="Y974" s="571"/>
      <c r="Z974" s="571"/>
      <c r="AA974" s="791"/>
      <c r="AB974" s="583"/>
      <c r="AC974" s="571"/>
      <c r="AD974" s="813"/>
      <c r="AE974" s="646"/>
      <c r="AF974" s="730"/>
      <c r="AG974" s="646"/>
      <c r="AH974" s="730"/>
      <c r="AI974" s="646"/>
      <c r="AJ974" s="416">
        <f t="shared" si="216"/>
        <v>964</v>
      </c>
      <c r="AK974" s="416" t="str">
        <f t="shared" si="191"/>
        <v/>
      </c>
      <c r="AL974" s="416" t="str">
        <f t="shared" si="218"/>
        <v/>
      </c>
      <c r="AM974" s="416" t="str">
        <f t="shared" si="217"/>
        <v/>
      </c>
      <c r="AN974" s="731"/>
      <c r="AO974" s="732"/>
      <c r="AP974" s="732"/>
      <c r="AQ974" s="479"/>
      <c r="AR974" s="479"/>
      <c r="AS974" s="584"/>
      <c r="AT974" s="584"/>
      <c r="AU974" s="585" t="str">
        <f t="shared" si="185"/>
        <v/>
      </c>
      <c r="AV974" s="585" t="str">
        <f t="shared" si="186"/>
        <v/>
      </c>
      <c r="AW974" s="479"/>
      <c r="AX974" s="479"/>
      <c r="AY974" s="587" t="str">
        <f t="shared" si="192"/>
        <v/>
      </c>
      <c r="AZ974" s="587" t="str">
        <f t="shared" si="193"/>
        <v/>
      </c>
      <c r="BA974" s="587" t="str">
        <f t="shared" si="194"/>
        <v/>
      </c>
      <c r="BB974" s="587" t="str">
        <f t="shared" si="195"/>
        <v/>
      </c>
      <c r="BC974" s="587" t="str">
        <f t="shared" si="196"/>
        <v/>
      </c>
      <c r="BD974" s="587" t="str">
        <f t="shared" si="197"/>
        <v/>
      </c>
      <c r="BE974" s="808"/>
      <c r="BF974" s="646"/>
      <c r="BG974" s="649"/>
      <c r="BH974" s="649"/>
    </row>
    <row r="975" spans="2:60" ht="13.5" customHeight="1" x14ac:dyDescent="0.25">
      <c r="B975" s="401"/>
      <c r="D975" s="416">
        <f t="shared" si="219"/>
        <v>965</v>
      </c>
      <c r="E975" s="534"/>
      <c r="F975" s="534"/>
      <c r="G975" s="534"/>
      <c r="H975" s="534"/>
      <c r="I975" s="571"/>
      <c r="J975" s="571"/>
      <c r="K975" s="571"/>
      <c r="L975" s="571"/>
      <c r="M975" s="571"/>
      <c r="N975" s="484"/>
      <c r="O975" s="484"/>
      <c r="P975" s="586"/>
      <c r="Q975" s="571"/>
      <c r="R975" s="571"/>
      <c r="S975" s="571"/>
      <c r="T975" s="899"/>
      <c r="U975" s="756"/>
      <c r="V975" s="756"/>
      <c r="W975" s="581"/>
      <c r="X975" s="571"/>
      <c r="Y975" s="571"/>
      <c r="Z975" s="571"/>
      <c r="AA975" s="791"/>
      <c r="AB975" s="583"/>
      <c r="AC975" s="571"/>
      <c r="AD975" s="813"/>
      <c r="AE975" s="646"/>
      <c r="AF975" s="730"/>
      <c r="AG975" s="646"/>
      <c r="AH975" s="730"/>
      <c r="AI975" s="646"/>
      <c r="AJ975" s="416">
        <f t="shared" si="216"/>
        <v>965</v>
      </c>
      <c r="AK975" s="416" t="str">
        <f t="shared" si="191"/>
        <v/>
      </c>
      <c r="AL975" s="416" t="str">
        <f t="shared" si="218"/>
        <v/>
      </c>
      <c r="AM975" s="416" t="str">
        <f t="shared" si="217"/>
        <v/>
      </c>
      <c r="AN975" s="731"/>
      <c r="AO975" s="732"/>
      <c r="AP975" s="732"/>
      <c r="AQ975" s="479"/>
      <c r="AR975" s="479"/>
      <c r="AS975" s="584"/>
      <c r="AT975" s="584"/>
      <c r="AU975" s="585" t="str">
        <f t="shared" si="185"/>
        <v/>
      </c>
      <c r="AV975" s="585" t="str">
        <f t="shared" si="186"/>
        <v/>
      </c>
      <c r="AW975" s="479"/>
      <c r="AX975" s="479"/>
      <c r="AY975" s="587" t="str">
        <f t="shared" si="192"/>
        <v/>
      </c>
      <c r="AZ975" s="587" t="str">
        <f t="shared" si="193"/>
        <v/>
      </c>
      <c r="BA975" s="587" t="str">
        <f t="shared" si="194"/>
        <v/>
      </c>
      <c r="BB975" s="587" t="str">
        <f t="shared" si="195"/>
        <v/>
      </c>
      <c r="BC975" s="587" t="str">
        <f t="shared" si="196"/>
        <v/>
      </c>
      <c r="BD975" s="587" t="str">
        <f t="shared" si="197"/>
        <v/>
      </c>
      <c r="BE975" s="808"/>
      <c r="BF975" s="646"/>
      <c r="BG975" s="649"/>
      <c r="BH975" s="649"/>
    </row>
    <row r="976" spans="2:60" ht="13.5" customHeight="1" x14ac:dyDescent="0.25">
      <c r="B976" s="401"/>
      <c r="D976" s="416">
        <f t="shared" si="219"/>
        <v>966</v>
      </c>
      <c r="E976" s="534"/>
      <c r="F976" s="534"/>
      <c r="G976" s="534"/>
      <c r="H976" s="534"/>
      <c r="I976" s="571"/>
      <c r="J976" s="571"/>
      <c r="K976" s="571"/>
      <c r="L976" s="571"/>
      <c r="M976" s="571"/>
      <c r="N976" s="484"/>
      <c r="O976" s="484"/>
      <c r="P976" s="586"/>
      <c r="Q976" s="571"/>
      <c r="R976" s="571"/>
      <c r="S976" s="571"/>
      <c r="T976" s="899"/>
      <c r="U976" s="756"/>
      <c r="V976" s="756"/>
      <c r="W976" s="581"/>
      <c r="X976" s="571"/>
      <c r="Y976" s="571"/>
      <c r="Z976" s="571"/>
      <c r="AA976" s="791"/>
      <c r="AB976" s="583"/>
      <c r="AC976" s="571"/>
      <c r="AD976" s="813"/>
      <c r="AE976" s="646"/>
      <c r="AF976" s="730"/>
      <c r="AG976" s="646"/>
      <c r="AH976" s="730"/>
      <c r="AI976" s="646"/>
      <c r="AJ976" s="416">
        <f t="shared" si="216"/>
        <v>966</v>
      </c>
      <c r="AK976" s="416" t="str">
        <f t="shared" si="191"/>
        <v/>
      </c>
      <c r="AL976" s="416" t="str">
        <f t="shared" si="218"/>
        <v/>
      </c>
      <c r="AM976" s="416" t="str">
        <f t="shared" si="217"/>
        <v/>
      </c>
      <c r="AN976" s="731"/>
      <c r="AO976" s="732"/>
      <c r="AP976" s="732"/>
      <c r="AQ976" s="479"/>
      <c r="AR976" s="479"/>
      <c r="AS976" s="584"/>
      <c r="AT976" s="584"/>
      <c r="AU976" s="585" t="str">
        <f t="shared" si="185"/>
        <v/>
      </c>
      <c r="AV976" s="585" t="str">
        <f t="shared" si="186"/>
        <v/>
      </c>
      <c r="AW976" s="479"/>
      <c r="AX976" s="479"/>
      <c r="AY976" s="587" t="str">
        <f t="shared" si="192"/>
        <v/>
      </c>
      <c r="AZ976" s="587" t="str">
        <f t="shared" si="193"/>
        <v/>
      </c>
      <c r="BA976" s="587" t="str">
        <f t="shared" si="194"/>
        <v/>
      </c>
      <c r="BB976" s="587" t="str">
        <f t="shared" si="195"/>
        <v/>
      </c>
      <c r="BC976" s="587" t="str">
        <f t="shared" si="196"/>
        <v/>
      </c>
      <c r="BD976" s="587" t="str">
        <f t="shared" si="197"/>
        <v/>
      </c>
      <c r="BE976" s="808"/>
      <c r="BF976" s="646"/>
      <c r="BG976" s="649"/>
      <c r="BH976" s="649"/>
    </row>
    <row r="977" spans="2:60" ht="13.5" customHeight="1" x14ac:dyDescent="0.25">
      <c r="B977" s="401"/>
      <c r="D977" s="416">
        <f t="shared" si="219"/>
        <v>967</v>
      </c>
      <c r="E977" s="534"/>
      <c r="F977" s="534"/>
      <c r="G977" s="534"/>
      <c r="H977" s="534"/>
      <c r="I977" s="571"/>
      <c r="J977" s="571"/>
      <c r="K977" s="571"/>
      <c r="L977" s="571"/>
      <c r="M977" s="571"/>
      <c r="N977" s="484"/>
      <c r="O977" s="484"/>
      <c r="P977" s="586"/>
      <c r="Q977" s="571"/>
      <c r="R977" s="571"/>
      <c r="S977" s="571"/>
      <c r="T977" s="899"/>
      <c r="U977" s="756"/>
      <c r="V977" s="756"/>
      <c r="W977" s="581"/>
      <c r="X977" s="571"/>
      <c r="Y977" s="571"/>
      <c r="Z977" s="571"/>
      <c r="AA977" s="791"/>
      <c r="AB977" s="583"/>
      <c r="AC977" s="571"/>
      <c r="AD977" s="813"/>
      <c r="AE977" s="646"/>
      <c r="AF977" s="730"/>
      <c r="AG977" s="646"/>
      <c r="AH977" s="730"/>
      <c r="AI977" s="646"/>
      <c r="AJ977" s="416">
        <f t="shared" si="216"/>
        <v>967</v>
      </c>
      <c r="AK977" s="416" t="str">
        <f t="shared" si="191"/>
        <v/>
      </c>
      <c r="AL977" s="416" t="str">
        <f t="shared" si="218"/>
        <v/>
      </c>
      <c r="AM977" s="416" t="str">
        <f t="shared" si="217"/>
        <v/>
      </c>
      <c r="AN977" s="731"/>
      <c r="AO977" s="732"/>
      <c r="AP977" s="732"/>
      <c r="AQ977" s="479"/>
      <c r="AR977" s="479"/>
      <c r="AS977" s="584"/>
      <c r="AT977" s="584"/>
      <c r="AU977" s="585" t="str">
        <f t="shared" si="185"/>
        <v/>
      </c>
      <c r="AV977" s="585" t="str">
        <f t="shared" si="186"/>
        <v/>
      </c>
      <c r="AW977" s="479"/>
      <c r="AX977" s="479"/>
      <c r="AY977" s="587" t="str">
        <f t="shared" si="192"/>
        <v/>
      </c>
      <c r="AZ977" s="587" t="str">
        <f t="shared" si="193"/>
        <v/>
      </c>
      <c r="BA977" s="587" t="str">
        <f t="shared" si="194"/>
        <v/>
      </c>
      <c r="BB977" s="587" t="str">
        <f t="shared" si="195"/>
        <v/>
      </c>
      <c r="BC977" s="587" t="str">
        <f t="shared" si="196"/>
        <v/>
      </c>
      <c r="BD977" s="587" t="str">
        <f t="shared" si="197"/>
        <v/>
      </c>
      <c r="BE977" s="808"/>
      <c r="BF977" s="646"/>
      <c r="BG977" s="649"/>
      <c r="BH977" s="649"/>
    </row>
    <row r="978" spans="2:60" ht="13.5" customHeight="1" x14ac:dyDescent="0.25">
      <c r="B978" s="401"/>
      <c r="D978" s="416">
        <f t="shared" si="219"/>
        <v>968</v>
      </c>
      <c r="E978" s="534"/>
      <c r="F978" s="534"/>
      <c r="G978" s="534"/>
      <c r="H978" s="534"/>
      <c r="I978" s="571"/>
      <c r="J978" s="571"/>
      <c r="K978" s="571"/>
      <c r="L978" s="571"/>
      <c r="M978" s="571"/>
      <c r="N978" s="484"/>
      <c r="O978" s="484"/>
      <c r="P978" s="586"/>
      <c r="Q978" s="571"/>
      <c r="R978" s="571"/>
      <c r="S978" s="571"/>
      <c r="T978" s="899"/>
      <c r="U978" s="756"/>
      <c r="V978" s="756"/>
      <c r="W978" s="581"/>
      <c r="X978" s="571"/>
      <c r="Y978" s="571"/>
      <c r="Z978" s="571"/>
      <c r="AA978" s="791"/>
      <c r="AB978" s="583"/>
      <c r="AC978" s="571"/>
      <c r="AD978" s="813"/>
      <c r="AE978" s="646"/>
      <c r="AF978" s="730"/>
      <c r="AG978" s="646"/>
      <c r="AH978" s="730"/>
      <c r="AI978" s="646"/>
      <c r="AJ978" s="416">
        <f t="shared" si="216"/>
        <v>968</v>
      </c>
      <c r="AK978" s="416" t="str">
        <f t="shared" si="191"/>
        <v/>
      </c>
      <c r="AL978" s="416" t="str">
        <f t="shared" si="218"/>
        <v/>
      </c>
      <c r="AM978" s="416" t="str">
        <f t="shared" si="217"/>
        <v/>
      </c>
      <c r="AN978" s="731"/>
      <c r="AO978" s="732"/>
      <c r="AP978" s="732"/>
      <c r="AQ978" s="479"/>
      <c r="AR978" s="479"/>
      <c r="AS978" s="584"/>
      <c r="AT978" s="584"/>
      <c r="AU978" s="585" t="str">
        <f t="shared" si="185"/>
        <v/>
      </c>
      <c r="AV978" s="585" t="str">
        <f t="shared" si="186"/>
        <v/>
      </c>
      <c r="AW978" s="479"/>
      <c r="AX978" s="479"/>
      <c r="AY978" s="587" t="str">
        <f t="shared" si="192"/>
        <v/>
      </c>
      <c r="AZ978" s="587" t="str">
        <f t="shared" si="193"/>
        <v/>
      </c>
      <c r="BA978" s="587" t="str">
        <f t="shared" si="194"/>
        <v/>
      </c>
      <c r="BB978" s="587" t="str">
        <f t="shared" si="195"/>
        <v/>
      </c>
      <c r="BC978" s="587" t="str">
        <f t="shared" si="196"/>
        <v/>
      </c>
      <c r="BD978" s="587" t="str">
        <f t="shared" si="197"/>
        <v/>
      </c>
      <c r="BE978" s="808"/>
      <c r="BF978" s="646"/>
      <c r="BG978" s="649"/>
      <c r="BH978" s="649"/>
    </row>
    <row r="979" spans="2:60" ht="13.5" customHeight="1" x14ac:dyDescent="0.25">
      <c r="B979" s="401"/>
      <c r="D979" s="416">
        <f t="shared" si="219"/>
        <v>969</v>
      </c>
      <c r="E979" s="534"/>
      <c r="F979" s="534"/>
      <c r="G979" s="534"/>
      <c r="H979" s="534"/>
      <c r="I979" s="571"/>
      <c r="J979" s="571"/>
      <c r="K979" s="571"/>
      <c r="L979" s="571"/>
      <c r="M979" s="571"/>
      <c r="N979" s="484"/>
      <c r="O979" s="484"/>
      <c r="P979" s="586"/>
      <c r="Q979" s="571"/>
      <c r="R979" s="571"/>
      <c r="S979" s="571"/>
      <c r="T979" s="899"/>
      <c r="U979" s="756"/>
      <c r="V979" s="756"/>
      <c r="W979" s="581"/>
      <c r="X979" s="571"/>
      <c r="Y979" s="571"/>
      <c r="Z979" s="571"/>
      <c r="AA979" s="791"/>
      <c r="AB979" s="583"/>
      <c r="AC979" s="571"/>
      <c r="AD979" s="813"/>
      <c r="AE979" s="646"/>
      <c r="AF979" s="730"/>
      <c r="AG979" s="646"/>
      <c r="AH979" s="730"/>
      <c r="AI979" s="646"/>
      <c r="AJ979" s="416">
        <f t="shared" si="216"/>
        <v>969</v>
      </c>
      <c r="AK979" s="416" t="str">
        <f t="shared" si="191"/>
        <v/>
      </c>
      <c r="AL979" s="416" t="str">
        <f t="shared" si="218"/>
        <v/>
      </c>
      <c r="AM979" s="416" t="str">
        <f t="shared" si="217"/>
        <v/>
      </c>
      <c r="AN979" s="731"/>
      <c r="AO979" s="732"/>
      <c r="AP979" s="732"/>
      <c r="AQ979" s="479"/>
      <c r="AR979" s="479"/>
      <c r="AS979" s="584"/>
      <c r="AT979" s="584"/>
      <c r="AU979" s="585" t="str">
        <f t="shared" si="185"/>
        <v/>
      </c>
      <c r="AV979" s="585" t="str">
        <f t="shared" si="186"/>
        <v/>
      </c>
      <c r="AW979" s="479"/>
      <c r="AX979" s="479"/>
      <c r="AY979" s="587" t="str">
        <f t="shared" si="192"/>
        <v/>
      </c>
      <c r="AZ979" s="587" t="str">
        <f t="shared" si="193"/>
        <v/>
      </c>
      <c r="BA979" s="587" t="str">
        <f t="shared" si="194"/>
        <v/>
      </c>
      <c r="BB979" s="587" t="str">
        <f t="shared" si="195"/>
        <v/>
      </c>
      <c r="BC979" s="587" t="str">
        <f t="shared" si="196"/>
        <v/>
      </c>
      <c r="BD979" s="587" t="str">
        <f t="shared" si="197"/>
        <v/>
      </c>
      <c r="BE979" s="808"/>
      <c r="BF979" s="646"/>
      <c r="BG979" s="649"/>
      <c r="BH979" s="649"/>
    </row>
    <row r="980" spans="2:60" ht="13.5" customHeight="1" x14ac:dyDescent="0.25">
      <c r="B980" s="401"/>
      <c r="D980" s="416">
        <f t="shared" si="219"/>
        <v>970</v>
      </c>
      <c r="E980" s="534"/>
      <c r="F980" s="534"/>
      <c r="G980" s="534"/>
      <c r="H980" s="534"/>
      <c r="I980" s="571"/>
      <c r="J980" s="571"/>
      <c r="K980" s="571"/>
      <c r="L980" s="571"/>
      <c r="M980" s="571"/>
      <c r="N980" s="484"/>
      <c r="O980" s="484"/>
      <c r="P980" s="586"/>
      <c r="Q980" s="571"/>
      <c r="R980" s="571"/>
      <c r="S980" s="571"/>
      <c r="T980" s="899"/>
      <c r="U980" s="756"/>
      <c r="V980" s="756"/>
      <c r="W980" s="581"/>
      <c r="X980" s="571"/>
      <c r="Y980" s="571"/>
      <c r="Z980" s="571"/>
      <c r="AA980" s="791"/>
      <c r="AB980" s="583"/>
      <c r="AC980" s="571"/>
      <c r="AD980" s="813"/>
      <c r="AE980" s="646"/>
      <c r="AF980" s="730"/>
      <c r="AG980" s="646"/>
      <c r="AH980" s="730"/>
      <c r="AI980" s="646"/>
      <c r="AJ980" s="416">
        <f t="shared" si="216"/>
        <v>970</v>
      </c>
      <c r="AK980" s="416" t="str">
        <f t="shared" si="191"/>
        <v/>
      </c>
      <c r="AL980" s="416" t="str">
        <f t="shared" si="218"/>
        <v/>
      </c>
      <c r="AM980" s="416" t="str">
        <f t="shared" si="217"/>
        <v/>
      </c>
      <c r="AN980" s="731"/>
      <c r="AO980" s="732"/>
      <c r="AP980" s="732"/>
      <c r="AQ980" s="479"/>
      <c r="AR980" s="479"/>
      <c r="AS980" s="584"/>
      <c r="AT980" s="584"/>
      <c r="AU980" s="585" t="str">
        <f t="shared" si="185"/>
        <v/>
      </c>
      <c r="AV980" s="585" t="str">
        <f t="shared" si="186"/>
        <v/>
      </c>
      <c r="AW980" s="479"/>
      <c r="AX980" s="479"/>
      <c r="AY980" s="587" t="str">
        <f t="shared" si="192"/>
        <v/>
      </c>
      <c r="AZ980" s="587" t="str">
        <f t="shared" si="193"/>
        <v/>
      </c>
      <c r="BA980" s="587" t="str">
        <f t="shared" si="194"/>
        <v/>
      </c>
      <c r="BB980" s="587" t="str">
        <f t="shared" si="195"/>
        <v/>
      </c>
      <c r="BC980" s="587" t="str">
        <f t="shared" si="196"/>
        <v/>
      </c>
      <c r="BD980" s="587" t="str">
        <f t="shared" si="197"/>
        <v/>
      </c>
      <c r="BE980" s="808"/>
      <c r="BF980" s="646"/>
      <c r="BG980" s="649"/>
      <c r="BH980" s="649"/>
    </row>
    <row r="981" spans="2:60" ht="13.5" customHeight="1" x14ac:dyDescent="0.25">
      <c r="B981" s="401"/>
      <c r="D981" s="416">
        <f t="shared" si="219"/>
        <v>971</v>
      </c>
      <c r="E981" s="534"/>
      <c r="F981" s="534"/>
      <c r="G981" s="534"/>
      <c r="H981" s="534"/>
      <c r="I981" s="571"/>
      <c r="J981" s="571"/>
      <c r="K981" s="571"/>
      <c r="L981" s="571"/>
      <c r="M981" s="571"/>
      <c r="N981" s="484"/>
      <c r="O981" s="484"/>
      <c r="P981" s="586"/>
      <c r="Q981" s="571"/>
      <c r="R981" s="571"/>
      <c r="S981" s="571"/>
      <c r="T981" s="899"/>
      <c r="U981" s="756"/>
      <c r="V981" s="756"/>
      <c r="W981" s="581"/>
      <c r="X981" s="571"/>
      <c r="Y981" s="571"/>
      <c r="Z981" s="571"/>
      <c r="AA981" s="791"/>
      <c r="AB981" s="583"/>
      <c r="AC981" s="571"/>
      <c r="AD981" s="813"/>
      <c r="AE981" s="646"/>
      <c r="AF981" s="730"/>
      <c r="AG981" s="646"/>
      <c r="AH981" s="730"/>
      <c r="AI981" s="646"/>
      <c r="AJ981" s="416">
        <f t="shared" si="216"/>
        <v>971</v>
      </c>
      <c r="AK981" s="416" t="str">
        <f t="shared" si="191"/>
        <v/>
      </c>
      <c r="AL981" s="416" t="str">
        <f t="shared" si="218"/>
        <v/>
      </c>
      <c r="AM981" s="416" t="str">
        <f t="shared" si="217"/>
        <v/>
      </c>
      <c r="AN981" s="731"/>
      <c r="AO981" s="732"/>
      <c r="AP981" s="732"/>
      <c r="AQ981" s="479"/>
      <c r="AR981" s="479"/>
      <c r="AS981" s="584"/>
      <c r="AT981" s="584"/>
      <c r="AU981" s="585" t="str">
        <f t="shared" si="185"/>
        <v/>
      </c>
      <c r="AV981" s="585" t="str">
        <f t="shared" si="186"/>
        <v/>
      </c>
      <c r="AW981" s="479"/>
      <c r="AX981" s="479"/>
      <c r="AY981" s="587" t="str">
        <f t="shared" si="192"/>
        <v/>
      </c>
      <c r="AZ981" s="587" t="str">
        <f t="shared" si="193"/>
        <v/>
      </c>
      <c r="BA981" s="587" t="str">
        <f t="shared" si="194"/>
        <v/>
      </c>
      <c r="BB981" s="587" t="str">
        <f t="shared" si="195"/>
        <v/>
      </c>
      <c r="BC981" s="587" t="str">
        <f t="shared" si="196"/>
        <v/>
      </c>
      <c r="BD981" s="587" t="str">
        <f t="shared" si="197"/>
        <v/>
      </c>
      <c r="BE981" s="808"/>
      <c r="BF981" s="646"/>
      <c r="BG981" s="649"/>
      <c r="BH981" s="649"/>
    </row>
    <row r="982" spans="2:60" ht="13.5" customHeight="1" x14ac:dyDescent="0.25">
      <c r="B982" s="401"/>
      <c r="D982" s="416">
        <f t="shared" si="219"/>
        <v>972</v>
      </c>
      <c r="E982" s="534"/>
      <c r="F982" s="534"/>
      <c r="G982" s="534"/>
      <c r="H982" s="534"/>
      <c r="I982" s="571"/>
      <c r="J982" s="571"/>
      <c r="K982" s="571"/>
      <c r="L982" s="571"/>
      <c r="M982" s="571"/>
      <c r="N982" s="484"/>
      <c r="O982" s="484"/>
      <c r="P982" s="586"/>
      <c r="Q982" s="571"/>
      <c r="R982" s="571"/>
      <c r="S982" s="571"/>
      <c r="T982" s="899"/>
      <c r="U982" s="756"/>
      <c r="V982" s="756"/>
      <c r="W982" s="581"/>
      <c r="X982" s="571"/>
      <c r="Y982" s="571"/>
      <c r="Z982" s="571"/>
      <c r="AA982" s="791"/>
      <c r="AB982" s="583"/>
      <c r="AC982" s="571"/>
      <c r="AD982" s="813"/>
      <c r="AE982" s="646"/>
      <c r="AF982" s="730"/>
      <c r="AG982" s="646"/>
      <c r="AH982" s="730"/>
      <c r="AI982" s="646"/>
      <c r="AJ982" s="416">
        <f t="shared" si="216"/>
        <v>972</v>
      </c>
      <c r="AK982" s="416" t="str">
        <f t="shared" si="191"/>
        <v/>
      </c>
      <c r="AL982" s="416" t="str">
        <f t="shared" si="218"/>
        <v/>
      </c>
      <c r="AM982" s="416" t="str">
        <f t="shared" si="217"/>
        <v/>
      </c>
      <c r="AN982" s="731"/>
      <c r="AO982" s="732"/>
      <c r="AP982" s="732"/>
      <c r="AQ982" s="479"/>
      <c r="AR982" s="479"/>
      <c r="AS982" s="584"/>
      <c r="AT982" s="584"/>
      <c r="AU982" s="585" t="str">
        <f t="shared" si="185"/>
        <v/>
      </c>
      <c r="AV982" s="585" t="str">
        <f t="shared" si="186"/>
        <v/>
      </c>
      <c r="AW982" s="479"/>
      <c r="AX982" s="479"/>
      <c r="AY982" s="587" t="str">
        <f t="shared" si="192"/>
        <v/>
      </c>
      <c r="AZ982" s="587" t="str">
        <f t="shared" si="193"/>
        <v/>
      </c>
      <c r="BA982" s="587" t="str">
        <f t="shared" si="194"/>
        <v/>
      </c>
      <c r="BB982" s="587" t="str">
        <f t="shared" si="195"/>
        <v/>
      </c>
      <c r="BC982" s="587" t="str">
        <f t="shared" si="196"/>
        <v/>
      </c>
      <c r="BD982" s="587" t="str">
        <f t="shared" si="197"/>
        <v/>
      </c>
      <c r="BE982" s="808"/>
      <c r="BF982" s="646"/>
      <c r="BG982" s="649"/>
      <c r="BH982" s="649"/>
    </row>
    <row r="983" spans="2:60" ht="13.5" customHeight="1" x14ac:dyDescent="0.25">
      <c r="B983" s="401"/>
      <c r="D983" s="416">
        <f t="shared" si="219"/>
        <v>973</v>
      </c>
      <c r="E983" s="534"/>
      <c r="F983" s="534"/>
      <c r="G983" s="534"/>
      <c r="H983" s="534"/>
      <c r="I983" s="571"/>
      <c r="J983" s="571"/>
      <c r="K983" s="571"/>
      <c r="L983" s="571"/>
      <c r="M983" s="571"/>
      <c r="N983" s="484"/>
      <c r="O983" s="484"/>
      <c r="P983" s="586"/>
      <c r="Q983" s="571"/>
      <c r="R983" s="571"/>
      <c r="S983" s="571"/>
      <c r="T983" s="899"/>
      <c r="U983" s="756"/>
      <c r="V983" s="756"/>
      <c r="W983" s="581"/>
      <c r="X983" s="571"/>
      <c r="Y983" s="571"/>
      <c r="Z983" s="571"/>
      <c r="AA983" s="791"/>
      <c r="AB983" s="583"/>
      <c r="AC983" s="571"/>
      <c r="AD983" s="813"/>
      <c r="AE983" s="646"/>
      <c r="AF983" s="730"/>
      <c r="AG983" s="646"/>
      <c r="AH983" s="730"/>
      <c r="AI983" s="646"/>
      <c r="AJ983" s="416">
        <f t="shared" si="216"/>
        <v>973</v>
      </c>
      <c r="AK983" s="416" t="str">
        <f t="shared" si="191"/>
        <v/>
      </c>
      <c r="AL983" s="416" t="str">
        <f t="shared" si="218"/>
        <v/>
      </c>
      <c r="AM983" s="416" t="str">
        <f t="shared" si="217"/>
        <v/>
      </c>
      <c r="AN983" s="731"/>
      <c r="AO983" s="732"/>
      <c r="AP983" s="732"/>
      <c r="AQ983" s="479"/>
      <c r="AR983" s="479"/>
      <c r="AS983" s="584"/>
      <c r="AT983" s="584"/>
      <c r="AU983" s="585" t="str">
        <f t="shared" si="185"/>
        <v/>
      </c>
      <c r="AV983" s="585" t="str">
        <f t="shared" si="186"/>
        <v/>
      </c>
      <c r="AW983" s="479"/>
      <c r="AX983" s="479"/>
      <c r="AY983" s="587" t="str">
        <f t="shared" si="192"/>
        <v/>
      </c>
      <c r="AZ983" s="587" t="str">
        <f t="shared" si="193"/>
        <v/>
      </c>
      <c r="BA983" s="587" t="str">
        <f t="shared" si="194"/>
        <v/>
      </c>
      <c r="BB983" s="587" t="str">
        <f t="shared" si="195"/>
        <v/>
      </c>
      <c r="BC983" s="587" t="str">
        <f t="shared" si="196"/>
        <v/>
      </c>
      <c r="BD983" s="587" t="str">
        <f t="shared" si="197"/>
        <v/>
      </c>
      <c r="BE983" s="808"/>
      <c r="BF983" s="646"/>
      <c r="BG983" s="649"/>
      <c r="BH983" s="649"/>
    </row>
    <row r="984" spans="2:60" ht="13.5" customHeight="1" x14ac:dyDescent="0.25">
      <c r="B984" s="401"/>
      <c r="D984" s="416">
        <f t="shared" si="219"/>
        <v>974</v>
      </c>
      <c r="E984" s="534"/>
      <c r="F984" s="534"/>
      <c r="G984" s="534"/>
      <c r="H984" s="534"/>
      <c r="I984" s="571"/>
      <c r="J984" s="571"/>
      <c r="K984" s="571"/>
      <c r="L984" s="571"/>
      <c r="M984" s="571"/>
      <c r="N984" s="484"/>
      <c r="O984" s="484"/>
      <c r="P984" s="586"/>
      <c r="Q984" s="571"/>
      <c r="R984" s="571"/>
      <c r="S984" s="571"/>
      <c r="T984" s="899"/>
      <c r="U984" s="756"/>
      <c r="V984" s="756"/>
      <c r="W984" s="581"/>
      <c r="X984" s="571"/>
      <c r="Y984" s="571"/>
      <c r="Z984" s="571"/>
      <c r="AA984" s="791"/>
      <c r="AB984" s="583"/>
      <c r="AC984" s="571"/>
      <c r="AD984" s="813"/>
      <c r="AE984" s="646"/>
      <c r="AF984" s="730"/>
      <c r="AG984" s="646"/>
      <c r="AH984" s="730"/>
      <c r="AI984" s="646"/>
      <c r="AJ984" s="416">
        <f t="shared" si="216"/>
        <v>974</v>
      </c>
      <c r="AK984" s="416" t="str">
        <f t="shared" si="191"/>
        <v/>
      </c>
      <c r="AL984" s="416" t="str">
        <f t="shared" si="218"/>
        <v/>
      </c>
      <c r="AM984" s="416" t="str">
        <f t="shared" si="217"/>
        <v/>
      </c>
      <c r="AN984" s="731"/>
      <c r="AO984" s="732"/>
      <c r="AP984" s="732"/>
      <c r="AQ984" s="479"/>
      <c r="AR984" s="479"/>
      <c r="AS984" s="584"/>
      <c r="AT984" s="584"/>
      <c r="AU984" s="585" t="str">
        <f t="shared" si="185"/>
        <v/>
      </c>
      <c r="AV984" s="585" t="str">
        <f t="shared" si="186"/>
        <v/>
      </c>
      <c r="AW984" s="479"/>
      <c r="AX984" s="479"/>
      <c r="AY984" s="587" t="str">
        <f t="shared" si="192"/>
        <v/>
      </c>
      <c r="AZ984" s="587" t="str">
        <f t="shared" si="193"/>
        <v/>
      </c>
      <c r="BA984" s="587" t="str">
        <f t="shared" si="194"/>
        <v/>
      </c>
      <c r="BB984" s="587" t="str">
        <f t="shared" si="195"/>
        <v/>
      </c>
      <c r="BC984" s="587" t="str">
        <f t="shared" si="196"/>
        <v/>
      </c>
      <c r="BD984" s="587" t="str">
        <f t="shared" si="197"/>
        <v/>
      </c>
      <c r="BE984" s="808"/>
      <c r="BF984" s="646"/>
      <c r="BG984" s="649"/>
      <c r="BH984" s="649"/>
    </row>
    <row r="985" spans="2:60" ht="13.5" customHeight="1" x14ac:dyDescent="0.25">
      <c r="B985" s="401"/>
      <c r="D985" s="416">
        <f t="shared" si="219"/>
        <v>975</v>
      </c>
      <c r="E985" s="534"/>
      <c r="F985" s="534"/>
      <c r="G985" s="534"/>
      <c r="H985" s="534"/>
      <c r="I985" s="571"/>
      <c r="J985" s="571"/>
      <c r="K985" s="571"/>
      <c r="L985" s="571"/>
      <c r="M985" s="571"/>
      <c r="N985" s="484"/>
      <c r="O985" s="484"/>
      <c r="P985" s="586"/>
      <c r="Q985" s="571"/>
      <c r="R985" s="571"/>
      <c r="S985" s="571"/>
      <c r="T985" s="899"/>
      <c r="U985" s="756"/>
      <c r="V985" s="756"/>
      <c r="W985" s="581"/>
      <c r="X985" s="571"/>
      <c r="Y985" s="571"/>
      <c r="Z985" s="571"/>
      <c r="AA985" s="791"/>
      <c r="AB985" s="583"/>
      <c r="AC985" s="571"/>
      <c r="AD985" s="813"/>
      <c r="AE985" s="646"/>
      <c r="AF985" s="730"/>
      <c r="AG985" s="646"/>
      <c r="AH985" s="730"/>
      <c r="AI985" s="646"/>
      <c r="AJ985" s="416">
        <f t="shared" si="216"/>
        <v>975</v>
      </c>
      <c r="AK985" s="416" t="str">
        <f t="shared" si="191"/>
        <v/>
      </c>
      <c r="AL985" s="416" t="str">
        <f t="shared" si="218"/>
        <v/>
      </c>
      <c r="AM985" s="416" t="str">
        <f t="shared" si="217"/>
        <v/>
      </c>
      <c r="AN985" s="731"/>
      <c r="AO985" s="732"/>
      <c r="AP985" s="732"/>
      <c r="AQ985" s="479"/>
      <c r="AR985" s="479"/>
      <c r="AS985" s="584"/>
      <c r="AT985" s="584"/>
      <c r="AU985" s="585" t="str">
        <f t="shared" si="185"/>
        <v/>
      </c>
      <c r="AV985" s="585" t="str">
        <f t="shared" si="186"/>
        <v/>
      </c>
      <c r="AW985" s="479"/>
      <c r="AX985" s="479"/>
      <c r="AY985" s="587" t="str">
        <f t="shared" si="192"/>
        <v/>
      </c>
      <c r="AZ985" s="587" t="str">
        <f t="shared" si="193"/>
        <v/>
      </c>
      <c r="BA985" s="587" t="str">
        <f t="shared" si="194"/>
        <v/>
      </c>
      <c r="BB985" s="587" t="str">
        <f t="shared" si="195"/>
        <v/>
      </c>
      <c r="BC985" s="587" t="str">
        <f t="shared" si="196"/>
        <v/>
      </c>
      <c r="BD985" s="587" t="str">
        <f t="shared" si="197"/>
        <v/>
      </c>
      <c r="BE985" s="808"/>
      <c r="BF985" s="646"/>
      <c r="BG985" s="649"/>
      <c r="BH985" s="649"/>
    </row>
    <row r="986" spans="2:60" ht="13.5" customHeight="1" x14ac:dyDescent="0.25">
      <c r="B986" s="401"/>
      <c r="D986" s="416">
        <f t="shared" si="219"/>
        <v>976</v>
      </c>
      <c r="E986" s="534"/>
      <c r="F986" s="534"/>
      <c r="G986" s="534"/>
      <c r="H986" s="534"/>
      <c r="I986" s="571"/>
      <c r="J986" s="571"/>
      <c r="K986" s="571"/>
      <c r="L986" s="571"/>
      <c r="M986" s="571"/>
      <c r="N986" s="484"/>
      <c r="O986" s="484"/>
      <c r="P986" s="586"/>
      <c r="Q986" s="571"/>
      <c r="R986" s="571"/>
      <c r="S986" s="571"/>
      <c r="T986" s="899"/>
      <c r="U986" s="756"/>
      <c r="V986" s="756"/>
      <c r="W986" s="581"/>
      <c r="X986" s="571"/>
      <c r="Y986" s="571"/>
      <c r="Z986" s="571"/>
      <c r="AA986" s="791"/>
      <c r="AB986" s="583"/>
      <c r="AC986" s="571"/>
      <c r="AD986" s="813"/>
      <c r="AE986" s="646"/>
      <c r="AF986" s="730"/>
      <c r="AG986" s="646"/>
      <c r="AH986" s="730"/>
      <c r="AI986" s="646"/>
      <c r="AJ986" s="416">
        <f t="shared" si="216"/>
        <v>976</v>
      </c>
      <c r="AK986" s="416" t="str">
        <f t="shared" si="191"/>
        <v/>
      </c>
      <c r="AL986" s="416" t="str">
        <f t="shared" si="218"/>
        <v/>
      </c>
      <c r="AM986" s="416" t="str">
        <f t="shared" si="217"/>
        <v/>
      </c>
      <c r="AN986" s="731"/>
      <c r="AO986" s="732"/>
      <c r="AP986" s="732"/>
      <c r="AQ986" s="479"/>
      <c r="AR986" s="479"/>
      <c r="AS986" s="584"/>
      <c r="AT986" s="584"/>
      <c r="AU986" s="585" t="str">
        <f t="shared" si="185"/>
        <v/>
      </c>
      <c r="AV986" s="585" t="str">
        <f t="shared" si="186"/>
        <v/>
      </c>
      <c r="AW986" s="479"/>
      <c r="AX986" s="479"/>
      <c r="AY986" s="587" t="str">
        <f t="shared" si="192"/>
        <v/>
      </c>
      <c r="AZ986" s="587" t="str">
        <f t="shared" si="193"/>
        <v/>
      </c>
      <c r="BA986" s="587" t="str">
        <f t="shared" si="194"/>
        <v/>
      </c>
      <c r="BB986" s="587" t="str">
        <f t="shared" si="195"/>
        <v/>
      </c>
      <c r="BC986" s="587" t="str">
        <f t="shared" si="196"/>
        <v/>
      </c>
      <c r="BD986" s="587" t="str">
        <f t="shared" si="197"/>
        <v/>
      </c>
      <c r="BE986" s="808"/>
      <c r="BF986" s="646"/>
      <c r="BG986" s="649"/>
      <c r="BH986" s="649"/>
    </row>
    <row r="987" spans="2:60" ht="13.5" customHeight="1" x14ac:dyDescent="0.25">
      <c r="B987" s="401"/>
      <c r="D987" s="416">
        <f t="shared" si="219"/>
        <v>977</v>
      </c>
      <c r="E987" s="534"/>
      <c r="F987" s="534"/>
      <c r="G987" s="534"/>
      <c r="H987" s="534"/>
      <c r="I987" s="571"/>
      <c r="J987" s="571"/>
      <c r="K987" s="571"/>
      <c r="L987" s="571"/>
      <c r="M987" s="571"/>
      <c r="N987" s="484"/>
      <c r="O987" s="484"/>
      <c r="P987" s="586"/>
      <c r="Q987" s="571"/>
      <c r="R987" s="571"/>
      <c r="S987" s="571"/>
      <c r="T987" s="899"/>
      <c r="U987" s="756"/>
      <c r="V987" s="756"/>
      <c r="W987" s="581"/>
      <c r="X987" s="571"/>
      <c r="Y987" s="571"/>
      <c r="Z987" s="571"/>
      <c r="AA987" s="791"/>
      <c r="AB987" s="583"/>
      <c r="AC987" s="571"/>
      <c r="AD987" s="813"/>
      <c r="AE987" s="646"/>
      <c r="AF987" s="730"/>
      <c r="AG987" s="646"/>
      <c r="AH987" s="730"/>
      <c r="AI987" s="646"/>
      <c r="AJ987" s="416">
        <f t="shared" si="216"/>
        <v>977</v>
      </c>
      <c r="AK987" s="416" t="str">
        <f t="shared" si="191"/>
        <v/>
      </c>
      <c r="AL987" s="416" t="str">
        <f t="shared" si="218"/>
        <v/>
      </c>
      <c r="AM987" s="416" t="str">
        <f t="shared" si="217"/>
        <v/>
      </c>
      <c r="AN987" s="731"/>
      <c r="AO987" s="732"/>
      <c r="AP987" s="732"/>
      <c r="AQ987" s="479"/>
      <c r="AR987" s="479"/>
      <c r="AS987" s="584"/>
      <c r="AT987" s="584"/>
      <c r="AU987" s="585" t="str">
        <f t="shared" si="185"/>
        <v/>
      </c>
      <c r="AV987" s="585" t="str">
        <f t="shared" si="186"/>
        <v/>
      </c>
      <c r="AW987" s="479"/>
      <c r="AX987" s="479"/>
      <c r="AY987" s="587" t="str">
        <f t="shared" si="192"/>
        <v/>
      </c>
      <c r="AZ987" s="587" t="str">
        <f t="shared" si="193"/>
        <v/>
      </c>
      <c r="BA987" s="587" t="str">
        <f t="shared" si="194"/>
        <v/>
      </c>
      <c r="BB987" s="587" t="str">
        <f t="shared" si="195"/>
        <v/>
      </c>
      <c r="BC987" s="587" t="str">
        <f t="shared" si="196"/>
        <v/>
      </c>
      <c r="BD987" s="587" t="str">
        <f t="shared" si="197"/>
        <v/>
      </c>
      <c r="BE987" s="808"/>
      <c r="BF987" s="646"/>
      <c r="BG987" s="649"/>
      <c r="BH987" s="649"/>
    </row>
    <row r="988" spans="2:60" ht="13.5" customHeight="1" x14ac:dyDescent="0.25">
      <c r="B988" s="401"/>
      <c r="D988" s="416">
        <f t="shared" si="219"/>
        <v>978</v>
      </c>
      <c r="E988" s="534"/>
      <c r="F988" s="534"/>
      <c r="G988" s="534"/>
      <c r="H988" s="534"/>
      <c r="I988" s="571"/>
      <c r="J988" s="571"/>
      <c r="K988" s="571"/>
      <c r="L988" s="571"/>
      <c r="M988" s="571"/>
      <c r="N988" s="484"/>
      <c r="O988" s="484"/>
      <c r="P988" s="586"/>
      <c r="Q988" s="571"/>
      <c r="R988" s="571"/>
      <c r="S988" s="571"/>
      <c r="T988" s="899"/>
      <c r="U988" s="756"/>
      <c r="V988" s="756"/>
      <c r="W988" s="581"/>
      <c r="X988" s="571"/>
      <c r="Y988" s="571"/>
      <c r="Z988" s="571"/>
      <c r="AA988" s="791"/>
      <c r="AB988" s="583"/>
      <c r="AC988" s="571"/>
      <c r="AD988" s="813"/>
      <c r="AE988" s="646"/>
      <c r="AF988" s="730"/>
      <c r="AG988" s="646"/>
      <c r="AH988" s="730"/>
      <c r="AI988" s="646"/>
      <c r="AJ988" s="416">
        <f t="shared" si="216"/>
        <v>978</v>
      </c>
      <c r="AK988" s="416" t="str">
        <f t="shared" si="191"/>
        <v/>
      </c>
      <c r="AL988" s="416" t="str">
        <f t="shared" si="218"/>
        <v/>
      </c>
      <c r="AM988" s="416" t="str">
        <f t="shared" si="217"/>
        <v/>
      </c>
      <c r="AN988" s="731"/>
      <c r="AO988" s="732"/>
      <c r="AP988" s="732"/>
      <c r="AQ988" s="479"/>
      <c r="AR988" s="479"/>
      <c r="AS988" s="584"/>
      <c r="AT988" s="584"/>
      <c r="AU988" s="585" t="str">
        <f t="shared" si="185"/>
        <v/>
      </c>
      <c r="AV988" s="585" t="str">
        <f t="shared" si="186"/>
        <v/>
      </c>
      <c r="AW988" s="479"/>
      <c r="AX988" s="479"/>
      <c r="AY988" s="587" t="str">
        <f t="shared" si="192"/>
        <v/>
      </c>
      <c r="AZ988" s="587" t="str">
        <f t="shared" si="193"/>
        <v/>
      </c>
      <c r="BA988" s="587" t="str">
        <f t="shared" si="194"/>
        <v/>
      </c>
      <c r="BB988" s="587" t="str">
        <f t="shared" si="195"/>
        <v/>
      </c>
      <c r="BC988" s="587" t="str">
        <f t="shared" si="196"/>
        <v/>
      </c>
      <c r="BD988" s="587" t="str">
        <f t="shared" si="197"/>
        <v/>
      </c>
      <c r="BE988" s="808"/>
      <c r="BF988" s="646"/>
      <c r="BG988" s="649"/>
      <c r="BH988" s="649"/>
    </row>
    <row r="989" spans="2:60" ht="13.5" customHeight="1" x14ac:dyDescent="0.25">
      <c r="B989" s="401"/>
      <c r="D989" s="416">
        <f t="shared" si="219"/>
        <v>979</v>
      </c>
      <c r="E989" s="534"/>
      <c r="F989" s="534"/>
      <c r="G989" s="534"/>
      <c r="H989" s="534"/>
      <c r="I989" s="571"/>
      <c r="J989" s="571"/>
      <c r="K989" s="571"/>
      <c r="L989" s="571"/>
      <c r="M989" s="571"/>
      <c r="N989" s="484"/>
      <c r="O989" s="484"/>
      <c r="P989" s="586"/>
      <c r="Q989" s="571"/>
      <c r="R989" s="571"/>
      <c r="S989" s="571"/>
      <c r="T989" s="899"/>
      <c r="U989" s="756"/>
      <c r="V989" s="756"/>
      <c r="W989" s="581"/>
      <c r="X989" s="571"/>
      <c r="Y989" s="571"/>
      <c r="Z989" s="571"/>
      <c r="AA989" s="791"/>
      <c r="AB989" s="583"/>
      <c r="AC989" s="571"/>
      <c r="AD989" s="813"/>
      <c r="AE989" s="646"/>
      <c r="AF989" s="730"/>
      <c r="AG989" s="646"/>
      <c r="AH989" s="730"/>
      <c r="AI989" s="646"/>
      <c r="AJ989" s="416">
        <f t="shared" si="216"/>
        <v>979</v>
      </c>
      <c r="AK989" s="416" t="str">
        <f t="shared" si="191"/>
        <v/>
      </c>
      <c r="AL989" s="416" t="str">
        <f t="shared" si="218"/>
        <v/>
      </c>
      <c r="AM989" s="416" t="str">
        <f t="shared" si="217"/>
        <v/>
      </c>
      <c r="AN989" s="731"/>
      <c r="AO989" s="732"/>
      <c r="AP989" s="732"/>
      <c r="AQ989" s="479"/>
      <c r="AR989" s="479"/>
      <c r="AS989" s="584"/>
      <c r="AT989" s="584"/>
      <c r="AU989" s="585" t="str">
        <f t="shared" si="185"/>
        <v/>
      </c>
      <c r="AV989" s="585" t="str">
        <f t="shared" si="186"/>
        <v/>
      </c>
      <c r="AW989" s="479"/>
      <c r="AX989" s="479"/>
      <c r="AY989" s="587" t="str">
        <f t="shared" si="192"/>
        <v/>
      </c>
      <c r="AZ989" s="587" t="str">
        <f t="shared" si="193"/>
        <v/>
      </c>
      <c r="BA989" s="587" t="str">
        <f t="shared" si="194"/>
        <v/>
      </c>
      <c r="BB989" s="587" t="str">
        <f t="shared" si="195"/>
        <v/>
      </c>
      <c r="BC989" s="587" t="str">
        <f t="shared" si="196"/>
        <v/>
      </c>
      <c r="BD989" s="587" t="str">
        <f t="shared" si="197"/>
        <v/>
      </c>
      <c r="BE989" s="808"/>
      <c r="BF989" s="646"/>
      <c r="BG989" s="649"/>
      <c r="BH989" s="649"/>
    </row>
    <row r="990" spans="2:60" ht="13.5" customHeight="1" x14ac:dyDescent="0.25">
      <c r="B990" s="401"/>
      <c r="D990" s="416">
        <f t="shared" si="219"/>
        <v>980</v>
      </c>
      <c r="E990" s="534"/>
      <c r="F990" s="534"/>
      <c r="G990" s="534"/>
      <c r="H990" s="534"/>
      <c r="I990" s="571"/>
      <c r="J990" s="571"/>
      <c r="K990" s="571"/>
      <c r="L990" s="571"/>
      <c r="M990" s="571"/>
      <c r="N990" s="484"/>
      <c r="O990" s="484"/>
      <c r="P990" s="586"/>
      <c r="Q990" s="571"/>
      <c r="R990" s="571"/>
      <c r="S990" s="571"/>
      <c r="T990" s="899"/>
      <c r="U990" s="756"/>
      <c r="V990" s="756"/>
      <c r="W990" s="581"/>
      <c r="X990" s="571"/>
      <c r="Y990" s="571"/>
      <c r="Z990" s="571"/>
      <c r="AA990" s="791"/>
      <c r="AB990" s="583"/>
      <c r="AC990" s="571"/>
      <c r="AD990" s="813"/>
      <c r="AE990" s="646"/>
      <c r="AF990" s="730"/>
      <c r="AG990" s="646"/>
      <c r="AH990" s="730"/>
      <c r="AI990" s="646"/>
      <c r="AJ990" s="416">
        <f t="shared" si="216"/>
        <v>980</v>
      </c>
      <c r="AK990" s="416" t="str">
        <f t="shared" si="191"/>
        <v/>
      </c>
      <c r="AL990" s="416" t="str">
        <f t="shared" si="218"/>
        <v/>
      </c>
      <c r="AM990" s="416" t="str">
        <f t="shared" si="217"/>
        <v/>
      </c>
      <c r="AN990" s="731"/>
      <c r="AO990" s="732"/>
      <c r="AP990" s="732"/>
      <c r="AQ990" s="479"/>
      <c r="AR990" s="479"/>
      <c r="AS990" s="584"/>
      <c r="AT990" s="584"/>
      <c r="AU990" s="585" t="str">
        <f t="shared" si="185"/>
        <v/>
      </c>
      <c r="AV990" s="585" t="str">
        <f t="shared" si="186"/>
        <v/>
      </c>
      <c r="AW990" s="479"/>
      <c r="AX990" s="479"/>
      <c r="AY990" s="587" t="str">
        <f t="shared" si="192"/>
        <v/>
      </c>
      <c r="AZ990" s="587" t="str">
        <f t="shared" si="193"/>
        <v/>
      </c>
      <c r="BA990" s="587" t="str">
        <f t="shared" si="194"/>
        <v/>
      </c>
      <c r="BB990" s="587" t="str">
        <f t="shared" si="195"/>
        <v/>
      </c>
      <c r="BC990" s="587" t="str">
        <f t="shared" si="196"/>
        <v/>
      </c>
      <c r="BD990" s="587" t="str">
        <f t="shared" si="197"/>
        <v/>
      </c>
      <c r="BE990" s="808"/>
      <c r="BF990" s="646"/>
      <c r="BG990" s="649"/>
      <c r="BH990" s="649"/>
    </row>
    <row r="991" spans="2:60" ht="13.5" customHeight="1" x14ac:dyDescent="0.25">
      <c r="B991" s="401"/>
      <c r="D991" s="416">
        <f t="shared" si="219"/>
        <v>981</v>
      </c>
      <c r="E991" s="534"/>
      <c r="F991" s="534"/>
      <c r="G991" s="534"/>
      <c r="H991" s="534"/>
      <c r="I991" s="571"/>
      <c r="J991" s="571"/>
      <c r="K991" s="571"/>
      <c r="L991" s="571"/>
      <c r="M991" s="571"/>
      <c r="N991" s="484"/>
      <c r="O991" s="484"/>
      <c r="P991" s="586"/>
      <c r="Q991" s="571"/>
      <c r="R991" s="571"/>
      <c r="S991" s="571"/>
      <c r="T991" s="899"/>
      <c r="U991" s="756"/>
      <c r="V991" s="756"/>
      <c r="W991" s="581"/>
      <c r="X991" s="571"/>
      <c r="Y991" s="571"/>
      <c r="Z991" s="571"/>
      <c r="AA991" s="791"/>
      <c r="AB991" s="583"/>
      <c r="AC991" s="571"/>
      <c r="AD991" s="813"/>
      <c r="AE991" s="646"/>
      <c r="AF991" s="730"/>
      <c r="AG991" s="646"/>
      <c r="AH991" s="730"/>
      <c r="AI991" s="646"/>
      <c r="AJ991" s="416">
        <f t="shared" si="216"/>
        <v>981</v>
      </c>
      <c r="AK991" s="416" t="str">
        <f t="shared" si="191"/>
        <v/>
      </c>
      <c r="AL991" s="416" t="str">
        <f t="shared" si="218"/>
        <v/>
      </c>
      <c r="AM991" s="416" t="str">
        <f t="shared" si="217"/>
        <v/>
      </c>
      <c r="AN991" s="731"/>
      <c r="AO991" s="732"/>
      <c r="AP991" s="732"/>
      <c r="AQ991" s="479"/>
      <c r="AR991" s="479"/>
      <c r="AS991" s="584"/>
      <c r="AT991" s="584"/>
      <c r="AU991" s="585" t="str">
        <f t="shared" si="185"/>
        <v/>
      </c>
      <c r="AV991" s="585" t="str">
        <f t="shared" si="186"/>
        <v/>
      </c>
      <c r="AW991" s="479"/>
      <c r="AX991" s="479"/>
      <c r="AY991" s="587" t="str">
        <f t="shared" si="192"/>
        <v/>
      </c>
      <c r="AZ991" s="587" t="str">
        <f t="shared" si="193"/>
        <v/>
      </c>
      <c r="BA991" s="587" t="str">
        <f t="shared" si="194"/>
        <v/>
      </c>
      <c r="BB991" s="587" t="str">
        <f t="shared" si="195"/>
        <v/>
      </c>
      <c r="BC991" s="587" t="str">
        <f t="shared" si="196"/>
        <v/>
      </c>
      <c r="BD991" s="587" t="str">
        <f t="shared" si="197"/>
        <v/>
      </c>
      <c r="BE991" s="808"/>
      <c r="BF991" s="646"/>
      <c r="BG991" s="649"/>
      <c r="BH991" s="649"/>
    </row>
    <row r="992" spans="2:60" ht="13.5" customHeight="1" x14ac:dyDescent="0.25">
      <c r="B992" s="401"/>
      <c r="D992" s="416">
        <f t="shared" si="219"/>
        <v>982</v>
      </c>
      <c r="E992" s="534"/>
      <c r="F992" s="534"/>
      <c r="G992" s="534"/>
      <c r="H992" s="534"/>
      <c r="I992" s="571"/>
      <c r="J992" s="571"/>
      <c r="K992" s="571"/>
      <c r="L992" s="571"/>
      <c r="M992" s="571"/>
      <c r="N992" s="484"/>
      <c r="O992" s="484"/>
      <c r="P992" s="586"/>
      <c r="Q992" s="571"/>
      <c r="R992" s="571"/>
      <c r="S992" s="571"/>
      <c r="T992" s="899"/>
      <c r="U992" s="756"/>
      <c r="V992" s="756"/>
      <c r="W992" s="581"/>
      <c r="X992" s="571"/>
      <c r="Y992" s="571"/>
      <c r="Z992" s="571"/>
      <c r="AA992" s="791"/>
      <c r="AB992" s="583"/>
      <c r="AC992" s="571"/>
      <c r="AD992" s="813"/>
      <c r="AE992" s="646"/>
      <c r="AF992" s="730"/>
      <c r="AG992" s="646"/>
      <c r="AH992" s="730"/>
      <c r="AI992" s="646"/>
      <c r="AJ992" s="416">
        <f t="shared" si="216"/>
        <v>982</v>
      </c>
      <c r="AK992" s="416" t="str">
        <f t="shared" si="191"/>
        <v/>
      </c>
      <c r="AL992" s="416" t="str">
        <f t="shared" si="218"/>
        <v/>
      </c>
      <c r="AM992" s="416" t="str">
        <f t="shared" si="217"/>
        <v/>
      </c>
      <c r="AN992" s="731"/>
      <c r="AO992" s="732"/>
      <c r="AP992" s="732"/>
      <c r="AQ992" s="479"/>
      <c r="AR992" s="479"/>
      <c r="AS992" s="584"/>
      <c r="AT992" s="584"/>
      <c r="AU992" s="585" t="str">
        <f t="shared" si="185"/>
        <v/>
      </c>
      <c r="AV992" s="585" t="str">
        <f t="shared" si="186"/>
        <v/>
      </c>
      <c r="AW992" s="479"/>
      <c r="AX992" s="479"/>
      <c r="AY992" s="587" t="str">
        <f t="shared" si="192"/>
        <v/>
      </c>
      <c r="AZ992" s="587" t="str">
        <f t="shared" si="193"/>
        <v/>
      </c>
      <c r="BA992" s="587" t="str">
        <f t="shared" si="194"/>
        <v/>
      </c>
      <c r="BB992" s="587" t="str">
        <f t="shared" si="195"/>
        <v/>
      </c>
      <c r="BC992" s="587" t="str">
        <f t="shared" si="196"/>
        <v/>
      </c>
      <c r="BD992" s="587" t="str">
        <f t="shared" si="197"/>
        <v/>
      </c>
      <c r="BE992" s="808"/>
      <c r="BF992" s="646"/>
      <c r="BG992" s="649"/>
      <c r="BH992" s="649"/>
    </row>
    <row r="993" spans="2:60" ht="13.5" customHeight="1" x14ac:dyDescent="0.25">
      <c r="B993" s="401"/>
      <c r="D993" s="416">
        <f t="shared" si="219"/>
        <v>983</v>
      </c>
      <c r="E993" s="534"/>
      <c r="F993" s="534"/>
      <c r="G993" s="534"/>
      <c r="H993" s="534"/>
      <c r="I993" s="571"/>
      <c r="J993" s="571"/>
      <c r="K993" s="571"/>
      <c r="L993" s="571"/>
      <c r="M993" s="571"/>
      <c r="N993" s="484"/>
      <c r="O993" s="484"/>
      <c r="P993" s="586"/>
      <c r="Q993" s="571"/>
      <c r="R993" s="571"/>
      <c r="S993" s="571"/>
      <c r="T993" s="899"/>
      <c r="U993" s="756"/>
      <c r="V993" s="756"/>
      <c r="W993" s="581"/>
      <c r="X993" s="571"/>
      <c r="Y993" s="571"/>
      <c r="Z993" s="571"/>
      <c r="AA993" s="791"/>
      <c r="AB993" s="583"/>
      <c r="AC993" s="571"/>
      <c r="AD993" s="813"/>
      <c r="AE993" s="646"/>
      <c r="AF993" s="730"/>
      <c r="AG993" s="646"/>
      <c r="AH993" s="730"/>
      <c r="AI993" s="646"/>
      <c r="AJ993" s="416">
        <f t="shared" si="216"/>
        <v>983</v>
      </c>
      <c r="AK993" s="416" t="str">
        <f t="shared" si="191"/>
        <v/>
      </c>
      <c r="AL993" s="416" t="str">
        <f t="shared" si="218"/>
        <v/>
      </c>
      <c r="AM993" s="416" t="str">
        <f t="shared" si="217"/>
        <v/>
      </c>
      <c r="AN993" s="731"/>
      <c r="AO993" s="732"/>
      <c r="AP993" s="732"/>
      <c r="AQ993" s="479"/>
      <c r="AR993" s="479"/>
      <c r="AS993" s="584"/>
      <c r="AT993" s="584"/>
      <c r="AU993" s="585" t="str">
        <f t="shared" si="185"/>
        <v/>
      </c>
      <c r="AV993" s="585" t="str">
        <f t="shared" si="186"/>
        <v/>
      </c>
      <c r="AW993" s="479"/>
      <c r="AX993" s="479"/>
      <c r="AY993" s="587" t="str">
        <f t="shared" si="192"/>
        <v/>
      </c>
      <c r="AZ993" s="587" t="str">
        <f t="shared" si="193"/>
        <v/>
      </c>
      <c r="BA993" s="587" t="str">
        <f t="shared" si="194"/>
        <v/>
      </c>
      <c r="BB993" s="587" t="str">
        <f t="shared" si="195"/>
        <v/>
      </c>
      <c r="BC993" s="587" t="str">
        <f t="shared" si="196"/>
        <v/>
      </c>
      <c r="BD993" s="587" t="str">
        <f t="shared" si="197"/>
        <v/>
      </c>
      <c r="BE993" s="808"/>
      <c r="BF993" s="646"/>
      <c r="BG993" s="649"/>
      <c r="BH993" s="649"/>
    </row>
    <row r="994" spans="2:60" ht="13.5" customHeight="1" x14ac:dyDescent="0.25">
      <c r="B994" s="401"/>
      <c r="D994" s="416">
        <f t="shared" si="219"/>
        <v>984</v>
      </c>
      <c r="E994" s="534"/>
      <c r="F994" s="534"/>
      <c r="G994" s="534"/>
      <c r="H994" s="534"/>
      <c r="I994" s="571"/>
      <c r="J994" s="571"/>
      <c r="K994" s="571"/>
      <c r="L994" s="571"/>
      <c r="M994" s="571"/>
      <c r="N994" s="484"/>
      <c r="O994" s="484"/>
      <c r="P994" s="586"/>
      <c r="Q994" s="571"/>
      <c r="R994" s="571"/>
      <c r="S994" s="571"/>
      <c r="T994" s="899"/>
      <c r="U994" s="756"/>
      <c r="V994" s="756"/>
      <c r="W994" s="581"/>
      <c r="X994" s="571"/>
      <c r="Y994" s="571"/>
      <c r="Z994" s="571"/>
      <c r="AA994" s="791"/>
      <c r="AB994" s="583"/>
      <c r="AC994" s="571"/>
      <c r="AD994" s="813"/>
      <c r="AE994" s="646"/>
      <c r="AF994" s="730"/>
      <c r="AG994" s="646"/>
      <c r="AH994" s="730"/>
      <c r="AI994" s="646"/>
      <c r="AJ994" s="416">
        <f t="shared" si="216"/>
        <v>984</v>
      </c>
      <c r="AK994" s="416" t="str">
        <f t="shared" si="191"/>
        <v/>
      </c>
      <c r="AL994" s="416" t="str">
        <f t="shared" si="218"/>
        <v/>
      </c>
      <c r="AM994" s="416" t="str">
        <f t="shared" si="217"/>
        <v/>
      </c>
      <c r="AN994" s="731"/>
      <c r="AO994" s="732"/>
      <c r="AP994" s="732"/>
      <c r="AQ994" s="479"/>
      <c r="AR994" s="479"/>
      <c r="AS994" s="584"/>
      <c r="AT994" s="584"/>
      <c r="AU994" s="585" t="str">
        <f t="shared" si="185"/>
        <v/>
      </c>
      <c r="AV994" s="585" t="str">
        <f t="shared" si="186"/>
        <v/>
      </c>
      <c r="AW994" s="479"/>
      <c r="AX994" s="479"/>
      <c r="AY994" s="587" t="str">
        <f t="shared" si="192"/>
        <v/>
      </c>
      <c r="AZ994" s="587" t="str">
        <f t="shared" si="193"/>
        <v/>
      </c>
      <c r="BA994" s="587" t="str">
        <f t="shared" si="194"/>
        <v/>
      </c>
      <c r="BB994" s="587" t="str">
        <f t="shared" si="195"/>
        <v/>
      </c>
      <c r="BC994" s="587" t="str">
        <f t="shared" si="196"/>
        <v/>
      </c>
      <c r="BD994" s="587" t="str">
        <f t="shared" si="197"/>
        <v/>
      </c>
      <c r="BE994" s="808"/>
      <c r="BF994" s="646"/>
      <c r="BG994" s="649"/>
      <c r="BH994" s="649"/>
    </row>
    <row r="995" spans="2:60" ht="13.5" customHeight="1" x14ac:dyDescent="0.25">
      <c r="B995" s="401"/>
      <c r="D995" s="416">
        <f t="shared" si="219"/>
        <v>985</v>
      </c>
      <c r="E995" s="534"/>
      <c r="F995" s="534"/>
      <c r="G995" s="534"/>
      <c r="H995" s="534"/>
      <c r="I995" s="571"/>
      <c r="J995" s="571"/>
      <c r="K995" s="571"/>
      <c r="L995" s="571"/>
      <c r="M995" s="571"/>
      <c r="N995" s="484"/>
      <c r="O995" s="484"/>
      <c r="P995" s="586"/>
      <c r="Q995" s="571"/>
      <c r="R995" s="571"/>
      <c r="S995" s="571"/>
      <c r="T995" s="899"/>
      <c r="U995" s="756"/>
      <c r="V995" s="756"/>
      <c r="W995" s="581"/>
      <c r="X995" s="571"/>
      <c r="Y995" s="571"/>
      <c r="Z995" s="571"/>
      <c r="AA995" s="791"/>
      <c r="AB995" s="583"/>
      <c r="AC995" s="571"/>
      <c r="AD995" s="813"/>
      <c r="AE995" s="646"/>
      <c r="AF995" s="730"/>
      <c r="AG995" s="646"/>
      <c r="AH995" s="730"/>
      <c r="AI995" s="646"/>
      <c r="AJ995" s="416">
        <f t="shared" si="216"/>
        <v>985</v>
      </c>
      <c r="AK995" s="416" t="str">
        <f t="shared" si="191"/>
        <v/>
      </c>
      <c r="AL995" s="416" t="str">
        <f t="shared" si="218"/>
        <v/>
      </c>
      <c r="AM995" s="416" t="str">
        <f t="shared" si="217"/>
        <v/>
      </c>
      <c r="AN995" s="731"/>
      <c r="AO995" s="732"/>
      <c r="AP995" s="732"/>
      <c r="AQ995" s="479"/>
      <c r="AR995" s="479"/>
      <c r="AS995" s="584"/>
      <c r="AT995" s="584"/>
      <c r="AU995" s="585" t="str">
        <f t="shared" si="185"/>
        <v/>
      </c>
      <c r="AV995" s="585" t="str">
        <f t="shared" si="186"/>
        <v/>
      </c>
      <c r="AW995" s="479"/>
      <c r="AX995" s="479"/>
      <c r="AY995" s="587" t="str">
        <f t="shared" si="192"/>
        <v/>
      </c>
      <c r="AZ995" s="587" t="str">
        <f t="shared" si="193"/>
        <v/>
      </c>
      <c r="BA995" s="587" t="str">
        <f t="shared" si="194"/>
        <v/>
      </c>
      <c r="BB995" s="587" t="str">
        <f t="shared" si="195"/>
        <v/>
      </c>
      <c r="BC995" s="587" t="str">
        <f t="shared" si="196"/>
        <v/>
      </c>
      <c r="BD995" s="587" t="str">
        <f t="shared" si="197"/>
        <v/>
      </c>
      <c r="BE995" s="808"/>
      <c r="BF995" s="646"/>
      <c r="BG995" s="649"/>
      <c r="BH995" s="649"/>
    </row>
    <row r="996" spans="2:60" ht="13.5" customHeight="1" x14ac:dyDescent="0.25">
      <c r="B996" s="401"/>
      <c r="D996" s="416">
        <f t="shared" si="219"/>
        <v>986</v>
      </c>
      <c r="E996" s="534"/>
      <c r="F996" s="534"/>
      <c r="G996" s="534"/>
      <c r="H996" s="534"/>
      <c r="I996" s="571"/>
      <c r="J996" s="571"/>
      <c r="K996" s="571"/>
      <c r="L996" s="571"/>
      <c r="M996" s="571"/>
      <c r="N996" s="484"/>
      <c r="O996" s="484"/>
      <c r="P996" s="586"/>
      <c r="Q996" s="571"/>
      <c r="R996" s="571"/>
      <c r="S996" s="571"/>
      <c r="T996" s="899"/>
      <c r="U996" s="756"/>
      <c r="V996" s="756"/>
      <c r="W996" s="581"/>
      <c r="X996" s="571"/>
      <c r="Y996" s="571"/>
      <c r="Z996" s="571"/>
      <c r="AA996" s="791"/>
      <c r="AB996" s="583"/>
      <c r="AC996" s="571"/>
      <c r="AD996" s="813"/>
      <c r="AE996" s="646"/>
      <c r="AF996" s="730"/>
      <c r="AG996" s="646"/>
      <c r="AH996" s="730"/>
      <c r="AI996" s="646"/>
      <c r="AJ996" s="416">
        <f t="shared" si="216"/>
        <v>986</v>
      </c>
      <c r="AK996" s="416" t="str">
        <f t="shared" si="191"/>
        <v/>
      </c>
      <c r="AL996" s="416" t="str">
        <f t="shared" si="218"/>
        <v/>
      </c>
      <c r="AM996" s="416" t="str">
        <f t="shared" si="217"/>
        <v/>
      </c>
      <c r="AN996" s="731"/>
      <c r="AO996" s="732"/>
      <c r="AP996" s="732"/>
      <c r="AQ996" s="479"/>
      <c r="AR996" s="479"/>
      <c r="AS996" s="584"/>
      <c r="AT996" s="584"/>
      <c r="AU996" s="585" t="str">
        <f t="shared" si="185"/>
        <v/>
      </c>
      <c r="AV996" s="585" t="str">
        <f t="shared" si="186"/>
        <v/>
      </c>
      <c r="AW996" s="479"/>
      <c r="AX996" s="479"/>
      <c r="AY996" s="587" t="str">
        <f t="shared" si="192"/>
        <v/>
      </c>
      <c r="AZ996" s="587" t="str">
        <f t="shared" si="193"/>
        <v/>
      </c>
      <c r="BA996" s="587" t="str">
        <f t="shared" si="194"/>
        <v/>
      </c>
      <c r="BB996" s="587" t="str">
        <f t="shared" si="195"/>
        <v/>
      </c>
      <c r="BC996" s="587" t="str">
        <f t="shared" si="196"/>
        <v/>
      </c>
      <c r="BD996" s="587" t="str">
        <f t="shared" si="197"/>
        <v/>
      </c>
      <c r="BE996" s="808"/>
      <c r="BF996" s="646"/>
      <c r="BG996" s="649"/>
      <c r="BH996" s="649"/>
    </row>
    <row r="997" spans="2:60" ht="13.5" customHeight="1" x14ac:dyDescent="0.25">
      <c r="B997" s="401"/>
      <c r="D997" s="416">
        <f t="shared" si="219"/>
        <v>987</v>
      </c>
      <c r="E997" s="534"/>
      <c r="F997" s="534"/>
      <c r="G997" s="534"/>
      <c r="H997" s="534"/>
      <c r="I997" s="571"/>
      <c r="J997" s="571"/>
      <c r="K997" s="571"/>
      <c r="L997" s="571"/>
      <c r="M997" s="571"/>
      <c r="N997" s="484"/>
      <c r="O997" s="484"/>
      <c r="P997" s="586"/>
      <c r="Q997" s="571"/>
      <c r="R997" s="571"/>
      <c r="S997" s="571"/>
      <c r="T997" s="899"/>
      <c r="U997" s="756"/>
      <c r="V997" s="756"/>
      <c r="W997" s="581"/>
      <c r="X997" s="571"/>
      <c r="Y997" s="571"/>
      <c r="Z997" s="571"/>
      <c r="AA997" s="791"/>
      <c r="AB997" s="583"/>
      <c r="AC997" s="571"/>
      <c r="AD997" s="813"/>
      <c r="AE997" s="646"/>
      <c r="AF997" s="730"/>
      <c r="AG997" s="646"/>
      <c r="AH997" s="730"/>
      <c r="AI997" s="646"/>
      <c r="AJ997" s="416">
        <f t="shared" si="216"/>
        <v>987</v>
      </c>
      <c r="AK997" s="416" t="str">
        <f t="shared" si="191"/>
        <v/>
      </c>
      <c r="AL997" s="416" t="str">
        <f t="shared" si="218"/>
        <v/>
      </c>
      <c r="AM997" s="416" t="str">
        <f t="shared" si="217"/>
        <v/>
      </c>
      <c r="AN997" s="731"/>
      <c r="AO997" s="732"/>
      <c r="AP997" s="732"/>
      <c r="AQ997" s="479"/>
      <c r="AR997" s="479"/>
      <c r="AS997" s="584"/>
      <c r="AT997" s="584"/>
      <c r="AU997" s="585" t="str">
        <f t="shared" si="185"/>
        <v/>
      </c>
      <c r="AV997" s="585" t="str">
        <f t="shared" si="186"/>
        <v/>
      </c>
      <c r="AW997" s="479"/>
      <c r="AX997" s="479"/>
      <c r="AY997" s="587" t="str">
        <f t="shared" si="192"/>
        <v/>
      </c>
      <c r="AZ997" s="587" t="str">
        <f t="shared" si="193"/>
        <v/>
      </c>
      <c r="BA997" s="587" t="str">
        <f t="shared" si="194"/>
        <v/>
      </c>
      <c r="BB997" s="587" t="str">
        <f t="shared" si="195"/>
        <v/>
      </c>
      <c r="BC997" s="587" t="str">
        <f t="shared" si="196"/>
        <v/>
      </c>
      <c r="BD997" s="587" t="str">
        <f t="shared" si="197"/>
        <v/>
      </c>
      <c r="BE997" s="808"/>
      <c r="BF997" s="646"/>
      <c r="BG997" s="649"/>
      <c r="BH997" s="649"/>
    </row>
    <row r="998" spans="2:60" ht="13.5" customHeight="1" x14ac:dyDescent="0.25">
      <c r="B998" s="401"/>
      <c r="D998" s="416">
        <f t="shared" si="219"/>
        <v>988</v>
      </c>
      <c r="E998" s="534"/>
      <c r="F998" s="534"/>
      <c r="G998" s="534"/>
      <c r="H998" s="534"/>
      <c r="I998" s="571"/>
      <c r="J998" s="571"/>
      <c r="K998" s="571"/>
      <c r="L998" s="571"/>
      <c r="M998" s="571"/>
      <c r="N998" s="484"/>
      <c r="O998" s="484"/>
      <c r="P998" s="586"/>
      <c r="Q998" s="571"/>
      <c r="R998" s="571"/>
      <c r="S998" s="571"/>
      <c r="T998" s="899"/>
      <c r="U998" s="756"/>
      <c r="V998" s="756"/>
      <c r="W998" s="581"/>
      <c r="X998" s="571"/>
      <c r="Y998" s="571"/>
      <c r="Z998" s="571"/>
      <c r="AA998" s="791"/>
      <c r="AB998" s="583"/>
      <c r="AC998" s="571"/>
      <c r="AD998" s="813"/>
      <c r="AE998" s="646"/>
      <c r="AF998" s="730"/>
      <c r="AG998" s="646"/>
      <c r="AH998" s="730"/>
      <c r="AI998" s="646"/>
      <c r="AJ998" s="416">
        <f t="shared" si="216"/>
        <v>988</v>
      </c>
      <c r="AK998" s="416" t="str">
        <f t="shared" si="191"/>
        <v/>
      </c>
      <c r="AL998" s="416" t="str">
        <f t="shared" si="218"/>
        <v/>
      </c>
      <c r="AM998" s="416" t="str">
        <f t="shared" si="217"/>
        <v/>
      </c>
      <c r="AN998" s="731"/>
      <c r="AO998" s="732"/>
      <c r="AP998" s="732"/>
      <c r="AQ998" s="479"/>
      <c r="AR998" s="479"/>
      <c r="AS998" s="584"/>
      <c r="AT998" s="584"/>
      <c r="AU998" s="585" t="str">
        <f t="shared" si="185"/>
        <v/>
      </c>
      <c r="AV998" s="585" t="str">
        <f t="shared" si="186"/>
        <v/>
      </c>
      <c r="AW998" s="479"/>
      <c r="AX998" s="479"/>
      <c r="AY998" s="587" t="str">
        <f t="shared" si="192"/>
        <v/>
      </c>
      <c r="AZ998" s="587" t="str">
        <f t="shared" si="193"/>
        <v/>
      </c>
      <c r="BA998" s="587" t="str">
        <f t="shared" si="194"/>
        <v/>
      </c>
      <c r="BB998" s="587" t="str">
        <f t="shared" si="195"/>
        <v/>
      </c>
      <c r="BC998" s="587" t="str">
        <f t="shared" si="196"/>
        <v/>
      </c>
      <c r="BD998" s="587" t="str">
        <f t="shared" si="197"/>
        <v/>
      </c>
      <c r="BE998" s="808"/>
      <c r="BF998" s="646"/>
      <c r="BG998" s="649"/>
      <c r="BH998" s="649"/>
    </row>
    <row r="999" spans="2:60" ht="13.5" customHeight="1" x14ac:dyDescent="0.25">
      <c r="B999" s="401"/>
      <c r="D999" s="416">
        <f t="shared" si="219"/>
        <v>989</v>
      </c>
      <c r="E999" s="534"/>
      <c r="F999" s="534"/>
      <c r="G999" s="534"/>
      <c r="H999" s="534"/>
      <c r="I999" s="571"/>
      <c r="J999" s="571"/>
      <c r="K999" s="571"/>
      <c r="L999" s="571"/>
      <c r="M999" s="571"/>
      <c r="N999" s="484"/>
      <c r="O999" s="484"/>
      <c r="P999" s="586"/>
      <c r="Q999" s="571"/>
      <c r="R999" s="571"/>
      <c r="S999" s="571"/>
      <c r="T999" s="899"/>
      <c r="U999" s="756"/>
      <c r="V999" s="756"/>
      <c r="W999" s="581"/>
      <c r="X999" s="571"/>
      <c r="Y999" s="571"/>
      <c r="Z999" s="571"/>
      <c r="AA999" s="791"/>
      <c r="AB999" s="583"/>
      <c r="AC999" s="571"/>
      <c r="AD999" s="813"/>
      <c r="AE999" s="646"/>
      <c r="AF999" s="730"/>
      <c r="AG999" s="646"/>
      <c r="AH999" s="730"/>
      <c r="AI999" s="646"/>
      <c r="AJ999" s="416">
        <f t="shared" si="216"/>
        <v>989</v>
      </c>
      <c r="AK999" s="416" t="str">
        <f t="shared" si="191"/>
        <v/>
      </c>
      <c r="AL999" s="416" t="str">
        <f t="shared" si="218"/>
        <v/>
      </c>
      <c r="AM999" s="416" t="str">
        <f t="shared" si="217"/>
        <v/>
      </c>
      <c r="AN999" s="731"/>
      <c r="AO999" s="732"/>
      <c r="AP999" s="732"/>
      <c r="AQ999" s="479"/>
      <c r="AR999" s="479"/>
      <c r="AS999" s="584"/>
      <c r="AT999" s="584"/>
      <c r="AU999" s="585" t="str">
        <f t="shared" si="185"/>
        <v/>
      </c>
      <c r="AV999" s="585" t="str">
        <f t="shared" si="186"/>
        <v/>
      </c>
      <c r="AW999" s="479"/>
      <c r="AX999" s="479"/>
      <c r="AY999" s="587" t="str">
        <f t="shared" si="192"/>
        <v/>
      </c>
      <c r="AZ999" s="587" t="str">
        <f t="shared" si="193"/>
        <v/>
      </c>
      <c r="BA999" s="587" t="str">
        <f t="shared" si="194"/>
        <v/>
      </c>
      <c r="BB999" s="587" t="str">
        <f t="shared" si="195"/>
        <v/>
      </c>
      <c r="BC999" s="587" t="str">
        <f t="shared" si="196"/>
        <v/>
      </c>
      <c r="BD999" s="587" t="str">
        <f t="shared" si="197"/>
        <v/>
      </c>
      <c r="BE999" s="808"/>
      <c r="BF999" s="646"/>
      <c r="BG999" s="649"/>
      <c r="BH999" s="649"/>
    </row>
    <row r="1000" spans="2:60" ht="13.5" customHeight="1" x14ac:dyDescent="0.25">
      <c r="B1000" s="401"/>
      <c r="D1000" s="416">
        <f t="shared" si="219"/>
        <v>990</v>
      </c>
      <c r="E1000" s="534"/>
      <c r="F1000" s="534"/>
      <c r="G1000" s="534"/>
      <c r="H1000" s="534"/>
      <c r="I1000" s="571"/>
      <c r="J1000" s="571"/>
      <c r="K1000" s="571"/>
      <c r="L1000" s="571"/>
      <c r="M1000" s="571"/>
      <c r="N1000" s="484"/>
      <c r="O1000" s="484"/>
      <c r="P1000" s="586"/>
      <c r="Q1000" s="571"/>
      <c r="R1000" s="571"/>
      <c r="S1000" s="571"/>
      <c r="T1000" s="899"/>
      <c r="U1000" s="756"/>
      <c r="V1000" s="756"/>
      <c r="W1000" s="581"/>
      <c r="X1000" s="571"/>
      <c r="Y1000" s="571"/>
      <c r="Z1000" s="571"/>
      <c r="AA1000" s="791"/>
      <c r="AB1000" s="583"/>
      <c r="AC1000" s="571"/>
      <c r="AD1000" s="813"/>
      <c r="AE1000" s="646"/>
      <c r="AF1000" s="730"/>
      <c r="AG1000" s="646"/>
      <c r="AH1000" s="730"/>
      <c r="AI1000" s="646"/>
      <c r="AJ1000" s="416">
        <f>AJ999+1</f>
        <v>990</v>
      </c>
      <c r="AK1000" s="416" t="str">
        <f t="shared" si="191"/>
        <v/>
      </c>
      <c r="AL1000" s="416" t="str">
        <f t="shared" si="218"/>
        <v/>
      </c>
      <c r="AM1000" s="416" t="str">
        <f t="shared" si="217"/>
        <v/>
      </c>
      <c r="AN1000" s="731"/>
      <c r="AO1000" s="732"/>
      <c r="AP1000" s="732"/>
      <c r="AQ1000" s="479"/>
      <c r="AR1000" s="479"/>
      <c r="AS1000" s="584"/>
      <c r="AT1000" s="584"/>
      <c r="AU1000" s="585" t="str">
        <f t="shared" si="185"/>
        <v/>
      </c>
      <c r="AV1000" s="585" t="str">
        <f t="shared" si="186"/>
        <v/>
      </c>
      <c r="AW1000" s="479"/>
      <c r="AX1000" s="479"/>
      <c r="AY1000" s="587" t="str">
        <f t="shared" si="192"/>
        <v/>
      </c>
      <c r="AZ1000" s="587" t="str">
        <f t="shared" si="193"/>
        <v/>
      </c>
      <c r="BA1000" s="587" t="str">
        <f t="shared" si="194"/>
        <v/>
      </c>
      <c r="BB1000" s="587" t="str">
        <f t="shared" si="195"/>
        <v/>
      </c>
      <c r="BC1000" s="587" t="str">
        <f t="shared" si="196"/>
        <v/>
      </c>
      <c r="BD1000" s="587" t="str">
        <f t="shared" si="197"/>
        <v/>
      </c>
      <c r="BE1000" s="808"/>
      <c r="BF1000" s="646"/>
      <c r="BG1000" s="649"/>
      <c r="BH1000" s="649"/>
    </row>
    <row r="1001" spans="2:60" ht="13.5" customHeight="1" x14ac:dyDescent="0.25">
      <c r="B1001" s="401"/>
      <c r="D1001" s="416">
        <f>D1000+1</f>
        <v>991</v>
      </c>
      <c r="E1001" s="534"/>
      <c r="F1001" s="534"/>
      <c r="G1001" s="534"/>
      <c r="H1001" s="534"/>
      <c r="I1001" s="571"/>
      <c r="J1001" s="571"/>
      <c r="K1001" s="571"/>
      <c r="L1001" s="571"/>
      <c r="M1001" s="571"/>
      <c r="N1001" s="484"/>
      <c r="O1001" s="484"/>
      <c r="P1001" s="586"/>
      <c r="Q1001" s="571"/>
      <c r="R1001" s="571"/>
      <c r="S1001" s="571"/>
      <c r="T1001" s="899"/>
      <c r="U1001" s="756"/>
      <c r="V1001" s="756"/>
      <c r="W1001" s="581"/>
      <c r="X1001" s="571"/>
      <c r="Y1001" s="571"/>
      <c r="Z1001" s="571"/>
      <c r="AA1001" s="791"/>
      <c r="AB1001" s="583"/>
      <c r="AC1001" s="571"/>
      <c r="AD1001" s="813"/>
      <c r="AE1001" s="646"/>
      <c r="AF1001" s="730"/>
      <c r="AG1001" s="646"/>
      <c r="AH1001" s="730"/>
      <c r="AI1001" s="646"/>
      <c r="AJ1001" s="416">
        <f>AJ1000+1</f>
        <v>991</v>
      </c>
      <c r="AK1001" s="416" t="str">
        <f t="shared" si="191"/>
        <v/>
      </c>
      <c r="AL1001" s="416" t="str">
        <f t="shared" si="218"/>
        <v/>
      </c>
      <c r="AM1001" s="416" t="str">
        <f t="shared" si="217"/>
        <v/>
      </c>
      <c r="AN1001" s="731"/>
      <c r="AO1001" s="732"/>
      <c r="AP1001" s="732"/>
      <c r="AQ1001" s="479"/>
      <c r="AR1001" s="479"/>
      <c r="AS1001" s="584"/>
      <c r="AT1001" s="584"/>
      <c r="AU1001" s="585" t="str">
        <f t="shared" si="185"/>
        <v/>
      </c>
      <c r="AV1001" s="585" t="str">
        <f t="shared" si="186"/>
        <v/>
      </c>
      <c r="AW1001" s="479"/>
      <c r="AX1001" s="479"/>
      <c r="AY1001" s="587" t="str">
        <f t="shared" si="192"/>
        <v/>
      </c>
      <c r="AZ1001" s="587" t="str">
        <f t="shared" si="193"/>
        <v/>
      </c>
      <c r="BA1001" s="587" t="str">
        <f t="shared" si="194"/>
        <v/>
      </c>
      <c r="BB1001" s="587" t="str">
        <f t="shared" si="195"/>
        <v/>
      </c>
      <c r="BC1001" s="587" t="str">
        <f t="shared" si="196"/>
        <v/>
      </c>
      <c r="BD1001" s="587" t="str">
        <f t="shared" si="197"/>
        <v/>
      </c>
      <c r="BE1001" s="808"/>
      <c r="BF1001" s="646"/>
      <c r="BG1001" s="649"/>
      <c r="BH1001" s="649"/>
    </row>
    <row r="1002" spans="2:60" ht="13.5" customHeight="1" x14ac:dyDescent="0.25">
      <c r="B1002" s="401"/>
      <c r="D1002" s="416">
        <f>D1001+1</f>
        <v>992</v>
      </c>
      <c r="E1002" s="534"/>
      <c r="F1002" s="534"/>
      <c r="G1002" s="534"/>
      <c r="H1002" s="534"/>
      <c r="I1002" s="571"/>
      <c r="J1002" s="571"/>
      <c r="K1002" s="571"/>
      <c r="L1002" s="571"/>
      <c r="M1002" s="571"/>
      <c r="N1002" s="484"/>
      <c r="O1002" s="484"/>
      <c r="P1002" s="586"/>
      <c r="Q1002" s="571"/>
      <c r="R1002" s="571"/>
      <c r="S1002" s="571"/>
      <c r="T1002" s="899"/>
      <c r="U1002" s="756"/>
      <c r="V1002" s="756"/>
      <c r="W1002" s="581"/>
      <c r="X1002" s="571"/>
      <c r="Y1002" s="571"/>
      <c r="Z1002" s="571"/>
      <c r="AA1002" s="791"/>
      <c r="AB1002" s="583"/>
      <c r="AC1002" s="571"/>
      <c r="AD1002" s="813"/>
      <c r="AE1002" s="646"/>
      <c r="AF1002" s="730"/>
      <c r="AG1002" s="646"/>
      <c r="AH1002" s="730"/>
      <c r="AI1002" s="646"/>
      <c r="AJ1002" s="416">
        <f t="shared" ref="AJ1002:AJ1029" si="220">AJ1001+1</f>
        <v>992</v>
      </c>
      <c r="AK1002" s="416" t="str">
        <f t="shared" si="191"/>
        <v/>
      </c>
      <c r="AL1002" s="416" t="str">
        <f t="shared" si="218"/>
        <v/>
      </c>
      <c r="AM1002" s="416" t="str">
        <f t="shared" si="217"/>
        <v/>
      </c>
      <c r="AN1002" s="731"/>
      <c r="AO1002" s="732"/>
      <c r="AP1002" s="732"/>
      <c r="AQ1002" s="479"/>
      <c r="AR1002" s="479"/>
      <c r="AS1002" s="584"/>
      <c r="AT1002" s="584"/>
      <c r="AU1002" s="585" t="str">
        <f t="shared" ref="AU1002:AU1065" si="221">IF(P1002="","",IF(L1002="○",AO1002*3.6/1000*P1002*AQ1002*AS1002+AP1002*3.6/1000*P1002*AR1002*AT1002,""))</f>
        <v/>
      </c>
      <c r="AV1002" s="585" t="str">
        <f t="shared" ref="AV1002:AV1065" si="222">IF(P1002="","",IF(L1002&lt;&gt;"○",AO1002/1000*P1002*AQ1002*AS1002+AP1002/1000*P1002*AR1002*AT1002,""))</f>
        <v/>
      </c>
      <c r="AW1002" s="479"/>
      <c r="AX1002" s="479"/>
      <c r="AY1002" s="587" t="str">
        <f t="shared" si="192"/>
        <v/>
      </c>
      <c r="AZ1002" s="587" t="str">
        <f t="shared" si="193"/>
        <v/>
      </c>
      <c r="BA1002" s="587" t="str">
        <f t="shared" si="194"/>
        <v/>
      </c>
      <c r="BB1002" s="587" t="str">
        <f t="shared" si="195"/>
        <v/>
      </c>
      <c r="BC1002" s="587" t="str">
        <f t="shared" si="196"/>
        <v/>
      </c>
      <c r="BD1002" s="587" t="str">
        <f t="shared" si="197"/>
        <v/>
      </c>
      <c r="BE1002" s="808"/>
      <c r="BF1002" s="646"/>
      <c r="BG1002" s="649"/>
      <c r="BH1002" s="649"/>
    </row>
    <row r="1003" spans="2:60" ht="13.5" customHeight="1" x14ac:dyDescent="0.25">
      <c r="B1003" s="401"/>
      <c r="D1003" s="416">
        <f>D1002+1</f>
        <v>993</v>
      </c>
      <c r="E1003" s="534"/>
      <c r="F1003" s="534"/>
      <c r="G1003" s="534"/>
      <c r="H1003" s="534"/>
      <c r="I1003" s="571"/>
      <c r="J1003" s="571"/>
      <c r="K1003" s="571"/>
      <c r="L1003" s="571"/>
      <c r="M1003" s="571"/>
      <c r="N1003" s="484"/>
      <c r="O1003" s="484"/>
      <c r="P1003" s="586"/>
      <c r="Q1003" s="571"/>
      <c r="R1003" s="571"/>
      <c r="S1003" s="571"/>
      <c r="T1003" s="899"/>
      <c r="U1003" s="756"/>
      <c r="V1003" s="756"/>
      <c r="W1003" s="581"/>
      <c r="X1003" s="571"/>
      <c r="Y1003" s="571"/>
      <c r="Z1003" s="571"/>
      <c r="AA1003" s="791"/>
      <c r="AB1003" s="583"/>
      <c r="AC1003" s="571"/>
      <c r="AD1003" s="813"/>
      <c r="AE1003" s="646"/>
      <c r="AF1003" s="730"/>
      <c r="AG1003" s="646"/>
      <c r="AH1003" s="730"/>
      <c r="AI1003" s="646"/>
      <c r="AJ1003" s="416">
        <f t="shared" si="220"/>
        <v>993</v>
      </c>
      <c r="AK1003" s="416" t="str">
        <f t="shared" si="191"/>
        <v/>
      </c>
      <c r="AL1003" s="416" t="str">
        <f t="shared" si="218"/>
        <v/>
      </c>
      <c r="AM1003" s="416" t="str">
        <f t="shared" si="217"/>
        <v/>
      </c>
      <c r="AN1003" s="731"/>
      <c r="AO1003" s="732"/>
      <c r="AP1003" s="732"/>
      <c r="AQ1003" s="479"/>
      <c r="AR1003" s="479"/>
      <c r="AS1003" s="584"/>
      <c r="AT1003" s="584"/>
      <c r="AU1003" s="585" t="str">
        <f t="shared" si="221"/>
        <v/>
      </c>
      <c r="AV1003" s="585" t="str">
        <f t="shared" si="222"/>
        <v/>
      </c>
      <c r="AW1003" s="479"/>
      <c r="AX1003" s="479"/>
      <c r="AY1003" s="587" t="str">
        <f t="shared" si="192"/>
        <v/>
      </c>
      <c r="AZ1003" s="587" t="str">
        <f t="shared" si="193"/>
        <v/>
      </c>
      <c r="BA1003" s="587" t="str">
        <f t="shared" si="194"/>
        <v/>
      </c>
      <c r="BB1003" s="587" t="str">
        <f t="shared" si="195"/>
        <v/>
      </c>
      <c r="BC1003" s="587" t="str">
        <f t="shared" si="196"/>
        <v/>
      </c>
      <c r="BD1003" s="587" t="str">
        <f t="shared" si="197"/>
        <v/>
      </c>
      <c r="BE1003" s="808"/>
      <c r="BF1003" s="646"/>
      <c r="BG1003" s="649"/>
      <c r="BH1003" s="649"/>
    </row>
    <row r="1004" spans="2:60" ht="13.5" customHeight="1" x14ac:dyDescent="0.25">
      <c r="B1004" s="401"/>
      <c r="D1004" s="416">
        <f t="shared" ref="D1004:D1031" si="223">D1003+1</f>
        <v>994</v>
      </c>
      <c r="E1004" s="534"/>
      <c r="F1004" s="534"/>
      <c r="G1004" s="534"/>
      <c r="H1004" s="534"/>
      <c r="I1004" s="571"/>
      <c r="J1004" s="571"/>
      <c r="K1004" s="571"/>
      <c r="L1004" s="571"/>
      <c r="M1004" s="571"/>
      <c r="N1004" s="484"/>
      <c r="O1004" s="484"/>
      <c r="P1004" s="586"/>
      <c r="Q1004" s="571"/>
      <c r="R1004" s="571"/>
      <c r="S1004" s="571"/>
      <c r="T1004" s="899"/>
      <c r="U1004" s="756"/>
      <c r="V1004" s="756"/>
      <c r="W1004" s="581"/>
      <c r="X1004" s="571"/>
      <c r="Y1004" s="571"/>
      <c r="Z1004" s="571"/>
      <c r="AA1004" s="791"/>
      <c r="AB1004" s="583"/>
      <c r="AC1004" s="571"/>
      <c r="AD1004" s="813"/>
      <c r="AE1004" s="646"/>
      <c r="AF1004" s="730"/>
      <c r="AG1004" s="646"/>
      <c r="AH1004" s="730"/>
      <c r="AI1004" s="646"/>
      <c r="AJ1004" s="416">
        <f t="shared" si="220"/>
        <v>994</v>
      </c>
      <c r="AK1004" s="416" t="str">
        <f t="shared" si="191"/>
        <v/>
      </c>
      <c r="AL1004" s="416" t="str">
        <f t="shared" si="218"/>
        <v/>
      </c>
      <c r="AM1004" s="416" t="str">
        <f t="shared" si="217"/>
        <v/>
      </c>
      <c r="AN1004" s="731"/>
      <c r="AO1004" s="732"/>
      <c r="AP1004" s="732"/>
      <c r="AQ1004" s="479"/>
      <c r="AR1004" s="479"/>
      <c r="AS1004" s="584"/>
      <c r="AT1004" s="584"/>
      <c r="AU1004" s="585" t="str">
        <f t="shared" si="221"/>
        <v/>
      </c>
      <c r="AV1004" s="585" t="str">
        <f t="shared" si="222"/>
        <v/>
      </c>
      <c r="AW1004" s="479"/>
      <c r="AX1004" s="479"/>
      <c r="AY1004" s="587" t="str">
        <f t="shared" si="192"/>
        <v/>
      </c>
      <c r="AZ1004" s="587" t="str">
        <f t="shared" si="193"/>
        <v/>
      </c>
      <c r="BA1004" s="587" t="str">
        <f t="shared" si="194"/>
        <v/>
      </c>
      <c r="BB1004" s="587" t="str">
        <f t="shared" si="195"/>
        <v/>
      </c>
      <c r="BC1004" s="587" t="str">
        <f t="shared" si="196"/>
        <v/>
      </c>
      <c r="BD1004" s="587" t="str">
        <f t="shared" si="197"/>
        <v/>
      </c>
      <c r="BE1004" s="808"/>
      <c r="BF1004" s="646"/>
      <c r="BG1004" s="649"/>
      <c r="BH1004" s="649"/>
    </row>
    <row r="1005" spans="2:60" ht="13.5" customHeight="1" x14ac:dyDescent="0.25">
      <c r="B1005" s="401"/>
      <c r="D1005" s="416">
        <f t="shared" si="223"/>
        <v>995</v>
      </c>
      <c r="E1005" s="534"/>
      <c r="F1005" s="534"/>
      <c r="G1005" s="534"/>
      <c r="H1005" s="534"/>
      <c r="I1005" s="571"/>
      <c r="J1005" s="571"/>
      <c r="K1005" s="571"/>
      <c r="L1005" s="571"/>
      <c r="M1005" s="571"/>
      <c r="N1005" s="484"/>
      <c r="O1005" s="484"/>
      <c r="P1005" s="586"/>
      <c r="Q1005" s="571"/>
      <c r="R1005" s="571"/>
      <c r="S1005" s="571"/>
      <c r="T1005" s="899"/>
      <c r="U1005" s="756"/>
      <c r="V1005" s="756"/>
      <c r="W1005" s="581"/>
      <c r="X1005" s="571"/>
      <c r="Y1005" s="571"/>
      <c r="Z1005" s="571"/>
      <c r="AA1005" s="791"/>
      <c r="AB1005" s="583"/>
      <c r="AC1005" s="571"/>
      <c r="AD1005" s="813"/>
      <c r="AE1005" s="646"/>
      <c r="AF1005" s="730"/>
      <c r="AG1005" s="646"/>
      <c r="AH1005" s="730"/>
      <c r="AI1005" s="646"/>
      <c r="AJ1005" s="416">
        <f t="shared" si="220"/>
        <v>995</v>
      </c>
      <c r="AK1005" s="416" t="str">
        <f t="shared" si="191"/>
        <v/>
      </c>
      <c r="AL1005" s="416" t="str">
        <f t="shared" si="218"/>
        <v/>
      </c>
      <c r="AM1005" s="416" t="str">
        <f t="shared" si="217"/>
        <v/>
      </c>
      <c r="AN1005" s="731"/>
      <c r="AO1005" s="732"/>
      <c r="AP1005" s="732"/>
      <c r="AQ1005" s="479"/>
      <c r="AR1005" s="479"/>
      <c r="AS1005" s="584"/>
      <c r="AT1005" s="584"/>
      <c r="AU1005" s="585" t="str">
        <f t="shared" si="221"/>
        <v/>
      </c>
      <c r="AV1005" s="585" t="str">
        <f t="shared" si="222"/>
        <v/>
      </c>
      <c r="AW1005" s="479"/>
      <c r="AX1005" s="479"/>
      <c r="AY1005" s="587" t="str">
        <f t="shared" si="192"/>
        <v/>
      </c>
      <c r="AZ1005" s="587" t="str">
        <f t="shared" si="193"/>
        <v/>
      </c>
      <c r="BA1005" s="587" t="str">
        <f t="shared" si="194"/>
        <v/>
      </c>
      <c r="BB1005" s="587" t="str">
        <f t="shared" si="195"/>
        <v/>
      </c>
      <c r="BC1005" s="587" t="str">
        <f t="shared" si="196"/>
        <v/>
      </c>
      <c r="BD1005" s="587" t="str">
        <f t="shared" si="197"/>
        <v/>
      </c>
      <c r="BE1005" s="808"/>
      <c r="BF1005" s="646"/>
      <c r="BG1005" s="649"/>
      <c r="BH1005" s="649"/>
    </row>
    <row r="1006" spans="2:60" ht="13.5" customHeight="1" x14ac:dyDescent="0.25">
      <c r="B1006" s="401"/>
      <c r="D1006" s="416">
        <f t="shared" si="223"/>
        <v>996</v>
      </c>
      <c r="E1006" s="534"/>
      <c r="F1006" s="534"/>
      <c r="G1006" s="534"/>
      <c r="H1006" s="534"/>
      <c r="I1006" s="571"/>
      <c r="J1006" s="571"/>
      <c r="K1006" s="571"/>
      <c r="L1006" s="571"/>
      <c r="M1006" s="571"/>
      <c r="N1006" s="484"/>
      <c r="O1006" s="484"/>
      <c r="P1006" s="586"/>
      <c r="Q1006" s="571"/>
      <c r="R1006" s="571"/>
      <c r="S1006" s="571"/>
      <c r="T1006" s="899"/>
      <c r="U1006" s="756"/>
      <c r="V1006" s="756"/>
      <c r="W1006" s="581"/>
      <c r="X1006" s="571"/>
      <c r="Y1006" s="571"/>
      <c r="Z1006" s="571"/>
      <c r="AA1006" s="791"/>
      <c r="AB1006" s="583"/>
      <c r="AC1006" s="571"/>
      <c r="AD1006" s="813"/>
      <c r="AE1006" s="646"/>
      <c r="AF1006" s="730"/>
      <c r="AG1006" s="646"/>
      <c r="AH1006" s="730"/>
      <c r="AI1006" s="646"/>
      <c r="AJ1006" s="416">
        <f t="shared" si="220"/>
        <v>996</v>
      </c>
      <c r="AK1006" s="416" t="str">
        <f t="shared" si="191"/>
        <v/>
      </c>
      <c r="AL1006" s="416" t="str">
        <f t="shared" si="218"/>
        <v/>
      </c>
      <c r="AM1006" s="416" t="str">
        <f t="shared" si="217"/>
        <v/>
      </c>
      <c r="AN1006" s="731"/>
      <c r="AO1006" s="732"/>
      <c r="AP1006" s="732"/>
      <c r="AQ1006" s="479"/>
      <c r="AR1006" s="479"/>
      <c r="AS1006" s="584"/>
      <c r="AT1006" s="584"/>
      <c r="AU1006" s="585" t="str">
        <f t="shared" si="221"/>
        <v/>
      </c>
      <c r="AV1006" s="585" t="str">
        <f t="shared" si="222"/>
        <v/>
      </c>
      <c r="AW1006" s="479"/>
      <c r="AX1006" s="479"/>
      <c r="AY1006" s="587" t="str">
        <f t="shared" si="192"/>
        <v/>
      </c>
      <c r="AZ1006" s="587" t="str">
        <f t="shared" si="193"/>
        <v/>
      </c>
      <c r="BA1006" s="587" t="str">
        <f t="shared" si="194"/>
        <v/>
      </c>
      <c r="BB1006" s="587" t="str">
        <f t="shared" si="195"/>
        <v/>
      </c>
      <c r="BC1006" s="587" t="str">
        <f t="shared" si="196"/>
        <v/>
      </c>
      <c r="BD1006" s="587" t="str">
        <f t="shared" si="197"/>
        <v/>
      </c>
      <c r="BE1006" s="808"/>
      <c r="BF1006" s="646"/>
      <c r="BG1006" s="649"/>
      <c r="BH1006" s="649"/>
    </row>
    <row r="1007" spans="2:60" ht="13.5" customHeight="1" x14ac:dyDescent="0.25">
      <c r="B1007" s="401"/>
      <c r="D1007" s="416">
        <f t="shared" si="223"/>
        <v>997</v>
      </c>
      <c r="E1007" s="534"/>
      <c r="F1007" s="534"/>
      <c r="G1007" s="534"/>
      <c r="H1007" s="534"/>
      <c r="I1007" s="571"/>
      <c r="J1007" s="571"/>
      <c r="K1007" s="571"/>
      <c r="L1007" s="571"/>
      <c r="M1007" s="571"/>
      <c r="N1007" s="484"/>
      <c r="O1007" s="484"/>
      <c r="P1007" s="586"/>
      <c r="Q1007" s="571"/>
      <c r="R1007" s="571"/>
      <c r="S1007" s="571"/>
      <c r="T1007" s="899"/>
      <c r="U1007" s="756"/>
      <c r="V1007" s="756"/>
      <c r="W1007" s="581"/>
      <c r="X1007" s="571"/>
      <c r="Y1007" s="571"/>
      <c r="Z1007" s="571"/>
      <c r="AA1007" s="791"/>
      <c r="AB1007" s="583"/>
      <c r="AC1007" s="571"/>
      <c r="AD1007" s="813"/>
      <c r="AE1007" s="646"/>
      <c r="AF1007" s="730"/>
      <c r="AG1007" s="646"/>
      <c r="AH1007" s="730"/>
      <c r="AI1007" s="646"/>
      <c r="AJ1007" s="416">
        <f t="shared" si="220"/>
        <v>997</v>
      </c>
      <c r="AK1007" s="416" t="str">
        <f t="shared" si="191"/>
        <v/>
      </c>
      <c r="AL1007" s="416" t="str">
        <f t="shared" si="218"/>
        <v/>
      </c>
      <c r="AM1007" s="416" t="str">
        <f t="shared" si="217"/>
        <v/>
      </c>
      <c r="AN1007" s="731"/>
      <c r="AO1007" s="732"/>
      <c r="AP1007" s="732"/>
      <c r="AQ1007" s="479"/>
      <c r="AR1007" s="479"/>
      <c r="AS1007" s="584"/>
      <c r="AT1007" s="584"/>
      <c r="AU1007" s="585" t="str">
        <f t="shared" si="221"/>
        <v/>
      </c>
      <c r="AV1007" s="585" t="str">
        <f t="shared" si="222"/>
        <v/>
      </c>
      <c r="AW1007" s="479"/>
      <c r="AX1007" s="479"/>
      <c r="AY1007" s="587" t="str">
        <f t="shared" si="192"/>
        <v/>
      </c>
      <c r="AZ1007" s="587" t="str">
        <f t="shared" si="193"/>
        <v/>
      </c>
      <c r="BA1007" s="587" t="str">
        <f t="shared" si="194"/>
        <v/>
      </c>
      <c r="BB1007" s="587" t="str">
        <f t="shared" si="195"/>
        <v/>
      </c>
      <c r="BC1007" s="587" t="str">
        <f t="shared" si="196"/>
        <v/>
      </c>
      <c r="BD1007" s="587" t="str">
        <f t="shared" si="197"/>
        <v/>
      </c>
      <c r="BE1007" s="808"/>
      <c r="BF1007" s="646"/>
      <c r="BG1007" s="649"/>
      <c r="BH1007" s="649"/>
    </row>
    <row r="1008" spans="2:60" ht="13.5" customHeight="1" x14ac:dyDescent="0.25">
      <c r="B1008" s="401"/>
      <c r="D1008" s="416">
        <f t="shared" si="223"/>
        <v>998</v>
      </c>
      <c r="E1008" s="534"/>
      <c r="F1008" s="534"/>
      <c r="G1008" s="534"/>
      <c r="H1008" s="534"/>
      <c r="I1008" s="571"/>
      <c r="J1008" s="571"/>
      <c r="K1008" s="571"/>
      <c r="L1008" s="571"/>
      <c r="M1008" s="571"/>
      <c r="N1008" s="484"/>
      <c r="O1008" s="484"/>
      <c r="P1008" s="586"/>
      <c r="Q1008" s="571"/>
      <c r="R1008" s="571"/>
      <c r="S1008" s="571"/>
      <c r="T1008" s="899"/>
      <c r="U1008" s="756"/>
      <c r="V1008" s="756"/>
      <c r="W1008" s="581"/>
      <c r="X1008" s="571"/>
      <c r="Y1008" s="571"/>
      <c r="Z1008" s="571"/>
      <c r="AA1008" s="791"/>
      <c r="AB1008" s="583"/>
      <c r="AC1008" s="571"/>
      <c r="AD1008" s="813"/>
      <c r="AE1008" s="646"/>
      <c r="AF1008" s="730"/>
      <c r="AG1008" s="646"/>
      <c r="AH1008" s="730"/>
      <c r="AI1008" s="646"/>
      <c r="AJ1008" s="416">
        <f t="shared" si="220"/>
        <v>998</v>
      </c>
      <c r="AK1008" s="416" t="str">
        <f t="shared" si="191"/>
        <v/>
      </c>
      <c r="AL1008" s="416" t="str">
        <f t="shared" si="218"/>
        <v/>
      </c>
      <c r="AM1008" s="416" t="str">
        <f t="shared" si="217"/>
        <v/>
      </c>
      <c r="AN1008" s="731"/>
      <c r="AO1008" s="732"/>
      <c r="AP1008" s="732"/>
      <c r="AQ1008" s="479"/>
      <c r="AR1008" s="479"/>
      <c r="AS1008" s="584"/>
      <c r="AT1008" s="584"/>
      <c r="AU1008" s="585" t="str">
        <f t="shared" si="221"/>
        <v/>
      </c>
      <c r="AV1008" s="585" t="str">
        <f t="shared" si="222"/>
        <v/>
      </c>
      <c r="AW1008" s="479"/>
      <c r="AX1008" s="479"/>
      <c r="AY1008" s="587" t="str">
        <f t="shared" si="192"/>
        <v/>
      </c>
      <c r="AZ1008" s="587" t="str">
        <f t="shared" si="193"/>
        <v/>
      </c>
      <c r="BA1008" s="587" t="str">
        <f t="shared" si="194"/>
        <v/>
      </c>
      <c r="BB1008" s="587" t="str">
        <f t="shared" si="195"/>
        <v/>
      </c>
      <c r="BC1008" s="587" t="str">
        <f t="shared" si="196"/>
        <v/>
      </c>
      <c r="BD1008" s="587" t="str">
        <f t="shared" si="197"/>
        <v/>
      </c>
      <c r="BE1008" s="808"/>
      <c r="BF1008" s="646"/>
      <c r="BG1008" s="649"/>
      <c r="BH1008" s="649"/>
    </row>
    <row r="1009" spans="2:60" ht="13.5" customHeight="1" x14ac:dyDescent="0.25">
      <c r="B1009" s="401"/>
      <c r="D1009" s="416">
        <f t="shared" si="223"/>
        <v>999</v>
      </c>
      <c r="E1009" s="534"/>
      <c r="F1009" s="534"/>
      <c r="G1009" s="534"/>
      <c r="H1009" s="534"/>
      <c r="I1009" s="571"/>
      <c r="J1009" s="571"/>
      <c r="K1009" s="571"/>
      <c r="L1009" s="571"/>
      <c r="M1009" s="571"/>
      <c r="N1009" s="484"/>
      <c r="O1009" s="484"/>
      <c r="P1009" s="586"/>
      <c r="Q1009" s="571"/>
      <c r="R1009" s="571"/>
      <c r="S1009" s="571"/>
      <c r="T1009" s="899"/>
      <c r="U1009" s="756"/>
      <c r="V1009" s="756"/>
      <c r="W1009" s="581"/>
      <c r="X1009" s="571"/>
      <c r="Y1009" s="571"/>
      <c r="Z1009" s="571"/>
      <c r="AA1009" s="791"/>
      <c r="AB1009" s="583"/>
      <c r="AC1009" s="571"/>
      <c r="AD1009" s="813"/>
      <c r="AE1009" s="646"/>
      <c r="AF1009" s="730"/>
      <c r="AG1009" s="646"/>
      <c r="AH1009" s="730"/>
      <c r="AI1009" s="646"/>
      <c r="AJ1009" s="416">
        <f t="shared" si="220"/>
        <v>999</v>
      </c>
      <c r="AK1009" s="416" t="str">
        <f t="shared" si="191"/>
        <v/>
      </c>
      <c r="AL1009" s="416" t="str">
        <f t="shared" si="218"/>
        <v/>
      </c>
      <c r="AM1009" s="416" t="str">
        <f t="shared" si="217"/>
        <v/>
      </c>
      <c r="AN1009" s="731"/>
      <c r="AO1009" s="732"/>
      <c r="AP1009" s="732"/>
      <c r="AQ1009" s="479"/>
      <c r="AR1009" s="479"/>
      <c r="AS1009" s="584"/>
      <c r="AT1009" s="584"/>
      <c r="AU1009" s="585" t="str">
        <f t="shared" si="221"/>
        <v/>
      </c>
      <c r="AV1009" s="585" t="str">
        <f t="shared" si="222"/>
        <v/>
      </c>
      <c r="AW1009" s="479"/>
      <c r="AX1009" s="479"/>
      <c r="AY1009" s="587" t="str">
        <f t="shared" si="192"/>
        <v/>
      </c>
      <c r="AZ1009" s="587" t="str">
        <f t="shared" si="193"/>
        <v/>
      </c>
      <c r="BA1009" s="587" t="str">
        <f t="shared" si="194"/>
        <v/>
      </c>
      <c r="BB1009" s="587" t="str">
        <f t="shared" si="195"/>
        <v/>
      </c>
      <c r="BC1009" s="587" t="str">
        <f t="shared" si="196"/>
        <v/>
      </c>
      <c r="BD1009" s="587" t="str">
        <f t="shared" si="197"/>
        <v/>
      </c>
      <c r="BE1009" s="808"/>
      <c r="BF1009" s="646"/>
      <c r="BG1009" s="649"/>
      <c r="BH1009" s="649"/>
    </row>
    <row r="1010" spans="2:60" ht="13.5" customHeight="1" x14ac:dyDescent="0.25">
      <c r="B1010" s="401"/>
      <c r="D1010" s="416">
        <f t="shared" si="223"/>
        <v>1000</v>
      </c>
      <c r="E1010" s="534"/>
      <c r="F1010" s="534"/>
      <c r="G1010" s="534"/>
      <c r="H1010" s="534"/>
      <c r="I1010" s="571"/>
      <c r="J1010" s="571"/>
      <c r="K1010" s="571"/>
      <c r="L1010" s="571"/>
      <c r="M1010" s="571"/>
      <c r="N1010" s="484"/>
      <c r="O1010" s="484"/>
      <c r="P1010" s="586"/>
      <c r="Q1010" s="571"/>
      <c r="R1010" s="571"/>
      <c r="S1010" s="571"/>
      <c r="T1010" s="899"/>
      <c r="U1010" s="756"/>
      <c r="V1010" s="756"/>
      <c r="W1010" s="581"/>
      <c r="X1010" s="571"/>
      <c r="Y1010" s="571"/>
      <c r="Z1010" s="571"/>
      <c r="AA1010" s="791"/>
      <c r="AB1010" s="583"/>
      <c r="AC1010" s="571"/>
      <c r="AD1010" s="813"/>
      <c r="AE1010" s="646"/>
      <c r="AF1010" s="730"/>
      <c r="AG1010" s="646"/>
      <c r="AH1010" s="730"/>
      <c r="AI1010" s="646"/>
      <c r="AJ1010" s="416">
        <f t="shared" si="220"/>
        <v>1000</v>
      </c>
      <c r="AK1010" s="416" t="str">
        <f t="shared" si="191"/>
        <v/>
      </c>
      <c r="AL1010" s="416" t="str">
        <f t="shared" si="218"/>
        <v/>
      </c>
      <c r="AM1010" s="416" t="str">
        <f t="shared" si="217"/>
        <v/>
      </c>
      <c r="AN1010" s="731"/>
      <c r="AO1010" s="732"/>
      <c r="AP1010" s="732"/>
      <c r="AQ1010" s="479"/>
      <c r="AR1010" s="479"/>
      <c r="AS1010" s="584"/>
      <c r="AT1010" s="584"/>
      <c r="AU1010" s="585" t="str">
        <f t="shared" si="221"/>
        <v/>
      </c>
      <c r="AV1010" s="585" t="str">
        <f t="shared" si="222"/>
        <v/>
      </c>
      <c r="AW1010" s="479"/>
      <c r="AX1010" s="479"/>
      <c r="AY1010" s="587" t="str">
        <f t="shared" si="192"/>
        <v/>
      </c>
      <c r="AZ1010" s="587" t="str">
        <f t="shared" si="193"/>
        <v/>
      </c>
      <c r="BA1010" s="587" t="str">
        <f t="shared" si="194"/>
        <v/>
      </c>
      <c r="BB1010" s="587" t="str">
        <f t="shared" si="195"/>
        <v/>
      </c>
      <c r="BC1010" s="587" t="str">
        <f t="shared" si="196"/>
        <v/>
      </c>
      <c r="BD1010" s="587" t="str">
        <f t="shared" si="197"/>
        <v/>
      </c>
      <c r="BE1010" s="808"/>
      <c r="BF1010" s="646"/>
      <c r="BG1010" s="649"/>
      <c r="BH1010" s="649"/>
    </row>
    <row r="1011" spans="2:60" ht="13.5" customHeight="1" x14ac:dyDescent="0.25">
      <c r="B1011" s="401"/>
      <c r="D1011" s="416">
        <f t="shared" si="223"/>
        <v>1001</v>
      </c>
      <c r="E1011" s="534"/>
      <c r="F1011" s="534"/>
      <c r="G1011" s="534"/>
      <c r="H1011" s="534"/>
      <c r="I1011" s="571"/>
      <c r="J1011" s="571"/>
      <c r="K1011" s="571"/>
      <c r="L1011" s="571"/>
      <c r="M1011" s="571"/>
      <c r="N1011" s="484"/>
      <c r="O1011" s="484"/>
      <c r="P1011" s="586"/>
      <c r="Q1011" s="571"/>
      <c r="R1011" s="571"/>
      <c r="S1011" s="571"/>
      <c r="T1011" s="899"/>
      <c r="U1011" s="756"/>
      <c r="V1011" s="756"/>
      <c r="W1011" s="581"/>
      <c r="X1011" s="571"/>
      <c r="Y1011" s="571"/>
      <c r="Z1011" s="571"/>
      <c r="AA1011" s="791"/>
      <c r="AB1011" s="583"/>
      <c r="AC1011" s="571"/>
      <c r="AD1011" s="813"/>
      <c r="AE1011" s="646"/>
      <c r="AF1011" s="730"/>
      <c r="AG1011" s="646"/>
      <c r="AH1011" s="730"/>
      <c r="AI1011" s="646"/>
      <c r="AJ1011" s="416">
        <f t="shared" si="220"/>
        <v>1001</v>
      </c>
      <c r="AK1011" s="416" t="str">
        <f t="shared" si="191"/>
        <v/>
      </c>
      <c r="AL1011" s="416" t="str">
        <f t="shared" si="218"/>
        <v/>
      </c>
      <c r="AM1011" s="416" t="str">
        <f t="shared" si="217"/>
        <v/>
      </c>
      <c r="AN1011" s="731"/>
      <c r="AO1011" s="732"/>
      <c r="AP1011" s="732"/>
      <c r="AQ1011" s="479"/>
      <c r="AR1011" s="479"/>
      <c r="AS1011" s="584"/>
      <c r="AT1011" s="584"/>
      <c r="AU1011" s="585" t="str">
        <f t="shared" si="221"/>
        <v/>
      </c>
      <c r="AV1011" s="585" t="str">
        <f t="shared" si="222"/>
        <v/>
      </c>
      <c r="AW1011" s="479"/>
      <c r="AX1011" s="479"/>
      <c r="AY1011" s="587" t="str">
        <f t="shared" si="192"/>
        <v/>
      </c>
      <c r="AZ1011" s="587" t="str">
        <f t="shared" si="193"/>
        <v/>
      </c>
      <c r="BA1011" s="587" t="str">
        <f t="shared" si="194"/>
        <v/>
      </c>
      <c r="BB1011" s="587" t="str">
        <f t="shared" si="195"/>
        <v/>
      </c>
      <c r="BC1011" s="587" t="str">
        <f t="shared" si="196"/>
        <v/>
      </c>
      <c r="BD1011" s="587" t="str">
        <f t="shared" si="197"/>
        <v/>
      </c>
      <c r="BE1011" s="808"/>
      <c r="BF1011" s="646"/>
      <c r="BG1011" s="649"/>
      <c r="BH1011" s="649"/>
    </row>
    <row r="1012" spans="2:60" ht="13.5" customHeight="1" x14ac:dyDescent="0.25">
      <c r="B1012" s="401"/>
      <c r="D1012" s="416">
        <f t="shared" si="223"/>
        <v>1002</v>
      </c>
      <c r="E1012" s="534"/>
      <c r="F1012" s="534"/>
      <c r="G1012" s="534"/>
      <c r="H1012" s="534"/>
      <c r="I1012" s="571"/>
      <c r="J1012" s="571"/>
      <c r="K1012" s="571"/>
      <c r="L1012" s="571"/>
      <c r="M1012" s="571"/>
      <c r="N1012" s="484"/>
      <c r="O1012" s="484"/>
      <c r="P1012" s="586"/>
      <c r="Q1012" s="571"/>
      <c r="R1012" s="571"/>
      <c r="S1012" s="571"/>
      <c r="T1012" s="899"/>
      <c r="U1012" s="756"/>
      <c r="V1012" s="756"/>
      <c r="W1012" s="581"/>
      <c r="X1012" s="571"/>
      <c r="Y1012" s="571"/>
      <c r="Z1012" s="571"/>
      <c r="AA1012" s="791"/>
      <c r="AB1012" s="583"/>
      <c r="AC1012" s="571"/>
      <c r="AD1012" s="813"/>
      <c r="AE1012" s="646"/>
      <c r="AF1012" s="730"/>
      <c r="AG1012" s="646"/>
      <c r="AH1012" s="730"/>
      <c r="AI1012" s="646"/>
      <c r="AJ1012" s="416">
        <f t="shared" si="220"/>
        <v>1002</v>
      </c>
      <c r="AK1012" s="416" t="str">
        <f t="shared" si="191"/>
        <v/>
      </c>
      <c r="AL1012" s="416" t="str">
        <f t="shared" si="218"/>
        <v/>
      </c>
      <c r="AM1012" s="416" t="str">
        <f t="shared" si="217"/>
        <v/>
      </c>
      <c r="AN1012" s="731"/>
      <c r="AO1012" s="732"/>
      <c r="AP1012" s="732"/>
      <c r="AQ1012" s="479"/>
      <c r="AR1012" s="479"/>
      <c r="AS1012" s="584"/>
      <c r="AT1012" s="584"/>
      <c r="AU1012" s="585" t="str">
        <f t="shared" si="221"/>
        <v/>
      </c>
      <c r="AV1012" s="585" t="str">
        <f t="shared" si="222"/>
        <v/>
      </c>
      <c r="AW1012" s="479"/>
      <c r="AX1012" s="479"/>
      <c r="AY1012" s="587" t="str">
        <f t="shared" si="192"/>
        <v/>
      </c>
      <c r="AZ1012" s="587" t="str">
        <f t="shared" si="193"/>
        <v/>
      </c>
      <c r="BA1012" s="587" t="str">
        <f t="shared" si="194"/>
        <v/>
      </c>
      <c r="BB1012" s="587" t="str">
        <f t="shared" si="195"/>
        <v/>
      </c>
      <c r="BC1012" s="587" t="str">
        <f t="shared" si="196"/>
        <v/>
      </c>
      <c r="BD1012" s="587" t="str">
        <f t="shared" si="197"/>
        <v/>
      </c>
      <c r="BE1012" s="808"/>
      <c r="BF1012" s="646"/>
      <c r="BG1012" s="649"/>
      <c r="BH1012" s="649"/>
    </row>
    <row r="1013" spans="2:60" ht="13.5" customHeight="1" x14ac:dyDescent="0.25">
      <c r="B1013" s="401"/>
      <c r="D1013" s="416">
        <f t="shared" si="223"/>
        <v>1003</v>
      </c>
      <c r="E1013" s="534"/>
      <c r="F1013" s="534"/>
      <c r="G1013" s="534"/>
      <c r="H1013" s="534"/>
      <c r="I1013" s="571"/>
      <c r="J1013" s="571"/>
      <c r="K1013" s="571"/>
      <c r="L1013" s="571"/>
      <c r="M1013" s="571"/>
      <c r="N1013" s="484"/>
      <c r="O1013" s="484"/>
      <c r="P1013" s="586"/>
      <c r="Q1013" s="571"/>
      <c r="R1013" s="571"/>
      <c r="S1013" s="571"/>
      <c r="T1013" s="899"/>
      <c r="U1013" s="756"/>
      <c r="V1013" s="756"/>
      <c r="W1013" s="581"/>
      <c r="X1013" s="571"/>
      <c r="Y1013" s="571"/>
      <c r="Z1013" s="571"/>
      <c r="AA1013" s="791"/>
      <c r="AB1013" s="583"/>
      <c r="AC1013" s="571"/>
      <c r="AD1013" s="813"/>
      <c r="AE1013" s="646"/>
      <c r="AF1013" s="730"/>
      <c r="AG1013" s="646"/>
      <c r="AH1013" s="730"/>
      <c r="AI1013" s="646"/>
      <c r="AJ1013" s="416">
        <f t="shared" si="220"/>
        <v>1003</v>
      </c>
      <c r="AK1013" s="416" t="str">
        <f t="shared" si="191"/>
        <v/>
      </c>
      <c r="AL1013" s="416" t="str">
        <f t="shared" si="218"/>
        <v/>
      </c>
      <c r="AM1013" s="416" t="str">
        <f t="shared" si="217"/>
        <v/>
      </c>
      <c r="AN1013" s="731"/>
      <c r="AO1013" s="732"/>
      <c r="AP1013" s="732"/>
      <c r="AQ1013" s="479"/>
      <c r="AR1013" s="479"/>
      <c r="AS1013" s="584"/>
      <c r="AT1013" s="584"/>
      <c r="AU1013" s="585" t="str">
        <f t="shared" si="221"/>
        <v/>
      </c>
      <c r="AV1013" s="585" t="str">
        <f t="shared" si="222"/>
        <v/>
      </c>
      <c r="AW1013" s="479"/>
      <c r="AX1013" s="479"/>
      <c r="AY1013" s="587" t="str">
        <f t="shared" si="192"/>
        <v/>
      </c>
      <c r="AZ1013" s="587" t="str">
        <f t="shared" si="193"/>
        <v/>
      </c>
      <c r="BA1013" s="587" t="str">
        <f t="shared" si="194"/>
        <v/>
      </c>
      <c r="BB1013" s="587" t="str">
        <f t="shared" si="195"/>
        <v/>
      </c>
      <c r="BC1013" s="587" t="str">
        <f t="shared" si="196"/>
        <v/>
      </c>
      <c r="BD1013" s="587" t="str">
        <f t="shared" si="197"/>
        <v/>
      </c>
      <c r="BE1013" s="808"/>
      <c r="BF1013" s="646"/>
      <c r="BG1013" s="649"/>
      <c r="BH1013" s="649"/>
    </row>
    <row r="1014" spans="2:60" ht="13.5" customHeight="1" x14ac:dyDescent="0.25">
      <c r="B1014" s="401"/>
      <c r="D1014" s="416">
        <f t="shared" si="223"/>
        <v>1004</v>
      </c>
      <c r="E1014" s="534"/>
      <c r="F1014" s="534"/>
      <c r="G1014" s="534"/>
      <c r="H1014" s="534"/>
      <c r="I1014" s="571"/>
      <c r="J1014" s="571"/>
      <c r="K1014" s="571"/>
      <c r="L1014" s="571"/>
      <c r="M1014" s="571"/>
      <c r="N1014" s="484"/>
      <c r="O1014" s="484"/>
      <c r="P1014" s="586"/>
      <c r="Q1014" s="571"/>
      <c r="R1014" s="571"/>
      <c r="S1014" s="571"/>
      <c r="T1014" s="899"/>
      <c r="U1014" s="756"/>
      <c r="V1014" s="756"/>
      <c r="W1014" s="581"/>
      <c r="X1014" s="571"/>
      <c r="Y1014" s="571"/>
      <c r="Z1014" s="571"/>
      <c r="AA1014" s="791"/>
      <c r="AB1014" s="583"/>
      <c r="AC1014" s="571"/>
      <c r="AD1014" s="813"/>
      <c r="AE1014" s="646"/>
      <c r="AF1014" s="730"/>
      <c r="AG1014" s="646"/>
      <c r="AH1014" s="730"/>
      <c r="AI1014" s="646"/>
      <c r="AJ1014" s="416">
        <f t="shared" si="220"/>
        <v>1004</v>
      </c>
      <c r="AK1014" s="416" t="str">
        <f t="shared" si="191"/>
        <v/>
      </c>
      <c r="AL1014" s="416" t="str">
        <f t="shared" si="218"/>
        <v/>
      </c>
      <c r="AM1014" s="416" t="str">
        <f t="shared" si="217"/>
        <v/>
      </c>
      <c r="AN1014" s="731"/>
      <c r="AO1014" s="732"/>
      <c r="AP1014" s="732"/>
      <c r="AQ1014" s="479"/>
      <c r="AR1014" s="479"/>
      <c r="AS1014" s="584"/>
      <c r="AT1014" s="584"/>
      <c r="AU1014" s="585" t="str">
        <f t="shared" si="221"/>
        <v/>
      </c>
      <c r="AV1014" s="585" t="str">
        <f t="shared" si="222"/>
        <v/>
      </c>
      <c r="AW1014" s="479"/>
      <c r="AX1014" s="479"/>
      <c r="AY1014" s="587" t="str">
        <f t="shared" si="192"/>
        <v/>
      </c>
      <c r="AZ1014" s="587" t="str">
        <f t="shared" si="193"/>
        <v/>
      </c>
      <c r="BA1014" s="587" t="str">
        <f t="shared" si="194"/>
        <v/>
      </c>
      <c r="BB1014" s="587" t="str">
        <f t="shared" si="195"/>
        <v/>
      </c>
      <c r="BC1014" s="587" t="str">
        <f t="shared" si="196"/>
        <v/>
      </c>
      <c r="BD1014" s="587" t="str">
        <f t="shared" si="197"/>
        <v/>
      </c>
      <c r="BE1014" s="808"/>
      <c r="BF1014" s="646"/>
      <c r="BG1014" s="649"/>
      <c r="BH1014" s="649"/>
    </row>
    <row r="1015" spans="2:60" ht="13.5" customHeight="1" x14ac:dyDescent="0.25">
      <c r="B1015" s="401"/>
      <c r="D1015" s="416">
        <f t="shared" si="223"/>
        <v>1005</v>
      </c>
      <c r="E1015" s="534"/>
      <c r="F1015" s="534"/>
      <c r="G1015" s="534"/>
      <c r="H1015" s="534"/>
      <c r="I1015" s="571"/>
      <c r="J1015" s="571"/>
      <c r="K1015" s="571"/>
      <c r="L1015" s="571"/>
      <c r="M1015" s="571"/>
      <c r="N1015" s="484"/>
      <c r="O1015" s="484"/>
      <c r="P1015" s="586"/>
      <c r="Q1015" s="571"/>
      <c r="R1015" s="571"/>
      <c r="S1015" s="571"/>
      <c r="T1015" s="899"/>
      <c r="U1015" s="756"/>
      <c r="V1015" s="756"/>
      <c r="W1015" s="581"/>
      <c r="X1015" s="571"/>
      <c r="Y1015" s="571"/>
      <c r="Z1015" s="571"/>
      <c r="AA1015" s="791"/>
      <c r="AB1015" s="583"/>
      <c r="AC1015" s="571"/>
      <c r="AD1015" s="813"/>
      <c r="AE1015" s="646"/>
      <c r="AF1015" s="730"/>
      <c r="AG1015" s="646"/>
      <c r="AH1015" s="730"/>
      <c r="AI1015" s="646"/>
      <c r="AJ1015" s="416">
        <f t="shared" si="220"/>
        <v>1005</v>
      </c>
      <c r="AK1015" s="416" t="str">
        <f t="shared" si="191"/>
        <v/>
      </c>
      <c r="AL1015" s="416" t="str">
        <f t="shared" si="218"/>
        <v/>
      </c>
      <c r="AM1015" s="416" t="str">
        <f t="shared" si="217"/>
        <v/>
      </c>
      <c r="AN1015" s="731"/>
      <c r="AO1015" s="732"/>
      <c r="AP1015" s="732"/>
      <c r="AQ1015" s="479"/>
      <c r="AR1015" s="479"/>
      <c r="AS1015" s="584"/>
      <c r="AT1015" s="584"/>
      <c r="AU1015" s="585" t="str">
        <f t="shared" si="221"/>
        <v/>
      </c>
      <c r="AV1015" s="585" t="str">
        <f t="shared" si="222"/>
        <v/>
      </c>
      <c r="AW1015" s="479"/>
      <c r="AX1015" s="479"/>
      <c r="AY1015" s="587" t="str">
        <f t="shared" si="192"/>
        <v/>
      </c>
      <c r="AZ1015" s="587" t="str">
        <f t="shared" si="193"/>
        <v/>
      </c>
      <c r="BA1015" s="587" t="str">
        <f t="shared" si="194"/>
        <v/>
      </c>
      <c r="BB1015" s="587" t="str">
        <f t="shared" si="195"/>
        <v/>
      </c>
      <c r="BC1015" s="587" t="str">
        <f t="shared" si="196"/>
        <v/>
      </c>
      <c r="BD1015" s="587" t="str">
        <f t="shared" si="197"/>
        <v/>
      </c>
      <c r="BE1015" s="808"/>
      <c r="BF1015" s="646"/>
      <c r="BG1015" s="649"/>
      <c r="BH1015" s="649"/>
    </row>
    <row r="1016" spans="2:60" ht="13.5" customHeight="1" x14ac:dyDescent="0.25">
      <c r="B1016" s="401"/>
      <c r="D1016" s="416">
        <f t="shared" si="223"/>
        <v>1006</v>
      </c>
      <c r="E1016" s="534"/>
      <c r="F1016" s="534"/>
      <c r="G1016" s="534"/>
      <c r="H1016" s="534"/>
      <c r="I1016" s="571"/>
      <c r="J1016" s="571"/>
      <c r="K1016" s="571"/>
      <c r="L1016" s="571"/>
      <c r="M1016" s="571"/>
      <c r="N1016" s="484"/>
      <c r="O1016" s="484"/>
      <c r="P1016" s="586"/>
      <c r="Q1016" s="571"/>
      <c r="R1016" s="571"/>
      <c r="S1016" s="571"/>
      <c r="T1016" s="899"/>
      <c r="U1016" s="756"/>
      <c r="V1016" s="756"/>
      <c r="W1016" s="581"/>
      <c r="X1016" s="571"/>
      <c r="Y1016" s="571"/>
      <c r="Z1016" s="571"/>
      <c r="AA1016" s="791"/>
      <c r="AB1016" s="583"/>
      <c r="AC1016" s="571"/>
      <c r="AD1016" s="813"/>
      <c r="AE1016" s="646"/>
      <c r="AF1016" s="730"/>
      <c r="AG1016" s="646"/>
      <c r="AH1016" s="730"/>
      <c r="AI1016" s="646"/>
      <c r="AJ1016" s="416">
        <f t="shared" si="220"/>
        <v>1006</v>
      </c>
      <c r="AK1016" s="416" t="str">
        <f t="shared" si="191"/>
        <v/>
      </c>
      <c r="AL1016" s="416" t="str">
        <f t="shared" si="218"/>
        <v/>
      </c>
      <c r="AM1016" s="416" t="str">
        <f t="shared" si="217"/>
        <v/>
      </c>
      <c r="AN1016" s="731"/>
      <c r="AO1016" s="732"/>
      <c r="AP1016" s="732"/>
      <c r="AQ1016" s="479"/>
      <c r="AR1016" s="479"/>
      <c r="AS1016" s="584"/>
      <c r="AT1016" s="584"/>
      <c r="AU1016" s="585" t="str">
        <f t="shared" si="221"/>
        <v/>
      </c>
      <c r="AV1016" s="585" t="str">
        <f t="shared" si="222"/>
        <v/>
      </c>
      <c r="AW1016" s="479"/>
      <c r="AX1016" s="479"/>
      <c r="AY1016" s="587" t="str">
        <f t="shared" si="192"/>
        <v/>
      </c>
      <c r="AZ1016" s="587" t="str">
        <f t="shared" si="193"/>
        <v/>
      </c>
      <c r="BA1016" s="587" t="str">
        <f t="shared" si="194"/>
        <v/>
      </c>
      <c r="BB1016" s="587" t="str">
        <f t="shared" si="195"/>
        <v/>
      </c>
      <c r="BC1016" s="587" t="str">
        <f t="shared" si="196"/>
        <v/>
      </c>
      <c r="BD1016" s="587" t="str">
        <f t="shared" si="197"/>
        <v/>
      </c>
      <c r="BE1016" s="808"/>
      <c r="BF1016" s="646"/>
      <c r="BG1016" s="649"/>
      <c r="BH1016" s="649"/>
    </row>
    <row r="1017" spans="2:60" ht="13.5" customHeight="1" x14ac:dyDescent="0.25">
      <c r="B1017" s="401"/>
      <c r="D1017" s="416">
        <f t="shared" si="223"/>
        <v>1007</v>
      </c>
      <c r="E1017" s="534"/>
      <c r="F1017" s="534"/>
      <c r="G1017" s="534"/>
      <c r="H1017" s="534"/>
      <c r="I1017" s="571"/>
      <c r="J1017" s="571"/>
      <c r="K1017" s="571"/>
      <c r="L1017" s="571"/>
      <c r="M1017" s="571"/>
      <c r="N1017" s="484"/>
      <c r="O1017" s="484"/>
      <c r="P1017" s="586"/>
      <c r="Q1017" s="571"/>
      <c r="R1017" s="571"/>
      <c r="S1017" s="571"/>
      <c r="T1017" s="899"/>
      <c r="U1017" s="756"/>
      <c r="V1017" s="756"/>
      <c r="W1017" s="581"/>
      <c r="X1017" s="571"/>
      <c r="Y1017" s="571"/>
      <c r="Z1017" s="571"/>
      <c r="AA1017" s="791"/>
      <c r="AB1017" s="583"/>
      <c r="AC1017" s="571"/>
      <c r="AD1017" s="813"/>
      <c r="AE1017" s="646"/>
      <c r="AF1017" s="730"/>
      <c r="AG1017" s="646"/>
      <c r="AH1017" s="730"/>
      <c r="AI1017" s="646"/>
      <c r="AJ1017" s="416">
        <f t="shared" si="220"/>
        <v>1007</v>
      </c>
      <c r="AK1017" s="416" t="str">
        <f t="shared" si="191"/>
        <v/>
      </c>
      <c r="AL1017" s="416" t="str">
        <f t="shared" si="218"/>
        <v/>
      </c>
      <c r="AM1017" s="416" t="str">
        <f t="shared" si="217"/>
        <v/>
      </c>
      <c r="AN1017" s="731"/>
      <c r="AO1017" s="732"/>
      <c r="AP1017" s="732"/>
      <c r="AQ1017" s="479"/>
      <c r="AR1017" s="479"/>
      <c r="AS1017" s="584"/>
      <c r="AT1017" s="584"/>
      <c r="AU1017" s="585" t="str">
        <f t="shared" si="221"/>
        <v/>
      </c>
      <c r="AV1017" s="585" t="str">
        <f t="shared" si="222"/>
        <v/>
      </c>
      <c r="AW1017" s="479"/>
      <c r="AX1017" s="479"/>
      <c r="AY1017" s="587" t="str">
        <f t="shared" si="192"/>
        <v/>
      </c>
      <c r="AZ1017" s="587" t="str">
        <f t="shared" si="193"/>
        <v/>
      </c>
      <c r="BA1017" s="587" t="str">
        <f t="shared" si="194"/>
        <v/>
      </c>
      <c r="BB1017" s="587" t="str">
        <f t="shared" si="195"/>
        <v/>
      </c>
      <c r="BC1017" s="587" t="str">
        <f t="shared" si="196"/>
        <v/>
      </c>
      <c r="BD1017" s="587" t="str">
        <f t="shared" si="197"/>
        <v/>
      </c>
      <c r="BE1017" s="808"/>
      <c r="BF1017" s="646"/>
      <c r="BG1017" s="649"/>
      <c r="BH1017" s="649"/>
    </row>
    <row r="1018" spans="2:60" ht="13.5" customHeight="1" x14ac:dyDescent="0.25">
      <c r="B1018" s="401"/>
      <c r="D1018" s="416">
        <f t="shared" si="223"/>
        <v>1008</v>
      </c>
      <c r="E1018" s="534"/>
      <c r="F1018" s="534"/>
      <c r="G1018" s="534"/>
      <c r="H1018" s="534"/>
      <c r="I1018" s="571"/>
      <c r="J1018" s="571"/>
      <c r="K1018" s="571"/>
      <c r="L1018" s="571"/>
      <c r="M1018" s="571"/>
      <c r="N1018" s="484"/>
      <c r="O1018" s="484"/>
      <c r="P1018" s="586"/>
      <c r="Q1018" s="571"/>
      <c r="R1018" s="571"/>
      <c r="S1018" s="571"/>
      <c r="T1018" s="899"/>
      <c r="U1018" s="756"/>
      <c r="V1018" s="756"/>
      <c r="W1018" s="581"/>
      <c r="X1018" s="571"/>
      <c r="Y1018" s="571"/>
      <c r="Z1018" s="571"/>
      <c r="AA1018" s="791"/>
      <c r="AB1018" s="583"/>
      <c r="AC1018" s="571"/>
      <c r="AD1018" s="813"/>
      <c r="AE1018" s="646"/>
      <c r="AF1018" s="730"/>
      <c r="AG1018" s="646"/>
      <c r="AH1018" s="730"/>
      <c r="AI1018" s="646"/>
      <c r="AJ1018" s="416">
        <f t="shared" si="220"/>
        <v>1008</v>
      </c>
      <c r="AK1018" s="416" t="str">
        <f t="shared" si="191"/>
        <v/>
      </c>
      <c r="AL1018" s="416" t="str">
        <f t="shared" si="218"/>
        <v/>
      </c>
      <c r="AM1018" s="416" t="str">
        <f t="shared" si="217"/>
        <v/>
      </c>
      <c r="AN1018" s="731"/>
      <c r="AO1018" s="732"/>
      <c r="AP1018" s="732"/>
      <c r="AQ1018" s="479"/>
      <c r="AR1018" s="479"/>
      <c r="AS1018" s="584"/>
      <c r="AT1018" s="584"/>
      <c r="AU1018" s="585" t="str">
        <f t="shared" si="221"/>
        <v/>
      </c>
      <c r="AV1018" s="585" t="str">
        <f t="shared" si="222"/>
        <v/>
      </c>
      <c r="AW1018" s="479"/>
      <c r="AX1018" s="479"/>
      <c r="AY1018" s="587" t="str">
        <f t="shared" si="192"/>
        <v/>
      </c>
      <c r="AZ1018" s="587" t="str">
        <f t="shared" si="193"/>
        <v/>
      </c>
      <c r="BA1018" s="587" t="str">
        <f t="shared" si="194"/>
        <v/>
      </c>
      <c r="BB1018" s="587" t="str">
        <f t="shared" si="195"/>
        <v/>
      </c>
      <c r="BC1018" s="587" t="str">
        <f t="shared" si="196"/>
        <v/>
      </c>
      <c r="BD1018" s="587" t="str">
        <f t="shared" si="197"/>
        <v/>
      </c>
      <c r="BE1018" s="808"/>
      <c r="BF1018" s="646"/>
      <c r="BG1018" s="649"/>
      <c r="BH1018" s="649"/>
    </row>
    <row r="1019" spans="2:60" ht="13.5" customHeight="1" x14ac:dyDescent="0.25">
      <c r="B1019" s="401"/>
      <c r="D1019" s="416">
        <f t="shared" si="223"/>
        <v>1009</v>
      </c>
      <c r="E1019" s="534"/>
      <c r="F1019" s="534"/>
      <c r="G1019" s="534"/>
      <c r="H1019" s="534"/>
      <c r="I1019" s="571"/>
      <c r="J1019" s="571"/>
      <c r="K1019" s="571"/>
      <c r="L1019" s="571"/>
      <c r="M1019" s="571"/>
      <c r="N1019" s="484"/>
      <c r="O1019" s="484"/>
      <c r="P1019" s="586"/>
      <c r="Q1019" s="571"/>
      <c r="R1019" s="571"/>
      <c r="S1019" s="571"/>
      <c r="T1019" s="899"/>
      <c r="U1019" s="756"/>
      <c r="V1019" s="756"/>
      <c r="W1019" s="581"/>
      <c r="X1019" s="571"/>
      <c r="Y1019" s="571"/>
      <c r="Z1019" s="571"/>
      <c r="AA1019" s="791"/>
      <c r="AB1019" s="583"/>
      <c r="AC1019" s="571"/>
      <c r="AD1019" s="813"/>
      <c r="AE1019" s="646"/>
      <c r="AF1019" s="730"/>
      <c r="AG1019" s="646"/>
      <c r="AH1019" s="730"/>
      <c r="AI1019" s="646"/>
      <c r="AJ1019" s="416">
        <f t="shared" si="220"/>
        <v>1009</v>
      </c>
      <c r="AK1019" s="416" t="str">
        <f t="shared" si="191"/>
        <v/>
      </c>
      <c r="AL1019" s="416" t="str">
        <f t="shared" si="218"/>
        <v/>
      </c>
      <c r="AM1019" s="416" t="str">
        <f t="shared" si="217"/>
        <v/>
      </c>
      <c r="AN1019" s="731"/>
      <c r="AO1019" s="732"/>
      <c r="AP1019" s="732"/>
      <c r="AQ1019" s="479"/>
      <c r="AR1019" s="479"/>
      <c r="AS1019" s="584"/>
      <c r="AT1019" s="584"/>
      <c r="AU1019" s="585" t="str">
        <f t="shared" si="221"/>
        <v/>
      </c>
      <c r="AV1019" s="585" t="str">
        <f t="shared" si="222"/>
        <v/>
      </c>
      <c r="AW1019" s="479"/>
      <c r="AX1019" s="479"/>
      <c r="AY1019" s="587" t="str">
        <f t="shared" si="192"/>
        <v/>
      </c>
      <c r="AZ1019" s="587" t="str">
        <f t="shared" si="193"/>
        <v/>
      </c>
      <c r="BA1019" s="587" t="str">
        <f t="shared" si="194"/>
        <v/>
      </c>
      <c r="BB1019" s="587" t="str">
        <f t="shared" si="195"/>
        <v/>
      </c>
      <c r="BC1019" s="587" t="str">
        <f t="shared" si="196"/>
        <v/>
      </c>
      <c r="BD1019" s="587" t="str">
        <f t="shared" si="197"/>
        <v/>
      </c>
      <c r="BE1019" s="808"/>
      <c r="BF1019" s="646"/>
      <c r="BG1019" s="649"/>
      <c r="BH1019" s="649"/>
    </row>
    <row r="1020" spans="2:60" ht="13.5" customHeight="1" x14ac:dyDescent="0.25">
      <c r="B1020" s="401"/>
      <c r="D1020" s="416">
        <f t="shared" si="223"/>
        <v>1010</v>
      </c>
      <c r="E1020" s="534"/>
      <c r="F1020" s="534"/>
      <c r="G1020" s="534"/>
      <c r="H1020" s="534"/>
      <c r="I1020" s="571"/>
      <c r="J1020" s="571"/>
      <c r="K1020" s="571"/>
      <c r="L1020" s="571"/>
      <c r="M1020" s="571"/>
      <c r="N1020" s="484"/>
      <c r="O1020" s="484"/>
      <c r="P1020" s="586"/>
      <c r="Q1020" s="571"/>
      <c r="R1020" s="571"/>
      <c r="S1020" s="571"/>
      <c r="T1020" s="899"/>
      <c r="U1020" s="756"/>
      <c r="V1020" s="756"/>
      <c r="W1020" s="581"/>
      <c r="X1020" s="571"/>
      <c r="Y1020" s="571"/>
      <c r="Z1020" s="571"/>
      <c r="AA1020" s="791"/>
      <c r="AB1020" s="583"/>
      <c r="AC1020" s="571"/>
      <c r="AD1020" s="813"/>
      <c r="AE1020" s="646"/>
      <c r="AF1020" s="730"/>
      <c r="AG1020" s="646"/>
      <c r="AH1020" s="730"/>
      <c r="AI1020" s="646"/>
      <c r="AJ1020" s="416">
        <f t="shared" si="220"/>
        <v>1010</v>
      </c>
      <c r="AK1020" s="416" t="str">
        <f t="shared" si="191"/>
        <v/>
      </c>
      <c r="AL1020" s="416" t="str">
        <f t="shared" si="218"/>
        <v/>
      </c>
      <c r="AM1020" s="416" t="str">
        <f t="shared" si="217"/>
        <v/>
      </c>
      <c r="AN1020" s="731"/>
      <c r="AO1020" s="732"/>
      <c r="AP1020" s="732"/>
      <c r="AQ1020" s="479"/>
      <c r="AR1020" s="479"/>
      <c r="AS1020" s="584"/>
      <c r="AT1020" s="584"/>
      <c r="AU1020" s="585" t="str">
        <f t="shared" si="221"/>
        <v/>
      </c>
      <c r="AV1020" s="585" t="str">
        <f t="shared" si="222"/>
        <v/>
      </c>
      <c r="AW1020" s="479"/>
      <c r="AX1020" s="479"/>
      <c r="AY1020" s="587" t="str">
        <f t="shared" si="192"/>
        <v/>
      </c>
      <c r="AZ1020" s="587" t="str">
        <f t="shared" si="193"/>
        <v/>
      </c>
      <c r="BA1020" s="587" t="str">
        <f t="shared" si="194"/>
        <v/>
      </c>
      <c r="BB1020" s="587" t="str">
        <f t="shared" si="195"/>
        <v/>
      </c>
      <c r="BC1020" s="587" t="str">
        <f t="shared" si="196"/>
        <v/>
      </c>
      <c r="BD1020" s="587" t="str">
        <f t="shared" si="197"/>
        <v/>
      </c>
      <c r="BE1020" s="808"/>
      <c r="BF1020" s="646"/>
      <c r="BG1020" s="649"/>
      <c r="BH1020" s="649"/>
    </row>
    <row r="1021" spans="2:60" ht="13.5" customHeight="1" x14ac:dyDescent="0.25">
      <c r="B1021" s="401"/>
      <c r="D1021" s="416">
        <f t="shared" si="223"/>
        <v>1011</v>
      </c>
      <c r="E1021" s="534"/>
      <c r="F1021" s="534"/>
      <c r="G1021" s="534"/>
      <c r="H1021" s="534"/>
      <c r="I1021" s="571"/>
      <c r="J1021" s="571"/>
      <c r="K1021" s="571"/>
      <c r="L1021" s="571"/>
      <c r="M1021" s="571"/>
      <c r="N1021" s="484"/>
      <c r="O1021" s="484"/>
      <c r="P1021" s="586"/>
      <c r="Q1021" s="571"/>
      <c r="R1021" s="571"/>
      <c r="S1021" s="571"/>
      <c r="T1021" s="899"/>
      <c r="U1021" s="756"/>
      <c r="V1021" s="756"/>
      <c r="W1021" s="581"/>
      <c r="X1021" s="571"/>
      <c r="Y1021" s="571"/>
      <c r="Z1021" s="571"/>
      <c r="AA1021" s="791"/>
      <c r="AB1021" s="583"/>
      <c r="AC1021" s="571"/>
      <c r="AD1021" s="813"/>
      <c r="AE1021" s="646"/>
      <c r="AF1021" s="730"/>
      <c r="AG1021" s="646"/>
      <c r="AH1021" s="730"/>
      <c r="AI1021" s="646"/>
      <c r="AJ1021" s="416">
        <f t="shared" si="220"/>
        <v>1011</v>
      </c>
      <c r="AK1021" s="416" t="str">
        <f t="shared" si="191"/>
        <v/>
      </c>
      <c r="AL1021" s="416" t="str">
        <f t="shared" si="218"/>
        <v/>
      </c>
      <c r="AM1021" s="416" t="str">
        <f t="shared" si="217"/>
        <v/>
      </c>
      <c r="AN1021" s="731"/>
      <c r="AO1021" s="732"/>
      <c r="AP1021" s="732"/>
      <c r="AQ1021" s="479"/>
      <c r="AR1021" s="479"/>
      <c r="AS1021" s="584"/>
      <c r="AT1021" s="584"/>
      <c r="AU1021" s="585" t="str">
        <f t="shared" si="221"/>
        <v/>
      </c>
      <c r="AV1021" s="585" t="str">
        <f t="shared" si="222"/>
        <v/>
      </c>
      <c r="AW1021" s="479"/>
      <c r="AX1021" s="479"/>
      <c r="AY1021" s="587" t="str">
        <f t="shared" si="192"/>
        <v/>
      </c>
      <c r="AZ1021" s="587" t="str">
        <f t="shared" si="193"/>
        <v/>
      </c>
      <c r="BA1021" s="587" t="str">
        <f t="shared" si="194"/>
        <v/>
      </c>
      <c r="BB1021" s="587" t="str">
        <f t="shared" si="195"/>
        <v/>
      </c>
      <c r="BC1021" s="587" t="str">
        <f t="shared" si="196"/>
        <v/>
      </c>
      <c r="BD1021" s="587" t="str">
        <f t="shared" si="197"/>
        <v/>
      </c>
      <c r="BE1021" s="808"/>
      <c r="BF1021" s="646"/>
      <c r="BG1021" s="649"/>
      <c r="BH1021" s="649"/>
    </row>
    <row r="1022" spans="2:60" ht="13.5" customHeight="1" x14ac:dyDescent="0.25">
      <c r="B1022" s="401"/>
      <c r="D1022" s="416">
        <f t="shared" si="223"/>
        <v>1012</v>
      </c>
      <c r="E1022" s="534"/>
      <c r="F1022" s="534"/>
      <c r="G1022" s="534"/>
      <c r="H1022" s="534"/>
      <c r="I1022" s="571"/>
      <c r="J1022" s="571"/>
      <c r="K1022" s="571"/>
      <c r="L1022" s="571"/>
      <c r="M1022" s="571"/>
      <c r="N1022" s="484"/>
      <c r="O1022" s="484"/>
      <c r="P1022" s="586"/>
      <c r="Q1022" s="571"/>
      <c r="R1022" s="571"/>
      <c r="S1022" s="571"/>
      <c r="T1022" s="899"/>
      <c r="U1022" s="756"/>
      <c r="V1022" s="756"/>
      <c r="W1022" s="581"/>
      <c r="X1022" s="571"/>
      <c r="Y1022" s="571"/>
      <c r="Z1022" s="571"/>
      <c r="AA1022" s="791"/>
      <c r="AB1022" s="583"/>
      <c r="AC1022" s="571"/>
      <c r="AD1022" s="813"/>
      <c r="AE1022" s="646"/>
      <c r="AF1022" s="730"/>
      <c r="AG1022" s="646"/>
      <c r="AH1022" s="730"/>
      <c r="AI1022" s="646"/>
      <c r="AJ1022" s="416">
        <f t="shared" si="220"/>
        <v>1012</v>
      </c>
      <c r="AK1022" s="416" t="str">
        <f t="shared" si="191"/>
        <v/>
      </c>
      <c r="AL1022" s="416" t="str">
        <f t="shared" si="218"/>
        <v/>
      </c>
      <c r="AM1022" s="416" t="str">
        <f t="shared" si="217"/>
        <v/>
      </c>
      <c r="AN1022" s="731"/>
      <c r="AO1022" s="732"/>
      <c r="AP1022" s="732"/>
      <c r="AQ1022" s="479"/>
      <c r="AR1022" s="479"/>
      <c r="AS1022" s="584"/>
      <c r="AT1022" s="584"/>
      <c r="AU1022" s="585" t="str">
        <f t="shared" si="221"/>
        <v/>
      </c>
      <c r="AV1022" s="585" t="str">
        <f t="shared" si="222"/>
        <v/>
      </c>
      <c r="AW1022" s="479"/>
      <c r="AX1022" s="479"/>
      <c r="AY1022" s="587" t="str">
        <f t="shared" si="192"/>
        <v/>
      </c>
      <c r="AZ1022" s="587" t="str">
        <f t="shared" si="193"/>
        <v/>
      </c>
      <c r="BA1022" s="587" t="str">
        <f t="shared" si="194"/>
        <v/>
      </c>
      <c r="BB1022" s="587" t="str">
        <f t="shared" si="195"/>
        <v/>
      </c>
      <c r="BC1022" s="587" t="str">
        <f t="shared" si="196"/>
        <v/>
      </c>
      <c r="BD1022" s="587" t="str">
        <f t="shared" si="197"/>
        <v/>
      </c>
      <c r="BE1022" s="808"/>
      <c r="BF1022" s="646"/>
      <c r="BG1022" s="649"/>
      <c r="BH1022" s="649"/>
    </row>
    <row r="1023" spans="2:60" ht="13.5" customHeight="1" x14ac:dyDescent="0.25">
      <c r="B1023" s="401"/>
      <c r="D1023" s="416">
        <f t="shared" si="223"/>
        <v>1013</v>
      </c>
      <c r="E1023" s="534"/>
      <c r="F1023" s="534"/>
      <c r="G1023" s="534"/>
      <c r="H1023" s="534"/>
      <c r="I1023" s="571"/>
      <c r="J1023" s="571"/>
      <c r="K1023" s="571"/>
      <c r="L1023" s="571"/>
      <c r="M1023" s="571"/>
      <c r="N1023" s="484"/>
      <c r="O1023" s="484"/>
      <c r="P1023" s="586"/>
      <c r="Q1023" s="571"/>
      <c r="R1023" s="571"/>
      <c r="S1023" s="571"/>
      <c r="T1023" s="899"/>
      <c r="U1023" s="756"/>
      <c r="V1023" s="756"/>
      <c r="W1023" s="581"/>
      <c r="X1023" s="571"/>
      <c r="Y1023" s="571"/>
      <c r="Z1023" s="571"/>
      <c r="AA1023" s="791"/>
      <c r="AB1023" s="583"/>
      <c r="AC1023" s="571"/>
      <c r="AD1023" s="813"/>
      <c r="AE1023" s="646"/>
      <c r="AF1023" s="730"/>
      <c r="AG1023" s="646"/>
      <c r="AH1023" s="730"/>
      <c r="AI1023" s="646"/>
      <c r="AJ1023" s="416">
        <f t="shared" si="220"/>
        <v>1013</v>
      </c>
      <c r="AK1023" s="416" t="str">
        <f t="shared" si="191"/>
        <v/>
      </c>
      <c r="AL1023" s="416" t="str">
        <f t="shared" si="218"/>
        <v/>
      </c>
      <c r="AM1023" s="416" t="str">
        <f t="shared" si="217"/>
        <v/>
      </c>
      <c r="AN1023" s="731"/>
      <c r="AO1023" s="732"/>
      <c r="AP1023" s="732"/>
      <c r="AQ1023" s="479"/>
      <c r="AR1023" s="479"/>
      <c r="AS1023" s="584"/>
      <c r="AT1023" s="584"/>
      <c r="AU1023" s="585" t="str">
        <f t="shared" si="221"/>
        <v/>
      </c>
      <c r="AV1023" s="585" t="str">
        <f t="shared" si="222"/>
        <v/>
      </c>
      <c r="AW1023" s="479"/>
      <c r="AX1023" s="479"/>
      <c r="AY1023" s="587" t="str">
        <f t="shared" si="192"/>
        <v/>
      </c>
      <c r="AZ1023" s="587" t="str">
        <f t="shared" si="193"/>
        <v/>
      </c>
      <c r="BA1023" s="587" t="str">
        <f t="shared" si="194"/>
        <v/>
      </c>
      <c r="BB1023" s="587" t="str">
        <f t="shared" si="195"/>
        <v/>
      </c>
      <c r="BC1023" s="587" t="str">
        <f t="shared" si="196"/>
        <v/>
      </c>
      <c r="BD1023" s="587" t="str">
        <f t="shared" si="197"/>
        <v/>
      </c>
      <c r="BE1023" s="808"/>
      <c r="BF1023" s="646"/>
      <c r="BG1023" s="649"/>
      <c r="BH1023" s="649"/>
    </row>
    <row r="1024" spans="2:60" ht="13.5" customHeight="1" x14ac:dyDescent="0.25">
      <c r="B1024" s="401"/>
      <c r="D1024" s="416">
        <f t="shared" si="223"/>
        <v>1014</v>
      </c>
      <c r="E1024" s="534"/>
      <c r="F1024" s="534"/>
      <c r="G1024" s="534"/>
      <c r="H1024" s="534"/>
      <c r="I1024" s="571"/>
      <c r="J1024" s="571"/>
      <c r="K1024" s="571"/>
      <c r="L1024" s="571"/>
      <c r="M1024" s="571"/>
      <c r="N1024" s="484"/>
      <c r="O1024" s="484"/>
      <c r="P1024" s="586"/>
      <c r="Q1024" s="571"/>
      <c r="R1024" s="571"/>
      <c r="S1024" s="571"/>
      <c r="T1024" s="899"/>
      <c r="U1024" s="756"/>
      <c r="V1024" s="756"/>
      <c r="W1024" s="581"/>
      <c r="X1024" s="571"/>
      <c r="Y1024" s="571"/>
      <c r="Z1024" s="571"/>
      <c r="AA1024" s="791"/>
      <c r="AB1024" s="583"/>
      <c r="AC1024" s="571"/>
      <c r="AD1024" s="813"/>
      <c r="AE1024" s="646"/>
      <c r="AF1024" s="730"/>
      <c r="AG1024" s="646"/>
      <c r="AH1024" s="730"/>
      <c r="AI1024" s="646"/>
      <c r="AJ1024" s="416">
        <f t="shared" si="220"/>
        <v>1014</v>
      </c>
      <c r="AK1024" s="416" t="str">
        <f t="shared" si="191"/>
        <v/>
      </c>
      <c r="AL1024" s="416" t="str">
        <f t="shared" si="218"/>
        <v/>
      </c>
      <c r="AM1024" s="416" t="str">
        <f t="shared" si="217"/>
        <v/>
      </c>
      <c r="AN1024" s="731"/>
      <c r="AO1024" s="732"/>
      <c r="AP1024" s="732"/>
      <c r="AQ1024" s="479"/>
      <c r="AR1024" s="479"/>
      <c r="AS1024" s="584"/>
      <c r="AT1024" s="584"/>
      <c r="AU1024" s="585" t="str">
        <f t="shared" si="221"/>
        <v/>
      </c>
      <c r="AV1024" s="585" t="str">
        <f t="shared" si="222"/>
        <v/>
      </c>
      <c r="AW1024" s="479"/>
      <c r="AX1024" s="479"/>
      <c r="AY1024" s="587" t="str">
        <f t="shared" si="192"/>
        <v/>
      </c>
      <c r="AZ1024" s="587" t="str">
        <f t="shared" si="193"/>
        <v/>
      </c>
      <c r="BA1024" s="587" t="str">
        <f t="shared" si="194"/>
        <v/>
      </c>
      <c r="BB1024" s="587" t="str">
        <f t="shared" si="195"/>
        <v/>
      </c>
      <c r="BC1024" s="587" t="str">
        <f t="shared" si="196"/>
        <v/>
      </c>
      <c r="BD1024" s="587" t="str">
        <f t="shared" si="197"/>
        <v/>
      </c>
      <c r="BE1024" s="808"/>
      <c r="BF1024" s="646"/>
      <c r="BG1024" s="649"/>
      <c r="BH1024" s="649"/>
    </row>
    <row r="1025" spans="2:60" ht="13.5" customHeight="1" x14ac:dyDescent="0.25">
      <c r="B1025" s="401"/>
      <c r="D1025" s="416">
        <f t="shared" si="223"/>
        <v>1015</v>
      </c>
      <c r="E1025" s="534"/>
      <c r="F1025" s="534"/>
      <c r="G1025" s="534"/>
      <c r="H1025" s="534"/>
      <c r="I1025" s="571"/>
      <c r="J1025" s="571"/>
      <c r="K1025" s="571"/>
      <c r="L1025" s="571"/>
      <c r="M1025" s="571"/>
      <c r="N1025" s="484"/>
      <c r="O1025" s="484"/>
      <c r="P1025" s="586"/>
      <c r="Q1025" s="571"/>
      <c r="R1025" s="571"/>
      <c r="S1025" s="571"/>
      <c r="T1025" s="899"/>
      <c r="U1025" s="756"/>
      <c r="V1025" s="756"/>
      <c r="W1025" s="581"/>
      <c r="X1025" s="571"/>
      <c r="Y1025" s="571"/>
      <c r="Z1025" s="571"/>
      <c r="AA1025" s="791"/>
      <c r="AB1025" s="583"/>
      <c r="AC1025" s="571"/>
      <c r="AD1025" s="813"/>
      <c r="AE1025" s="646"/>
      <c r="AF1025" s="730"/>
      <c r="AG1025" s="646"/>
      <c r="AH1025" s="730"/>
      <c r="AI1025" s="646"/>
      <c r="AJ1025" s="416">
        <f t="shared" si="220"/>
        <v>1015</v>
      </c>
      <c r="AK1025" s="416" t="str">
        <f t="shared" si="191"/>
        <v/>
      </c>
      <c r="AL1025" s="416" t="str">
        <f t="shared" si="218"/>
        <v/>
      </c>
      <c r="AM1025" s="416" t="str">
        <f t="shared" si="217"/>
        <v/>
      </c>
      <c r="AN1025" s="731"/>
      <c r="AO1025" s="732"/>
      <c r="AP1025" s="732"/>
      <c r="AQ1025" s="479"/>
      <c r="AR1025" s="479"/>
      <c r="AS1025" s="584"/>
      <c r="AT1025" s="584"/>
      <c r="AU1025" s="585" t="str">
        <f t="shared" si="221"/>
        <v/>
      </c>
      <c r="AV1025" s="585" t="str">
        <f t="shared" si="222"/>
        <v/>
      </c>
      <c r="AW1025" s="479"/>
      <c r="AX1025" s="479"/>
      <c r="AY1025" s="587" t="str">
        <f t="shared" si="192"/>
        <v/>
      </c>
      <c r="AZ1025" s="587" t="str">
        <f t="shared" si="193"/>
        <v/>
      </c>
      <c r="BA1025" s="587" t="str">
        <f t="shared" si="194"/>
        <v/>
      </c>
      <c r="BB1025" s="587" t="str">
        <f t="shared" si="195"/>
        <v/>
      </c>
      <c r="BC1025" s="587" t="str">
        <f t="shared" si="196"/>
        <v/>
      </c>
      <c r="BD1025" s="587" t="str">
        <f t="shared" si="197"/>
        <v/>
      </c>
      <c r="BE1025" s="808"/>
      <c r="BF1025" s="646"/>
      <c r="BG1025" s="649"/>
      <c r="BH1025" s="649"/>
    </row>
    <row r="1026" spans="2:60" ht="13.5" customHeight="1" x14ac:dyDescent="0.25">
      <c r="B1026" s="401"/>
      <c r="D1026" s="416">
        <f t="shared" si="223"/>
        <v>1016</v>
      </c>
      <c r="E1026" s="534"/>
      <c r="F1026" s="534"/>
      <c r="G1026" s="534"/>
      <c r="H1026" s="534"/>
      <c r="I1026" s="571"/>
      <c r="J1026" s="571"/>
      <c r="K1026" s="571"/>
      <c r="L1026" s="571"/>
      <c r="M1026" s="571"/>
      <c r="N1026" s="484"/>
      <c r="O1026" s="484"/>
      <c r="P1026" s="586"/>
      <c r="Q1026" s="571"/>
      <c r="R1026" s="571"/>
      <c r="S1026" s="571"/>
      <c r="T1026" s="899"/>
      <c r="U1026" s="756"/>
      <c r="V1026" s="756"/>
      <c r="W1026" s="581"/>
      <c r="X1026" s="571"/>
      <c r="Y1026" s="571"/>
      <c r="Z1026" s="571"/>
      <c r="AA1026" s="791"/>
      <c r="AB1026" s="583"/>
      <c r="AC1026" s="571"/>
      <c r="AD1026" s="813"/>
      <c r="AE1026" s="646"/>
      <c r="AF1026" s="730"/>
      <c r="AG1026" s="646"/>
      <c r="AH1026" s="730"/>
      <c r="AI1026" s="646"/>
      <c r="AJ1026" s="416">
        <f t="shared" si="220"/>
        <v>1016</v>
      </c>
      <c r="AK1026" s="416" t="str">
        <f t="shared" si="191"/>
        <v/>
      </c>
      <c r="AL1026" s="416" t="str">
        <f t="shared" si="218"/>
        <v/>
      </c>
      <c r="AM1026" s="416" t="str">
        <f t="shared" si="217"/>
        <v/>
      </c>
      <c r="AN1026" s="731"/>
      <c r="AO1026" s="732"/>
      <c r="AP1026" s="732"/>
      <c r="AQ1026" s="479"/>
      <c r="AR1026" s="479"/>
      <c r="AS1026" s="584"/>
      <c r="AT1026" s="584"/>
      <c r="AU1026" s="585" t="str">
        <f t="shared" si="221"/>
        <v/>
      </c>
      <c r="AV1026" s="585" t="str">
        <f t="shared" si="222"/>
        <v/>
      </c>
      <c r="AW1026" s="479"/>
      <c r="AX1026" s="479"/>
      <c r="AY1026" s="587" t="str">
        <f t="shared" si="192"/>
        <v/>
      </c>
      <c r="AZ1026" s="587" t="str">
        <f t="shared" si="193"/>
        <v/>
      </c>
      <c r="BA1026" s="587" t="str">
        <f t="shared" si="194"/>
        <v/>
      </c>
      <c r="BB1026" s="587" t="str">
        <f t="shared" si="195"/>
        <v/>
      </c>
      <c r="BC1026" s="587" t="str">
        <f t="shared" si="196"/>
        <v/>
      </c>
      <c r="BD1026" s="587" t="str">
        <f t="shared" si="197"/>
        <v/>
      </c>
      <c r="BE1026" s="808"/>
      <c r="BF1026" s="646"/>
      <c r="BG1026" s="649"/>
      <c r="BH1026" s="649"/>
    </row>
    <row r="1027" spans="2:60" ht="13.5" customHeight="1" x14ac:dyDescent="0.25">
      <c r="B1027" s="401"/>
      <c r="D1027" s="416">
        <f t="shared" si="223"/>
        <v>1017</v>
      </c>
      <c r="E1027" s="534"/>
      <c r="F1027" s="534"/>
      <c r="G1027" s="534"/>
      <c r="H1027" s="534"/>
      <c r="I1027" s="571"/>
      <c r="J1027" s="571"/>
      <c r="K1027" s="571"/>
      <c r="L1027" s="571"/>
      <c r="M1027" s="571"/>
      <c r="N1027" s="484"/>
      <c r="O1027" s="484"/>
      <c r="P1027" s="586"/>
      <c r="Q1027" s="571"/>
      <c r="R1027" s="571"/>
      <c r="S1027" s="571"/>
      <c r="T1027" s="899"/>
      <c r="U1027" s="756"/>
      <c r="V1027" s="756"/>
      <c r="W1027" s="581"/>
      <c r="X1027" s="571"/>
      <c r="Y1027" s="571"/>
      <c r="Z1027" s="571"/>
      <c r="AA1027" s="791"/>
      <c r="AB1027" s="583"/>
      <c r="AC1027" s="571"/>
      <c r="AD1027" s="813"/>
      <c r="AE1027" s="646"/>
      <c r="AF1027" s="730"/>
      <c r="AG1027" s="646"/>
      <c r="AH1027" s="730"/>
      <c r="AI1027" s="646"/>
      <c r="AJ1027" s="416">
        <f t="shared" si="220"/>
        <v>1017</v>
      </c>
      <c r="AK1027" s="416" t="str">
        <f t="shared" si="191"/>
        <v/>
      </c>
      <c r="AL1027" s="416" t="str">
        <f t="shared" si="218"/>
        <v/>
      </c>
      <c r="AM1027" s="416" t="str">
        <f t="shared" si="217"/>
        <v/>
      </c>
      <c r="AN1027" s="731"/>
      <c r="AO1027" s="732"/>
      <c r="AP1027" s="732"/>
      <c r="AQ1027" s="479"/>
      <c r="AR1027" s="479"/>
      <c r="AS1027" s="584"/>
      <c r="AT1027" s="584"/>
      <c r="AU1027" s="585" t="str">
        <f t="shared" si="221"/>
        <v/>
      </c>
      <c r="AV1027" s="585" t="str">
        <f t="shared" si="222"/>
        <v/>
      </c>
      <c r="AW1027" s="479"/>
      <c r="AX1027" s="479"/>
      <c r="AY1027" s="587" t="str">
        <f t="shared" si="192"/>
        <v/>
      </c>
      <c r="AZ1027" s="587" t="str">
        <f t="shared" si="193"/>
        <v/>
      </c>
      <c r="BA1027" s="587" t="str">
        <f t="shared" si="194"/>
        <v/>
      </c>
      <c r="BB1027" s="587" t="str">
        <f t="shared" si="195"/>
        <v/>
      </c>
      <c r="BC1027" s="587" t="str">
        <f t="shared" si="196"/>
        <v/>
      </c>
      <c r="BD1027" s="587" t="str">
        <f t="shared" si="197"/>
        <v/>
      </c>
      <c r="BE1027" s="808"/>
      <c r="BF1027" s="646"/>
      <c r="BG1027" s="649"/>
      <c r="BH1027" s="649"/>
    </row>
    <row r="1028" spans="2:60" ht="13.5" customHeight="1" x14ac:dyDescent="0.25">
      <c r="B1028" s="401"/>
      <c r="D1028" s="416">
        <f t="shared" si="223"/>
        <v>1018</v>
      </c>
      <c r="E1028" s="534"/>
      <c r="F1028" s="534"/>
      <c r="G1028" s="534"/>
      <c r="H1028" s="534"/>
      <c r="I1028" s="571"/>
      <c r="J1028" s="571"/>
      <c r="K1028" s="571"/>
      <c r="L1028" s="571"/>
      <c r="M1028" s="571"/>
      <c r="N1028" s="484"/>
      <c r="O1028" s="484"/>
      <c r="P1028" s="586"/>
      <c r="Q1028" s="571"/>
      <c r="R1028" s="571"/>
      <c r="S1028" s="571"/>
      <c r="T1028" s="899"/>
      <c r="U1028" s="756"/>
      <c r="V1028" s="756"/>
      <c r="W1028" s="581"/>
      <c r="X1028" s="571"/>
      <c r="Y1028" s="571"/>
      <c r="Z1028" s="571"/>
      <c r="AA1028" s="791"/>
      <c r="AB1028" s="583"/>
      <c r="AC1028" s="571"/>
      <c r="AD1028" s="813"/>
      <c r="AE1028" s="646"/>
      <c r="AF1028" s="730"/>
      <c r="AG1028" s="646"/>
      <c r="AH1028" s="730"/>
      <c r="AI1028" s="646"/>
      <c r="AJ1028" s="416">
        <f t="shared" si="220"/>
        <v>1018</v>
      </c>
      <c r="AK1028" s="416" t="str">
        <f t="shared" si="191"/>
        <v/>
      </c>
      <c r="AL1028" s="416" t="str">
        <f t="shared" si="218"/>
        <v/>
      </c>
      <c r="AM1028" s="416" t="str">
        <f t="shared" si="217"/>
        <v/>
      </c>
      <c r="AN1028" s="731"/>
      <c r="AO1028" s="732"/>
      <c r="AP1028" s="732"/>
      <c r="AQ1028" s="479"/>
      <c r="AR1028" s="479"/>
      <c r="AS1028" s="584"/>
      <c r="AT1028" s="584"/>
      <c r="AU1028" s="585" t="str">
        <f t="shared" si="221"/>
        <v/>
      </c>
      <c r="AV1028" s="585" t="str">
        <f t="shared" si="222"/>
        <v/>
      </c>
      <c r="AW1028" s="479"/>
      <c r="AX1028" s="479"/>
      <c r="AY1028" s="587" t="str">
        <f t="shared" si="192"/>
        <v/>
      </c>
      <c r="AZ1028" s="587" t="str">
        <f t="shared" si="193"/>
        <v/>
      </c>
      <c r="BA1028" s="587" t="str">
        <f t="shared" si="194"/>
        <v/>
      </c>
      <c r="BB1028" s="587" t="str">
        <f t="shared" si="195"/>
        <v/>
      </c>
      <c r="BC1028" s="587" t="str">
        <f t="shared" si="196"/>
        <v/>
      </c>
      <c r="BD1028" s="587" t="str">
        <f t="shared" si="197"/>
        <v/>
      </c>
      <c r="BE1028" s="808"/>
      <c r="BF1028" s="646"/>
      <c r="BG1028" s="649"/>
      <c r="BH1028" s="649"/>
    </row>
    <row r="1029" spans="2:60" ht="13.5" customHeight="1" x14ac:dyDescent="0.25">
      <c r="B1029" s="401"/>
      <c r="D1029" s="416">
        <f t="shared" si="223"/>
        <v>1019</v>
      </c>
      <c r="E1029" s="534"/>
      <c r="F1029" s="534"/>
      <c r="G1029" s="534"/>
      <c r="H1029" s="534"/>
      <c r="I1029" s="571"/>
      <c r="J1029" s="571"/>
      <c r="K1029" s="571"/>
      <c r="L1029" s="571"/>
      <c r="M1029" s="571"/>
      <c r="N1029" s="484"/>
      <c r="O1029" s="484"/>
      <c r="P1029" s="586"/>
      <c r="Q1029" s="571"/>
      <c r="R1029" s="571"/>
      <c r="S1029" s="571"/>
      <c r="T1029" s="899"/>
      <c r="U1029" s="756"/>
      <c r="V1029" s="756"/>
      <c r="W1029" s="581"/>
      <c r="X1029" s="571"/>
      <c r="Y1029" s="571"/>
      <c r="Z1029" s="571"/>
      <c r="AA1029" s="791"/>
      <c r="AB1029" s="583"/>
      <c r="AC1029" s="571"/>
      <c r="AD1029" s="813"/>
      <c r="AE1029" s="646"/>
      <c r="AF1029" s="730"/>
      <c r="AG1029" s="646"/>
      <c r="AH1029" s="730"/>
      <c r="AI1029" s="646"/>
      <c r="AJ1029" s="416">
        <f t="shared" si="220"/>
        <v>1019</v>
      </c>
      <c r="AK1029" s="416" t="str">
        <f t="shared" si="191"/>
        <v/>
      </c>
      <c r="AL1029" s="416" t="str">
        <f t="shared" si="218"/>
        <v/>
      </c>
      <c r="AM1029" s="416" t="str">
        <f t="shared" si="217"/>
        <v/>
      </c>
      <c r="AN1029" s="731"/>
      <c r="AO1029" s="732"/>
      <c r="AP1029" s="732"/>
      <c r="AQ1029" s="479"/>
      <c r="AR1029" s="479"/>
      <c r="AS1029" s="584"/>
      <c r="AT1029" s="584"/>
      <c r="AU1029" s="585" t="str">
        <f t="shared" si="221"/>
        <v/>
      </c>
      <c r="AV1029" s="585" t="str">
        <f t="shared" si="222"/>
        <v/>
      </c>
      <c r="AW1029" s="479"/>
      <c r="AX1029" s="479"/>
      <c r="AY1029" s="587" t="str">
        <f t="shared" si="192"/>
        <v/>
      </c>
      <c r="AZ1029" s="587" t="str">
        <f t="shared" si="193"/>
        <v/>
      </c>
      <c r="BA1029" s="587" t="str">
        <f t="shared" si="194"/>
        <v/>
      </c>
      <c r="BB1029" s="587" t="str">
        <f t="shared" si="195"/>
        <v/>
      </c>
      <c r="BC1029" s="587" t="str">
        <f t="shared" si="196"/>
        <v/>
      </c>
      <c r="BD1029" s="587" t="str">
        <f t="shared" si="197"/>
        <v/>
      </c>
      <c r="BE1029" s="808"/>
      <c r="BF1029" s="646"/>
      <c r="BG1029" s="649"/>
      <c r="BH1029" s="649"/>
    </row>
    <row r="1030" spans="2:60" ht="13.5" customHeight="1" x14ac:dyDescent="0.25">
      <c r="B1030" s="401"/>
      <c r="D1030" s="416">
        <f t="shared" si="223"/>
        <v>1020</v>
      </c>
      <c r="E1030" s="534"/>
      <c r="F1030" s="534"/>
      <c r="G1030" s="534"/>
      <c r="H1030" s="534"/>
      <c r="I1030" s="571"/>
      <c r="J1030" s="571"/>
      <c r="K1030" s="571"/>
      <c r="L1030" s="571"/>
      <c r="M1030" s="571"/>
      <c r="N1030" s="484"/>
      <c r="O1030" s="484"/>
      <c r="P1030" s="586"/>
      <c r="Q1030" s="571"/>
      <c r="R1030" s="571"/>
      <c r="S1030" s="571"/>
      <c r="T1030" s="899"/>
      <c r="U1030" s="756"/>
      <c r="V1030" s="756"/>
      <c r="W1030" s="581"/>
      <c r="X1030" s="571"/>
      <c r="Y1030" s="571"/>
      <c r="Z1030" s="571"/>
      <c r="AA1030" s="791"/>
      <c r="AB1030" s="583"/>
      <c r="AC1030" s="571"/>
      <c r="AD1030" s="813"/>
      <c r="AE1030" s="646"/>
      <c r="AF1030" s="730"/>
      <c r="AG1030" s="646"/>
      <c r="AH1030" s="730"/>
      <c r="AI1030" s="646"/>
      <c r="AJ1030" s="416">
        <f>AJ1029+1</f>
        <v>1020</v>
      </c>
      <c r="AK1030" s="416" t="str">
        <f t="shared" si="191"/>
        <v/>
      </c>
      <c r="AL1030" s="416" t="str">
        <f t="shared" si="218"/>
        <v/>
      </c>
      <c r="AM1030" s="416" t="str">
        <f t="shared" si="217"/>
        <v/>
      </c>
      <c r="AN1030" s="731"/>
      <c r="AO1030" s="732"/>
      <c r="AP1030" s="732"/>
      <c r="AQ1030" s="479"/>
      <c r="AR1030" s="479"/>
      <c r="AS1030" s="584"/>
      <c r="AT1030" s="584"/>
      <c r="AU1030" s="585" t="str">
        <f t="shared" si="221"/>
        <v/>
      </c>
      <c r="AV1030" s="585" t="str">
        <f t="shared" si="222"/>
        <v/>
      </c>
      <c r="AW1030" s="479"/>
      <c r="AX1030" s="479"/>
      <c r="AY1030" s="587" t="str">
        <f t="shared" si="192"/>
        <v/>
      </c>
      <c r="AZ1030" s="587" t="str">
        <f t="shared" si="193"/>
        <v/>
      </c>
      <c r="BA1030" s="587" t="str">
        <f t="shared" si="194"/>
        <v/>
      </c>
      <c r="BB1030" s="587" t="str">
        <f t="shared" si="195"/>
        <v/>
      </c>
      <c r="BC1030" s="587" t="str">
        <f t="shared" si="196"/>
        <v/>
      </c>
      <c r="BD1030" s="587" t="str">
        <f t="shared" si="197"/>
        <v/>
      </c>
      <c r="BE1030" s="808"/>
      <c r="BF1030" s="646"/>
      <c r="BG1030" s="649"/>
      <c r="BH1030" s="649"/>
    </row>
    <row r="1031" spans="2:60" ht="13.5" customHeight="1" x14ac:dyDescent="0.25">
      <c r="B1031" s="401"/>
      <c r="D1031" s="416">
        <f t="shared" si="223"/>
        <v>1021</v>
      </c>
      <c r="E1031" s="534"/>
      <c r="F1031" s="534"/>
      <c r="G1031" s="534"/>
      <c r="H1031" s="534"/>
      <c r="I1031" s="571"/>
      <c r="J1031" s="571"/>
      <c r="K1031" s="571"/>
      <c r="L1031" s="571"/>
      <c r="M1031" s="571"/>
      <c r="N1031" s="484"/>
      <c r="O1031" s="484"/>
      <c r="P1031" s="586"/>
      <c r="Q1031" s="571"/>
      <c r="R1031" s="571"/>
      <c r="S1031" s="571"/>
      <c r="T1031" s="899"/>
      <c r="U1031" s="756"/>
      <c r="V1031" s="756"/>
      <c r="W1031" s="581"/>
      <c r="X1031" s="571"/>
      <c r="Y1031" s="571"/>
      <c r="Z1031" s="571"/>
      <c r="AA1031" s="791"/>
      <c r="AB1031" s="583"/>
      <c r="AC1031" s="571"/>
      <c r="AD1031" s="813"/>
      <c r="AE1031" s="646"/>
      <c r="AF1031" s="730"/>
      <c r="AG1031" s="646"/>
      <c r="AH1031" s="730"/>
      <c r="AI1031" s="646"/>
      <c r="AJ1031" s="416">
        <f>AJ1030+1</f>
        <v>1021</v>
      </c>
      <c r="AK1031" s="416" t="str">
        <f t="shared" si="191"/>
        <v/>
      </c>
      <c r="AL1031" s="416" t="str">
        <f t="shared" si="218"/>
        <v/>
      </c>
      <c r="AM1031" s="416" t="str">
        <f t="shared" si="217"/>
        <v/>
      </c>
      <c r="AN1031" s="731"/>
      <c r="AO1031" s="732"/>
      <c r="AP1031" s="732"/>
      <c r="AQ1031" s="479"/>
      <c r="AR1031" s="479"/>
      <c r="AS1031" s="584"/>
      <c r="AT1031" s="584"/>
      <c r="AU1031" s="585" t="str">
        <f t="shared" si="221"/>
        <v/>
      </c>
      <c r="AV1031" s="585" t="str">
        <f t="shared" si="222"/>
        <v/>
      </c>
      <c r="AW1031" s="479"/>
      <c r="AX1031" s="479"/>
      <c r="AY1031" s="587" t="str">
        <f t="shared" si="192"/>
        <v/>
      </c>
      <c r="AZ1031" s="587" t="str">
        <f t="shared" si="193"/>
        <v/>
      </c>
      <c r="BA1031" s="587" t="str">
        <f t="shared" si="194"/>
        <v/>
      </c>
      <c r="BB1031" s="587" t="str">
        <f t="shared" si="195"/>
        <v/>
      </c>
      <c r="BC1031" s="587" t="str">
        <f t="shared" si="196"/>
        <v/>
      </c>
      <c r="BD1031" s="587" t="str">
        <f t="shared" si="197"/>
        <v/>
      </c>
      <c r="BE1031" s="808"/>
      <c r="BF1031" s="646"/>
      <c r="BG1031" s="649"/>
      <c r="BH1031" s="649"/>
    </row>
    <row r="1032" spans="2:60" ht="13.5" customHeight="1" x14ac:dyDescent="0.25">
      <c r="B1032" s="401"/>
      <c r="D1032" s="416">
        <f>D1031+1</f>
        <v>1022</v>
      </c>
      <c r="E1032" s="534"/>
      <c r="F1032" s="534"/>
      <c r="G1032" s="534"/>
      <c r="H1032" s="534"/>
      <c r="I1032" s="571"/>
      <c r="J1032" s="571"/>
      <c r="K1032" s="571"/>
      <c r="L1032" s="571"/>
      <c r="M1032" s="571"/>
      <c r="N1032" s="484"/>
      <c r="O1032" s="484"/>
      <c r="P1032" s="586"/>
      <c r="Q1032" s="571"/>
      <c r="R1032" s="571"/>
      <c r="S1032" s="571"/>
      <c r="T1032" s="899"/>
      <c r="U1032" s="756"/>
      <c r="V1032" s="756"/>
      <c r="W1032" s="581"/>
      <c r="X1032" s="571"/>
      <c r="Y1032" s="571"/>
      <c r="Z1032" s="571"/>
      <c r="AA1032" s="791"/>
      <c r="AB1032" s="583"/>
      <c r="AC1032" s="571"/>
      <c r="AD1032" s="813"/>
      <c r="AE1032" s="646"/>
      <c r="AF1032" s="730"/>
      <c r="AG1032" s="646"/>
      <c r="AH1032" s="730"/>
      <c r="AI1032" s="646"/>
      <c r="AJ1032" s="416">
        <f t="shared" ref="AJ1032:AJ1059" si="224">AJ1031+1</f>
        <v>1022</v>
      </c>
      <c r="AK1032" s="416" t="str">
        <f t="shared" si="191"/>
        <v/>
      </c>
      <c r="AL1032" s="416" t="str">
        <f t="shared" si="218"/>
        <v/>
      </c>
      <c r="AM1032" s="416" t="str">
        <f t="shared" si="217"/>
        <v/>
      </c>
      <c r="AN1032" s="731"/>
      <c r="AO1032" s="732"/>
      <c r="AP1032" s="732"/>
      <c r="AQ1032" s="479"/>
      <c r="AR1032" s="479"/>
      <c r="AS1032" s="584"/>
      <c r="AT1032" s="584"/>
      <c r="AU1032" s="585" t="str">
        <f t="shared" si="221"/>
        <v/>
      </c>
      <c r="AV1032" s="585" t="str">
        <f t="shared" si="222"/>
        <v/>
      </c>
      <c r="AW1032" s="479"/>
      <c r="AX1032" s="479"/>
      <c r="AY1032" s="587" t="str">
        <f t="shared" si="192"/>
        <v/>
      </c>
      <c r="AZ1032" s="587" t="str">
        <f t="shared" si="193"/>
        <v/>
      </c>
      <c r="BA1032" s="587" t="str">
        <f t="shared" si="194"/>
        <v/>
      </c>
      <c r="BB1032" s="587" t="str">
        <f t="shared" si="195"/>
        <v/>
      </c>
      <c r="BC1032" s="587" t="str">
        <f t="shared" si="196"/>
        <v/>
      </c>
      <c r="BD1032" s="587" t="str">
        <f t="shared" si="197"/>
        <v/>
      </c>
      <c r="BE1032" s="808"/>
      <c r="BF1032" s="646"/>
      <c r="BG1032" s="649"/>
      <c r="BH1032" s="649"/>
    </row>
    <row r="1033" spans="2:60" ht="13.5" customHeight="1" x14ac:dyDescent="0.25">
      <c r="B1033" s="401"/>
      <c r="D1033" s="416">
        <f>D1032+1</f>
        <v>1023</v>
      </c>
      <c r="E1033" s="534"/>
      <c r="F1033" s="534"/>
      <c r="G1033" s="534"/>
      <c r="H1033" s="534"/>
      <c r="I1033" s="571"/>
      <c r="J1033" s="571"/>
      <c r="K1033" s="571"/>
      <c r="L1033" s="571"/>
      <c r="M1033" s="571"/>
      <c r="N1033" s="484"/>
      <c r="O1033" s="484"/>
      <c r="P1033" s="586"/>
      <c r="Q1033" s="571"/>
      <c r="R1033" s="571"/>
      <c r="S1033" s="571"/>
      <c r="T1033" s="899"/>
      <c r="U1033" s="756"/>
      <c r="V1033" s="756"/>
      <c r="W1033" s="581"/>
      <c r="X1033" s="571"/>
      <c r="Y1033" s="571"/>
      <c r="Z1033" s="571"/>
      <c r="AA1033" s="791"/>
      <c r="AB1033" s="583"/>
      <c r="AC1033" s="571"/>
      <c r="AD1033" s="813"/>
      <c r="AE1033" s="646"/>
      <c r="AF1033" s="730"/>
      <c r="AG1033" s="646"/>
      <c r="AH1033" s="730"/>
      <c r="AI1033" s="646"/>
      <c r="AJ1033" s="416">
        <f t="shared" si="224"/>
        <v>1023</v>
      </c>
      <c r="AK1033" s="416" t="str">
        <f t="shared" si="191"/>
        <v/>
      </c>
      <c r="AL1033" s="416" t="str">
        <f t="shared" si="218"/>
        <v/>
      </c>
      <c r="AM1033" s="416" t="str">
        <f t="shared" si="217"/>
        <v/>
      </c>
      <c r="AN1033" s="731"/>
      <c r="AO1033" s="732"/>
      <c r="AP1033" s="732"/>
      <c r="AQ1033" s="479"/>
      <c r="AR1033" s="479"/>
      <c r="AS1033" s="584"/>
      <c r="AT1033" s="584"/>
      <c r="AU1033" s="585" t="str">
        <f t="shared" si="221"/>
        <v/>
      </c>
      <c r="AV1033" s="585" t="str">
        <f t="shared" si="222"/>
        <v/>
      </c>
      <c r="AW1033" s="479"/>
      <c r="AX1033" s="479"/>
      <c r="AY1033" s="587" t="str">
        <f t="shared" si="192"/>
        <v/>
      </c>
      <c r="AZ1033" s="587" t="str">
        <f t="shared" si="193"/>
        <v/>
      </c>
      <c r="BA1033" s="587" t="str">
        <f t="shared" si="194"/>
        <v/>
      </c>
      <c r="BB1033" s="587" t="str">
        <f t="shared" si="195"/>
        <v/>
      </c>
      <c r="BC1033" s="587" t="str">
        <f t="shared" si="196"/>
        <v/>
      </c>
      <c r="BD1033" s="587" t="str">
        <f t="shared" si="197"/>
        <v/>
      </c>
      <c r="BE1033" s="808"/>
      <c r="BF1033" s="646"/>
      <c r="BG1033" s="649"/>
      <c r="BH1033" s="649"/>
    </row>
    <row r="1034" spans="2:60" ht="13.5" customHeight="1" x14ac:dyDescent="0.25">
      <c r="B1034" s="401"/>
      <c r="D1034" s="416">
        <f t="shared" ref="D1034:D1061" si="225">D1033+1</f>
        <v>1024</v>
      </c>
      <c r="E1034" s="534"/>
      <c r="F1034" s="534"/>
      <c r="G1034" s="534"/>
      <c r="H1034" s="534"/>
      <c r="I1034" s="571"/>
      <c r="J1034" s="571"/>
      <c r="K1034" s="571"/>
      <c r="L1034" s="571"/>
      <c r="M1034" s="571"/>
      <c r="N1034" s="484"/>
      <c r="O1034" s="484"/>
      <c r="P1034" s="586"/>
      <c r="Q1034" s="571"/>
      <c r="R1034" s="571"/>
      <c r="S1034" s="571"/>
      <c r="T1034" s="899"/>
      <c r="U1034" s="756"/>
      <c r="V1034" s="756"/>
      <c r="W1034" s="581"/>
      <c r="X1034" s="571"/>
      <c r="Y1034" s="571"/>
      <c r="Z1034" s="571"/>
      <c r="AA1034" s="791"/>
      <c r="AB1034" s="583"/>
      <c r="AC1034" s="571"/>
      <c r="AD1034" s="813"/>
      <c r="AE1034" s="646"/>
      <c r="AF1034" s="730"/>
      <c r="AG1034" s="646"/>
      <c r="AH1034" s="730"/>
      <c r="AI1034" s="646"/>
      <c r="AJ1034" s="416">
        <f t="shared" si="224"/>
        <v>1024</v>
      </c>
      <c r="AK1034" s="416" t="str">
        <f t="shared" ref="AK1034:AK1062" si="226">IF(E1034="","",E1034)</f>
        <v/>
      </c>
      <c r="AL1034" s="416" t="str">
        <f t="shared" si="218"/>
        <v/>
      </c>
      <c r="AM1034" s="416" t="str">
        <f t="shared" si="217"/>
        <v/>
      </c>
      <c r="AN1034" s="731"/>
      <c r="AO1034" s="732"/>
      <c r="AP1034" s="732"/>
      <c r="AQ1034" s="479"/>
      <c r="AR1034" s="479"/>
      <c r="AS1034" s="584"/>
      <c r="AT1034" s="584"/>
      <c r="AU1034" s="585" t="str">
        <f t="shared" si="221"/>
        <v/>
      </c>
      <c r="AV1034" s="585" t="str">
        <f t="shared" si="222"/>
        <v/>
      </c>
      <c r="AW1034" s="479"/>
      <c r="AX1034" s="479"/>
      <c r="AY1034" s="587" t="str">
        <f t="shared" ref="AY1034:AY1062" si="227">IF(Q1034="○",IF(AW1034="",AU1034,AW1034),"")</f>
        <v/>
      </c>
      <c r="AZ1034" s="587" t="str">
        <f t="shared" ref="AZ1034:AZ1062" si="228">IF(Q1034="○",IF(AX1034="",AV1034,AX1034),"")</f>
        <v/>
      </c>
      <c r="BA1034" s="587" t="str">
        <f t="shared" ref="BA1034:BA1062" si="229">IF(R1034="○",IF(AW1034="",AU1034,AW1034),"")</f>
        <v/>
      </c>
      <c r="BB1034" s="587" t="str">
        <f t="shared" ref="BB1034:BB1062" si="230">IF(R1034="○",IF(AX1034="",AV1034,AX1034),"")</f>
        <v/>
      </c>
      <c r="BC1034" s="587" t="str">
        <f t="shared" ref="BC1034:BC1062" si="231">IF(S1034="○",IF(AW1034="",AU1034,AW1034),"")</f>
        <v/>
      </c>
      <c r="BD1034" s="587" t="str">
        <f t="shared" ref="BD1034:BD1062" si="232">IF(S1034="○",IF(AX1034="",AV1034,AX1034),"")</f>
        <v/>
      </c>
      <c r="BE1034" s="808"/>
      <c r="BF1034" s="646"/>
      <c r="BG1034" s="649"/>
      <c r="BH1034" s="649"/>
    </row>
    <row r="1035" spans="2:60" ht="13.5" customHeight="1" x14ac:dyDescent="0.25">
      <c r="B1035" s="401"/>
      <c r="D1035" s="416">
        <f t="shared" si="225"/>
        <v>1025</v>
      </c>
      <c r="E1035" s="534"/>
      <c r="F1035" s="534"/>
      <c r="G1035" s="534"/>
      <c r="H1035" s="534"/>
      <c r="I1035" s="571"/>
      <c r="J1035" s="571"/>
      <c r="K1035" s="571"/>
      <c r="L1035" s="571"/>
      <c r="M1035" s="571"/>
      <c r="N1035" s="484"/>
      <c r="O1035" s="484"/>
      <c r="P1035" s="586"/>
      <c r="Q1035" s="571"/>
      <c r="R1035" s="571"/>
      <c r="S1035" s="571"/>
      <c r="T1035" s="899"/>
      <c r="U1035" s="756"/>
      <c r="V1035" s="756"/>
      <c r="W1035" s="581"/>
      <c r="X1035" s="571"/>
      <c r="Y1035" s="571"/>
      <c r="Z1035" s="571"/>
      <c r="AA1035" s="791"/>
      <c r="AB1035" s="583"/>
      <c r="AC1035" s="571"/>
      <c r="AD1035" s="813"/>
      <c r="AE1035" s="646"/>
      <c r="AF1035" s="730"/>
      <c r="AG1035" s="646"/>
      <c r="AH1035" s="730"/>
      <c r="AI1035" s="646"/>
      <c r="AJ1035" s="416">
        <f t="shared" si="224"/>
        <v>1025</v>
      </c>
      <c r="AK1035" s="416" t="str">
        <f t="shared" si="226"/>
        <v/>
      </c>
      <c r="AL1035" s="416" t="str">
        <f t="shared" si="218"/>
        <v/>
      </c>
      <c r="AM1035" s="416" t="str">
        <f t="shared" si="217"/>
        <v/>
      </c>
      <c r="AN1035" s="731"/>
      <c r="AO1035" s="732"/>
      <c r="AP1035" s="732"/>
      <c r="AQ1035" s="479"/>
      <c r="AR1035" s="479"/>
      <c r="AS1035" s="584"/>
      <c r="AT1035" s="584"/>
      <c r="AU1035" s="585" t="str">
        <f t="shared" si="221"/>
        <v/>
      </c>
      <c r="AV1035" s="585" t="str">
        <f t="shared" si="222"/>
        <v/>
      </c>
      <c r="AW1035" s="479"/>
      <c r="AX1035" s="479"/>
      <c r="AY1035" s="587" t="str">
        <f t="shared" si="227"/>
        <v/>
      </c>
      <c r="AZ1035" s="587" t="str">
        <f t="shared" si="228"/>
        <v/>
      </c>
      <c r="BA1035" s="587" t="str">
        <f t="shared" si="229"/>
        <v/>
      </c>
      <c r="BB1035" s="587" t="str">
        <f t="shared" si="230"/>
        <v/>
      </c>
      <c r="BC1035" s="587" t="str">
        <f t="shared" si="231"/>
        <v/>
      </c>
      <c r="BD1035" s="587" t="str">
        <f t="shared" si="232"/>
        <v/>
      </c>
      <c r="BE1035" s="808"/>
      <c r="BF1035" s="646"/>
      <c r="BG1035" s="649"/>
      <c r="BH1035" s="649"/>
    </row>
    <row r="1036" spans="2:60" ht="13.5" customHeight="1" x14ac:dyDescent="0.25">
      <c r="B1036" s="401"/>
      <c r="D1036" s="416">
        <f t="shared" si="225"/>
        <v>1026</v>
      </c>
      <c r="E1036" s="534"/>
      <c r="F1036" s="534"/>
      <c r="G1036" s="534"/>
      <c r="H1036" s="534"/>
      <c r="I1036" s="571"/>
      <c r="J1036" s="571"/>
      <c r="K1036" s="571"/>
      <c r="L1036" s="571"/>
      <c r="M1036" s="571"/>
      <c r="N1036" s="484"/>
      <c r="O1036" s="484"/>
      <c r="P1036" s="586"/>
      <c r="Q1036" s="571"/>
      <c r="R1036" s="571"/>
      <c r="S1036" s="571"/>
      <c r="T1036" s="899"/>
      <c r="U1036" s="756"/>
      <c r="V1036" s="756"/>
      <c r="W1036" s="581"/>
      <c r="X1036" s="571"/>
      <c r="Y1036" s="571"/>
      <c r="Z1036" s="571"/>
      <c r="AA1036" s="791"/>
      <c r="AB1036" s="583"/>
      <c r="AC1036" s="571"/>
      <c r="AD1036" s="813"/>
      <c r="AE1036" s="646"/>
      <c r="AF1036" s="730"/>
      <c r="AG1036" s="646"/>
      <c r="AH1036" s="730"/>
      <c r="AI1036" s="646"/>
      <c r="AJ1036" s="416">
        <f t="shared" si="224"/>
        <v>1026</v>
      </c>
      <c r="AK1036" s="416" t="str">
        <f t="shared" si="226"/>
        <v/>
      </c>
      <c r="AL1036" s="416" t="str">
        <f t="shared" si="218"/>
        <v/>
      </c>
      <c r="AM1036" s="416" t="str">
        <f t="shared" ref="AM1036:AM1090" si="233">IF(H1036="","",H1036)</f>
        <v/>
      </c>
      <c r="AN1036" s="731"/>
      <c r="AO1036" s="732"/>
      <c r="AP1036" s="732"/>
      <c r="AQ1036" s="479"/>
      <c r="AR1036" s="479"/>
      <c r="AS1036" s="584"/>
      <c r="AT1036" s="584"/>
      <c r="AU1036" s="585" t="str">
        <f t="shared" si="221"/>
        <v/>
      </c>
      <c r="AV1036" s="585" t="str">
        <f t="shared" si="222"/>
        <v/>
      </c>
      <c r="AW1036" s="479"/>
      <c r="AX1036" s="479"/>
      <c r="AY1036" s="587" t="str">
        <f t="shared" si="227"/>
        <v/>
      </c>
      <c r="AZ1036" s="587" t="str">
        <f t="shared" si="228"/>
        <v/>
      </c>
      <c r="BA1036" s="587" t="str">
        <f t="shared" si="229"/>
        <v/>
      </c>
      <c r="BB1036" s="587" t="str">
        <f t="shared" si="230"/>
        <v/>
      </c>
      <c r="BC1036" s="587" t="str">
        <f t="shared" si="231"/>
        <v/>
      </c>
      <c r="BD1036" s="587" t="str">
        <f t="shared" si="232"/>
        <v/>
      </c>
      <c r="BE1036" s="808"/>
      <c r="BF1036" s="646"/>
      <c r="BG1036" s="649"/>
      <c r="BH1036" s="649"/>
    </row>
    <row r="1037" spans="2:60" ht="13.5" customHeight="1" x14ac:dyDescent="0.25">
      <c r="B1037" s="401"/>
      <c r="D1037" s="416">
        <f t="shared" si="225"/>
        <v>1027</v>
      </c>
      <c r="E1037" s="534"/>
      <c r="F1037" s="534"/>
      <c r="G1037" s="534"/>
      <c r="H1037" s="534"/>
      <c r="I1037" s="571"/>
      <c r="J1037" s="571"/>
      <c r="K1037" s="571"/>
      <c r="L1037" s="571"/>
      <c r="M1037" s="571"/>
      <c r="N1037" s="484"/>
      <c r="O1037" s="484"/>
      <c r="P1037" s="586"/>
      <c r="Q1037" s="571"/>
      <c r="R1037" s="571"/>
      <c r="S1037" s="571"/>
      <c r="T1037" s="899"/>
      <c r="U1037" s="756"/>
      <c r="V1037" s="756"/>
      <c r="W1037" s="581"/>
      <c r="X1037" s="571"/>
      <c r="Y1037" s="571"/>
      <c r="Z1037" s="571"/>
      <c r="AA1037" s="791"/>
      <c r="AB1037" s="583"/>
      <c r="AC1037" s="571"/>
      <c r="AD1037" s="813"/>
      <c r="AE1037" s="646"/>
      <c r="AF1037" s="730"/>
      <c r="AG1037" s="646"/>
      <c r="AH1037" s="730"/>
      <c r="AI1037" s="646"/>
      <c r="AJ1037" s="416">
        <f t="shared" si="224"/>
        <v>1027</v>
      </c>
      <c r="AK1037" s="416" t="str">
        <f t="shared" si="226"/>
        <v/>
      </c>
      <c r="AL1037" s="416" t="str">
        <f t="shared" ref="AL1037:AL1068" si="234">IF(G1037="","",G1037)</f>
        <v/>
      </c>
      <c r="AM1037" s="416" t="str">
        <f t="shared" si="233"/>
        <v/>
      </c>
      <c r="AN1037" s="731"/>
      <c r="AO1037" s="732"/>
      <c r="AP1037" s="732"/>
      <c r="AQ1037" s="479"/>
      <c r="AR1037" s="479"/>
      <c r="AS1037" s="584"/>
      <c r="AT1037" s="584"/>
      <c r="AU1037" s="585" t="str">
        <f t="shared" si="221"/>
        <v/>
      </c>
      <c r="AV1037" s="585" t="str">
        <f t="shared" si="222"/>
        <v/>
      </c>
      <c r="AW1037" s="479"/>
      <c r="AX1037" s="479"/>
      <c r="AY1037" s="587" t="str">
        <f t="shared" si="227"/>
        <v/>
      </c>
      <c r="AZ1037" s="587" t="str">
        <f t="shared" si="228"/>
        <v/>
      </c>
      <c r="BA1037" s="587" t="str">
        <f t="shared" si="229"/>
        <v/>
      </c>
      <c r="BB1037" s="587" t="str">
        <f t="shared" si="230"/>
        <v/>
      </c>
      <c r="BC1037" s="587" t="str">
        <f t="shared" si="231"/>
        <v/>
      </c>
      <c r="BD1037" s="587" t="str">
        <f t="shared" si="232"/>
        <v/>
      </c>
      <c r="BE1037" s="808"/>
      <c r="BF1037" s="646"/>
      <c r="BG1037" s="649"/>
      <c r="BH1037" s="649"/>
    </row>
    <row r="1038" spans="2:60" ht="13.5" customHeight="1" x14ac:dyDescent="0.25">
      <c r="B1038" s="401"/>
      <c r="D1038" s="416">
        <f t="shared" si="225"/>
        <v>1028</v>
      </c>
      <c r="E1038" s="534"/>
      <c r="F1038" s="534"/>
      <c r="G1038" s="534"/>
      <c r="H1038" s="534"/>
      <c r="I1038" s="571"/>
      <c r="J1038" s="571"/>
      <c r="K1038" s="571"/>
      <c r="L1038" s="571"/>
      <c r="M1038" s="571"/>
      <c r="N1038" s="484"/>
      <c r="O1038" s="484"/>
      <c r="P1038" s="586"/>
      <c r="Q1038" s="571"/>
      <c r="R1038" s="571"/>
      <c r="S1038" s="571"/>
      <c r="T1038" s="899"/>
      <c r="U1038" s="756"/>
      <c r="V1038" s="756"/>
      <c r="W1038" s="581"/>
      <c r="X1038" s="571"/>
      <c r="Y1038" s="571"/>
      <c r="Z1038" s="571"/>
      <c r="AA1038" s="791"/>
      <c r="AB1038" s="583"/>
      <c r="AC1038" s="571"/>
      <c r="AD1038" s="813"/>
      <c r="AE1038" s="646"/>
      <c r="AF1038" s="730"/>
      <c r="AG1038" s="646"/>
      <c r="AH1038" s="730"/>
      <c r="AI1038" s="646"/>
      <c r="AJ1038" s="416">
        <f t="shared" si="224"/>
        <v>1028</v>
      </c>
      <c r="AK1038" s="416" t="str">
        <f t="shared" si="226"/>
        <v/>
      </c>
      <c r="AL1038" s="416" t="str">
        <f t="shared" si="234"/>
        <v/>
      </c>
      <c r="AM1038" s="416" t="str">
        <f t="shared" si="233"/>
        <v/>
      </c>
      <c r="AN1038" s="731"/>
      <c r="AO1038" s="732"/>
      <c r="AP1038" s="732"/>
      <c r="AQ1038" s="479"/>
      <c r="AR1038" s="479"/>
      <c r="AS1038" s="584"/>
      <c r="AT1038" s="584"/>
      <c r="AU1038" s="585" t="str">
        <f t="shared" si="221"/>
        <v/>
      </c>
      <c r="AV1038" s="585" t="str">
        <f t="shared" si="222"/>
        <v/>
      </c>
      <c r="AW1038" s="479"/>
      <c r="AX1038" s="479"/>
      <c r="AY1038" s="587" t="str">
        <f t="shared" si="227"/>
        <v/>
      </c>
      <c r="AZ1038" s="587" t="str">
        <f t="shared" si="228"/>
        <v/>
      </c>
      <c r="BA1038" s="587" t="str">
        <f t="shared" si="229"/>
        <v/>
      </c>
      <c r="BB1038" s="587" t="str">
        <f t="shared" si="230"/>
        <v/>
      </c>
      <c r="BC1038" s="587" t="str">
        <f t="shared" si="231"/>
        <v/>
      </c>
      <c r="BD1038" s="587" t="str">
        <f t="shared" si="232"/>
        <v/>
      </c>
      <c r="BE1038" s="808"/>
      <c r="BF1038" s="646"/>
      <c r="BG1038" s="649"/>
      <c r="BH1038" s="649"/>
    </row>
    <row r="1039" spans="2:60" ht="13.5" customHeight="1" x14ac:dyDescent="0.25">
      <c r="B1039" s="401"/>
      <c r="D1039" s="416">
        <f t="shared" si="225"/>
        <v>1029</v>
      </c>
      <c r="E1039" s="534"/>
      <c r="F1039" s="534"/>
      <c r="G1039" s="534"/>
      <c r="H1039" s="534"/>
      <c r="I1039" s="571"/>
      <c r="J1039" s="571"/>
      <c r="K1039" s="571"/>
      <c r="L1039" s="571"/>
      <c r="M1039" s="571"/>
      <c r="N1039" s="484"/>
      <c r="O1039" s="484"/>
      <c r="P1039" s="586"/>
      <c r="Q1039" s="571"/>
      <c r="R1039" s="571"/>
      <c r="S1039" s="571"/>
      <c r="T1039" s="899"/>
      <c r="U1039" s="756"/>
      <c r="V1039" s="756"/>
      <c r="W1039" s="581"/>
      <c r="X1039" s="571"/>
      <c r="Y1039" s="571"/>
      <c r="Z1039" s="571"/>
      <c r="AA1039" s="791"/>
      <c r="AB1039" s="583"/>
      <c r="AC1039" s="571"/>
      <c r="AD1039" s="813"/>
      <c r="AE1039" s="646"/>
      <c r="AF1039" s="730"/>
      <c r="AG1039" s="646"/>
      <c r="AH1039" s="730"/>
      <c r="AI1039" s="646"/>
      <c r="AJ1039" s="416">
        <f t="shared" si="224"/>
        <v>1029</v>
      </c>
      <c r="AK1039" s="416" t="str">
        <f t="shared" si="226"/>
        <v/>
      </c>
      <c r="AL1039" s="416" t="str">
        <f t="shared" si="234"/>
        <v/>
      </c>
      <c r="AM1039" s="416" t="str">
        <f t="shared" si="233"/>
        <v/>
      </c>
      <c r="AN1039" s="731"/>
      <c r="AO1039" s="732"/>
      <c r="AP1039" s="732"/>
      <c r="AQ1039" s="479"/>
      <c r="AR1039" s="479"/>
      <c r="AS1039" s="584"/>
      <c r="AT1039" s="584"/>
      <c r="AU1039" s="585" t="str">
        <f t="shared" si="221"/>
        <v/>
      </c>
      <c r="AV1039" s="585" t="str">
        <f t="shared" si="222"/>
        <v/>
      </c>
      <c r="AW1039" s="479"/>
      <c r="AX1039" s="479"/>
      <c r="AY1039" s="587" t="str">
        <f t="shared" si="227"/>
        <v/>
      </c>
      <c r="AZ1039" s="587" t="str">
        <f t="shared" si="228"/>
        <v/>
      </c>
      <c r="BA1039" s="587" t="str">
        <f t="shared" si="229"/>
        <v/>
      </c>
      <c r="BB1039" s="587" t="str">
        <f t="shared" si="230"/>
        <v/>
      </c>
      <c r="BC1039" s="587" t="str">
        <f t="shared" si="231"/>
        <v/>
      </c>
      <c r="BD1039" s="587" t="str">
        <f t="shared" si="232"/>
        <v/>
      </c>
      <c r="BE1039" s="808"/>
      <c r="BF1039" s="646"/>
      <c r="BG1039" s="649"/>
      <c r="BH1039" s="649"/>
    </row>
    <row r="1040" spans="2:60" ht="13.5" customHeight="1" x14ac:dyDescent="0.25">
      <c r="B1040" s="401"/>
      <c r="D1040" s="416">
        <f t="shared" si="225"/>
        <v>1030</v>
      </c>
      <c r="E1040" s="534"/>
      <c r="F1040" s="534"/>
      <c r="G1040" s="534"/>
      <c r="H1040" s="534"/>
      <c r="I1040" s="571"/>
      <c r="J1040" s="571"/>
      <c r="K1040" s="571"/>
      <c r="L1040" s="571"/>
      <c r="M1040" s="571"/>
      <c r="N1040" s="484"/>
      <c r="O1040" s="484"/>
      <c r="P1040" s="586"/>
      <c r="Q1040" s="571"/>
      <c r="R1040" s="571"/>
      <c r="S1040" s="571"/>
      <c r="T1040" s="899"/>
      <c r="U1040" s="756"/>
      <c r="V1040" s="756"/>
      <c r="W1040" s="581"/>
      <c r="X1040" s="571"/>
      <c r="Y1040" s="571"/>
      <c r="Z1040" s="571"/>
      <c r="AA1040" s="791"/>
      <c r="AB1040" s="583"/>
      <c r="AC1040" s="571"/>
      <c r="AD1040" s="813"/>
      <c r="AE1040" s="646"/>
      <c r="AF1040" s="730"/>
      <c r="AG1040" s="646"/>
      <c r="AH1040" s="730"/>
      <c r="AI1040" s="646"/>
      <c r="AJ1040" s="416">
        <f t="shared" si="224"/>
        <v>1030</v>
      </c>
      <c r="AK1040" s="416" t="str">
        <f t="shared" si="226"/>
        <v/>
      </c>
      <c r="AL1040" s="416" t="str">
        <f t="shared" si="234"/>
        <v/>
      </c>
      <c r="AM1040" s="416" t="str">
        <f t="shared" si="233"/>
        <v/>
      </c>
      <c r="AN1040" s="731"/>
      <c r="AO1040" s="732"/>
      <c r="AP1040" s="732"/>
      <c r="AQ1040" s="479"/>
      <c r="AR1040" s="479"/>
      <c r="AS1040" s="584"/>
      <c r="AT1040" s="584"/>
      <c r="AU1040" s="585" t="str">
        <f t="shared" si="221"/>
        <v/>
      </c>
      <c r="AV1040" s="585" t="str">
        <f t="shared" si="222"/>
        <v/>
      </c>
      <c r="AW1040" s="479"/>
      <c r="AX1040" s="479"/>
      <c r="AY1040" s="587" t="str">
        <f t="shared" si="227"/>
        <v/>
      </c>
      <c r="AZ1040" s="587" t="str">
        <f t="shared" si="228"/>
        <v/>
      </c>
      <c r="BA1040" s="587" t="str">
        <f t="shared" si="229"/>
        <v/>
      </c>
      <c r="BB1040" s="587" t="str">
        <f t="shared" si="230"/>
        <v/>
      </c>
      <c r="BC1040" s="587" t="str">
        <f t="shared" si="231"/>
        <v/>
      </c>
      <c r="BD1040" s="587" t="str">
        <f t="shared" si="232"/>
        <v/>
      </c>
      <c r="BE1040" s="808"/>
      <c r="BF1040" s="646"/>
      <c r="BG1040" s="649"/>
      <c r="BH1040" s="649"/>
    </row>
    <row r="1041" spans="2:60" ht="13.5" customHeight="1" x14ac:dyDescent="0.25">
      <c r="B1041" s="401"/>
      <c r="D1041" s="416">
        <f t="shared" si="225"/>
        <v>1031</v>
      </c>
      <c r="E1041" s="534"/>
      <c r="F1041" s="534"/>
      <c r="G1041" s="534"/>
      <c r="H1041" s="534"/>
      <c r="I1041" s="571"/>
      <c r="J1041" s="571"/>
      <c r="K1041" s="571"/>
      <c r="L1041" s="571"/>
      <c r="M1041" s="571"/>
      <c r="N1041" s="484"/>
      <c r="O1041" s="484"/>
      <c r="P1041" s="586"/>
      <c r="Q1041" s="571"/>
      <c r="R1041" s="571"/>
      <c r="S1041" s="571"/>
      <c r="T1041" s="899"/>
      <c r="U1041" s="756"/>
      <c r="V1041" s="756"/>
      <c r="W1041" s="581"/>
      <c r="X1041" s="571"/>
      <c r="Y1041" s="571"/>
      <c r="Z1041" s="571"/>
      <c r="AA1041" s="791"/>
      <c r="AB1041" s="583"/>
      <c r="AC1041" s="571"/>
      <c r="AD1041" s="813"/>
      <c r="AE1041" s="646"/>
      <c r="AF1041" s="730"/>
      <c r="AG1041" s="646"/>
      <c r="AH1041" s="730"/>
      <c r="AI1041" s="646"/>
      <c r="AJ1041" s="416">
        <f t="shared" si="224"/>
        <v>1031</v>
      </c>
      <c r="AK1041" s="416" t="str">
        <f t="shared" si="226"/>
        <v/>
      </c>
      <c r="AL1041" s="416" t="str">
        <f t="shared" si="234"/>
        <v/>
      </c>
      <c r="AM1041" s="416" t="str">
        <f t="shared" si="233"/>
        <v/>
      </c>
      <c r="AN1041" s="731"/>
      <c r="AO1041" s="732"/>
      <c r="AP1041" s="732"/>
      <c r="AQ1041" s="479"/>
      <c r="AR1041" s="479"/>
      <c r="AS1041" s="584"/>
      <c r="AT1041" s="584"/>
      <c r="AU1041" s="585" t="str">
        <f t="shared" si="221"/>
        <v/>
      </c>
      <c r="AV1041" s="585" t="str">
        <f t="shared" si="222"/>
        <v/>
      </c>
      <c r="AW1041" s="479"/>
      <c r="AX1041" s="479"/>
      <c r="AY1041" s="587" t="str">
        <f t="shared" si="227"/>
        <v/>
      </c>
      <c r="AZ1041" s="587" t="str">
        <f t="shared" si="228"/>
        <v/>
      </c>
      <c r="BA1041" s="587" t="str">
        <f t="shared" si="229"/>
        <v/>
      </c>
      <c r="BB1041" s="587" t="str">
        <f t="shared" si="230"/>
        <v/>
      </c>
      <c r="BC1041" s="587" t="str">
        <f t="shared" si="231"/>
        <v/>
      </c>
      <c r="BD1041" s="587" t="str">
        <f t="shared" si="232"/>
        <v/>
      </c>
      <c r="BE1041" s="808"/>
      <c r="BF1041" s="646"/>
      <c r="BG1041" s="649"/>
      <c r="BH1041" s="649"/>
    </row>
    <row r="1042" spans="2:60" ht="13.5" customHeight="1" x14ac:dyDescent="0.25">
      <c r="B1042" s="401"/>
      <c r="D1042" s="416">
        <f t="shared" si="225"/>
        <v>1032</v>
      </c>
      <c r="E1042" s="534"/>
      <c r="F1042" s="534"/>
      <c r="G1042" s="534"/>
      <c r="H1042" s="534"/>
      <c r="I1042" s="571"/>
      <c r="J1042" s="571"/>
      <c r="K1042" s="571"/>
      <c r="L1042" s="571"/>
      <c r="M1042" s="571"/>
      <c r="N1042" s="484"/>
      <c r="O1042" s="484"/>
      <c r="P1042" s="586"/>
      <c r="Q1042" s="571"/>
      <c r="R1042" s="571"/>
      <c r="S1042" s="571"/>
      <c r="T1042" s="899"/>
      <c r="U1042" s="756"/>
      <c r="V1042" s="756"/>
      <c r="W1042" s="581"/>
      <c r="X1042" s="571"/>
      <c r="Y1042" s="571"/>
      <c r="Z1042" s="571"/>
      <c r="AA1042" s="791"/>
      <c r="AB1042" s="583"/>
      <c r="AC1042" s="571"/>
      <c r="AD1042" s="813"/>
      <c r="AE1042" s="646"/>
      <c r="AF1042" s="730"/>
      <c r="AG1042" s="646"/>
      <c r="AH1042" s="730"/>
      <c r="AI1042" s="646"/>
      <c r="AJ1042" s="416">
        <f t="shared" si="224"/>
        <v>1032</v>
      </c>
      <c r="AK1042" s="416" t="str">
        <f t="shared" si="226"/>
        <v/>
      </c>
      <c r="AL1042" s="416" t="str">
        <f t="shared" si="234"/>
        <v/>
      </c>
      <c r="AM1042" s="416" t="str">
        <f t="shared" si="233"/>
        <v/>
      </c>
      <c r="AN1042" s="731"/>
      <c r="AO1042" s="732"/>
      <c r="AP1042" s="732"/>
      <c r="AQ1042" s="479"/>
      <c r="AR1042" s="479"/>
      <c r="AS1042" s="584"/>
      <c r="AT1042" s="584"/>
      <c r="AU1042" s="585" t="str">
        <f t="shared" si="221"/>
        <v/>
      </c>
      <c r="AV1042" s="585" t="str">
        <f t="shared" si="222"/>
        <v/>
      </c>
      <c r="AW1042" s="479"/>
      <c r="AX1042" s="479"/>
      <c r="AY1042" s="587" t="str">
        <f t="shared" si="227"/>
        <v/>
      </c>
      <c r="AZ1042" s="587" t="str">
        <f t="shared" si="228"/>
        <v/>
      </c>
      <c r="BA1042" s="587" t="str">
        <f t="shared" si="229"/>
        <v/>
      </c>
      <c r="BB1042" s="587" t="str">
        <f t="shared" si="230"/>
        <v/>
      </c>
      <c r="BC1042" s="587" t="str">
        <f t="shared" si="231"/>
        <v/>
      </c>
      <c r="BD1042" s="587" t="str">
        <f t="shared" si="232"/>
        <v/>
      </c>
      <c r="BE1042" s="808"/>
      <c r="BF1042" s="646"/>
      <c r="BG1042" s="649"/>
      <c r="BH1042" s="649"/>
    </row>
    <row r="1043" spans="2:60" ht="13.5" customHeight="1" x14ac:dyDescent="0.25">
      <c r="B1043" s="401"/>
      <c r="D1043" s="416">
        <f t="shared" si="225"/>
        <v>1033</v>
      </c>
      <c r="E1043" s="534"/>
      <c r="F1043" s="534"/>
      <c r="G1043" s="534"/>
      <c r="H1043" s="534"/>
      <c r="I1043" s="571"/>
      <c r="J1043" s="571"/>
      <c r="K1043" s="571"/>
      <c r="L1043" s="571"/>
      <c r="M1043" s="571"/>
      <c r="N1043" s="484"/>
      <c r="O1043" s="484"/>
      <c r="P1043" s="586"/>
      <c r="Q1043" s="571"/>
      <c r="R1043" s="571"/>
      <c r="S1043" s="571"/>
      <c r="T1043" s="899"/>
      <c r="U1043" s="756"/>
      <c r="V1043" s="756"/>
      <c r="W1043" s="581"/>
      <c r="X1043" s="571"/>
      <c r="Y1043" s="571"/>
      <c r="Z1043" s="571"/>
      <c r="AA1043" s="791"/>
      <c r="AB1043" s="583"/>
      <c r="AC1043" s="571"/>
      <c r="AD1043" s="813"/>
      <c r="AE1043" s="646"/>
      <c r="AF1043" s="730"/>
      <c r="AG1043" s="646"/>
      <c r="AH1043" s="730"/>
      <c r="AI1043" s="646"/>
      <c r="AJ1043" s="416">
        <f t="shared" si="224"/>
        <v>1033</v>
      </c>
      <c r="AK1043" s="416" t="str">
        <f t="shared" si="226"/>
        <v/>
      </c>
      <c r="AL1043" s="416" t="str">
        <f t="shared" si="234"/>
        <v/>
      </c>
      <c r="AM1043" s="416" t="str">
        <f t="shared" si="233"/>
        <v/>
      </c>
      <c r="AN1043" s="731"/>
      <c r="AO1043" s="732"/>
      <c r="AP1043" s="732"/>
      <c r="AQ1043" s="479"/>
      <c r="AR1043" s="479"/>
      <c r="AS1043" s="584"/>
      <c r="AT1043" s="584"/>
      <c r="AU1043" s="585" t="str">
        <f t="shared" si="221"/>
        <v/>
      </c>
      <c r="AV1043" s="585" t="str">
        <f t="shared" si="222"/>
        <v/>
      </c>
      <c r="AW1043" s="479"/>
      <c r="AX1043" s="479"/>
      <c r="AY1043" s="587" t="str">
        <f t="shared" si="227"/>
        <v/>
      </c>
      <c r="AZ1043" s="587" t="str">
        <f t="shared" si="228"/>
        <v/>
      </c>
      <c r="BA1043" s="587" t="str">
        <f t="shared" si="229"/>
        <v/>
      </c>
      <c r="BB1043" s="587" t="str">
        <f t="shared" si="230"/>
        <v/>
      </c>
      <c r="BC1043" s="587" t="str">
        <f t="shared" si="231"/>
        <v/>
      </c>
      <c r="BD1043" s="587" t="str">
        <f t="shared" si="232"/>
        <v/>
      </c>
      <c r="BE1043" s="808"/>
      <c r="BF1043" s="646"/>
      <c r="BG1043" s="649"/>
      <c r="BH1043" s="649"/>
    </row>
    <row r="1044" spans="2:60" ht="13.5" customHeight="1" x14ac:dyDescent="0.25">
      <c r="B1044" s="401"/>
      <c r="D1044" s="416">
        <f t="shared" si="225"/>
        <v>1034</v>
      </c>
      <c r="E1044" s="534"/>
      <c r="F1044" s="534"/>
      <c r="G1044" s="534"/>
      <c r="H1044" s="534"/>
      <c r="I1044" s="571"/>
      <c r="J1044" s="571"/>
      <c r="K1044" s="571"/>
      <c r="L1044" s="571"/>
      <c r="M1044" s="571"/>
      <c r="N1044" s="484"/>
      <c r="O1044" s="484"/>
      <c r="P1044" s="586"/>
      <c r="Q1044" s="571"/>
      <c r="R1044" s="571"/>
      <c r="S1044" s="571"/>
      <c r="T1044" s="899"/>
      <c r="U1044" s="756"/>
      <c r="V1044" s="756"/>
      <c r="W1044" s="581"/>
      <c r="X1044" s="571"/>
      <c r="Y1044" s="571"/>
      <c r="Z1044" s="571"/>
      <c r="AA1044" s="791"/>
      <c r="AB1044" s="583"/>
      <c r="AC1044" s="571"/>
      <c r="AD1044" s="813"/>
      <c r="AE1044" s="646"/>
      <c r="AF1044" s="730"/>
      <c r="AG1044" s="646"/>
      <c r="AH1044" s="730"/>
      <c r="AI1044" s="646"/>
      <c r="AJ1044" s="416">
        <f t="shared" si="224"/>
        <v>1034</v>
      </c>
      <c r="AK1044" s="416" t="str">
        <f t="shared" si="226"/>
        <v/>
      </c>
      <c r="AL1044" s="416" t="str">
        <f t="shared" si="234"/>
        <v/>
      </c>
      <c r="AM1044" s="416" t="str">
        <f t="shared" si="233"/>
        <v/>
      </c>
      <c r="AN1044" s="731"/>
      <c r="AO1044" s="732"/>
      <c r="AP1044" s="732"/>
      <c r="AQ1044" s="479"/>
      <c r="AR1044" s="479"/>
      <c r="AS1044" s="584"/>
      <c r="AT1044" s="584"/>
      <c r="AU1044" s="585" t="str">
        <f t="shared" si="221"/>
        <v/>
      </c>
      <c r="AV1044" s="585" t="str">
        <f t="shared" si="222"/>
        <v/>
      </c>
      <c r="AW1044" s="479"/>
      <c r="AX1044" s="479"/>
      <c r="AY1044" s="587" t="str">
        <f t="shared" si="227"/>
        <v/>
      </c>
      <c r="AZ1044" s="587" t="str">
        <f t="shared" si="228"/>
        <v/>
      </c>
      <c r="BA1044" s="587" t="str">
        <f t="shared" si="229"/>
        <v/>
      </c>
      <c r="BB1044" s="587" t="str">
        <f t="shared" si="230"/>
        <v/>
      </c>
      <c r="BC1044" s="587" t="str">
        <f t="shared" si="231"/>
        <v/>
      </c>
      <c r="BD1044" s="587" t="str">
        <f t="shared" si="232"/>
        <v/>
      </c>
      <c r="BE1044" s="808"/>
      <c r="BF1044" s="646"/>
      <c r="BG1044" s="649"/>
      <c r="BH1044" s="649"/>
    </row>
    <row r="1045" spans="2:60" ht="13.5" customHeight="1" x14ac:dyDescent="0.25">
      <c r="B1045" s="401"/>
      <c r="D1045" s="416">
        <f t="shared" si="225"/>
        <v>1035</v>
      </c>
      <c r="E1045" s="534"/>
      <c r="F1045" s="534"/>
      <c r="G1045" s="534"/>
      <c r="H1045" s="534"/>
      <c r="I1045" s="571"/>
      <c r="J1045" s="571"/>
      <c r="K1045" s="571"/>
      <c r="L1045" s="571"/>
      <c r="M1045" s="571"/>
      <c r="N1045" s="484"/>
      <c r="O1045" s="484"/>
      <c r="P1045" s="586"/>
      <c r="Q1045" s="571"/>
      <c r="R1045" s="571"/>
      <c r="S1045" s="571"/>
      <c r="T1045" s="899"/>
      <c r="U1045" s="756"/>
      <c r="V1045" s="756"/>
      <c r="W1045" s="581"/>
      <c r="X1045" s="571"/>
      <c r="Y1045" s="571"/>
      <c r="Z1045" s="571"/>
      <c r="AA1045" s="791"/>
      <c r="AB1045" s="583"/>
      <c r="AC1045" s="571"/>
      <c r="AD1045" s="813"/>
      <c r="AE1045" s="646"/>
      <c r="AF1045" s="730"/>
      <c r="AG1045" s="646"/>
      <c r="AH1045" s="730"/>
      <c r="AI1045" s="646"/>
      <c r="AJ1045" s="416">
        <f t="shared" si="224"/>
        <v>1035</v>
      </c>
      <c r="AK1045" s="416" t="str">
        <f t="shared" si="226"/>
        <v/>
      </c>
      <c r="AL1045" s="416" t="str">
        <f t="shared" si="234"/>
        <v/>
      </c>
      <c r="AM1045" s="416" t="str">
        <f t="shared" si="233"/>
        <v/>
      </c>
      <c r="AN1045" s="731"/>
      <c r="AO1045" s="732"/>
      <c r="AP1045" s="732"/>
      <c r="AQ1045" s="479"/>
      <c r="AR1045" s="479"/>
      <c r="AS1045" s="584"/>
      <c r="AT1045" s="584"/>
      <c r="AU1045" s="585" t="str">
        <f t="shared" si="221"/>
        <v/>
      </c>
      <c r="AV1045" s="585" t="str">
        <f t="shared" si="222"/>
        <v/>
      </c>
      <c r="AW1045" s="479"/>
      <c r="AX1045" s="479"/>
      <c r="AY1045" s="587" t="str">
        <f t="shared" si="227"/>
        <v/>
      </c>
      <c r="AZ1045" s="587" t="str">
        <f t="shared" si="228"/>
        <v/>
      </c>
      <c r="BA1045" s="587" t="str">
        <f t="shared" si="229"/>
        <v/>
      </c>
      <c r="BB1045" s="587" t="str">
        <f t="shared" si="230"/>
        <v/>
      </c>
      <c r="BC1045" s="587" t="str">
        <f t="shared" si="231"/>
        <v/>
      </c>
      <c r="BD1045" s="587" t="str">
        <f t="shared" si="232"/>
        <v/>
      </c>
      <c r="BE1045" s="808"/>
      <c r="BF1045" s="646"/>
      <c r="BG1045" s="649"/>
      <c r="BH1045" s="649"/>
    </row>
    <row r="1046" spans="2:60" ht="13.5" customHeight="1" x14ac:dyDescent="0.25">
      <c r="B1046" s="401"/>
      <c r="D1046" s="416">
        <f t="shared" si="225"/>
        <v>1036</v>
      </c>
      <c r="E1046" s="534"/>
      <c r="F1046" s="534"/>
      <c r="G1046" s="534"/>
      <c r="H1046" s="534"/>
      <c r="I1046" s="571"/>
      <c r="J1046" s="571"/>
      <c r="K1046" s="571"/>
      <c r="L1046" s="571"/>
      <c r="M1046" s="571"/>
      <c r="N1046" s="484"/>
      <c r="O1046" s="484"/>
      <c r="P1046" s="586"/>
      <c r="Q1046" s="571"/>
      <c r="R1046" s="571"/>
      <c r="S1046" s="571"/>
      <c r="T1046" s="899"/>
      <c r="U1046" s="756"/>
      <c r="V1046" s="756"/>
      <c r="W1046" s="581"/>
      <c r="X1046" s="571"/>
      <c r="Y1046" s="571"/>
      <c r="Z1046" s="571"/>
      <c r="AA1046" s="791"/>
      <c r="AB1046" s="583"/>
      <c r="AC1046" s="571"/>
      <c r="AD1046" s="813"/>
      <c r="AE1046" s="646"/>
      <c r="AF1046" s="730"/>
      <c r="AG1046" s="646"/>
      <c r="AH1046" s="730"/>
      <c r="AI1046" s="646"/>
      <c r="AJ1046" s="416">
        <f t="shared" si="224"/>
        <v>1036</v>
      </c>
      <c r="AK1046" s="416" t="str">
        <f t="shared" si="226"/>
        <v/>
      </c>
      <c r="AL1046" s="416" t="str">
        <f t="shared" si="234"/>
        <v/>
      </c>
      <c r="AM1046" s="416" t="str">
        <f t="shared" si="233"/>
        <v/>
      </c>
      <c r="AN1046" s="731"/>
      <c r="AO1046" s="732"/>
      <c r="AP1046" s="732"/>
      <c r="AQ1046" s="479"/>
      <c r="AR1046" s="479"/>
      <c r="AS1046" s="584"/>
      <c r="AT1046" s="584"/>
      <c r="AU1046" s="585" t="str">
        <f t="shared" si="221"/>
        <v/>
      </c>
      <c r="AV1046" s="585" t="str">
        <f t="shared" si="222"/>
        <v/>
      </c>
      <c r="AW1046" s="479"/>
      <c r="AX1046" s="479"/>
      <c r="AY1046" s="587" t="str">
        <f t="shared" si="227"/>
        <v/>
      </c>
      <c r="AZ1046" s="587" t="str">
        <f t="shared" si="228"/>
        <v/>
      </c>
      <c r="BA1046" s="587" t="str">
        <f t="shared" si="229"/>
        <v/>
      </c>
      <c r="BB1046" s="587" t="str">
        <f t="shared" si="230"/>
        <v/>
      </c>
      <c r="BC1046" s="587" t="str">
        <f t="shared" si="231"/>
        <v/>
      </c>
      <c r="BD1046" s="587" t="str">
        <f t="shared" si="232"/>
        <v/>
      </c>
      <c r="BE1046" s="808"/>
      <c r="BF1046" s="646"/>
      <c r="BG1046" s="649"/>
      <c r="BH1046" s="649"/>
    </row>
    <row r="1047" spans="2:60" ht="13.5" customHeight="1" x14ac:dyDescent="0.25">
      <c r="B1047" s="401"/>
      <c r="D1047" s="416">
        <f t="shared" si="225"/>
        <v>1037</v>
      </c>
      <c r="E1047" s="534"/>
      <c r="F1047" s="534"/>
      <c r="G1047" s="534"/>
      <c r="H1047" s="534"/>
      <c r="I1047" s="571"/>
      <c r="J1047" s="571"/>
      <c r="K1047" s="571"/>
      <c r="L1047" s="571"/>
      <c r="M1047" s="571"/>
      <c r="N1047" s="484"/>
      <c r="O1047" s="484"/>
      <c r="P1047" s="586"/>
      <c r="Q1047" s="571"/>
      <c r="R1047" s="571"/>
      <c r="S1047" s="571"/>
      <c r="T1047" s="899"/>
      <c r="U1047" s="756"/>
      <c r="V1047" s="756"/>
      <c r="W1047" s="581"/>
      <c r="X1047" s="571"/>
      <c r="Y1047" s="571"/>
      <c r="Z1047" s="571"/>
      <c r="AA1047" s="791"/>
      <c r="AB1047" s="583"/>
      <c r="AC1047" s="571"/>
      <c r="AD1047" s="813"/>
      <c r="AE1047" s="646"/>
      <c r="AF1047" s="730"/>
      <c r="AG1047" s="646"/>
      <c r="AH1047" s="730"/>
      <c r="AI1047" s="646"/>
      <c r="AJ1047" s="416">
        <f t="shared" si="224"/>
        <v>1037</v>
      </c>
      <c r="AK1047" s="416" t="str">
        <f t="shared" si="226"/>
        <v/>
      </c>
      <c r="AL1047" s="416" t="str">
        <f t="shared" si="234"/>
        <v/>
      </c>
      <c r="AM1047" s="416" t="str">
        <f t="shared" si="233"/>
        <v/>
      </c>
      <c r="AN1047" s="731"/>
      <c r="AO1047" s="732"/>
      <c r="AP1047" s="732"/>
      <c r="AQ1047" s="479"/>
      <c r="AR1047" s="479"/>
      <c r="AS1047" s="584"/>
      <c r="AT1047" s="584"/>
      <c r="AU1047" s="585" t="str">
        <f t="shared" si="221"/>
        <v/>
      </c>
      <c r="AV1047" s="585" t="str">
        <f t="shared" si="222"/>
        <v/>
      </c>
      <c r="AW1047" s="479"/>
      <c r="AX1047" s="479"/>
      <c r="AY1047" s="587" t="str">
        <f t="shared" si="227"/>
        <v/>
      </c>
      <c r="AZ1047" s="587" t="str">
        <f t="shared" si="228"/>
        <v/>
      </c>
      <c r="BA1047" s="587" t="str">
        <f t="shared" si="229"/>
        <v/>
      </c>
      <c r="BB1047" s="587" t="str">
        <f t="shared" si="230"/>
        <v/>
      </c>
      <c r="BC1047" s="587" t="str">
        <f t="shared" si="231"/>
        <v/>
      </c>
      <c r="BD1047" s="587" t="str">
        <f t="shared" si="232"/>
        <v/>
      </c>
      <c r="BE1047" s="808"/>
      <c r="BF1047" s="646"/>
      <c r="BG1047" s="649"/>
      <c r="BH1047" s="649"/>
    </row>
    <row r="1048" spans="2:60" ht="13.5" customHeight="1" x14ac:dyDescent="0.25">
      <c r="B1048" s="401"/>
      <c r="D1048" s="416">
        <f t="shared" si="225"/>
        <v>1038</v>
      </c>
      <c r="E1048" s="534"/>
      <c r="F1048" s="534"/>
      <c r="G1048" s="534"/>
      <c r="H1048" s="534"/>
      <c r="I1048" s="571"/>
      <c r="J1048" s="571"/>
      <c r="K1048" s="571"/>
      <c r="L1048" s="571"/>
      <c r="M1048" s="571"/>
      <c r="N1048" s="484"/>
      <c r="O1048" s="484"/>
      <c r="P1048" s="586"/>
      <c r="Q1048" s="571"/>
      <c r="R1048" s="571"/>
      <c r="S1048" s="571"/>
      <c r="T1048" s="899"/>
      <c r="U1048" s="756"/>
      <c r="V1048" s="756"/>
      <c r="W1048" s="581"/>
      <c r="X1048" s="571"/>
      <c r="Y1048" s="571"/>
      <c r="Z1048" s="571"/>
      <c r="AA1048" s="791"/>
      <c r="AB1048" s="583"/>
      <c r="AC1048" s="571"/>
      <c r="AD1048" s="813"/>
      <c r="AE1048" s="646"/>
      <c r="AF1048" s="730"/>
      <c r="AG1048" s="646"/>
      <c r="AH1048" s="730"/>
      <c r="AI1048" s="646"/>
      <c r="AJ1048" s="416">
        <f t="shared" si="224"/>
        <v>1038</v>
      </c>
      <c r="AK1048" s="416" t="str">
        <f t="shared" si="226"/>
        <v/>
      </c>
      <c r="AL1048" s="416" t="str">
        <f t="shared" si="234"/>
        <v/>
      </c>
      <c r="AM1048" s="416" t="str">
        <f t="shared" si="233"/>
        <v/>
      </c>
      <c r="AN1048" s="731"/>
      <c r="AO1048" s="732"/>
      <c r="AP1048" s="732"/>
      <c r="AQ1048" s="479"/>
      <c r="AR1048" s="479"/>
      <c r="AS1048" s="584"/>
      <c r="AT1048" s="584"/>
      <c r="AU1048" s="585" t="str">
        <f t="shared" si="221"/>
        <v/>
      </c>
      <c r="AV1048" s="585" t="str">
        <f t="shared" si="222"/>
        <v/>
      </c>
      <c r="AW1048" s="479"/>
      <c r="AX1048" s="479"/>
      <c r="AY1048" s="587" t="str">
        <f t="shared" si="227"/>
        <v/>
      </c>
      <c r="AZ1048" s="587" t="str">
        <f t="shared" si="228"/>
        <v/>
      </c>
      <c r="BA1048" s="587" t="str">
        <f t="shared" si="229"/>
        <v/>
      </c>
      <c r="BB1048" s="587" t="str">
        <f t="shared" si="230"/>
        <v/>
      </c>
      <c r="BC1048" s="587" t="str">
        <f t="shared" si="231"/>
        <v/>
      </c>
      <c r="BD1048" s="587" t="str">
        <f t="shared" si="232"/>
        <v/>
      </c>
      <c r="BE1048" s="808"/>
      <c r="BF1048" s="646"/>
      <c r="BG1048" s="649"/>
      <c r="BH1048" s="649"/>
    </row>
    <row r="1049" spans="2:60" ht="13.5" customHeight="1" x14ac:dyDescent="0.25">
      <c r="B1049" s="401"/>
      <c r="D1049" s="416">
        <f t="shared" si="225"/>
        <v>1039</v>
      </c>
      <c r="E1049" s="534"/>
      <c r="F1049" s="534"/>
      <c r="G1049" s="534"/>
      <c r="H1049" s="534"/>
      <c r="I1049" s="571"/>
      <c r="J1049" s="571"/>
      <c r="K1049" s="571"/>
      <c r="L1049" s="571"/>
      <c r="M1049" s="571"/>
      <c r="N1049" s="484"/>
      <c r="O1049" s="484"/>
      <c r="P1049" s="586"/>
      <c r="Q1049" s="571"/>
      <c r="R1049" s="571"/>
      <c r="S1049" s="571"/>
      <c r="T1049" s="899"/>
      <c r="U1049" s="756"/>
      <c r="V1049" s="756"/>
      <c r="W1049" s="581"/>
      <c r="X1049" s="571"/>
      <c r="Y1049" s="571"/>
      <c r="Z1049" s="571"/>
      <c r="AA1049" s="791"/>
      <c r="AB1049" s="583"/>
      <c r="AC1049" s="571"/>
      <c r="AD1049" s="813"/>
      <c r="AE1049" s="646"/>
      <c r="AF1049" s="730"/>
      <c r="AG1049" s="646"/>
      <c r="AH1049" s="730"/>
      <c r="AI1049" s="646"/>
      <c r="AJ1049" s="416">
        <f t="shared" si="224"/>
        <v>1039</v>
      </c>
      <c r="AK1049" s="416" t="str">
        <f t="shared" si="226"/>
        <v/>
      </c>
      <c r="AL1049" s="416" t="str">
        <f t="shared" si="234"/>
        <v/>
      </c>
      <c r="AM1049" s="416" t="str">
        <f t="shared" si="233"/>
        <v/>
      </c>
      <c r="AN1049" s="731"/>
      <c r="AO1049" s="732"/>
      <c r="AP1049" s="732"/>
      <c r="AQ1049" s="479"/>
      <c r="AR1049" s="479"/>
      <c r="AS1049" s="584"/>
      <c r="AT1049" s="584"/>
      <c r="AU1049" s="585" t="str">
        <f t="shared" si="221"/>
        <v/>
      </c>
      <c r="AV1049" s="585" t="str">
        <f t="shared" si="222"/>
        <v/>
      </c>
      <c r="AW1049" s="479"/>
      <c r="AX1049" s="479"/>
      <c r="AY1049" s="587" t="str">
        <f t="shared" si="227"/>
        <v/>
      </c>
      <c r="AZ1049" s="587" t="str">
        <f t="shared" si="228"/>
        <v/>
      </c>
      <c r="BA1049" s="587" t="str">
        <f t="shared" si="229"/>
        <v/>
      </c>
      <c r="BB1049" s="587" t="str">
        <f t="shared" si="230"/>
        <v/>
      </c>
      <c r="BC1049" s="587" t="str">
        <f t="shared" si="231"/>
        <v/>
      </c>
      <c r="BD1049" s="587" t="str">
        <f t="shared" si="232"/>
        <v/>
      </c>
      <c r="BE1049" s="808"/>
      <c r="BF1049" s="646"/>
      <c r="BG1049" s="649"/>
      <c r="BH1049" s="649"/>
    </row>
    <row r="1050" spans="2:60" ht="13.5" customHeight="1" x14ac:dyDescent="0.25">
      <c r="B1050" s="401"/>
      <c r="D1050" s="416">
        <f t="shared" si="225"/>
        <v>1040</v>
      </c>
      <c r="E1050" s="534"/>
      <c r="F1050" s="534"/>
      <c r="G1050" s="534"/>
      <c r="H1050" s="534"/>
      <c r="I1050" s="571"/>
      <c r="J1050" s="571"/>
      <c r="K1050" s="571"/>
      <c r="L1050" s="571"/>
      <c r="M1050" s="571"/>
      <c r="N1050" s="484"/>
      <c r="O1050" s="484"/>
      <c r="P1050" s="586"/>
      <c r="Q1050" s="571"/>
      <c r="R1050" s="571"/>
      <c r="S1050" s="571"/>
      <c r="T1050" s="899"/>
      <c r="U1050" s="756"/>
      <c r="V1050" s="756"/>
      <c r="W1050" s="581"/>
      <c r="X1050" s="571"/>
      <c r="Y1050" s="571"/>
      <c r="Z1050" s="571"/>
      <c r="AA1050" s="791"/>
      <c r="AB1050" s="583"/>
      <c r="AC1050" s="571"/>
      <c r="AD1050" s="813"/>
      <c r="AE1050" s="646"/>
      <c r="AF1050" s="730"/>
      <c r="AG1050" s="646"/>
      <c r="AH1050" s="730"/>
      <c r="AI1050" s="646"/>
      <c r="AJ1050" s="416">
        <f t="shared" si="224"/>
        <v>1040</v>
      </c>
      <c r="AK1050" s="416" t="str">
        <f t="shared" si="226"/>
        <v/>
      </c>
      <c r="AL1050" s="416" t="str">
        <f t="shared" si="234"/>
        <v/>
      </c>
      <c r="AM1050" s="416" t="str">
        <f t="shared" si="233"/>
        <v/>
      </c>
      <c r="AN1050" s="731"/>
      <c r="AO1050" s="732"/>
      <c r="AP1050" s="732"/>
      <c r="AQ1050" s="479"/>
      <c r="AR1050" s="479"/>
      <c r="AS1050" s="584"/>
      <c r="AT1050" s="584"/>
      <c r="AU1050" s="585" t="str">
        <f t="shared" si="221"/>
        <v/>
      </c>
      <c r="AV1050" s="585" t="str">
        <f t="shared" si="222"/>
        <v/>
      </c>
      <c r="AW1050" s="479"/>
      <c r="AX1050" s="479"/>
      <c r="AY1050" s="587" t="str">
        <f t="shared" si="227"/>
        <v/>
      </c>
      <c r="AZ1050" s="587" t="str">
        <f t="shared" si="228"/>
        <v/>
      </c>
      <c r="BA1050" s="587" t="str">
        <f t="shared" si="229"/>
        <v/>
      </c>
      <c r="BB1050" s="587" t="str">
        <f t="shared" si="230"/>
        <v/>
      </c>
      <c r="BC1050" s="587" t="str">
        <f t="shared" si="231"/>
        <v/>
      </c>
      <c r="BD1050" s="587" t="str">
        <f t="shared" si="232"/>
        <v/>
      </c>
      <c r="BE1050" s="808"/>
      <c r="BF1050" s="646"/>
      <c r="BG1050" s="649"/>
      <c r="BH1050" s="649"/>
    </row>
    <row r="1051" spans="2:60" ht="13.5" customHeight="1" x14ac:dyDescent="0.25">
      <c r="B1051" s="401"/>
      <c r="D1051" s="416">
        <f t="shared" si="225"/>
        <v>1041</v>
      </c>
      <c r="E1051" s="534"/>
      <c r="F1051" s="534"/>
      <c r="G1051" s="534"/>
      <c r="H1051" s="534"/>
      <c r="I1051" s="571"/>
      <c r="J1051" s="571"/>
      <c r="K1051" s="571"/>
      <c r="L1051" s="571"/>
      <c r="M1051" s="571"/>
      <c r="N1051" s="484"/>
      <c r="O1051" s="484"/>
      <c r="P1051" s="586"/>
      <c r="Q1051" s="571"/>
      <c r="R1051" s="571"/>
      <c r="S1051" s="571"/>
      <c r="T1051" s="899"/>
      <c r="U1051" s="756"/>
      <c r="V1051" s="756"/>
      <c r="W1051" s="581"/>
      <c r="X1051" s="571"/>
      <c r="Y1051" s="571"/>
      <c r="Z1051" s="571"/>
      <c r="AA1051" s="791"/>
      <c r="AB1051" s="583"/>
      <c r="AC1051" s="571"/>
      <c r="AD1051" s="813"/>
      <c r="AE1051" s="646"/>
      <c r="AF1051" s="730"/>
      <c r="AG1051" s="646"/>
      <c r="AH1051" s="730"/>
      <c r="AI1051" s="646"/>
      <c r="AJ1051" s="416">
        <f t="shared" si="224"/>
        <v>1041</v>
      </c>
      <c r="AK1051" s="416" t="str">
        <f t="shared" si="226"/>
        <v/>
      </c>
      <c r="AL1051" s="416" t="str">
        <f t="shared" si="234"/>
        <v/>
      </c>
      <c r="AM1051" s="416" t="str">
        <f t="shared" si="233"/>
        <v/>
      </c>
      <c r="AN1051" s="731"/>
      <c r="AO1051" s="732"/>
      <c r="AP1051" s="732"/>
      <c r="AQ1051" s="479"/>
      <c r="AR1051" s="479"/>
      <c r="AS1051" s="584"/>
      <c r="AT1051" s="584"/>
      <c r="AU1051" s="585" t="str">
        <f t="shared" si="221"/>
        <v/>
      </c>
      <c r="AV1051" s="585" t="str">
        <f t="shared" si="222"/>
        <v/>
      </c>
      <c r="AW1051" s="479"/>
      <c r="AX1051" s="479"/>
      <c r="AY1051" s="587" t="str">
        <f t="shared" si="227"/>
        <v/>
      </c>
      <c r="AZ1051" s="587" t="str">
        <f t="shared" si="228"/>
        <v/>
      </c>
      <c r="BA1051" s="587" t="str">
        <f t="shared" si="229"/>
        <v/>
      </c>
      <c r="BB1051" s="587" t="str">
        <f t="shared" si="230"/>
        <v/>
      </c>
      <c r="BC1051" s="587" t="str">
        <f t="shared" si="231"/>
        <v/>
      </c>
      <c r="BD1051" s="587" t="str">
        <f t="shared" si="232"/>
        <v/>
      </c>
      <c r="BE1051" s="808"/>
      <c r="BF1051" s="646"/>
      <c r="BG1051" s="649"/>
      <c r="BH1051" s="649"/>
    </row>
    <row r="1052" spans="2:60" ht="13.5" customHeight="1" x14ac:dyDescent="0.25">
      <c r="B1052" s="401"/>
      <c r="D1052" s="416">
        <f t="shared" si="225"/>
        <v>1042</v>
      </c>
      <c r="E1052" s="534"/>
      <c r="F1052" s="534"/>
      <c r="G1052" s="534"/>
      <c r="H1052" s="534"/>
      <c r="I1052" s="571"/>
      <c r="J1052" s="571"/>
      <c r="K1052" s="571"/>
      <c r="L1052" s="571"/>
      <c r="M1052" s="571"/>
      <c r="N1052" s="484"/>
      <c r="O1052" s="484"/>
      <c r="P1052" s="586"/>
      <c r="Q1052" s="571"/>
      <c r="R1052" s="571"/>
      <c r="S1052" s="571"/>
      <c r="T1052" s="899"/>
      <c r="U1052" s="756"/>
      <c r="V1052" s="756"/>
      <c r="W1052" s="581"/>
      <c r="X1052" s="571"/>
      <c r="Y1052" s="571"/>
      <c r="Z1052" s="571"/>
      <c r="AA1052" s="791"/>
      <c r="AB1052" s="583"/>
      <c r="AC1052" s="571"/>
      <c r="AD1052" s="813"/>
      <c r="AE1052" s="646"/>
      <c r="AF1052" s="730"/>
      <c r="AG1052" s="646"/>
      <c r="AH1052" s="730"/>
      <c r="AI1052" s="646"/>
      <c r="AJ1052" s="416">
        <f t="shared" si="224"/>
        <v>1042</v>
      </c>
      <c r="AK1052" s="416" t="str">
        <f t="shared" si="226"/>
        <v/>
      </c>
      <c r="AL1052" s="416" t="str">
        <f t="shared" si="234"/>
        <v/>
      </c>
      <c r="AM1052" s="416" t="str">
        <f t="shared" si="233"/>
        <v/>
      </c>
      <c r="AN1052" s="731"/>
      <c r="AO1052" s="732"/>
      <c r="AP1052" s="732"/>
      <c r="AQ1052" s="479"/>
      <c r="AR1052" s="479"/>
      <c r="AS1052" s="584"/>
      <c r="AT1052" s="584"/>
      <c r="AU1052" s="585" t="str">
        <f t="shared" si="221"/>
        <v/>
      </c>
      <c r="AV1052" s="585" t="str">
        <f t="shared" si="222"/>
        <v/>
      </c>
      <c r="AW1052" s="479"/>
      <c r="AX1052" s="479"/>
      <c r="AY1052" s="587" t="str">
        <f t="shared" si="227"/>
        <v/>
      </c>
      <c r="AZ1052" s="587" t="str">
        <f t="shared" si="228"/>
        <v/>
      </c>
      <c r="BA1052" s="587" t="str">
        <f t="shared" si="229"/>
        <v/>
      </c>
      <c r="BB1052" s="587" t="str">
        <f t="shared" si="230"/>
        <v/>
      </c>
      <c r="BC1052" s="587" t="str">
        <f t="shared" si="231"/>
        <v/>
      </c>
      <c r="BD1052" s="587" t="str">
        <f t="shared" si="232"/>
        <v/>
      </c>
      <c r="BE1052" s="808"/>
      <c r="BF1052" s="646"/>
      <c r="BG1052" s="649"/>
      <c r="BH1052" s="649"/>
    </row>
    <row r="1053" spans="2:60" ht="13.5" customHeight="1" x14ac:dyDescent="0.25">
      <c r="B1053" s="401"/>
      <c r="D1053" s="416">
        <f t="shared" si="225"/>
        <v>1043</v>
      </c>
      <c r="E1053" s="534"/>
      <c r="F1053" s="534"/>
      <c r="G1053" s="534"/>
      <c r="H1053" s="534"/>
      <c r="I1053" s="571"/>
      <c r="J1053" s="571"/>
      <c r="K1053" s="571"/>
      <c r="L1053" s="571"/>
      <c r="M1053" s="571"/>
      <c r="N1053" s="484"/>
      <c r="O1053" s="484"/>
      <c r="P1053" s="586"/>
      <c r="Q1053" s="571"/>
      <c r="R1053" s="571"/>
      <c r="S1053" s="571"/>
      <c r="T1053" s="899"/>
      <c r="U1053" s="756"/>
      <c r="V1053" s="756"/>
      <c r="W1053" s="581"/>
      <c r="X1053" s="571"/>
      <c r="Y1053" s="571"/>
      <c r="Z1053" s="571"/>
      <c r="AA1053" s="791"/>
      <c r="AB1053" s="583"/>
      <c r="AC1053" s="571"/>
      <c r="AD1053" s="813"/>
      <c r="AE1053" s="646"/>
      <c r="AF1053" s="730"/>
      <c r="AG1053" s="646"/>
      <c r="AH1053" s="730"/>
      <c r="AI1053" s="646"/>
      <c r="AJ1053" s="416">
        <f t="shared" si="224"/>
        <v>1043</v>
      </c>
      <c r="AK1053" s="416" t="str">
        <f t="shared" si="226"/>
        <v/>
      </c>
      <c r="AL1053" s="416" t="str">
        <f t="shared" si="234"/>
        <v/>
      </c>
      <c r="AM1053" s="416" t="str">
        <f t="shared" si="233"/>
        <v/>
      </c>
      <c r="AN1053" s="731"/>
      <c r="AO1053" s="732"/>
      <c r="AP1053" s="732"/>
      <c r="AQ1053" s="479"/>
      <c r="AR1053" s="479"/>
      <c r="AS1053" s="584"/>
      <c r="AT1053" s="584"/>
      <c r="AU1053" s="585" t="str">
        <f t="shared" si="221"/>
        <v/>
      </c>
      <c r="AV1053" s="585" t="str">
        <f t="shared" si="222"/>
        <v/>
      </c>
      <c r="AW1053" s="479"/>
      <c r="AX1053" s="479"/>
      <c r="AY1053" s="587" t="str">
        <f t="shared" si="227"/>
        <v/>
      </c>
      <c r="AZ1053" s="587" t="str">
        <f t="shared" si="228"/>
        <v/>
      </c>
      <c r="BA1053" s="587" t="str">
        <f t="shared" si="229"/>
        <v/>
      </c>
      <c r="BB1053" s="587" t="str">
        <f t="shared" si="230"/>
        <v/>
      </c>
      <c r="BC1053" s="587" t="str">
        <f t="shared" si="231"/>
        <v/>
      </c>
      <c r="BD1053" s="587" t="str">
        <f t="shared" si="232"/>
        <v/>
      </c>
      <c r="BE1053" s="808"/>
      <c r="BF1053" s="646"/>
      <c r="BG1053" s="649"/>
      <c r="BH1053" s="649"/>
    </row>
    <row r="1054" spans="2:60" ht="13.5" customHeight="1" x14ac:dyDescent="0.25">
      <c r="B1054" s="401"/>
      <c r="D1054" s="416">
        <f t="shared" si="225"/>
        <v>1044</v>
      </c>
      <c r="E1054" s="534"/>
      <c r="F1054" s="534"/>
      <c r="G1054" s="534"/>
      <c r="H1054" s="534"/>
      <c r="I1054" s="571"/>
      <c r="J1054" s="571"/>
      <c r="K1054" s="571"/>
      <c r="L1054" s="571"/>
      <c r="M1054" s="571"/>
      <c r="N1054" s="484"/>
      <c r="O1054" s="484"/>
      <c r="P1054" s="586"/>
      <c r="Q1054" s="571"/>
      <c r="R1054" s="571"/>
      <c r="S1054" s="571"/>
      <c r="T1054" s="899"/>
      <c r="U1054" s="756"/>
      <c r="V1054" s="756"/>
      <c r="W1054" s="581"/>
      <c r="X1054" s="571"/>
      <c r="Y1054" s="571"/>
      <c r="Z1054" s="571"/>
      <c r="AA1054" s="791"/>
      <c r="AB1054" s="583"/>
      <c r="AC1054" s="571"/>
      <c r="AD1054" s="813"/>
      <c r="AE1054" s="646"/>
      <c r="AF1054" s="730"/>
      <c r="AG1054" s="646"/>
      <c r="AH1054" s="730"/>
      <c r="AI1054" s="646"/>
      <c r="AJ1054" s="416">
        <f t="shared" si="224"/>
        <v>1044</v>
      </c>
      <c r="AK1054" s="416" t="str">
        <f t="shared" si="226"/>
        <v/>
      </c>
      <c r="AL1054" s="416" t="str">
        <f t="shared" si="234"/>
        <v/>
      </c>
      <c r="AM1054" s="416" t="str">
        <f t="shared" si="233"/>
        <v/>
      </c>
      <c r="AN1054" s="731"/>
      <c r="AO1054" s="732"/>
      <c r="AP1054" s="732"/>
      <c r="AQ1054" s="479"/>
      <c r="AR1054" s="479"/>
      <c r="AS1054" s="584"/>
      <c r="AT1054" s="584"/>
      <c r="AU1054" s="585" t="str">
        <f t="shared" si="221"/>
        <v/>
      </c>
      <c r="AV1054" s="585" t="str">
        <f t="shared" si="222"/>
        <v/>
      </c>
      <c r="AW1054" s="479"/>
      <c r="AX1054" s="479"/>
      <c r="AY1054" s="587" t="str">
        <f t="shared" si="227"/>
        <v/>
      </c>
      <c r="AZ1054" s="587" t="str">
        <f t="shared" si="228"/>
        <v/>
      </c>
      <c r="BA1054" s="587" t="str">
        <f t="shared" si="229"/>
        <v/>
      </c>
      <c r="BB1054" s="587" t="str">
        <f t="shared" si="230"/>
        <v/>
      </c>
      <c r="BC1054" s="587" t="str">
        <f t="shared" si="231"/>
        <v/>
      </c>
      <c r="BD1054" s="587" t="str">
        <f t="shared" si="232"/>
        <v/>
      </c>
      <c r="BE1054" s="808"/>
      <c r="BF1054" s="646"/>
      <c r="BG1054" s="649"/>
      <c r="BH1054" s="649"/>
    </row>
    <row r="1055" spans="2:60" ht="13.5" customHeight="1" x14ac:dyDescent="0.25">
      <c r="B1055" s="401"/>
      <c r="D1055" s="416">
        <f t="shared" si="225"/>
        <v>1045</v>
      </c>
      <c r="E1055" s="534"/>
      <c r="F1055" s="534"/>
      <c r="G1055" s="534"/>
      <c r="H1055" s="534"/>
      <c r="I1055" s="571"/>
      <c r="J1055" s="571"/>
      <c r="K1055" s="571"/>
      <c r="L1055" s="571"/>
      <c r="M1055" s="571"/>
      <c r="N1055" s="484"/>
      <c r="O1055" s="484"/>
      <c r="P1055" s="586"/>
      <c r="Q1055" s="571"/>
      <c r="R1055" s="571"/>
      <c r="S1055" s="571"/>
      <c r="T1055" s="899"/>
      <c r="U1055" s="756"/>
      <c r="V1055" s="756"/>
      <c r="W1055" s="581"/>
      <c r="X1055" s="571"/>
      <c r="Y1055" s="571"/>
      <c r="Z1055" s="571"/>
      <c r="AA1055" s="791"/>
      <c r="AB1055" s="583"/>
      <c r="AC1055" s="571"/>
      <c r="AD1055" s="813"/>
      <c r="AE1055" s="646"/>
      <c r="AF1055" s="730"/>
      <c r="AG1055" s="646"/>
      <c r="AH1055" s="730"/>
      <c r="AI1055" s="646"/>
      <c r="AJ1055" s="416">
        <f t="shared" si="224"/>
        <v>1045</v>
      </c>
      <c r="AK1055" s="416" t="str">
        <f t="shared" si="226"/>
        <v/>
      </c>
      <c r="AL1055" s="416" t="str">
        <f t="shared" si="234"/>
        <v/>
      </c>
      <c r="AM1055" s="416" t="str">
        <f t="shared" si="233"/>
        <v/>
      </c>
      <c r="AN1055" s="731"/>
      <c r="AO1055" s="732"/>
      <c r="AP1055" s="732"/>
      <c r="AQ1055" s="479"/>
      <c r="AR1055" s="479"/>
      <c r="AS1055" s="584"/>
      <c r="AT1055" s="584"/>
      <c r="AU1055" s="585" t="str">
        <f t="shared" si="221"/>
        <v/>
      </c>
      <c r="AV1055" s="585" t="str">
        <f t="shared" si="222"/>
        <v/>
      </c>
      <c r="AW1055" s="479"/>
      <c r="AX1055" s="479"/>
      <c r="AY1055" s="587" t="str">
        <f t="shared" si="227"/>
        <v/>
      </c>
      <c r="AZ1055" s="587" t="str">
        <f t="shared" si="228"/>
        <v/>
      </c>
      <c r="BA1055" s="587" t="str">
        <f t="shared" si="229"/>
        <v/>
      </c>
      <c r="BB1055" s="587" t="str">
        <f t="shared" si="230"/>
        <v/>
      </c>
      <c r="BC1055" s="587" t="str">
        <f t="shared" si="231"/>
        <v/>
      </c>
      <c r="BD1055" s="587" t="str">
        <f t="shared" si="232"/>
        <v/>
      </c>
      <c r="BE1055" s="808"/>
      <c r="BF1055" s="646"/>
      <c r="BG1055" s="649"/>
      <c r="BH1055" s="649"/>
    </row>
    <row r="1056" spans="2:60" ht="13.5" customHeight="1" x14ac:dyDescent="0.25">
      <c r="B1056" s="401"/>
      <c r="D1056" s="416">
        <f t="shared" si="225"/>
        <v>1046</v>
      </c>
      <c r="E1056" s="534"/>
      <c r="F1056" s="534"/>
      <c r="G1056" s="534"/>
      <c r="H1056" s="534"/>
      <c r="I1056" s="571"/>
      <c r="J1056" s="571"/>
      <c r="K1056" s="571"/>
      <c r="L1056" s="571"/>
      <c r="M1056" s="571"/>
      <c r="N1056" s="484"/>
      <c r="O1056" s="484"/>
      <c r="P1056" s="586"/>
      <c r="Q1056" s="571"/>
      <c r="R1056" s="571"/>
      <c r="S1056" s="571"/>
      <c r="T1056" s="899"/>
      <c r="U1056" s="756"/>
      <c r="V1056" s="756"/>
      <c r="W1056" s="581"/>
      <c r="X1056" s="571"/>
      <c r="Y1056" s="571"/>
      <c r="Z1056" s="571"/>
      <c r="AA1056" s="791"/>
      <c r="AB1056" s="583"/>
      <c r="AC1056" s="571"/>
      <c r="AD1056" s="813"/>
      <c r="AE1056" s="646"/>
      <c r="AF1056" s="730"/>
      <c r="AG1056" s="646"/>
      <c r="AH1056" s="730"/>
      <c r="AI1056" s="646"/>
      <c r="AJ1056" s="416">
        <f t="shared" si="224"/>
        <v>1046</v>
      </c>
      <c r="AK1056" s="416" t="str">
        <f t="shared" si="226"/>
        <v/>
      </c>
      <c r="AL1056" s="416" t="str">
        <f t="shared" si="234"/>
        <v/>
      </c>
      <c r="AM1056" s="416" t="str">
        <f t="shared" si="233"/>
        <v/>
      </c>
      <c r="AN1056" s="731"/>
      <c r="AO1056" s="732"/>
      <c r="AP1056" s="732"/>
      <c r="AQ1056" s="479"/>
      <c r="AR1056" s="479"/>
      <c r="AS1056" s="584"/>
      <c r="AT1056" s="584"/>
      <c r="AU1056" s="585" t="str">
        <f t="shared" si="221"/>
        <v/>
      </c>
      <c r="AV1056" s="585" t="str">
        <f t="shared" si="222"/>
        <v/>
      </c>
      <c r="AW1056" s="479"/>
      <c r="AX1056" s="479"/>
      <c r="AY1056" s="587" t="str">
        <f t="shared" si="227"/>
        <v/>
      </c>
      <c r="AZ1056" s="587" t="str">
        <f t="shared" si="228"/>
        <v/>
      </c>
      <c r="BA1056" s="587" t="str">
        <f t="shared" si="229"/>
        <v/>
      </c>
      <c r="BB1056" s="587" t="str">
        <f t="shared" si="230"/>
        <v/>
      </c>
      <c r="BC1056" s="587" t="str">
        <f t="shared" si="231"/>
        <v/>
      </c>
      <c r="BD1056" s="587" t="str">
        <f t="shared" si="232"/>
        <v/>
      </c>
      <c r="BE1056" s="808"/>
      <c r="BF1056" s="646"/>
      <c r="BG1056" s="649"/>
      <c r="BH1056" s="649"/>
    </row>
    <row r="1057" spans="2:60" ht="13.5" customHeight="1" x14ac:dyDescent="0.25">
      <c r="B1057" s="401"/>
      <c r="D1057" s="416">
        <f t="shared" si="225"/>
        <v>1047</v>
      </c>
      <c r="E1057" s="534"/>
      <c r="F1057" s="534"/>
      <c r="G1057" s="534"/>
      <c r="H1057" s="534"/>
      <c r="I1057" s="571"/>
      <c r="J1057" s="571"/>
      <c r="K1057" s="571"/>
      <c r="L1057" s="571"/>
      <c r="M1057" s="571"/>
      <c r="N1057" s="484"/>
      <c r="O1057" s="484"/>
      <c r="P1057" s="586"/>
      <c r="Q1057" s="571"/>
      <c r="R1057" s="571"/>
      <c r="S1057" s="571"/>
      <c r="T1057" s="899"/>
      <c r="U1057" s="756"/>
      <c r="V1057" s="756"/>
      <c r="W1057" s="581"/>
      <c r="X1057" s="571"/>
      <c r="Y1057" s="571"/>
      <c r="Z1057" s="571"/>
      <c r="AA1057" s="791"/>
      <c r="AB1057" s="583"/>
      <c r="AC1057" s="571"/>
      <c r="AD1057" s="813"/>
      <c r="AE1057" s="646"/>
      <c r="AF1057" s="730"/>
      <c r="AG1057" s="646"/>
      <c r="AH1057" s="730"/>
      <c r="AI1057" s="646"/>
      <c r="AJ1057" s="416">
        <f t="shared" si="224"/>
        <v>1047</v>
      </c>
      <c r="AK1057" s="416" t="str">
        <f t="shared" si="226"/>
        <v/>
      </c>
      <c r="AL1057" s="416" t="str">
        <f t="shared" si="234"/>
        <v/>
      </c>
      <c r="AM1057" s="416" t="str">
        <f t="shared" si="233"/>
        <v/>
      </c>
      <c r="AN1057" s="731"/>
      <c r="AO1057" s="732"/>
      <c r="AP1057" s="732"/>
      <c r="AQ1057" s="479"/>
      <c r="AR1057" s="479"/>
      <c r="AS1057" s="584"/>
      <c r="AT1057" s="584"/>
      <c r="AU1057" s="585" t="str">
        <f t="shared" si="221"/>
        <v/>
      </c>
      <c r="AV1057" s="585" t="str">
        <f t="shared" si="222"/>
        <v/>
      </c>
      <c r="AW1057" s="479"/>
      <c r="AX1057" s="479"/>
      <c r="AY1057" s="587" t="str">
        <f t="shared" si="227"/>
        <v/>
      </c>
      <c r="AZ1057" s="587" t="str">
        <f t="shared" si="228"/>
        <v/>
      </c>
      <c r="BA1057" s="587" t="str">
        <f t="shared" si="229"/>
        <v/>
      </c>
      <c r="BB1057" s="587" t="str">
        <f t="shared" si="230"/>
        <v/>
      </c>
      <c r="BC1057" s="587" t="str">
        <f t="shared" si="231"/>
        <v/>
      </c>
      <c r="BD1057" s="587" t="str">
        <f t="shared" si="232"/>
        <v/>
      </c>
      <c r="BE1057" s="808"/>
      <c r="BF1057" s="646"/>
      <c r="BG1057" s="649"/>
      <c r="BH1057" s="649"/>
    </row>
    <row r="1058" spans="2:60" ht="13.5" customHeight="1" x14ac:dyDescent="0.25">
      <c r="B1058" s="401"/>
      <c r="D1058" s="416">
        <f t="shared" si="225"/>
        <v>1048</v>
      </c>
      <c r="E1058" s="534"/>
      <c r="F1058" s="534"/>
      <c r="G1058" s="534"/>
      <c r="H1058" s="534"/>
      <c r="I1058" s="571"/>
      <c r="J1058" s="571"/>
      <c r="K1058" s="571"/>
      <c r="L1058" s="571"/>
      <c r="M1058" s="571"/>
      <c r="N1058" s="484"/>
      <c r="O1058" s="484"/>
      <c r="P1058" s="586"/>
      <c r="Q1058" s="571"/>
      <c r="R1058" s="571"/>
      <c r="S1058" s="571"/>
      <c r="T1058" s="899"/>
      <c r="U1058" s="756"/>
      <c r="V1058" s="756"/>
      <c r="W1058" s="581"/>
      <c r="X1058" s="571"/>
      <c r="Y1058" s="571"/>
      <c r="Z1058" s="571"/>
      <c r="AA1058" s="791"/>
      <c r="AB1058" s="583"/>
      <c r="AC1058" s="571"/>
      <c r="AD1058" s="813"/>
      <c r="AE1058" s="646"/>
      <c r="AF1058" s="730"/>
      <c r="AG1058" s="646"/>
      <c r="AH1058" s="730"/>
      <c r="AI1058" s="646"/>
      <c r="AJ1058" s="416">
        <f t="shared" si="224"/>
        <v>1048</v>
      </c>
      <c r="AK1058" s="416" t="str">
        <f t="shared" si="226"/>
        <v/>
      </c>
      <c r="AL1058" s="416" t="str">
        <f t="shared" si="234"/>
        <v/>
      </c>
      <c r="AM1058" s="416" t="str">
        <f t="shared" si="233"/>
        <v/>
      </c>
      <c r="AN1058" s="731"/>
      <c r="AO1058" s="732"/>
      <c r="AP1058" s="732"/>
      <c r="AQ1058" s="479"/>
      <c r="AR1058" s="479"/>
      <c r="AS1058" s="584"/>
      <c r="AT1058" s="584"/>
      <c r="AU1058" s="585" t="str">
        <f t="shared" si="221"/>
        <v/>
      </c>
      <c r="AV1058" s="585" t="str">
        <f t="shared" si="222"/>
        <v/>
      </c>
      <c r="AW1058" s="479"/>
      <c r="AX1058" s="479"/>
      <c r="AY1058" s="587" t="str">
        <f t="shared" si="227"/>
        <v/>
      </c>
      <c r="AZ1058" s="587" t="str">
        <f t="shared" si="228"/>
        <v/>
      </c>
      <c r="BA1058" s="587" t="str">
        <f t="shared" si="229"/>
        <v/>
      </c>
      <c r="BB1058" s="587" t="str">
        <f t="shared" si="230"/>
        <v/>
      </c>
      <c r="BC1058" s="587" t="str">
        <f t="shared" si="231"/>
        <v/>
      </c>
      <c r="BD1058" s="587" t="str">
        <f t="shared" si="232"/>
        <v/>
      </c>
      <c r="BE1058" s="808"/>
      <c r="BF1058" s="646"/>
      <c r="BG1058" s="649"/>
      <c r="BH1058" s="649"/>
    </row>
    <row r="1059" spans="2:60" ht="13.5" customHeight="1" x14ac:dyDescent="0.25">
      <c r="B1059" s="401"/>
      <c r="D1059" s="416">
        <f t="shared" si="225"/>
        <v>1049</v>
      </c>
      <c r="E1059" s="534"/>
      <c r="F1059" s="534"/>
      <c r="G1059" s="534"/>
      <c r="H1059" s="534"/>
      <c r="I1059" s="571"/>
      <c r="J1059" s="571"/>
      <c r="K1059" s="571"/>
      <c r="L1059" s="571"/>
      <c r="M1059" s="571"/>
      <c r="N1059" s="484"/>
      <c r="O1059" s="484"/>
      <c r="P1059" s="586"/>
      <c r="Q1059" s="571"/>
      <c r="R1059" s="571"/>
      <c r="S1059" s="571"/>
      <c r="T1059" s="899"/>
      <c r="U1059" s="756"/>
      <c r="V1059" s="756"/>
      <c r="W1059" s="581"/>
      <c r="X1059" s="571"/>
      <c r="Y1059" s="571"/>
      <c r="Z1059" s="571"/>
      <c r="AA1059" s="791"/>
      <c r="AB1059" s="583"/>
      <c r="AC1059" s="571"/>
      <c r="AD1059" s="813"/>
      <c r="AE1059" s="646"/>
      <c r="AF1059" s="730"/>
      <c r="AG1059" s="646"/>
      <c r="AH1059" s="730"/>
      <c r="AI1059" s="646"/>
      <c r="AJ1059" s="416">
        <f t="shared" si="224"/>
        <v>1049</v>
      </c>
      <c r="AK1059" s="416" t="str">
        <f t="shared" si="226"/>
        <v/>
      </c>
      <c r="AL1059" s="416" t="str">
        <f t="shared" si="234"/>
        <v/>
      </c>
      <c r="AM1059" s="416" t="str">
        <f t="shared" si="233"/>
        <v/>
      </c>
      <c r="AN1059" s="731"/>
      <c r="AO1059" s="732"/>
      <c r="AP1059" s="732"/>
      <c r="AQ1059" s="479"/>
      <c r="AR1059" s="479"/>
      <c r="AS1059" s="584"/>
      <c r="AT1059" s="584"/>
      <c r="AU1059" s="585" t="str">
        <f t="shared" si="221"/>
        <v/>
      </c>
      <c r="AV1059" s="585" t="str">
        <f t="shared" si="222"/>
        <v/>
      </c>
      <c r="AW1059" s="479"/>
      <c r="AX1059" s="479"/>
      <c r="AY1059" s="587" t="str">
        <f t="shared" si="227"/>
        <v/>
      </c>
      <c r="AZ1059" s="587" t="str">
        <f t="shared" si="228"/>
        <v/>
      </c>
      <c r="BA1059" s="587" t="str">
        <f t="shared" si="229"/>
        <v/>
      </c>
      <c r="BB1059" s="587" t="str">
        <f t="shared" si="230"/>
        <v/>
      </c>
      <c r="BC1059" s="587" t="str">
        <f t="shared" si="231"/>
        <v/>
      </c>
      <c r="BD1059" s="587" t="str">
        <f t="shared" si="232"/>
        <v/>
      </c>
      <c r="BE1059" s="808"/>
      <c r="BF1059" s="646"/>
      <c r="BG1059" s="649"/>
      <c r="BH1059" s="649"/>
    </row>
    <row r="1060" spans="2:60" ht="13.5" customHeight="1" x14ac:dyDescent="0.25">
      <c r="B1060" s="401"/>
      <c r="D1060" s="416">
        <f t="shared" si="225"/>
        <v>1050</v>
      </c>
      <c r="E1060" s="534"/>
      <c r="F1060" s="534"/>
      <c r="G1060" s="534"/>
      <c r="H1060" s="534"/>
      <c r="I1060" s="571"/>
      <c r="J1060" s="571"/>
      <c r="K1060" s="571"/>
      <c r="L1060" s="571"/>
      <c r="M1060" s="571"/>
      <c r="N1060" s="484"/>
      <c r="O1060" s="484"/>
      <c r="P1060" s="586"/>
      <c r="Q1060" s="571"/>
      <c r="R1060" s="571"/>
      <c r="S1060" s="571"/>
      <c r="T1060" s="899"/>
      <c r="U1060" s="756"/>
      <c r="V1060" s="756"/>
      <c r="W1060" s="581"/>
      <c r="X1060" s="571"/>
      <c r="Y1060" s="571"/>
      <c r="Z1060" s="571"/>
      <c r="AA1060" s="791"/>
      <c r="AB1060" s="583"/>
      <c r="AC1060" s="571"/>
      <c r="AD1060" s="813"/>
      <c r="AE1060" s="646"/>
      <c r="AF1060" s="730"/>
      <c r="AG1060" s="646"/>
      <c r="AH1060" s="730"/>
      <c r="AI1060" s="646"/>
      <c r="AJ1060" s="416">
        <f>AJ1059+1</f>
        <v>1050</v>
      </c>
      <c r="AK1060" s="416" t="str">
        <f t="shared" si="226"/>
        <v/>
      </c>
      <c r="AL1060" s="416" t="str">
        <f t="shared" si="234"/>
        <v/>
      </c>
      <c r="AM1060" s="416" t="str">
        <f t="shared" si="233"/>
        <v/>
      </c>
      <c r="AN1060" s="731"/>
      <c r="AO1060" s="732"/>
      <c r="AP1060" s="732"/>
      <c r="AQ1060" s="479"/>
      <c r="AR1060" s="479"/>
      <c r="AS1060" s="584"/>
      <c r="AT1060" s="584"/>
      <c r="AU1060" s="585" t="str">
        <f t="shared" si="221"/>
        <v/>
      </c>
      <c r="AV1060" s="585" t="str">
        <f t="shared" si="222"/>
        <v/>
      </c>
      <c r="AW1060" s="479"/>
      <c r="AX1060" s="479"/>
      <c r="AY1060" s="587" t="str">
        <f t="shared" si="227"/>
        <v/>
      </c>
      <c r="AZ1060" s="587" t="str">
        <f t="shared" si="228"/>
        <v/>
      </c>
      <c r="BA1060" s="587" t="str">
        <f t="shared" si="229"/>
        <v/>
      </c>
      <c r="BB1060" s="587" t="str">
        <f t="shared" si="230"/>
        <v/>
      </c>
      <c r="BC1060" s="587" t="str">
        <f t="shared" si="231"/>
        <v/>
      </c>
      <c r="BD1060" s="587" t="str">
        <f t="shared" si="232"/>
        <v/>
      </c>
      <c r="BE1060" s="808"/>
      <c r="BF1060" s="646"/>
      <c r="BG1060" s="649"/>
      <c r="BH1060" s="649"/>
    </row>
    <row r="1061" spans="2:60" ht="13.5" customHeight="1" x14ac:dyDescent="0.25">
      <c r="B1061" s="401"/>
      <c r="D1061" s="416">
        <f t="shared" si="225"/>
        <v>1051</v>
      </c>
      <c r="E1061" s="534"/>
      <c r="F1061" s="534"/>
      <c r="G1061" s="534"/>
      <c r="H1061" s="534"/>
      <c r="I1061" s="571"/>
      <c r="J1061" s="571"/>
      <c r="K1061" s="571"/>
      <c r="L1061" s="571"/>
      <c r="M1061" s="571"/>
      <c r="N1061" s="484"/>
      <c r="O1061" s="484"/>
      <c r="P1061" s="586"/>
      <c r="Q1061" s="571"/>
      <c r="R1061" s="571"/>
      <c r="S1061" s="571"/>
      <c r="T1061" s="899"/>
      <c r="U1061" s="756"/>
      <c r="V1061" s="756"/>
      <c r="W1061" s="581"/>
      <c r="X1061" s="571"/>
      <c r="Y1061" s="571"/>
      <c r="Z1061" s="571"/>
      <c r="AA1061" s="791"/>
      <c r="AB1061" s="583"/>
      <c r="AC1061" s="571"/>
      <c r="AD1061" s="813"/>
      <c r="AE1061" s="646"/>
      <c r="AF1061" s="730"/>
      <c r="AG1061" s="646"/>
      <c r="AH1061" s="730"/>
      <c r="AI1061" s="646"/>
      <c r="AJ1061" s="416">
        <f>AJ1060+1</f>
        <v>1051</v>
      </c>
      <c r="AK1061" s="416" t="str">
        <f t="shared" si="226"/>
        <v/>
      </c>
      <c r="AL1061" s="416" t="str">
        <f t="shared" si="234"/>
        <v/>
      </c>
      <c r="AM1061" s="416" t="str">
        <f t="shared" si="233"/>
        <v/>
      </c>
      <c r="AN1061" s="731"/>
      <c r="AO1061" s="732"/>
      <c r="AP1061" s="732"/>
      <c r="AQ1061" s="479"/>
      <c r="AR1061" s="479"/>
      <c r="AS1061" s="584"/>
      <c r="AT1061" s="584"/>
      <c r="AU1061" s="585" t="str">
        <f t="shared" si="221"/>
        <v/>
      </c>
      <c r="AV1061" s="585" t="str">
        <f t="shared" si="222"/>
        <v/>
      </c>
      <c r="AW1061" s="479"/>
      <c r="AX1061" s="479"/>
      <c r="AY1061" s="587" t="str">
        <f t="shared" si="227"/>
        <v/>
      </c>
      <c r="AZ1061" s="587" t="str">
        <f t="shared" si="228"/>
        <v/>
      </c>
      <c r="BA1061" s="587" t="str">
        <f t="shared" si="229"/>
        <v/>
      </c>
      <c r="BB1061" s="587" t="str">
        <f t="shared" si="230"/>
        <v/>
      </c>
      <c r="BC1061" s="587" t="str">
        <f t="shared" si="231"/>
        <v/>
      </c>
      <c r="BD1061" s="587" t="str">
        <f t="shared" si="232"/>
        <v/>
      </c>
      <c r="BE1061" s="808"/>
      <c r="BF1061" s="646"/>
      <c r="BG1061" s="649"/>
      <c r="BH1061" s="649"/>
    </row>
    <row r="1062" spans="2:60" ht="13.5" customHeight="1" x14ac:dyDescent="0.25">
      <c r="B1062" s="401"/>
      <c r="D1062" s="416">
        <f>D1061+1</f>
        <v>1052</v>
      </c>
      <c r="E1062" s="534"/>
      <c r="F1062" s="534"/>
      <c r="G1062" s="534"/>
      <c r="H1062" s="534"/>
      <c r="I1062" s="571"/>
      <c r="J1062" s="571"/>
      <c r="K1062" s="571"/>
      <c r="L1062" s="571"/>
      <c r="M1062" s="571"/>
      <c r="N1062" s="484"/>
      <c r="O1062" s="484"/>
      <c r="P1062" s="586"/>
      <c r="Q1062" s="571"/>
      <c r="R1062" s="571"/>
      <c r="S1062" s="571"/>
      <c r="T1062" s="899"/>
      <c r="U1062" s="756"/>
      <c r="V1062" s="756"/>
      <c r="W1062" s="581"/>
      <c r="X1062" s="571"/>
      <c r="Y1062" s="571"/>
      <c r="Z1062" s="571"/>
      <c r="AA1062" s="791"/>
      <c r="AB1062" s="583"/>
      <c r="AC1062" s="571"/>
      <c r="AD1062" s="813"/>
      <c r="AE1062" s="646"/>
      <c r="AF1062" s="730"/>
      <c r="AG1062" s="646"/>
      <c r="AH1062" s="730"/>
      <c r="AI1062" s="646"/>
      <c r="AJ1062" s="416">
        <f t="shared" ref="AJ1062:AJ1089" si="235">AJ1061+1</f>
        <v>1052</v>
      </c>
      <c r="AK1062" s="416" t="str">
        <f t="shared" si="226"/>
        <v/>
      </c>
      <c r="AL1062" s="416" t="str">
        <f t="shared" si="234"/>
        <v/>
      </c>
      <c r="AM1062" s="416" t="str">
        <f t="shared" si="233"/>
        <v/>
      </c>
      <c r="AN1062" s="731"/>
      <c r="AO1062" s="732"/>
      <c r="AP1062" s="732"/>
      <c r="AQ1062" s="479"/>
      <c r="AR1062" s="479"/>
      <c r="AS1062" s="584"/>
      <c r="AT1062" s="584"/>
      <c r="AU1062" s="585" t="str">
        <f t="shared" si="221"/>
        <v/>
      </c>
      <c r="AV1062" s="585" t="str">
        <f t="shared" si="222"/>
        <v/>
      </c>
      <c r="AW1062" s="479"/>
      <c r="AX1062" s="479"/>
      <c r="AY1062" s="587" t="str">
        <f t="shared" si="227"/>
        <v/>
      </c>
      <c r="AZ1062" s="587" t="str">
        <f t="shared" si="228"/>
        <v/>
      </c>
      <c r="BA1062" s="587" t="str">
        <f t="shared" si="229"/>
        <v/>
      </c>
      <c r="BB1062" s="587" t="str">
        <f t="shared" si="230"/>
        <v/>
      </c>
      <c r="BC1062" s="587" t="str">
        <f t="shared" si="231"/>
        <v/>
      </c>
      <c r="BD1062" s="587" t="str">
        <f t="shared" si="232"/>
        <v/>
      </c>
      <c r="BE1062" s="808"/>
      <c r="BF1062" s="646"/>
      <c r="BG1062" s="649"/>
      <c r="BH1062" s="649"/>
    </row>
    <row r="1063" spans="2:60" ht="13.5" customHeight="1" x14ac:dyDescent="0.25">
      <c r="B1063" s="401"/>
      <c r="D1063" s="416">
        <f>D1062+1</f>
        <v>1053</v>
      </c>
      <c r="E1063" s="534"/>
      <c r="F1063" s="534"/>
      <c r="G1063" s="534"/>
      <c r="H1063" s="534"/>
      <c r="I1063" s="571"/>
      <c r="J1063" s="571"/>
      <c r="K1063" s="571"/>
      <c r="L1063" s="571"/>
      <c r="M1063" s="571"/>
      <c r="N1063" s="484"/>
      <c r="O1063" s="484"/>
      <c r="P1063" s="586"/>
      <c r="Q1063" s="571"/>
      <c r="R1063" s="571"/>
      <c r="S1063" s="571"/>
      <c r="T1063" s="899"/>
      <c r="U1063" s="756"/>
      <c r="V1063" s="756"/>
      <c r="W1063" s="581"/>
      <c r="X1063" s="571"/>
      <c r="Y1063" s="571"/>
      <c r="Z1063" s="571"/>
      <c r="AA1063" s="791"/>
      <c r="AB1063" s="583"/>
      <c r="AC1063" s="571"/>
      <c r="AD1063" s="813"/>
      <c r="AE1063" s="646"/>
      <c r="AF1063" s="730"/>
      <c r="AG1063" s="646"/>
      <c r="AH1063" s="730"/>
      <c r="AI1063" s="646"/>
      <c r="AJ1063" s="416">
        <f t="shared" si="235"/>
        <v>1053</v>
      </c>
      <c r="AK1063" s="416" t="str">
        <f t="shared" ref="AK1063:AK1110" si="236">IF(E1063="","",E1063)</f>
        <v/>
      </c>
      <c r="AL1063" s="416" t="str">
        <f t="shared" si="234"/>
        <v/>
      </c>
      <c r="AM1063" s="416" t="str">
        <f t="shared" si="233"/>
        <v/>
      </c>
      <c r="AN1063" s="731"/>
      <c r="AO1063" s="732"/>
      <c r="AP1063" s="732"/>
      <c r="AQ1063" s="479"/>
      <c r="AR1063" s="479"/>
      <c r="AS1063" s="584"/>
      <c r="AT1063" s="584"/>
      <c r="AU1063" s="585" t="str">
        <f t="shared" si="221"/>
        <v/>
      </c>
      <c r="AV1063" s="585" t="str">
        <f t="shared" si="222"/>
        <v/>
      </c>
      <c r="AW1063" s="479"/>
      <c r="AX1063" s="479"/>
      <c r="AY1063" s="587" t="str">
        <f t="shared" ref="AY1063:AY1110" si="237">IF(Q1063="○",IF(AW1063="",AU1063,AW1063),"")</f>
        <v/>
      </c>
      <c r="AZ1063" s="587" t="str">
        <f t="shared" ref="AZ1063:AZ1110" si="238">IF(Q1063="○",IF(AX1063="",AV1063,AX1063),"")</f>
        <v/>
      </c>
      <c r="BA1063" s="587" t="str">
        <f t="shared" ref="BA1063:BA1110" si="239">IF(R1063="○",IF(AW1063="",AU1063,AW1063),"")</f>
        <v/>
      </c>
      <c r="BB1063" s="587" t="str">
        <f t="shared" ref="BB1063:BB1110" si="240">IF(R1063="○",IF(AX1063="",AV1063,AX1063),"")</f>
        <v/>
      </c>
      <c r="BC1063" s="587" t="str">
        <f t="shared" ref="BC1063:BC1110" si="241">IF(S1063="○",IF(AW1063="",AU1063,AW1063),"")</f>
        <v/>
      </c>
      <c r="BD1063" s="587" t="str">
        <f t="shared" ref="BD1063:BD1110" si="242">IF(S1063="○",IF(AX1063="",AV1063,AX1063),"")</f>
        <v/>
      </c>
      <c r="BE1063" s="808"/>
      <c r="BF1063" s="646"/>
      <c r="BG1063" s="649"/>
      <c r="BH1063" s="649"/>
    </row>
    <row r="1064" spans="2:60" ht="13.5" customHeight="1" x14ac:dyDescent="0.25">
      <c r="B1064" s="401"/>
      <c r="D1064" s="416">
        <f t="shared" ref="D1064:D1090" si="243">D1063+1</f>
        <v>1054</v>
      </c>
      <c r="E1064" s="534"/>
      <c r="F1064" s="534"/>
      <c r="G1064" s="534"/>
      <c r="H1064" s="534"/>
      <c r="I1064" s="571"/>
      <c r="J1064" s="571"/>
      <c r="K1064" s="571"/>
      <c r="L1064" s="571"/>
      <c r="M1064" s="571"/>
      <c r="N1064" s="484"/>
      <c r="O1064" s="484"/>
      <c r="P1064" s="586"/>
      <c r="Q1064" s="571"/>
      <c r="R1064" s="571"/>
      <c r="S1064" s="571"/>
      <c r="T1064" s="899"/>
      <c r="U1064" s="756"/>
      <c r="V1064" s="756"/>
      <c r="W1064" s="581"/>
      <c r="X1064" s="571"/>
      <c r="Y1064" s="571"/>
      <c r="Z1064" s="571"/>
      <c r="AA1064" s="791"/>
      <c r="AB1064" s="583"/>
      <c r="AC1064" s="571"/>
      <c r="AD1064" s="813"/>
      <c r="AE1064" s="646"/>
      <c r="AF1064" s="730"/>
      <c r="AG1064" s="646"/>
      <c r="AH1064" s="730"/>
      <c r="AI1064" s="646"/>
      <c r="AJ1064" s="416">
        <f t="shared" si="235"/>
        <v>1054</v>
      </c>
      <c r="AK1064" s="416" t="str">
        <f t="shared" si="236"/>
        <v/>
      </c>
      <c r="AL1064" s="416" t="str">
        <f t="shared" si="234"/>
        <v/>
      </c>
      <c r="AM1064" s="416" t="str">
        <f t="shared" si="233"/>
        <v/>
      </c>
      <c r="AN1064" s="731"/>
      <c r="AO1064" s="732"/>
      <c r="AP1064" s="732"/>
      <c r="AQ1064" s="479"/>
      <c r="AR1064" s="479"/>
      <c r="AS1064" s="584"/>
      <c r="AT1064" s="584"/>
      <c r="AU1064" s="585" t="str">
        <f t="shared" si="221"/>
        <v/>
      </c>
      <c r="AV1064" s="585" t="str">
        <f t="shared" si="222"/>
        <v/>
      </c>
      <c r="AW1064" s="479"/>
      <c r="AX1064" s="479"/>
      <c r="AY1064" s="587" t="str">
        <f t="shared" si="237"/>
        <v/>
      </c>
      <c r="AZ1064" s="587" t="str">
        <f t="shared" si="238"/>
        <v/>
      </c>
      <c r="BA1064" s="587" t="str">
        <f t="shared" si="239"/>
        <v/>
      </c>
      <c r="BB1064" s="587" t="str">
        <f t="shared" si="240"/>
        <v/>
      </c>
      <c r="BC1064" s="587" t="str">
        <f t="shared" si="241"/>
        <v/>
      </c>
      <c r="BD1064" s="587" t="str">
        <f t="shared" si="242"/>
        <v/>
      </c>
      <c r="BE1064" s="808"/>
      <c r="BF1064" s="646"/>
      <c r="BG1064" s="649"/>
      <c r="BH1064" s="649"/>
    </row>
    <row r="1065" spans="2:60" ht="13.5" customHeight="1" x14ac:dyDescent="0.25">
      <c r="B1065" s="401"/>
      <c r="D1065" s="416">
        <f t="shared" si="243"/>
        <v>1055</v>
      </c>
      <c r="E1065" s="534"/>
      <c r="F1065" s="534"/>
      <c r="G1065" s="534"/>
      <c r="H1065" s="534"/>
      <c r="I1065" s="571"/>
      <c r="J1065" s="571"/>
      <c r="K1065" s="571"/>
      <c r="L1065" s="571"/>
      <c r="M1065" s="571"/>
      <c r="N1065" s="484"/>
      <c r="O1065" s="484"/>
      <c r="P1065" s="586"/>
      <c r="Q1065" s="571"/>
      <c r="R1065" s="571"/>
      <c r="S1065" s="571"/>
      <c r="T1065" s="899"/>
      <c r="U1065" s="756"/>
      <c r="V1065" s="756"/>
      <c r="W1065" s="581"/>
      <c r="X1065" s="571"/>
      <c r="Y1065" s="571"/>
      <c r="Z1065" s="571"/>
      <c r="AA1065" s="791"/>
      <c r="AB1065" s="583"/>
      <c r="AC1065" s="571"/>
      <c r="AD1065" s="813"/>
      <c r="AE1065" s="646"/>
      <c r="AF1065" s="730"/>
      <c r="AG1065" s="646"/>
      <c r="AH1065" s="730"/>
      <c r="AI1065" s="646"/>
      <c r="AJ1065" s="416">
        <f t="shared" si="235"/>
        <v>1055</v>
      </c>
      <c r="AK1065" s="416" t="str">
        <f t="shared" si="236"/>
        <v/>
      </c>
      <c r="AL1065" s="416" t="str">
        <f t="shared" si="234"/>
        <v/>
      </c>
      <c r="AM1065" s="416" t="str">
        <f t="shared" si="233"/>
        <v/>
      </c>
      <c r="AN1065" s="731"/>
      <c r="AO1065" s="732"/>
      <c r="AP1065" s="732"/>
      <c r="AQ1065" s="479"/>
      <c r="AR1065" s="479"/>
      <c r="AS1065" s="584"/>
      <c r="AT1065" s="584"/>
      <c r="AU1065" s="585" t="str">
        <f t="shared" si="221"/>
        <v/>
      </c>
      <c r="AV1065" s="585" t="str">
        <f t="shared" si="222"/>
        <v/>
      </c>
      <c r="AW1065" s="479"/>
      <c r="AX1065" s="479"/>
      <c r="AY1065" s="587" t="str">
        <f t="shared" si="237"/>
        <v/>
      </c>
      <c r="AZ1065" s="587" t="str">
        <f t="shared" si="238"/>
        <v/>
      </c>
      <c r="BA1065" s="587" t="str">
        <f t="shared" si="239"/>
        <v/>
      </c>
      <c r="BB1065" s="587" t="str">
        <f t="shared" si="240"/>
        <v/>
      </c>
      <c r="BC1065" s="587" t="str">
        <f t="shared" si="241"/>
        <v/>
      </c>
      <c r="BD1065" s="587" t="str">
        <f t="shared" si="242"/>
        <v/>
      </c>
      <c r="BE1065" s="808"/>
      <c r="BF1065" s="646"/>
      <c r="BG1065" s="649"/>
      <c r="BH1065" s="649"/>
    </row>
    <row r="1066" spans="2:60" ht="13.5" customHeight="1" x14ac:dyDescent="0.25">
      <c r="B1066" s="401"/>
      <c r="D1066" s="416">
        <f t="shared" si="243"/>
        <v>1056</v>
      </c>
      <c r="E1066" s="534"/>
      <c r="F1066" s="534"/>
      <c r="G1066" s="534"/>
      <c r="H1066" s="534"/>
      <c r="I1066" s="571"/>
      <c r="J1066" s="571"/>
      <c r="K1066" s="571"/>
      <c r="L1066" s="571"/>
      <c r="M1066" s="571"/>
      <c r="N1066" s="484"/>
      <c r="O1066" s="484"/>
      <c r="P1066" s="586"/>
      <c r="Q1066" s="571"/>
      <c r="R1066" s="571"/>
      <c r="S1066" s="571"/>
      <c r="T1066" s="899"/>
      <c r="U1066" s="756"/>
      <c r="V1066" s="756"/>
      <c r="W1066" s="581"/>
      <c r="X1066" s="571"/>
      <c r="Y1066" s="571"/>
      <c r="Z1066" s="571"/>
      <c r="AA1066" s="791"/>
      <c r="AB1066" s="583"/>
      <c r="AC1066" s="571"/>
      <c r="AD1066" s="813"/>
      <c r="AE1066" s="646"/>
      <c r="AF1066" s="730"/>
      <c r="AG1066" s="646"/>
      <c r="AH1066" s="730"/>
      <c r="AI1066" s="646"/>
      <c r="AJ1066" s="416">
        <f t="shared" si="235"/>
        <v>1056</v>
      </c>
      <c r="AK1066" s="416" t="str">
        <f t="shared" si="236"/>
        <v/>
      </c>
      <c r="AL1066" s="416" t="str">
        <f t="shared" si="234"/>
        <v/>
      </c>
      <c r="AM1066" s="416" t="str">
        <f t="shared" si="233"/>
        <v/>
      </c>
      <c r="AN1066" s="731"/>
      <c r="AO1066" s="732"/>
      <c r="AP1066" s="732"/>
      <c r="AQ1066" s="479"/>
      <c r="AR1066" s="479"/>
      <c r="AS1066" s="584"/>
      <c r="AT1066" s="584"/>
      <c r="AU1066" s="585" t="str">
        <f t="shared" ref="AU1066:AU1110" si="244">IF(P1066="","",IF(L1066="○",AO1066*3.6/1000*P1066*AQ1066*AS1066+AP1066*3.6/1000*P1066*AR1066*AT1066,""))</f>
        <v/>
      </c>
      <c r="AV1066" s="585" t="str">
        <f t="shared" ref="AV1066:AV1110" si="245">IF(P1066="","",IF(L1066&lt;&gt;"○",AO1066/1000*P1066*AQ1066*AS1066+AP1066/1000*P1066*AR1066*AT1066,""))</f>
        <v/>
      </c>
      <c r="AW1066" s="479"/>
      <c r="AX1066" s="479"/>
      <c r="AY1066" s="587" t="str">
        <f t="shared" si="237"/>
        <v/>
      </c>
      <c r="AZ1066" s="587" t="str">
        <f t="shared" si="238"/>
        <v/>
      </c>
      <c r="BA1066" s="587" t="str">
        <f t="shared" si="239"/>
        <v/>
      </c>
      <c r="BB1066" s="587" t="str">
        <f t="shared" si="240"/>
        <v/>
      </c>
      <c r="BC1066" s="587" t="str">
        <f t="shared" si="241"/>
        <v/>
      </c>
      <c r="BD1066" s="587" t="str">
        <f t="shared" si="242"/>
        <v/>
      </c>
      <c r="BE1066" s="808"/>
      <c r="BF1066" s="646"/>
      <c r="BG1066" s="649"/>
      <c r="BH1066" s="649"/>
    </row>
    <row r="1067" spans="2:60" ht="13.5" customHeight="1" x14ac:dyDescent="0.25">
      <c r="B1067" s="401"/>
      <c r="D1067" s="416">
        <f t="shared" si="243"/>
        <v>1057</v>
      </c>
      <c r="E1067" s="534"/>
      <c r="F1067" s="534"/>
      <c r="G1067" s="534"/>
      <c r="H1067" s="534"/>
      <c r="I1067" s="571"/>
      <c r="J1067" s="571"/>
      <c r="K1067" s="571"/>
      <c r="L1067" s="571"/>
      <c r="M1067" s="571"/>
      <c r="N1067" s="484"/>
      <c r="O1067" s="484"/>
      <c r="P1067" s="586"/>
      <c r="Q1067" s="571"/>
      <c r="R1067" s="571"/>
      <c r="S1067" s="571"/>
      <c r="T1067" s="899"/>
      <c r="U1067" s="756"/>
      <c r="V1067" s="756"/>
      <c r="W1067" s="581"/>
      <c r="X1067" s="571"/>
      <c r="Y1067" s="571"/>
      <c r="Z1067" s="571"/>
      <c r="AA1067" s="791"/>
      <c r="AB1067" s="583"/>
      <c r="AC1067" s="571"/>
      <c r="AD1067" s="813"/>
      <c r="AE1067" s="646"/>
      <c r="AF1067" s="730"/>
      <c r="AG1067" s="646"/>
      <c r="AH1067" s="730"/>
      <c r="AI1067" s="646"/>
      <c r="AJ1067" s="416">
        <f t="shared" si="235"/>
        <v>1057</v>
      </c>
      <c r="AK1067" s="416" t="str">
        <f t="shared" si="236"/>
        <v/>
      </c>
      <c r="AL1067" s="416" t="str">
        <f t="shared" si="234"/>
        <v/>
      </c>
      <c r="AM1067" s="416" t="str">
        <f t="shared" si="233"/>
        <v/>
      </c>
      <c r="AN1067" s="731"/>
      <c r="AO1067" s="732"/>
      <c r="AP1067" s="732"/>
      <c r="AQ1067" s="479"/>
      <c r="AR1067" s="479"/>
      <c r="AS1067" s="584"/>
      <c r="AT1067" s="584"/>
      <c r="AU1067" s="585" t="str">
        <f t="shared" si="244"/>
        <v/>
      </c>
      <c r="AV1067" s="585" t="str">
        <f t="shared" si="245"/>
        <v/>
      </c>
      <c r="AW1067" s="479"/>
      <c r="AX1067" s="479"/>
      <c r="AY1067" s="587" t="str">
        <f t="shared" si="237"/>
        <v/>
      </c>
      <c r="AZ1067" s="587" t="str">
        <f t="shared" si="238"/>
        <v/>
      </c>
      <c r="BA1067" s="587" t="str">
        <f t="shared" si="239"/>
        <v/>
      </c>
      <c r="BB1067" s="587" t="str">
        <f t="shared" si="240"/>
        <v/>
      </c>
      <c r="BC1067" s="587" t="str">
        <f t="shared" si="241"/>
        <v/>
      </c>
      <c r="BD1067" s="587" t="str">
        <f t="shared" si="242"/>
        <v/>
      </c>
      <c r="BE1067" s="808"/>
      <c r="BF1067" s="646"/>
      <c r="BG1067" s="649"/>
      <c r="BH1067" s="649"/>
    </row>
    <row r="1068" spans="2:60" ht="13.5" customHeight="1" x14ac:dyDescent="0.25">
      <c r="B1068" s="401"/>
      <c r="D1068" s="416">
        <f t="shared" si="243"/>
        <v>1058</v>
      </c>
      <c r="E1068" s="534"/>
      <c r="F1068" s="534"/>
      <c r="G1068" s="534"/>
      <c r="H1068" s="534"/>
      <c r="I1068" s="571"/>
      <c r="J1068" s="571"/>
      <c r="K1068" s="571"/>
      <c r="L1068" s="571"/>
      <c r="M1068" s="571"/>
      <c r="N1068" s="484"/>
      <c r="O1068" s="484"/>
      <c r="P1068" s="586"/>
      <c r="Q1068" s="571"/>
      <c r="R1068" s="571"/>
      <c r="S1068" s="571"/>
      <c r="T1068" s="899"/>
      <c r="U1068" s="756"/>
      <c r="V1068" s="756"/>
      <c r="W1068" s="581"/>
      <c r="X1068" s="571"/>
      <c r="Y1068" s="571"/>
      <c r="Z1068" s="571"/>
      <c r="AA1068" s="791"/>
      <c r="AB1068" s="583"/>
      <c r="AC1068" s="571"/>
      <c r="AD1068" s="813"/>
      <c r="AE1068" s="646"/>
      <c r="AF1068" s="730"/>
      <c r="AG1068" s="646"/>
      <c r="AH1068" s="730"/>
      <c r="AI1068" s="646"/>
      <c r="AJ1068" s="416">
        <f t="shared" si="235"/>
        <v>1058</v>
      </c>
      <c r="AK1068" s="416" t="str">
        <f t="shared" si="236"/>
        <v/>
      </c>
      <c r="AL1068" s="416" t="str">
        <f t="shared" si="234"/>
        <v/>
      </c>
      <c r="AM1068" s="416" t="str">
        <f t="shared" si="233"/>
        <v/>
      </c>
      <c r="AN1068" s="731"/>
      <c r="AO1068" s="732"/>
      <c r="AP1068" s="732"/>
      <c r="AQ1068" s="479"/>
      <c r="AR1068" s="479"/>
      <c r="AS1068" s="584"/>
      <c r="AT1068" s="584"/>
      <c r="AU1068" s="585" t="str">
        <f t="shared" si="244"/>
        <v/>
      </c>
      <c r="AV1068" s="585" t="str">
        <f t="shared" si="245"/>
        <v/>
      </c>
      <c r="AW1068" s="479"/>
      <c r="AX1068" s="479"/>
      <c r="AY1068" s="587" t="str">
        <f t="shared" si="237"/>
        <v/>
      </c>
      <c r="AZ1068" s="587" t="str">
        <f t="shared" si="238"/>
        <v/>
      </c>
      <c r="BA1068" s="587" t="str">
        <f t="shared" si="239"/>
        <v/>
      </c>
      <c r="BB1068" s="587" t="str">
        <f t="shared" si="240"/>
        <v/>
      </c>
      <c r="BC1068" s="587" t="str">
        <f t="shared" si="241"/>
        <v/>
      </c>
      <c r="BD1068" s="587" t="str">
        <f t="shared" si="242"/>
        <v/>
      </c>
      <c r="BE1068" s="808"/>
      <c r="BF1068" s="646"/>
      <c r="BG1068" s="649"/>
      <c r="BH1068" s="649"/>
    </row>
    <row r="1069" spans="2:60" ht="13.5" customHeight="1" x14ac:dyDescent="0.25">
      <c r="B1069" s="401"/>
      <c r="D1069" s="416">
        <f t="shared" si="243"/>
        <v>1059</v>
      </c>
      <c r="E1069" s="534"/>
      <c r="F1069" s="534"/>
      <c r="G1069" s="534"/>
      <c r="H1069" s="534"/>
      <c r="I1069" s="571"/>
      <c r="J1069" s="571"/>
      <c r="K1069" s="571"/>
      <c r="L1069" s="571"/>
      <c r="M1069" s="571"/>
      <c r="N1069" s="484"/>
      <c r="O1069" s="484"/>
      <c r="P1069" s="586"/>
      <c r="Q1069" s="571"/>
      <c r="R1069" s="571"/>
      <c r="S1069" s="571"/>
      <c r="T1069" s="899"/>
      <c r="U1069" s="756"/>
      <c r="V1069" s="756"/>
      <c r="W1069" s="581"/>
      <c r="X1069" s="571"/>
      <c r="Y1069" s="571"/>
      <c r="Z1069" s="571"/>
      <c r="AA1069" s="791"/>
      <c r="AB1069" s="583"/>
      <c r="AC1069" s="571"/>
      <c r="AD1069" s="813"/>
      <c r="AE1069" s="646"/>
      <c r="AF1069" s="730"/>
      <c r="AG1069" s="646"/>
      <c r="AH1069" s="730"/>
      <c r="AI1069" s="646"/>
      <c r="AJ1069" s="416">
        <f t="shared" si="235"/>
        <v>1059</v>
      </c>
      <c r="AK1069" s="416" t="str">
        <f t="shared" si="236"/>
        <v/>
      </c>
      <c r="AL1069" s="416" t="str">
        <f t="shared" ref="AL1069:AL1100" si="246">IF(G1069="","",G1069)</f>
        <v/>
      </c>
      <c r="AM1069" s="416" t="str">
        <f t="shared" si="233"/>
        <v/>
      </c>
      <c r="AN1069" s="731"/>
      <c r="AO1069" s="732"/>
      <c r="AP1069" s="732"/>
      <c r="AQ1069" s="479"/>
      <c r="AR1069" s="479"/>
      <c r="AS1069" s="584"/>
      <c r="AT1069" s="584"/>
      <c r="AU1069" s="585" t="str">
        <f t="shared" si="244"/>
        <v/>
      </c>
      <c r="AV1069" s="585" t="str">
        <f t="shared" si="245"/>
        <v/>
      </c>
      <c r="AW1069" s="479"/>
      <c r="AX1069" s="479"/>
      <c r="AY1069" s="587" t="str">
        <f t="shared" si="237"/>
        <v/>
      </c>
      <c r="AZ1069" s="587" t="str">
        <f t="shared" si="238"/>
        <v/>
      </c>
      <c r="BA1069" s="587" t="str">
        <f t="shared" si="239"/>
        <v/>
      </c>
      <c r="BB1069" s="587" t="str">
        <f t="shared" si="240"/>
        <v/>
      </c>
      <c r="BC1069" s="587" t="str">
        <f t="shared" si="241"/>
        <v/>
      </c>
      <c r="BD1069" s="587" t="str">
        <f t="shared" si="242"/>
        <v/>
      </c>
      <c r="BE1069" s="808"/>
      <c r="BF1069" s="646"/>
      <c r="BG1069" s="649"/>
      <c r="BH1069" s="649"/>
    </row>
    <row r="1070" spans="2:60" ht="13.5" customHeight="1" x14ac:dyDescent="0.25">
      <c r="B1070" s="401"/>
      <c r="D1070" s="416">
        <f t="shared" si="243"/>
        <v>1060</v>
      </c>
      <c r="E1070" s="534"/>
      <c r="F1070" s="534"/>
      <c r="G1070" s="534"/>
      <c r="H1070" s="534"/>
      <c r="I1070" s="571"/>
      <c r="J1070" s="571"/>
      <c r="K1070" s="571"/>
      <c r="L1070" s="571"/>
      <c r="M1070" s="571"/>
      <c r="N1070" s="484"/>
      <c r="O1070" s="484"/>
      <c r="P1070" s="586"/>
      <c r="Q1070" s="571"/>
      <c r="R1070" s="571"/>
      <c r="S1070" s="571"/>
      <c r="T1070" s="899"/>
      <c r="U1070" s="756"/>
      <c r="V1070" s="756"/>
      <c r="W1070" s="581"/>
      <c r="X1070" s="571"/>
      <c r="Y1070" s="571"/>
      <c r="Z1070" s="571"/>
      <c r="AA1070" s="791"/>
      <c r="AB1070" s="583"/>
      <c r="AC1070" s="571"/>
      <c r="AD1070" s="813"/>
      <c r="AE1070" s="646"/>
      <c r="AF1070" s="730"/>
      <c r="AG1070" s="646"/>
      <c r="AH1070" s="730"/>
      <c r="AI1070" s="646"/>
      <c r="AJ1070" s="416">
        <f t="shared" si="235"/>
        <v>1060</v>
      </c>
      <c r="AK1070" s="416" t="str">
        <f t="shared" si="236"/>
        <v/>
      </c>
      <c r="AL1070" s="416" t="str">
        <f t="shared" si="246"/>
        <v/>
      </c>
      <c r="AM1070" s="416" t="str">
        <f t="shared" si="233"/>
        <v/>
      </c>
      <c r="AN1070" s="731"/>
      <c r="AO1070" s="732"/>
      <c r="AP1070" s="732"/>
      <c r="AQ1070" s="479"/>
      <c r="AR1070" s="479"/>
      <c r="AS1070" s="584"/>
      <c r="AT1070" s="584"/>
      <c r="AU1070" s="585" t="str">
        <f t="shared" si="244"/>
        <v/>
      </c>
      <c r="AV1070" s="585" t="str">
        <f t="shared" si="245"/>
        <v/>
      </c>
      <c r="AW1070" s="479"/>
      <c r="AX1070" s="479"/>
      <c r="AY1070" s="587" t="str">
        <f t="shared" si="237"/>
        <v/>
      </c>
      <c r="AZ1070" s="587" t="str">
        <f t="shared" si="238"/>
        <v/>
      </c>
      <c r="BA1070" s="587" t="str">
        <f t="shared" si="239"/>
        <v/>
      </c>
      <c r="BB1070" s="587" t="str">
        <f t="shared" si="240"/>
        <v/>
      </c>
      <c r="BC1070" s="587" t="str">
        <f t="shared" si="241"/>
        <v/>
      </c>
      <c r="BD1070" s="587" t="str">
        <f t="shared" si="242"/>
        <v/>
      </c>
      <c r="BE1070" s="808"/>
      <c r="BF1070" s="646"/>
      <c r="BG1070" s="649"/>
      <c r="BH1070" s="649"/>
    </row>
    <row r="1071" spans="2:60" ht="13.5" customHeight="1" x14ac:dyDescent="0.25">
      <c r="B1071" s="401"/>
      <c r="D1071" s="416">
        <f t="shared" si="243"/>
        <v>1061</v>
      </c>
      <c r="E1071" s="534"/>
      <c r="F1071" s="534"/>
      <c r="G1071" s="534"/>
      <c r="H1071" s="534"/>
      <c r="I1071" s="571"/>
      <c r="J1071" s="571"/>
      <c r="K1071" s="571"/>
      <c r="L1071" s="571"/>
      <c r="M1071" s="571"/>
      <c r="N1071" s="484"/>
      <c r="O1071" s="484"/>
      <c r="P1071" s="586"/>
      <c r="Q1071" s="571"/>
      <c r="R1071" s="571"/>
      <c r="S1071" s="571"/>
      <c r="T1071" s="899"/>
      <c r="U1071" s="756"/>
      <c r="V1071" s="756"/>
      <c r="W1071" s="581"/>
      <c r="X1071" s="571"/>
      <c r="Y1071" s="571"/>
      <c r="Z1071" s="571"/>
      <c r="AA1071" s="791"/>
      <c r="AB1071" s="583"/>
      <c r="AC1071" s="571"/>
      <c r="AD1071" s="813"/>
      <c r="AE1071" s="646"/>
      <c r="AF1071" s="730"/>
      <c r="AG1071" s="646"/>
      <c r="AH1071" s="730"/>
      <c r="AI1071" s="646"/>
      <c r="AJ1071" s="416">
        <f t="shared" si="235"/>
        <v>1061</v>
      </c>
      <c r="AK1071" s="416" t="str">
        <f t="shared" si="236"/>
        <v/>
      </c>
      <c r="AL1071" s="416" t="str">
        <f t="shared" si="246"/>
        <v/>
      </c>
      <c r="AM1071" s="416" t="str">
        <f t="shared" si="233"/>
        <v/>
      </c>
      <c r="AN1071" s="731"/>
      <c r="AO1071" s="732"/>
      <c r="AP1071" s="732"/>
      <c r="AQ1071" s="479"/>
      <c r="AR1071" s="479"/>
      <c r="AS1071" s="584"/>
      <c r="AT1071" s="584"/>
      <c r="AU1071" s="585" t="str">
        <f t="shared" si="244"/>
        <v/>
      </c>
      <c r="AV1071" s="585" t="str">
        <f t="shared" si="245"/>
        <v/>
      </c>
      <c r="AW1071" s="479"/>
      <c r="AX1071" s="479"/>
      <c r="AY1071" s="587" t="str">
        <f t="shared" si="237"/>
        <v/>
      </c>
      <c r="AZ1071" s="587" t="str">
        <f t="shared" si="238"/>
        <v/>
      </c>
      <c r="BA1071" s="587" t="str">
        <f t="shared" si="239"/>
        <v/>
      </c>
      <c r="BB1071" s="587" t="str">
        <f t="shared" si="240"/>
        <v/>
      </c>
      <c r="BC1071" s="587" t="str">
        <f t="shared" si="241"/>
        <v/>
      </c>
      <c r="BD1071" s="587" t="str">
        <f t="shared" si="242"/>
        <v/>
      </c>
      <c r="BE1071" s="808"/>
      <c r="BF1071" s="646"/>
      <c r="BG1071" s="649"/>
      <c r="BH1071" s="649"/>
    </row>
    <row r="1072" spans="2:60" ht="13.5" customHeight="1" x14ac:dyDescent="0.25">
      <c r="B1072" s="401"/>
      <c r="D1072" s="416">
        <f t="shared" si="243"/>
        <v>1062</v>
      </c>
      <c r="E1072" s="534"/>
      <c r="F1072" s="534"/>
      <c r="G1072" s="534"/>
      <c r="H1072" s="534"/>
      <c r="I1072" s="571"/>
      <c r="J1072" s="571"/>
      <c r="K1072" s="571"/>
      <c r="L1072" s="571"/>
      <c r="M1072" s="571"/>
      <c r="N1072" s="484"/>
      <c r="O1072" s="484"/>
      <c r="P1072" s="586"/>
      <c r="Q1072" s="571"/>
      <c r="R1072" s="571"/>
      <c r="S1072" s="571"/>
      <c r="T1072" s="899"/>
      <c r="U1072" s="756"/>
      <c r="V1072" s="756"/>
      <c r="W1072" s="581"/>
      <c r="X1072" s="571"/>
      <c r="Y1072" s="571"/>
      <c r="Z1072" s="571"/>
      <c r="AA1072" s="791"/>
      <c r="AB1072" s="583"/>
      <c r="AC1072" s="571"/>
      <c r="AD1072" s="813"/>
      <c r="AE1072" s="646"/>
      <c r="AF1072" s="730"/>
      <c r="AG1072" s="646"/>
      <c r="AH1072" s="730"/>
      <c r="AI1072" s="646"/>
      <c r="AJ1072" s="416">
        <f t="shared" si="235"/>
        <v>1062</v>
      </c>
      <c r="AK1072" s="416" t="str">
        <f t="shared" si="236"/>
        <v/>
      </c>
      <c r="AL1072" s="416" t="str">
        <f t="shared" si="246"/>
        <v/>
      </c>
      <c r="AM1072" s="416" t="str">
        <f t="shared" si="233"/>
        <v/>
      </c>
      <c r="AN1072" s="731"/>
      <c r="AO1072" s="732"/>
      <c r="AP1072" s="732"/>
      <c r="AQ1072" s="479"/>
      <c r="AR1072" s="479"/>
      <c r="AS1072" s="584"/>
      <c r="AT1072" s="584"/>
      <c r="AU1072" s="585" t="str">
        <f t="shared" si="244"/>
        <v/>
      </c>
      <c r="AV1072" s="585" t="str">
        <f t="shared" si="245"/>
        <v/>
      </c>
      <c r="AW1072" s="479"/>
      <c r="AX1072" s="479"/>
      <c r="AY1072" s="587" t="str">
        <f t="shared" si="237"/>
        <v/>
      </c>
      <c r="AZ1072" s="587" t="str">
        <f t="shared" si="238"/>
        <v/>
      </c>
      <c r="BA1072" s="587" t="str">
        <f t="shared" si="239"/>
        <v/>
      </c>
      <c r="BB1072" s="587" t="str">
        <f t="shared" si="240"/>
        <v/>
      </c>
      <c r="BC1072" s="587" t="str">
        <f t="shared" si="241"/>
        <v/>
      </c>
      <c r="BD1072" s="587" t="str">
        <f t="shared" si="242"/>
        <v/>
      </c>
      <c r="BE1072" s="808"/>
      <c r="BF1072" s="646"/>
      <c r="BG1072" s="649"/>
      <c r="BH1072" s="649"/>
    </row>
    <row r="1073" spans="2:60" ht="13.5" customHeight="1" x14ac:dyDescent="0.25">
      <c r="B1073" s="401"/>
      <c r="D1073" s="416">
        <f t="shared" si="243"/>
        <v>1063</v>
      </c>
      <c r="E1073" s="534"/>
      <c r="F1073" s="534"/>
      <c r="G1073" s="534"/>
      <c r="H1073" s="534"/>
      <c r="I1073" s="571"/>
      <c r="J1073" s="571"/>
      <c r="K1073" s="571"/>
      <c r="L1073" s="571"/>
      <c r="M1073" s="571"/>
      <c r="N1073" s="484"/>
      <c r="O1073" s="484"/>
      <c r="P1073" s="586"/>
      <c r="Q1073" s="571"/>
      <c r="R1073" s="571"/>
      <c r="S1073" s="571"/>
      <c r="T1073" s="899"/>
      <c r="U1073" s="756"/>
      <c r="V1073" s="756"/>
      <c r="W1073" s="581"/>
      <c r="X1073" s="571"/>
      <c r="Y1073" s="571"/>
      <c r="Z1073" s="571"/>
      <c r="AA1073" s="791"/>
      <c r="AB1073" s="583"/>
      <c r="AC1073" s="571"/>
      <c r="AD1073" s="813"/>
      <c r="AE1073" s="646"/>
      <c r="AF1073" s="730"/>
      <c r="AG1073" s="646"/>
      <c r="AH1073" s="730"/>
      <c r="AI1073" s="646"/>
      <c r="AJ1073" s="416">
        <f t="shared" si="235"/>
        <v>1063</v>
      </c>
      <c r="AK1073" s="416" t="str">
        <f t="shared" si="236"/>
        <v/>
      </c>
      <c r="AL1073" s="416" t="str">
        <f t="shared" si="246"/>
        <v/>
      </c>
      <c r="AM1073" s="416" t="str">
        <f t="shared" si="233"/>
        <v/>
      </c>
      <c r="AN1073" s="731"/>
      <c r="AO1073" s="732"/>
      <c r="AP1073" s="732"/>
      <c r="AQ1073" s="479"/>
      <c r="AR1073" s="479"/>
      <c r="AS1073" s="584"/>
      <c r="AT1073" s="584"/>
      <c r="AU1073" s="585" t="str">
        <f t="shared" si="244"/>
        <v/>
      </c>
      <c r="AV1073" s="585" t="str">
        <f t="shared" si="245"/>
        <v/>
      </c>
      <c r="AW1073" s="479"/>
      <c r="AX1073" s="479"/>
      <c r="AY1073" s="587" t="str">
        <f t="shared" si="237"/>
        <v/>
      </c>
      <c r="AZ1073" s="587" t="str">
        <f t="shared" si="238"/>
        <v/>
      </c>
      <c r="BA1073" s="587" t="str">
        <f t="shared" si="239"/>
        <v/>
      </c>
      <c r="BB1073" s="587" t="str">
        <f t="shared" si="240"/>
        <v/>
      </c>
      <c r="BC1073" s="587" t="str">
        <f t="shared" si="241"/>
        <v/>
      </c>
      <c r="BD1073" s="587" t="str">
        <f t="shared" si="242"/>
        <v/>
      </c>
      <c r="BE1073" s="808"/>
      <c r="BF1073" s="646"/>
      <c r="BG1073" s="649"/>
      <c r="BH1073" s="649"/>
    </row>
    <row r="1074" spans="2:60" ht="13.5" customHeight="1" x14ac:dyDescent="0.25">
      <c r="B1074" s="401"/>
      <c r="D1074" s="416">
        <f t="shared" si="243"/>
        <v>1064</v>
      </c>
      <c r="E1074" s="534"/>
      <c r="F1074" s="534"/>
      <c r="G1074" s="534"/>
      <c r="H1074" s="534"/>
      <c r="I1074" s="571"/>
      <c r="J1074" s="571"/>
      <c r="K1074" s="571"/>
      <c r="L1074" s="571"/>
      <c r="M1074" s="571"/>
      <c r="N1074" s="484"/>
      <c r="O1074" s="484"/>
      <c r="P1074" s="586"/>
      <c r="Q1074" s="571"/>
      <c r="R1074" s="571"/>
      <c r="S1074" s="571"/>
      <c r="T1074" s="899"/>
      <c r="U1074" s="756"/>
      <c r="V1074" s="756"/>
      <c r="W1074" s="581"/>
      <c r="X1074" s="571"/>
      <c r="Y1074" s="571"/>
      <c r="Z1074" s="571"/>
      <c r="AA1074" s="791"/>
      <c r="AB1074" s="583"/>
      <c r="AC1074" s="571"/>
      <c r="AD1074" s="813"/>
      <c r="AE1074" s="646"/>
      <c r="AF1074" s="730"/>
      <c r="AG1074" s="646"/>
      <c r="AH1074" s="730"/>
      <c r="AI1074" s="646"/>
      <c r="AJ1074" s="416">
        <f t="shared" si="235"/>
        <v>1064</v>
      </c>
      <c r="AK1074" s="416" t="str">
        <f t="shared" si="236"/>
        <v/>
      </c>
      <c r="AL1074" s="416" t="str">
        <f t="shared" si="246"/>
        <v/>
      </c>
      <c r="AM1074" s="416" t="str">
        <f t="shared" si="233"/>
        <v/>
      </c>
      <c r="AN1074" s="731"/>
      <c r="AO1074" s="732"/>
      <c r="AP1074" s="732"/>
      <c r="AQ1074" s="479"/>
      <c r="AR1074" s="479"/>
      <c r="AS1074" s="584"/>
      <c r="AT1074" s="584"/>
      <c r="AU1074" s="585" t="str">
        <f t="shared" si="244"/>
        <v/>
      </c>
      <c r="AV1074" s="585" t="str">
        <f t="shared" si="245"/>
        <v/>
      </c>
      <c r="AW1074" s="479"/>
      <c r="AX1074" s="479"/>
      <c r="AY1074" s="587" t="str">
        <f t="shared" si="237"/>
        <v/>
      </c>
      <c r="AZ1074" s="587" t="str">
        <f t="shared" si="238"/>
        <v/>
      </c>
      <c r="BA1074" s="587" t="str">
        <f t="shared" si="239"/>
        <v/>
      </c>
      <c r="BB1074" s="587" t="str">
        <f t="shared" si="240"/>
        <v/>
      </c>
      <c r="BC1074" s="587" t="str">
        <f t="shared" si="241"/>
        <v/>
      </c>
      <c r="BD1074" s="587" t="str">
        <f t="shared" si="242"/>
        <v/>
      </c>
      <c r="BE1074" s="808"/>
      <c r="BF1074" s="646"/>
      <c r="BG1074" s="649"/>
      <c r="BH1074" s="649"/>
    </row>
    <row r="1075" spans="2:60" ht="13.5" customHeight="1" x14ac:dyDescent="0.25">
      <c r="B1075" s="401"/>
      <c r="D1075" s="416">
        <f t="shared" si="243"/>
        <v>1065</v>
      </c>
      <c r="E1075" s="534"/>
      <c r="F1075" s="534"/>
      <c r="G1075" s="534"/>
      <c r="H1075" s="534"/>
      <c r="I1075" s="571"/>
      <c r="J1075" s="571"/>
      <c r="K1075" s="571"/>
      <c r="L1075" s="571"/>
      <c r="M1075" s="571"/>
      <c r="N1075" s="484"/>
      <c r="O1075" s="484"/>
      <c r="P1075" s="586"/>
      <c r="Q1075" s="571"/>
      <c r="R1075" s="571"/>
      <c r="S1075" s="571"/>
      <c r="T1075" s="899"/>
      <c r="U1075" s="756"/>
      <c r="V1075" s="756"/>
      <c r="W1075" s="581"/>
      <c r="X1075" s="571"/>
      <c r="Y1075" s="571"/>
      <c r="Z1075" s="571"/>
      <c r="AA1075" s="791"/>
      <c r="AB1075" s="583"/>
      <c r="AC1075" s="571"/>
      <c r="AD1075" s="813"/>
      <c r="AE1075" s="646"/>
      <c r="AF1075" s="730"/>
      <c r="AG1075" s="646"/>
      <c r="AH1075" s="730"/>
      <c r="AI1075" s="646"/>
      <c r="AJ1075" s="416">
        <f t="shared" si="235"/>
        <v>1065</v>
      </c>
      <c r="AK1075" s="416" t="str">
        <f t="shared" si="236"/>
        <v/>
      </c>
      <c r="AL1075" s="416" t="str">
        <f t="shared" si="246"/>
        <v/>
      </c>
      <c r="AM1075" s="416" t="str">
        <f t="shared" si="233"/>
        <v/>
      </c>
      <c r="AN1075" s="731"/>
      <c r="AO1075" s="732"/>
      <c r="AP1075" s="732"/>
      <c r="AQ1075" s="479"/>
      <c r="AR1075" s="479"/>
      <c r="AS1075" s="584"/>
      <c r="AT1075" s="584"/>
      <c r="AU1075" s="585" t="str">
        <f t="shared" si="244"/>
        <v/>
      </c>
      <c r="AV1075" s="585" t="str">
        <f t="shared" si="245"/>
        <v/>
      </c>
      <c r="AW1075" s="479"/>
      <c r="AX1075" s="479"/>
      <c r="AY1075" s="587" t="str">
        <f t="shared" si="237"/>
        <v/>
      </c>
      <c r="AZ1075" s="587" t="str">
        <f t="shared" si="238"/>
        <v/>
      </c>
      <c r="BA1075" s="587" t="str">
        <f t="shared" si="239"/>
        <v/>
      </c>
      <c r="BB1075" s="587" t="str">
        <f t="shared" si="240"/>
        <v/>
      </c>
      <c r="BC1075" s="587" t="str">
        <f t="shared" si="241"/>
        <v/>
      </c>
      <c r="BD1075" s="587" t="str">
        <f t="shared" si="242"/>
        <v/>
      </c>
      <c r="BE1075" s="808"/>
      <c r="BF1075" s="646"/>
      <c r="BG1075" s="649"/>
      <c r="BH1075" s="649"/>
    </row>
    <row r="1076" spans="2:60" ht="13.5" customHeight="1" x14ac:dyDescent="0.25">
      <c r="B1076" s="401"/>
      <c r="D1076" s="416">
        <f t="shared" si="243"/>
        <v>1066</v>
      </c>
      <c r="E1076" s="534"/>
      <c r="F1076" s="534"/>
      <c r="G1076" s="534"/>
      <c r="H1076" s="534"/>
      <c r="I1076" s="571"/>
      <c r="J1076" s="571"/>
      <c r="K1076" s="571"/>
      <c r="L1076" s="571"/>
      <c r="M1076" s="571"/>
      <c r="N1076" s="484"/>
      <c r="O1076" s="484"/>
      <c r="P1076" s="586"/>
      <c r="Q1076" s="571"/>
      <c r="R1076" s="571"/>
      <c r="S1076" s="571"/>
      <c r="T1076" s="899"/>
      <c r="U1076" s="756"/>
      <c r="V1076" s="756"/>
      <c r="W1076" s="581"/>
      <c r="X1076" s="571"/>
      <c r="Y1076" s="571"/>
      <c r="Z1076" s="571"/>
      <c r="AA1076" s="791"/>
      <c r="AB1076" s="583"/>
      <c r="AC1076" s="571"/>
      <c r="AD1076" s="813"/>
      <c r="AE1076" s="646"/>
      <c r="AF1076" s="730"/>
      <c r="AG1076" s="646"/>
      <c r="AH1076" s="730"/>
      <c r="AI1076" s="646"/>
      <c r="AJ1076" s="416">
        <f t="shared" si="235"/>
        <v>1066</v>
      </c>
      <c r="AK1076" s="416" t="str">
        <f t="shared" si="236"/>
        <v/>
      </c>
      <c r="AL1076" s="416" t="str">
        <f t="shared" si="246"/>
        <v/>
      </c>
      <c r="AM1076" s="416" t="str">
        <f t="shared" si="233"/>
        <v/>
      </c>
      <c r="AN1076" s="731"/>
      <c r="AO1076" s="732"/>
      <c r="AP1076" s="732"/>
      <c r="AQ1076" s="479"/>
      <c r="AR1076" s="479"/>
      <c r="AS1076" s="584"/>
      <c r="AT1076" s="584"/>
      <c r="AU1076" s="585" t="str">
        <f t="shared" si="244"/>
        <v/>
      </c>
      <c r="AV1076" s="585" t="str">
        <f t="shared" si="245"/>
        <v/>
      </c>
      <c r="AW1076" s="479"/>
      <c r="AX1076" s="479"/>
      <c r="AY1076" s="587" t="str">
        <f t="shared" si="237"/>
        <v/>
      </c>
      <c r="AZ1076" s="587" t="str">
        <f t="shared" si="238"/>
        <v/>
      </c>
      <c r="BA1076" s="587" t="str">
        <f t="shared" si="239"/>
        <v/>
      </c>
      <c r="BB1076" s="587" t="str">
        <f t="shared" si="240"/>
        <v/>
      </c>
      <c r="BC1076" s="587" t="str">
        <f t="shared" si="241"/>
        <v/>
      </c>
      <c r="BD1076" s="587" t="str">
        <f t="shared" si="242"/>
        <v/>
      </c>
      <c r="BE1076" s="808"/>
      <c r="BF1076" s="646"/>
      <c r="BG1076" s="649"/>
      <c r="BH1076" s="649"/>
    </row>
    <row r="1077" spans="2:60" ht="13.5" customHeight="1" x14ac:dyDescent="0.25">
      <c r="B1077" s="401"/>
      <c r="D1077" s="416">
        <f t="shared" si="243"/>
        <v>1067</v>
      </c>
      <c r="E1077" s="534"/>
      <c r="F1077" s="534"/>
      <c r="G1077" s="534"/>
      <c r="H1077" s="534"/>
      <c r="I1077" s="571"/>
      <c r="J1077" s="571"/>
      <c r="K1077" s="571"/>
      <c r="L1077" s="571"/>
      <c r="M1077" s="571"/>
      <c r="N1077" s="484"/>
      <c r="O1077" s="484"/>
      <c r="P1077" s="586"/>
      <c r="Q1077" s="571"/>
      <c r="R1077" s="571"/>
      <c r="S1077" s="571"/>
      <c r="T1077" s="899"/>
      <c r="U1077" s="756"/>
      <c r="V1077" s="756"/>
      <c r="W1077" s="581"/>
      <c r="X1077" s="571"/>
      <c r="Y1077" s="571"/>
      <c r="Z1077" s="571"/>
      <c r="AA1077" s="791"/>
      <c r="AB1077" s="583"/>
      <c r="AC1077" s="571"/>
      <c r="AD1077" s="813"/>
      <c r="AE1077" s="646"/>
      <c r="AF1077" s="730"/>
      <c r="AG1077" s="646"/>
      <c r="AH1077" s="730"/>
      <c r="AI1077" s="646"/>
      <c r="AJ1077" s="416">
        <f t="shared" si="235"/>
        <v>1067</v>
      </c>
      <c r="AK1077" s="416" t="str">
        <f t="shared" si="236"/>
        <v/>
      </c>
      <c r="AL1077" s="416" t="str">
        <f t="shared" si="246"/>
        <v/>
      </c>
      <c r="AM1077" s="416" t="str">
        <f t="shared" si="233"/>
        <v/>
      </c>
      <c r="AN1077" s="731"/>
      <c r="AO1077" s="732"/>
      <c r="AP1077" s="732"/>
      <c r="AQ1077" s="479"/>
      <c r="AR1077" s="479"/>
      <c r="AS1077" s="584"/>
      <c r="AT1077" s="584"/>
      <c r="AU1077" s="585" t="str">
        <f t="shared" si="244"/>
        <v/>
      </c>
      <c r="AV1077" s="585" t="str">
        <f t="shared" si="245"/>
        <v/>
      </c>
      <c r="AW1077" s="479"/>
      <c r="AX1077" s="479"/>
      <c r="AY1077" s="587" t="str">
        <f t="shared" si="237"/>
        <v/>
      </c>
      <c r="AZ1077" s="587" t="str">
        <f t="shared" si="238"/>
        <v/>
      </c>
      <c r="BA1077" s="587" t="str">
        <f t="shared" si="239"/>
        <v/>
      </c>
      <c r="BB1077" s="587" t="str">
        <f t="shared" si="240"/>
        <v/>
      </c>
      <c r="BC1077" s="587" t="str">
        <f t="shared" si="241"/>
        <v/>
      </c>
      <c r="BD1077" s="587" t="str">
        <f t="shared" si="242"/>
        <v/>
      </c>
      <c r="BE1077" s="808"/>
      <c r="BF1077" s="646"/>
      <c r="BG1077" s="649"/>
      <c r="BH1077" s="649"/>
    </row>
    <row r="1078" spans="2:60" ht="13.5" customHeight="1" x14ac:dyDescent="0.25">
      <c r="B1078" s="401"/>
      <c r="D1078" s="416">
        <f t="shared" si="243"/>
        <v>1068</v>
      </c>
      <c r="E1078" s="534"/>
      <c r="F1078" s="534"/>
      <c r="G1078" s="534"/>
      <c r="H1078" s="534"/>
      <c r="I1078" s="571"/>
      <c r="J1078" s="571"/>
      <c r="K1078" s="571"/>
      <c r="L1078" s="571"/>
      <c r="M1078" s="571"/>
      <c r="N1078" s="484"/>
      <c r="O1078" s="484"/>
      <c r="P1078" s="586"/>
      <c r="Q1078" s="571"/>
      <c r="R1078" s="571"/>
      <c r="S1078" s="571"/>
      <c r="T1078" s="899"/>
      <c r="U1078" s="756"/>
      <c r="V1078" s="756"/>
      <c r="W1078" s="581"/>
      <c r="X1078" s="571"/>
      <c r="Y1078" s="571"/>
      <c r="Z1078" s="571"/>
      <c r="AA1078" s="791"/>
      <c r="AB1078" s="583"/>
      <c r="AC1078" s="571"/>
      <c r="AD1078" s="813"/>
      <c r="AE1078" s="646"/>
      <c r="AF1078" s="730"/>
      <c r="AG1078" s="646"/>
      <c r="AH1078" s="730"/>
      <c r="AI1078" s="646"/>
      <c r="AJ1078" s="416">
        <f t="shared" si="235"/>
        <v>1068</v>
      </c>
      <c r="AK1078" s="416" t="str">
        <f t="shared" si="236"/>
        <v/>
      </c>
      <c r="AL1078" s="416" t="str">
        <f t="shared" si="246"/>
        <v/>
      </c>
      <c r="AM1078" s="416" t="str">
        <f t="shared" si="233"/>
        <v/>
      </c>
      <c r="AN1078" s="731"/>
      <c r="AO1078" s="732"/>
      <c r="AP1078" s="732"/>
      <c r="AQ1078" s="479"/>
      <c r="AR1078" s="479"/>
      <c r="AS1078" s="584"/>
      <c r="AT1078" s="584"/>
      <c r="AU1078" s="585" t="str">
        <f t="shared" si="244"/>
        <v/>
      </c>
      <c r="AV1078" s="585" t="str">
        <f t="shared" si="245"/>
        <v/>
      </c>
      <c r="AW1078" s="479"/>
      <c r="AX1078" s="479"/>
      <c r="AY1078" s="587" t="str">
        <f t="shared" si="237"/>
        <v/>
      </c>
      <c r="AZ1078" s="587" t="str">
        <f t="shared" si="238"/>
        <v/>
      </c>
      <c r="BA1078" s="587" t="str">
        <f t="shared" si="239"/>
        <v/>
      </c>
      <c r="BB1078" s="587" t="str">
        <f t="shared" si="240"/>
        <v/>
      </c>
      <c r="BC1078" s="587" t="str">
        <f t="shared" si="241"/>
        <v/>
      </c>
      <c r="BD1078" s="587" t="str">
        <f t="shared" si="242"/>
        <v/>
      </c>
      <c r="BE1078" s="808"/>
      <c r="BF1078" s="646"/>
      <c r="BG1078" s="649"/>
      <c r="BH1078" s="649"/>
    </row>
    <row r="1079" spans="2:60" ht="13.5" customHeight="1" x14ac:dyDescent="0.25">
      <c r="B1079" s="401"/>
      <c r="D1079" s="416">
        <f t="shared" si="243"/>
        <v>1069</v>
      </c>
      <c r="E1079" s="534"/>
      <c r="F1079" s="534"/>
      <c r="G1079" s="534"/>
      <c r="H1079" s="534"/>
      <c r="I1079" s="571"/>
      <c r="J1079" s="571"/>
      <c r="K1079" s="571"/>
      <c r="L1079" s="571"/>
      <c r="M1079" s="571"/>
      <c r="N1079" s="484"/>
      <c r="O1079" s="484"/>
      <c r="P1079" s="586"/>
      <c r="Q1079" s="571"/>
      <c r="R1079" s="571"/>
      <c r="S1079" s="571"/>
      <c r="T1079" s="899"/>
      <c r="U1079" s="756"/>
      <c r="V1079" s="756"/>
      <c r="W1079" s="581"/>
      <c r="X1079" s="571"/>
      <c r="Y1079" s="571"/>
      <c r="Z1079" s="571"/>
      <c r="AA1079" s="791"/>
      <c r="AB1079" s="583"/>
      <c r="AC1079" s="571"/>
      <c r="AD1079" s="813"/>
      <c r="AE1079" s="646"/>
      <c r="AF1079" s="730"/>
      <c r="AG1079" s="646"/>
      <c r="AH1079" s="730"/>
      <c r="AI1079" s="646"/>
      <c r="AJ1079" s="416">
        <f t="shared" si="235"/>
        <v>1069</v>
      </c>
      <c r="AK1079" s="416" t="str">
        <f t="shared" si="236"/>
        <v/>
      </c>
      <c r="AL1079" s="416" t="str">
        <f t="shared" si="246"/>
        <v/>
      </c>
      <c r="AM1079" s="416" t="str">
        <f t="shared" si="233"/>
        <v/>
      </c>
      <c r="AN1079" s="731"/>
      <c r="AO1079" s="732"/>
      <c r="AP1079" s="732"/>
      <c r="AQ1079" s="479"/>
      <c r="AR1079" s="479"/>
      <c r="AS1079" s="584"/>
      <c r="AT1079" s="584"/>
      <c r="AU1079" s="585" t="str">
        <f t="shared" si="244"/>
        <v/>
      </c>
      <c r="AV1079" s="585" t="str">
        <f t="shared" si="245"/>
        <v/>
      </c>
      <c r="AW1079" s="479"/>
      <c r="AX1079" s="479"/>
      <c r="AY1079" s="587" t="str">
        <f t="shared" si="237"/>
        <v/>
      </c>
      <c r="AZ1079" s="587" t="str">
        <f t="shared" si="238"/>
        <v/>
      </c>
      <c r="BA1079" s="587" t="str">
        <f t="shared" si="239"/>
        <v/>
      </c>
      <c r="BB1079" s="587" t="str">
        <f t="shared" si="240"/>
        <v/>
      </c>
      <c r="BC1079" s="587" t="str">
        <f t="shared" si="241"/>
        <v/>
      </c>
      <c r="BD1079" s="587" t="str">
        <f t="shared" si="242"/>
        <v/>
      </c>
      <c r="BE1079" s="808"/>
      <c r="BF1079" s="646"/>
      <c r="BG1079" s="649"/>
      <c r="BH1079" s="649"/>
    </row>
    <row r="1080" spans="2:60" ht="13.5" customHeight="1" x14ac:dyDescent="0.25">
      <c r="B1080" s="401"/>
      <c r="D1080" s="416">
        <f t="shared" si="243"/>
        <v>1070</v>
      </c>
      <c r="E1080" s="534"/>
      <c r="F1080" s="534"/>
      <c r="G1080" s="534"/>
      <c r="H1080" s="534"/>
      <c r="I1080" s="571"/>
      <c r="J1080" s="571"/>
      <c r="K1080" s="571"/>
      <c r="L1080" s="571"/>
      <c r="M1080" s="571"/>
      <c r="N1080" s="484"/>
      <c r="O1080" s="484"/>
      <c r="P1080" s="586"/>
      <c r="Q1080" s="571"/>
      <c r="R1080" s="571"/>
      <c r="S1080" s="571"/>
      <c r="T1080" s="899"/>
      <c r="U1080" s="756"/>
      <c r="V1080" s="756"/>
      <c r="W1080" s="581"/>
      <c r="X1080" s="571"/>
      <c r="Y1080" s="571"/>
      <c r="Z1080" s="571"/>
      <c r="AA1080" s="791"/>
      <c r="AB1080" s="583"/>
      <c r="AC1080" s="571"/>
      <c r="AD1080" s="813"/>
      <c r="AE1080" s="646"/>
      <c r="AF1080" s="730"/>
      <c r="AG1080" s="646"/>
      <c r="AH1080" s="730"/>
      <c r="AI1080" s="646"/>
      <c r="AJ1080" s="416">
        <f t="shared" si="235"/>
        <v>1070</v>
      </c>
      <c r="AK1080" s="416" t="str">
        <f t="shared" si="236"/>
        <v/>
      </c>
      <c r="AL1080" s="416" t="str">
        <f t="shared" si="246"/>
        <v/>
      </c>
      <c r="AM1080" s="416" t="str">
        <f t="shared" si="233"/>
        <v/>
      </c>
      <c r="AN1080" s="731"/>
      <c r="AO1080" s="732"/>
      <c r="AP1080" s="732"/>
      <c r="AQ1080" s="479"/>
      <c r="AR1080" s="479"/>
      <c r="AS1080" s="584"/>
      <c r="AT1080" s="584"/>
      <c r="AU1080" s="585" t="str">
        <f t="shared" si="244"/>
        <v/>
      </c>
      <c r="AV1080" s="585" t="str">
        <f t="shared" si="245"/>
        <v/>
      </c>
      <c r="AW1080" s="479"/>
      <c r="AX1080" s="479"/>
      <c r="AY1080" s="587" t="str">
        <f t="shared" si="237"/>
        <v/>
      </c>
      <c r="AZ1080" s="587" t="str">
        <f t="shared" si="238"/>
        <v/>
      </c>
      <c r="BA1080" s="587" t="str">
        <f t="shared" si="239"/>
        <v/>
      </c>
      <c r="BB1080" s="587" t="str">
        <f t="shared" si="240"/>
        <v/>
      </c>
      <c r="BC1080" s="587" t="str">
        <f t="shared" si="241"/>
        <v/>
      </c>
      <c r="BD1080" s="587" t="str">
        <f t="shared" si="242"/>
        <v/>
      </c>
      <c r="BE1080" s="808"/>
      <c r="BF1080" s="646"/>
      <c r="BG1080" s="649"/>
      <c r="BH1080" s="649"/>
    </row>
    <row r="1081" spans="2:60" ht="13.5" customHeight="1" x14ac:dyDescent="0.25">
      <c r="B1081" s="401"/>
      <c r="D1081" s="416">
        <f t="shared" si="243"/>
        <v>1071</v>
      </c>
      <c r="E1081" s="534"/>
      <c r="F1081" s="534"/>
      <c r="G1081" s="534"/>
      <c r="H1081" s="534"/>
      <c r="I1081" s="571"/>
      <c r="J1081" s="571"/>
      <c r="K1081" s="571"/>
      <c r="L1081" s="571"/>
      <c r="M1081" s="571"/>
      <c r="N1081" s="484"/>
      <c r="O1081" s="484"/>
      <c r="P1081" s="586"/>
      <c r="Q1081" s="571"/>
      <c r="R1081" s="571"/>
      <c r="S1081" s="571"/>
      <c r="T1081" s="899"/>
      <c r="U1081" s="756"/>
      <c r="V1081" s="756"/>
      <c r="W1081" s="581"/>
      <c r="X1081" s="571"/>
      <c r="Y1081" s="571"/>
      <c r="Z1081" s="571"/>
      <c r="AA1081" s="791"/>
      <c r="AB1081" s="583"/>
      <c r="AC1081" s="571"/>
      <c r="AD1081" s="813"/>
      <c r="AE1081" s="646"/>
      <c r="AF1081" s="730"/>
      <c r="AG1081" s="646"/>
      <c r="AH1081" s="730"/>
      <c r="AI1081" s="646"/>
      <c r="AJ1081" s="416">
        <f t="shared" si="235"/>
        <v>1071</v>
      </c>
      <c r="AK1081" s="416" t="str">
        <f t="shared" si="236"/>
        <v/>
      </c>
      <c r="AL1081" s="416" t="str">
        <f t="shared" si="246"/>
        <v/>
      </c>
      <c r="AM1081" s="416" t="str">
        <f t="shared" si="233"/>
        <v/>
      </c>
      <c r="AN1081" s="731"/>
      <c r="AO1081" s="732"/>
      <c r="AP1081" s="732"/>
      <c r="AQ1081" s="479"/>
      <c r="AR1081" s="479"/>
      <c r="AS1081" s="584"/>
      <c r="AT1081" s="584"/>
      <c r="AU1081" s="585" t="str">
        <f t="shared" si="244"/>
        <v/>
      </c>
      <c r="AV1081" s="585" t="str">
        <f t="shared" si="245"/>
        <v/>
      </c>
      <c r="AW1081" s="479"/>
      <c r="AX1081" s="479"/>
      <c r="AY1081" s="587" t="str">
        <f t="shared" si="237"/>
        <v/>
      </c>
      <c r="AZ1081" s="587" t="str">
        <f t="shared" si="238"/>
        <v/>
      </c>
      <c r="BA1081" s="587" t="str">
        <f t="shared" si="239"/>
        <v/>
      </c>
      <c r="BB1081" s="587" t="str">
        <f t="shared" si="240"/>
        <v/>
      </c>
      <c r="BC1081" s="587" t="str">
        <f t="shared" si="241"/>
        <v/>
      </c>
      <c r="BD1081" s="587" t="str">
        <f t="shared" si="242"/>
        <v/>
      </c>
      <c r="BE1081" s="808"/>
      <c r="BF1081" s="646"/>
      <c r="BG1081" s="649"/>
      <c r="BH1081" s="649"/>
    </row>
    <row r="1082" spans="2:60" ht="13.5" customHeight="1" x14ac:dyDescent="0.25">
      <c r="B1082" s="401"/>
      <c r="D1082" s="416">
        <f t="shared" si="243"/>
        <v>1072</v>
      </c>
      <c r="E1082" s="534"/>
      <c r="F1082" s="534"/>
      <c r="G1082" s="534"/>
      <c r="H1082" s="534"/>
      <c r="I1082" s="571"/>
      <c r="J1082" s="571"/>
      <c r="K1082" s="571"/>
      <c r="L1082" s="571"/>
      <c r="M1082" s="571"/>
      <c r="N1082" s="484"/>
      <c r="O1082" s="484"/>
      <c r="P1082" s="586"/>
      <c r="Q1082" s="571"/>
      <c r="R1082" s="571"/>
      <c r="S1082" s="571"/>
      <c r="T1082" s="899"/>
      <c r="U1082" s="756"/>
      <c r="V1082" s="756"/>
      <c r="W1082" s="581"/>
      <c r="X1082" s="571"/>
      <c r="Y1082" s="571"/>
      <c r="Z1082" s="571"/>
      <c r="AA1082" s="791"/>
      <c r="AB1082" s="583"/>
      <c r="AC1082" s="571"/>
      <c r="AD1082" s="813"/>
      <c r="AE1082" s="646"/>
      <c r="AF1082" s="730"/>
      <c r="AG1082" s="646"/>
      <c r="AH1082" s="730"/>
      <c r="AI1082" s="646"/>
      <c r="AJ1082" s="416">
        <f t="shared" si="235"/>
        <v>1072</v>
      </c>
      <c r="AK1082" s="416" t="str">
        <f t="shared" si="236"/>
        <v/>
      </c>
      <c r="AL1082" s="416" t="str">
        <f t="shared" si="246"/>
        <v/>
      </c>
      <c r="AM1082" s="416" t="str">
        <f t="shared" si="233"/>
        <v/>
      </c>
      <c r="AN1082" s="731"/>
      <c r="AO1082" s="732"/>
      <c r="AP1082" s="732"/>
      <c r="AQ1082" s="479"/>
      <c r="AR1082" s="479"/>
      <c r="AS1082" s="584"/>
      <c r="AT1082" s="584"/>
      <c r="AU1082" s="585" t="str">
        <f t="shared" si="244"/>
        <v/>
      </c>
      <c r="AV1082" s="585" t="str">
        <f t="shared" si="245"/>
        <v/>
      </c>
      <c r="AW1082" s="479"/>
      <c r="AX1082" s="479"/>
      <c r="AY1082" s="587" t="str">
        <f t="shared" si="237"/>
        <v/>
      </c>
      <c r="AZ1082" s="587" t="str">
        <f t="shared" si="238"/>
        <v/>
      </c>
      <c r="BA1082" s="587" t="str">
        <f t="shared" si="239"/>
        <v/>
      </c>
      <c r="BB1082" s="587" t="str">
        <f t="shared" si="240"/>
        <v/>
      </c>
      <c r="BC1082" s="587" t="str">
        <f t="shared" si="241"/>
        <v/>
      </c>
      <c r="BD1082" s="587" t="str">
        <f t="shared" si="242"/>
        <v/>
      </c>
      <c r="BE1082" s="808"/>
      <c r="BF1082" s="646"/>
      <c r="BG1082" s="649"/>
      <c r="BH1082" s="649"/>
    </row>
    <row r="1083" spans="2:60" ht="13.5" customHeight="1" x14ac:dyDescent="0.25">
      <c r="B1083" s="401"/>
      <c r="D1083" s="416">
        <f t="shared" si="243"/>
        <v>1073</v>
      </c>
      <c r="E1083" s="534"/>
      <c r="F1083" s="534"/>
      <c r="G1083" s="534"/>
      <c r="H1083" s="534"/>
      <c r="I1083" s="571"/>
      <c r="J1083" s="571"/>
      <c r="K1083" s="571"/>
      <c r="L1083" s="571"/>
      <c r="M1083" s="571"/>
      <c r="N1083" s="484"/>
      <c r="O1083" s="484"/>
      <c r="P1083" s="586"/>
      <c r="Q1083" s="571"/>
      <c r="R1083" s="571"/>
      <c r="S1083" s="571"/>
      <c r="T1083" s="899"/>
      <c r="U1083" s="756"/>
      <c r="V1083" s="756"/>
      <c r="W1083" s="581"/>
      <c r="X1083" s="571"/>
      <c r="Y1083" s="571"/>
      <c r="Z1083" s="571"/>
      <c r="AA1083" s="791"/>
      <c r="AB1083" s="583"/>
      <c r="AC1083" s="571"/>
      <c r="AD1083" s="813"/>
      <c r="AE1083" s="646"/>
      <c r="AF1083" s="730"/>
      <c r="AG1083" s="646"/>
      <c r="AH1083" s="730"/>
      <c r="AI1083" s="646"/>
      <c r="AJ1083" s="416">
        <f t="shared" si="235"/>
        <v>1073</v>
      </c>
      <c r="AK1083" s="416" t="str">
        <f t="shared" si="236"/>
        <v/>
      </c>
      <c r="AL1083" s="416" t="str">
        <f t="shared" si="246"/>
        <v/>
      </c>
      <c r="AM1083" s="416" t="str">
        <f t="shared" si="233"/>
        <v/>
      </c>
      <c r="AN1083" s="731"/>
      <c r="AO1083" s="732"/>
      <c r="AP1083" s="732"/>
      <c r="AQ1083" s="479"/>
      <c r="AR1083" s="479"/>
      <c r="AS1083" s="584"/>
      <c r="AT1083" s="584"/>
      <c r="AU1083" s="585" t="str">
        <f t="shared" si="244"/>
        <v/>
      </c>
      <c r="AV1083" s="585" t="str">
        <f t="shared" si="245"/>
        <v/>
      </c>
      <c r="AW1083" s="479"/>
      <c r="AX1083" s="479"/>
      <c r="AY1083" s="587" t="str">
        <f t="shared" si="237"/>
        <v/>
      </c>
      <c r="AZ1083" s="587" t="str">
        <f t="shared" si="238"/>
        <v/>
      </c>
      <c r="BA1083" s="587" t="str">
        <f t="shared" si="239"/>
        <v/>
      </c>
      <c r="BB1083" s="587" t="str">
        <f t="shared" si="240"/>
        <v/>
      </c>
      <c r="BC1083" s="587" t="str">
        <f t="shared" si="241"/>
        <v/>
      </c>
      <c r="BD1083" s="587" t="str">
        <f t="shared" si="242"/>
        <v/>
      </c>
      <c r="BE1083" s="808"/>
      <c r="BF1083" s="646"/>
      <c r="BG1083" s="649"/>
      <c r="BH1083" s="649"/>
    </row>
    <row r="1084" spans="2:60" ht="13.5" customHeight="1" x14ac:dyDescent="0.25">
      <c r="B1084" s="401"/>
      <c r="D1084" s="416">
        <f t="shared" si="243"/>
        <v>1074</v>
      </c>
      <c r="E1084" s="534"/>
      <c r="F1084" s="534"/>
      <c r="G1084" s="534"/>
      <c r="H1084" s="534"/>
      <c r="I1084" s="571"/>
      <c r="J1084" s="571"/>
      <c r="K1084" s="571"/>
      <c r="L1084" s="571"/>
      <c r="M1084" s="571"/>
      <c r="N1084" s="484"/>
      <c r="O1084" s="484"/>
      <c r="P1084" s="586"/>
      <c r="Q1084" s="571"/>
      <c r="R1084" s="571"/>
      <c r="S1084" s="571"/>
      <c r="T1084" s="899"/>
      <c r="U1084" s="756"/>
      <c r="V1084" s="756"/>
      <c r="W1084" s="581"/>
      <c r="X1084" s="571"/>
      <c r="Y1084" s="571"/>
      <c r="Z1084" s="571"/>
      <c r="AA1084" s="791"/>
      <c r="AB1084" s="583"/>
      <c r="AC1084" s="571"/>
      <c r="AD1084" s="813"/>
      <c r="AE1084" s="646"/>
      <c r="AF1084" s="730"/>
      <c r="AG1084" s="646"/>
      <c r="AH1084" s="730"/>
      <c r="AI1084" s="646"/>
      <c r="AJ1084" s="416">
        <f t="shared" si="235"/>
        <v>1074</v>
      </c>
      <c r="AK1084" s="416" t="str">
        <f t="shared" si="236"/>
        <v/>
      </c>
      <c r="AL1084" s="416" t="str">
        <f t="shared" si="246"/>
        <v/>
      </c>
      <c r="AM1084" s="416" t="str">
        <f t="shared" si="233"/>
        <v/>
      </c>
      <c r="AN1084" s="731"/>
      <c r="AO1084" s="732"/>
      <c r="AP1084" s="732"/>
      <c r="AQ1084" s="479"/>
      <c r="AR1084" s="479"/>
      <c r="AS1084" s="584"/>
      <c r="AT1084" s="584"/>
      <c r="AU1084" s="585" t="str">
        <f t="shared" si="244"/>
        <v/>
      </c>
      <c r="AV1084" s="585" t="str">
        <f t="shared" si="245"/>
        <v/>
      </c>
      <c r="AW1084" s="479"/>
      <c r="AX1084" s="479"/>
      <c r="AY1084" s="587" t="str">
        <f t="shared" si="237"/>
        <v/>
      </c>
      <c r="AZ1084" s="587" t="str">
        <f t="shared" si="238"/>
        <v/>
      </c>
      <c r="BA1084" s="587" t="str">
        <f t="shared" si="239"/>
        <v/>
      </c>
      <c r="BB1084" s="587" t="str">
        <f t="shared" si="240"/>
        <v/>
      </c>
      <c r="BC1084" s="587" t="str">
        <f t="shared" si="241"/>
        <v/>
      </c>
      <c r="BD1084" s="587" t="str">
        <f t="shared" si="242"/>
        <v/>
      </c>
      <c r="BE1084" s="808"/>
      <c r="BF1084" s="646"/>
      <c r="BG1084" s="649"/>
      <c r="BH1084" s="649"/>
    </row>
    <row r="1085" spans="2:60" ht="13.5" customHeight="1" x14ac:dyDescent="0.25">
      <c r="B1085" s="401"/>
      <c r="D1085" s="416">
        <f t="shared" si="243"/>
        <v>1075</v>
      </c>
      <c r="E1085" s="534"/>
      <c r="F1085" s="534"/>
      <c r="G1085" s="534"/>
      <c r="H1085" s="534"/>
      <c r="I1085" s="571"/>
      <c r="J1085" s="571"/>
      <c r="K1085" s="571"/>
      <c r="L1085" s="571"/>
      <c r="M1085" s="571"/>
      <c r="N1085" s="484"/>
      <c r="O1085" s="484"/>
      <c r="P1085" s="586"/>
      <c r="Q1085" s="571"/>
      <c r="R1085" s="571"/>
      <c r="S1085" s="571"/>
      <c r="T1085" s="899"/>
      <c r="U1085" s="756"/>
      <c r="V1085" s="756"/>
      <c r="W1085" s="581"/>
      <c r="X1085" s="571"/>
      <c r="Y1085" s="571"/>
      <c r="Z1085" s="571"/>
      <c r="AA1085" s="791"/>
      <c r="AB1085" s="583"/>
      <c r="AC1085" s="571"/>
      <c r="AD1085" s="813"/>
      <c r="AE1085" s="646"/>
      <c r="AF1085" s="730"/>
      <c r="AG1085" s="646"/>
      <c r="AH1085" s="730"/>
      <c r="AI1085" s="646"/>
      <c r="AJ1085" s="416">
        <f t="shared" si="235"/>
        <v>1075</v>
      </c>
      <c r="AK1085" s="416" t="str">
        <f t="shared" si="236"/>
        <v/>
      </c>
      <c r="AL1085" s="416" t="str">
        <f t="shared" si="246"/>
        <v/>
      </c>
      <c r="AM1085" s="416" t="str">
        <f t="shared" si="233"/>
        <v/>
      </c>
      <c r="AN1085" s="731"/>
      <c r="AO1085" s="732"/>
      <c r="AP1085" s="732"/>
      <c r="AQ1085" s="479"/>
      <c r="AR1085" s="479"/>
      <c r="AS1085" s="584"/>
      <c r="AT1085" s="584"/>
      <c r="AU1085" s="585" t="str">
        <f t="shared" si="244"/>
        <v/>
      </c>
      <c r="AV1085" s="585" t="str">
        <f t="shared" si="245"/>
        <v/>
      </c>
      <c r="AW1085" s="479"/>
      <c r="AX1085" s="479"/>
      <c r="AY1085" s="587" t="str">
        <f t="shared" si="237"/>
        <v/>
      </c>
      <c r="AZ1085" s="587" t="str">
        <f t="shared" si="238"/>
        <v/>
      </c>
      <c r="BA1085" s="587" t="str">
        <f t="shared" si="239"/>
        <v/>
      </c>
      <c r="BB1085" s="587" t="str">
        <f t="shared" si="240"/>
        <v/>
      </c>
      <c r="BC1085" s="587" t="str">
        <f t="shared" si="241"/>
        <v/>
      </c>
      <c r="BD1085" s="587" t="str">
        <f t="shared" si="242"/>
        <v/>
      </c>
      <c r="BE1085" s="808"/>
      <c r="BF1085" s="646"/>
      <c r="BG1085" s="649"/>
      <c r="BH1085" s="649"/>
    </row>
    <row r="1086" spans="2:60" ht="13.5" customHeight="1" x14ac:dyDescent="0.25">
      <c r="B1086" s="401"/>
      <c r="D1086" s="416">
        <f t="shared" si="243"/>
        <v>1076</v>
      </c>
      <c r="E1086" s="534"/>
      <c r="F1086" s="534"/>
      <c r="G1086" s="534"/>
      <c r="H1086" s="534"/>
      <c r="I1086" s="571"/>
      <c r="J1086" s="571"/>
      <c r="K1086" s="571"/>
      <c r="L1086" s="571"/>
      <c r="M1086" s="571"/>
      <c r="N1086" s="484"/>
      <c r="O1086" s="484"/>
      <c r="P1086" s="586"/>
      <c r="Q1086" s="571"/>
      <c r="R1086" s="571"/>
      <c r="S1086" s="571"/>
      <c r="T1086" s="899"/>
      <c r="U1086" s="756"/>
      <c r="V1086" s="756"/>
      <c r="W1086" s="581"/>
      <c r="X1086" s="571"/>
      <c r="Y1086" s="571"/>
      <c r="Z1086" s="571"/>
      <c r="AA1086" s="791"/>
      <c r="AB1086" s="583"/>
      <c r="AC1086" s="571"/>
      <c r="AD1086" s="813"/>
      <c r="AE1086" s="646"/>
      <c r="AF1086" s="730"/>
      <c r="AG1086" s="646"/>
      <c r="AH1086" s="730"/>
      <c r="AI1086" s="646"/>
      <c r="AJ1086" s="416">
        <f t="shared" si="235"/>
        <v>1076</v>
      </c>
      <c r="AK1086" s="416" t="str">
        <f t="shared" si="236"/>
        <v/>
      </c>
      <c r="AL1086" s="416" t="str">
        <f t="shared" si="246"/>
        <v/>
      </c>
      <c r="AM1086" s="416" t="str">
        <f t="shared" si="233"/>
        <v/>
      </c>
      <c r="AN1086" s="731"/>
      <c r="AO1086" s="732"/>
      <c r="AP1086" s="732"/>
      <c r="AQ1086" s="479"/>
      <c r="AR1086" s="479"/>
      <c r="AS1086" s="584"/>
      <c r="AT1086" s="584"/>
      <c r="AU1086" s="585" t="str">
        <f t="shared" si="244"/>
        <v/>
      </c>
      <c r="AV1086" s="585" t="str">
        <f t="shared" si="245"/>
        <v/>
      </c>
      <c r="AW1086" s="479"/>
      <c r="AX1086" s="479"/>
      <c r="AY1086" s="587" t="str">
        <f t="shared" si="237"/>
        <v/>
      </c>
      <c r="AZ1086" s="587" t="str">
        <f t="shared" si="238"/>
        <v/>
      </c>
      <c r="BA1086" s="587" t="str">
        <f t="shared" si="239"/>
        <v/>
      </c>
      <c r="BB1086" s="587" t="str">
        <f t="shared" si="240"/>
        <v/>
      </c>
      <c r="BC1086" s="587" t="str">
        <f t="shared" si="241"/>
        <v/>
      </c>
      <c r="BD1086" s="587" t="str">
        <f t="shared" si="242"/>
        <v/>
      </c>
      <c r="BE1086" s="808"/>
      <c r="BF1086" s="646"/>
      <c r="BG1086" s="649"/>
      <c r="BH1086" s="649"/>
    </row>
    <row r="1087" spans="2:60" ht="13.5" customHeight="1" x14ac:dyDescent="0.25">
      <c r="B1087" s="401"/>
      <c r="D1087" s="416">
        <f t="shared" si="243"/>
        <v>1077</v>
      </c>
      <c r="E1087" s="534"/>
      <c r="F1087" s="534"/>
      <c r="G1087" s="534"/>
      <c r="H1087" s="534"/>
      <c r="I1087" s="571"/>
      <c r="J1087" s="571"/>
      <c r="K1087" s="571"/>
      <c r="L1087" s="571"/>
      <c r="M1087" s="571"/>
      <c r="N1087" s="484"/>
      <c r="O1087" s="484"/>
      <c r="P1087" s="586"/>
      <c r="Q1087" s="571"/>
      <c r="R1087" s="571"/>
      <c r="S1087" s="571"/>
      <c r="T1087" s="899"/>
      <c r="U1087" s="756"/>
      <c r="V1087" s="756"/>
      <c r="W1087" s="581"/>
      <c r="X1087" s="571"/>
      <c r="Y1087" s="571"/>
      <c r="Z1087" s="571"/>
      <c r="AA1087" s="791"/>
      <c r="AB1087" s="583"/>
      <c r="AC1087" s="571"/>
      <c r="AD1087" s="813"/>
      <c r="AE1087" s="646"/>
      <c r="AF1087" s="730"/>
      <c r="AG1087" s="646"/>
      <c r="AH1087" s="730"/>
      <c r="AI1087" s="646"/>
      <c r="AJ1087" s="416">
        <f t="shared" si="235"/>
        <v>1077</v>
      </c>
      <c r="AK1087" s="416" t="str">
        <f t="shared" si="236"/>
        <v/>
      </c>
      <c r="AL1087" s="416" t="str">
        <f t="shared" si="246"/>
        <v/>
      </c>
      <c r="AM1087" s="416" t="str">
        <f t="shared" si="233"/>
        <v/>
      </c>
      <c r="AN1087" s="731"/>
      <c r="AO1087" s="732"/>
      <c r="AP1087" s="732"/>
      <c r="AQ1087" s="479"/>
      <c r="AR1087" s="479"/>
      <c r="AS1087" s="584"/>
      <c r="AT1087" s="584"/>
      <c r="AU1087" s="585" t="str">
        <f t="shared" si="244"/>
        <v/>
      </c>
      <c r="AV1087" s="585" t="str">
        <f t="shared" si="245"/>
        <v/>
      </c>
      <c r="AW1087" s="479"/>
      <c r="AX1087" s="479"/>
      <c r="AY1087" s="587" t="str">
        <f t="shared" si="237"/>
        <v/>
      </c>
      <c r="AZ1087" s="587" t="str">
        <f t="shared" si="238"/>
        <v/>
      </c>
      <c r="BA1087" s="587" t="str">
        <f t="shared" si="239"/>
        <v/>
      </c>
      <c r="BB1087" s="587" t="str">
        <f t="shared" si="240"/>
        <v/>
      </c>
      <c r="BC1087" s="587" t="str">
        <f t="shared" si="241"/>
        <v/>
      </c>
      <c r="BD1087" s="587" t="str">
        <f t="shared" si="242"/>
        <v/>
      </c>
      <c r="BE1087" s="808"/>
      <c r="BF1087" s="646"/>
      <c r="BG1087" s="649"/>
      <c r="BH1087" s="649"/>
    </row>
    <row r="1088" spans="2:60" ht="13.5" customHeight="1" x14ac:dyDescent="0.25">
      <c r="B1088" s="401"/>
      <c r="D1088" s="416">
        <f t="shared" si="243"/>
        <v>1078</v>
      </c>
      <c r="E1088" s="534"/>
      <c r="F1088" s="534"/>
      <c r="G1088" s="534"/>
      <c r="H1088" s="534"/>
      <c r="I1088" s="571"/>
      <c r="J1088" s="571"/>
      <c r="K1088" s="571"/>
      <c r="L1088" s="571"/>
      <c r="M1088" s="571"/>
      <c r="N1088" s="484"/>
      <c r="O1088" s="484"/>
      <c r="P1088" s="586"/>
      <c r="Q1088" s="571"/>
      <c r="R1088" s="571"/>
      <c r="S1088" s="571"/>
      <c r="T1088" s="899"/>
      <c r="U1088" s="756"/>
      <c r="V1088" s="756"/>
      <c r="W1088" s="581"/>
      <c r="X1088" s="571"/>
      <c r="Y1088" s="571"/>
      <c r="Z1088" s="571"/>
      <c r="AA1088" s="791"/>
      <c r="AB1088" s="583"/>
      <c r="AC1088" s="571"/>
      <c r="AD1088" s="813"/>
      <c r="AE1088" s="646"/>
      <c r="AF1088" s="730"/>
      <c r="AG1088" s="646"/>
      <c r="AH1088" s="730"/>
      <c r="AI1088" s="646"/>
      <c r="AJ1088" s="416">
        <f t="shared" si="235"/>
        <v>1078</v>
      </c>
      <c r="AK1088" s="416" t="str">
        <f t="shared" si="236"/>
        <v/>
      </c>
      <c r="AL1088" s="416" t="str">
        <f t="shared" si="246"/>
        <v/>
      </c>
      <c r="AM1088" s="416" t="str">
        <f t="shared" si="233"/>
        <v/>
      </c>
      <c r="AN1088" s="731"/>
      <c r="AO1088" s="732"/>
      <c r="AP1088" s="732"/>
      <c r="AQ1088" s="479"/>
      <c r="AR1088" s="479"/>
      <c r="AS1088" s="584"/>
      <c r="AT1088" s="584"/>
      <c r="AU1088" s="585" t="str">
        <f t="shared" si="244"/>
        <v/>
      </c>
      <c r="AV1088" s="585" t="str">
        <f t="shared" si="245"/>
        <v/>
      </c>
      <c r="AW1088" s="479"/>
      <c r="AX1088" s="479"/>
      <c r="AY1088" s="587" t="str">
        <f t="shared" si="237"/>
        <v/>
      </c>
      <c r="AZ1088" s="587" t="str">
        <f t="shared" si="238"/>
        <v/>
      </c>
      <c r="BA1088" s="587" t="str">
        <f t="shared" si="239"/>
        <v/>
      </c>
      <c r="BB1088" s="587" t="str">
        <f t="shared" si="240"/>
        <v/>
      </c>
      <c r="BC1088" s="587" t="str">
        <f t="shared" si="241"/>
        <v/>
      </c>
      <c r="BD1088" s="587" t="str">
        <f t="shared" si="242"/>
        <v/>
      </c>
      <c r="BE1088" s="808"/>
      <c r="BF1088" s="646"/>
      <c r="BG1088" s="649"/>
      <c r="BH1088" s="649"/>
    </row>
    <row r="1089" spans="2:60" ht="13.5" customHeight="1" x14ac:dyDescent="0.25">
      <c r="B1089" s="401"/>
      <c r="D1089" s="416">
        <f t="shared" si="243"/>
        <v>1079</v>
      </c>
      <c r="E1089" s="534"/>
      <c r="F1089" s="534"/>
      <c r="G1089" s="534"/>
      <c r="H1089" s="534"/>
      <c r="I1089" s="571"/>
      <c r="J1089" s="571"/>
      <c r="K1089" s="571"/>
      <c r="L1089" s="571"/>
      <c r="M1089" s="571"/>
      <c r="N1089" s="484"/>
      <c r="O1089" s="484"/>
      <c r="P1089" s="586"/>
      <c r="Q1089" s="571"/>
      <c r="R1089" s="571"/>
      <c r="S1089" s="571"/>
      <c r="T1089" s="899"/>
      <c r="U1089" s="756"/>
      <c r="V1089" s="756"/>
      <c r="W1089" s="581"/>
      <c r="X1089" s="571"/>
      <c r="Y1089" s="571"/>
      <c r="Z1089" s="571"/>
      <c r="AA1089" s="791"/>
      <c r="AB1089" s="583"/>
      <c r="AC1089" s="571"/>
      <c r="AD1089" s="813"/>
      <c r="AE1089" s="646"/>
      <c r="AF1089" s="730"/>
      <c r="AG1089" s="646"/>
      <c r="AH1089" s="730"/>
      <c r="AI1089" s="646"/>
      <c r="AJ1089" s="416">
        <f t="shared" si="235"/>
        <v>1079</v>
      </c>
      <c r="AK1089" s="416" t="str">
        <f t="shared" si="236"/>
        <v/>
      </c>
      <c r="AL1089" s="416" t="str">
        <f t="shared" si="246"/>
        <v/>
      </c>
      <c r="AM1089" s="416" t="str">
        <f t="shared" si="233"/>
        <v/>
      </c>
      <c r="AN1089" s="731"/>
      <c r="AO1089" s="732"/>
      <c r="AP1089" s="732"/>
      <c r="AQ1089" s="479"/>
      <c r="AR1089" s="479"/>
      <c r="AS1089" s="584"/>
      <c r="AT1089" s="584"/>
      <c r="AU1089" s="585" t="str">
        <f t="shared" si="244"/>
        <v/>
      </c>
      <c r="AV1089" s="585" t="str">
        <f t="shared" si="245"/>
        <v/>
      </c>
      <c r="AW1089" s="479"/>
      <c r="AX1089" s="479"/>
      <c r="AY1089" s="587" t="str">
        <f t="shared" si="237"/>
        <v/>
      </c>
      <c r="AZ1089" s="587" t="str">
        <f t="shared" si="238"/>
        <v/>
      </c>
      <c r="BA1089" s="587" t="str">
        <f t="shared" si="239"/>
        <v/>
      </c>
      <c r="BB1089" s="587" t="str">
        <f t="shared" si="240"/>
        <v/>
      </c>
      <c r="BC1089" s="587" t="str">
        <f t="shared" si="241"/>
        <v/>
      </c>
      <c r="BD1089" s="587" t="str">
        <f t="shared" si="242"/>
        <v/>
      </c>
      <c r="BE1089" s="808"/>
      <c r="BF1089" s="646"/>
      <c r="BG1089" s="649"/>
      <c r="BH1089" s="649"/>
    </row>
    <row r="1090" spans="2:60" ht="13.5" customHeight="1" x14ac:dyDescent="0.25">
      <c r="B1090" s="401"/>
      <c r="D1090" s="416">
        <f t="shared" si="243"/>
        <v>1080</v>
      </c>
      <c r="E1090" s="534"/>
      <c r="F1090" s="534"/>
      <c r="G1090" s="534"/>
      <c r="H1090" s="534"/>
      <c r="I1090" s="571"/>
      <c r="J1090" s="571"/>
      <c r="K1090" s="571"/>
      <c r="L1090" s="571"/>
      <c r="M1090" s="571"/>
      <c r="N1090" s="484"/>
      <c r="O1090" s="484"/>
      <c r="P1090" s="586"/>
      <c r="Q1090" s="571"/>
      <c r="R1090" s="571"/>
      <c r="S1090" s="571"/>
      <c r="T1090" s="899"/>
      <c r="U1090" s="756"/>
      <c r="V1090" s="756"/>
      <c r="W1090" s="581"/>
      <c r="X1090" s="571"/>
      <c r="Y1090" s="571"/>
      <c r="Z1090" s="571"/>
      <c r="AA1090" s="791"/>
      <c r="AB1090" s="583"/>
      <c r="AC1090" s="571"/>
      <c r="AD1090" s="813"/>
      <c r="AE1090" s="646"/>
      <c r="AF1090" s="730"/>
      <c r="AG1090" s="646"/>
      <c r="AH1090" s="730"/>
      <c r="AI1090" s="646"/>
      <c r="AJ1090" s="416">
        <f t="shared" ref="AJ1090:AJ1121" si="247">AJ1089+1</f>
        <v>1080</v>
      </c>
      <c r="AK1090" s="416" t="str">
        <f t="shared" si="236"/>
        <v/>
      </c>
      <c r="AL1090" s="416" t="str">
        <f t="shared" si="246"/>
        <v/>
      </c>
      <c r="AM1090" s="416" t="str">
        <f t="shared" si="233"/>
        <v/>
      </c>
      <c r="AN1090" s="731"/>
      <c r="AO1090" s="732"/>
      <c r="AP1090" s="732"/>
      <c r="AQ1090" s="479"/>
      <c r="AR1090" s="479"/>
      <c r="AS1090" s="584"/>
      <c r="AT1090" s="584"/>
      <c r="AU1090" s="585" t="str">
        <f t="shared" si="244"/>
        <v/>
      </c>
      <c r="AV1090" s="585" t="str">
        <f t="shared" si="245"/>
        <v/>
      </c>
      <c r="AW1090" s="479"/>
      <c r="AX1090" s="479"/>
      <c r="AY1090" s="587" t="str">
        <f t="shared" si="237"/>
        <v/>
      </c>
      <c r="AZ1090" s="587" t="str">
        <f t="shared" si="238"/>
        <v/>
      </c>
      <c r="BA1090" s="587" t="str">
        <f t="shared" si="239"/>
        <v/>
      </c>
      <c r="BB1090" s="587" t="str">
        <f t="shared" si="240"/>
        <v/>
      </c>
      <c r="BC1090" s="587" t="str">
        <f t="shared" si="241"/>
        <v/>
      </c>
      <c r="BD1090" s="587" t="str">
        <f t="shared" si="242"/>
        <v/>
      </c>
      <c r="BE1090" s="808"/>
      <c r="BF1090" s="646"/>
      <c r="BG1090" s="649"/>
      <c r="BH1090" s="649"/>
    </row>
    <row r="1091" spans="2:60" ht="13.5" customHeight="1" x14ac:dyDescent="0.25">
      <c r="B1091" s="401"/>
      <c r="D1091" s="416">
        <f t="shared" ref="D1091:D1123" si="248">D1090+1</f>
        <v>1081</v>
      </c>
      <c r="E1091" s="534"/>
      <c r="F1091" s="534"/>
      <c r="G1091" s="534"/>
      <c r="H1091" s="534"/>
      <c r="I1091" s="571"/>
      <c r="J1091" s="571"/>
      <c r="K1091" s="571"/>
      <c r="L1091" s="571"/>
      <c r="M1091" s="571"/>
      <c r="N1091" s="484"/>
      <c r="O1091" s="484"/>
      <c r="P1091" s="586"/>
      <c r="Q1091" s="571"/>
      <c r="R1091" s="571"/>
      <c r="S1091" s="571"/>
      <c r="T1091" s="899"/>
      <c r="U1091" s="756"/>
      <c r="V1091" s="756"/>
      <c r="W1091" s="581"/>
      <c r="X1091" s="571"/>
      <c r="Y1091" s="571"/>
      <c r="Z1091" s="571"/>
      <c r="AA1091" s="791"/>
      <c r="AB1091" s="583"/>
      <c r="AC1091" s="571"/>
      <c r="AD1091" s="813"/>
      <c r="AE1091" s="646"/>
      <c r="AF1091" s="730"/>
      <c r="AG1091" s="646"/>
      <c r="AH1091" s="730"/>
      <c r="AI1091" s="646"/>
      <c r="AJ1091" s="416">
        <f t="shared" si="247"/>
        <v>1081</v>
      </c>
      <c r="AK1091" s="416" t="str">
        <f t="shared" si="236"/>
        <v/>
      </c>
      <c r="AL1091" s="416" t="str">
        <f t="shared" si="246"/>
        <v/>
      </c>
      <c r="AM1091" s="416" t="str">
        <f t="shared" ref="AM1091:AM1110" si="249">IF(H1091="","",H1091)</f>
        <v/>
      </c>
      <c r="AN1091" s="731"/>
      <c r="AO1091" s="732"/>
      <c r="AP1091" s="732"/>
      <c r="AQ1091" s="479"/>
      <c r="AR1091" s="479"/>
      <c r="AS1091" s="584"/>
      <c r="AT1091" s="584"/>
      <c r="AU1091" s="585" t="str">
        <f t="shared" si="244"/>
        <v/>
      </c>
      <c r="AV1091" s="585" t="str">
        <f t="shared" si="245"/>
        <v/>
      </c>
      <c r="AW1091" s="479"/>
      <c r="AX1091" s="479"/>
      <c r="AY1091" s="587" t="str">
        <f t="shared" si="237"/>
        <v/>
      </c>
      <c r="AZ1091" s="587" t="str">
        <f t="shared" si="238"/>
        <v/>
      </c>
      <c r="BA1091" s="587" t="str">
        <f t="shared" si="239"/>
        <v/>
      </c>
      <c r="BB1091" s="587" t="str">
        <f t="shared" si="240"/>
        <v/>
      </c>
      <c r="BC1091" s="587" t="str">
        <f t="shared" si="241"/>
        <v/>
      </c>
      <c r="BD1091" s="587" t="str">
        <f t="shared" si="242"/>
        <v/>
      </c>
      <c r="BE1091" s="808"/>
      <c r="BF1091" s="646"/>
      <c r="BG1091" s="649"/>
      <c r="BH1091" s="649"/>
    </row>
    <row r="1092" spans="2:60" ht="13.5" customHeight="1" x14ac:dyDescent="0.25">
      <c r="B1092" s="401"/>
      <c r="D1092" s="416">
        <f t="shared" si="248"/>
        <v>1082</v>
      </c>
      <c r="E1092" s="534"/>
      <c r="F1092" s="534"/>
      <c r="G1092" s="534"/>
      <c r="H1092" s="534"/>
      <c r="I1092" s="571"/>
      <c r="J1092" s="571"/>
      <c r="K1092" s="571"/>
      <c r="L1092" s="571"/>
      <c r="M1092" s="571"/>
      <c r="N1092" s="484"/>
      <c r="O1092" s="484"/>
      <c r="P1092" s="586"/>
      <c r="Q1092" s="571"/>
      <c r="R1092" s="571"/>
      <c r="S1092" s="571"/>
      <c r="T1092" s="899"/>
      <c r="U1092" s="756"/>
      <c r="V1092" s="756"/>
      <c r="W1092" s="581"/>
      <c r="X1092" s="571"/>
      <c r="Y1092" s="571"/>
      <c r="Z1092" s="571"/>
      <c r="AA1092" s="791"/>
      <c r="AB1092" s="583"/>
      <c r="AC1092" s="571"/>
      <c r="AD1092" s="813"/>
      <c r="AE1092" s="646"/>
      <c r="AF1092" s="730"/>
      <c r="AG1092" s="646"/>
      <c r="AH1092" s="730"/>
      <c r="AI1092" s="646"/>
      <c r="AJ1092" s="416">
        <f t="shared" si="247"/>
        <v>1082</v>
      </c>
      <c r="AK1092" s="416" t="str">
        <f t="shared" si="236"/>
        <v/>
      </c>
      <c r="AL1092" s="416" t="str">
        <f t="shared" si="246"/>
        <v/>
      </c>
      <c r="AM1092" s="416" t="str">
        <f t="shared" si="249"/>
        <v/>
      </c>
      <c r="AN1092" s="731"/>
      <c r="AO1092" s="732"/>
      <c r="AP1092" s="732"/>
      <c r="AQ1092" s="479"/>
      <c r="AR1092" s="479"/>
      <c r="AS1092" s="584"/>
      <c r="AT1092" s="584"/>
      <c r="AU1092" s="585" t="str">
        <f t="shared" si="244"/>
        <v/>
      </c>
      <c r="AV1092" s="585" t="str">
        <f t="shared" si="245"/>
        <v/>
      </c>
      <c r="AW1092" s="479"/>
      <c r="AX1092" s="479"/>
      <c r="AY1092" s="587" t="str">
        <f t="shared" si="237"/>
        <v/>
      </c>
      <c r="AZ1092" s="587" t="str">
        <f t="shared" si="238"/>
        <v/>
      </c>
      <c r="BA1092" s="587" t="str">
        <f t="shared" si="239"/>
        <v/>
      </c>
      <c r="BB1092" s="587" t="str">
        <f t="shared" si="240"/>
        <v/>
      </c>
      <c r="BC1092" s="587" t="str">
        <f t="shared" si="241"/>
        <v/>
      </c>
      <c r="BD1092" s="587" t="str">
        <f t="shared" si="242"/>
        <v/>
      </c>
      <c r="BE1092" s="808"/>
      <c r="BF1092" s="646"/>
      <c r="BG1092" s="649"/>
      <c r="BH1092" s="649"/>
    </row>
    <row r="1093" spans="2:60" ht="13.5" customHeight="1" x14ac:dyDescent="0.25">
      <c r="B1093" s="401"/>
      <c r="D1093" s="416">
        <f t="shared" si="248"/>
        <v>1083</v>
      </c>
      <c r="E1093" s="534"/>
      <c r="F1093" s="534"/>
      <c r="G1093" s="534"/>
      <c r="H1093" s="534"/>
      <c r="I1093" s="571"/>
      <c r="J1093" s="571"/>
      <c r="K1093" s="571"/>
      <c r="L1093" s="571"/>
      <c r="M1093" s="571"/>
      <c r="N1093" s="484"/>
      <c r="O1093" s="484"/>
      <c r="P1093" s="586"/>
      <c r="Q1093" s="571"/>
      <c r="R1093" s="571"/>
      <c r="S1093" s="571"/>
      <c r="T1093" s="899"/>
      <c r="U1093" s="756"/>
      <c r="V1093" s="756"/>
      <c r="W1093" s="581"/>
      <c r="X1093" s="571"/>
      <c r="Y1093" s="571"/>
      <c r="Z1093" s="571"/>
      <c r="AA1093" s="791"/>
      <c r="AB1093" s="583"/>
      <c r="AC1093" s="571"/>
      <c r="AD1093" s="813"/>
      <c r="AE1093" s="646"/>
      <c r="AF1093" s="730"/>
      <c r="AG1093" s="646"/>
      <c r="AH1093" s="730"/>
      <c r="AI1093" s="646"/>
      <c r="AJ1093" s="416">
        <f t="shared" si="247"/>
        <v>1083</v>
      </c>
      <c r="AK1093" s="416" t="str">
        <f t="shared" si="236"/>
        <v/>
      </c>
      <c r="AL1093" s="416" t="str">
        <f t="shared" si="246"/>
        <v/>
      </c>
      <c r="AM1093" s="416" t="str">
        <f t="shared" si="249"/>
        <v/>
      </c>
      <c r="AN1093" s="731"/>
      <c r="AO1093" s="732"/>
      <c r="AP1093" s="732"/>
      <c r="AQ1093" s="479"/>
      <c r="AR1093" s="479"/>
      <c r="AS1093" s="584"/>
      <c r="AT1093" s="584"/>
      <c r="AU1093" s="585" t="str">
        <f t="shared" si="244"/>
        <v/>
      </c>
      <c r="AV1093" s="585" t="str">
        <f t="shared" si="245"/>
        <v/>
      </c>
      <c r="AW1093" s="479"/>
      <c r="AX1093" s="479"/>
      <c r="AY1093" s="587" t="str">
        <f t="shared" si="237"/>
        <v/>
      </c>
      <c r="AZ1093" s="587" t="str">
        <f t="shared" si="238"/>
        <v/>
      </c>
      <c r="BA1093" s="587" t="str">
        <f t="shared" si="239"/>
        <v/>
      </c>
      <c r="BB1093" s="587" t="str">
        <f t="shared" si="240"/>
        <v/>
      </c>
      <c r="BC1093" s="587" t="str">
        <f t="shared" si="241"/>
        <v/>
      </c>
      <c r="BD1093" s="587" t="str">
        <f t="shared" si="242"/>
        <v/>
      </c>
      <c r="BE1093" s="808"/>
      <c r="BF1093" s="646"/>
      <c r="BG1093" s="649"/>
      <c r="BH1093" s="649"/>
    </row>
    <row r="1094" spans="2:60" ht="13.5" customHeight="1" x14ac:dyDescent="0.25">
      <c r="B1094" s="401"/>
      <c r="D1094" s="416">
        <f t="shared" si="248"/>
        <v>1084</v>
      </c>
      <c r="E1094" s="534"/>
      <c r="F1094" s="534"/>
      <c r="G1094" s="534"/>
      <c r="H1094" s="534"/>
      <c r="I1094" s="571"/>
      <c r="J1094" s="571"/>
      <c r="K1094" s="571"/>
      <c r="L1094" s="571"/>
      <c r="M1094" s="571"/>
      <c r="N1094" s="484"/>
      <c r="O1094" s="484"/>
      <c r="P1094" s="586"/>
      <c r="Q1094" s="571"/>
      <c r="R1094" s="571"/>
      <c r="S1094" s="571"/>
      <c r="T1094" s="899"/>
      <c r="U1094" s="756"/>
      <c r="V1094" s="756"/>
      <c r="W1094" s="581"/>
      <c r="X1094" s="571"/>
      <c r="Y1094" s="571"/>
      <c r="Z1094" s="571"/>
      <c r="AA1094" s="791"/>
      <c r="AB1094" s="583"/>
      <c r="AC1094" s="571"/>
      <c r="AD1094" s="813"/>
      <c r="AE1094" s="646"/>
      <c r="AF1094" s="730"/>
      <c r="AG1094" s="646"/>
      <c r="AH1094" s="730"/>
      <c r="AI1094" s="646"/>
      <c r="AJ1094" s="416">
        <f t="shared" si="247"/>
        <v>1084</v>
      </c>
      <c r="AK1094" s="416" t="str">
        <f t="shared" si="236"/>
        <v/>
      </c>
      <c r="AL1094" s="416" t="str">
        <f t="shared" si="246"/>
        <v/>
      </c>
      <c r="AM1094" s="416" t="str">
        <f t="shared" si="249"/>
        <v/>
      </c>
      <c r="AN1094" s="731"/>
      <c r="AO1094" s="732"/>
      <c r="AP1094" s="732"/>
      <c r="AQ1094" s="479"/>
      <c r="AR1094" s="479"/>
      <c r="AS1094" s="584"/>
      <c r="AT1094" s="584"/>
      <c r="AU1094" s="585" t="str">
        <f t="shared" si="244"/>
        <v/>
      </c>
      <c r="AV1094" s="585" t="str">
        <f t="shared" si="245"/>
        <v/>
      </c>
      <c r="AW1094" s="479"/>
      <c r="AX1094" s="479"/>
      <c r="AY1094" s="587" t="str">
        <f t="shared" si="237"/>
        <v/>
      </c>
      <c r="AZ1094" s="587" t="str">
        <f t="shared" si="238"/>
        <v/>
      </c>
      <c r="BA1094" s="587" t="str">
        <f t="shared" si="239"/>
        <v/>
      </c>
      <c r="BB1094" s="587" t="str">
        <f t="shared" si="240"/>
        <v/>
      </c>
      <c r="BC1094" s="587" t="str">
        <f t="shared" si="241"/>
        <v/>
      </c>
      <c r="BD1094" s="587" t="str">
        <f t="shared" si="242"/>
        <v/>
      </c>
      <c r="BE1094" s="808"/>
      <c r="BF1094" s="646"/>
      <c r="BG1094" s="649"/>
      <c r="BH1094" s="649"/>
    </row>
    <row r="1095" spans="2:60" ht="13.5" customHeight="1" x14ac:dyDescent="0.25">
      <c r="B1095" s="401"/>
      <c r="D1095" s="416">
        <f t="shared" si="248"/>
        <v>1085</v>
      </c>
      <c r="E1095" s="534"/>
      <c r="F1095" s="534"/>
      <c r="G1095" s="534"/>
      <c r="H1095" s="534"/>
      <c r="I1095" s="571"/>
      <c r="J1095" s="571"/>
      <c r="K1095" s="571"/>
      <c r="L1095" s="571"/>
      <c r="M1095" s="571"/>
      <c r="N1095" s="484"/>
      <c r="O1095" s="484"/>
      <c r="P1095" s="586"/>
      <c r="Q1095" s="571"/>
      <c r="R1095" s="571"/>
      <c r="S1095" s="571"/>
      <c r="T1095" s="899"/>
      <c r="U1095" s="756"/>
      <c r="V1095" s="756"/>
      <c r="W1095" s="581"/>
      <c r="X1095" s="571"/>
      <c r="Y1095" s="571"/>
      <c r="Z1095" s="571"/>
      <c r="AA1095" s="791"/>
      <c r="AB1095" s="583"/>
      <c r="AC1095" s="571"/>
      <c r="AD1095" s="813"/>
      <c r="AE1095" s="646"/>
      <c r="AF1095" s="730"/>
      <c r="AG1095" s="646"/>
      <c r="AH1095" s="730"/>
      <c r="AI1095" s="646"/>
      <c r="AJ1095" s="416">
        <f t="shared" si="247"/>
        <v>1085</v>
      </c>
      <c r="AK1095" s="416" t="str">
        <f t="shared" si="236"/>
        <v/>
      </c>
      <c r="AL1095" s="416" t="str">
        <f t="shared" si="246"/>
        <v/>
      </c>
      <c r="AM1095" s="416" t="str">
        <f t="shared" si="249"/>
        <v/>
      </c>
      <c r="AN1095" s="731"/>
      <c r="AO1095" s="732"/>
      <c r="AP1095" s="732"/>
      <c r="AQ1095" s="479"/>
      <c r="AR1095" s="479"/>
      <c r="AS1095" s="584"/>
      <c r="AT1095" s="584"/>
      <c r="AU1095" s="585" t="str">
        <f t="shared" si="244"/>
        <v/>
      </c>
      <c r="AV1095" s="585" t="str">
        <f t="shared" si="245"/>
        <v/>
      </c>
      <c r="AW1095" s="479"/>
      <c r="AX1095" s="479"/>
      <c r="AY1095" s="587" t="str">
        <f t="shared" si="237"/>
        <v/>
      </c>
      <c r="AZ1095" s="587" t="str">
        <f t="shared" si="238"/>
        <v/>
      </c>
      <c r="BA1095" s="587" t="str">
        <f t="shared" si="239"/>
        <v/>
      </c>
      <c r="BB1095" s="587" t="str">
        <f t="shared" si="240"/>
        <v/>
      </c>
      <c r="BC1095" s="587" t="str">
        <f t="shared" si="241"/>
        <v/>
      </c>
      <c r="BD1095" s="587" t="str">
        <f t="shared" si="242"/>
        <v/>
      </c>
      <c r="BE1095" s="808"/>
      <c r="BF1095" s="646"/>
      <c r="BG1095" s="649"/>
      <c r="BH1095" s="649"/>
    </row>
    <row r="1096" spans="2:60" ht="13.5" customHeight="1" x14ac:dyDescent="0.25">
      <c r="B1096" s="401"/>
      <c r="D1096" s="416">
        <f t="shared" si="248"/>
        <v>1086</v>
      </c>
      <c r="E1096" s="534"/>
      <c r="F1096" s="534"/>
      <c r="G1096" s="534"/>
      <c r="H1096" s="534"/>
      <c r="I1096" s="571"/>
      <c r="J1096" s="571"/>
      <c r="K1096" s="571"/>
      <c r="L1096" s="571"/>
      <c r="M1096" s="571"/>
      <c r="N1096" s="484"/>
      <c r="O1096" s="484"/>
      <c r="P1096" s="586"/>
      <c r="Q1096" s="571"/>
      <c r="R1096" s="571"/>
      <c r="S1096" s="571"/>
      <c r="T1096" s="899"/>
      <c r="U1096" s="756"/>
      <c r="V1096" s="756"/>
      <c r="W1096" s="581"/>
      <c r="X1096" s="571"/>
      <c r="Y1096" s="571"/>
      <c r="Z1096" s="571"/>
      <c r="AA1096" s="791"/>
      <c r="AB1096" s="583"/>
      <c r="AC1096" s="571"/>
      <c r="AD1096" s="813"/>
      <c r="AE1096" s="646"/>
      <c r="AF1096" s="730"/>
      <c r="AG1096" s="646"/>
      <c r="AH1096" s="730"/>
      <c r="AI1096" s="646"/>
      <c r="AJ1096" s="416">
        <f t="shared" si="247"/>
        <v>1086</v>
      </c>
      <c r="AK1096" s="416" t="str">
        <f t="shared" si="236"/>
        <v/>
      </c>
      <c r="AL1096" s="416" t="str">
        <f t="shared" si="246"/>
        <v/>
      </c>
      <c r="AM1096" s="416" t="str">
        <f t="shared" si="249"/>
        <v/>
      </c>
      <c r="AN1096" s="731"/>
      <c r="AO1096" s="732"/>
      <c r="AP1096" s="732"/>
      <c r="AQ1096" s="479"/>
      <c r="AR1096" s="479"/>
      <c r="AS1096" s="584"/>
      <c r="AT1096" s="584"/>
      <c r="AU1096" s="585" t="str">
        <f t="shared" si="244"/>
        <v/>
      </c>
      <c r="AV1096" s="585" t="str">
        <f t="shared" si="245"/>
        <v/>
      </c>
      <c r="AW1096" s="479"/>
      <c r="AX1096" s="479"/>
      <c r="AY1096" s="587" t="str">
        <f t="shared" si="237"/>
        <v/>
      </c>
      <c r="AZ1096" s="587" t="str">
        <f t="shared" si="238"/>
        <v/>
      </c>
      <c r="BA1096" s="587" t="str">
        <f t="shared" si="239"/>
        <v/>
      </c>
      <c r="BB1096" s="587" t="str">
        <f t="shared" si="240"/>
        <v/>
      </c>
      <c r="BC1096" s="587" t="str">
        <f t="shared" si="241"/>
        <v/>
      </c>
      <c r="BD1096" s="587" t="str">
        <f t="shared" si="242"/>
        <v/>
      </c>
      <c r="BE1096" s="808"/>
      <c r="BF1096" s="646"/>
      <c r="BG1096" s="649"/>
      <c r="BH1096" s="649"/>
    </row>
    <row r="1097" spans="2:60" ht="13.5" customHeight="1" x14ac:dyDescent="0.25">
      <c r="B1097" s="401"/>
      <c r="D1097" s="416">
        <f t="shared" si="248"/>
        <v>1087</v>
      </c>
      <c r="E1097" s="534"/>
      <c r="F1097" s="534"/>
      <c r="G1097" s="534"/>
      <c r="H1097" s="534"/>
      <c r="I1097" s="571"/>
      <c r="J1097" s="571"/>
      <c r="K1097" s="571"/>
      <c r="L1097" s="571"/>
      <c r="M1097" s="571"/>
      <c r="N1097" s="484"/>
      <c r="O1097" s="484"/>
      <c r="P1097" s="586"/>
      <c r="Q1097" s="571"/>
      <c r="R1097" s="571"/>
      <c r="S1097" s="571"/>
      <c r="T1097" s="899"/>
      <c r="U1097" s="756"/>
      <c r="V1097" s="756"/>
      <c r="W1097" s="581"/>
      <c r="X1097" s="571"/>
      <c r="Y1097" s="571"/>
      <c r="Z1097" s="571"/>
      <c r="AA1097" s="791"/>
      <c r="AB1097" s="583"/>
      <c r="AC1097" s="571"/>
      <c r="AD1097" s="813"/>
      <c r="AE1097" s="646"/>
      <c r="AF1097" s="730"/>
      <c r="AG1097" s="646"/>
      <c r="AH1097" s="730"/>
      <c r="AI1097" s="646"/>
      <c r="AJ1097" s="416">
        <f t="shared" si="247"/>
        <v>1087</v>
      </c>
      <c r="AK1097" s="416" t="str">
        <f t="shared" si="236"/>
        <v/>
      </c>
      <c r="AL1097" s="416" t="str">
        <f t="shared" si="246"/>
        <v/>
      </c>
      <c r="AM1097" s="416" t="str">
        <f t="shared" si="249"/>
        <v/>
      </c>
      <c r="AN1097" s="731"/>
      <c r="AO1097" s="732"/>
      <c r="AP1097" s="732"/>
      <c r="AQ1097" s="479"/>
      <c r="AR1097" s="479"/>
      <c r="AS1097" s="584"/>
      <c r="AT1097" s="584"/>
      <c r="AU1097" s="585" t="str">
        <f t="shared" si="244"/>
        <v/>
      </c>
      <c r="AV1097" s="585" t="str">
        <f t="shared" si="245"/>
        <v/>
      </c>
      <c r="AW1097" s="479"/>
      <c r="AX1097" s="479"/>
      <c r="AY1097" s="587" t="str">
        <f t="shared" si="237"/>
        <v/>
      </c>
      <c r="AZ1097" s="587" t="str">
        <f t="shared" si="238"/>
        <v/>
      </c>
      <c r="BA1097" s="587" t="str">
        <f t="shared" si="239"/>
        <v/>
      </c>
      <c r="BB1097" s="587" t="str">
        <f t="shared" si="240"/>
        <v/>
      </c>
      <c r="BC1097" s="587" t="str">
        <f t="shared" si="241"/>
        <v/>
      </c>
      <c r="BD1097" s="587" t="str">
        <f t="shared" si="242"/>
        <v/>
      </c>
      <c r="BE1097" s="808"/>
      <c r="BF1097" s="646"/>
      <c r="BG1097" s="649"/>
      <c r="BH1097" s="649"/>
    </row>
    <row r="1098" spans="2:60" ht="13.5" customHeight="1" x14ac:dyDescent="0.25">
      <c r="B1098" s="401"/>
      <c r="D1098" s="416">
        <f t="shared" si="248"/>
        <v>1088</v>
      </c>
      <c r="E1098" s="534"/>
      <c r="F1098" s="534"/>
      <c r="G1098" s="534"/>
      <c r="H1098" s="534"/>
      <c r="I1098" s="571"/>
      <c r="J1098" s="571"/>
      <c r="K1098" s="571"/>
      <c r="L1098" s="571"/>
      <c r="M1098" s="571"/>
      <c r="N1098" s="484"/>
      <c r="O1098" s="484"/>
      <c r="P1098" s="586"/>
      <c r="Q1098" s="571"/>
      <c r="R1098" s="571"/>
      <c r="S1098" s="571"/>
      <c r="T1098" s="899"/>
      <c r="U1098" s="756"/>
      <c r="V1098" s="756"/>
      <c r="W1098" s="581"/>
      <c r="X1098" s="571"/>
      <c r="Y1098" s="571"/>
      <c r="Z1098" s="571"/>
      <c r="AA1098" s="791"/>
      <c r="AB1098" s="583"/>
      <c r="AC1098" s="571"/>
      <c r="AD1098" s="813"/>
      <c r="AE1098" s="646"/>
      <c r="AF1098" s="730"/>
      <c r="AG1098" s="646"/>
      <c r="AH1098" s="730"/>
      <c r="AI1098" s="646"/>
      <c r="AJ1098" s="416">
        <f t="shared" si="247"/>
        <v>1088</v>
      </c>
      <c r="AK1098" s="416" t="str">
        <f t="shared" si="236"/>
        <v/>
      </c>
      <c r="AL1098" s="416" t="str">
        <f t="shared" si="246"/>
        <v/>
      </c>
      <c r="AM1098" s="416" t="str">
        <f t="shared" si="249"/>
        <v/>
      </c>
      <c r="AN1098" s="731"/>
      <c r="AO1098" s="732"/>
      <c r="AP1098" s="732"/>
      <c r="AQ1098" s="479"/>
      <c r="AR1098" s="479"/>
      <c r="AS1098" s="584"/>
      <c r="AT1098" s="584"/>
      <c r="AU1098" s="585" t="str">
        <f t="shared" si="244"/>
        <v/>
      </c>
      <c r="AV1098" s="585" t="str">
        <f t="shared" si="245"/>
        <v/>
      </c>
      <c r="AW1098" s="479"/>
      <c r="AX1098" s="479"/>
      <c r="AY1098" s="587" t="str">
        <f t="shared" si="237"/>
        <v/>
      </c>
      <c r="AZ1098" s="587" t="str">
        <f t="shared" si="238"/>
        <v/>
      </c>
      <c r="BA1098" s="587" t="str">
        <f t="shared" si="239"/>
        <v/>
      </c>
      <c r="BB1098" s="587" t="str">
        <f t="shared" si="240"/>
        <v/>
      </c>
      <c r="BC1098" s="587" t="str">
        <f t="shared" si="241"/>
        <v/>
      </c>
      <c r="BD1098" s="587" t="str">
        <f t="shared" si="242"/>
        <v/>
      </c>
      <c r="BE1098" s="808"/>
      <c r="BF1098" s="646"/>
      <c r="BG1098" s="649"/>
      <c r="BH1098" s="649"/>
    </row>
    <row r="1099" spans="2:60" ht="13.5" customHeight="1" x14ac:dyDescent="0.25">
      <c r="B1099" s="401"/>
      <c r="D1099" s="416">
        <f t="shared" si="248"/>
        <v>1089</v>
      </c>
      <c r="E1099" s="534"/>
      <c r="F1099" s="534"/>
      <c r="G1099" s="534"/>
      <c r="H1099" s="534"/>
      <c r="I1099" s="571"/>
      <c r="J1099" s="571"/>
      <c r="K1099" s="571"/>
      <c r="L1099" s="571"/>
      <c r="M1099" s="571"/>
      <c r="N1099" s="484"/>
      <c r="O1099" s="484"/>
      <c r="P1099" s="586"/>
      <c r="Q1099" s="571"/>
      <c r="R1099" s="571"/>
      <c r="S1099" s="571"/>
      <c r="T1099" s="899"/>
      <c r="U1099" s="756"/>
      <c r="V1099" s="756"/>
      <c r="W1099" s="581"/>
      <c r="X1099" s="571"/>
      <c r="Y1099" s="571"/>
      <c r="Z1099" s="571"/>
      <c r="AA1099" s="791"/>
      <c r="AB1099" s="583"/>
      <c r="AC1099" s="571"/>
      <c r="AD1099" s="813"/>
      <c r="AE1099" s="646"/>
      <c r="AF1099" s="730"/>
      <c r="AG1099" s="646"/>
      <c r="AH1099" s="730"/>
      <c r="AI1099" s="646"/>
      <c r="AJ1099" s="416">
        <f t="shared" si="247"/>
        <v>1089</v>
      </c>
      <c r="AK1099" s="416" t="str">
        <f t="shared" si="236"/>
        <v/>
      </c>
      <c r="AL1099" s="416" t="str">
        <f t="shared" si="246"/>
        <v/>
      </c>
      <c r="AM1099" s="416" t="str">
        <f t="shared" si="249"/>
        <v/>
      </c>
      <c r="AN1099" s="731"/>
      <c r="AO1099" s="732"/>
      <c r="AP1099" s="732"/>
      <c r="AQ1099" s="479"/>
      <c r="AR1099" s="479"/>
      <c r="AS1099" s="584"/>
      <c r="AT1099" s="584"/>
      <c r="AU1099" s="585" t="str">
        <f t="shared" si="244"/>
        <v/>
      </c>
      <c r="AV1099" s="585" t="str">
        <f t="shared" si="245"/>
        <v/>
      </c>
      <c r="AW1099" s="479"/>
      <c r="AX1099" s="479"/>
      <c r="AY1099" s="587" t="str">
        <f t="shared" si="237"/>
        <v/>
      </c>
      <c r="AZ1099" s="587" t="str">
        <f t="shared" si="238"/>
        <v/>
      </c>
      <c r="BA1099" s="587" t="str">
        <f t="shared" si="239"/>
        <v/>
      </c>
      <c r="BB1099" s="587" t="str">
        <f t="shared" si="240"/>
        <v/>
      </c>
      <c r="BC1099" s="587" t="str">
        <f t="shared" si="241"/>
        <v/>
      </c>
      <c r="BD1099" s="587" t="str">
        <f t="shared" si="242"/>
        <v/>
      </c>
      <c r="BE1099" s="808"/>
      <c r="BF1099" s="646"/>
      <c r="BG1099" s="649"/>
      <c r="BH1099" s="649"/>
    </row>
    <row r="1100" spans="2:60" ht="13.5" customHeight="1" x14ac:dyDescent="0.25">
      <c r="B1100" s="401"/>
      <c r="D1100" s="416">
        <f t="shared" si="248"/>
        <v>1090</v>
      </c>
      <c r="E1100" s="534"/>
      <c r="F1100" s="534"/>
      <c r="G1100" s="534"/>
      <c r="H1100" s="534"/>
      <c r="I1100" s="571"/>
      <c r="J1100" s="571"/>
      <c r="K1100" s="571"/>
      <c r="L1100" s="571"/>
      <c r="M1100" s="571"/>
      <c r="N1100" s="484"/>
      <c r="O1100" s="484"/>
      <c r="P1100" s="586"/>
      <c r="Q1100" s="571"/>
      <c r="R1100" s="571"/>
      <c r="S1100" s="571"/>
      <c r="T1100" s="899"/>
      <c r="U1100" s="756"/>
      <c r="V1100" s="756"/>
      <c r="W1100" s="581"/>
      <c r="X1100" s="571"/>
      <c r="Y1100" s="571"/>
      <c r="Z1100" s="571"/>
      <c r="AA1100" s="791"/>
      <c r="AB1100" s="583"/>
      <c r="AC1100" s="571"/>
      <c r="AD1100" s="813"/>
      <c r="AE1100" s="646"/>
      <c r="AF1100" s="730"/>
      <c r="AG1100" s="646"/>
      <c r="AH1100" s="730"/>
      <c r="AI1100" s="646"/>
      <c r="AJ1100" s="416">
        <f t="shared" si="247"/>
        <v>1090</v>
      </c>
      <c r="AK1100" s="416" t="str">
        <f t="shared" si="236"/>
        <v/>
      </c>
      <c r="AL1100" s="416" t="str">
        <f t="shared" si="246"/>
        <v/>
      </c>
      <c r="AM1100" s="416" t="str">
        <f t="shared" si="249"/>
        <v/>
      </c>
      <c r="AN1100" s="731"/>
      <c r="AO1100" s="732"/>
      <c r="AP1100" s="732"/>
      <c r="AQ1100" s="479"/>
      <c r="AR1100" s="479"/>
      <c r="AS1100" s="584"/>
      <c r="AT1100" s="584"/>
      <c r="AU1100" s="585" t="str">
        <f t="shared" si="244"/>
        <v/>
      </c>
      <c r="AV1100" s="585" t="str">
        <f t="shared" si="245"/>
        <v/>
      </c>
      <c r="AW1100" s="479"/>
      <c r="AX1100" s="479"/>
      <c r="AY1100" s="587" t="str">
        <f t="shared" si="237"/>
        <v/>
      </c>
      <c r="AZ1100" s="587" t="str">
        <f t="shared" si="238"/>
        <v/>
      </c>
      <c r="BA1100" s="587" t="str">
        <f t="shared" si="239"/>
        <v/>
      </c>
      <c r="BB1100" s="587" t="str">
        <f t="shared" si="240"/>
        <v/>
      </c>
      <c r="BC1100" s="587" t="str">
        <f t="shared" si="241"/>
        <v/>
      </c>
      <c r="BD1100" s="587" t="str">
        <f t="shared" si="242"/>
        <v/>
      </c>
      <c r="BE1100" s="808"/>
      <c r="BF1100" s="646"/>
      <c r="BG1100" s="649"/>
      <c r="BH1100" s="649"/>
    </row>
    <row r="1101" spans="2:60" ht="13.5" customHeight="1" x14ac:dyDescent="0.25">
      <c r="B1101" s="401"/>
      <c r="D1101" s="416">
        <f t="shared" si="248"/>
        <v>1091</v>
      </c>
      <c r="E1101" s="534"/>
      <c r="F1101" s="534"/>
      <c r="G1101" s="534"/>
      <c r="H1101" s="534"/>
      <c r="I1101" s="571"/>
      <c r="J1101" s="571"/>
      <c r="K1101" s="571"/>
      <c r="L1101" s="571"/>
      <c r="M1101" s="571"/>
      <c r="N1101" s="484"/>
      <c r="O1101" s="484"/>
      <c r="P1101" s="586"/>
      <c r="Q1101" s="571"/>
      <c r="R1101" s="571"/>
      <c r="S1101" s="571"/>
      <c r="T1101" s="899"/>
      <c r="U1101" s="756"/>
      <c r="V1101" s="756"/>
      <c r="W1101" s="581"/>
      <c r="X1101" s="571"/>
      <c r="Y1101" s="571"/>
      <c r="Z1101" s="571"/>
      <c r="AA1101" s="791"/>
      <c r="AB1101" s="583"/>
      <c r="AC1101" s="571"/>
      <c r="AD1101" s="813"/>
      <c r="AE1101" s="646"/>
      <c r="AF1101" s="730"/>
      <c r="AG1101" s="646"/>
      <c r="AH1101" s="730"/>
      <c r="AI1101" s="646"/>
      <c r="AJ1101" s="416">
        <f t="shared" si="247"/>
        <v>1091</v>
      </c>
      <c r="AK1101" s="416" t="str">
        <f t="shared" si="236"/>
        <v/>
      </c>
      <c r="AL1101" s="416" t="str">
        <f t="shared" ref="AL1101:AL1110" si="250">IF(G1101="","",G1101)</f>
        <v/>
      </c>
      <c r="AM1101" s="416" t="str">
        <f t="shared" si="249"/>
        <v/>
      </c>
      <c r="AN1101" s="731"/>
      <c r="AO1101" s="732"/>
      <c r="AP1101" s="732"/>
      <c r="AQ1101" s="479"/>
      <c r="AR1101" s="479"/>
      <c r="AS1101" s="584"/>
      <c r="AT1101" s="584"/>
      <c r="AU1101" s="585" t="str">
        <f t="shared" si="244"/>
        <v/>
      </c>
      <c r="AV1101" s="585" t="str">
        <f t="shared" si="245"/>
        <v/>
      </c>
      <c r="AW1101" s="479"/>
      <c r="AX1101" s="479"/>
      <c r="AY1101" s="587" t="str">
        <f t="shared" si="237"/>
        <v/>
      </c>
      <c r="AZ1101" s="587" t="str">
        <f t="shared" si="238"/>
        <v/>
      </c>
      <c r="BA1101" s="587" t="str">
        <f t="shared" si="239"/>
        <v/>
      </c>
      <c r="BB1101" s="587" t="str">
        <f t="shared" si="240"/>
        <v/>
      </c>
      <c r="BC1101" s="587" t="str">
        <f t="shared" si="241"/>
        <v/>
      </c>
      <c r="BD1101" s="587" t="str">
        <f t="shared" si="242"/>
        <v/>
      </c>
      <c r="BE1101" s="808"/>
      <c r="BF1101" s="646"/>
      <c r="BG1101" s="649"/>
      <c r="BH1101" s="649"/>
    </row>
    <row r="1102" spans="2:60" ht="13.5" customHeight="1" x14ac:dyDescent="0.25">
      <c r="B1102" s="401"/>
      <c r="D1102" s="416">
        <f t="shared" si="248"/>
        <v>1092</v>
      </c>
      <c r="E1102" s="534"/>
      <c r="F1102" s="534"/>
      <c r="G1102" s="534"/>
      <c r="H1102" s="534"/>
      <c r="I1102" s="571"/>
      <c r="J1102" s="571"/>
      <c r="K1102" s="571"/>
      <c r="L1102" s="571"/>
      <c r="M1102" s="571"/>
      <c r="N1102" s="484"/>
      <c r="O1102" s="484"/>
      <c r="P1102" s="586"/>
      <c r="Q1102" s="571"/>
      <c r="R1102" s="571"/>
      <c r="S1102" s="571"/>
      <c r="T1102" s="899"/>
      <c r="U1102" s="756"/>
      <c r="V1102" s="756"/>
      <c r="W1102" s="581"/>
      <c r="X1102" s="571"/>
      <c r="Y1102" s="571"/>
      <c r="Z1102" s="571"/>
      <c r="AA1102" s="791"/>
      <c r="AB1102" s="583"/>
      <c r="AC1102" s="571"/>
      <c r="AD1102" s="813"/>
      <c r="AE1102" s="646"/>
      <c r="AF1102" s="730"/>
      <c r="AG1102" s="646"/>
      <c r="AH1102" s="730"/>
      <c r="AI1102" s="646"/>
      <c r="AJ1102" s="416">
        <f t="shared" si="247"/>
        <v>1092</v>
      </c>
      <c r="AK1102" s="416" t="str">
        <f t="shared" si="236"/>
        <v/>
      </c>
      <c r="AL1102" s="416" t="str">
        <f t="shared" si="250"/>
        <v/>
      </c>
      <c r="AM1102" s="416" t="str">
        <f t="shared" si="249"/>
        <v/>
      </c>
      <c r="AN1102" s="731"/>
      <c r="AO1102" s="732"/>
      <c r="AP1102" s="732"/>
      <c r="AQ1102" s="479"/>
      <c r="AR1102" s="479"/>
      <c r="AS1102" s="584"/>
      <c r="AT1102" s="584"/>
      <c r="AU1102" s="585" t="str">
        <f t="shared" si="244"/>
        <v/>
      </c>
      <c r="AV1102" s="585" t="str">
        <f t="shared" si="245"/>
        <v/>
      </c>
      <c r="AW1102" s="479"/>
      <c r="AX1102" s="479"/>
      <c r="AY1102" s="587" t="str">
        <f t="shared" si="237"/>
        <v/>
      </c>
      <c r="AZ1102" s="587" t="str">
        <f t="shared" si="238"/>
        <v/>
      </c>
      <c r="BA1102" s="587" t="str">
        <f t="shared" si="239"/>
        <v/>
      </c>
      <c r="BB1102" s="587" t="str">
        <f t="shared" si="240"/>
        <v/>
      </c>
      <c r="BC1102" s="587" t="str">
        <f t="shared" si="241"/>
        <v/>
      </c>
      <c r="BD1102" s="587" t="str">
        <f t="shared" si="242"/>
        <v/>
      </c>
      <c r="BE1102" s="808"/>
      <c r="BF1102" s="646"/>
      <c r="BG1102" s="649"/>
      <c r="BH1102" s="649"/>
    </row>
    <row r="1103" spans="2:60" ht="13.5" customHeight="1" x14ac:dyDescent="0.25">
      <c r="B1103" s="401"/>
      <c r="D1103" s="416">
        <f t="shared" si="248"/>
        <v>1093</v>
      </c>
      <c r="E1103" s="534"/>
      <c r="F1103" s="534"/>
      <c r="G1103" s="534"/>
      <c r="H1103" s="534"/>
      <c r="I1103" s="571"/>
      <c r="J1103" s="571"/>
      <c r="K1103" s="571"/>
      <c r="L1103" s="571"/>
      <c r="M1103" s="571"/>
      <c r="N1103" s="484"/>
      <c r="O1103" s="484"/>
      <c r="P1103" s="586"/>
      <c r="Q1103" s="571"/>
      <c r="R1103" s="571"/>
      <c r="S1103" s="571"/>
      <c r="T1103" s="899"/>
      <c r="U1103" s="756"/>
      <c r="V1103" s="756"/>
      <c r="W1103" s="581"/>
      <c r="X1103" s="571"/>
      <c r="Y1103" s="571"/>
      <c r="Z1103" s="571"/>
      <c r="AA1103" s="791"/>
      <c r="AB1103" s="583"/>
      <c r="AC1103" s="571"/>
      <c r="AD1103" s="813"/>
      <c r="AE1103" s="646"/>
      <c r="AF1103" s="730"/>
      <c r="AG1103" s="646"/>
      <c r="AH1103" s="730"/>
      <c r="AI1103" s="646"/>
      <c r="AJ1103" s="416">
        <f t="shared" si="247"/>
        <v>1093</v>
      </c>
      <c r="AK1103" s="416" t="str">
        <f t="shared" si="236"/>
        <v/>
      </c>
      <c r="AL1103" s="416" t="str">
        <f t="shared" si="250"/>
        <v/>
      </c>
      <c r="AM1103" s="416" t="str">
        <f t="shared" si="249"/>
        <v/>
      </c>
      <c r="AN1103" s="731"/>
      <c r="AO1103" s="732"/>
      <c r="AP1103" s="732"/>
      <c r="AQ1103" s="479"/>
      <c r="AR1103" s="479"/>
      <c r="AS1103" s="584"/>
      <c r="AT1103" s="584"/>
      <c r="AU1103" s="585" t="str">
        <f t="shared" si="244"/>
        <v/>
      </c>
      <c r="AV1103" s="585" t="str">
        <f t="shared" si="245"/>
        <v/>
      </c>
      <c r="AW1103" s="479"/>
      <c r="AX1103" s="479"/>
      <c r="AY1103" s="587" t="str">
        <f t="shared" si="237"/>
        <v/>
      </c>
      <c r="AZ1103" s="587" t="str">
        <f t="shared" si="238"/>
        <v/>
      </c>
      <c r="BA1103" s="587" t="str">
        <f t="shared" si="239"/>
        <v/>
      </c>
      <c r="BB1103" s="587" t="str">
        <f t="shared" si="240"/>
        <v/>
      </c>
      <c r="BC1103" s="587" t="str">
        <f t="shared" si="241"/>
        <v/>
      </c>
      <c r="BD1103" s="587" t="str">
        <f t="shared" si="242"/>
        <v/>
      </c>
      <c r="BE1103" s="808"/>
      <c r="BF1103" s="646"/>
      <c r="BG1103" s="649"/>
      <c r="BH1103" s="649"/>
    </row>
    <row r="1104" spans="2:60" ht="13.5" customHeight="1" x14ac:dyDescent="0.25">
      <c r="B1104" s="401"/>
      <c r="D1104" s="416">
        <f t="shared" si="248"/>
        <v>1094</v>
      </c>
      <c r="E1104" s="534"/>
      <c r="F1104" s="534"/>
      <c r="G1104" s="534"/>
      <c r="H1104" s="534"/>
      <c r="I1104" s="571"/>
      <c r="J1104" s="571"/>
      <c r="K1104" s="571"/>
      <c r="L1104" s="571"/>
      <c r="M1104" s="571"/>
      <c r="N1104" s="484"/>
      <c r="O1104" s="484"/>
      <c r="P1104" s="586"/>
      <c r="Q1104" s="571"/>
      <c r="R1104" s="571"/>
      <c r="S1104" s="571"/>
      <c r="T1104" s="899"/>
      <c r="U1104" s="756"/>
      <c r="V1104" s="756"/>
      <c r="W1104" s="581"/>
      <c r="X1104" s="571"/>
      <c r="Y1104" s="571"/>
      <c r="Z1104" s="571"/>
      <c r="AA1104" s="791"/>
      <c r="AB1104" s="583"/>
      <c r="AC1104" s="571"/>
      <c r="AD1104" s="813"/>
      <c r="AE1104" s="646"/>
      <c r="AF1104" s="730"/>
      <c r="AG1104" s="646"/>
      <c r="AH1104" s="730"/>
      <c r="AI1104" s="646"/>
      <c r="AJ1104" s="416">
        <f t="shared" si="247"/>
        <v>1094</v>
      </c>
      <c r="AK1104" s="416" t="str">
        <f t="shared" si="236"/>
        <v/>
      </c>
      <c r="AL1104" s="416" t="str">
        <f t="shared" si="250"/>
        <v/>
      </c>
      <c r="AM1104" s="416" t="str">
        <f t="shared" si="249"/>
        <v/>
      </c>
      <c r="AN1104" s="731"/>
      <c r="AO1104" s="732"/>
      <c r="AP1104" s="732"/>
      <c r="AQ1104" s="479"/>
      <c r="AR1104" s="479"/>
      <c r="AS1104" s="584"/>
      <c r="AT1104" s="584"/>
      <c r="AU1104" s="585" t="str">
        <f t="shared" si="244"/>
        <v/>
      </c>
      <c r="AV1104" s="585" t="str">
        <f t="shared" si="245"/>
        <v/>
      </c>
      <c r="AW1104" s="479"/>
      <c r="AX1104" s="479"/>
      <c r="AY1104" s="587" t="str">
        <f t="shared" si="237"/>
        <v/>
      </c>
      <c r="AZ1104" s="587" t="str">
        <f t="shared" si="238"/>
        <v/>
      </c>
      <c r="BA1104" s="587" t="str">
        <f t="shared" si="239"/>
        <v/>
      </c>
      <c r="BB1104" s="587" t="str">
        <f t="shared" si="240"/>
        <v/>
      </c>
      <c r="BC1104" s="587" t="str">
        <f t="shared" si="241"/>
        <v/>
      </c>
      <c r="BD1104" s="587" t="str">
        <f t="shared" si="242"/>
        <v/>
      </c>
      <c r="BE1104" s="808"/>
      <c r="BF1104" s="646"/>
      <c r="BG1104" s="649"/>
      <c r="BH1104" s="649"/>
    </row>
    <row r="1105" spans="2:60" ht="13.5" customHeight="1" x14ac:dyDescent="0.25">
      <c r="B1105" s="401"/>
      <c r="D1105" s="416">
        <f t="shared" si="248"/>
        <v>1095</v>
      </c>
      <c r="E1105" s="534"/>
      <c r="F1105" s="534"/>
      <c r="G1105" s="534"/>
      <c r="H1105" s="534"/>
      <c r="I1105" s="571"/>
      <c r="J1105" s="571"/>
      <c r="K1105" s="571"/>
      <c r="L1105" s="571"/>
      <c r="M1105" s="571"/>
      <c r="N1105" s="484"/>
      <c r="O1105" s="484"/>
      <c r="P1105" s="586"/>
      <c r="Q1105" s="571"/>
      <c r="R1105" s="571"/>
      <c r="S1105" s="571"/>
      <c r="T1105" s="899"/>
      <c r="U1105" s="756"/>
      <c r="V1105" s="756"/>
      <c r="W1105" s="581"/>
      <c r="X1105" s="571"/>
      <c r="Y1105" s="571"/>
      <c r="Z1105" s="571"/>
      <c r="AA1105" s="791"/>
      <c r="AB1105" s="583"/>
      <c r="AC1105" s="571"/>
      <c r="AD1105" s="813"/>
      <c r="AE1105" s="646"/>
      <c r="AF1105" s="730"/>
      <c r="AG1105" s="646"/>
      <c r="AH1105" s="730"/>
      <c r="AI1105" s="646"/>
      <c r="AJ1105" s="416">
        <f t="shared" si="247"/>
        <v>1095</v>
      </c>
      <c r="AK1105" s="416" t="str">
        <f t="shared" si="236"/>
        <v/>
      </c>
      <c r="AL1105" s="416" t="str">
        <f t="shared" si="250"/>
        <v/>
      </c>
      <c r="AM1105" s="416" t="str">
        <f t="shared" si="249"/>
        <v/>
      </c>
      <c r="AN1105" s="731"/>
      <c r="AO1105" s="732"/>
      <c r="AP1105" s="732"/>
      <c r="AQ1105" s="479"/>
      <c r="AR1105" s="479"/>
      <c r="AS1105" s="584"/>
      <c r="AT1105" s="584"/>
      <c r="AU1105" s="585" t="str">
        <f t="shared" si="244"/>
        <v/>
      </c>
      <c r="AV1105" s="585" t="str">
        <f t="shared" si="245"/>
        <v/>
      </c>
      <c r="AW1105" s="479"/>
      <c r="AX1105" s="479"/>
      <c r="AY1105" s="587" t="str">
        <f t="shared" si="237"/>
        <v/>
      </c>
      <c r="AZ1105" s="587" t="str">
        <f t="shared" si="238"/>
        <v/>
      </c>
      <c r="BA1105" s="587" t="str">
        <f t="shared" si="239"/>
        <v/>
      </c>
      <c r="BB1105" s="587" t="str">
        <f t="shared" si="240"/>
        <v/>
      </c>
      <c r="BC1105" s="587" t="str">
        <f t="shared" si="241"/>
        <v/>
      </c>
      <c r="BD1105" s="587" t="str">
        <f t="shared" si="242"/>
        <v/>
      </c>
      <c r="BE1105" s="808"/>
      <c r="BF1105" s="646"/>
      <c r="BG1105" s="649"/>
      <c r="BH1105" s="649"/>
    </row>
    <row r="1106" spans="2:60" ht="13.5" customHeight="1" x14ac:dyDescent="0.25">
      <c r="B1106" s="401"/>
      <c r="D1106" s="416">
        <f t="shared" si="248"/>
        <v>1096</v>
      </c>
      <c r="E1106" s="534"/>
      <c r="F1106" s="534"/>
      <c r="G1106" s="534"/>
      <c r="H1106" s="534"/>
      <c r="I1106" s="571"/>
      <c r="J1106" s="571"/>
      <c r="K1106" s="571"/>
      <c r="L1106" s="571"/>
      <c r="M1106" s="571"/>
      <c r="N1106" s="484"/>
      <c r="O1106" s="484"/>
      <c r="P1106" s="586"/>
      <c r="Q1106" s="571"/>
      <c r="R1106" s="571"/>
      <c r="S1106" s="571"/>
      <c r="T1106" s="899"/>
      <c r="U1106" s="756"/>
      <c r="V1106" s="756"/>
      <c r="W1106" s="581"/>
      <c r="X1106" s="571"/>
      <c r="Y1106" s="571"/>
      <c r="Z1106" s="571"/>
      <c r="AA1106" s="791"/>
      <c r="AB1106" s="583"/>
      <c r="AC1106" s="571"/>
      <c r="AD1106" s="813"/>
      <c r="AE1106" s="646"/>
      <c r="AF1106" s="730"/>
      <c r="AG1106" s="646"/>
      <c r="AH1106" s="730"/>
      <c r="AI1106" s="646"/>
      <c r="AJ1106" s="416">
        <f t="shared" si="247"/>
        <v>1096</v>
      </c>
      <c r="AK1106" s="416" t="str">
        <f t="shared" si="236"/>
        <v/>
      </c>
      <c r="AL1106" s="416" t="str">
        <f t="shared" si="250"/>
        <v/>
      </c>
      <c r="AM1106" s="416" t="str">
        <f t="shared" si="249"/>
        <v/>
      </c>
      <c r="AN1106" s="731"/>
      <c r="AO1106" s="732"/>
      <c r="AP1106" s="732"/>
      <c r="AQ1106" s="479"/>
      <c r="AR1106" s="479"/>
      <c r="AS1106" s="584"/>
      <c r="AT1106" s="584"/>
      <c r="AU1106" s="585" t="str">
        <f t="shared" si="244"/>
        <v/>
      </c>
      <c r="AV1106" s="585" t="str">
        <f t="shared" si="245"/>
        <v/>
      </c>
      <c r="AW1106" s="479"/>
      <c r="AX1106" s="479"/>
      <c r="AY1106" s="587" t="str">
        <f t="shared" si="237"/>
        <v/>
      </c>
      <c r="AZ1106" s="587" t="str">
        <f t="shared" si="238"/>
        <v/>
      </c>
      <c r="BA1106" s="587" t="str">
        <f t="shared" si="239"/>
        <v/>
      </c>
      <c r="BB1106" s="587" t="str">
        <f t="shared" si="240"/>
        <v/>
      </c>
      <c r="BC1106" s="587" t="str">
        <f t="shared" si="241"/>
        <v/>
      </c>
      <c r="BD1106" s="587" t="str">
        <f t="shared" si="242"/>
        <v/>
      </c>
      <c r="BE1106" s="808"/>
      <c r="BF1106" s="646"/>
      <c r="BG1106" s="649"/>
      <c r="BH1106" s="649"/>
    </row>
    <row r="1107" spans="2:60" ht="13.5" customHeight="1" x14ac:dyDescent="0.25">
      <c r="B1107" s="401"/>
      <c r="D1107" s="416">
        <f t="shared" si="248"/>
        <v>1097</v>
      </c>
      <c r="E1107" s="534"/>
      <c r="F1107" s="534"/>
      <c r="G1107" s="534"/>
      <c r="H1107" s="534"/>
      <c r="I1107" s="571"/>
      <c r="J1107" s="571"/>
      <c r="K1107" s="571"/>
      <c r="L1107" s="571"/>
      <c r="M1107" s="571"/>
      <c r="N1107" s="484"/>
      <c r="O1107" s="484"/>
      <c r="P1107" s="586"/>
      <c r="Q1107" s="571"/>
      <c r="R1107" s="571"/>
      <c r="S1107" s="571"/>
      <c r="T1107" s="899"/>
      <c r="U1107" s="756"/>
      <c r="V1107" s="756"/>
      <c r="W1107" s="581"/>
      <c r="X1107" s="571"/>
      <c r="Y1107" s="571"/>
      <c r="Z1107" s="571"/>
      <c r="AA1107" s="791"/>
      <c r="AB1107" s="583"/>
      <c r="AC1107" s="571"/>
      <c r="AD1107" s="813"/>
      <c r="AE1107" s="646"/>
      <c r="AF1107" s="730"/>
      <c r="AG1107" s="646"/>
      <c r="AH1107" s="730"/>
      <c r="AI1107" s="646"/>
      <c r="AJ1107" s="416">
        <f t="shared" si="247"/>
        <v>1097</v>
      </c>
      <c r="AK1107" s="416" t="str">
        <f t="shared" si="236"/>
        <v/>
      </c>
      <c r="AL1107" s="416" t="str">
        <f t="shared" si="250"/>
        <v/>
      </c>
      <c r="AM1107" s="416" t="str">
        <f t="shared" si="249"/>
        <v/>
      </c>
      <c r="AN1107" s="731"/>
      <c r="AO1107" s="732"/>
      <c r="AP1107" s="732"/>
      <c r="AQ1107" s="479"/>
      <c r="AR1107" s="479"/>
      <c r="AS1107" s="584"/>
      <c r="AT1107" s="584"/>
      <c r="AU1107" s="585" t="str">
        <f t="shared" si="244"/>
        <v/>
      </c>
      <c r="AV1107" s="585" t="str">
        <f t="shared" si="245"/>
        <v/>
      </c>
      <c r="AW1107" s="479"/>
      <c r="AX1107" s="479"/>
      <c r="AY1107" s="587" t="str">
        <f t="shared" si="237"/>
        <v/>
      </c>
      <c r="AZ1107" s="587" t="str">
        <f t="shared" si="238"/>
        <v/>
      </c>
      <c r="BA1107" s="587" t="str">
        <f t="shared" si="239"/>
        <v/>
      </c>
      <c r="BB1107" s="587" t="str">
        <f t="shared" si="240"/>
        <v/>
      </c>
      <c r="BC1107" s="587" t="str">
        <f t="shared" si="241"/>
        <v/>
      </c>
      <c r="BD1107" s="587" t="str">
        <f t="shared" si="242"/>
        <v/>
      </c>
      <c r="BE1107" s="808"/>
      <c r="BF1107" s="646"/>
      <c r="BG1107" s="649"/>
      <c r="BH1107" s="649"/>
    </row>
    <row r="1108" spans="2:60" ht="13.5" customHeight="1" x14ac:dyDescent="0.25">
      <c r="B1108" s="401"/>
      <c r="D1108" s="416">
        <f t="shared" si="248"/>
        <v>1098</v>
      </c>
      <c r="E1108" s="534"/>
      <c r="F1108" s="534"/>
      <c r="G1108" s="534"/>
      <c r="H1108" s="534"/>
      <c r="I1108" s="571"/>
      <c r="J1108" s="571"/>
      <c r="K1108" s="571"/>
      <c r="L1108" s="571"/>
      <c r="M1108" s="571"/>
      <c r="N1108" s="484"/>
      <c r="O1108" s="484"/>
      <c r="P1108" s="586"/>
      <c r="Q1108" s="571"/>
      <c r="R1108" s="571"/>
      <c r="S1108" s="571"/>
      <c r="T1108" s="899"/>
      <c r="U1108" s="756"/>
      <c r="V1108" s="756"/>
      <c r="W1108" s="581"/>
      <c r="X1108" s="571"/>
      <c r="Y1108" s="571"/>
      <c r="Z1108" s="571"/>
      <c r="AA1108" s="791"/>
      <c r="AB1108" s="583"/>
      <c r="AC1108" s="571"/>
      <c r="AD1108" s="813"/>
      <c r="AE1108" s="646"/>
      <c r="AF1108" s="730"/>
      <c r="AG1108" s="646"/>
      <c r="AH1108" s="730"/>
      <c r="AI1108" s="646"/>
      <c r="AJ1108" s="416">
        <f t="shared" si="247"/>
        <v>1098</v>
      </c>
      <c r="AK1108" s="416" t="str">
        <f t="shared" si="236"/>
        <v/>
      </c>
      <c r="AL1108" s="416" t="str">
        <f t="shared" si="250"/>
        <v/>
      </c>
      <c r="AM1108" s="416" t="str">
        <f t="shared" si="249"/>
        <v/>
      </c>
      <c r="AN1108" s="731"/>
      <c r="AO1108" s="732"/>
      <c r="AP1108" s="732"/>
      <c r="AQ1108" s="479"/>
      <c r="AR1108" s="479"/>
      <c r="AS1108" s="584"/>
      <c r="AT1108" s="584"/>
      <c r="AU1108" s="585" t="str">
        <f t="shared" si="244"/>
        <v/>
      </c>
      <c r="AV1108" s="585" t="str">
        <f t="shared" si="245"/>
        <v/>
      </c>
      <c r="AW1108" s="479"/>
      <c r="AX1108" s="479"/>
      <c r="AY1108" s="587" t="str">
        <f t="shared" si="237"/>
        <v/>
      </c>
      <c r="AZ1108" s="587" t="str">
        <f t="shared" si="238"/>
        <v/>
      </c>
      <c r="BA1108" s="587" t="str">
        <f t="shared" si="239"/>
        <v/>
      </c>
      <c r="BB1108" s="587" t="str">
        <f t="shared" si="240"/>
        <v/>
      </c>
      <c r="BC1108" s="587" t="str">
        <f t="shared" si="241"/>
        <v/>
      </c>
      <c r="BD1108" s="587" t="str">
        <f t="shared" si="242"/>
        <v/>
      </c>
      <c r="BE1108" s="808"/>
      <c r="BF1108" s="646"/>
      <c r="BG1108" s="649"/>
      <c r="BH1108" s="649"/>
    </row>
    <row r="1109" spans="2:60" ht="13.5" customHeight="1" x14ac:dyDescent="0.25">
      <c r="B1109" s="401"/>
      <c r="D1109" s="416">
        <f t="shared" si="248"/>
        <v>1099</v>
      </c>
      <c r="E1109" s="534"/>
      <c r="F1109" s="534"/>
      <c r="G1109" s="534"/>
      <c r="H1109" s="534"/>
      <c r="I1109" s="571"/>
      <c r="J1109" s="571"/>
      <c r="K1109" s="571"/>
      <c r="L1109" s="571"/>
      <c r="M1109" s="571"/>
      <c r="N1109" s="484"/>
      <c r="O1109" s="484"/>
      <c r="P1109" s="586"/>
      <c r="Q1109" s="571"/>
      <c r="R1109" s="571"/>
      <c r="S1109" s="571"/>
      <c r="T1109" s="899"/>
      <c r="U1109" s="756"/>
      <c r="V1109" s="756"/>
      <c r="W1109" s="581"/>
      <c r="X1109" s="571"/>
      <c r="Y1109" s="571"/>
      <c r="Z1109" s="571"/>
      <c r="AA1109" s="791"/>
      <c r="AB1109" s="583"/>
      <c r="AC1109" s="571"/>
      <c r="AD1109" s="813"/>
      <c r="AE1109" s="646"/>
      <c r="AF1109" s="730"/>
      <c r="AG1109" s="646"/>
      <c r="AH1109" s="730"/>
      <c r="AI1109" s="646"/>
      <c r="AJ1109" s="416">
        <f t="shared" si="247"/>
        <v>1099</v>
      </c>
      <c r="AK1109" s="416" t="str">
        <f t="shared" si="236"/>
        <v/>
      </c>
      <c r="AL1109" s="416" t="str">
        <f t="shared" si="250"/>
        <v/>
      </c>
      <c r="AM1109" s="416" t="str">
        <f t="shared" si="249"/>
        <v/>
      </c>
      <c r="AN1109" s="731"/>
      <c r="AO1109" s="732"/>
      <c r="AP1109" s="732"/>
      <c r="AQ1109" s="479"/>
      <c r="AR1109" s="479"/>
      <c r="AS1109" s="584"/>
      <c r="AT1109" s="584"/>
      <c r="AU1109" s="585" t="str">
        <f t="shared" si="244"/>
        <v/>
      </c>
      <c r="AV1109" s="585" t="str">
        <f t="shared" si="245"/>
        <v/>
      </c>
      <c r="AW1109" s="479"/>
      <c r="AX1109" s="479"/>
      <c r="AY1109" s="587" t="str">
        <f t="shared" si="237"/>
        <v/>
      </c>
      <c r="AZ1109" s="587" t="str">
        <f t="shared" si="238"/>
        <v/>
      </c>
      <c r="BA1109" s="587" t="str">
        <f t="shared" si="239"/>
        <v/>
      </c>
      <c r="BB1109" s="587" t="str">
        <f t="shared" si="240"/>
        <v/>
      </c>
      <c r="BC1109" s="587" t="str">
        <f t="shared" si="241"/>
        <v/>
      </c>
      <c r="BD1109" s="587" t="str">
        <f t="shared" si="242"/>
        <v/>
      </c>
      <c r="BE1109" s="808"/>
      <c r="BF1109" s="646"/>
      <c r="BG1109" s="649"/>
      <c r="BH1109" s="649"/>
    </row>
    <row r="1110" spans="2:60" ht="13.5" customHeight="1" x14ac:dyDescent="0.25">
      <c r="B1110" s="401"/>
      <c r="D1110" s="416">
        <f t="shared" si="248"/>
        <v>1100</v>
      </c>
      <c r="E1110" s="534"/>
      <c r="F1110" s="534"/>
      <c r="G1110" s="534"/>
      <c r="H1110" s="534"/>
      <c r="I1110" s="571"/>
      <c r="J1110" s="571"/>
      <c r="K1110" s="571"/>
      <c r="L1110" s="571"/>
      <c r="M1110" s="571"/>
      <c r="N1110" s="484"/>
      <c r="O1110" s="484"/>
      <c r="P1110" s="586"/>
      <c r="Q1110" s="571"/>
      <c r="R1110" s="571"/>
      <c r="S1110" s="571"/>
      <c r="T1110" s="899"/>
      <c r="U1110" s="756"/>
      <c r="V1110" s="756"/>
      <c r="W1110" s="581"/>
      <c r="X1110" s="571"/>
      <c r="Y1110" s="571"/>
      <c r="Z1110" s="571"/>
      <c r="AA1110" s="791"/>
      <c r="AB1110" s="583"/>
      <c r="AC1110" s="571"/>
      <c r="AD1110" s="813"/>
      <c r="AE1110" s="646"/>
      <c r="AF1110" s="730"/>
      <c r="AG1110" s="646"/>
      <c r="AH1110" s="730"/>
      <c r="AI1110" s="646"/>
      <c r="AJ1110" s="416">
        <f t="shared" si="247"/>
        <v>1100</v>
      </c>
      <c r="AK1110" s="416" t="str">
        <f t="shared" si="236"/>
        <v/>
      </c>
      <c r="AL1110" s="416" t="str">
        <f t="shared" si="250"/>
        <v/>
      </c>
      <c r="AM1110" s="416" t="str">
        <f t="shared" si="249"/>
        <v/>
      </c>
      <c r="AN1110" s="731"/>
      <c r="AO1110" s="732"/>
      <c r="AP1110" s="732"/>
      <c r="AQ1110" s="479"/>
      <c r="AR1110" s="479"/>
      <c r="AS1110" s="584"/>
      <c r="AT1110" s="584"/>
      <c r="AU1110" s="585" t="str">
        <f t="shared" si="244"/>
        <v/>
      </c>
      <c r="AV1110" s="585" t="str">
        <f t="shared" si="245"/>
        <v/>
      </c>
      <c r="AW1110" s="479"/>
      <c r="AX1110" s="479"/>
      <c r="AY1110" s="587" t="str">
        <f t="shared" si="237"/>
        <v/>
      </c>
      <c r="AZ1110" s="587" t="str">
        <f t="shared" si="238"/>
        <v/>
      </c>
      <c r="BA1110" s="587" t="str">
        <f t="shared" si="239"/>
        <v/>
      </c>
      <c r="BB1110" s="587" t="str">
        <f t="shared" si="240"/>
        <v/>
      </c>
      <c r="BC1110" s="587" t="str">
        <f t="shared" si="241"/>
        <v/>
      </c>
      <c r="BD1110" s="587" t="str">
        <f t="shared" si="242"/>
        <v/>
      </c>
      <c r="BE1110" s="808"/>
      <c r="BF1110" s="646"/>
      <c r="BG1110" s="649"/>
      <c r="BH1110" s="649"/>
    </row>
    <row r="1111" spans="2:60" ht="13.5" customHeight="1" x14ac:dyDescent="0.25">
      <c r="B1111" s="401"/>
      <c r="D1111" s="416">
        <f t="shared" si="248"/>
        <v>1101</v>
      </c>
      <c r="E1111" s="534"/>
      <c r="F1111" s="534"/>
      <c r="G1111" s="534"/>
      <c r="H1111" s="534"/>
      <c r="I1111" s="571"/>
      <c r="J1111" s="571"/>
      <c r="K1111" s="571"/>
      <c r="L1111" s="571"/>
      <c r="M1111" s="571"/>
      <c r="N1111" s="484"/>
      <c r="O1111" s="484"/>
      <c r="P1111" s="586"/>
      <c r="Q1111" s="571"/>
      <c r="R1111" s="571"/>
      <c r="S1111" s="571"/>
      <c r="T1111" s="899"/>
      <c r="U1111" s="756"/>
      <c r="V1111" s="756"/>
      <c r="W1111" s="581"/>
      <c r="X1111" s="571"/>
      <c r="Y1111" s="571"/>
      <c r="Z1111" s="571"/>
      <c r="AA1111" s="791"/>
      <c r="AB1111" s="583"/>
      <c r="AC1111" s="571"/>
      <c r="AD1111" s="813"/>
      <c r="AE1111" s="646"/>
      <c r="AF1111" s="730"/>
      <c r="AG1111" s="646"/>
      <c r="AH1111" s="730"/>
      <c r="AI1111" s="646"/>
      <c r="AJ1111" s="416">
        <f t="shared" si="247"/>
        <v>1101</v>
      </c>
      <c r="AK1111" s="416" t="str">
        <f t="shared" si="191"/>
        <v/>
      </c>
      <c r="AL1111" s="416" t="str">
        <f t="shared" ref="AL1111:AL1120" si="251">IF(G1111="","",G1111)</f>
        <v/>
      </c>
      <c r="AM1111" s="416" t="str">
        <f t="shared" ref="AM1111:AM1120" si="252">IF(H1111="","",H1111)</f>
        <v/>
      </c>
      <c r="AN1111" s="731"/>
      <c r="AO1111" s="732"/>
      <c r="AP1111" s="732"/>
      <c r="AQ1111" s="479"/>
      <c r="AR1111" s="479"/>
      <c r="AS1111" s="584"/>
      <c r="AT1111" s="584"/>
      <c r="AU1111" s="585" t="str">
        <f t="shared" si="185"/>
        <v/>
      </c>
      <c r="AV1111" s="585" t="str">
        <f t="shared" si="186"/>
        <v/>
      </c>
      <c r="AW1111" s="479"/>
      <c r="AX1111" s="479"/>
      <c r="AY1111" s="587" t="str">
        <f t="shared" si="192"/>
        <v/>
      </c>
      <c r="AZ1111" s="587" t="str">
        <f t="shared" si="193"/>
        <v/>
      </c>
      <c r="BA1111" s="587" t="str">
        <f t="shared" si="194"/>
        <v/>
      </c>
      <c r="BB1111" s="587" t="str">
        <f t="shared" si="195"/>
        <v/>
      </c>
      <c r="BC1111" s="587" t="str">
        <f t="shared" si="196"/>
        <v/>
      </c>
      <c r="BD1111" s="587" t="str">
        <f t="shared" si="197"/>
        <v/>
      </c>
      <c r="BE1111" s="808"/>
      <c r="BF1111" s="646"/>
      <c r="BG1111" s="649"/>
      <c r="BH1111" s="649"/>
    </row>
    <row r="1112" spans="2:60" ht="13.5" customHeight="1" x14ac:dyDescent="0.25">
      <c r="B1112" s="401"/>
      <c r="D1112" s="416">
        <f t="shared" si="248"/>
        <v>1102</v>
      </c>
      <c r="E1112" s="534"/>
      <c r="F1112" s="534"/>
      <c r="G1112" s="534"/>
      <c r="H1112" s="534"/>
      <c r="I1112" s="571"/>
      <c r="J1112" s="571"/>
      <c r="K1112" s="571"/>
      <c r="L1112" s="571"/>
      <c r="M1112" s="571"/>
      <c r="N1112" s="484"/>
      <c r="O1112" s="484"/>
      <c r="P1112" s="586"/>
      <c r="Q1112" s="571"/>
      <c r="R1112" s="571"/>
      <c r="S1112" s="571"/>
      <c r="T1112" s="899"/>
      <c r="U1112" s="756"/>
      <c r="V1112" s="756"/>
      <c r="W1112" s="581"/>
      <c r="X1112" s="571"/>
      <c r="Y1112" s="571"/>
      <c r="Z1112" s="571"/>
      <c r="AA1112" s="791"/>
      <c r="AB1112" s="583"/>
      <c r="AC1112" s="571"/>
      <c r="AD1112" s="813"/>
      <c r="AE1112" s="646"/>
      <c r="AF1112" s="730"/>
      <c r="AG1112" s="646"/>
      <c r="AH1112" s="730"/>
      <c r="AI1112" s="646"/>
      <c r="AJ1112" s="416">
        <f t="shared" si="247"/>
        <v>1102</v>
      </c>
      <c r="AK1112" s="416" t="str">
        <f t="shared" si="191"/>
        <v/>
      </c>
      <c r="AL1112" s="416" t="str">
        <f t="shared" si="251"/>
        <v/>
      </c>
      <c r="AM1112" s="416" t="str">
        <f t="shared" si="252"/>
        <v/>
      </c>
      <c r="AN1112" s="731"/>
      <c r="AO1112" s="732"/>
      <c r="AP1112" s="732"/>
      <c r="AQ1112" s="479"/>
      <c r="AR1112" s="479"/>
      <c r="AS1112" s="584"/>
      <c r="AT1112" s="584"/>
      <c r="AU1112" s="585" t="str">
        <f t="shared" si="185"/>
        <v/>
      </c>
      <c r="AV1112" s="585" t="str">
        <f t="shared" si="186"/>
        <v/>
      </c>
      <c r="AW1112" s="479"/>
      <c r="AX1112" s="479"/>
      <c r="AY1112" s="587" t="str">
        <f t="shared" si="192"/>
        <v/>
      </c>
      <c r="AZ1112" s="587" t="str">
        <f t="shared" si="193"/>
        <v/>
      </c>
      <c r="BA1112" s="587" t="str">
        <f t="shared" si="194"/>
        <v/>
      </c>
      <c r="BB1112" s="587" t="str">
        <f t="shared" si="195"/>
        <v/>
      </c>
      <c r="BC1112" s="587" t="str">
        <f t="shared" si="196"/>
        <v/>
      </c>
      <c r="BD1112" s="587" t="str">
        <f t="shared" si="197"/>
        <v/>
      </c>
      <c r="BE1112" s="808"/>
      <c r="BF1112" s="646"/>
      <c r="BG1112" s="649"/>
      <c r="BH1112" s="649"/>
    </row>
    <row r="1113" spans="2:60" ht="13.5" customHeight="1" x14ac:dyDescent="0.25">
      <c r="B1113" s="401"/>
      <c r="D1113" s="416">
        <f t="shared" si="248"/>
        <v>1103</v>
      </c>
      <c r="E1113" s="534"/>
      <c r="F1113" s="534"/>
      <c r="G1113" s="534"/>
      <c r="H1113" s="534"/>
      <c r="I1113" s="571"/>
      <c r="J1113" s="571"/>
      <c r="K1113" s="571"/>
      <c r="L1113" s="571"/>
      <c r="M1113" s="571"/>
      <c r="N1113" s="484"/>
      <c r="O1113" s="484"/>
      <c r="P1113" s="586"/>
      <c r="Q1113" s="571"/>
      <c r="R1113" s="571"/>
      <c r="S1113" s="571"/>
      <c r="T1113" s="899"/>
      <c r="U1113" s="756"/>
      <c r="V1113" s="756"/>
      <c r="W1113" s="581"/>
      <c r="X1113" s="571"/>
      <c r="Y1113" s="571"/>
      <c r="Z1113" s="571"/>
      <c r="AA1113" s="791"/>
      <c r="AB1113" s="583"/>
      <c r="AC1113" s="571"/>
      <c r="AD1113" s="813"/>
      <c r="AE1113" s="646"/>
      <c r="AF1113" s="730"/>
      <c r="AG1113" s="646"/>
      <c r="AH1113" s="730"/>
      <c r="AI1113" s="646"/>
      <c r="AJ1113" s="416">
        <f t="shared" si="247"/>
        <v>1103</v>
      </c>
      <c r="AK1113" s="416" t="str">
        <f t="shared" si="191"/>
        <v/>
      </c>
      <c r="AL1113" s="416" t="str">
        <f t="shared" si="251"/>
        <v/>
      </c>
      <c r="AM1113" s="416" t="str">
        <f t="shared" si="252"/>
        <v/>
      </c>
      <c r="AN1113" s="731"/>
      <c r="AO1113" s="732"/>
      <c r="AP1113" s="732"/>
      <c r="AQ1113" s="479"/>
      <c r="AR1113" s="479"/>
      <c r="AS1113" s="584"/>
      <c r="AT1113" s="584"/>
      <c r="AU1113" s="585" t="str">
        <f t="shared" si="185"/>
        <v/>
      </c>
      <c r="AV1113" s="585" t="str">
        <f t="shared" si="186"/>
        <v/>
      </c>
      <c r="AW1113" s="479"/>
      <c r="AX1113" s="479"/>
      <c r="AY1113" s="587" t="str">
        <f t="shared" si="192"/>
        <v/>
      </c>
      <c r="AZ1113" s="587" t="str">
        <f t="shared" si="193"/>
        <v/>
      </c>
      <c r="BA1113" s="587" t="str">
        <f t="shared" si="194"/>
        <v/>
      </c>
      <c r="BB1113" s="587" t="str">
        <f t="shared" si="195"/>
        <v/>
      </c>
      <c r="BC1113" s="587" t="str">
        <f t="shared" si="196"/>
        <v/>
      </c>
      <c r="BD1113" s="587" t="str">
        <f t="shared" si="197"/>
        <v/>
      </c>
      <c r="BE1113" s="808"/>
      <c r="BF1113" s="646"/>
      <c r="BG1113" s="649"/>
      <c r="BH1113" s="649"/>
    </row>
    <row r="1114" spans="2:60" ht="13.5" customHeight="1" x14ac:dyDescent="0.25">
      <c r="B1114" s="401"/>
      <c r="D1114" s="416">
        <f t="shared" si="248"/>
        <v>1104</v>
      </c>
      <c r="E1114" s="534"/>
      <c r="F1114" s="534"/>
      <c r="G1114" s="534"/>
      <c r="H1114" s="534"/>
      <c r="I1114" s="571"/>
      <c r="J1114" s="571"/>
      <c r="K1114" s="571"/>
      <c r="L1114" s="571"/>
      <c r="M1114" s="571"/>
      <c r="N1114" s="484"/>
      <c r="O1114" s="484"/>
      <c r="P1114" s="586"/>
      <c r="Q1114" s="571"/>
      <c r="R1114" s="571"/>
      <c r="S1114" s="571"/>
      <c r="T1114" s="899"/>
      <c r="U1114" s="756"/>
      <c r="V1114" s="756"/>
      <c r="W1114" s="581"/>
      <c r="X1114" s="571"/>
      <c r="Y1114" s="571"/>
      <c r="Z1114" s="571"/>
      <c r="AA1114" s="791"/>
      <c r="AB1114" s="583"/>
      <c r="AC1114" s="571"/>
      <c r="AD1114" s="813"/>
      <c r="AE1114" s="646"/>
      <c r="AF1114" s="730"/>
      <c r="AG1114" s="646"/>
      <c r="AH1114" s="730"/>
      <c r="AI1114" s="646"/>
      <c r="AJ1114" s="416">
        <f t="shared" si="247"/>
        <v>1104</v>
      </c>
      <c r="AK1114" s="416" t="str">
        <f t="shared" si="191"/>
        <v/>
      </c>
      <c r="AL1114" s="416" t="str">
        <f t="shared" si="251"/>
        <v/>
      </c>
      <c r="AM1114" s="416" t="str">
        <f t="shared" si="252"/>
        <v/>
      </c>
      <c r="AN1114" s="731"/>
      <c r="AO1114" s="732"/>
      <c r="AP1114" s="732"/>
      <c r="AQ1114" s="479"/>
      <c r="AR1114" s="479"/>
      <c r="AS1114" s="584"/>
      <c r="AT1114" s="584"/>
      <c r="AU1114" s="585" t="str">
        <f t="shared" si="185"/>
        <v/>
      </c>
      <c r="AV1114" s="585" t="str">
        <f t="shared" si="186"/>
        <v/>
      </c>
      <c r="AW1114" s="479"/>
      <c r="AX1114" s="479"/>
      <c r="AY1114" s="587" t="str">
        <f t="shared" si="192"/>
        <v/>
      </c>
      <c r="AZ1114" s="587" t="str">
        <f t="shared" si="193"/>
        <v/>
      </c>
      <c r="BA1114" s="587" t="str">
        <f t="shared" si="194"/>
        <v/>
      </c>
      <c r="BB1114" s="587" t="str">
        <f t="shared" si="195"/>
        <v/>
      </c>
      <c r="BC1114" s="587" t="str">
        <f t="shared" si="196"/>
        <v/>
      </c>
      <c r="BD1114" s="587" t="str">
        <f t="shared" si="197"/>
        <v/>
      </c>
      <c r="BE1114" s="808"/>
      <c r="BF1114" s="646"/>
      <c r="BG1114" s="649"/>
      <c r="BH1114" s="649"/>
    </row>
    <row r="1115" spans="2:60" ht="13.5" customHeight="1" x14ac:dyDescent="0.25">
      <c r="B1115" s="401"/>
      <c r="D1115" s="416">
        <f t="shared" si="248"/>
        <v>1105</v>
      </c>
      <c r="E1115" s="534"/>
      <c r="F1115" s="534"/>
      <c r="G1115" s="534"/>
      <c r="H1115" s="534"/>
      <c r="I1115" s="571"/>
      <c r="J1115" s="571"/>
      <c r="K1115" s="571"/>
      <c r="L1115" s="571"/>
      <c r="M1115" s="571"/>
      <c r="N1115" s="484"/>
      <c r="O1115" s="484"/>
      <c r="P1115" s="586"/>
      <c r="Q1115" s="571"/>
      <c r="R1115" s="571"/>
      <c r="S1115" s="571"/>
      <c r="T1115" s="899"/>
      <c r="U1115" s="756"/>
      <c r="V1115" s="756"/>
      <c r="W1115" s="581"/>
      <c r="X1115" s="571"/>
      <c r="Y1115" s="571"/>
      <c r="Z1115" s="571"/>
      <c r="AA1115" s="791"/>
      <c r="AB1115" s="583"/>
      <c r="AC1115" s="571"/>
      <c r="AD1115" s="813"/>
      <c r="AE1115" s="646"/>
      <c r="AF1115" s="730"/>
      <c r="AG1115" s="646"/>
      <c r="AH1115" s="730"/>
      <c r="AI1115" s="646"/>
      <c r="AJ1115" s="416">
        <f t="shared" si="247"/>
        <v>1105</v>
      </c>
      <c r="AK1115" s="416" t="str">
        <f t="shared" si="191"/>
        <v/>
      </c>
      <c r="AL1115" s="416" t="str">
        <f t="shared" si="251"/>
        <v/>
      </c>
      <c r="AM1115" s="416" t="str">
        <f t="shared" si="252"/>
        <v/>
      </c>
      <c r="AN1115" s="731"/>
      <c r="AO1115" s="732"/>
      <c r="AP1115" s="732"/>
      <c r="AQ1115" s="479"/>
      <c r="AR1115" s="479"/>
      <c r="AS1115" s="584"/>
      <c r="AT1115" s="584"/>
      <c r="AU1115" s="585" t="str">
        <f t="shared" si="185"/>
        <v/>
      </c>
      <c r="AV1115" s="585" t="str">
        <f t="shared" si="186"/>
        <v/>
      </c>
      <c r="AW1115" s="479"/>
      <c r="AX1115" s="479"/>
      <c r="AY1115" s="587" t="str">
        <f t="shared" si="192"/>
        <v/>
      </c>
      <c r="AZ1115" s="587" t="str">
        <f t="shared" si="193"/>
        <v/>
      </c>
      <c r="BA1115" s="587" t="str">
        <f t="shared" si="194"/>
        <v/>
      </c>
      <c r="BB1115" s="587" t="str">
        <f t="shared" si="195"/>
        <v/>
      </c>
      <c r="BC1115" s="587" t="str">
        <f t="shared" si="196"/>
        <v/>
      </c>
      <c r="BD1115" s="587" t="str">
        <f t="shared" si="197"/>
        <v/>
      </c>
      <c r="BE1115" s="808"/>
      <c r="BF1115" s="646"/>
      <c r="BG1115" s="649"/>
      <c r="BH1115" s="649"/>
    </row>
    <row r="1116" spans="2:60" ht="13.5" customHeight="1" x14ac:dyDescent="0.25">
      <c r="B1116" s="401"/>
      <c r="D1116" s="416">
        <f t="shared" si="248"/>
        <v>1106</v>
      </c>
      <c r="E1116" s="534"/>
      <c r="F1116" s="534"/>
      <c r="G1116" s="534"/>
      <c r="H1116" s="534"/>
      <c r="I1116" s="571"/>
      <c r="J1116" s="571"/>
      <c r="K1116" s="571"/>
      <c r="L1116" s="571"/>
      <c r="M1116" s="571"/>
      <c r="N1116" s="484"/>
      <c r="O1116" s="484"/>
      <c r="P1116" s="586"/>
      <c r="Q1116" s="571"/>
      <c r="R1116" s="571"/>
      <c r="S1116" s="571"/>
      <c r="T1116" s="899"/>
      <c r="U1116" s="756"/>
      <c r="V1116" s="756"/>
      <c r="W1116" s="581"/>
      <c r="X1116" s="571"/>
      <c r="Y1116" s="571"/>
      <c r="Z1116" s="571"/>
      <c r="AA1116" s="791"/>
      <c r="AB1116" s="583"/>
      <c r="AC1116" s="571"/>
      <c r="AD1116" s="813"/>
      <c r="AE1116" s="646"/>
      <c r="AF1116" s="730"/>
      <c r="AG1116" s="646"/>
      <c r="AH1116" s="730"/>
      <c r="AI1116" s="646"/>
      <c r="AJ1116" s="416">
        <f t="shared" si="247"/>
        <v>1106</v>
      </c>
      <c r="AK1116" s="416" t="str">
        <f t="shared" si="191"/>
        <v/>
      </c>
      <c r="AL1116" s="416" t="str">
        <f t="shared" si="251"/>
        <v/>
      </c>
      <c r="AM1116" s="416" t="str">
        <f t="shared" si="252"/>
        <v/>
      </c>
      <c r="AN1116" s="731"/>
      <c r="AO1116" s="732"/>
      <c r="AP1116" s="732"/>
      <c r="AQ1116" s="479"/>
      <c r="AR1116" s="479"/>
      <c r="AS1116" s="584"/>
      <c r="AT1116" s="584"/>
      <c r="AU1116" s="585" t="str">
        <f t="shared" si="185"/>
        <v/>
      </c>
      <c r="AV1116" s="585" t="str">
        <f t="shared" si="186"/>
        <v/>
      </c>
      <c r="AW1116" s="479"/>
      <c r="AX1116" s="479"/>
      <c r="AY1116" s="587" t="str">
        <f t="shared" si="192"/>
        <v/>
      </c>
      <c r="AZ1116" s="587" t="str">
        <f t="shared" si="193"/>
        <v/>
      </c>
      <c r="BA1116" s="587" t="str">
        <f t="shared" si="194"/>
        <v/>
      </c>
      <c r="BB1116" s="587" t="str">
        <f t="shared" si="195"/>
        <v/>
      </c>
      <c r="BC1116" s="587" t="str">
        <f t="shared" si="196"/>
        <v/>
      </c>
      <c r="BD1116" s="587" t="str">
        <f t="shared" si="197"/>
        <v/>
      </c>
      <c r="BE1116" s="808"/>
      <c r="BF1116" s="646"/>
      <c r="BG1116" s="649"/>
      <c r="BH1116" s="649"/>
    </row>
    <row r="1117" spans="2:60" ht="13.5" customHeight="1" x14ac:dyDescent="0.25">
      <c r="B1117" s="401"/>
      <c r="D1117" s="416">
        <f t="shared" si="248"/>
        <v>1107</v>
      </c>
      <c r="E1117" s="534"/>
      <c r="F1117" s="534"/>
      <c r="G1117" s="534"/>
      <c r="H1117" s="534"/>
      <c r="I1117" s="571"/>
      <c r="J1117" s="571"/>
      <c r="K1117" s="571"/>
      <c r="L1117" s="571"/>
      <c r="M1117" s="571"/>
      <c r="N1117" s="484"/>
      <c r="O1117" s="484"/>
      <c r="P1117" s="586"/>
      <c r="Q1117" s="571"/>
      <c r="R1117" s="571"/>
      <c r="S1117" s="571"/>
      <c r="T1117" s="899"/>
      <c r="U1117" s="756"/>
      <c r="V1117" s="756"/>
      <c r="W1117" s="581"/>
      <c r="X1117" s="571"/>
      <c r="Y1117" s="571"/>
      <c r="Z1117" s="571"/>
      <c r="AA1117" s="791"/>
      <c r="AB1117" s="583"/>
      <c r="AC1117" s="571"/>
      <c r="AD1117" s="813"/>
      <c r="AE1117" s="646"/>
      <c r="AF1117" s="730"/>
      <c r="AG1117" s="646"/>
      <c r="AH1117" s="730"/>
      <c r="AI1117" s="646"/>
      <c r="AJ1117" s="416">
        <f t="shared" si="247"/>
        <v>1107</v>
      </c>
      <c r="AK1117" s="416" t="str">
        <f t="shared" si="191"/>
        <v/>
      </c>
      <c r="AL1117" s="416" t="str">
        <f t="shared" si="251"/>
        <v/>
      </c>
      <c r="AM1117" s="416" t="str">
        <f t="shared" si="252"/>
        <v/>
      </c>
      <c r="AN1117" s="731"/>
      <c r="AO1117" s="732"/>
      <c r="AP1117" s="732"/>
      <c r="AQ1117" s="479"/>
      <c r="AR1117" s="479"/>
      <c r="AS1117" s="584"/>
      <c r="AT1117" s="584"/>
      <c r="AU1117" s="585" t="str">
        <f t="shared" si="185"/>
        <v/>
      </c>
      <c r="AV1117" s="585" t="str">
        <f t="shared" si="186"/>
        <v/>
      </c>
      <c r="AW1117" s="479"/>
      <c r="AX1117" s="479"/>
      <c r="AY1117" s="587" t="str">
        <f t="shared" si="192"/>
        <v/>
      </c>
      <c r="AZ1117" s="587" t="str">
        <f t="shared" si="193"/>
        <v/>
      </c>
      <c r="BA1117" s="587" t="str">
        <f t="shared" si="194"/>
        <v/>
      </c>
      <c r="BB1117" s="587" t="str">
        <f t="shared" si="195"/>
        <v/>
      </c>
      <c r="BC1117" s="587" t="str">
        <f t="shared" si="196"/>
        <v/>
      </c>
      <c r="BD1117" s="587" t="str">
        <f t="shared" si="197"/>
        <v/>
      </c>
      <c r="BE1117" s="808"/>
      <c r="BF1117" s="646"/>
      <c r="BG1117" s="649"/>
      <c r="BH1117" s="649"/>
    </row>
    <row r="1118" spans="2:60" ht="13.5" customHeight="1" x14ac:dyDescent="0.25">
      <c r="B1118" s="401"/>
      <c r="D1118" s="416">
        <f t="shared" si="248"/>
        <v>1108</v>
      </c>
      <c r="E1118" s="534"/>
      <c r="F1118" s="534"/>
      <c r="G1118" s="534"/>
      <c r="H1118" s="534"/>
      <c r="I1118" s="571"/>
      <c r="J1118" s="571"/>
      <c r="K1118" s="571"/>
      <c r="L1118" s="571"/>
      <c r="M1118" s="571"/>
      <c r="N1118" s="484"/>
      <c r="O1118" s="484"/>
      <c r="P1118" s="586"/>
      <c r="Q1118" s="571"/>
      <c r="R1118" s="571"/>
      <c r="S1118" s="571"/>
      <c r="T1118" s="899"/>
      <c r="U1118" s="756"/>
      <c r="V1118" s="756"/>
      <c r="W1118" s="581"/>
      <c r="X1118" s="571"/>
      <c r="Y1118" s="571"/>
      <c r="Z1118" s="571"/>
      <c r="AA1118" s="791"/>
      <c r="AB1118" s="583"/>
      <c r="AC1118" s="571"/>
      <c r="AD1118" s="813"/>
      <c r="AE1118" s="646"/>
      <c r="AF1118" s="730"/>
      <c r="AG1118" s="646"/>
      <c r="AH1118" s="730"/>
      <c r="AI1118" s="646"/>
      <c r="AJ1118" s="416">
        <f t="shared" si="247"/>
        <v>1108</v>
      </c>
      <c r="AK1118" s="416" t="str">
        <f t="shared" si="191"/>
        <v/>
      </c>
      <c r="AL1118" s="416" t="str">
        <f t="shared" si="251"/>
        <v/>
      </c>
      <c r="AM1118" s="416" t="str">
        <f t="shared" si="252"/>
        <v/>
      </c>
      <c r="AN1118" s="731"/>
      <c r="AO1118" s="732"/>
      <c r="AP1118" s="732"/>
      <c r="AQ1118" s="479"/>
      <c r="AR1118" s="479"/>
      <c r="AS1118" s="584"/>
      <c r="AT1118" s="584"/>
      <c r="AU1118" s="585" t="str">
        <f t="shared" si="185"/>
        <v/>
      </c>
      <c r="AV1118" s="585" t="str">
        <f t="shared" si="186"/>
        <v/>
      </c>
      <c r="AW1118" s="479"/>
      <c r="AX1118" s="479"/>
      <c r="AY1118" s="587" t="str">
        <f t="shared" si="192"/>
        <v/>
      </c>
      <c r="AZ1118" s="587" t="str">
        <f t="shared" si="193"/>
        <v/>
      </c>
      <c r="BA1118" s="587" t="str">
        <f t="shared" si="194"/>
        <v/>
      </c>
      <c r="BB1118" s="587" t="str">
        <f t="shared" si="195"/>
        <v/>
      </c>
      <c r="BC1118" s="587" t="str">
        <f t="shared" si="196"/>
        <v/>
      </c>
      <c r="BD1118" s="587" t="str">
        <f t="shared" si="197"/>
        <v/>
      </c>
      <c r="BE1118" s="808"/>
      <c r="BF1118" s="646"/>
      <c r="BG1118" s="649"/>
      <c r="BH1118" s="649"/>
    </row>
    <row r="1119" spans="2:60" ht="13.5" customHeight="1" x14ac:dyDescent="0.25">
      <c r="B1119" s="401"/>
      <c r="D1119" s="416">
        <f t="shared" si="248"/>
        <v>1109</v>
      </c>
      <c r="E1119" s="534"/>
      <c r="F1119" s="534"/>
      <c r="G1119" s="534"/>
      <c r="H1119" s="534"/>
      <c r="I1119" s="571"/>
      <c r="J1119" s="571"/>
      <c r="K1119" s="571"/>
      <c r="L1119" s="571"/>
      <c r="M1119" s="571"/>
      <c r="N1119" s="484"/>
      <c r="O1119" s="484"/>
      <c r="P1119" s="586"/>
      <c r="Q1119" s="571"/>
      <c r="R1119" s="571"/>
      <c r="S1119" s="571"/>
      <c r="T1119" s="899"/>
      <c r="U1119" s="756"/>
      <c r="V1119" s="756"/>
      <c r="W1119" s="581"/>
      <c r="X1119" s="571"/>
      <c r="Y1119" s="571"/>
      <c r="Z1119" s="571"/>
      <c r="AA1119" s="791"/>
      <c r="AB1119" s="583"/>
      <c r="AC1119" s="571"/>
      <c r="AD1119" s="813"/>
      <c r="AE1119" s="646"/>
      <c r="AF1119" s="730"/>
      <c r="AG1119" s="646"/>
      <c r="AH1119" s="730"/>
      <c r="AI1119" s="646"/>
      <c r="AJ1119" s="416">
        <f t="shared" si="247"/>
        <v>1109</v>
      </c>
      <c r="AK1119" s="416" t="str">
        <f t="shared" si="191"/>
        <v/>
      </c>
      <c r="AL1119" s="416" t="str">
        <f t="shared" si="251"/>
        <v/>
      </c>
      <c r="AM1119" s="416" t="str">
        <f t="shared" si="252"/>
        <v/>
      </c>
      <c r="AN1119" s="731"/>
      <c r="AO1119" s="732"/>
      <c r="AP1119" s="732"/>
      <c r="AQ1119" s="479"/>
      <c r="AR1119" s="479"/>
      <c r="AS1119" s="584"/>
      <c r="AT1119" s="584"/>
      <c r="AU1119" s="585" t="str">
        <f t="shared" si="185"/>
        <v/>
      </c>
      <c r="AV1119" s="585" t="str">
        <f t="shared" si="186"/>
        <v/>
      </c>
      <c r="AW1119" s="479"/>
      <c r="AX1119" s="479"/>
      <c r="AY1119" s="587" t="str">
        <f t="shared" si="192"/>
        <v/>
      </c>
      <c r="AZ1119" s="587" t="str">
        <f t="shared" si="193"/>
        <v/>
      </c>
      <c r="BA1119" s="587" t="str">
        <f t="shared" si="194"/>
        <v/>
      </c>
      <c r="BB1119" s="587" t="str">
        <f t="shared" si="195"/>
        <v/>
      </c>
      <c r="BC1119" s="587" t="str">
        <f t="shared" si="196"/>
        <v/>
      </c>
      <c r="BD1119" s="587" t="str">
        <f t="shared" si="197"/>
        <v/>
      </c>
      <c r="BE1119" s="808"/>
      <c r="BF1119" s="646"/>
      <c r="BG1119" s="649"/>
      <c r="BH1119" s="649"/>
    </row>
    <row r="1120" spans="2:60" ht="13.5" customHeight="1" x14ac:dyDescent="0.25">
      <c r="B1120" s="401"/>
      <c r="D1120" s="416">
        <f t="shared" si="248"/>
        <v>1110</v>
      </c>
      <c r="E1120" s="534"/>
      <c r="F1120" s="534"/>
      <c r="G1120" s="534"/>
      <c r="H1120" s="534"/>
      <c r="I1120" s="571"/>
      <c r="J1120" s="571"/>
      <c r="K1120" s="571"/>
      <c r="L1120" s="571"/>
      <c r="M1120" s="571"/>
      <c r="N1120" s="484"/>
      <c r="O1120" s="484"/>
      <c r="P1120" s="586"/>
      <c r="Q1120" s="571"/>
      <c r="R1120" s="571"/>
      <c r="S1120" s="571"/>
      <c r="T1120" s="899"/>
      <c r="U1120" s="756"/>
      <c r="V1120" s="756"/>
      <c r="W1120" s="581"/>
      <c r="X1120" s="571"/>
      <c r="Y1120" s="571"/>
      <c r="Z1120" s="571"/>
      <c r="AA1120" s="791"/>
      <c r="AB1120" s="583"/>
      <c r="AC1120" s="571"/>
      <c r="AD1120" s="813"/>
      <c r="AE1120" s="646"/>
      <c r="AF1120" s="730"/>
      <c r="AG1120" s="646"/>
      <c r="AH1120" s="730"/>
      <c r="AI1120" s="646"/>
      <c r="AJ1120" s="416">
        <f t="shared" si="247"/>
        <v>1110</v>
      </c>
      <c r="AK1120" s="416" t="str">
        <f t="shared" si="191"/>
        <v/>
      </c>
      <c r="AL1120" s="416" t="str">
        <f t="shared" si="251"/>
        <v/>
      </c>
      <c r="AM1120" s="416" t="str">
        <f t="shared" si="252"/>
        <v/>
      </c>
      <c r="AN1120" s="731"/>
      <c r="AO1120" s="732"/>
      <c r="AP1120" s="732"/>
      <c r="AQ1120" s="479"/>
      <c r="AR1120" s="479"/>
      <c r="AS1120" s="584"/>
      <c r="AT1120" s="584"/>
      <c r="AU1120" s="585" t="str">
        <f t="shared" si="185"/>
        <v/>
      </c>
      <c r="AV1120" s="585" t="str">
        <f t="shared" si="186"/>
        <v/>
      </c>
      <c r="AW1120" s="479"/>
      <c r="AX1120" s="479"/>
      <c r="AY1120" s="587" t="str">
        <f t="shared" si="192"/>
        <v/>
      </c>
      <c r="AZ1120" s="587" t="str">
        <f t="shared" si="193"/>
        <v/>
      </c>
      <c r="BA1120" s="587" t="str">
        <f t="shared" si="194"/>
        <v/>
      </c>
      <c r="BB1120" s="587" t="str">
        <f t="shared" si="195"/>
        <v/>
      </c>
      <c r="BC1120" s="587" t="str">
        <f t="shared" si="196"/>
        <v/>
      </c>
      <c r="BD1120" s="587" t="str">
        <f t="shared" si="197"/>
        <v/>
      </c>
      <c r="BE1120" s="808"/>
      <c r="BF1120" s="646"/>
      <c r="BG1120" s="649"/>
      <c r="BH1120" s="649"/>
    </row>
    <row r="1121" spans="2:60" ht="13.5" customHeight="1" x14ac:dyDescent="0.25">
      <c r="B1121" s="401"/>
      <c r="D1121" s="416">
        <f t="shared" si="248"/>
        <v>1111</v>
      </c>
      <c r="E1121" s="534"/>
      <c r="F1121" s="534"/>
      <c r="G1121" s="534"/>
      <c r="H1121" s="534"/>
      <c r="I1121" s="571"/>
      <c r="J1121" s="571"/>
      <c r="K1121" s="571"/>
      <c r="L1121" s="571"/>
      <c r="M1121" s="571"/>
      <c r="N1121" s="484"/>
      <c r="O1121" s="484"/>
      <c r="P1121" s="586"/>
      <c r="Q1121" s="571"/>
      <c r="R1121" s="571"/>
      <c r="S1121" s="571"/>
      <c r="T1121" s="899"/>
      <c r="U1121" s="756"/>
      <c r="V1121" s="756"/>
      <c r="W1121" s="581"/>
      <c r="X1121" s="571"/>
      <c r="Y1121" s="571"/>
      <c r="Z1121" s="571"/>
      <c r="AA1121" s="791"/>
      <c r="AB1121" s="583"/>
      <c r="AC1121" s="571"/>
      <c r="AD1121" s="813"/>
      <c r="AE1121" s="646"/>
      <c r="AF1121" s="730"/>
      <c r="AG1121" s="646"/>
      <c r="AH1121" s="730"/>
      <c r="AI1121" s="646"/>
      <c r="AJ1121" s="416">
        <f t="shared" si="247"/>
        <v>1111</v>
      </c>
      <c r="AK1121" s="416" t="str">
        <f t="shared" si="191"/>
        <v/>
      </c>
      <c r="AL1121" s="416" t="str">
        <f t="shared" ref="AL1121:AL1152" si="253">IF(G1121="","",G1121)</f>
        <v/>
      </c>
      <c r="AM1121" s="416" t="str">
        <f t="shared" ref="AM1121:AM1152" si="254">IF(H1121="","",H1121)</f>
        <v/>
      </c>
      <c r="AN1121" s="731"/>
      <c r="AO1121" s="732"/>
      <c r="AP1121" s="732"/>
      <c r="AQ1121" s="479"/>
      <c r="AR1121" s="479"/>
      <c r="AS1121" s="584"/>
      <c r="AT1121" s="584"/>
      <c r="AU1121" s="585" t="str">
        <f t="shared" si="185"/>
        <v/>
      </c>
      <c r="AV1121" s="585" t="str">
        <f t="shared" si="186"/>
        <v/>
      </c>
      <c r="AW1121" s="479"/>
      <c r="AX1121" s="479"/>
      <c r="AY1121" s="587" t="str">
        <f t="shared" si="192"/>
        <v/>
      </c>
      <c r="AZ1121" s="587" t="str">
        <f t="shared" si="193"/>
        <v/>
      </c>
      <c r="BA1121" s="587" t="str">
        <f t="shared" si="194"/>
        <v/>
      </c>
      <c r="BB1121" s="587" t="str">
        <f t="shared" si="195"/>
        <v/>
      </c>
      <c r="BC1121" s="587" t="str">
        <f t="shared" si="196"/>
        <v/>
      </c>
      <c r="BD1121" s="587" t="str">
        <f t="shared" si="197"/>
        <v/>
      </c>
      <c r="BE1121" s="808"/>
      <c r="BF1121" s="646"/>
      <c r="BG1121" s="649"/>
      <c r="BH1121" s="649"/>
    </row>
    <row r="1122" spans="2:60" ht="13.5" customHeight="1" x14ac:dyDescent="0.25">
      <c r="B1122" s="401"/>
      <c r="D1122" s="416">
        <f t="shared" si="248"/>
        <v>1112</v>
      </c>
      <c r="E1122" s="534"/>
      <c r="F1122" s="534"/>
      <c r="G1122" s="534"/>
      <c r="H1122" s="534"/>
      <c r="I1122" s="571"/>
      <c r="J1122" s="571"/>
      <c r="K1122" s="571"/>
      <c r="L1122" s="571"/>
      <c r="M1122" s="571"/>
      <c r="N1122" s="484"/>
      <c r="O1122" s="484"/>
      <c r="P1122" s="586"/>
      <c r="Q1122" s="571"/>
      <c r="R1122" s="571"/>
      <c r="S1122" s="571"/>
      <c r="T1122" s="899"/>
      <c r="U1122" s="756"/>
      <c r="V1122" s="756"/>
      <c r="W1122" s="581"/>
      <c r="X1122" s="571"/>
      <c r="Y1122" s="571"/>
      <c r="Z1122" s="571"/>
      <c r="AA1122" s="791"/>
      <c r="AB1122" s="583"/>
      <c r="AC1122" s="571"/>
      <c r="AD1122" s="813"/>
      <c r="AE1122" s="646"/>
      <c r="AF1122" s="730"/>
      <c r="AG1122" s="646"/>
      <c r="AH1122" s="730"/>
      <c r="AI1122" s="646"/>
      <c r="AJ1122" s="416">
        <f t="shared" ref="AJ1122:AJ1149" si="255">AJ1121+1</f>
        <v>1112</v>
      </c>
      <c r="AK1122" s="416" t="str">
        <f t="shared" si="191"/>
        <v/>
      </c>
      <c r="AL1122" s="416" t="str">
        <f t="shared" si="253"/>
        <v/>
      </c>
      <c r="AM1122" s="416" t="str">
        <f t="shared" si="254"/>
        <v/>
      </c>
      <c r="AN1122" s="731"/>
      <c r="AO1122" s="732"/>
      <c r="AP1122" s="732"/>
      <c r="AQ1122" s="479"/>
      <c r="AR1122" s="479"/>
      <c r="AS1122" s="584"/>
      <c r="AT1122" s="584"/>
      <c r="AU1122" s="585" t="str">
        <f t="shared" si="185"/>
        <v/>
      </c>
      <c r="AV1122" s="585" t="str">
        <f t="shared" si="186"/>
        <v/>
      </c>
      <c r="AW1122" s="479"/>
      <c r="AX1122" s="479"/>
      <c r="AY1122" s="587" t="str">
        <f t="shared" si="192"/>
        <v/>
      </c>
      <c r="AZ1122" s="587" t="str">
        <f t="shared" si="193"/>
        <v/>
      </c>
      <c r="BA1122" s="587" t="str">
        <f t="shared" si="194"/>
        <v/>
      </c>
      <c r="BB1122" s="587" t="str">
        <f t="shared" si="195"/>
        <v/>
      </c>
      <c r="BC1122" s="587" t="str">
        <f t="shared" si="196"/>
        <v/>
      </c>
      <c r="BD1122" s="587" t="str">
        <f t="shared" si="197"/>
        <v/>
      </c>
      <c r="BE1122" s="808"/>
      <c r="BF1122" s="646"/>
      <c r="BG1122" s="649"/>
      <c r="BH1122" s="649"/>
    </row>
    <row r="1123" spans="2:60" ht="13.5" customHeight="1" x14ac:dyDescent="0.25">
      <c r="B1123" s="401"/>
      <c r="D1123" s="416">
        <f t="shared" si="248"/>
        <v>1113</v>
      </c>
      <c r="E1123" s="534"/>
      <c r="F1123" s="534"/>
      <c r="G1123" s="534"/>
      <c r="H1123" s="534"/>
      <c r="I1123" s="571"/>
      <c r="J1123" s="571"/>
      <c r="K1123" s="571"/>
      <c r="L1123" s="571"/>
      <c r="M1123" s="571"/>
      <c r="N1123" s="484"/>
      <c r="O1123" s="484"/>
      <c r="P1123" s="586"/>
      <c r="Q1123" s="571"/>
      <c r="R1123" s="571"/>
      <c r="S1123" s="571"/>
      <c r="T1123" s="899"/>
      <c r="U1123" s="756"/>
      <c r="V1123" s="756"/>
      <c r="W1123" s="581"/>
      <c r="X1123" s="571"/>
      <c r="Y1123" s="571"/>
      <c r="Z1123" s="571"/>
      <c r="AA1123" s="791"/>
      <c r="AB1123" s="583"/>
      <c r="AC1123" s="571"/>
      <c r="AD1123" s="813"/>
      <c r="AE1123" s="646"/>
      <c r="AF1123" s="730"/>
      <c r="AG1123" s="646"/>
      <c r="AH1123" s="730"/>
      <c r="AI1123" s="646"/>
      <c r="AJ1123" s="416">
        <f t="shared" si="255"/>
        <v>1113</v>
      </c>
      <c r="AK1123" s="416" t="str">
        <f t="shared" si="191"/>
        <v/>
      </c>
      <c r="AL1123" s="416" t="str">
        <f t="shared" si="253"/>
        <v/>
      </c>
      <c r="AM1123" s="416" t="str">
        <f t="shared" si="254"/>
        <v/>
      </c>
      <c r="AN1123" s="731"/>
      <c r="AO1123" s="732"/>
      <c r="AP1123" s="732"/>
      <c r="AQ1123" s="479"/>
      <c r="AR1123" s="479"/>
      <c r="AS1123" s="584"/>
      <c r="AT1123" s="584"/>
      <c r="AU1123" s="585" t="str">
        <f t="shared" si="185"/>
        <v/>
      </c>
      <c r="AV1123" s="585" t="str">
        <f t="shared" si="186"/>
        <v/>
      </c>
      <c r="AW1123" s="479"/>
      <c r="AX1123" s="479"/>
      <c r="AY1123" s="587" t="str">
        <f t="shared" si="192"/>
        <v/>
      </c>
      <c r="AZ1123" s="587" t="str">
        <f t="shared" si="193"/>
        <v/>
      </c>
      <c r="BA1123" s="587" t="str">
        <f t="shared" si="194"/>
        <v/>
      </c>
      <c r="BB1123" s="587" t="str">
        <f t="shared" si="195"/>
        <v/>
      </c>
      <c r="BC1123" s="587" t="str">
        <f t="shared" si="196"/>
        <v/>
      </c>
      <c r="BD1123" s="587" t="str">
        <f t="shared" si="197"/>
        <v/>
      </c>
      <c r="BE1123" s="808"/>
      <c r="BF1123" s="646"/>
      <c r="BG1123" s="649"/>
      <c r="BH1123" s="649"/>
    </row>
    <row r="1124" spans="2:60" ht="13.5" customHeight="1" x14ac:dyDescent="0.25">
      <c r="B1124" s="401"/>
      <c r="D1124" s="416">
        <f t="shared" ref="D1124:D1150" si="256">D1123+1</f>
        <v>1114</v>
      </c>
      <c r="E1124" s="534"/>
      <c r="F1124" s="534"/>
      <c r="G1124" s="534"/>
      <c r="H1124" s="534"/>
      <c r="I1124" s="571"/>
      <c r="J1124" s="571"/>
      <c r="K1124" s="571"/>
      <c r="L1124" s="571"/>
      <c r="M1124" s="571"/>
      <c r="N1124" s="484"/>
      <c r="O1124" s="484"/>
      <c r="P1124" s="586"/>
      <c r="Q1124" s="571"/>
      <c r="R1124" s="571"/>
      <c r="S1124" s="571"/>
      <c r="T1124" s="899"/>
      <c r="U1124" s="756"/>
      <c r="V1124" s="756"/>
      <c r="W1124" s="581"/>
      <c r="X1124" s="571"/>
      <c r="Y1124" s="571"/>
      <c r="Z1124" s="571"/>
      <c r="AA1124" s="791"/>
      <c r="AB1124" s="583"/>
      <c r="AC1124" s="571"/>
      <c r="AD1124" s="813"/>
      <c r="AE1124" s="646"/>
      <c r="AF1124" s="730"/>
      <c r="AG1124" s="646"/>
      <c r="AH1124" s="730"/>
      <c r="AI1124" s="646"/>
      <c r="AJ1124" s="416">
        <f t="shared" si="255"/>
        <v>1114</v>
      </c>
      <c r="AK1124" s="416" t="str">
        <f t="shared" si="191"/>
        <v/>
      </c>
      <c r="AL1124" s="416" t="str">
        <f t="shared" si="253"/>
        <v/>
      </c>
      <c r="AM1124" s="416" t="str">
        <f t="shared" si="254"/>
        <v/>
      </c>
      <c r="AN1124" s="731"/>
      <c r="AO1124" s="732"/>
      <c r="AP1124" s="732"/>
      <c r="AQ1124" s="479"/>
      <c r="AR1124" s="479"/>
      <c r="AS1124" s="584"/>
      <c r="AT1124" s="584"/>
      <c r="AU1124" s="585" t="str">
        <f t="shared" si="185"/>
        <v/>
      </c>
      <c r="AV1124" s="585" t="str">
        <f t="shared" si="186"/>
        <v/>
      </c>
      <c r="AW1124" s="479"/>
      <c r="AX1124" s="479"/>
      <c r="AY1124" s="587" t="str">
        <f t="shared" si="192"/>
        <v/>
      </c>
      <c r="AZ1124" s="587" t="str">
        <f t="shared" si="193"/>
        <v/>
      </c>
      <c r="BA1124" s="587" t="str">
        <f t="shared" si="194"/>
        <v/>
      </c>
      <c r="BB1124" s="587" t="str">
        <f t="shared" si="195"/>
        <v/>
      </c>
      <c r="BC1124" s="587" t="str">
        <f t="shared" si="196"/>
        <v/>
      </c>
      <c r="BD1124" s="587" t="str">
        <f t="shared" si="197"/>
        <v/>
      </c>
      <c r="BE1124" s="808"/>
      <c r="BF1124" s="646"/>
      <c r="BG1124" s="649"/>
      <c r="BH1124" s="649"/>
    </row>
    <row r="1125" spans="2:60" ht="13.5" customHeight="1" x14ac:dyDescent="0.25">
      <c r="B1125" s="401"/>
      <c r="D1125" s="416">
        <f t="shared" si="256"/>
        <v>1115</v>
      </c>
      <c r="E1125" s="534"/>
      <c r="F1125" s="534"/>
      <c r="G1125" s="534"/>
      <c r="H1125" s="534"/>
      <c r="I1125" s="571"/>
      <c r="J1125" s="571"/>
      <c r="K1125" s="571"/>
      <c r="L1125" s="571"/>
      <c r="M1125" s="571"/>
      <c r="N1125" s="484"/>
      <c r="O1125" s="484"/>
      <c r="P1125" s="586"/>
      <c r="Q1125" s="571"/>
      <c r="R1125" s="571"/>
      <c r="S1125" s="571"/>
      <c r="T1125" s="899"/>
      <c r="U1125" s="756"/>
      <c r="V1125" s="756"/>
      <c r="W1125" s="581"/>
      <c r="X1125" s="571"/>
      <c r="Y1125" s="571"/>
      <c r="Z1125" s="571"/>
      <c r="AA1125" s="791"/>
      <c r="AB1125" s="583"/>
      <c r="AC1125" s="571"/>
      <c r="AD1125" s="813"/>
      <c r="AE1125" s="646"/>
      <c r="AF1125" s="730"/>
      <c r="AG1125" s="646"/>
      <c r="AH1125" s="730"/>
      <c r="AI1125" s="646"/>
      <c r="AJ1125" s="416">
        <f t="shared" si="255"/>
        <v>1115</v>
      </c>
      <c r="AK1125" s="416" t="str">
        <f t="shared" si="191"/>
        <v/>
      </c>
      <c r="AL1125" s="416" t="str">
        <f t="shared" si="253"/>
        <v/>
      </c>
      <c r="AM1125" s="416" t="str">
        <f t="shared" si="254"/>
        <v/>
      </c>
      <c r="AN1125" s="731"/>
      <c r="AO1125" s="732"/>
      <c r="AP1125" s="732"/>
      <c r="AQ1125" s="479"/>
      <c r="AR1125" s="479"/>
      <c r="AS1125" s="584"/>
      <c r="AT1125" s="584"/>
      <c r="AU1125" s="585" t="str">
        <f t="shared" si="185"/>
        <v/>
      </c>
      <c r="AV1125" s="585" t="str">
        <f t="shared" si="186"/>
        <v/>
      </c>
      <c r="AW1125" s="479"/>
      <c r="AX1125" s="479"/>
      <c r="AY1125" s="587" t="str">
        <f t="shared" si="192"/>
        <v/>
      </c>
      <c r="AZ1125" s="587" t="str">
        <f t="shared" si="193"/>
        <v/>
      </c>
      <c r="BA1125" s="587" t="str">
        <f t="shared" si="194"/>
        <v/>
      </c>
      <c r="BB1125" s="587" t="str">
        <f t="shared" si="195"/>
        <v/>
      </c>
      <c r="BC1125" s="587" t="str">
        <f t="shared" si="196"/>
        <v/>
      </c>
      <c r="BD1125" s="587" t="str">
        <f t="shared" si="197"/>
        <v/>
      </c>
      <c r="BE1125" s="808"/>
      <c r="BF1125" s="646"/>
      <c r="BG1125" s="649"/>
      <c r="BH1125" s="649"/>
    </row>
    <row r="1126" spans="2:60" ht="13.5" customHeight="1" x14ac:dyDescent="0.25">
      <c r="B1126" s="401"/>
      <c r="D1126" s="416">
        <f t="shared" si="256"/>
        <v>1116</v>
      </c>
      <c r="E1126" s="534"/>
      <c r="F1126" s="534"/>
      <c r="G1126" s="534"/>
      <c r="H1126" s="534"/>
      <c r="I1126" s="571"/>
      <c r="J1126" s="571"/>
      <c r="K1126" s="571"/>
      <c r="L1126" s="571"/>
      <c r="M1126" s="571"/>
      <c r="N1126" s="484"/>
      <c r="O1126" s="484"/>
      <c r="P1126" s="586"/>
      <c r="Q1126" s="571"/>
      <c r="R1126" s="571"/>
      <c r="S1126" s="571"/>
      <c r="T1126" s="899"/>
      <c r="U1126" s="756"/>
      <c r="V1126" s="756"/>
      <c r="W1126" s="581"/>
      <c r="X1126" s="571"/>
      <c r="Y1126" s="571"/>
      <c r="Z1126" s="571"/>
      <c r="AA1126" s="791"/>
      <c r="AB1126" s="583"/>
      <c r="AC1126" s="571"/>
      <c r="AD1126" s="813"/>
      <c r="AE1126" s="646"/>
      <c r="AF1126" s="730"/>
      <c r="AG1126" s="646"/>
      <c r="AH1126" s="730"/>
      <c r="AI1126" s="646"/>
      <c r="AJ1126" s="416">
        <f t="shared" si="255"/>
        <v>1116</v>
      </c>
      <c r="AK1126" s="416" t="str">
        <f t="shared" si="191"/>
        <v/>
      </c>
      <c r="AL1126" s="416" t="str">
        <f t="shared" si="253"/>
        <v/>
      </c>
      <c r="AM1126" s="416" t="str">
        <f t="shared" si="254"/>
        <v/>
      </c>
      <c r="AN1126" s="731"/>
      <c r="AO1126" s="732"/>
      <c r="AP1126" s="732"/>
      <c r="AQ1126" s="479"/>
      <c r="AR1126" s="479"/>
      <c r="AS1126" s="584"/>
      <c r="AT1126" s="584"/>
      <c r="AU1126" s="585" t="str">
        <f t="shared" si="185"/>
        <v/>
      </c>
      <c r="AV1126" s="585" t="str">
        <f t="shared" si="186"/>
        <v/>
      </c>
      <c r="AW1126" s="479"/>
      <c r="AX1126" s="479"/>
      <c r="AY1126" s="587" t="str">
        <f t="shared" si="192"/>
        <v/>
      </c>
      <c r="AZ1126" s="587" t="str">
        <f t="shared" si="193"/>
        <v/>
      </c>
      <c r="BA1126" s="587" t="str">
        <f t="shared" si="194"/>
        <v/>
      </c>
      <c r="BB1126" s="587" t="str">
        <f t="shared" si="195"/>
        <v/>
      </c>
      <c r="BC1126" s="587" t="str">
        <f t="shared" si="196"/>
        <v/>
      </c>
      <c r="BD1126" s="587" t="str">
        <f t="shared" si="197"/>
        <v/>
      </c>
      <c r="BE1126" s="808"/>
      <c r="BF1126" s="646"/>
      <c r="BG1126" s="649"/>
      <c r="BH1126" s="649"/>
    </row>
    <row r="1127" spans="2:60" ht="13.5" customHeight="1" x14ac:dyDescent="0.25">
      <c r="B1127" s="401"/>
      <c r="D1127" s="416">
        <f t="shared" si="256"/>
        <v>1117</v>
      </c>
      <c r="E1127" s="534"/>
      <c r="F1127" s="534"/>
      <c r="G1127" s="534"/>
      <c r="H1127" s="534"/>
      <c r="I1127" s="571"/>
      <c r="J1127" s="571"/>
      <c r="K1127" s="571"/>
      <c r="L1127" s="571"/>
      <c r="M1127" s="571"/>
      <c r="N1127" s="484"/>
      <c r="O1127" s="484"/>
      <c r="P1127" s="586"/>
      <c r="Q1127" s="571"/>
      <c r="R1127" s="571"/>
      <c r="S1127" s="571"/>
      <c r="T1127" s="899"/>
      <c r="U1127" s="756"/>
      <c r="V1127" s="756"/>
      <c r="W1127" s="581"/>
      <c r="X1127" s="571"/>
      <c r="Y1127" s="571"/>
      <c r="Z1127" s="571"/>
      <c r="AA1127" s="791"/>
      <c r="AB1127" s="583"/>
      <c r="AC1127" s="571"/>
      <c r="AD1127" s="813"/>
      <c r="AE1127" s="646"/>
      <c r="AF1127" s="730"/>
      <c r="AG1127" s="646"/>
      <c r="AH1127" s="730"/>
      <c r="AI1127" s="646"/>
      <c r="AJ1127" s="416">
        <f t="shared" si="255"/>
        <v>1117</v>
      </c>
      <c r="AK1127" s="416" t="str">
        <f t="shared" ref="AK1127:AK1158" si="257">IF(E1127="","",E1127)</f>
        <v/>
      </c>
      <c r="AL1127" s="416" t="str">
        <f t="shared" si="253"/>
        <v/>
      </c>
      <c r="AM1127" s="416" t="str">
        <f t="shared" si="254"/>
        <v/>
      </c>
      <c r="AN1127" s="731"/>
      <c r="AO1127" s="732"/>
      <c r="AP1127" s="732"/>
      <c r="AQ1127" s="479"/>
      <c r="AR1127" s="479"/>
      <c r="AS1127" s="584"/>
      <c r="AT1127" s="584"/>
      <c r="AU1127" s="585" t="str">
        <f t="shared" si="185"/>
        <v/>
      </c>
      <c r="AV1127" s="585" t="str">
        <f t="shared" si="186"/>
        <v/>
      </c>
      <c r="AW1127" s="479"/>
      <c r="AX1127" s="479"/>
      <c r="AY1127" s="587" t="str">
        <f t="shared" ref="AY1127:AY1158" si="258">IF(Q1127="○",IF(AW1127="",AU1127,AW1127),"")</f>
        <v/>
      </c>
      <c r="AZ1127" s="587" t="str">
        <f t="shared" ref="AZ1127:AZ1158" si="259">IF(Q1127="○",IF(AX1127="",AV1127,AX1127),"")</f>
        <v/>
      </c>
      <c r="BA1127" s="587" t="str">
        <f t="shared" ref="BA1127:BA1158" si="260">IF(R1127="○",IF(AW1127="",AU1127,AW1127),"")</f>
        <v/>
      </c>
      <c r="BB1127" s="587" t="str">
        <f t="shared" ref="BB1127:BB1158" si="261">IF(R1127="○",IF(AX1127="",AV1127,AX1127),"")</f>
        <v/>
      </c>
      <c r="BC1127" s="587" t="str">
        <f t="shared" ref="BC1127:BC1158" si="262">IF(S1127="○",IF(AW1127="",AU1127,AW1127),"")</f>
        <v/>
      </c>
      <c r="BD1127" s="587" t="str">
        <f t="shared" ref="BD1127:BD1158" si="263">IF(S1127="○",IF(AX1127="",AV1127,AX1127),"")</f>
        <v/>
      </c>
      <c r="BE1127" s="808"/>
      <c r="BF1127" s="646"/>
      <c r="BG1127" s="649"/>
      <c r="BH1127" s="649"/>
    </row>
    <row r="1128" spans="2:60" ht="13.5" customHeight="1" x14ac:dyDescent="0.25">
      <c r="B1128" s="401"/>
      <c r="D1128" s="416">
        <f t="shared" si="256"/>
        <v>1118</v>
      </c>
      <c r="E1128" s="534"/>
      <c r="F1128" s="534"/>
      <c r="G1128" s="534"/>
      <c r="H1128" s="534"/>
      <c r="I1128" s="571"/>
      <c r="J1128" s="571"/>
      <c r="K1128" s="571"/>
      <c r="L1128" s="571"/>
      <c r="M1128" s="571"/>
      <c r="N1128" s="484"/>
      <c r="O1128" s="484"/>
      <c r="P1128" s="586"/>
      <c r="Q1128" s="571"/>
      <c r="R1128" s="571"/>
      <c r="S1128" s="571"/>
      <c r="T1128" s="899"/>
      <c r="U1128" s="756"/>
      <c r="V1128" s="756"/>
      <c r="W1128" s="581"/>
      <c r="X1128" s="571"/>
      <c r="Y1128" s="571"/>
      <c r="Z1128" s="571"/>
      <c r="AA1128" s="791"/>
      <c r="AB1128" s="583"/>
      <c r="AC1128" s="571"/>
      <c r="AD1128" s="813"/>
      <c r="AE1128" s="646"/>
      <c r="AF1128" s="730"/>
      <c r="AG1128" s="646"/>
      <c r="AH1128" s="730"/>
      <c r="AI1128" s="646"/>
      <c r="AJ1128" s="416">
        <f t="shared" si="255"/>
        <v>1118</v>
      </c>
      <c r="AK1128" s="416" t="str">
        <f t="shared" si="257"/>
        <v/>
      </c>
      <c r="AL1128" s="416" t="str">
        <f t="shared" si="253"/>
        <v/>
      </c>
      <c r="AM1128" s="416" t="str">
        <f t="shared" si="254"/>
        <v/>
      </c>
      <c r="AN1128" s="731"/>
      <c r="AO1128" s="732"/>
      <c r="AP1128" s="732"/>
      <c r="AQ1128" s="479"/>
      <c r="AR1128" s="479"/>
      <c r="AS1128" s="584"/>
      <c r="AT1128" s="584"/>
      <c r="AU1128" s="585" t="str">
        <f t="shared" si="185"/>
        <v/>
      </c>
      <c r="AV1128" s="585" t="str">
        <f t="shared" si="186"/>
        <v/>
      </c>
      <c r="AW1128" s="479"/>
      <c r="AX1128" s="479"/>
      <c r="AY1128" s="587" t="str">
        <f t="shared" si="258"/>
        <v/>
      </c>
      <c r="AZ1128" s="587" t="str">
        <f t="shared" si="259"/>
        <v/>
      </c>
      <c r="BA1128" s="587" t="str">
        <f t="shared" si="260"/>
        <v/>
      </c>
      <c r="BB1128" s="587" t="str">
        <f t="shared" si="261"/>
        <v/>
      </c>
      <c r="BC1128" s="587" t="str">
        <f t="shared" si="262"/>
        <v/>
      </c>
      <c r="BD1128" s="587" t="str">
        <f t="shared" si="263"/>
        <v/>
      </c>
      <c r="BE1128" s="808"/>
      <c r="BF1128" s="646"/>
      <c r="BG1128" s="649"/>
      <c r="BH1128" s="649"/>
    </row>
    <row r="1129" spans="2:60" ht="13.5" customHeight="1" x14ac:dyDescent="0.25">
      <c r="B1129" s="401"/>
      <c r="D1129" s="416">
        <f t="shared" si="256"/>
        <v>1119</v>
      </c>
      <c r="E1129" s="534"/>
      <c r="F1129" s="534"/>
      <c r="G1129" s="534"/>
      <c r="H1129" s="534"/>
      <c r="I1129" s="571"/>
      <c r="J1129" s="571"/>
      <c r="K1129" s="571"/>
      <c r="L1129" s="571"/>
      <c r="M1129" s="571"/>
      <c r="N1129" s="484"/>
      <c r="O1129" s="484"/>
      <c r="P1129" s="586"/>
      <c r="Q1129" s="571"/>
      <c r="R1129" s="571"/>
      <c r="S1129" s="571"/>
      <c r="T1129" s="899"/>
      <c r="U1129" s="756"/>
      <c r="V1129" s="756"/>
      <c r="W1129" s="581"/>
      <c r="X1129" s="571"/>
      <c r="Y1129" s="571"/>
      <c r="Z1129" s="571"/>
      <c r="AA1129" s="791"/>
      <c r="AB1129" s="583"/>
      <c r="AC1129" s="571"/>
      <c r="AD1129" s="813"/>
      <c r="AE1129" s="646"/>
      <c r="AF1129" s="730"/>
      <c r="AG1129" s="646"/>
      <c r="AH1129" s="730"/>
      <c r="AI1129" s="646"/>
      <c r="AJ1129" s="416">
        <f t="shared" si="255"/>
        <v>1119</v>
      </c>
      <c r="AK1129" s="416" t="str">
        <f t="shared" si="257"/>
        <v/>
      </c>
      <c r="AL1129" s="416" t="str">
        <f t="shared" si="253"/>
        <v/>
      </c>
      <c r="AM1129" s="416" t="str">
        <f t="shared" si="254"/>
        <v/>
      </c>
      <c r="AN1129" s="731"/>
      <c r="AO1129" s="732"/>
      <c r="AP1129" s="732"/>
      <c r="AQ1129" s="479"/>
      <c r="AR1129" s="479"/>
      <c r="AS1129" s="584"/>
      <c r="AT1129" s="584"/>
      <c r="AU1129" s="585" t="str">
        <f t="shared" si="185"/>
        <v/>
      </c>
      <c r="AV1129" s="585" t="str">
        <f t="shared" si="186"/>
        <v/>
      </c>
      <c r="AW1129" s="479"/>
      <c r="AX1129" s="479"/>
      <c r="AY1129" s="587" t="str">
        <f t="shared" si="258"/>
        <v/>
      </c>
      <c r="AZ1129" s="587" t="str">
        <f t="shared" si="259"/>
        <v/>
      </c>
      <c r="BA1129" s="587" t="str">
        <f t="shared" si="260"/>
        <v/>
      </c>
      <c r="BB1129" s="587" t="str">
        <f t="shared" si="261"/>
        <v/>
      </c>
      <c r="BC1129" s="587" t="str">
        <f t="shared" si="262"/>
        <v/>
      </c>
      <c r="BD1129" s="587" t="str">
        <f t="shared" si="263"/>
        <v/>
      </c>
      <c r="BE1129" s="808"/>
      <c r="BF1129" s="646"/>
      <c r="BG1129" s="649"/>
      <c r="BH1129" s="649"/>
    </row>
    <row r="1130" spans="2:60" ht="13.5" customHeight="1" x14ac:dyDescent="0.25">
      <c r="B1130" s="401"/>
      <c r="D1130" s="416">
        <f t="shared" si="256"/>
        <v>1120</v>
      </c>
      <c r="E1130" s="534"/>
      <c r="F1130" s="534"/>
      <c r="G1130" s="534"/>
      <c r="H1130" s="534"/>
      <c r="I1130" s="571"/>
      <c r="J1130" s="571"/>
      <c r="K1130" s="571"/>
      <c r="L1130" s="571"/>
      <c r="M1130" s="571"/>
      <c r="N1130" s="484"/>
      <c r="O1130" s="484"/>
      <c r="P1130" s="586"/>
      <c r="Q1130" s="571"/>
      <c r="R1130" s="571"/>
      <c r="S1130" s="571"/>
      <c r="T1130" s="899"/>
      <c r="U1130" s="756"/>
      <c r="V1130" s="756"/>
      <c r="W1130" s="581"/>
      <c r="X1130" s="571"/>
      <c r="Y1130" s="571"/>
      <c r="Z1130" s="571"/>
      <c r="AA1130" s="791"/>
      <c r="AB1130" s="583"/>
      <c r="AC1130" s="571"/>
      <c r="AD1130" s="813"/>
      <c r="AE1130" s="646"/>
      <c r="AF1130" s="730"/>
      <c r="AG1130" s="646"/>
      <c r="AH1130" s="730"/>
      <c r="AI1130" s="646"/>
      <c r="AJ1130" s="416">
        <f t="shared" si="255"/>
        <v>1120</v>
      </c>
      <c r="AK1130" s="416" t="str">
        <f t="shared" si="257"/>
        <v/>
      </c>
      <c r="AL1130" s="416" t="str">
        <f t="shared" si="253"/>
        <v/>
      </c>
      <c r="AM1130" s="416" t="str">
        <f t="shared" si="254"/>
        <v/>
      </c>
      <c r="AN1130" s="731"/>
      <c r="AO1130" s="732"/>
      <c r="AP1130" s="732"/>
      <c r="AQ1130" s="479"/>
      <c r="AR1130" s="479"/>
      <c r="AS1130" s="584"/>
      <c r="AT1130" s="584"/>
      <c r="AU1130" s="585" t="str">
        <f t="shared" si="185"/>
        <v/>
      </c>
      <c r="AV1130" s="585" t="str">
        <f t="shared" si="186"/>
        <v/>
      </c>
      <c r="AW1130" s="479"/>
      <c r="AX1130" s="479"/>
      <c r="AY1130" s="587" t="str">
        <f t="shared" si="258"/>
        <v/>
      </c>
      <c r="AZ1130" s="587" t="str">
        <f t="shared" si="259"/>
        <v/>
      </c>
      <c r="BA1130" s="587" t="str">
        <f t="shared" si="260"/>
        <v/>
      </c>
      <c r="BB1130" s="587" t="str">
        <f t="shared" si="261"/>
        <v/>
      </c>
      <c r="BC1130" s="587" t="str">
        <f t="shared" si="262"/>
        <v/>
      </c>
      <c r="BD1130" s="587" t="str">
        <f t="shared" si="263"/>
        <v/>
      </c>
      <c r="BE1130" s="808"/>
      <c r="BF1130" s="646"/>
      <c r="BG1130" s="649"/>
      <c r="BH1130" s="649"/>
    </row>
    <row r="1131" spans="2:60" ht="13.5" customHeight="1" x14ac:dyDescent="0.25">
      <c r="B1131" s="401"/>
      <c r="D1131" s="416">
        <f t="shared" si="256"/>
        <v>1121</v>
      </c>
      <c r="E1131" s="534"/>
      <c r="F1131" s="534"/>
      <c r="G1131" s="534"/>
      <c r="H1131" s="534"/>
      <c r="I1131" s="571"/>
      <c r="J1131" s="571"/>
      <c r="K1131" s="571"/>
      <c r="L1131" s="571"/>
      <c r="M1131" s="571"/>
      <c r="N1131" s="484"/>
      <c r="O1131" s="484"/>
      <c r="P1131" s="586"/>
      <c r="Q1131" s="571"/>
      <c r="R1131" s="571"/>
      <c r="S1131" s="571"/>
      <c r="T1131" s="899"/>
      <c r="U1131" s="756"/>
      <c r="V1131" s="756"/>
      <c r="W1131" s="581"/>
      <c r="X1131" s="571"/>
      <c r="Y1131" s="571"/>
      <c r="Z1131" s="571"/>
      <c r="AA1131" s="791"/>
      <c r="AB1131" s="583"/>
      <c r="AC1131" s="571"/>
      <c r="AD1131" s="813"/>
      <c r="AE1131" s="646"/>
      <c r="AF1131" s="730"/>
      <c r="AG1131" s="646"/>
      <c r="AH1131" s="730"/>
      <c r="AI1131" s="646"/>
      <c r="AJ1131" s="416">
        <f t="shared" si="255"/>
        <v>1121</v>
      </c>
      <c r="AK1131" s="416" t="str">
        <f t="shared" si="257"/>
        <v/>
      </c>
      <c r="AL1131" s="416" t="str">
        <f t="shared" si="253"/>
        <v/>
      </c>
      <c r="AM1131" s="416" t="str">
        <f t="shared" si="254"/>
        <v/>
      </c>
      <c r="AN1131" s="731"/>
      <c r="AO1131" s="732"/>
      <c r="AP1131" s="732"/>
      <c r="AQ1131" s="479"/>
      <c r="AR1131" s="479"/>
      <c r="AS1131" s="584"/>
      <c r="AT1131" s="584"/>
      <c r="AU1131" s="585" t="str">
        <f t="shared" si="185"/>
        <v/>
      </c>
      <c r="AV1131" s="585" t="str">
        <f t="shared" si="186"/>
        <v/>
      </c>
      <c r="AW1131" s="479"/>
      <c r="AX1131" s="479"/>
      <c r="AY1131" s="587" t="str">
        <f t="shared" si="258"/>
        <v/>
      </c>
      <c r="AZ1131" s="587" t="str">
        <f t="shared" si="259"/>
        <v/>
      </c>
      <c r="BA1131" s="587" t="str">
        <f t="shared" si="260"/>
        <v/>
      </c>
      <c r="BB1131" s="587" t="str">
        <f t="shared" si="261"/>
        <v/>
      </c>
      <c r="BC1131" s="587" t="str">
        <f t="shared" si="262"/>
        <v/>
      </c>
      <c r="BD1131" s="587" t="str">
        <f t="shared" si="263"/>
        <v/>
      </c>
      <c r="BE1131" s="808"/>
      <c r="BF1131" s="646"/>
      <c r="BG1131" s="649"/>
      <c r="BH1131" s="649"/>
    </row>
    <row r="1132" spans="2:60" ht="13.5" customHeight="1" x14ac:dyDescent="0.25">
      <c r="B1132" s="401"/>
      <c r="D1132" s="416">
        <f t="shared" si="256"/>
        <v>1122</v>
      </c>
      <c r="E1132" s="534"/>
      <c r="F1132" s="534"/>
      <c r="G1132" s="534"/>
      <c r="H1132" s="534"/>
      <c r="I1132" s="571"/>
      <c r="J1132" s="571"/>
      <c r="K1132" s="571"/>
      <c r="L1132" s="571"/>
      <c r="M1132" s="571"/>
      <c r="N1132" s="484"/>
      <c r="O1132" s="484"/>
      <c r="P1132" s="586"/>
      <c r="Q1132" s="571"/>
      <c r="R1132" s="571"/>
      <c r="S1132" s="571"/>
      <c r="T1132" s="899"/>
      <c r="U1132" s="756"/>
      <c r="V1132" s="756"/>
      <c r="W1132" s="581"/>
      <c r="X1132" s="571"/>
      <c r="Y1132" s="571"/>
      <c r="Z1132" s="571"/>
      <c r="AA1132" s="791"/>
      <c r="AB1132" s="583"/>
      <c r="AC1132" s="571"/>
      <c r="AD1132" s="813"/>
      <c r="AE1132" s="646"/>
      <c r="AF1132" s="730"/>
      <c r="AG1132" s="646"/>
      <c r="AH1132" s="730"/>
      <c r="AI1132" s="646"/>
      <c r="AJ1132" s="416">
        <f t="shared" si="255"/>
        <v>1122</v>
      </c>
      <c r="AK1132" s="416" t="str">
        <f t="shared" si="257"/>
        <v/>
      </c>
      <c r="AL1132" s="416" t="str">
        <f t="shared" si="253"/>
        <v/>
      </c>
      <c r="AM1132" s="416" t="str">
        <f t="shared" si="254"/>
        <v/>
      </c>
      <c r="AN1132" s="731"/>
      <c r="AO1132" s="732"/>
      <c r="AP1132" s="732"/>
      <c r="AQ1132" s="479"/>
      <c r="AR1132" s="479"/>
      <c r="AS1132" s="584"/>
      <c r="AT1132" s="584"/>
      <c r="AU1132" s="585" t="str">
        <f t="shared" si="185"/>
        <v/>
      </c>
      <c r="AV1132" s="585" t="str">
        <f t="shared" si="186"/>
        <v/>
      </c>
      <c r="AW1132" s="479"/>
      <c r="AX1132" s="479"/>
      <c r="AY1132" s="587" t="str">
        <f t="shared" si="258"/>
        <v/>
      </c>
      <c r="AZ1132" s="587" t="str">
        <f t="shared" si="259"/>
        <v/>
      </c>
      <c r="BA1132" s="587" t="str">
        <f t="shared" si="260"/>
        <v/>
      </c>
      <c r="BB1132" s="587" t="str">
        <f t="shared" si="261"/>
        <v/>
      </c>
      <c r="BC1132" s="587" t="str">
        <f t="shared" si="262"/>
        <v/>
      </c>
      <c r="BD1132" s="587" t="str">
        <f t="shared" si="263"/>
        <v/>
      </c>
      <c r="BE1132" s="808"/>
      <c r="BF1132" s="646"/>
      <c r="BG1132" s="649"/>
      <c r="BH1132" s="649"/>
    </row>
    <row r="1133" spans="2:60" ht="13.5" customHeight="1" x14ac:dyDescent="0.25">
      <c r="B1133" s="401"/>
      <c r="D1133" s="416">
        <f t="shared" si="256"/>
        <v>1123</v>
      </c>
      <c r="E1133" s="534"/>
      <c r="F1133" s="534"/>
      <c r="G1133" s="534"/>
      <c r="H1133" s="534"/>
      <c r="I1133" s="571"/>
      <c r="J1133" s="571"/>
      <c r="K1133" s="571"/>
      <c r="L1133" s="571"/>
      <c r="M1133" s="571"/>
      <c r="N1133" s="484"/>
      <c r="O1133" s="484"/>
      <c r="P1133" s="586"/>
      <c r="Q1133" s="571"/>
      <c r="R1133" s="571"/>
      <c r="S1133" s="571"/>
      <c r="T1133" s="899"/>
      <c r="U1133" s="756"/>
      <c r="V1133" s="756"/>
      <c r="W1133" s="581"/>
      <c r="X1133" s="571"/>
      <c r="Y1133" s="571"/>
      <c r="Z1133" s="571"/>
      <c r="AA1133" s="791"/>
      <c r="AB1133" s="583"/>
      <c r="AC1133" s="571"/>
      <c r="AD1133" s="813"/>
      <c r="AE1133" s="646"/>
      <c r="AF1133" s="730"/>
      <c r="AG1133" s="646"/>
      <c r="AH1133" s="730"/>
      <c r="AI1133" s="646"/>
      <c r="AJ1133" s="416">
        <f t="shared" si="255"/>
        <v>1123</v>
      </c>
      <c r="AK1133" s="416" t="str">
        <f t="shared" si="257"/>
        <v/>
      </c>
      <c r="AL1133" s="416" t="str">
        <f t="shared" si="253"/>
        <v/>
      </c>
      <c r="AM1133" s="416" t="str">
        <f t="shared" si="254"/>
        <v/>
      </c>
      <c r="AN1133" s="731"/>
      <c r="AO1133" s="732"/>
      <c r="AP1133" s="732"/>
      <c r="AQ1133" s="479"/>
      <c r="AR1133" s="479"/>
      <c r="AS1133" s="584"/>
      <c r="AT1133" s="584"/>
      <c r="AU1133" s="585" t="str">
        <f t="shared" si="185"/>
        <v/>
      </c>
      <c r="AV1133" s="585" t="str">
        <f t="shared" si="186"/>
        <v/>
      </c>
      <c r="AW1133" s="479"/>
      <c r="AX1133" s="479"/>
      <c r="AY1133" s="587" t="str">
        <f t="shared" si="258"/>
        <v/>
      </c>
      <c r="AZ1133" s="587" t="str">
        <f t="shared" si="259"/>
        <v/>
      </c>
      <c r="BA1133" s="587" t="str">
        <f t="shared" si="260"/>
        <v/>
      </c>
      <c r="BB1133" s="587" t="str">
        <f t="shared" si="261"/>
        <v/>
      </c>
      <c r="BC1133" s="587" t="str">
        <f t="shared" si="262"/>
        <v/>
      </c>
      <c r="BD1133" s="587" t="str">
        <f t="shared" si="263"/>
        <v/>
      </c>
      <c r="BE1133" s="808"/>
      <c r="BF1133" s="646"/>
      <c r="BG1133" s="649"/>
      <c r="BH1133" s="649"/>
    </row>
    <row r="1134" spans="2:60" ht="13.5" customHeight="1" x14ac:dyDescent="0.25">
      <c r="B1134" s="401"/>
      <c r="D1134" s="416">
        <f t="shared" si="256"/>
        <v>1124</v>
      </c>
      <c r="E1134" s="534"/>
      <c r="F1134" s="534"/>
      <c r="G1134" s="534"/>
      <c r="H1134" s="534"/>
      <c r="I1134" s="571"/>
      <c r="J1134" s="571"/>
      <c r="K1134" s="571"/>
      <c r="L1134" s="571"/>
      <c r="M1134" s="571"/>
      <c r="N1134" s="484"/>
      <c r="O1134" s="484"/>
      <c r="P1134" s="586"/>
      <c r="Q1134" s="571"/>
      <c r="R1134" s="571"/>
      <c r="S1134" s="571"/>
      <c r="T1134" s="899"/>
      <c r="U1134" s="756"/>
      <c r="V1134" s="756"/>
      <c r="W1134" s="581"/>
      <c r="X1134" s="571"/>
      <c r="Y1134" s="571"/>
      <c r="Z1134" s="571"/>
      <c r="AA1134" s="791"/>
      <c r="AB1134" s="583"/>
      <c r="AC1134" s="571"/>
      <c r="AD1134" s="813"/>
      <c r="AE1134" s="646"/>
      <c r="AF1134" s="730"/>
      <c r="AG1134" s="646"/>
      <c r="AH1134" s="730"/>
      <c r="AI1134" s="646"/>
      <c r="AJ1134" s="416">
        <f t="shared" si="255"/>
        <v>1124</v>
      </c>
      <c r="AK1134" s="416" t="str">
        <f t="shared" si="257"/>
        <v/>
      </c>
      <c r="AL1134" s="416" t="str">
        <f t="shared" si="253"/>
        <v/>
      </c>
      <c r="AM1134" s="416" t="str">
        <f t="shared" si="254"/>
        <v/>
      </c>
      <c r="AN1134" s="731"/>
      <c r="AO1134" s="732"/>
      <c r="AP1134" s="732"/>
      <c r="AQ1134" s="479"/>
      <c r="AR1134" s="479"/>
      <c r="AS1134" s="584"/>
      <c r="AT1134" s="584"/>
      <c r="AU1134" s="585" t="str">
        <f t="shared" si="185"/>
        <v/>
      </c>
      <c r="AV1134" s="585" t="str">
        <f t="shared" si="186"/>
        <v/>
      </c>
      <c r="AW1134" s="479"/>
      <c r="AX1134" s="479"/>
      <c r="AY1134" s="587" t="str">
        <f t="shared" si="258"/>
        <v/>
      </c>
      <c r="AZ1134" s="587" t="str">
        <f t="shared" si="259"/>
        <v/>
      </c>
      <c r="BA1134" s="587" t="str">
        <f t="shared" si="260"/>
        <v/>
      </c>
      <c r="BB1134" s="587" t="str">
        <f t="shared" si="261"/>
        <v/>
      </c>
      <c r="BC1134" s="587" t="str">
        <f t="shared" si="262"/>
        <v/>
      </c>
      <c r="BD1134" s="587" t="str">
        <f t="shared" si="263"/>
        <v/>
      </c>
      <c r="BE1134" s="808"/>
      <c r="BF1134" s="646"/>
      <c r="BG1134" s="649"/>
      <c r="BH1134" s="649"/>
    </row>
    <row r="1135" spans="2:60" ht="13.5" customHeight="1" x14ac:dyDescent="0.25">
      <c r="B1135" s="401"/>
      <c r="D1135" s="416">
        <f t="shared" si="256"/>
        <v>1125</v>
      </c>
      <c r="E1135" s="534"/>
      <c r="F1135" s="534"/>
      <c r="G1135" s="534"/>
      <c r="H1135" s="534"/>
      <c r="I1135" s="571"/>
      <c r="J1135" s="571"/>
      <c r="K1135" s="571"/>
      <c r="L1135" s="571"/>
      <c r="M1135" s="571"/>
      <c r="N1135" s="484"/>
      <c r="O1135" s="484"/>
      <c r="P1135" s="586"/>
      <c r="Q1135" s="571"/>
      <c r="R1135" s="571"/>
      <c r="S1135" s="571"/>
      <c r="T1135" s="899"/>
      <c r="U1135" s="756"/>
      <c r="V1135" s="756"/>
      <c r="W1135" s="581"/>
      <c r="X1135" s="571"/>
      <c r="Y1135" s="571"/>
      <c r="Z1135" s="571"/>
      <c r="AA1135" s="791"/>
      <c r="AB1135" s="583"/>
      <c r="AC1135" s="571"/>
      <c r="AD1135" s="813"/>
      <c r="AE1135" s="646"/>
      <c r="AF1135" s="730"/>
      <c r="AG1135" s="646"/>
      <c r="AH1135" s="730"/>
      <c r="AI1135" s="646"/>
      <c r="AJ1135" s="416">
        <f t="shared" si="255"/>
        <v>1125</v>
      </c>
      <c r="AK1135" s="416" t="str">
        <f t="shared" si="257"/>
        <v/>
      </c>
      <c r="AL1135" s="416" t="str">
        <f t="shared" si="253"/>
        <v/>
      </c>
      <c r="AM1135" s="416" t="str">
        <f t="shared" si="254"/>
        <v/>
      </c>
      <c r="AN1135" s="731"/>
      <c r="AO1135" s="732"/>
      <c r="AP1135" s="732"/>
      <c r="AQ1135" s="479"/>
      <c r="AR1135" s="479"/>
      <c r="AS1135" s="584"/>
      <c r="AT1135" s="584"/>
      <c r="AU1135" s="585" t="str">
        <f t="shared" si="185"/>
        <v/>
      </c>
      <c r="AV1135" s="585" t="str">
        <f t="shared" si="186"/>
        <v/>
      </c>
      <c r="AW1135" s="479"/>
      <c r="AX1135" s="479"/>
      <c r="AY1135" s="587" t="str">
        <f t="shared" si="258"/>
        <v/>
      </c>
      <c r="AZ1135" s="587" t="str">
        <f t="shared" si="259"/>
        <v/>
      </c>
      <c r="BA1135" s="587" t="str">
        <f t="shared" si="260"/>
        <v/>
      </c>
      <c r="BB1135" s="587" t="str">
        <f t="shared" si="261"/>
        <v/>
      </c>
      <c r="BC1135" s="587" t="str">
        <f t="shared" si="262"/>
        <v/>
      </c>
      <c r="BD1135" s="587" t="str">
        <f t="shared" si="263"/>
        <v/>
      </c>
      <c r="BE1135" s="808"/>
      <c r="BF1135" s="646"/>
      <c r="BG1135" s="649"/>
      <c r="BH1135" s="649"/>
    </row>
    <row r="1136" spans="2:60" ht="13.5" customHeight="1" x14ac:dyDescent="0.25">
      <c r="B1136" s="401"/>
      <c r="D1136" s="416">
        <f t="shared" si="256"/>
        <v>1126</v>
      </c>
      <c r="E1136" s="534"/>
      <c r="F1136" s="534"/>
      <c r="G1136" s="534"/>
      <c r="H1136" s="534"/>
      <c r="I1136" s="571"/>
      <c r="J1136" s="571"/>
      <c r="K1136" s="571"/>
      <c r="L1136" s="571"/>
      <c r="M1136" s="571"/>
      <c r="N1136" s="484"/>
      <c r="O1136" s="484"/>
      <c r="P1136" s="586"/>
      <c r="Q1136" s="571"/>
      <c r="R1136" s="571"/>
      <c r="S1136" s="571"/>
      <c r="T1136" s="899"/>
      <c r="U1136" s="756"/>
      <c r="V1136" s="756"/>
      <c r="W1136" s="581"/>
      <c r="X1136" s="571"/>
      <c r="Y1136" s="571"/>
      <c r="Z1136" s="571"/>
      <c r="AA1136" s="791"/>
      <c r="AB1136" s="583"/>
      <c r="AC1136" s="571"/>
      <c r="AD1136" s="813"/>
      <c r="AE1136" s="646"/>
      <c r="AF1136" s="730"/>
      <c r="AG1136" s="646"/>
      <c r="AH1136" s="730"/>
      <c r="AI1136" s="646"/>
      <c r="AJ1136" s="416">
        <f t="shared" si="255"/>
        <v>1126</v>
      </c>
      <c r="AK1136" s="416" t="str">
        <f t="shared" si="257"/>
        <v/>
      </c>
      <c r="AL1136" s="416" t="str">
        <f t="shared" si="253"/>
        <v/>
      </c>
      <c r="AM1136" s="416" t="str">
        <f t="shared" si="254"/>
        <v/>
      </c>
      <c r="AN1136" s="731"/>
      <c r="AO1136" s="732"/>
      <c r="AP1136" s="732"/>
      <c r="AQ1136" s="479"/>
      <c r="AR1136" s="479"/>
      <c r="AS1136" s="584"/>
      <c r="AT1136" s="584"/>
      <c r="AU1136" s="585" t="str">
        <f t="shared" si="185"/>
        <v/>
      </c>
      <c r="AV1136" s="585" t="str">
        <f t="shared" si="186"/>
        <v/>
      </c>
      <c r="AW1136" s="479"/>
      <c r="AX1136" s="479"/>
      <c r="AY1136" s="587" t="str">
        <f t="shared" si="258"/>
        <v/>
      </c>
      <c r="AZ1136" s="587" t="str">
        <f t="shared" si="259"/>
        <v/>
      </c>
      <c r="BA1136" s="587" t="str">
        <f t="shared" si="260"/>
        <v/>
      </c>
      <c r="BB1136" s="587" t="str">
        <f t="shared" si="261"/>
        <v/>
      </c>
      <c r="BC1136" s="587" t="str">
        <f t="shared" si="262"/>
        <v/>
      </c>
      <c r="BD1136" s="587" t="str">
        <f t="shared" si="263"/>
        <v/>
      </c>
      <c r="BE1136" s="808"/>
      <c r="BF1136" s="646"/>
      <c r="BG1136" s="649"/>
      <c r="BH1136" s="649"/>
    </row>
    <row r="1137" spans="2:60" ht="13.5" customHeight="1" x14ac:dyDescent="0.25">
      <c r="B1137" s="401"/>
      <c r="D1137" s="416">
        <f t="shared" si="256"/>
        <v>1127</v>
      </c>
      <c r="E1137" s="534"/>
      <c r="F1137" s="534"/>
      <c r="G1137" s="534"/>
      <c r="H1137" s="534"/>
      <c r="I1137" s="571"/>
      <c r="J1137" s="571"/>
      <c r="K1137" s="571"/>
      <c r="L1137" s="571"/>
      <c r="M1137" s="571"/>
      <c r="N1137" s="484"/>
      <c r="O1137" s="484"/>
      <c r="P1137" s="586"/>
      <c r="Q1137" s="571"/>
      <c r="R1137" s="571"/>
      <c r="S1137" s="571"/>
      <c r="T1137" s="899"/>
      <c r="U1137" s="756"/>
      <c r="V1137" s="756"/>
      <c r="W1137" s="581"/>
      <c r="X1137" s="571"/>
      <c r="Y1137" s="571"/>
      <c r="Z1137" s="571"/>
      <c r="AA1137" s="791"/>
      <c r="AB1137" s="583"/>
      <c r="AC1137" s="571"/>
      <c r="AD1137" s="813"/>
      <c r="AE1137" s="646"/>
      <c r="AF1137" s="730"/>
      <c r="AG1137" s="646"/>
      <c r="AH1137" s="730"/>
      <c r="AI1137" s="646"/>
      <c r="AJ1137" s="416">
        <f t="shared" si="255"/>
        <v>1127</v>
      </c>
      <c r="AK1137" s="416" t="str">
        <f t="shared" si="257"/>
        <v/>
      </c>
      <c r="AL1137" s="416" t="str">
        <f t="shared" si="253"/>
        <v/>
      </c>
      <c r="AM1137" s="416" t="str">
        <f t="shared" si="254"/>
        <v/>
      </c>
      <c r="AN1137" s="731"/>
      <c r="AO1137" s="732"/>
      <c r="AP1137" s="732"/>
      <c r="AQ1137" s="479"/>
      <c r="AR1137" s="479"/>
      <c r="AS1137" s="584"/>
      <c r="AT1137" s="584"/>
      <c r="AU1137" s="585" t="str">
        <f t="shared" si="185"/>
        <v/>
      </c>
      <c r="AV1137" s="585" t="str">
        <f t="shared" si="186"/>
        <v/>
      </c>
      <c r="AW1137" s="479"/>
      <c r="AX1137" s="479"/>
      <c r="AY1137" s="587" t="str">
        <f t="shared" si="258"/>
        <v/>
      </c>
      <c r="AZ1137" s="587" t="str">
        <f t="shared" si="259"/>
        <v/>
      </c>
      <c r="BA1137" s="587" t="str">
        <f t="shared" si="260"/>
        <v/>
      </c>
      <c r="BB1137" s="587" t="str">
        <f t="shared" si="261"/>
        <v/>
      </c>
      <c r="BC1137" s="587" t="str">
        <f t="shared" si="262"/>
        <v/>
      </c>
      <c r="BD1137" s="587" t="str">
        <f t="shared" si="263"/>
        <v/>
      </c>
      <c r="BE1137" s="808"/>
      <c r="BF1137" s="646"/>
      <c r="BG1137" s="649"/>
      <c r="BH1137" s="649"/>
    </row>
    <row r="1138" spans="2:60" ht="13.5" customHeight="1" x14ac:dyDescent="0.25">
      <c r="B1138" s="401"/>
      <c r="D1138" s="416">
        <f t="shared" si="256"/>
        <v>1128</v>
      </c>
      <c r="E1138" s="534"/>
      <c r="F1138" s="534"/>
      <c r="G1138" s="534"/>
      <c r="H1138" s="534"/>
      <c r="I1138" s="571"/>
      <c r="J1138" s="571"/>
      <c r="K1138" s="571"/>
      <c r="L1138" s="571"/>
      <c r="M1138" s="571"/>
      <c r="N1138" s="484"/>
      <c r="O1138" s="484"/>
      <c r="P1138" s="586"/>
      <c r="Q1138" s="571"/>
      <c r="R1138" s="571"/>
      <c r="S1138" s="571"/>
      <c r="T1138" s="899"/>
      <c r="U1138" s="756"/>
      <c r="V1138" s="756"/>
      <c r="W1138" s="581"/>
      <c r="X1138" s="571"/>
      <c r="Y1138" s="571"/>
      <c r="Z1138" s="571"/>
      <c r="AA1138" s="791"/>
      <c r="AB1138" s="583"/>
      <c r="AC1138" s="571"/>
      <c r="AD1138" s="813"/>
      <c r="AE1138" s="646"/>
      <c r="AF1138" s="730"/>
      <c r="AG1138" s="646"/>
      <c r="AH1138" s="730"/>
      <c r="AI1138" s="646"/>
      <c r="AJ1138" s="416">
        <f t="shared" si="255"/>
        <v>1128</v>
      </c>
      <c r="AK1138" s="416" t="str">
        <f t="shared" si="257"/>
        <v/>
      </c>
      <c r="AL1138" s="416" t="str">
        <f t="shared" si="253"/>
        <v/>
      </c>
      <c r="AM1138" s="416" t="str">
        <f t="shared" si="254"/>
        <v/>
      </c>
      <c r="AN1138" s="731"/>
      <c r="AO1138" s="732"/>
      <c r="AP1138" s="732"/>
      <c r="AQ1138" s="479"/>
      <c r="AR1138" s="479"/>
      <c r="AS1138" s="584"/>
      <c r="AT1138" s="584"/>
      <c r="AU1138" s="585" t="str">
        <f t="shared" si="185"/>
        <v/>
      </c>
      <c r="AV1138" s="585" t="str">
        <f t="shared" si="186"/>
        <v/>
      </c>
      <c r="AW1138" s="479"/>
      <c r="AX1138" s="479"/>
      <c r="AY1138" s="587" t="str">
        <f t="shared" si="258"/>
        <v/>
      </c>
      <c r="AZ1138" s="587" t="str">
        <f t="shared" si="259"/>
        <v/>
      </c>
      <c r="BA1138" s="587" t="str">
        <f t="shared" si="260"/>
        <v/>
      </c>
      <c r="BB1138" s="587" t="str">
        <f t="shared" si="261"/>
        <v/>
      </c>
      <c r="BC1138" s="587" t="str">
        <f t="shared" si="262"/>
        <v/>
      </c>
      <c r="BD1138" s="587" t="str">
        <f t="shared" si="263"/>
        <v/>
      </c>
      <c r="BE1138" s="808"/>
      <c r="BF1138" s="646"/>
      <c r="BG1138" s="649"/>
      <c r="BH1138" s="649"/>
    </row>
    <row r="1139" spans="2:60" ht="13.5" customHeight="1" x14ac:dyDescent="0.25">
      <c r="B1139" s="401"/>
      <c r="D1139" s="416">
        <f t="shared" si="256"/>
        <v>1129</v>
      </c>
      <c r="E1139" s="534"/>
      <c r="F1139" s="534"/>
      <c r="G1139" s="534"/>
      <c r="H1139" s="534"/>
      <c r="I1139" s="571"/>
      <c r="J1139" s="571"/>
      <c r="K1139" s="571"/>
      <c r="L1139" s="571"/>
      <c r="M1139" s="571"/>
      <c r="N1139" s="484"/>
      <c r="O1139" s="484"/>
      <c r="P1139" s="586"/>
      <c r="Q1139" s="571"/>
      <c r="R1139" s="571"/>
      <c r="S1139" s="571"/>
      <c r="T1139" s="899"/>
      <c r="U1139" s="756"/>
      <c r="V1139" s="756"/>
      <c r="W1139" s="581"/>
      <c r="X1139" s="571"/>
      <c r="Y1139" s="571"/>
      <c r="Z1139" s="571"/>
      <c r="AA1139" s="791"/>
      <c r="AB1139" s="583"/>
      <c r="AC1139" s="571"/>
      <c r="AD1139" s="813"/>
      <c r="AE1139" s="646"/>
      <c r="AF1139" s="730"/>
      <c r="AG1139" s="646"/>
      <c r="AH1139" s="730"/>
      <c r="AI1139" s="646"/>
      <c r="AJ1139" s="416">
        <f t="shared" si="255"/>
        <v>1129</v>
      </c>
      <c r="AK1139" s="416" t="str">
        <f t="shared" si="257"/>
        <v/>
      </c>
      <c r="AL1139" s="416" t="str">
        <f t="shared" si="253"/>
        <v/>
      </c>
      <c r="AM1139" s="416" t="str">
        <f t="shared" si="254"/>
        <v/>
      </c>
      <c r="AN1139" s="731"/>
      <c r="AO1139" s="732"/>
      <c r="AP1139" s="732"/>
      <c r="AQ1139" s="479"/>
      <c r="AR1139" s="479"/>
      <c r="AS1139" s="584"/>
      <c r="AT1139" s="584"/>
      <c r="AU1139" s="585" t="str">
        <f t="shared" si="185"/>
        <v/>
      </c>
      <c r="AV1139" s="585" t="str">
        <f t="shared" si="186"/>
        <v/>
      </c>
      <c r="AW1139" s="479"/>
      <c r="AX1139" s="479"/>
      <c r="AY1139" s="587" t="str">
        <f t="shared" si="258"/>
        <v/>
      </c>
      <c r="AZ1139" s="587" t="str">
        <f t="shared" si="259"/>
        <v/>
      </c>
      <c r="BA1139" s="587" t="str">
        <f t="shared" si="260"/>
        <v/>
      </c>
      <c r="BB1139" s="587" t="str">
        <f t="shared" si="261"/>
        <v/>
      </c>
      <c r="BC1139" s="587" t="str">
        <f t="shared" si="262"/>
        <v/>
      </c>
      <c r="BD1139" s="587" t="str">
        <f t="shared" si="263"/>
        <v/>
      </c>
      <c r="BE1139" s="808"/>
      <c r="BF1139" s="646"/>
      <c r="BG1139" s="649"/>
      <c r="BH1139" s="649"/>
    </row>
    <row r="1140" spans="2:60" ht="13.5" customHeight="1" x14ac:dyDescent="0.25">
      <c r="B1140" s="401"/>
      <c r="D1140" s="416">
        <f t="shared" si="256"/>
        <v>1130</v>
      </c>
      <c r="E1140" s="534"/>
      <c r="F1140" s="534"/>
      <c r="G1140" s="534"/>
      <c r="H1140" s="534"/>
      <c r="I1140" s="571"/>
      <c r="J1140" s="571"/>
      <c r="K1140" s="571"/>
      <c r="L1140" s="571"/>
      <c r="M1140" s="571"/>
      <c r="N1140" s="484"/>
      <c r="O1140" s="484"/>
      <c r="P1140" s="586"/>
      <c r="Q1140" s="571"/>
      <c r="R1140" s="571"/>
      <c r="S1140" s="571"/>
      <c r="T1140" s="899"/>
      <c r="U1140" s="756"/>
      <c r="V1140" s="756"/>
      <c r="W1140" s="581"/>
      <c r="X1140" s="571"/>
      <c r="Y1140" s="571"/>
      <c r="Z1140" s="571"/>
      <c r="AA1140" s="791"/>
      <c r="AB1140" s="583"/>
      <c r="AC1140" s="571"/>
      <c r="AD1140" s="813"/>
      <c r="AE1140" s="646"/>
      <c r="AF1140" s="730"/>
      <c r="AG1140" s="646"/>
      <c r="AH1140" s="730"/>
      <c r="AI1140" s="646"/>
      <c r="AJ1140" s="416">
        <f t="shared" si="255"/>
        <v>1130</v>
      </c>
      <c r="AK1140" s="416" t="str">
        <f t="shared" si="257"/>
        <v/>
      </c>
      <c r="AL1140" s="416" t="str">
        <f t="shared" si="253"/>
        <v/>
      </c>
      <c r="AM1140" s="416" t="str">
        <f t="shared" si="254"/>
        <v/>
      </c>
      <c r="AN1140" s="731"/>
      <c r="AO1140" s="732"/>
      <c r="AP1140" s="732"/>
      <c r="AQ1140" s="479"/>
      <c r="AR1140" s="479"/>
      <c r="AS1140" s="584"/>
      <c r="AT1140" s="584"/>
      <c r="AU1140" s="585" t="str">
        <f t="shared" si="185"/>
        <v/>
      </c>
      <c r="AV1140" s="585" t="str">
        <f t="shared" si="186"/>
        <v/>
      </c>
      <c r="AW1140" s="479"/>
      <c r="AX1140" s="479"/>
      <c r="AY1140" s="587" t="str">
        <f t="shared" si="258"/>
        <v/>
      </c>
      <c r="AZ1140" s="587" t="str">
        <f t="shared" si="259"/>
        <v/>
      </c>
      <c r="BA1140" s="587" t="str">
        <f t="shared" si="260"/>
        <v/>
      </c>
      <c r="BB1140" s="587" t="str">
        <f t="shared" si="261"/>
        <v/>
      </c>
      <c r="BC1140" s="587" t="str">
        <f t="shared" si="262"/>
        <v/>
      </c>
      <c r="BD1140" s="587" t="str">
        <f t="shared" si="263"/>
        <v/>
      </c>
      <c r="BE1140" s="808"/>
      <c r="BF1140" s="646"/>
      <c r="BG1140" s="649"/>
      <c r="BH1140" s="649"/>
    </row>
    <row r="1141" spans="2:60" ht="13.5" customHeight="1" x14ac:dyDescent="0.25">
      <c r="B1141" s="401"/>
      <c r="D1141" s="416">
        <f t="shared" si="256"/>
        <v>1131</v>
      </c>
      <c r="E1141" s="534"/>
      <c r="F1141" s="534"/>
      <c r="G1141" s="534"/>
      <c r="H1141" s="534"/>
      <c r="I1141" s="571"/>
      <c r="J1141" s="571"/>
      <c r="K1141" s="571"/>
      <c r="L1141" s="571"/>
      <c r="M1141" s="571"/>
      <c r="N1141" s="484"/>
      <c r="O1141" s="484"/>
      <c r="P1141" s="586"/>
      <c r="Q1141" s="571"/>
      <c r="R1141" s="571"/>
      <c r="S1141" s="571"/>
      <c r="T1141" s="899"/>
      <c r="U1141" s="756"/>
      <c r="V1141" s="756"/>
      <c r="W1141" s="581"/>
      <c r="X1141" s="571"/>
      <c r="Y1141" s="571"/>
      <c r="Z1141" s="571"/>
      <c r="AA1141" s="791"/>
      <c r="AB1141" s="583"/>
      <c r="AC1141" s="571"/>
      <c r="AD1141" s="813"/>
      <c r="AE1141" s="646"/>
      <c r="AF1141" s="730"/>
      <c r="AG1141" s="646"/>
      <c r="AH1141" s="730"/>
      <c r="AI1141" s="646"/>
      <c r="AJ1141" s="416">
        <f t="shared" si="255"/>
        <v>1131</v>
      </c>
      <c r="AK1141" s="416" t="str">
        <f t="shared" si="257"/>
        <v/>
      </c>
      <c r="AL1141" s="416" t="str">
        <f t="shared" si="253"/>
        <v/>
      </c>
      <c r="AM1141" s="416" t="str">
        <f t="shared" si="254"/>
        <v/>
      </c>
      <c r="AN1141" s="731"/>
      <c r="AO1141" s="732"/>
      <c r="AP1141" s="732"/>
      <c r="AQ1141" s="479"/>
      <c r="AR1141" s="479"/>
      <c r="AS1141" s="584"/>
      <c r="AT1141" s="584"/>
      <c r="AU1141" s="585" t="str">
        <f t="shared" si="185"/>
        <v/>
      </c>
      <c r="AV1141" s="585" t="str">
        <f t="shared" si="186"/>
        <v/>
      </c>
      <c r="AW1141" s="479"/>
      <c r="AX1141" s="479"/>
      <c r="AY1141" s="587" t="str">
        <f t="shared" si="258"/>
        <v/>
      </c>
      <c r="AZ1141" s="587" t="str">
        <f t="shared" si="259"/>
        <v/>
      </c>
      <c r="BA1141" s="587" t="str">
        <f t="shared" si="260"/>
        <v/>
      </c>
      <c r="BB1141" s="587" t="str">
        <f t="shared" si="261"/>
        <v/>
      </c>
      <c r="BC1141" s="587" t="str">
        <f t="shared" si="262"/>
        <v/>
      </c>
      <c r="BD1141" s="587" t="str">
        <f t="shared" si="263"/>
        <v/>
      </c>
      <c r="BE1141" s="808"/>
      <c r="BF1141" s="646"/>
      <c r="BG1141" s="649"/>
      <c r="BH1141" s="649"/>
    </row>
    <row r="1142" spans="2:60" ht="13.5" customHeight="1" x14ac:dyDescent="0.25">
      <c r="B1142" s="401"/>
      <c r="D1142" s="416">
        <f t="shared" si="256"/>
        <v>1132</v>
      </c>
      <c r="E1142" s="534"/>
      <c r="F1142" s="534"/>
      <c r="G1142" s="534"/>
      <c r="H1142" s="534"/>
      <c r="I1142" s="571"/>
      <c r="J1142" s="571"/>
      <c r="K1142" s="571"/>
      <c r="L1142" s="571"/>
      <c r="M1142" s="571"/>
      <c r="N1142" s="484"/>
      <c r="O1142" s="484"/>
      <c r="P1142" s="586"/>
      <c r="Q1142" s="571"/>
      <c r="R1142" s="571"/>
      <c r="S1142" s="571"/>
      <c r="T1142" s="899"/>
      <c r="U1142" s="756"/>
      <c r="V1142" s="756"/>
      <c r="W1142" s="581"/>
      <c r="X1142" s="571"/>
      <c r="Y1142" s="571"/>
      <c r="Z1142" s="571"/>
      <c r="AA1142" s="791"/>
      <c r="AB1142" s="583"/>
      <c r="AC1142" s="571"/>
      <c r="AD1142" s="813"/>
      <c r="AE1142" s="646"/>
      <c r="AF1142" s="730"/>
      <c r="AG1142" s="646"/>
      <c r="AH1142" s="730"/>
      <c r="AI1142" s="646"/>
      <c r="AJ1142" s="416">
        <f t="shared" si="255"/>
        <v>1132</v>
      </c>
      <c r="AK1142" s="416" t="str">
        <f t="shared" si="257"/>
        <v/>
      </c>
      <c r="AL1142" s="416" t="str">
        <f t="shared" si="253"/>
        <v/>
      </c>
      <c r="AM1142" s="416" t="str">
        <f t="shared" si="254"/>
        <v/>
      </c>
      <c r="AN1142" s="731"/>
      <c r="AO1142" s="732"/>
      <c r="AP1142" s="732"/>
      <c r="AQ1142" s="479"/>
      <c r="AR1142" s="479"/>
      <c r="AS1142" s="584"/>
      <c r="AT1142" s="584"/>
      <c r="AU1142" s="585" t="str">
        <f t="shared" si="185"/>
        <v/>
      </c>
      <c r="AV1142" s="585" t="str">
        <f t="shared" si="186"/>
        <v/>
      </c>
      <c r="AW1142" s="479"/>
      <c r="AX1142" s="479"/>
      <c r="AY1142" s="587" t="str">
        <f t="shared" si="258"/>
        <v/>
      </c>
      <c r="AZ1142" s="587" t="str">
        <f t="shared" si="259"/>
        <v/>
      </c>
      <c r="BA1142" s="587" t="str">
        <f t="shared" si="260"/>
        <v/>
      </c>
      <c r="BB1142" s="587" t="str">
        <f t="shared" si="261"/>
        <v/>
      </c>
      <c r="BC1142" s="587" t="str">
        <f t="shared" si="262"/>
        <v/>
      </c>
      <c r="BD1142" s="587" t="str">
        <f t="shared" si="263"/>
        <v/>
      </c>
      <c r="BE1142" s="808"/>
      <c r="BF1142" s="646"/>
      <c r="BG1142" s="649"/>
      <c r="BH1142" s="649"/>
    </row>
    <row r="1143" spans="2:60" ht="13.5" customHeight="1" x14ac:dyDescent="0.25">
      <c r="B1143" s="401"/>
      <c r="D1143" s="416">
        <f t="shared" si="256"/>
        <v>1133</v>
      </c>
      <c r="E1143" s="534"/>
      <c r="F1143" s="534"/>
      <c r="G1143" s="534"/>
      <c r="H1143" s="534"/>
      <c r="I1143" s="571"/>
      <c r="J1143" s="571"/>
      <c r="K1143" s="571"/>
      <c r="L1143" s="571"/>
      <c r="M1143" s="571"/>
      <c r="N1143" s="484"/>
      <c r="O1143" s="484"/>
      <c r="P1143" s="586"/>
      <c r="Q1143" s="571"/>
      <c r="R1143" s="571"/>
      <c r="S1143" s="571"/>
      <c r="T1143" s="899"/>
      <c r="U1143" s="756"/>
      <c r="V1143" s="756"/>
      <c r="W1143" s="581"/>
      <c r="X1143" s="571"/>
      <c r="Y1143" s="571"/>
      <c r="Z1143" s="571"/>
      <c r="AA1143" s="791"/>
      <c r="AB1143" s="583"/>
      <c r="AC1143" s="571"/>
      <c r="AD1143" s="813"/>
      <c r="AE1143" s="646"/>
      <c r="AF1143" s="730"/>
      <c r="AG1143" s="646"/>
      <c r="AH1143" s="730"/>
      <c r="AI1143" s="646"/>
      <c r="AJ1143" s="416">
        <f t="shared" si="255"/>
        <v>1133</v>
      </c>
      <c r="AK1143" s="416" t="str">
        <f t="shared" si="257"/>
        <v/>
      </c>
      <c r="AL1143" s="416" t="str">
        <f t="shared" si="253"/>
        <v/>
      </c>
      <c r="AM1143" s="416" t="str">
        <f t="shared" si="254"/>
        <v/>
      </c>
      <c r="AN1143" s="731"/>
      <c r="AO1143" s="732"/>
      <c r="AP1143" s="732"/>
      <c r="AQ1143" s="479"/>
      <c r="AR1143" s="479"/>
      <c r="AS1143" s="584"/>
      <c r="AT1143" s="584"/>
      <c r="AU1143" s="585" t="str">
        <f t="shared" si="185"/>
        <v/>
      </c>
      <c r="AV1143" s="585" t="str">
        <f t="shared" si="186"/>
        <v/>
      </c>
      <c r="AW1143" s="479"/>
      <c r="AX1143" s="479"/>
      <c r="AY1143" s="587" t="str">
        <f t="shared" si="258"/>
        <v/>
      </c>
      <c r="AZ1143" s="587" t="str">
        <f t="shared" si="259"/>
        <v/>
      </c>
      <c r="BA1143" s="587" t="str">
        <f t="shared" si="260"/>
        <v/>
      </c>
      <c r="BB1143" s="587" t="str">
        <f t="shared" si="261"/>
        <v/>
      </c>
      <c r="BC1143" s="587" t="str">
        <f t="shared" si="262"/>
        <v/>
      </c>
      <c r="BD1143" s="587" t="str">
        <f t="shared" si="263"/>
        <v/>
      </c>
      <c r="BE1143" s="808"/>
      <c r="BF1143" s="646"/>
      <c r="BG1143" s="649"/>
      <c r="BH1143" s="649"/>
    </row>
    <row r="1144" spans="2:60" ht="13.5" customHeight="1" x14ac:dyDescent="0.25">
      <c r="B1144" s="401"/>
      <c r="D1144" s="416">
        <f t="shared" si="256"/>
        <v>1134</v>
      </c>
      <c r="E1144" s="534"/>
      <c r="F1144" s="534"/>
      <c r="G1144" s="534"/>
      <c r="H1144" s="534"/>
      <c r="I1144" s="571"/>
      <c r="J1144" s="571"/>
      <c r="K1144" s="571"/>
      <c r="L1144" s="571"/>
      <c r="M1144" s="571"/>
      <c r="N1144" s="484"/>
      <c r="O1144" s="484"/>
      <c r="P1144" s="586"/>
      <c r="Q1144" s="571"/>
      <c r="R1144" s="571"/>
      <c r="S1144" s="571"/>
      <c r="T1144" s="899"/>
      <c r="U1144" s="756"/>
      <c r="V1144" s="756"/>
      <c r="W1144" s="581"/>
      <c r="X1144" s="571"/>
      <c r="Y1144" s="571"/>
      <c r="Z1144" s="571"/>
      <c r="AA1144" s="791"/>
      <c r="AB1144" s="583"/>
      <c r="AC1144" s="571"/>
      <c r="AD1144" s="813"/>
      <c r="AE1144" s="646"/>
      <c r="AF1144" s="730"/>
      <c r="AG1144" s="646"/>
      <c r="AH1144" s="730"/>
      <c r="AI1144" s="646"/>
      <c r="AJ1144" s="416">
        <f t="shared" si="255"/>
        <v>1134</v>
      </c>
      <c r="AK1144" s="416" t="str">
        <f t="shared" si="257"/>
        <v/>
      </c>
      <c r="AL1144" s="416" t="str">
        <f t="shared" si="253"/>
        <v/>
      </c>
      <c r="AM1144" s="416" t="str">
        <f t="shared" si="254"/>
        <v/>
      </c>
      <c r="AN1144" s="731"/>
      <c r="AO1144" s="732"/>
      <c r="AP1144" s="732"/>
      <c r="AQ1144" s="479"/>
      <c r="AR1144" s="479"/>
      <c r="AS1144" s="584"/>
      <c r="AT1144" s="584"/>
      <c r="AU1144" s="585" t="str">
        <f t="shared" ref="AU1144:AU1207" si="264">IF(P1144="","",IF(L1144="○",AO1144*3.6/1000*P1144*AQ1144*AS1144+AP1144*3.6/1000*P1144*AR1144*AT1144,""))</f>
        <v/>
      </c>
      <c r="AV1144" s="585" t="str">
        <f t="shared" ref="AV1144:AV1207" si="265">IF(P1144="","",IF(L1144&lt;&gt;"○",AO1144/1000*P1144*AQ1144*AS1144+AP1144/1000*P1144*AR1144*AT1144,""))</f>
        <v/>
      </c>
      <c r="AW1144" s="479"/>
      <c r="AX1144" s="479"/>
      <c r="AY1144" s="587" t="str">
        <f t="shared" si="258"/>
        <v/>
      </c>
      <c r="AZ1144" s="587" t="str">
        <f t="shared" si="259"/>
        <v/>
      </c>
      <c r="BA1144" s="587" t="str">
        <f t="shared" si="260"/>
        <v/>
      </c>
      <c r="BB1144" s="587" t="str">
        <f t="shared" si="261"/>
        <v/>
      </c>
      <c r="BC1144" s="587" t="str">
        <f t="shared" si="262"/>
        <v/>
      </c>
      <c r="BD1144" s="587" t="str">
        <f t="shared" si="263"/>
        <v/>
      </c>
      <c r="BE1144" s="808"/>
      <c r="BF1144" s="646"/>
      <c r="BG1144" s="649"/>
      <c r="BH1144" s="649"/>
    </row>
    <row r="1145" spans="2:60" ht="13.5" customHeight="1" x14ac:dyDescent="0.25">
      <c r="B1145" s="401"/>
      <c r="D1145" s="416">
        <f t="shared" si="256"/>
        <v>1135</v>
      </c>
      <c r="E1145" s="534"/>
      <c r="F1145" s="534"/>
      <c r="G1145" s="534"/>
      <c r="H1145" s="534"/>
      <c r="I1145" s="571"/>
      <c r="J1145" s="571"/>
      <c r="K1145" s="571"/>
      <c r="L1145" s="571"/>
      <c r="M1145" s="571"/>
      <c r="N1145" s="484"/>
      <c r="O1145" s="484"/>
      <c r="P1145" s="586"/>
      <c r="Q1145" s="571"/>
      <c r="R1145" s="571"/>
      <c r="S1145" s="571"/>
      <c r="T1145" s="899"/>
      <c r="U1145" s="756"/>
      <c r="V1145" s="756"/>
      <c r="W1145" s="581"/>
      <c r="X1145" s="571"/>
      <c r="Y1145" s="571"/>
      <c r="Z1145" s="571"/>
      <c r="AA1145" s="791"/>
      <c r="AB1145" s="583"/>
      <c r="AC1145" s="571"/>
      <c r="AD1145" s="813"/>
      <c r="AE1145" s="646"/>
      <c r="AF1145" s="730"/>
      <c r="AG1145" s="646"/>
      <c r="AH1145" s="730"/>
      <c r="AI1145" s="646"/>
      <c r="AJ1145" s="416">
        <f t="shared" si="255"/>
        <v>1135</v>
      </c>
      <c r="AK1145" s="416" t="str">
        <f t="shared" si="257"/>
        <v/>
      </c>
      <c r="AL1145" s="416" t="str">
        <f t="shared" si="253"/>
        <v/>
      </c>
      <c r="AM1145" s="416" t="str">
        <f t="shared" si="254"/>
        <v/>
      </c>
      <c r="AN1145" s="731"/>
      <c r="AO1145" s="732"/>
      <c r="AP1145" s="732"/>
      <c r="AQ1145" s="479"/>
      <c r="AR1145" s="479"/>
      <c r="AS1145" s="584"/>
      <c r="AT1145" s="584"/>
      <c r="AU1145" s="585" t="str">
        <f t="shared" si="264"/>
        <v/>
      </c>
      <c r="AV1145" s="585" t="str">
        <f t="shared" si="265"/>
        <v/>
      </c>
      <c r="AW1145" s="479"/>
      <c r="AX1145" s="479"/>
      <c r="AY1145" s="587" t="str">
        <f t="shared" si="258"/>
        <v/>
      </c>
      <c r="AZ1145" s="587" t="str">
        <f t="shared" si="259"/>
        <v/>
      </c>
      <c r="BA1145" s="587" t="str">
        <f t="shared" si="260"/>
        <v/>
      </c>
      <c r="BB1145" s="587" t="str">
        <f t="shared" si="261"/>
        <v/>
      </c>
      <c r="BC1145" s="587" t="str">
        <f t="shared" si="262"/>
        <v/>
      </c>
      <c r="BD1145" s="587" t="str">
        <f t="shared" si="263"/>
        <v/>
      </c>
      <c r="BE1145" s="808"/>
      <c r="BF1145" s="646"/>
      <c r="BG1145" s="649"/>
      <c r="BH1145" s="649"/>
    </row>
    <row r="1146" spans="2:60" ht="13.5" customHeight="1" x14ac:dyDescent="0.25">
      <c r="B1146" s="401"/>
      <c r="D1146" s="416">
        <f t="shared" si="256"/>
        <v>1136</v>
      </c>
      <c r="E1146" s="534"/>
      <c r="F1146" s="534"/>
      <c r="G1146" s="534"/>
      <c r="H1146" s="534"/>
      <c r="I1146" s="571"/>
      <c r="J1146" s="571"/>
      <c r="K1146" s="571"/>
      <c r="L1146" s="571"/>
      <c r="M1146" s="571"/>
      <c r="N1146" s="484"/>
      <c r="O1146" s="484"/>
      <c r="P1146" s="586"/>
      <c r="Q1146" s="571"/>
      <c r="R1146" s="571"/>
      <c r="S1146" s="571"/>
      <c r="T1146" s="899"/>
      <c r="U1146" s="756"/>
      <c r="V1146" s="756"/>
      <c r="W1146" s="581"/>
      <c r="X1146" s="571"/>
      <c r="Y1146" s="571"/>
      <c r="Z1146" s="571"/>
      <c r="AA1146" s="791"/>
      <c r="AB1146" s="583"/>
      <c r="AC1146" s="571"/>
      <c r="AD1146" s="813"/>
      <c r="AE1146" s="646"/>
      <c r="AF1146" s="730"/>
      <c r="AG1146" s="646"/>
      <c r="AH1146" s="730"/>
      <c r="AI1146" s="646"/>
      <c r="AJ1146" s="416">
        <f t="shared" si="255"/>
        <v>1136</v>
      </c>
      <c r="AK1146" s="416" t="str">
        <f t="shared" si="257"/>
        <v/>
      </c>
      <c r="AL1146" s="416" t="str">
        <f t="shared" si="253"/>
        <v/>
      </c>
      <c r="AM1146" s="416" t="str">
        <f t="shared" si="254"/>
        <v/>
      </c>
      <c r="AN1146" s="731"/>
      <c r="AO1146" s="732"/>
      <c r="AP1146" s="732"/>
      <c r="AQ1146" s="479"/>
      <c r="AR1146" s="479"/>
      <c r="AS1146" s="584"/>
      <c r="AT1146" s="584"/>
      <c r="AU1146" s="585" t="str">
        <f t="shared" si="264"/>
        <v/>
      </c>
      <c r="AV1146" s="585" t="str">
        <f t="shared" si="265"/>
        <v/>
      </c>
      <c r="AW1146" s="479"/>
      <c r="AX1146" s="479"/>
      <c r="AY1146" s="587" t="str">
        <f t="shared" si="258"/>
        <v/>
      </c>
      <c r="AZ1146" s="587" t="str">
        <f t="shared" si="259"/>
        <v/>
      </c>
      <c r="BA1146" s="587" t="str">
        <f t="shared" si="260"/>
        <v/>
      </c>
      <c r="BB1146" s="587" t="str">
        <f t="shared" si="261"/>
        <v/>
      </c>
      <c r="BC1146" s="587" t="str">
        <f t="shared" si="262"/>
        <v/>
      </c>
      <c r="BD1146" s="587" t="str">
        <f t="shared" si="263"/>
        <v/>
      </c>
      <c r="BE1146" s="808"/>
      <c r="BF1146" s="646"/>
      <c r="BG1146" s="649"/>
      <c r="BH1146" s="649"/>
    </row>
    <row r="1147" spans="2:60" ht="13.5" customHeight="1" x14ac:dyDescent="0.25">
      <c r="B1147" s="401"/>
      <c r="D1147" s="416">
        <f t="shared" si="256"/>
        <v>1137</v>
      </c>
      <c r="E1147" s="534"/>
      <c r="F1147" s="534"/>
      <c r="G1147" s="534"/>
      <c r="H1147" s="534"/>
      <c r="I1147" s="571"/>
      <c r="J1147" s="571"/>
      <c r="K1147" s="571"/>
      <c r="L1147" s="571"/>
      <c r="M1147" s="571"/>
      <c r="N1147" s="484"/>
      <c r="O1147" s="484"/>
      <c r="P1147" s="586"/>
      <c r="Q1147" s="571"/>
      <c r="R1147" s="571"/>
      <c r="S1147" s="571"/>
      <c r="T1147" s="899"/>
      <c r="U1147" s="756"/>
      <c r="V1147" s="756"/>
      <c r="W1147" s="581"/>
      <c r="X1147" s="571"/>
      <c r="Y1147" s="571"/>
      <c r="Z1147" s="571"/>
      <c r="AA1147" s="791"/>
      <c r="AB1147" s="583"/>
      <c r="AC1147" s="571"/>
      <c r="AD1147" s="813"/>
      <c r="AE1147" s="646"/>
      <c r="AF1147" s="730"/>
      <c r="AG1147" s="646"/>
      <c r="AH1147" s="730"/>
      <c r="AI1147" s="646"/>
      <c r="AJ1147" s="416">
        <f t="shared" si="255"/>
        <v>1137</v>
      </c>
      <c r="AK1147" s="416" t="str">
        <f t="shared" si="257"/>
        <v/>
      </c>
      <c r="AL1147" s="416" t="str">
        <f t="shared" si="253"/>
        <v/>
      </c>
      <c r="AM1147" s="416" t="str">
        <f t="shared" si="254"/>
        <v/>
      </c>
      <c r="AN1147" s="731"/>
      <c r="AO1147" s="732"/>
      <c r="AP1147" s="732"/>
      <c r="AQ1147" s="479"/>
      <c r="AR1147" s="479"/>
      <c r="AS1147" s="584"/>
      <c r="AT1147" s="584"/>
      <c r="AU1147" s="585" t="str">
        <f t="shared" si="264"/>
        <v/>
      </c>
      <c r="AV1147" s="585" t="str">
        <f t="shared" si="265"/>
        <v/>
      </c>
      <c r="AW1147" s="479"/>
      <c r="AX1147" s="479"/>
      <c r="AY1147" s="587" t="str">
        <f t="shared" si="258"/>
        <v/>
      </c>
      <c r="AZ1147" s="587" t="str">
        <f t="shared" si="259"/>
        <v/>
      </c>
      <c r="BA1147" s="587" t="str">
        <f t="shared" si="260"/>
        <v/>
      </c>
      <c r="BB1147" s="587" t="str">
        <f t="shared" si="261"/>
        <v/>
      </c>
      <c r="BC1147" s="587" t="str">
        <f t="shared" si="262"/>
        <v/>
      </c>
      <c r="BD1147" s="587" t="str">
        <f t="shared" si="263"/>
        <v/>
      </c>
      <c r="BE1147" s="808"/>
      <c r="BF1147" s="646"/>
      <c r="BG1147" s="649"/>
      <c r="BH1147" s="649"/>
    </row>
    <row r="1148" spans="2:60" ht="13.5" customHeight="1" x14ac:dyDescent="0.25">
      <c r="B1148" s="401"/>
      <c r="D1148" s="416">
        <f t="shared" si="256"/>
        <v>1138</v>
      </c>
      <c r="E1148" s="534"/>
      <c r="F1148" s="534"/>
      <c r="G1148" s="534"/>
      <c r="H1148" s="534"/>
      <c r="I1148" s="571"/>
      <c r="J1148" s="571"/>
      <c r="K1148" s="571"/>
      <c r="L1148" s="571"/>
      <c r="M1148" s="571"/>
      <c r="N1148" s="484"/>
      <c r="O1148" s="484"/>
      <c r="P1148" s="586"/>
      <c r="Q1148" s="571"/>
      <c r="R1148" s="571"/>
      <c r="S1148" s="571"/>
      <c r="T1148" s="899"/>
      <c r="U1148" s="756"/>
      <c r="V1148" s="756"/>
      <c r="W1148" s="581"/>
      <c r="X1148" s="571"/>
      <c r="Y1148" s="571"/>
      <c r="Z1148" s="571"/>
      <c r="AA1148" s="791"/>
      <c r="AB1148" s="583"/>
      <c r="AC1148" s="571"/>
      <c r="AD1148" s="813"/>
      <c r="AE1148" s="646"/>
      <c r="AF1148" s="730"/>
      <c r="AG1148" s="646"/>
      <c r="AH1148" s="730"/>
      <c r="AI1148" s="646"/>
      <c r="AJ1148" s="416">
        <f t="shared" si="255"/>
        <v>1138</v>
      </c>
      <c r="AK1148" s="416" t="str">
        <f t="shared" si="257"/>
        <v/>
      </c>
      <c r="AL1148" s="416" t="str">
        <f t="shared" si="253"/>
        <v/>
      </c>
      <c r="AM1148" s="416" t="str">
        <f t="shared" si="254"/>
        <v/>
      </c>
      <c r="AN1148" s="731"/>
      <c r="AO1148" s="732"/>
      <c r="AP1148" s="732"/>
      <c r="AQ1148" s="479"/>
      <c r="AR1148" s="479"/>
      <c r="AS1148" s="584"/>
      <c r="AT1148" s="584"/>
      <c r="AU1148" s="585" t="str">
        <f t="shared" si="264"/>
        <v/>
      </c>
      <c r="AV1148" s="585" t="str">
        <f t="shared" si="265"/>
        <v/>
      </c>
      <c r="AW1148" s="479"/>
      <c r="AX1148" s="479"/>
      <c r="AY1148" s="587" t="str">
        <f t="shared" si="258"/>
        <v/>
      </c>
      <c r="AZ1148" s="587" t="str">
        <f t="shared" si="259"/>
        <v/>
      </c>
      <c r="BA1148" s="587" t="str">
        <f t="shared" si="260"/>
        <v/>
      </c>
      <c r="BB1148" s="587" t="str">
        <f t="shared" si="261"/>
        <v/>
      </c>
      <c r="BC1148" s="587" t="str">
        <f t="shared" si="262"/>
        <v/>
      </c>
      <c r="BD1148" s="587" t="str">
        <f t="shared" si="263"/>
        <v/>
      </c>
      <c r="BE1148" s="808"/>
      <c r="BF1148" s="646"/>
      <c r="BG1148" s="649"/>
      <c r="BH1148" s="649"/>
    </row>
    <row r="1149" spans="2:60" ht="13.5" customHeight="1" x14ac:dyDescent="0.25">
      <c r="B1149" s="401"/>
      <c r="D1149" s="416">
        <f t="shared" si="256"/>
        <v>1139</v>
      </c>
      <c r="E1149" s="534"/>
      <c r="F1149" s="534"/>
      <c r="G1149" s="534"/>
      <c r="H1149" s="534"/>
      <c r="I1149" s="571"/>
      <c r="J1149" s="571"/>
      <c r="K1149" s="571"/>
      <c r="L1149" s="571"/>
      <c r="M1149" s="571"/>
      <c r="N1149" s="484"/>
      <c r="O1149" s="484"/>
      <c r="P1149" s="586"/>
      <c r="Q1149" s="571"/>
      <c r="R1149" s="571"/>
      <c r="S1149" s="571"/>
      <c r="T1149" s="899"/>
      <c r="U1149" s="756"/>
      <c r="V1149" s="756"/>
      <c r="W1149" s="581"/>
      <c r="X1149" s="571"/>
      <c r="Y1149" s="571"/>
      <c r="Z1149" s="571"/>
      <c r="AA1149" s="791"/>
      <c r="AB1149" s="583"/>
      <c r="AC1149" s="571"/>
      <c r="AD1149" s="813"/>
      <c r="AE1149" s="646"/>
      <c r="AF1149" s="730"/>
      <c r="AG1149" s="646"/>
      <c r="AH1149" s="730"/>
      <c r="AI1149" s="646"/>
      <c r="AJ1149" s="416">
        <f t="shared" si="255"/>
        <v>1139</v>
      </c>
      <c r="AK1149" s="416" t="str">
        <f t="shared" si="257"/>
        <v/>
      </c>
      <c r="AL1149" s="416" t="str">
        <f t="shared" si="253"/>
        <v/>
      </c>
      <c r="AM1149" s="416" t="str">
        <f t="shared" si="254"/>
        <v/>
      </c>
      <c r="AN1149" s="731"/>
      <c r="AO1149" s="732"/>
      <c r="AP1149" s="732"/>
      <c r="AQ1149" s="479"/>
      <c r="AR1149" s="479"/>
      <c r="AS1149" s="584"/>
      <c r="AT1149" s="584"/>
      <c r="AU1149" s="585" t="str">
        <f t="shared" si="264"/>
        <v/>
      </c>
      <c r="AV1149" s="585" t="str">
        <f t="shared" si="265"/>
        <v/>
      </c>
      <c r="AW1149" s="479"/>
      <c r="AX1149" s="479"/>
      <c r="AY1149" s="587" t="str">
        <f t="shared" si="258"/>
        <v/>
      </c>
      <c r="AZ1149" s="587" t="str">
        <f t="shared" si="259"/>
        <v/>
      </c>
      <c r="BA1149" s="587" t="str">
        <f t="shared" si="260"/>
        <v/>
      </c>
      <c r="BB1149" s="587" t="str">
        <f t="shared" si="261"/>
        <v/>
      </c>
      <c r="BC1149" s="587" t="str">
        <f t="shared" si="262"/>
        <v/>
      </c>
      <c r="BD1149" s="587" t="str">
        <f t="shared" si="263"/>
        <v/>
      </c>
      <c r="BE1149" s="808"/>
      <c r="BF1149" s="646"/>
      <c r="BG1149" s="649"/>
      <c r="BH1149" s="649"/>
    </row>
    <row r="1150" spans="2:60" ht="13.5" customHeight="1" x14ac:dyDescent="0.25">
      <c r="B1150" s="401"/>
      <c r="D1150" s="416">
        <f t="shared" si="256"/>
        <v>1140</v>
      </c>
      <c r="E1150" s="534"/>
      <c r="F1150" s="534"/>
      <c r="G1150" s="534"/>
      <c r="H1150" s="534"/>
      <c r="I1150" s="571"/>
      <c r="J1150" s="571"/>
      <c r="K1150" s="571"/>
      <c r="L1150" s="571"/>
      <c r="M1150" s="571"/>
      <c r="N1150" s="484"/>
      <c r="O1150" s="484"/>
      <c r="P1150" s="586"/>
      <c r="Q1150" s="571"/>
      <c r="R1150" s="571"/>
      <c r="S1150" s="571"/>
      <c r="T1150" s="899"/>
      <c r="U1150" s="756"/>
      <c r="V1150" s="756"/>
      <c r="W1150" s="581"/>
      <c r="X1150" s="571"/>
      <c r="Y1150" s="571"/>
      <c r="Z1150" s="571"/>
      <c r="AA1150" s="791"/>
      <c r="AB1150" s="583"/>
      <c r="AC1150" s="571"/>
      <c r="AD1150" s="813"/>
      <c r="AE1150" s="646"/>
      <c r="AF1150" s="730"/>
      <c r="AG1150" s="646"/>
      <c r="AH1150" s="730"/>
      <c r="AI1150" s="646"/>
      <c r="AJ1150" s="416">
        <f>AJ1149+1</f>
        <v>1140</v>
      </c>
      <c r="AK1150" s="416" t="str">
        <f t="shared" si="257"/>
        <v/>
      </c>
      <c r="AL1150" s="416" t="str">
        <f t="shared" si="253"/>
        <v/>
      </c>
      <c r="AM1150" s="416" t="str">
        <f t="shared" si="254"/>
        <v/>
      </c>
      <c r="AN1150" s="731"/>
      <c r="AO1150" s="732"/>
      <c r="AP1150" s="732"/>
      <c r="AQ1150" s="479"/>
      <c r="AR1150" s="479"/>
      <c r="AS1150" s="584"/>
      <c r="AT1150" s="584"/>
      <c r="AU1150" s="585" t="str">
        <f t="shared" si="264"/>
        <v/>
      </c>
      <c r="AV1150" s="585" t="str">
        <f t="shared" si="265"/>
        <v/>
      </c>
      <c r="AW1150" s="479"/>
      <c r="AX1150" s="479"/>
      <c r="AY1150" s="587" t="str">
        <f t="shared" si="258"/>
        <v/>
      </c>
      <c r="AZ1150" s="587" t="str">
        <f t="shared" si="259"/>
        <v/>
      </c>
      <c r="BA1150" s="587" t="str">
        <f t="shared" si="260"/>
        <v/>
      </c>
      <c r="BB1150" s="587" t="str">
        <f t="shared" si="261"/>
        <v/>
      </c>
      <c r="BC1150" s="587" t="str">
        <f t="shared" si="262"/>
        <v/>
      </c>
      <c r="BD1150" s="587" t="str">
        <f t="shared" si="263"/>
        <v/>
      </c>
      <c r="BE1150" s="808"/>
      <c r="BF1150" s="646"/>
      <c r="BG1150" s="649"/>
      <c r="BH1150" s="649"/>
    </row>
    <row r="1151" spans="2:60" ht="13.5" customHeight="1" x14ac:dyDescent="0.25">
      <c r="B1151" s="401"/>
      <c r="D1151" s="416">
        <f>D1150+1</f>
        <v>1141</v>
      </c>
      <c r="E1151" s="534"/>
      <c r="F1151" s="534"/>
      <c r="G1151" s="534"/>
      <c r="H1151" s="534"/>
      <c r="I1151" s="571"/>
      <c r="J1151" s="571"/>
      <c r="K1151" s="571"/>
      <c r="L1151" s="571"/>
      <c r="M1151" s="571"/>
      <c r="N1151" s="484"/>
      <c r="O1151" s="484"/>
      <c r="P1151" s="586"/>
      <c r="Q1151" s="571"/>
      <c r="R1151" s="571"/>
      <c r="S1151" s="571"/>
      <c r="T1151" s="899"/>
      <c r="U1151" s="756"/>
      <c r="V1151" s="756"/>
      <c r="W1151" s="581"/>
      <c r="X1151" s="571"/>
      <c r="Y1151" s="571"/>
      <c r="Z1151" s="571"/>
      <c r="AA1151" s="791"/>
      <c r="AB1151" s="583"/>
      <c r="AC1151" s="571"/>
      <c r="AD1151" s="813"/>
      <c r="AE1151" s="646"/>
      <c r="AF1151" s="730"/>
      <c r="AG1151" s="646"/>
      <c r="AH1151" s="730"/>
      <c r="AI1151" s="646"/>
      <c r="AJ1151" s="416">
        <f>AJ1150+1</f>
        <v>1141</v>
      </c>
      <c r="AK1151" s="416" t="str">
        <f t="shared" si="257"/>
        <v/>
      </c>
      <c r="AL1151" s="416" t="str">
        <f t="shared" si="253"/>
        <v/>
      </c>
      <c r="AM1151" s="416" t="str">
        <f t="shared" si="254"/>
        <v/>
      </c>
      <c r="AN1151" s="731"/>
      <c r="AO1151" s="732"/>
      <c r="AP1151" s="732"/>
      <c r="AQ1151" s="479"/>
      <c r="AR1151" s="479"/>
      <c r="AS1151" s="584"/>
      <c r="AT1151" s="584"/>
      <c r="AU1151" s="585" t="str">
        <f t="shared" si="264"/>
        <v/>
      </c>
      <c r="AV1151" s="585" t="str">
        <f t="shared" si="265"/>
        <v/>
      </c>
      <c r="AW1151" s="479"/>
      <c r="AX1151" s="479"/>
      <c r="AY1151" s="587" t="str">
        <f t="shared" si="258"/>
        <v/>
      </c>
      <c r="AZ1151" s="587" t="str">
        <f t="shared" si="259"/>
        <v/>
      </c>
      <c r="BA1151" s="587" t="str">
        <f t="shared" si="260"/>
        <v/>
      </c>
      <c r="BB1151" s="587" t="str">
        <f t="shared" si="261"/>
        <v/>
      </c>
      <c r="BC1151" s="587" t="str">
        <f t="shared" si="262"/>
        <v/>
      </c>
      <c r="BD1151" s="587" t="str">
        <f t="shared" si="263"/>
        <v/>
      </c>
      <c r="BE1151" s="808"/>
      <c r="BF1151" s="646"/>
      <c r="BG1151" s="649"/>
      <c r="BH1151" s="649"/>
    </row>
    <row r="1152" spans="2:60" ht="13.5" customHeight="1" x14ac:dyDescent="0.25">
      <c r="B1152" s="401"/>
      <c r="D1152" s="416">
        <f>D1151+1</f>
        <v>1142</v>
      </c>
      <c r="E1152" s="534"/>
      <c r="F1152" s="534"/>
      <c r="G1152" s="534"/>
      <c r="H1152" s="534"/>
      <c r="I1152" s="571"/>
      <c r="J1152" s="571"/>
      <c r="K1152" s="571"/>
      <c r="L1152" s="571"/>
      <c r="M1152" s="571"/>
      <c r="N1152" s="484"/>
      <c r="O1152" s="484"/>
      <c r="P1152" s="586"/>
      <c r="Q1152" s="571"/>
      <c r="R1152" s="571"/>
      <c r="S1152" s="571"/>
      <c r="T1152" s="899"/>
      <c r="U1152" s="756"/>
      <c r="V1152" s="756"/>
      <c r="W1152" s="581"/>
      <c r="X1152" s="571"/>
      <c r="Y1152" s="571"/>
      <c r="Z1152" s="571"/>
      <c r="AA1152" s="791"/>
      <c r="AB1152" s="583"/>
      <c r="AC1152" s="571"/>
      <c r="AD1152" s="813"/>
      <c r="AE1152" s="646"/>
      <c r="AF1152" s="730"/>
      <c r="AG1152" s="646"/>
      <c r="AH1152" s="730"/>
      <c r="AI1152" s="646"/>
      <c r="AJ1152" s="416">
        <f t="shared" ref="AJ1152:AJ1179" si="266">AJ1151+1</f>
        <v>1142</v>
      </c>
      <c r="AK1152" s="416" t="str">
        <f t="shared" si="257"/>
        <v/>
      </c>
      <c r="AL1152" s="416" t="str">
        <f t="shared" si="253"/>
        <v/>
      </c>
      <c r="AM1152" s="416" t="str">
        <f t="shared" si="254"/>
        <v/>
      </c>
      <c r="AN1152" s="731"/>
      <c r="AO1152" s="732"/>
      <c r="AP1152" s="732"/>
      <c r="AQ1152" s="479"/>
      <c r="AR1152" s="479"/>
      <c r="AS1152" s="584"/>
      <c r="AT1152" s="584"/>
      <c r="AU1152" s="585" t="str">
        <f t="shared" si="264"/>
        <v/>
      </c>
      <c r="AV1152" s="585" t="str">
        <f t="shared" si="265"/>
        <v/>
      </c>
      <c r="AW1152" s="479"/>
      <c r="AX1152" s="479"/>
      <c r="AY1152" s="587" t="str">
        <f t="shared" si="258"/>
        <v/>
      </c>
      <c r="AZ1152" s="587" t="str">
        <f t="shared" si="259"/>
        <v/>
      </c>
      <c r="BA1152" s="587" t="str">
        <f t="shared" si="260"/>
        <v/>
      </c>
      <c r="BB1152" s="587" t="str">
        <f t="shared" si="261"/>
        <v/>
      </c>
      <c r="BC1152" s="587" t="str">
        <f t="shared" si="262"/>
        <v/>
      </c>
      <c r="BD1152" s="587" t="str">
        <f t="shared" si="263"/>
        <v/>
      </c>
      <c r="BE1152" s="808"/>
      <c r="BF1152" s="646"/>
      <c r="BG1152" s="649"/>
      <c r="BH1152" s="649"/>
    </row>
    <row r="1153" spans="2:60" ht="13.5" customHeight="1" x14ac:dyDescent="0.25">
      <c r="B1153" s="401"/>
      <c r="D1153" s="416">
        <f>D1152+1</f>
        <v>1143</v>
      </c>
      <c r="E1153" s="534"/>
      <c r="F1153" s="534"/>
      <c r="G1153" s="534"/>
      <c r="H1153" s="534"/>
      <c r="I1153" s="571"/>
      <c r="J1153" s="571"/>
      <c r="K1153" s="571"/>
      <c r="L1153" s="571"/>
      <c r="M1153" s="571"/>
      <c r="N1153" s="484"/>
      <c r="O1153" s="484"/>
      <c r="P1153" s="586"/>
      <c r="Q1153" s="571"/>
      <c r="R1153" s="571"/>
      <c r="S1153" s="571"/>
      <c r="T1153" s="899"/>
      <c r="U1153" s="756"/>
      <c r="V1153" s="756"/>
      <c r="W1153" s="581"/>
      <c r="X1153" s="571"/>
      <c r="Y1153" s="571"/>
      <c r="Z1153" s="571"/>
      <c r="AA1153" s="791"/>
      <c r="AB1153" s="583"/>
      <c r="AC1153" s="571"/>
      <c r="AD1153" s="813"/>
      <c r="AE1153" s="646"/>
      <c r="AF1153" s="730"/>
      <c r="AG1153" s="646"/>
      <c r="AH1153" s="730"/>
      <c r="AI1153" s="646"/>
      <c r="AJ1153" s="416">
        <f t="shared" si="266"/>
        <v>1143</v>
      </c>
      <c r="AK1153" s="416" t="str">
        <f t="shared" si="257"/>
        <v/>
      </c>
      <c r="AL1153" s="416" t="str">
        <f t="shared" ref="AL1153:AL1184" si="267">IF(G1153="","",G1153)</f>
        <v/>
      </c>
      <c r="AM1153" s="416" t="str">
        <f t="shared" ref="AM1153:AM1184" si="268">IF(H1153="","",H1153)</f>
        <v/>
      </c>
      <c r="AN1153" s="731"/>
      <c r="AO1153" s="732"/>
      <c r="AP1153" s="732"/>
      <c r="AQ1153" s="479"/>
      <c r="AR1153" s="479"/>
      <c r="AS1153" s="584"/>
      <c r="AT1153" s="584"/>
      <c r="AU1153" s="585" t="str">
        <f t="shared" si="264"/>
        <v/>
      </c>
      <c r="AV1153" s="585" t="str">
        <f t="shared" si="265"/>
        <v/>
      </c>
      <c r="AW1153" s="479"/>
      <c r="AX1153" s="479"/>
      <c r="AY1153" s="587" t="str">
        <f t="shared" si="258"/>
        <v/>
      </c>
      <c r="AZ1153" s="587" t="str">
        <f t="shared" si="259"/>
        <v/>
      </c>
      <c r="BA1153" s="587" t="str">
        <f t="shared" si="260"/>
        <v/>
      </c>
      <c r="BB1153" s="587" t="str">
        <f t="shared" si="261"/>
        <v/>
      </c>
      <c r="BC1153" s="587" t="str">
        <f t="shared" si="262"/>
        <v/>
      </c>
      <c r="BD1153" s="587" t="str">
        <f t="shared" si="263"/>
        <v/>
      </c>
      <c r="BE1153" s="808"/>
      <c r="BF1153" s="646"/>
      <c r="BG1153" s="649"/>
      <c r="BH1153" s="649"/>
    </row>
    <row r="1154" spans="2:60" ht="13.5" customHeight="1" x14ac:dyDescent="0.25">
      <c r="B1154" s="401"/>
      <c r="D1154" s="416">
        <f t="shared" ref="D1154:D1181" si="269">D1153+1</f>
        <v>1144</v>
      </c>
      <c r="E1154" s="534"/>
      <c r="F1154" s="534"/>
      <c r="G1154" s="534"/>
      <c r="H1154" s="534"/>
      <c r="I1154" s="571"/>
      <c r="J1154" s="571"/>
      <c r="K1154" s="571"/>
      <c r="L1154" s="571"/>
      <c r="M1154" s="571"/>
      <c r="N1154" s="484"/>
      <c r="O1154" s="484"/>
      <c r="P1154" s="586"/>
      <c r="Q1154" s="571"/>
      <c r="R1154" s="571"/>
      <c r="S1154" s="571"/>
      <c r="T1154" s="899"/>
      <c r="U1154" s="756"/>
      <c r="V1154" s="756"/>
      <c r="W1154" s="581"/>
      <c r="X1154" s="571"/>
      <c r="Y1154" s="571"/>
      <c r="Z1154" s="571"/>
      <c r="AA1154" s="791"/>
      <c r="AB1154" s="583"/>
      <c r="AC1154" s="571"/>
      <c r="AD1154" s="813"/>
      <c r="AE1154" s="646"/>
      <c r="AF1154" s="730"/>
      <c r="AG1154" s="646"/>
      <c r="AH1154" s="730"/>
      <c r="AI1154" s="646"/>
      <c r="AJ1154" s="416">
        <f t="shared" si="266"/>
        <v>1144</v>
      </c>
      <c r="AK1154" s="416" t="str">
        <f t="shared" si="257"/>
        <v/>
      </c>
      <c r="AL1154" s="416" t="str">
        <f t="shared" si="267"/>
        <v/>
      </c>
      <c r="AM1154" s="416" t="str">
        <f t="shared" si="268"/>
        <v/>
      </c>
      <c r="AN1154" s="731"/>
      <c r="AO1154" s="732"/>
      <c r="AP1154" s="732"/>
      <c r="AQ1154" s="479"/>
      <c r="AR1154" s="479"/>
      <c r="AS1154" s="584"/>
      <c r="AT1154" s="584"/>
      <c r="AU1154" s="585" t="str">
        <f t="shared" si="264"/>
        <v/>
      </c>
      <c r="AV1154" s="585" t="str">
        <f t="shared" si="265"/>
        <v/>
      </c>
      <c r="AW1154" s="479"/>
      <c r="AX1154" s="479"/>
      <c r="AY1154" s="587" t="str">
        <f t="shared" si="258"/>
        <v/>
      </c>
      <c r="AZ1154" s="587" t="str">
        <f t="shared" si="259"/>
        <v/>
      </c>
      <c r="BA1154" s="587" t="str">
        <f t="shared" si="260"/>
        <v/>
      </c>
      <c r="BB1154" s="587" t="str">
        <f t="shared" si="261"/>
        <v/>
      </c>
      <c r="BC1154" s="587" t="str">
        <f t="shared" si="262"/>
        <v/>
      </c>
      <c r="BD1154" s="587" t="str">
        <f t="shared" si="263"/>
        <v/>
      </c>
      <c r="BE1154" s="808"/>
      <c r="BF1154" s="646"/>
      <c r="BG1154" s="649"/>
      <c r="BH1154" s="649"/>
    </row>
    <row r="1155" spans="2:60" ht="13.5" customHeight="1" x14ac:dyDescent="0.25">
      <c r="B1155" s="401"/>
      <c r="D1155" s="416">
        <f t="shared" si="269"/>
        <v>1145</v>
      </c>
      <c r="E1155" s="534"/>
      <c r="F1155" s="534"/>
      <c r="G1155" s="534"/>
      <c r="H1155" s="534"/>
      <c r="I1155" s="571"/>
      <c r="J1155" s="571"/>
      <c r="K1155" s="571"/>
      <c r="L1155" s="571"/>
      <c r="M1155" s="571"/>
      <c r="N1155" s="484"/>
      <c r="O1155" s="484"/>
      <c r="P1155" s="586"/>
      <c r="Q1155" s="571"/>
      <c r="R1155" s="571"/>
      <c r="S1155" s="571"/>
      <c r="T1155" s="899"/>
      <c r="U1155" s="756"/>
      <c r="V1155" s="756"/>
      <c r="W1155" s="581"/>
      <c r="X1155" s="571"/>
      <c r="Y1155" s="571"/>
      <c r="Z1155" s="571"/>
      <c r="AA1155" s="791"/>
      <c r="AB1155" s="583"/>
      <c r="AC1155" s="571"/>
      <c r="AD1155" s="813"/>
      <c r="AE1155" s="646"/>
      <c r="AF1155" s="730"/>
      <c r="AG1155" s="646"/>
      <c r="AH1155" s="730"/>
      <c r="AI1155" s="646"/>
      <c r="AJ1155" s="416">
        <f t="shared" si="266"/>
        <v>1145</v>
      </c>
      <c r="AK1155" s="416" t="str">
        <f t="shared" si="257"/>
        <v/>
      </c>
      <c r="AL1155" s="416" t="str">
        <f t="shared" si="267"/>
        <v/>
      </c>
      <c r="AM1155" s="416" t="str">
        <f t="shared" si="268"/>
        <v/>
      </c>
      <c r="AN1155" s="731"/>
      <c r="AO1155" s="732"/>
      <c r="AP1155" s="732"/>
      <c r="AQ1155" s="479"/>
      <c r="AR1155" s="479"/>
      <c r="AS1155" s="584"/>
      <c r="AT1155" s="584"/>
      <c r="AU1155" s="585" t="str">
        <f t="shared" si="264"/>
        <v/>
      </c>
      <c r="AV1155" s="585" t="str">
        <f t="shared" si="265"/>
        <v/>
      </c>
      <c r="AW1155" s="479"/>
      <c r="AX1155" s="479"/>
      <c r="AY1155" s="587" t="str">
        <f t="shared" si="258"/>
        <v/>
      </c>
      <c r="AZ1155" s="587" t="str">
        <f t="shared" si="259"/>
        <v/>
      </c>
      <c r="BA1155" s="587" t="str">
        <f t="shared" si="260"/>
        <v/>
      </c>
      <c r="BB1155" s="587" t="str">
        <f t="shared" si="261"/>
        <v/>
      </c>
      <c r="BC1155" s="587" t="str">
        <f t="shared" si="262"/>
        <v/>
      </c>
      <c r="BD1155" s="587" t="str">
        <f t="shared" si="263"/>
        <v/>
      </c>
      <c r="BE1155" s="808"/>
      <c r="BF1155" s="646"/>
      <c r="BG1155" s="649"/>
      <c r="BH1155" s="649"/>
    </row>
    <row r="1156" spans="2:60" ht="13.5" customHeight="1" x14ac:dyDescent="0.25">
      <c r="B1156" s="401"/>
      <c r="D1156" s="416">
        <f t="shared" si="269"/>
        <v>1146</v>
      </c>
      <c r="E1156" s="534"/>
      <c r="F1156" s="534"/>
      <c r="G1156" s="534"/>
      <c r="H1156" s="534"/>
      <c r="I1156" s="571"/>
      <c r="J1156" s="571"/>
      <c r="K1156" s="571"/>
      <c r="L1156" s="571"/>
      <c r="M1156" s="571"/>
      <c r="N1156" s="484"/>
      <c r="O1156" s="484"/>
      <c r="P1156" s="586"/>
      <c r="Q1156" s="571"/>
      <c r="R1156" s="571"/>
      <c r="S1156" s="571"/>
      <c r="T1156" s="899"/>
      <c r="U1156" s="756"/>
      <c r="V1156" s="756"/>
      <c r="W1156" s="581"/>
      <c r="X1156" s="571"/>
      <c r="Y1156" s="571"/>
      <c r="Z1156" s="571"/>
      <c r="AA1156" s="791"/>
      <c r="AB1156" s="583"/>
      <c r="AC1156" s="571"/>
      <c r="AD1156" s="813"/>
      <c r="AE1156" s="646"/>
      <c r="AF1156" s="730"/>
      <c r="AG1156" s="646"/>
      <c r="AH1156" s="730"/>
      <c r="AI1156" s="646"/>
      <c r="AJ1156" s="416">
        <f t="shared" si="266"/>
        <v>1146</v>
      </c>
      <c r="AK1156" s="416" t="str">
        <f t="shared" si="257"/>
        <v/>
      </c>
      <c r="AL1156" s="416" t="str">
        <f t="shared" si="267"/>
        <v/>
      </c>
      <c r="AM1156" s="416" t="str">
        <f t="shared" si="268"/>
        <v/>
      </c>
      <c r="AN1156" s="731"/>
      <c r="AO1156" s="732"/>
      <c r="AP1156" s="732"/>
      <c r="AQ1156" s="479"/>
      <c r="AR1156" s="479"/>
      <c r="AS1156" s="584"/>
      <c r="AT1156" s="584"/>
      <c r="AU1156" s="585" t="str">
        <f t="shared" si="264"/>
        <v/>
      </c>
      <c r="AV1156" s="585" t="str">
        <f t="shared" si="265"/>
        <v/>
      </c>
      <c r="AW1156" s="479"/>
      <c r="AX1156" s="479"/>
      <c r="AY1156" s="587" t="str">
        <f t="shared" si="258"/>
        <v/>
      </c>
      <c r="AZ1156" s="587" t="str">
        <f t="shared" si="259"/>
        <v/>
      </c>
      <c r="BA1156" s="587" t="str">
        <f t="shared" si="260"/>
        <v/>
      </c>
      <c r="BB1156" s="587" t="str">
        <f t="shared" si="261"/>
        <v/>
      </c>
      <c r="BC1156" s="587" t="str">
        <f t="shared" si="262"/>
        <v/>
      </c>
      <c r="BD1156" s="587" t="str">
        <f t="shared" si="263"/>
        <v/>
      </c>
      <c r="BE1156" s="808"/>
      <c r="BF1156" s="646"/>
      <c r="BG1156" s="649"/>
      <c r="BH1156" s="649"/>
    </row>
    <row r="1157" spans="2:60" ht="13.5" customHeight="1" x14ac:dyDescent="0.25">
      <c r="B1157" s="401"/>
      <c r="D1157" s="416">
        <f t="shared" si="269"/>
        <v>1147</v>
      </c>
      <c r="E1157" s="534"/>
      <c r="F1157" s="534"/>
      <c r="G1157" s="534"/>
      <c r="H1157" s="534"/>
      <c r="I1157" s="571"/>
      <c r="J1157" s="571"/>
      <c r="K1157" s="571"/>
      <c r="L1157" s="571"/>
      <c r="M1157" s="571"/>
      <c r="N1157" s="484"/>
      <c r="O1157" s="484"/>
      <c r="P1157" s="586"/>
      <c r="Q1157" s="571"/>
      <c r="R1157" s="571"/>
      <c r="S1157" s="571"/>
      <c r="T1157" s="899"/>
      <c r="U1157" s="756"/>
      <c r="V1157" s="756"/>
      <c r="W1157" s="581"/>
      <c r="X1157" s="571"/>
      <c r="Y1157" s="571"/>
      <c r="Z1157" s="571"/>
      <c r="AA1157" s="791"/>
      <c r="AB1157" s="583"/>
      <c r="AC1157" s="571"/>
      <c r="AD1157" s="813"/>
      <c r="AE1157" s="646"/>
      <c r="AF1157" s="730"/>
      <c r="AG1157" s="646"/>
      <c r="AH1157" s="730"/>
      <c r="AI1157" s="646"/>
      <c r="AJ1157" s="416">
        <f t="shared" si="266"/>
        <v>1147</v>
      </c>
      <c r="AK1157" s="416" t="str">
        <f t="shared" si="257"/>
        <v/>
      </c>
      <c r="AL1157" s="416" t="str">
        <f t="shared" si="267"/>
        <v/>
      </c>
      <c r="AM1157" s="416" t="str">
        <f t="shared" si="268"/>
        <v/>
      </c>
      <c r="AN1157" s="731"/>
      <c r="AO1157" s="732"/>
      <c r="AP1157" s="732"/>
      <c r="AQ1157" s="479"/>
      <c r="AR1157" s="479"/>
      <c r="AS1157" s="584"/>
      <c r="AT1157" s="584"/>
      <c r="AU1157" s="585" t="str">
        <f t="shared" si="264"/>
        <v/>
      </c>
      <c r="AV1157" s="585" t="str">
        <f t="shared" si="265"/>
        <v/>
      </c>
      <c r="AW1157" s="479"/>
      <c r="AX1157" s="479"/>
      <c r="AY1157" s="587" t="str">
        <f t="shared" si="258"/>
        <v/>
      </c>
      <c r="AZ1157" s="587" t="str">
        <f t="shared" si="259"/>
        <v/>
      </c>
      <c r="BA1157" s="587" t="str">
        <f t="shared" si="260"/>
        <v/>
      </c>
      <c r="BB1157" s="587" t="str">
        <f t="shared" si="261"/>
        <v/>
      </c>
      <c r="BC1157" s="587" t="str">
        <f t="shared" si="262"/>
        <v/>
      </c>
      <c r="BD1157" s="587" t="str">
        <f t="shared" si="263"/>
        <v/>
      </c>
      <c r="BE1157" s="808"/>
      <c r="BF1157" s="646"/>
      <c r="BG1157" s="649"/>
      <c r="BH1157" s="649"/>
    </row>
    <row r="1158" spans="2:60" ht="13.5" customHeight="1" x14ac:dyDescent="0.25">
      <c r="B1158" s="401"/>
      <c r="D1158" s="416">
        <f t="shared" si="269"/>
        <v>1148</v>
      </c>
      <c r="E1158" s="534"/>
      <c r="F1158" s="534"/>
      <c r="G1158" s="534"/>
      <c r="H1158" s="534"/>
      <c r="I1158" s="571"/>
      <c r="J1158" s="571"/>
      <c r="K1158" s="571"/>
      <c r="L1158" s="571"/>
      <c r="M1158" s="571"/>
      <c r="N1158" s="484"/>
      <c r="O1158" s="484"/>
      <c r="P1158" s="586"/>
      <c r="Q1158" s="571"/>
      <c r="R1158" s="571"/>
      <c r="S1158" s="571"/>
      <c r="T1158" s="899"/>
      <c r="U1158" s="756"/>
      <c r="V1158" s="756"/>
      <c r="W1158" s="581"/>
      <c r="X1158" s="571"/>
      <c r="Y1158" s="571"/>
      <c r="Z1158" s="571"/>
      <c r="AA1158" s="791"/>
      <c r="AB1158" s="583"/>
      <c r="AC1158" s="571"/>
      <c r="AD1158" s="813"/>
      <c r="AE1158" s="646"/>
      <c r="AF1158" s="730"/>
      <c r="AG1158" s="646"/>
      <c r="AH1158" s="730"/>
      <c r="AI1158" s="646"/>
      <c r="AJ1158" s="416">
        <f t="shared" si="266"/>
        <v>1148</v>
      </c>
      <c r="AK1158" s="416" t="str">
        <f t="shared" si="257"/>
        <v/>
      </c>
      <c r="AL1158" s="416" t="str">
        <f t="shared" si="267"/>
        <v/>
      </c>
      <c r="AM1158" s="416" t="str">
        <f t="shared" si="268"/>
        <v/>
      </c>
      <c r="AN1158" s="731"/>
      <c r="AO1158" s="732"/>
      <c r="AP1158" s="732"/>
      <c r="AQ1158" s="479"/>
      <c r="AR1158" s="479"/>
      <c r="AS1158" s="584"/>
      <c r="AT1158" s="584"/>
      <c r="AU1158" s="585" t="str">
        <f t="shared" si="264"/>
        <v/>
      </c>
      <c r="AV1158" s="585" t="str">
        <f t="shared" si="265"/>
        <v/>
      </c>
      <c r="AW1158" s="479"/>
      <c r="AX1158" s="479"/>
      <c r="AY1158" s="587" t="str">
        <f t="shared" si="258"/>
        <v/>
      </c>
      <c r="AZ1158" s="587" t="str">
        <f t="shared" si="259"/>
        <v/>
      </c>
      <c r="BA1158" s="587" t="str">
        <f t="shared" si="260"/>
        <v/>
      </c>
      <c r="BB1158" s="587" t="str">
        <f t="shared" si="261"/>
        <v/>
      </c>
      <c r="BC1158" s="587" t="str">
        <f t="shared" si="262"/>
        <v/>
      </c>
      <c r="BD1158" s="587" t="str">
        <f t="shared" si="263"/>
        <v/>
      </c>
      <c r="BE1158" s="808"/>
      <c r="BF1158" s="646"/>
      <c r="BG1158" s="649"/>
      <c r="BH1158" s="649"/>
    </row>
    <row r="1159" spans="2:60" ht="13.5" customHeight="1" x14ac:dyDescent="0.25">
      <c r="B1159" s="401"/>
      <c r="D1159" s="416">
        <f t="shared" si="269"/>
        <v>1149</v>
      </c>
      <c r="E1159" s="534"/>
      <c r="F1159" s="534"/>
      <c r="G1159" s="534"/>
      <c r="H1159" s="534"/>
      <c r="I1159" s="571"/>
      <c r="J1159" s="571"/>
      <c r="K1159" s="571"/>
      <c r="L1159" s="571"/>
      <c r="M1159" s="571"/>
      <c r="N1159" s="484"/>
      <c r="O1159" s="484"/>
      <c r="P1159" s="586"/>
      <c r="Q1159" s="571"/>
      <c r="R1159" s="571"/>
      <c r="S1159" s="571"/>
      <c r="T1159" s="899"/>
      <c r="U1159" s="756"/>
      <c r="V1159" s="756"/>
      <c r="W1159" s="581"/>
      <c r="X1159" s="571"/>
      <c r="Y1159" s="571"/>
      <c r="Z1159" s="571"/>
      <c r="AA1159" s="791"/>
      <c r="AB1159" s="583"/>
      <c r="AC1159" s="571"/>
      <c r="AD1159" s="813"/>
      <c r="AE1159" s="646"/>
      <c r="AF1159" s="730"/>
      <c r="AG1159" s="646"/>
      <c r="AH1159" s="730"/>
      <c r="AI1159" s="646"/>
      <c r="AJ1159" s="416">
        <f t="shared" si="266"/>
        <v>1149</v>
      </c>
      <c r="AK1159" s="416" t="str">
        <f t="shared" ref="AK1159:AK1190" si="270">IF(E1159="","",E1159)</f>
        <v/>
      </c>
      <c r="AL1159" s="416" t="str">
        <f t="shared" si="267"/>
        <v/>
      </c>
      <c r="AM1159" s="416" t="str">
        <f t="shared" si="268"/>
        <v/>
      </c>
      <c r="AN1159" s="731"/>
      <c r="AO1159" s="732"/>
      <c r="AP1159" s="732"/>
      <c r="AQ1159" s="479"/>
      <c r="AR1159" s="479"/>
      <c r="AS1159" s="584"/>
      <c r="AT1159" s="584"/>
      <c r="AU1159" s="585" t="str">
        <f t="shared" si="264"/>
        <v/>
      </c>
      <c r="AV1159" s="585" t="str">
        <f t="shared" si="265"/>
        <v/>
      </c>
      <c r="AW1159" s="479"/>
      <c r="AX1159" s="479"/>
      <c r="AY1159" s="587" t="str">
        <f t="shared" ref="AY1159:AY1190" si="271">IF(Q1159="○",IF(AW1159="",AU1159,AW1159),"")</f>
        <v/>
      </c>
      <c r="AZ1159" s="587" t="str">
        <f t="shared" ref="AZ1159:AZ1190" si="272">IF(Q1159="○",IF(AX1159="",AV1159,AX1159),"")</f>
        <v/>
      </c>
      <c r="BA1159" s="587" t="str">
        <f t="shared" ref="BA1159:BA1190" si="273">IF(R1159="○",IF(AW1159="",AU1159,AW1159),"")</f>
        <v/>
      </c>
      <c r="BB1159" s="587" t="str">
        <f t="shared" ref="BB1159:BB1190" si="274">IF(R1159="○",IF(AX1159="",AV1159,AX1159),"")</f>
        <v/>
      </c>
      <c r="BC1159" s="587" t="str">
        <f t="shared" ref="BC1159:BC1190" si="275">IF(S1159="○",IF(AW1159="",AU1159,AW1159),"")</f>
        <v/>
      </c>
      <c r="BD1159" s="587" t="str">
        <f t="shared" ref="BD1159:BD1190" si="276">IF(S1159="○",IF(AX1159="",AV1159,AX1159),"")</f>
        <v/>
      </c>
      <c r="BE1159" s="808"/>
      <c r="BF1159" s="646"/>
      <c r="BG1159" s="649"/>
      <c r="BH1159" s="649"/>
    </row>
    <row r="1160" spans="2:60" ht="13.5" customHeight="1" x14ac:dyDescent="0.25">
      <c r="B1160" s="401"/>
      <c r="D1160" s="416">
        <f t="shared" si="269"/>
        <v>1150</v>
      </c>
      <c r="E1160" s="534"/>
      <c r="F1160" s="534"/>
      <c r="G1160" s="534"/>
      <c r="H1160" s="534"/>
      <c r="I1160" s="571"/>
      <c r="J1160" s="571"/>
      <c r="K1160" s="571"/>
      <c r="L1160" s="571"/>
      <c r="M1160" s="571"/>
      <c r="N1160" s="484"/>
      <c r="O1160" s="484"/>
      <c r="P1160" s="586"/>
      <c r="Q1160" s="571"/>
      <c r="R1160" s="571"/>
      <c r="S1160" s="571"/>
      <c r="T1160" s="899"/>
      <c r="U1160" s="756"/>
      <c r="V1160" s="756"/>
      <c r="W1160" s="581"/>
      <c r="X1160" s="571"/>
      <c r="Y1160" s="571"/>
      <c r="Z1160" s="571"/>
      <c r="AA1160" s="791"/>
      <c r="AB1160" s="583"/>
      <c r="AC1160" s="571"/>
      <c r="AD1160" s="813"/>
      <c r="AE1160" s="646"/>
      <c r="AF1160" s="730"/>
      <c r="AG1160" s="646"/>
      <c r="AH1160" s="730"/>
      <c r="AI1160" s="646"/>
      <c r="AJ1160" s="416">
        <f t="shared" si="266"/>
        <v>1150</v>
      </c>
      <c r="AK1160" s="416" t="str">
        <f t="shared" si="270"/>
        <v/>
      </c>
      <c r="AL1160" s="416" t="str">
        <f t="shared" si="267"/>
        <v/>
      </c>
      <c r="AM1160" s="416" t="str">
        <f t="shared" si="268"/>
        <v/>
      </c>
      <c r="AN1160" s="731"/>
      <c r="AO1160" s="732"/>
      <c r="AP1160" s="732"/>
      <c r="AQ1160" s="479"/>
      <c r="AR1160" s="479"/>
      <c r="AS1160" s="584"/>
      <c r="AT1160" s="584"/>
      <c r="AU1160" s="585" t="str">
        <f t="shared" si="264"/>
        <v/>
      </c>
      <c r="AV1160" s="585" t="str">
        <f t="shared" si="265"/>
        <v/>
      </c>
      <c r="AW1160" s="479"/>
      <c r="AX1160" s="479"/>
      <c r="AY1160" s="587" t="str">
        <f t="shared" si="271"/>
        <v/>
      </c>
      <c r="AZ1160" s="587" t="str">
        <f t="shared" si="272"/>
        <v/>
      </c>
      <c r="BA1160" s="587" t="str">
        <f t="shared" si="273"/>
        <v/>
      </c>
      <c r="BB1160" s="587" t="str">
        <f t="shared" si="274"/>
        <v/>
      </c>
      <c r="BC1160" s="587" t="str">
        <f t="shared" si="275"/>
        <v/>
      </c>
      <c r="BD1160" s="587" t="str">
        <f t="shared" si="276"/>
        <v/>
      </c>
      <c r="BE1160" s="808"/>
      <c r="BF1160" s="646"/>
      <c r="BG1160" s="649"/>
      <c r="BH1160" s="649"/>
    </row>
    <row r="1161" spans="2:60" ht="13.5" customHeight="1" x14ac:dyDescent="0.25">
      <c r="B1161" s="401"/>
      <c r="D1161" s="416">
        <f t="shared" si="269"/>
        <v>1151</v>
      </c>
      <c r="E1161" s="534"/>
      <c r="F1161" s="534"/>
      <c r="G1161" s="534"/>
      <c r="H1161" s="534"/>
      <c r="I1161" s="571"/>
      <c r="J1161" s="571"/>
      <c r="K1161" s="571"/>
      <c r="L1161" s="571"/>
      <c r="M1161" s="571"/>
      <c r="N1161" s="484"/>
      <c r="O1161" s="484"/>
      <c r="P1161" s="586"/>
      <c r="Q1161" s="571"/>
      <c r="R1161" s="571"/>
      <c r="S1161" s="571"/>
      <c r="T1161" s="899"/>
      <c r="U1161" s="756"/>
      <c r="V1161" s="756"/>
      <c r="W1161" s="581"/>
      <c r="X1161" s="571"/>
      <c r="Y1161" s="571"/>
      <c r="Z1161" s="571"/>
      <c r="AA1161" s="791"/>
      <c r="AB1161" s="583"/>
      <c r="AC1161" s="571"/>
      <c r="AD1161" s="813"/>
      <c r="AE1161" s="646"/>
      <c r="AF1161" s="730"/>
      <c r="AG1161" s="646"/>
      <c r="AH1161" s="730"/>
      <c r="AI1161" s="646"/>
      <c r="AJ1161" s="416">
        <f t="shared" si="266"/>
        <v>1151</v>
      </c>
      <c r="AK1161" s="416" t="str">
        <f t="shared" si="270"/>
        <v/>
      </c>
      <c r="AL1161" s="416" t="str">
        <f t="shared" si="267"/>
        <v/>
      </c>
      <c r="AM1161" s="416" t="str">
        <f t="shared" si="268"/>
        <v/>
      </c>
      <c r="AN1161" s="731"/>
      <c r="AO1161" s="732"/>
      <c r="AP1161" s="732"/>
      <c r="AQ1161" s="479"/>
      <c r="AR1161" s="479"/>
      <c r="AS1161" s="584"/>
      <c r="AT1161" s="584"/>
      <c r="AU1161" s="585" t="str">
        <f t="shared" si="264"/>
        <v/>
      </c>
      <c r="AV1161" s="585" t="str">
        <f t="shared" si="265"/>
        <v/>
      </c>
      <c r="AW1161" s="479"/>
      <c r="AX1161" s="479"/>
      <c r="AY1161" s="587" t="str">
        <f t="shared" si="271"/>
        <v/>
      </c>
      <c r="AZ1161" s="587" t="str">
        <f t="shared" si="272"/>
        <v/>
      </c>
      <c r="BA1161" s="587" t="str">
        <f t="shared" si="273"/>
        <v/>
      </c>
      <c r="BB1161" s="587" t="str">
        <f t="shared" si="274"/>
        <v/>
      </c>
      <c r="BC1161" s="587" t="str">
        <f t="shared" si="275"/>
        <v/>
      </c>
      <c r="BD1161" s="587" t="str">
        <f t="shared" si="276"/>
        <v/>
      </c>
      <c r="BE1161" s="808"/>
      <c r="BF1161" s="646"/>
      <c r="BG1161" s="649"/>
      <c r="BH1161" s="649"/>
    </row>
    <row r="1162" spans="2:60" ht="13.5" customHeight="1" x14ac:dyDescent="0.25">
      <c r="B1162" s="401"/>
      <c r="D1162" s="416">
        <f t="shared" si="269"/>
        <v>1152</v>
      </c>
      <c r="E1162" s="534"/>
      <c r="F1162" s="534"/>
      <c r="G1162" s="534"/>
      <c r="H1162" s="534"/>
      <c r="I1162" s="571"/>
      <c r="J1162" s="571"/>
      <c r="K1162" s="571"/>
      <c r="L1162" s="571"/>
      <c r="M1162" s="571"/>
      <c r="N1162" s="484"/>
      <c r="O1162" s="484"/>
      <c r="P1162" s="586"/>
      <c r="Q1162" s="571"/>
      <c r="R1162" s="571"/>
      <c r="S1162" s="571"/>
      <c r="T1162" s="899"/>
      <c r="U1162" s="756"/>
      <c r="V1162" s="756"/>
      <c r="W1162" s="581"/>
      <c r="X1162" s="571"/>
      <c r="Y1162" s="571"/>
      <c r="Z1162" s="571"/>
      <c r="AA1162" s="791"/>
      <c r="AB1162" s="583"/>
      <c r="AC1162" s="571"/>
      <c r="AD1162" s="813"/>
      <c r="AE1162" s="646"/>
      <c r="AF1162" s="730"/>
      <c r="AG1162" s="646"/>
      <c r="AH1162" s="730"/>
      <c r="AI1162" s="646"/>
      <c r="AJ1162" s="416">
        <f t="shared" si="266"/>
        <v>1152</v>
      </c>
      <c r="AK1162" s="416" t="str">
        <f t="shared" si="270"/>
        <v/>
      </c>
      <c r="AL1162" s="416" t="str">
        <f t="shared" si="267"/>
        <v/>
      </c>
      <c r="AM1162" s="416" t="str">
        <f t="shared" si="268"/>
        <v/>
      </c>
      <c r="AN1162" s="731"/>
      <c r="AO1162" s="732"/>
      <c r="AP1162" s="732"/>
      <c r="AQ1162" s="479"/>
      <c r="AR1162" s="479"/>
      <c r="AS1162" s="584"/>
      <c r="AT1162" s="584"/>
      <c r="AU1162" s="585" t="str">
        <f t="shared" si="264"/>
        <v/>
      </c>
      <c r="AV1162" s="585" t="str">
        <f t="shared" si="265"/>
        <v/>
      </c>
      <c r="AW1162" s="479"/>
      <c r="AX1162" s="479"/>
      <c r="AY1162" s="587" t="str">
        <f t="shared" si="271"/>
        <v/>
      </c>
      <c r="AZ1162" s="587" t="str">
        <f t="shared" si="272"/>
        <v/>
      </c>
      <c r="BA1162" s="587" t="str">
        <f t="shared" si="273"/>
        <v/>
      </c>
      <c r="BB1162" s="587" t="str">
        <f t="shared" si="274"/>
        <v/>
      </c>
      <c r="BC1162" s="587" t="str">
        <f t="shared" si="275"/>
        <v/>
      </c>
      <c r="BD1162" s="587" t="str">
        <f t="shared" si="276"/>
        <v/>
      </c>
      <c r="BE1162" s="808"/>
      <c r="BF1162" s="646"/>
      <c r="BG1162" s="649"/>
      <c r="BH1162" s="649"/>
    </row>
    <row r="1163" spans="2:60" ht="13.5" customHeight="1" x14ac:dyDescent="0.25">
      <c r="B1163" s="401"/>
      <c r="D1163" s="416">
        <f t="shared" si="269"/>
        <v>1153</v>
      </c>
      <c r="E1163" s="534"/>
      <c r="F1163" s="534"/>
      <c r="G1163" s="534"/>
      <c r="H1163" s="534"/>
      <c r="I1163" s="571"/>
      <c r="J1163" s="571"/>
      <c r="K1163" s="571"/>
      <c r="L1163" s="571"/>
      <c r="M1163" s="571"/>
      <c r="N1163" s="484"/>
      <c r="O1163" s="484"/>
      <c r="P1163" s="586"/>
      <c r="Q1163" s="571"/>
      <c r="R1163" s="571"/>
      <c r="S1163" s="571"/>
      <c r="T1163" s="899"/>
      <c r="U1163" s="756"/>
      <c r="V1163" s="756"/>
      <c r="W1163" s="581"/>
      <c r="X1163" s="571"/>
      <c r="Y1163" s="571"/>
      <c r="Z1163" s="571"/>
      <c r="AA1163" s="791"/>
      <c r="AB1163" s="583"/>
      <c r="AC1163" s="571"/>
      <c r="AD1163" s="813"/>
      <c r="AE1163" s="646"/>
      <c r="AF1163" s="730"/>
      <c r="AG1163" s="646"/>
      <c r="AH1163" s="730"/>
      <c r="AI1163" s="646"/>
      <c r="AJ1163" s="416">
        <f t="shared" si="266"/>
        <v>1153</v>
      </c>
      <c r="AK1163" s="416" t="str">
        <f t="shared" si="270"/>
        <v/>
      </c>
      <c r="AL1163" s="416" t="str">
        <f t="shared" si="267"/>
        <v/>
      </c>
      <c r="AM1163" s="416" t="str">
        <f t="shared" si="268"/>
        <v/>
      </c>
      <c r="AN1163" s="731"/>
      <c r="AO1163" s="732"/>
      <c r="AP1163" s="732"/>
      <c r="AQ1163" s="479"/>
      <c r="AR1163" s="479"/>
      <c r="AS1163" s="584"/>
      <c r="AT1163" s="584"/>
      <c r="AU1163" s="585" t="str">
        <f t="shared" si="264"/>
        <v/>
      </c>
      <c r="AV1163" s="585" t="str">
        <f t="shared" si="265"/>
        <v/>
      </c>
      <c r="AW1163" s="479"/>
      <c r="AX1163" s="479"/>
      <c r="AY1163" s="587" t="str">
        <f t="shared" si="271"/>
        <v/>
      </c>
      <c r="AZ1163" s="587" t="str">
        <f t="shared" si="272"/>
        <v/>
      </c>
      <c r="BA1163" s="587" t="str">
        <f t="shared" si="273"/>
        <v/>
      </c>
      <c r="BB1163" s="587" t="str">
        <f t="shared" si="274"/>
        <v/>
      </c>
      <c r="BC1163" s="587" t="str">
        <f t="shared" si="275"/>
        <v/>
      </c>
      <c r="BD1163" s="587" t="str">
        <f t="shared" si="276"/>
        <v/>
      </c>
      <c r="BE1163" s="808"/>
      <c r="BF1163" s="646"/>
      <c r="BG1163" s="649"/>
      <c r="BH1163" s="649"/>
    </row>
    <row r="1164" spans="2:60" ht="13.5" customHeight="1" x14ac:dyDescent="0.25">
      <c r="B1164" s="401"/>
      <c r="D1164" s="416">
        <f t="shared" si="269"/>
        <v>1154</v>
      </c>
      <c r="E1164" s="534"/>
      <c r="F1164" s="534"/>
      <c r="G1164" s="534"/>
      <c r="H1164" s="534"/>
      <c r="I1164" s="571"/>
      <c r="J1164" s="571"/>
      <c r="K1164" s="571"/>
      <c r="L1164" s="571"/>
      <c r="M1164" s="571"/>
      <c r="N1164" s="484"/>
      <c r="O1164" s="484"/>
      <c r="P1164" s="586"/>
      <c r="Q1164" s="571"/>
      <c r="R1164" s="571"/>
      <c r="S1164" s="571"/>
      <c r="T1164" s="899"/>
      <c r="U1164" s="756"/>
      <c r="V1164" s="756"/>
      <c r="W1164" s="581"/>
      <c r="X1164" s="571"/>
      <c r="Y1164" s="571"/>
      <c r="Z1164" s="571"/>
      <c r="AA1164" s="791"/>
      <c r="AB1164" s="583"/>
      <c r="AC1164" s="571"/>
      <c r="AD1164" s="813"/>
      <c r="AE1164" s="646"/>
      <c r="AF1164" s="730"/>
      <c r="AG1164" s="646"/>
      <c r="AH1164" s="730"/>
      <c r="AI1164" s="646"/>
      <c r="AJ1164" s="416">
        <f t="shared" si="266"/>
        <v>1154</v>
      </c>
      <c r="AK1164" s="416" t="str">
        <f t="shared" si="270"/>
        <v/>
      </c>
      <c r="AL1164" s="416" t="str">
        <f t="shared" si="267"/>
        <v/>
      </c>
      <c r="AM1164" s="416" t="str">
        <f t="shared" si="268"/>
        <v/>
      </c>
      <c r="AN1164" s="731"/>
      <c r="AO1164" s="732"/>
      <c r="AP1164" s="732"/>
      <c r="AQ1164" s="479"/>
      <c r="AR1164" s="479"/>
      <c r="AS1164" s="584"/>
      <c r="AT1164" s="584"/>
      <c r="AU1164" s="585" t="str">
        <f t="shared" si="264"/>
        <v/>
      </c>
      <c r="AV1164" s="585" t="str">
        <f t="shared" si="265"/>
        <v/>
      </c>
      <c r="AW1164" s="479"/>
      <c r="AX1164" s="479"/>
      <c r="AY1164" s="587" t="str">
        <f t="shared" si="271"/>
        <v/>
      </c>
      <c r="AZ1164" s="587" t="str">
        <f t="shared" si="272"/>
        <v/>
      </c>
      <c r="BA1164" s="587" t="str">
        <f t="shared" si="273"/>
        <v/>
      </c>
      <c r="BB1164" s="587" t="str">
        <f t="shared" si="274"/>
        <v/>
      </c>
      <c r="BC1164" s="587" t="str">
        <f t="shared" si="275"/>
        <v/>
      </c>
      <c r="BD1164" s="587" t="str">
        <f t="shared" si="276"/>
        <v/>
      </c>
      <c r="BE1164" s="808"/>
      <c r="BF1164" s="646"/>
      <c r="BG1164" s="649"/>
      <c r="BH1164" s="649"/>
    </row>
    <row r="1165" spans="2:60" ht="13.5" customHeight="1" x14ac:dyDescent="0.25">
      <c r="B1165" s="401"/>
      <c r="D1165" s="416">
        <f t="shared" si="269"/>
        <v>1155</v>
      </c>
      <c r="E1165" s="534"/>
      <c r="F1165" s="534"/>
      <c r="G1165" s="534"/>
      <c r="H1165" s="534"/>
      <c r="I1165" s="571"/>
      <c r="J1165" s="571"/>
      <c r="K1165" s="571"/>
      <c r="L1165" s="571"/>
      <c r="M1165" s="571"/>
      <c r="N1165" s="484"/>
      <c r="O1165" s="484"/>
      <c r="P1165" s="586"/>
      <c r="Q1165" s="571"/>
      <c r="R1165" s="571"/>
      <c r="S1165" s="571"/>
      <c r="T1165" s="899"/>
      <c r="U1165" s="756"/>
      <c r="V1165" s="756"/>
      <c r="W1165" s="581"/>
      <c r="X1165" s="571"/>
      <c r="Y1165" s="571"/>
      <c r="Z1165" s="571"/>
      <c r="AA1165" s="791"/>
      <c r="AB1165" s="583"/>
      <c r="AC1165" s="571"/>
      <c r="AD1165" s="813"/>
      <c r="AE1165" s="646"/>
      <c r="AF1165" s="730"/>
      <c r="AG1165" s="646"/>
      <c r="AH1165" s="730"/>
      <c r="AI1165" s="646"/>
      <c r="AJ1165" s="416">
        <f t="shared" si="266"/>
        <v>1155</v>
      </c>
      <c r="AK1165" s="416" t="str">
        <f t="shared" si="270"/>
        <v/>
      </c>
      <c r="AL1165" s="416" t="str">
        <f t="shared" si="267"/>
        <v/>
      </c>
      <c r="AM1165" s="416" t="str">
        <f t="shared" si="268"/>
        <v/>
      </c>
      <c r="AN1165" s="731"/>
      <c r="AO1165" s="732"/>
      <c r="AP1165" s="732"/>
      <c r="AQ1165" s="479"/>
      <c r="AR1165" s="479"/>
      <c r="AS1165" s="584"/>
      <c r="AT1165" s="584"/>
      <c r="AU1165" s="585" t="str">
        <f t="shared" si="264"/>
        <v/>
      </c>
      <c r="AV1165" s="585" t="str">
        <f t="shared" si="265"/>
        <v/>
      </c>
      <c r="AW1165" s="479"/>
      <c r="AX1165" s="479"/>
      <c r="AY1165" s="587" t="str">
        <f t="shared" si="271"/>
        <v/>
      </c>
      <c r="AZ1165" s="587" t="str">
        <f t="shared" si="272"/>
        <v/>
      </c>
      <c r="BA1165" s="587" t="str">
        <f t="shared" si="273"/>
        <v/>
      </c>
      <c r="BB1165" s="587" t="str">
        <f t="shared" si="274"/>
        <v/>
      </c>
      <c r="BC1165" s="587" t="str">
        <f t="shared" si="275"/>
        <v/>
      </c>
      <c r="BD1165" s="587" t="str">
        <f t="shared" si="276"/>
        <v/>
      </c>
      <c r="BE1165" s="808"/>
      <c r="BF1165" s="646"/>
      <c r="BG1165" s="649"/>
      <c r="BH1165" s="649"/>
    </row>
    <row r="1166" spans="2:60" ht="13.5" customHeight="1" x14ac:dyDescent="0.25">
      <c r="B1166" s="401"/>
      <c r="D1166" s="416">
        <f t="shared" si="269"/>
        <v>1156</v>
      </c>
      <c r="E1166" s="534"/>
      <c r="F1166" s="534"/>
      <c r="G1166" s="534"/>
      <c r="H1166" s="534"/>
      <c r="I1166" s="571"/>
      <c r="J1166" s="571"/>
      <c r="K1166" s="571"/>
      <c r="L1166" s="571"/>
      <c r="M1166" s="571"/>
      <c r="N1166" s="484"/>
      <c r="O1166" s="484"/>
      <c r="P1166" s="586"/>
      <c r="Q1166" s="571"/>
      <c r="R1166" s="571"/>
      <c r="S1166" s="571"/>
      <c r="T1166" s="899"/>
      <c r="U1166" s="756"/>
      <c r="V1166" s="756"/>
      <c r="W1166" s="581"/>
      <c r="X1166" s="571"/>
      <c r="Y1166" s="571"/>
      <c r="Z1166" s="571"/>
      <c r="AA1166" s="791"/>
      <c r="AB1166" s="583"/>
      <c r="AC1166" s="571"/>
      <c r="AD1166" s="813"/>
      <c r="AE1166" s="646"/>
      <c r="AF1166" s="730"/>
      <c r="AG1166" s="646"/>
      <c r="AH1166" s="730"/>
      <c r="AI1166" s="646"/>
      <c r="AJ1166" s="416">
        <f t="shared" si="266"/>
        <v>1156</v>
      </c>
      <c r="AK1166" s="416" t="str">
        <f t="shared" si="270"/>
        <v/>
      </c>
      <c r="AL1166" s="416" t="str">
        <f t="shared" si="267"/>
        <v/>
      </c>
      <c r="AM1166" s="416" t="str">
        <f t="shared" si="268"/>
        <v/>
      </c>
      <c r="AN1166" s="731"/>
      <c r="AO1166" s="732"/>
      <c r="AP1166" s="732"/>
      <c r="AQ1166" s="479"/>
      <c r="AR1166" s="479"/>
      <c r="AS1166" s="584"/>
      <c r="AT1166" s="584"/>
      <c r="AU1166" s="585" t="str">
        <f t="shared" si="264"/>
        <v/>
      </c>
      <c r="AV1166" s="585" t="str">
        <f t="shared" si="265"/>
        <v/>
      </c>
      <c r="AW1166" s="479"/>
      <c r="AX1166" s="479"/>
      <c r="AY1166" s="587" t="str">
        <f t="shared" si="271"/>
        <v/>
      </c>
      <c r="AZ1166" s="587" t="str">
        <f t="shared" si="272"/>
        <v/>
      </c>
      <c r="BA1166" s="587" t="str">
        <f t="shared" si="273"/>
        <v/>
      </c>
      <c r="BB1166" s="587" t="str">
        <f t="shared" si="274"/>
        <v/>
      </c>
      <c r="BC1166" s="587" t="str">
        <f t="shared" si="275"/>
        <v/>
      </c>
      <c r="BD1166" s="587" t="str">
        <f t="shared" si="276"/>
        <v/>
      </c>
      <c r="BE1166" s="808"/>
      <c r="BF1166" s="646"/>
      <c r="BG1166" s="649"/>
      <c r="BH1166" s="649"/>
    </row>
    <row r="1167" spans="2:60" ht="13.5" customHeight="1" x14ac:dyDescent="0.25">
      <c r="B1167" s="401"/>
      <c r="D1167" s="416">
        <f t="shared" si="269"/>
        <v>1157</v>
      </c>
      <c r="E1167" s="534"/>
      <c r="F1167" s="534"/>
      <c r="G1167" s="534"/>
      <c r="H1167" s="534"/>
      <c r="I1167" s="571"/>
      <c r="J1167" s="571"/>
      <c r="K1167" s="571"/>
      <c r="L1167" s="571"/>
      <c r="M1167" s="571"/>
      <c r="N1167" s="484"/>
      <c r="O1167" s="484"/>
      <c r="P1167" s="586"/>
      <c r="Q1167" s="571"/>
      <c r="R1167" s="571"/>
      <c r="S1167" s="571"/>
      <c r="T1167" s="899"/>
      <c r="U1167" s="756"/>
      <c r="V1167" s="756"/>
      <c r="W1167" s="581"/>
      <c r="X1167" s="571"/>
      <c r="Y1167" s="571"/>
      <c r="Z1167" s="571"/>
      <c r="AA1167" s="791"/>
      <c r="AB1167" s="583"/>
      <c r="AC1167" s="571"/>
      <c r="AD1167" s="813"/>
      <c r="AE1167" s="646"/>
      <c r="AF1167" s="730"/>
      <c r="AG1167" s="646"/>
      <c r="AH1167" s="730"/>
      <c r="AI1167" s="646"/>
      <c r="AJ1167" s="416">
        <f t="shared" si="266"/>
        <v>1157</v>
      </c>
      <c r="AK1167" s="416" t="str">
        <f t="shared" si="270"/>
        <v/>
      </c>
      <c r="AL1167" s="416" t="str">
        <f t="shared" si="267"/>
        <v/>
      </c>
      <c r="AM1167" s="416" t="str">
        <f t="shared" si="268"/>
        <v/>
      </c>
      <c r="AN1167" s="731"/>
      <c r="AO1167" s="732"/>
      <c r="AP1167" s="732"/>
      <c r="AQ1167" s="479"/>
      <c r="AR1167" s="479"/>
      <c r="AS1167" s="584"/>
      <c r="AT1167" s="584"/>
      <c r="AU1167" s="585" t="str">
        <f t="shared" si="264"/>
        <v/>
      </c>
      <c r="AV1167" s="585" t="str">
        <f t="shared" si="265"/>
        <v/>
      </c>
      <c r="AW1167" s="479"/>
      <c r="AX1167" s="479"/>
      <c r="AY1167" s="587" t="str">
        <f t="shared" si="271"/>
        <v/>
      </c>
      <c r="AZ1167" s="587" t="str">
        <f t="shared" si="272"/>
        <v/>
      </c>
      <c r="BA1167" s="587" t="str">
        <f t="shared" si="273"/>
        <v/>
      </c>
      <c r="BB1167" s="587" t="str">
        <f t="shared" si="274"/>
        <v/>
      </c>
      <c r="BC1167" s="587" t="str">
        <f t="shared" si="275"/>
        <v/>
      </c>
      <c r="BD1167" s="587" t="str">
        <f t="shared" si="276"/>
        <v/>
      </c>
      <c r="BE1167" s="808"/>
      <c r="BF1167" s="646"/>
      <c r="BG1167" s="649"/>
      <c r="BH1167" s="649"/>
    </row>
    <row r="1168" spans="2:60" ht="13.5" customHeight="1" x14ac:dyDescent="0.25">
      <c r="B1168" s="401"/>
      <c r="D1168" s="416">
        <f t="shared" si="269"/>
        <v>1158</v>
      </c>
      <c r="E1168" s="534"/>
      <c r="F1168" s="534"/>
      <c r="G1168" s="534"/>
      <c r="H1168" s="534"/>
      <c r="I1168" s="571"/>
      <c r="J1168" s="571"/>
      <c r="K1168" s="571"/>
      <c r="L1168" s="571"/>
      <c r="M1168" s="571"/>
      <c r="N1168" s="484"/>
      <c r="O1168" s="484"/>
      <c r="P1168" s="586"/>
      <c r="Q1168" s="571"/>
      <c r="R1168" s="571"/>
      <c r="S1168" s="571"/>
      <c r="T1168" s="899"/>
      <c r="U1168" s="756"/>
      <c r="V1168" s="756"/>
      <c r="W1168" s="581"/>
      <c r="X1168" s="571"/>
      <c r="Y1168" s="571"/>
      <c r="Z1168" s="571"/>
      <c r="AA1168" s="791"/>
      <c r="AB1168" s="583"/>
      <c r="AC1168" s="571"/>
      <c r="AD1168" s="813"/>
      <c r="AE1168" s="646"/>
      <c r="AF1168" s="730"/>
      <c r="AG1168" s="646"/>
      <c r="AH1168" s="730"/>
      <c r="AI1168" s="646"/>
      <c r="AJ1168" s="416">
        <f t="shared" si="266"/>
        <v>1158</v>
      </c>
      <c r="AK1168" s="416" t="str">
        <f t="shared" si="270"/>
        <v/>
      </c>
      <c r="AL1168" s="416" t="str">
        <f t="shared" si="267"/>
        <v/>
      </c>
      <c r="AM1168" s="416" t="str">
        <f t="shared" si="268"/>
        <v/>
      </c>
      <c r="AN1168" s="731"/>
      <c r="AO1168" s="732"/>
      <c r="AP1168" s="732"/>
      <c r="AQ1168" s="479"/>
      <c r="AR1168" s="479"/>
      <c r="AS1168" s="584"/>
      <c r="AT1168" s="584"/>
      <c r="AU1168" s="585" t="str">
        <f t="shared" si="264"/>
        <v/>
      </c>
      <c r="AV1168" s="585" t="str">
        <f t="shared" si="265"/>
        <v/>
      </c>
      <c r="AW1168" s="479"/>
      <c r="AX1168" s="479"/>
      <c r="AY1168" s="587" t="str">
        <f t="shared" si="271"/>
        <v/>
      </c>
      <c r="AZ1168" s="587" t="str">
        <f t="shared" si="272"/>
        <v/>
      </c>
      <c r="BA1168" s="587" t="str">
        <f t="shared" si="273"/>
        <v/>
      </c>
      <c r="BB1168" s="587" t="str">
        <f t="shared" si="274"/>
        <v/>
      </c>
      <c r="BC1168" s="587" t="str">
        <f t="shared" si="275"/>
        <v/>
      </c>
      <c r="BD1168" s="587" t="str">
        <f t="shared" si="276"/>
        <v/>
      </c>
      <c r="BE1168" s="808"/>
      <c r="BF1168" s="646"/>
      <c r="BG1168" s="649"/>
      <c r="BH1168" s="649"/>
    </row>
    <row r="1169" spans="2:60" ht="13.5" customHeight="1" x14ac:dyDescent="0.25">
      <c r="B1169" s="401"/>
      <c r="D1169" s="416">
        <f t="shared" si="269"/>
        <v>1159</v>
      </c>
      <c r="E1169" s="534"/>
      <c r="F1169" s="534"/>
      <c r="G1169" s="534"/>
      <c r="H1169" s="534"/>
      <c r="I1169" s="571"/>
      <c r="J1169" s="571"/>
      <c r="K1169" s="571"/>
      <c r="L1169" s="571"/>
      <c r="M1169" s="571"/>
      <c r="N1169" s="484"/>
      <c r="O1169" s="484"/>
      <c r="P1169" s="586"/>
      <c r="Q1169" s="571"/>
      <c r="R1169" s="571"/>
      <c r="S1169" s="571"/>
      <c r="T1169" s="899"/>
      <c r="U1169" s="756"/>
      <c r="V1169" s="756"/>
      <c r="W1169" s="581"/>
      <c r="X1169" s="571"/>
      <c r="Y1169" s="571"/>
      <c r="Z1169" s="571"/>
      <c r="AA1169" s="791"/>
      <c r="AB1169" s="583"/>
      <c r="AC1169" s="571"/>
      <c r="AD1169" s="813"/>
      <c r="AE1169" s="646"/>
      <c r="AF1169" s="730"/>
      <c r="AG1169" s="646"/>
      <c r="AH1169" s="730"/>
      <c r="AI1169" s="646"/>
      <c r="AJ1169" s="416">
        <f t="shared" si="266"/>
        <v>1159</v>
      </c>
      <c r="AK1169" s="416" t="str">
        <f t="shared" si="270"/>
        <v/>
      </c>
      <c r="AL1169" s="416" t="str">
        <f t="shared" si="267"/>
        <v/>
      </c>
      <c r="AM1169" s="416" t="str">
        <f t="shared" si="268"/>
        <v/>
      </c>
      <c r="AN1169" s="731"/>
      <c r="AO1169" s="732"/>
      <c r="AP1169" s="732"/>
      <c r="AQ1169" s="479"/>
      <c r="AR1169" s="479"/>
      <c r="AS1169" s="584"/>
      <c r="AT1169" s="584"/>
      <c r="AU1169" s="585" t="str">
        <f t="shared" si="264"/>
        <v/>
      </c>
      <c r="AV1169" s="585" t="str">
        <f t="shared" si="265"/>
        <v/>
      </c>
      <c r="AW1169" s="479"/>
      <c r="AX1169" s="479"/>
      <c r="AY1169" s="587" t="str">
        <f t="shared" si="271"/>
        <v/>
      </c>
      <c r="AZ1169" s="587" t="str">
        <f t="shared" si="272"/>
        <v/>
      </c>
      <c r="BA1169" s="587" t="str">
        <f t="shared" si="273"/>
        <v/>
      </c>
      <c r="BB1169" s="587" t="str">
        <f t="shared" si="274"/>
        <v/>
      </c>
      <c r="BC1169" s="587" t="str">
        <f t="shared" si="275"/>
        <v/>
      </c>
      <c r="BD1169" s="587" t="str">
        <f t="shared" si="276"/>
        <v/>
      </c>
      <c r="BE1169" s="808"/>
      <c r="BF1169" s="646"/>
      <c r="BG1169" s="649"/>
      <c r="BH1169" s="649"/>
    </row>
    <row r="1170" spans="2:60" ht="13.5" customHeight="1" x14ac:dyDescent="0.25">
      <c r="B1170" s="401"/>
      <c r="D1170" s="416">
        <f t="shared" si="269"/>
        <v>1160</v>
      </c>
      <c r="E1170" s="534"/>
      <c r="F1170" s="534"/>
      <c r="G1170" s="534"/>
      <c r="H1170" s="534"/>
      <c r="I1170" s="571"/>
      <c r="J1170" s="571"/>
      <c r="K1170" s="571"/>
      <c r="L1170" s="571"/>
      <c r="M1170" s="571"/>
      <c r="N1170" s="484"/>
      <c r="O1170" s="484"/>
      <c r="P1170" s="586"/>
      <c r="Q1170" s="571"/>
      <c r="R1170" s="571"/>
      <c r="S1170" s="571"/>
      <c r="T1170" s="899"/>
      <c r="U1170" s="756"/>
      <c r="V1170" s="756"/>
      <c r="W1170" s="581"/>
      <c r="X1170" s="571"/>
      <c r="Y1170" s="571"/>
      <c r="Z1170" s="571"/>
      <c r="AA1170" s="791"/>
      <c r="AB1170" s="583"/>
      <c r="AC1170" s="571"/>
      <c r="AD1170" s="813"/>
      <c r="AE1170" s="646"/>
      <c r="AF1170" s="730"/>
      <c r="AG1170" s="646"/>
      <c r="AH1170" s="730"/>
      <c r="AI1170" s="646"/>
      <c r="AJ1170" s="416">
        <f t="shared" si="266"/>
        <v>1160</v>
      </c>
      <c r="AK1170" s="416" t="str">
        <f t="shared" si="270"/>
        <v/>
      </c>
      <c r="AL1170" s="416" t="str">
        <f t="shared" si="267"/>
        <v/>
      </c>
      <c r="AM1170" s="416" t="str">
        <f t="shared" si="268"/>
        <v/>
      </c>
      <c r="AN1170" s="731"/>
      <c r="AO1170" s="732"/>
      <c r="AP1170" s="732"/>
      <c r="AQ1170" s="479"/>
      <c r="AR1170" s="479"/>
      <c r="AS1170" s="584"/>
      <c r="AT1170" s="584"/>
      <c r="AU1170" s="585" t="str">
        <f t="shared" si="264"/>
        <v/>
      </c>
      <c r="AV1170" s="585" t="str">
        <f t="shared" si="265"/>
        <v/>
      </c>
      <c r="AW1170" s="479"/>
      <c r="AX1170" s="479"/>
      <c r="AY1170" s="587" t="str">
        <f t="shared" si="271"/>
        <v/>
      </c>
      <c r="AZ1170" s="587" t="str">
        <f t="shared" si="272"/>
        <v/>
      </c>
      <c r="BA1170" s="587" t="str">
        <f t="shared" si="273"/>
        <v/>
      </c>
      <c r="BB1170" s="587" t="str">
        <f t="shared" si="274"/>
        <v/>
      </c>
      <c r="BC1170" s="587" t="str">
        <f t="shared" si="275"/>
        <v/>
      </c>
      <c r="BD1170" s="587" t="str">
        <f t="shared" si="276"/>
        <v/>
      </c>
      <c r="BE1170" s="808"/>
      <c r="BF1170" s="646"/>
      <c r="BG1170" s="649"/>
      <c r="BH1170" s="649"/>
    </row>
    <row r="1171" spans="2:60" ht="13.5" customHeight="1" x14ac:dyDescent="0.25">
      <c r="B1171" s="401"/>
      <c r="D1171" s="416">
        <f t="shared" si="269"/>
        <v>1161</v>
      </c>
      <c r="E1171" s="534"/>
      <c r="F1171" s="534"/>
      <c r="G1171" s="534"/>
      <c r="H1171" s="534"/>
      <c r="I1171" s="571"/>
      <c r="J1171" s="571"/>
      <c r="K1171" s="571"/>
      <c r="L1171" s="571"/>
      <c r="M1171" s="571"/>
      <c r="N1171" s="484"/>
      <c r="O1171" s="484"/>
      <c r="P1171" s="586"/>
      <c r="Q1171" s="571"/>
      <c r="R1171" s="571"/>
      <c r="S1171" s="571"/>
      <c r="T1171" s="899"/>
      <c r="U1171" s="756"/>
      <c r="V1171" s="756"/>
      <c r="W1171" s="581"/>
      <c r="X1171" s="571"/>
      <c r="Y1171" s="571"/>
      <c r="Z1171" s="571"/>
      <c r="AA1171" s="791"/>
      <c r="AB1171" s="583"/>
      <c r="AC1171" s="571"/>
      <c r="AD1171" s="813"/>
      <c r="AE1171" s="646"/>
      <c r="AF1171" s="730"/>
      <c r="AG1171" s="646"/>
      <c r="AH1171" s="730"/>
      <c r="AI1171" s="646"/>
      <c r="AJ1171" s="416">
        <f t="shared" si="266"/>
        <v>1161</v>
      </c>
      <c r="AK1171" s="416" t="str">
        <f t="shared" si="270"/>
        <v/>
      </c>
      <c r="AL1171" s="416" t="str">
        <f t="shared" si="267"/>
        <v/>
      </c>
      <c r="AM1171" s="416" t="str">
        <f t="shared" si="268"/>
        <v/>
      </c>
      <c r="AN1171" s="731"/>
      <c r="AO1171" s="732"/>
      <c r="AP1171" s="732"/>
      <c r="AQ1171" s="479"/>
      <c r="AR1171" s="479"/>
      <c r="AS1171" s="584"/>
      <c r="AT1171" s="584"/>
      <c r="AU1171" s="585" t="str">
        <f t="shared" si="264"/>
        <v/>
      </c>
      <c r="AV1171" s="585" t="str">
        <f t="shared" si="265"/>
        <v/>
      </c>
      <c r="AW1171" s="479"/>
      <c r="AX1171" s="479"/>
      <c r="AY1171" s="587" t="str">
        <f t="shared" si="271"/>
        <v/>
      </c>
      <c r="AZ1171" s="587" t="str">
        <f t="shared" si="272"/>
        <v/>
      </c>
      <c r="BA1171" s="587" t="str">
        <f t="shared" si="273"/>
        <v/>
      </c>
      <c r="BB1171" s="587" t="str">
        <f t="shared" si="274"/>
        <v/>
      </c>
      <c r="BC1171" s="587" t="str">
        <f t="shared" si="275"/>
        <v/>
      </c>
      <c r="BD1171" s="587" t="str">
        <f t="shared" si="276"/>
        <v/>
      </c>
      <c r="BE1171" s="808"/>
      <c r="BF1171" s="646"/>
      <c r="BG1171" s="649"/>
      <c r="BH1171" s="649"/>
    </row>
    <row r="1172" spans="2:60" ht="13.5" customHeight="1" x14ac:dyDescent="0.25">
      <c r="B1172" s="401"/>
      <c r="D1172" s="416">
        <f t="shared" si="269"/>
        <v>1162</v>
      </c>
      <c r="E1172" s="534"/>
      <c r="F1172" s="534"/>
      <c r="G1172" s="534"/>
      <c r="H1172" s="534"/>
      <c r="I1172" s="571"/>
      <c r="J1172" s="571"/>
      <c r="K1172" s="571"/>
      <c r="L1172" s="571"/>
      <c r="M1172" s="571"/>
      <c r="N1172" s="484"/>
      <c r="O1172" s="484"/>
      <c r="P1172" s="586"/>
      <c r="Q1172" s="571"/>
      <c r="R1172" s="571"/>
      <c r="S1172" s="571"/>
      <c r="T1172" s="899"/>
      <c r="U1172" s="756"/>
      <c r="V1172" s="756"/>
      <c r="W1172" s="581"/>
      <c r="X1172" s="571"/>
      <c r="Y1172" s="571"/>
      <c r="Z1172" s="571"/>
      <c r="AA1172" s="791"/>
      <c r="AB1172" s="583"/>
      <c r="AC1172" s="571"/>
      <c r="AD1172" s="813"/>
      <c r="AE1172" s="646"/>
      <c r="AF1172" s="730"/>
      <c r="AG1172" s="646"/>
      <c r="AH1172" s="730"/>
      <c r="AI1172" s="646"/>
      <c r="AJ1172" s="416">
        <f t="shared" si="266"/>
        <v>1162</v>
      </c>
      <c r="AK1172" s="416" t="str">
        <f t="shared" si="270"/>
        <v/>
      </c>
      <c r="AL1172" s="416" t="str">
        <f t="shared" si="267"/>
        <v/>
      </c>
      <c r="AM1172" s="416" t="str">
        <f t="shared" si="268"/>
        <v/>
      </c>
      <c r="AN1172" s="731"/>
      <c r="AO1172" s="732"/>
      <c r="AP1172" s="732"/>
      <c r="AQ1172" s="479"/>
      <c r="AR1172" s="479"/>
      <c r="AS1172" s="584"/>
      <c r="AT1172" s="584"/>
      <c r="AU1172" s="585" t="str">
        <f t="shared" si="264"/>
        <v/>
      </c>
      <c r="AV1172" s="585" t="str">
        <f t="shared" si="265"/>
        <v/>
      </c>
      <c r="AW1172" s="479"/>
      <c r="AX1172" s="479"/>
      <c r="AY1172" s="587" t="str">
        <f t="shared" si="271"/>
        <v/>
      </c>
      <c r="AZ1172" s="587" t="str">
        <f t="shared" si="272"/>
        <v/>
      </c>
      <c r="BA1172" s="587" t="str">
        <f t="shared" si="273"/>
        <v/>
      </c>
      <c r="BB1172" s="587" t="str">
        <f t="shared" si="274"/>
        <v/>
      </c>
      <c r="BC1172" s="587" t="str">
        <f t="shared" si="275"/>
        <v/>
      </c>
      <c r="BD1172" s="587" t="str">
        <f t="shared" si="276"/>
        <v/>
      </c>
      <c r="BE1172" s="808"/>
      <c r="BF1172" s="646"/>
      <c r="BG1172" s="649"/>
      <c r="BH1172" s="649"/>
    </row>
    <row r="1173" spans="2:60" ht="13.5" customHeight="1" x14ac:dyDescent="0.25">
      <c r="B1173" s="401"/>
      <c r="D1173" s="416">
        <f t="shared" si="269"/>
        <v>1163</v>
      </c>
      <c r="E1173" s="534"/>
      <c r="F1173" s="534"/>
      <c r="G1173" s="534"/>
      <c r="H1173" s="534"/>
      <c r="I1173" s="571"/>
      <c r="J1173" s="571"/>
      <c r="K1173" s="571"/>
      <c r="L1173" s="571"/>
      <c r="M1173" s="571"/>
      <c r="N1173" s="484"/>
      <c r="O1173" s="484"/>
      <c r="P1173" s="586"/>
      <c r="Q1173" s="571"/>
      <c r="R1173" s="571"/>
      <c r="S1173" s="571"/>
      <c r="T1173" s="899"/>
      <c r="U1173" s="756"/>
      <c r="V1173" s="756"/>
      <c r="W1173" s="581"/>
      <c r="X1173" s="571"/>
      <c r="Y1173" s="571"/>
      <c r="Z1173" s="571"/>
      <c r="AA1173" s="791"/>
      <c r="AB1173" s="583"/>
      <c r="AC1173" s="571"/>
      <c r="AD1173" s="813"/>
      <c r="AE1173" s="646"/>
      <c r="AF1173" s="730"/>
      <c r="AG1173" s="646"/>
      <c r="AH1173" s="730"/>
      <c r="AI1173" s="646"/>
      <c r="AJ1173" s="416">
        <f t="shared" si="266"/>
        <v>1163</v>
      </c>
      <c r="AK1173" s="416" t="str">
        <f t="shared" si="270"/>
        <v/>
      </c>
      <c r="AL1173" s="416" t="str">
        <f t="shared" si="267"/>
        <v/>
      </c>
      <c r="AM1173" s="416" t="str">
        <f t="shared" si="268"/>
        <v/>
      </c>
      <c r="AN1173" s="731"/>
      <c r="AO1173" s="732"/>
      <c r="AP1173" s="732"/>
      <c r="AQ1173" s="479"/>
      <c r="AR1173" s="479"/>
      <c r="AS1173" s="584"/>
      <c r="AT1173" s="584"/>
      <c r="AU1173" s="585" t="str">
        <f t="shared" si="264"/>
        <v/>
      </c>
      <c r="AV1173" s="585" t="str">
        <f t="shared" si="265"/>
        <v/>
      </c>
      <c r="AW1173" s="479"/>
      <c r="AX1173" s="479"/>
      <c r="AY1173" s="587" t="str">
        <f t="shared" si="271"/>
        <v/>
      </c>
      <c r="AZ1173" s="587" t="str">
        <f t="shared" si="272"/>
        <v/>
      </c>
      <c r="BA1173" s="587" t="str">
        <f t="shared" si="273"/>
        <v/>
      </c>
      <c r="BB1173" s="587" t="str">
        <f t="shared" si="274"/>
        <v/>
      </c>
      <c r="BC1173" s="587" t="str">
        <f t="shared" si="275"/>
        <v/>
      </c>
      <c r="BD1173" s="587" t="str">
        <f t="shared" si="276"/>
        <v/>
      </c>
      <c r="BE1173" s="808"/>
      <c r="BF1173" s="646"/>
      <c r="BG1173" s="649"/>
      <c r="BH1173" s="649"/>
    </row>
    <row r="1174" spans="2:60" ht="13.5" customHeight="1" x14ac:dyDescent="0.25">
      <c r="B1174" s="401"/>
      <c r="D1174" s="416">
        <f t="shared" si="269"/>
        <v>1164</v>
      </c>
      <c r="E1174" s="534"/>
      <c r="F1174" s="534"/>
      <c r="G1174" s="534"/>
      <c r="H1174" s="534"/>
      <c r="I1174" s="571"/>
      <c r="J1174" s="571"/>
      <c r="K1174" s="571"/>
      <c r="L1174" s="571"/>
      <c r="M1174" s="571"/>
      <c r="N1174" s="484"/>
      <c r="O1174" s="484"/>
      <c r="P1174" s="586"/>
      <c r="Q1174" s="571"/>
      <c r="R1174" s="571"/>
      <c r="S1174" s="571"/>
      <c r="T1174" s="899"/>
      <c r="U1174" s="756"/>
      <c r="V1174" s="756"/>
      <c r="W1174" s="581"/>
      <c r="X1174" s="571"/>
      <c r="Y1174" s="571"/>
      <c r="Z1174" s="571"/>
      <c r="AA1174" s="791"/>
      <c r="AB1174" s="583"/>
      <c r="AC1174" s="571"/>
      <c r="AD1174" s="813"/>
      <c r="AE1174" s="646"/>
      <c r="AF1174" s="730"/>
      <c r="AG1174" s="646"/>
      <c r="AH1174" s="730"/>
      <c r="AI1174" s="646"/>
      <c r="AJ1174" s="416">
        <f t="shared" si="266"/>
        <v>1164</v>
      </c>
      <c r="AK1174" s="416" t="str">
        <f t="shared" si="270"/>
        <v/>
      </c>
      <c r="AL1174" s="416" t="str">
        <f t="shared" si="267"/>
        <v/>
      </c>
      <c r="AM1174" s="416" t="str">
        <f t="shared" si="268"/>
        <v/>
      </c>
      <c r="AN1174" s="731"/>
      <c r="AO1174" s="732"/>
      <c r="AP1174" s="732"/>
      <c r="AQ1174" s="479"/>
      <c r="AR1174" s="479"/>
      <c r="AS1174" s="584"/>
      <c r="AT1174" s="584"/>
      <c r="AU1174" s="585" t="str">
        <f t="shared" si="264"/>
        <v/>
      </c>
      <c r="AV1174" s="585" t="str">
        <f t="shared" si="265"/>
        <v/>
      </c>
      <c r="AW1174" s="479"/>
      <c r="AX1174" s="479"/>
      <c r="AY1174" s="587" t="str">
        <f t="shared" si="271"/>
        <v/>
      </c>
      <c r="AZ1174" s="587" t="str">
        <f t="shared" si="272"/>
        <v/>
      </c>
      <c r="BA1174" s="587" t="str">
        <f t="shared" si="273"/>
        <v/>
      </c>
      <c r="BB1174" s="587" t="str">
        <f t="shared" si="274"/>
        <v/>
      </c>
      <c r="BC1174" s="587" t="str">
        <f t="shared" si="275"/>
        <v/>
      </c>
      <c r="BD1174" s="587" t="str">
        <f t="shared" si="276"/>
        <v/>
      </c>
      <c r="BE1174" s="808"/>
      <c r="BF1174" s="646"/>
      <c r="BG1174" s="649"/>
      <c r="BH1174" s="649"/>
    </row>
    <row r="1175" spans="2:60" ht="13.5" customHeight="1" x14ac:dyDescent="0.25">
      <c r="B1175" s="401"/>
      <c r="D1175" s="416">
        <f t="shared" si="269"/>
        <v>1165</v>
      </c>
      <c r="E1175" s="534"/>
      <c r="F1175" s="534"/>
      <c r="G1175" s="534"/>
      <c r="H1175" s="534"/>
      <c r="I1175" s="571"/>
      <c r="J1175" s="571"/>
      <c r="K1175" s="571"/>
      <c r="L1175" s="571"/>
      <c r="M1175" s="571"/>
      <c r="N1175" s="484"/>
      <c r="O1175" s="484"/>
      <c r="P1175" s="586"/>
      <c r="Q1175" s="571"/>
      <c r="R1175" s="571"/>
      <c r="S1175" s="571"/>
      <c r="T1175" s="899"/>
      <c r="U1175" s="756"/>
      <c r="V1175" s="756"/>
      <c r="W1175" s="581"/>
      <c r="X1175" s="571"/>
      <c r="Y1175" s="571"/>
      <c r="Z1175" s="571"/>
      <c r="AA1175" s="791"/>
      <c r="AB1175" s="583"/>
      <c r="AC1175" s="571"/>
      <c r="AD1175" s="813"/>
      <c r="AE1175" s="646"/>
      <c r="AF1175" s="730"/>
      <c r="AG1175" s="646"/>
      <c r="AH1175" s="730"/>
      <c r="AI1175" s="646"/>
      <c r="AJ1175" s="416">
        <f t="shared" si="266"/>
        <v>1165</v>
      </c>
      <c r="AK1175" s="416" t="str">
        <f t="shared" si="270"/>
        <v/>
      </c>
      <c r="AL1175" s="416" t="str">
        <f t="shared" si="267"/>
        <v/>
      </c>
      <c r="AM1175" s="416" t="str">
        <f t="shared" si="268"/>
        <v/>
      </c>
      <c r="AN1175" s="731"/>
      <c r="AO1175" s="732"/>
      <c r="AP1175" s="732"/>
      <c r="AQ1175" s="479"/>
      <c r="AR1175" s="479"/>
      <c r="AS1175" s="584"/>
      <c r="AT1175" s="584"/>
      <c r="AU1175" s="585" t="str">
        <f t="shared" si="264"/>
        <v/>
      </c>
      <c r="AV1175" s="585" t="str">
        <f t="shared" si="265"/>
        <v/>
      </c>
      <c r="AW1175" s="479"/>
      <c r="AX1175" s="479"/>
      <c r="AY1175" s="587" t="str">
        <f t="shared" si="271"/>
        <v/>
      </c>
      <c r="AZ1175" s="587" t="str">
        <f t="shared" si="272"/>
        <v/>
      </c>
      <c r="BA1175" s="587" t="str">
        <f t="shared" si="273"/>
        <v/>
      </c>
      <c r="BB1175" s="587" t="str">
        <f t="shared" si="274"/>
        <v/>
      </c>
      <c r="BC1175" s="587" t="str">
        <f t="shared" si="275"/>
        <v/>
      </c>
      <c r="BD1175" s="587" t="str">
        <f t="shared" si="276"/>
        <v/>
      </c>
      <c r="BE1175" s="808"/>
      <c r="BF1175" s="646"/>
      <c r="BG1175" s="649"/>
      <c r="BH1175" s="649"/>
    </row>
    <row r="1176" spans="2:60" ht="13.5" customHeight="1" x14ac:dyDescent="0.25">
      <c r="B1176" s="401"/>
      <c r="D1176" s="416">
        <f t="shared" si="269"/>
        <v>1166</v>
      </c>
      <c r="E1176" s="534"/>
      <c r="F1176" s="534"/>
      <c r="G1176" s="534"/>
      <c r="H1176" s="534"/>
      <c r="I1176" s="571"/>
      <c r="J1176" s="571"/>
      <c r="K1176" s="571"/>
      <c r="L1176" s="571"/>
      <c r="M1176" s="571"/>
      <c r="N1176" s="484"/>
      <c r="O1176" s="484"/>
      <c r="P1176" s="586"/>
      <c r="Q1176" s="571"/>
      <c r="R1176" s="571"/>
      <c r="S1176" s="571"/>
      <c r="T1176" s="899"/>
      <c r="U1176" s="756"/>
      <c r="V1176" s="756"/>
      <c r="W1176" s="581"/>
      <c r="X1176" s="571"/>
      <c r="Y1176" s="571"/>
      <c r="Z1176" s="571"/>
      <c r="AA1176" s="791"/>
      <c r="AB1176" s="583"/>
      <c r="AC1176" s="571"/>
      <c r="AD1176" s="813"/>
      <c r="AE1176" s="646"/>
      <c r="AF1176" s="730"/>
      <c r="AG1176" s="646"/>
      <c r="AH1176" s="730"/>
      <c r="AI1176" s="646"/>
      <c r="AJ1176" s="416">
        <f t="shared" si="266"/>
        <v>1166</v>
      </c>
      <c r="AK1176" s="416" t="str">
        <f t="shared" si="270"/>
        <v/>
      </c>
      <c r="AL1176" s="416" t="str">
        <f t="shared" si="267"/>
        <v/>
      </c>
      <c r="AM1176" s="416" t="str">
        <f t="shared" si="268"/>
        <v/>
      </c>
      <c r="AN1176" s="731"/>
      <c r="AO1176" s="732"/>
      <c r="AP1176" s="732"/>
      <c r="AQ1176" s="479"/>
      <c r="AR1176" s="479"/>
      <c r="AS1176" s="584"/>
      <c r="AT1176" s="584"/>
      <c r="AU1176" s="585" t="str">
        <f t="shared" si="264"/>
        <v/>
      </c>
      <c r="AV1176" s="585" t="str">
        <f t="shared" si="265"/>
        <v/>
      </c>
      <c r="AW1176" s="479"/>
      <c r="AX1176" s="479"/>
      <c r="AY1176" s="587" t="str">
        <f t="shared" si="271"/>
        <v/>
      </c>
      <c r="AZ1176" s="587" t="str">
        <f t="shared" si="272"/>
        <v/>
      </c>
      <c r="BA1176" s="587" t="str">
        <f t="shared" si="273"/>
        <v/>
      </c>
      <c r="BB1176" s="587" t="str">
        <f t="shared" si="274"/>
        <v/>
      </c>
      <c r="BC1176" s="587" t="str">
        <f t="shared" si="275"/>
        <v/>
      </c>
      <c r="BD1176" s="587" t="str">
        <f t="shared" si="276"/>
        <v/>
      </c>
      <c r="BE1176" s="808"/>
      <c r="BF1176" s="646"/>
      <c r="BG1176" s="649"/>
      <c r="BH1176" s="649"/>
    </row>
    <row r="1177" spans="2:60" ht="13.5" customHeight="1" x14ac:dyDescent="0.25">
      <c r="B1177" s="401"/>
      <c r="D1177" s="416">
        <f t="shared" si="269"/>
        <v>1167</v>
      </c>
      <c r="E1177" s="534"/>
      <c r="F1177" s="534"/>
      <c r="G1177" s="534"/>
      <c r="H1177" s="534"/>
      <c r="I1177" s="571"/>
      <c r="J1177" s="571"/>
      <c r="K1177" s="571"/>
      <c r="L1177" s="571"/>
      <c r="M1177" s="571"/>
      <c r="N1177" s="484"/>
      <c r="O1177" s="484"/>
      <c r="P1177" s="586"/>
      <c r="Q1177" s="571"/>
      <c r="R1177" s="571"/>
      <c r="S1177" s="571"/>
      <c r="T1177" s="899"/>
      <c r="U1177" s="756"/>
      <c r="V1177" s="756"/>
      <c r="W1177" s="581"/>
      <c r="X1177" s="571"/>
      <c r="Y1177" s="571"/>
      <c r="Z1177" s="571"/>
      <c r="AA1177" s="791"/>
      <c r="AB1177" s="583"/>
      <c r="AC1177" s="571"/>
      <c r="AD1177" s="813"/>
      <c r="AE1177" s="646"/>
      <c r="AF1177" s="730"/>
      <c r="AG1177" s="646"/>
      <c r="AH1177" s="730"/>
      <c r="AI1177" s="646"/>
      <c r="AJ1177" s="416">
        <f t="shared" si="266"/>
        <v>1167</v>
      </c>
      <c r="AK1177" s="416" t="str">
        <f t="shared" si="270"/>
        <v/>
      </c>
      <c r="AL1177" s="416" t="str">
        <f t="shared" si="267"/>
        <v/>
      </c>
      <c r="AM1177" s="416" t="str">
        <f t="shared" si="268"/>
        <v/>
      </c>
      <c r="AN1177" s="731"/>
      <c r="AO1177" s="732"/>
      <c r="AP1177" s="732"/>
      <c r="AQ1177" s="479"/>
      <c r="AR1177" s="479"/>
      <c r="AS1177" s="584"/>
      <c r="AT1177" s="584"/>
      <c r="AU1177" s="585" t="str">
        <f t="shared" si="264"/>
        <v/>
      </c>
      <c r="AV1177" s="585" t="str">
        <f t="shared" si="265"/>
        <v/>
      </c>
      <c r="AW1177" s="479"/>
      <c r="AX1177" s="479"/>
      <c r="AY1177" s="587" t="str">
        <f t="shared" si="271"/>
        <v/>
      </c>
      <c r="AZ1177" s="587" t="str">
        <f t="shared" si="272"/>
        <v/>
      </c>
      <c r="BA1177" s="587" t="str">
        <f t="shared" si="273"/>
        <v/>
      </c>
      <c r="BB1177" s="587" t="str">
        <f t="shared" si="274"/>
        <v/>
      </c>
      <c r="BC1177" s="587" t="str">
        <f t="shared" si="275"/>
        <v/>
      </c>
      <c r="BD1177" s="587" t="str">
        <f t="shared" si="276"/>
        <v/>
      </c>
      <c r="BE1177" s="808"/>
      <c r="BF1177" s="646"/>
      <c r="BG1177" s="649"/>
      <c r="BH1177" s="649"/>
    </row>
    <row r="1178" spans="2:60" ht="13.5" customHeight="1" x14ac:dyDescent="0.25">
      <c r="B1178" s="401"/>
      <c r="D1178" s="416">
        <f t="shared" si="269"/>
        <v>1168</v>
      </c>
      <c r="E1178" s="534"/>
      <c r="F1178" s="534"/>
      <c r="G1178" s="534"/>
      <c r="H1178" s="534"/>
      <c r="I1178" s="571"/>
      <c r="J1178" s="571"/>
      <c r="K1178" s="571"/>
      <c r="L1178" s="571"/>
      <c r="M1178" s="571"/>
      <c r="N1178" s="484"/>
      <c r="O1178" s="484"/>
      <c r="P1178" s="586"/>
      <c r="Q1178" s="571"/>
      <c r="R1178" s="571"/>
      <c r="S1178" s="571"/>
      <c r="T1178" s="899"/>
      <c r="U1178" s="756"/>
      <c r="V1178" s="756"/>
      <c r="W1178" s="581"/>
      <c r="X1178" s="571"/>
      <c r="Y1178" s="571"/>
      <c r="Z1178" s="571"/>
      <c r="AA1178" s="791"/>
      <c r="AB1178" s="583"/>
      <c r="AC1178" s="571"/>
      <c r="AD1178" s="813"/>
      <c r="AE1178" s="646"/>
      <c r="AF1178" s="730"/>
      <c r="AG1178" s="646"/>
      <c r="AH1178" s="730"/>
      <c r="AI1178" s="646"/>
      <c r="AJ1178" s="416">
        <f t="shared" si="266"/>
        <v>1168</v>
      </c>
      <c r="AK1178" s="416" t="str">
        <f t="shared" si="270"/>
        <v/>
      </c>
      <c r="AL1178" s="416" t="str">
        <f t="shared" si="267"/>
        <v/>
      </c>
      <c r="AM1178" s="416" t="str">
        <f t="shared" si="268"/>
        <v/>
      </c>
      <c r="AN1178" s="731"/>
      <c r="AO1178" s="732"/>
      <c r="AP1178" s="732"/>
      <c r="AQ1178" s="479"/>
      <c r="AR1178" s="479"/>
      <c r="AS1178" s="584"/>
      <c r="AT1178" s="584"/>
      <c r="AU1178" s="585" t="str">
        <f t="shared" si="264"/>
        <v/>
      </c>
      <c r="AV1178" s="585" t="str">
        <f t="shared" si="265"/>
        <v/>
      </c>
      <c r="AW1178" s="479"/>
      <c r="AX1178" s="479"/>
      <c r="AY1178" s="587" t="str">
        <f t="shared" si="271"/>
        <v/>
      </c>
      <c r="AZ1178" s="587" t="str">
        <f t="shared" si="272"/>
        <v/>
      </c>
      <c r="BA1178" s="587" t="str">
        <f t="shared" si="273"/>
        <v/>
      </c>
      <c r="BB1178" s="587" t="str">
        <f t="shared" si="274"/>
        <v/>
      </c>
      <c r="BC1178" s="587" t="str">
        <f t="shared" si="275"/>
        <v/>
      </c>
      <c r="BD1178" s="587" t="str">
        <f t="shared" si="276"/>
        <v/>
      </c>
      <c r="BE1178" s="808"/>
      <c r="BF1178" s="646"/>
      <c r="BG1178" s="649"/>
      <c r="BH1178" s="649"/>
    </row>
    <row r="1179" spans="2:60" ht="13.5" customHeight="1" x14ac:dyDescent="0.25">
      <c r="B1179" s="401"/>
      <c r="D1179" s="416">
        <f t="shared" si="269"/>
        <v>1169</v>
      </c>
      <c r="E1179" s="534"/>
      <c r="F1179" s="534"/>
      <c r="G1179" s="534"/>
      <c r="H1179" s="534"/>
      <c r="I1179" s="571"/>
      <c r="J1179" s="571"/>
      <c r="K1179" s="571"/>
      <c r="L1179" s="571"/>
      <c r="M1179" s="571"/>
      <c r="N1179" s="484"/>
      <c r="O1179" s="484"/>
      <c r="P1179" s="586"/>
      <c r="Q1179" s="571"/>
      <c r="R1179" s="571"/>
      <c r="S1179" s="571"/>
      <c r="T1179" s="899"/>
      <c r="U1179" s="756"/>
      <c r="V1179" s="756"/>
      <c r="W1179" s="581"/>
      <c r="X1179" s="571"/>
      <c r="Y1179" s="571"/>
      <c r="Z1179" s="571"/>
      <c r="AA1179" s="791"/>
      <c r="AB1179" s="583"/>
      <c r="AC1179" s="571"/>
      <c r="AD1179" s="813"/>
      <c r="AE1179" s="646"/>
      <c r="AF1179" s="730"/>
      <c r="AG1179" s="646"/>
      <c r="AH1179" s="730"/>
      <c r="AI1179" s="646"/>
      <c r="AJ1179" s="416">
        <f t="shared" si="266"/>
        <v>1169</v>
      </c>
      <c r="AK1179" s="416" t="str">
        <f t="shared" si="270"/>
        <v/>
      </c>
      <c r="AL1179" s="416" t="str">
        <f t="shared" si="267"/>
        <v/>
      </c>
      <c r="AM1179" s="416" t="str">
        <f t="shared" si="268"/>
        <v/>
      </c>
      <c r="AN1179" s="731"/>
      <c r="AO1179" s="732"/>
      <c r="AP1179" s="732"/>
      <c r="AQ1179" s="479"/>
      <c r="AR1179" s="479"/>
      <c r="AS1179" s="584"/>
      <c r="AT1179" s="584"/>
      <c r="AU1179" s="585" t="str">
        <f t="shared" si="264"/>
        <v/>
      </c>
      <c r="AV1179" s="585" t="str">
        <f t="shared" si="265"/>
        <v/>
      </c>
      <c r="AW1179" s="479"/>
      <c r="AX1179" s="479"/>
      <c r="AY1179" s="587" t="str">
        <f t="shared" si="271"/>
        <v/>
      </c>
      <c r="AZ1179" s="587" t="str">
        <f t="shared" si="272"/>
        <v/>
      </c>
      <c r="BA1179" s="587" t="str">
        <f t="shared" si="273"/>
        <v/>
      </c>
      <c r="BB1179" s="587" t="str">
        <f t="shared" si="274"/>
        <v/>
      </c>
      <c r="BC1179" s="587" t="str">
        <f t="shared" si="275"/>
        <v/>
      </c>
      <c r="BD1179" s="587" t="str">
        <f t="shared" si="276"/>
        <v/>
      </c>
      <c r="BE1179" s="808"/>
      <c r="BF1179" s="646"/>
      <c r="BG1179" s="649"/>
      <c r="BH1179" s="649"/>
    </row>
    <row r="1180" spans="2:60" ht="13.5" customHeight="1" x14ac:dyDescent="0.25">
      <c r="B1180" s="401"/>
      <c r="D1180" s="416">
        <f t="shared" si="269"/>
        <v>1170</v>
      </c>
      <c r="E1180" s="534"/>
      <c r="F1180" s="534"/>
      <c r="G1180" s="534"/>
      <c r="H1180" s="534"/>
      <c r="I1180" s="571"/>
      <c r="J1180" s="571"/>
      <c r="K1180" s="571"/>
      <c r="L1180" s="571"/>
      <c r="M1180" s="571"/>
      <c r="N1180" s="484"/>
      <c r="O1180" s="484"/>
      <c r="P1180" s="586"/>
      <c r="Q1180" s="571"/>
      <c r="R1180" s="571"/>
      <c r="S1180" s="571"/>
      <c r="T1180" s="899"/>
      <c r="U1180" s="756"/>
      <c r="V1180" s="756"/>
      <c r="W1180" s="581"/>
      <c r="X1180" s="571"/>
      <c r="Y1180" s="571"/>
      <c r="Z1180" s="571"/>
      <c r="AA1180" s="791"/>
      <c r="AB1180" s="583"/>
      <c r="AC1180" s="571"/>
      <c r="AD1180" s="813"/>
      <c r="AE1180" s="646"/>
      <c r="AF1180" s="730"/>
      <c r="AG1180" s="646"/>
      <c r="AH1180" s="730"/>
      <c r="AI1180" s="646"/>
      <c r="AJ1180" s="416">
        <f>AJ1179+1</f>
        <v>1170</v>
      </c>
      <c r="AK1180" s="416" t="str">
        <f t="shared" si="270"/>
        <v/>
      </c>
      <c r="AL1180" s="416" t="str">
        <f t="shared" si="267"/>
        <v/>
      </c>
      <c r="AM1180" s="416" t="str">
        <f t="shared" si="268"/>
        <v/>
      </c>
      <c r="AN1180" s="731"/>
      <c r="AO1180" s="732"/>
      <c r="AP1180" s="732"/>
      <c r="AQ1180" s="479"/>
      <c r="AR1180" s="479"/>
      <c r="AS1180" s="584"/>
      <c r="AT1180" s="584"/>
      <c r="AU1180" s="585" t="str">
        <f t="shared" si="264"/>
        <v/>
      </c>
      <c r="AV1180" s="585" t="str">
        <f t="shared" si="265"/>
        <v/>
      </c>
      <c r="AW1180" s="479"/>
      <c r="AX1180" s="479"/>
      <c r="AY1180" s="587" t="str">
        <f t="shared" si="271"/>
        <v/>
      </c>
      <c r="AZ1180" s="587" t="str">
        <f t="shared" si="272"/>
        <v/>
      </c>
      <c r="BA1180" s="587" t="str">
        <f t="shared" si="273"/>
        <v/>
      </c>
      <c r="BB1180" s="587" t="str">
        <f t="shared" si="274"/>
        <v/>
      </c>
      <c r="BC1180" s="587" t="str">
        <f t="shared" si="275"/>
        <v/>
      </c>
      <c r="BD1180" s="587" t="str">
        <f t="shared" si="276"/>
        <v/>
      </c>
      <c r="BE1180" s="808"/>
      <c r="BF1180" s="646"/>
      <c r="BG1180" s="649"/>
      <c r="BH1180" s="649"/>
    </row>
    <row r="1181" spans="2:60" ht="13.5" customHeight="1" x14ac:dyDescent="0.25">
      <c r="B1181" s="401"/>
      <c r="D1181" s="416">
        <f t="shared" si="269"/>
        <v>1171</v>
      </c>
      <c r="E1181" s="534"/>
      <c r="F1181" s="534"/>
      <c r="G1181" s="534"/>
      <c r="H1181" s="534"/>
      <c r="I1181" s="571"/>
      <c r="J1181" s="571"/>
      <c r="K1181" s="571"/>
      <c r="L1181" s="571"/>
      <c r="M1181" s="571"/>
      <c r="N1181" s="484"/>
      <c r="O1181" s="484"/>
      <c r="P1181" s="586"/>
      <c r="Q1181" s="571"/>
      <c r="R1181" s="571"/>
      <c r="S1181" s="571"/>
      <c r="T1181" s="899"/>
      <c r="U1181" s="756"/>
      <c r="V1181" s="756"/>
      <c r="W1181" s="581"/>
      <c r="X1181" s="571"/>
      <c r="Y1181" s="571"/>
      <c r="Z1181" s="571"/>
      <c r="AA1181" s="791"/>
      <c r="AB1181" s="583"/>
      <c r="AC1181" s="571"/>
      <c r="AD1181" s="813"/>
      <c r="AE1181" s="646"/>
      <c r="AF1181" s="730"/>
      <c r="AG1181" s="646"/>
      <c r="AH1181" s="730"/>
      <c r="AI1181" s="646"/>
      <c r="AJ1181" s="416">
        <f>AJ1180+1</f>
        <v>1171</v>
      </c>
      <c r="AK1181" s="416" t="str">
        <f t="shared" si="270"/>
        <v/>
      </c>
      <c r="AL1181" s="416" t="str">
        <f t="shared" si="267"/>
        <v/>
      </c>
      <c r="AM1181" s="416" t="str">
        <f t="shared" si="268"/>
        <v/>
      </c>
      <c r="AN1181" s="731"/>
      <c r="AO1181" s="732"/>
      <c r="AP1181" s="732"/>
      <c r="AQ1181" s="479"/>
      <c r="AR1181" s="479"/>
      <c r="AS1181" s="584"/>
      <c r="AT1181" s="584"/>
      <c r="AU1181" s="585" t="str">
        <f t="shared" si="264"/>
        <v/>
      </c>
      <c r="AV1181" s="585" t="str">
        <f t="shared" si="265"/>
        <v/>
      </c>
      <c r="AW1181" s="479"/>
      <c r="AX1181" s="479"/>
      <c r="AY1181" s="587" t="str">
        <f t="shared" si="271"/>
        <v/>
      </c>
      <c r="AZ1181" s="587" t="str">
        <f t="shared" si="272"/>
        <v/>
      </c>
      <c r="BA1181" s="587" t="str">
        <f t="shared" si="273"/>
        <v/>
      </c>
      <c r="BB1181" s="587" t="str">
        <f t="shared" si="274"/>
        <v/>
      </c>
      <c r="BC1181" s="587" t="str">
        <f t="shared" si="275"/>
        <v/>
      </c>
      <c r="BD1181" s="587" t="str">
        <f t="shared" si="276"/>
        <v/>
      </c>
      <c r="BE1181" s="808"/>
      <c r="BF1181" s="646"/>
      <c r="BG1181" s="649"/>
      <c r="BH1181" s="649"/>
    </row>
    <row r="1182" spans="2:60" ht="13.5" customHeight="1" x14ac:dyDescent="0.25">
      <c r="B1182" s="401"/>
      <c r="D1182" s="416">
        <f>D1181+1</f>
        <v>1172</v>
      </c>
      <c r="E1182" s="534"/>
      <c r="F1182" s="534"/>
      <c r="G1182" s="534"/>
      <c r="H1182" s="534"/>
      <c r="I1182" s="571"/>
      <c r="J1182" s="571"/>
      <c r="K1182" s="571"/>
      <c r="L1182" s="571"/>
      <c r="M1182" s="571"/>
      <c r="N1182" s="484"/>
      <c r="O1182" s="484"/>
      <c r="P1182" s="586"/>
      <c r="Q1182" s="571"/>
      <c r="R1182" s="571"/>
      <c r="S1182" s="571"/>
      <c r="T1182" s="899"/>
      <c r="U1182" s="756"/>
      <c r="V1182" s="756"/>
      <c r="W1182" s="581"/>
      <c r="X1182" s="571"/>
      <c r="Y1182" s="571"/>
      <c r="Z1182" s="571"/>
      <c r="AA1182" s="791"/>
      <c r="AB1182" s="583"/>
      <c r="AC1182" s="571"/>
      <c r="AD1182" s="813"/>
      <c r="AE1182" s="646"/>
      <c r="AF1182" s="730"/>
      <c r="AG1182" s="646"/>
      <c r="AH1182" s="730"/>
      <c r="AI1182" s="646"/>
      <c r="AJ1182" s="416">
        <f t="shared" ref="AJ1182:AJ1209" si="277">AJ1181+1</f>
        <v>1172</v>
      </c>
      <c r="AK1182" s="416" t="str">
        <f t="shared" si="270"/>
        <v/>
      </c>
      <c r="AL1182" s="416" t="str">
        <f t="shared" si="267"/>
        <v/>
      </c>
      <c r="AM1182" s="416" t="str">
        <f t="shared" si="268"/>
        <v/>
      </c>
      <c r="AN1182" s="731"/>
      <c r="AO1182" s="732"/>
      <c r="AP1182" s="732"/>
      <c r="AQ1182" s="479"/>
      <c r="AR1182" s="479"/>
      <c r="AS1182" s="584"/>
      <c r="AT1182" s="584"/>
      <c r="AU1182" s="585" t="str">
        <f t="shared" si="264"/>
        <v/>
      </c>
      <c r="AV1182" s="585" t="str">
        <f t="shared" si="265"/>
        <v/>
      </c>
      <c r="AW1182" s="479"/>
      <c r="AX1182" s="479"/>
      <c r="AY1182" s="587" t="str">
        <f t="shared" si="271"/>
        <v/>
      </c>
      <c r="AZ1182" s="587" t="str">
        <f t="shared" si="272"/>
        <v/>
      </c>
      <c r="BA1182" s="587" t="str">
        <f t="shared" si="273"/>
        <v/>
      </c>
      <c r="BB1182" s="587" t="str">
        <f t="shared" si="274"/>
        <v/>
      </c>
      <c r="BC1182" s="587" t="str">
        <f t="shared" si="275"/>
        <v/>
      </c>
      <c r="BD1182" s="587" t="str">
        <f t="shared" si="276"/>
        <v/>
      </c>
      <c r="BE1182" s="808"/>
      <c r="BF1182" s="646"/>
      <c r="BG1182" s="649"/>
      <c r="BH1182" s="649"/>
    </row>
    <row r="1183" spans="2:60" ht="13.5" customHeight="1" x14ac:dyDescent="0.25">
      <c r="B1183" s="401"/>
      <c r="D1183" s="416">
        <f>D1182+1</f>
        <v>1173</v>
      </c>
      <c r="E1183" s="534"/>
      <c r="F1183" s="534"/>
      <c r="G1183" s="534"/>
      <c r="H1183" s="534"/>
      <c r="I1183" s="571"/>
      <c r="J1183" s="571"/>
      <c r="K1183" s="571"/>
      <c r="L1183" s="571"/>
      <c r="M1183" s="571"/>
      <c r="N1183" s="484"/>
      <c r="O1183" s="484"/>
      <c r="P1183" s="586"/>
      <c r="Q1183" s="571"/>
      <c r="R1183" s="571"/>
      <c r="S1183" s="571"/>
      <c r="T1183" s="899"/>
      <c r="U1183" s="756"/>
      <c r="V1183" s="756"/>
      <c r="W1183" s="581"/>
      <c r="X1183" s="571"/>
      <c r="Y1183" s="571"/>
      <c r="Z1183" s="571"/>
      <c r="AA1183" s="791"/>
      <c r="AB1183" s="583"/>
      <c r="AC1183" s="571"/>
      <c r="AD1183" s="813"/>
      <c r="AE1183" s="646"/>
      <c r="AF1183" s="730"/>
      <c r="AG1183" s="646"/>
      <c r="AH1183" s="730"/>
      <c r="AI1183" s="646"/>
      <c r="AJ1183" s="416">
        <f t="shared" si="277"/>
        <v>1173</v>
      </c>
      <c r="AK1183" s="416" t="str">
        <f t="shared" si="270"/>
        <v/>
      </c>
      <c r="AL1183" s="416" t="str">
        <f t="shared" si="267"/>
        <v/>
      </c>
      <c r="AM1183" s="416" t="str">
        <f t="shared" si="268"/>
        <v/>
      </c>
      <c r="AN1183" s="731"/>
      <c r="AO1183" s="732"/>
      <c r="AP1183" s="732"/>
      <c r="AQ1183" s="479"/>
      <c r="AR1183" s="479"/>
      <c r="AS1183" s="584"/>
      <c r="AT1183" s="584"/>
      <c r="AU1183" s="585" t="str">
        <f t="shared" si="264"/>
        <v/>
      </c>
      <c r="AV1183" s="585" t="str">
        <f t="shared" si="265"/>
        <v/>
      </c>
      <c r="AW1183" s="479"/>
      <c r="AX1183" s="479"/>
      <c r="AY1183" s="587" t="str">
        <f t="shared" si="271"/>
        <v/>
      </c>
      <c r="AZ1183" s="587" t="str">
        <f t="shared" si="272"/>
        <v/>
      </c>
      <c r="BA1183" s="587" t="str">
        <f t="shared" si="273"/>
        <v/>
      </c>
      <c r="BB1183" s="587" t="str">
        <f t="shared" si="274"/>
        <v/>
      </c>
      <c r="BC1183" s="587" t="str">
        <f t="shared" si="275"/>
        <v/>
      </c>
      <c r="BD1183" s="587" t="str">
        <f t="shared" si="276"/>
        <v/>
      </c>
      <c r="BE1183" s="808"/>
      <c r="BF1183" s="646"/>
      <c r="BG1183" s="649"/>
      <c r="BH1183" s="649"/>
    </row>
    <row r="1184" spans="2:60" ht="13.5" customHeight="1" x14ac:dyDescent="0.25">
      <c r="B1184" s="401"/>
      <c r="D1184" s="416">
        <f t="shared" ref="D1184:D1210" si="278">D1183+1</f>
        <v>1174</v>
      </c>
      <c r="E1184" s="534"/>
      <c r="F1184" s="534"/>
      <c r="G1184" s="534"/>
      <c r="H1184" s="534"/>
      <c r="I1184" s="571"/>
      <c r="J1184" s="571"/>
      <c r="K1184" s="571"/>
      <c r="L1184" s="571"/>
      <c r="M1184" s="571"/>
      <c r="N1184" s="484"/>
      <c r="O1184" s="484"/>
      <c r="P1184" s="586"/>
      <c r="Q1184" s="571"/>
      <c r="R1184" s="571"/>
      <c r="S1184" s="571"/>
      <c r="T1184" s="899"/>
      <c r="U1184" s="756"/>
      <c r="V1184" s="756"/>
      <c r="W1184" s="581"/>
      <c r="X1184" s="571"/>
      <c r="Y1184" s="571"/>
      <c r="Z1184" s="571"/>
      <c r="AA1184" s="791"/>
      <c r="AB1184" s="583"/>
      <c r="AC1184" s="571"/>
      <c r="AD1184" s="813"/>
      <c r="AE1184" s="646"/>
      <c r="AF1184" s="730"/>
      <c r="AG1184" s="646"/>
      <c r="AH1184" s="730"/>
      <c r="AI1184" s="646"/>
      <c r="AJ1184" s="416">
        <f t="shared" si="277"/>
        <v>1174</v>
      </c>
      <c r="AK1184" s="416" t="str">
        <f t="shared" si="270"/>
        <v/>
      </c>
      <c r="AL1184" s="416" t="str">
        <f t="shared" si="267"/>
        <v/>
      </c>
      <c r="AM1184" s="416" t="str">
        <f t="shared" si="268"/>
        <v/>
      </c>
      <c r="AN1184" s="731"/>
      <c r="AO1184" s="732"/>
      <c r="AP1184" s="732"/>
      <c r="AQ1184" s="479"/>
      <c r="AR1184" s="479"/>
      <c r="AS1184" s="584"/>
      <c r="AT1184" s="584"/>
      <c r="AU1184" s="585" t="str">
        <f t="shared" si="264"/>
        <v/>
      </c>
      <c r="AV1184" s="585" t="str">
        <f t="shared" si="265"/>
        <v/>
      </c>
      <c r="AW1184" s="479"/>
      <c r="AX1184" s="479"/>
      <c r="AY1184" s="587" t="str">
        <f t="shared" si="271"/>
        <v/>
      </c>
      <c r="AZ1184" s="587" t="str">
        <f t="shared" si="272"/>
        <v/>
      </c>
      <c r="BA1184" s="587" t="str">
        <f t="shared" si="273"/>
        <v/>
      </c>
      <c r="BB1184" s="587" t="str">
        <f t="shared" si="274"/>
        <v/>
      </c>
      <c r="BC1184" s="587" t="str">
        <f t="shared" si="275"/>
        <v/>
      </c>
      <c r="BD1184" s="587" t="str">
        <f t="shared" si="276"/>
        <v/>
      </c>
      <c r="BE1184" s="808"/>
      <c r="BF1184" s="646"/>
      <c r="BG1184" s="649"/>
      <c r="BH1184" s="649"/>
    </row>
    <row r="1185" spans="2:60" ht="13.5" customHeight="1" x14ac:dyDescent="0.25">
      <c r="B1185" s="401"/>
      <c r="D1185" s="416">
        <f t="shared" si="278"/>
        <v>1175</v>
      </c>
      <c r="E1185" s="534"/>
      <c r="F1185" s="534"/>
      <c r="G1185" s="534"/>
      <c r="H1185" s="534"/>
      <c r="I1185" s="571"/>
      <c r="J1185" s="571"/>
      <c r="K1185" s="571"/>
      <c r="L1185" s="571"/>
      <c r="M1185" s="571"/>
      <c r="N1185" s="484"/>
      <c r="O1185" s="484"/>
      <c r="P1185" s="586"/>
      <c r="Q1185" s="571"/>
      <c r="R1185" s="571"/>
      <c r="S1185" s="571"/>
      <c r="T1185" s="899"/>
      <c r="U1185" s="756"/>
      <c r="V1185" s="756"/>
      <c r="W1185" s="581"/>
      <c r="X1185" s="571"/>
      <c r="Y1185" s="571"/>
      <c r="Z1185" s="571"/>
      <c r="AA1185" s="791"/>
      <c r="AB1185" s="583"/>
      <c r="AC1185" s="571"/>
      <c r="AD1185" s="813"/>
      <c r="AE1185" s="646"/>
      <c r="AF1185" s="730"/>
      <c r="AG1185" s="646"/>
      <c r="AH1185" s="730"/>
      <c r="AI1185" s="646"/>
      <c r="AJ1185" s="416">
        <f t="shared" si="277"/>
        <v>1175</v>
      </c>
      <c r="AK1185" s="416" t="str">
        <f t="shared" si="270"/>
        <v/>
      </c>
      <c r="AL1185" s="416" t="str">
        <f t="shared" ref="AL1185:AL1210" si="279">IF(G1185="","",G1185)</f>
        <v/>
      </c>
      <c r="AM1185" s="416" t="str">
        <f t="shared" ref="AM1185:AM1210" si="280">IF(H1185="","",H1185)</f>
        <v/>
      </c>
      <c r="AN1185" s="731"/>
      <c r="AO1185" s="732"/>
      <c r="AP1185" s="732"/>
      <c r="AQ1185" s="479"/>
      <c r="AR1185" s="479"/>
      <c r="AS1185" s="584"/>
      <c r="AT1185" s="584"/>
      <c r="AU1185" s="585" t="str">
        <f t="shared" si="264"/>
        <v/>
      </c>
      <c r="AV1185" s="585" t="str">
        <f t="shared" si="265"/>
        <v/>
      </c>
      <c r="AW1185" s="479"/>
      <c r="AX1185" s="479"/>
      <c r="AY1185" s="587" t="str">
        <f t="shared" si="271"/>
        <v/>
      </c>
      <c r="AZ1185" s="587" t="str">
        <f t="shared" si="272"/>
        <v/>
      </c>
      <c r="BA1185" s="587" t="str">
        <f t="shared" si="273"/>
        <v/>
      </c>
      <c r="BB1185" s="587" t="str">
        <f t="shared" si="274"/>
        <v/>
      </c>
      <c r="BC1185" s="587" t="str">
        <f t="shared" si="275"/>
        <v/>
      </c>
      <c r="BD1185" s="587" t="str">
        <f t="shared" si="276"/>
        <v/>
      </c>
      <c r="BE1185" s="808"/>
      <c r="BF1185" s="646"/>
      <c r="BG1185" s="649"/>
      <c r="BH1185" s="649"/>
    </row>
    <row r="1186" spans="2:60" ht="13.5" customHeight="1" x14ac:dyDescent="0.25">
      <c r="B1186" s="401"/>
      <c r="D1186" s="416">
        <f t="shared" si="278"/>
        <v>1176</v>
      </c>
      <c r="E1186" s="534"/>
      <c r="F1186" s="534"/>
      <c r="G1186" s="534"/>
      <c r="H1186" s="534"/>
      <c r="I1186" s="571"/>
      <c r="J1186" s="571"/>
      <c r="K1186" s="571"/>
      <c r="L1186" s="571"/>
      <c r="M1186" s="571"/>
      <c r="N1186" s="484"/>
      <c r="O1186" s="484"/>
      <c r="P1186" s="586"/>
      <c r="Q1186" s="571"/>
      <c r="R1186" s="571"/>
      <c r="S1186" s="571"/>
      <c r="T1186" s="899"/>
      <c r="U1186" s="756"/>
      <c r="V1186" s="756"/>
      <c r="W1186" s="581"/>
      <c r="X1186" s="571"/>
      <c r="Y1186" s="571"/>
      <c r="Z1186" s="571"/>
      <c r="AA1186" s="791"/>
      <c r="AB1186" s="583"/>
      <c r="AC1186" s="571"/>
      <c r="AD1186" s="813"/>
      <c r="AE1186" s="646"/>
      <c r="AF1186" s="730"/>
      <c r="AG1186" s="646"/>
      <c r="AH1186" s="730"/>
      <c r="AI1186" s="646"/>
      <c r="AJ1186" s="416">
        <f t="shared" si="277"/>
        <v>1176</v>
      </c>
      <c r="AK1186" s="416" t="str">
        <f t="shared" si="270"/>
        <v/>
      </c>
      <c r="AL1186" s="416" t="str">
        <f t="shared" si="279"/>
        <v/>
      </c>
      <c r="AM1186" s="416" t="str">
        <f t="shared" si="280"/>
        <v/>
      </c>
      <c r="AN1186" s="731"/>
      <c r="AO1186" s="732"/>
      <c r="AP1186" s="732"/>
      <c r="AQ1186" s="479"/>
      <c r="AR1186" s="479"/>
      <c r="AS1186" s="584"/>
      <c r="AT1186" s="584"/>
      <c r="AU1186" s="585" t="str">
        <f t="shared" si="264"/>
        <v/>
      </c>
      <c r="AV1186" s="585" t="str">
        <f t="shared" si="265"/>
        <v/>
      </c>
      <c r="AW1186" s="479"/>
      <c r="AX1186" s="479"/>
      <c r="AY1186" s="587" t="str">
        <f t="shared" si="271"/>
        <v/>
      </c>
      <c r="AZ1186" s="587" t="str">
        <f t="shared" si="272"/>
        <v/>
      </c>
      <c r="BA1186" s="587" t="str">
        <f t="shared" si="273"/>
        <v/>
      </c>
      <c r="BB1186" s="587" t="str">
        <f t="shared" si="274"/>
        <v/>
      </c>
      <c r="BC1186" s="587" t="str">
        <f t="shared" si="275"/>
        <v/>
      </c>
      <c r="BD1186" s="587" t="str">
        <f t="shared" si="276"/>
        <v/>
      </c>
      <c r="BE1186" s="808"/>
      <c r="BF1186" s="646"/>
      <c r="BG1186" s="649"/>
      <c r="BH1186" s="649"/>
    </row>
    <row r="1187" spans="2:60" ht="13.5" customHeight="1" x14ac:dyDescent="0.25">
      <c r="B1187" s="401"/>
      <c r="D1187" s="416">
        <f t="shared" si="278"/>
        <v>1177</v>
      </c>
      <c r="E1187" s="534"/>
      <c r="F1187" s="534"/>
      <c r="G1187" s="534"/>
      <c r="H1187" s="534"/>
      <c r="I1187" s="571"/>
      <c r="J1187" s="571"/>
      <c r="K1187" s="571"/>
      <c r="L1187" s="571"/>
      <c r="M1187" s="571"/>
      <c r="N1187" s="484"/>
      <c r="O1187" s="484"/>
      <c r="P1187" s="586"/>
      <c r="Q1187" s="571"/>
      <c r="R1187" s="571"/>
      <c r="S1187" s="571"/>
      <c r="T1187" s="899"/>
      <c r="U1187" s="756"/>
      <c r="V1187" s="756"/>
      <c r="W1187" s="581"/>
      <c r="X1187" s="571"/>
      <c r="Y1187" s="571"/>
      <c r="Z1187" s="571"/>
      <c r="AA1187" s="791"/>
      <c r="AB1187" s="583"/>
      <c r="AC1187" s="571"/>
      <c r="AD1187" s="813"/>
      <c r="AE1187" s="646"/>
      <c r="AF1187" s="730"/>
      <c r="AG1187" s="646"/>
      <c r="AH1187" s="730"/>
      <c r="AI1187" s="646"/>
      <c r="AJ1187" s="416">
        <f t="shared" si="277"/>
        <v>1177</v>
      </c>
      <c r="AK1187" s="416" t="str">
        <f t="shared" si="270"/>
        <v/>
      </c>
      <c r="AL1187" s="416" t="str">
        <f t="shared" si="279"/>
        <v/>
      </c>
      <c r="AM1187" s="416" t="str">
        <f t="shared" si="280"/>
        <v/>
      </c>
      <c r="AN1187" s="731"/>
      <c r="AO1187" s="732"/>
      <c r="AP1187" s="732"/>
      <c r="AQ1187" s="479"/>
      <c r="AR1187" s="479"/>
      <c r="AS1187" s="584"/>
      <c r="AT1187" s="584"/>
      <c r="AU1187" s="585" t="str">
        <f t="shared" si="264"/>
        <v/>
      </c>
      <c r="AV1187" s="585" t="str">
        <f t="shared" si="265"/>
        <v/>
      </c>
      <c r="AW1187" s="479"/>
      <c r="AX1187" s="479"/>
      <c r="AY1187" s="587" t="str">
        <f t="shared" si="271"/>
        <v/>
      </c>
      <c r="AZ1187" s="587" t="str">
        <f t="shared" si="272"/>
        <v/>
      </c>
      <c r="BA1187" s="587" t="str">
        <f t="shared" si="273"/>
        <v/>
      </c>
      <c r="BB1187" s="587" t="str">
        <f t="shared" si="274"/>
        <v/>
      </c>
      <c r="BC1187" s="587" t="str">
        <f t="shared" si="275"/>
        <v/>
      </c>
      <c r="BD1187" s="587" t="str">
        <f t="shared" si="276"/>
        <v/>
      </c>
      <c r="BE1187" s="808"/>
      <c r="BF1187" s="646"/>
      <c r="BG1187" s="649"/>
      <c r="BH1187" s="649"/>
    </row>
    <row r="1188" spans="2:60" ht="13.5" customHeight="1" x14ac:dyDescent="0.25">
      <c r="B1188" s="401"/>
      <c r="D1188" s="416">
        <f t="shared" si="278"/>
        <v>1178</v>
      </c>
      <c r="E1188" s="534"/>
      <c r="F1188" s="534"/>
      <c r="G1188" s="534"/>
      <c r="H1188" s="534"/>
      <c r="I1188" s="571"/>
      <c r="J1188" s="571"/>
      <c r="K1188" s="571"/>
      <c r="L1188" s="571"/>
      <c r="M1188" s="571"/>
      <c r="N1188" s="484"/>
      <c r="O1188" s="484"/>
      <c r="P1188" s="586"/>
      <c r="Q1188" s="571"/>
      <c r="R1188" s="571"/>
      <c r="S1188" s="571"/>
      <c r="T1188" s="899"/>
      <c r="U1188" s="756"/>
      <c r="V1188" s="756"/>
      <c r="W1188" s="581"/>
      <c r="X1188" s="571"/>
      <c r="Y1188" s="571"/>
      <c r="Z1188" s="571"/>
      <c r="AA1188" s="791"/>
      <c r="AB1188" s="583"/>
      <c r="AC1188" s="571"/>
      <c r="AD1188" s="813"/>
      <c r="AE1188" s="646"/>
      <c r="AF1188" s="730"/>
      <c r="AG1188" s="646"/>
      <c r="AH1188" s="730"/>
      <c r="AI1188" s="646"/>
      <c r="AJ1188" s="416">
        <f t="shared" si="277"/>
        <v>1178</v>
      </c>
      <c r="AK1188" s="416" t="str">
        <f t="shared" si="270"/>
        <v/>
      </c>
      <c r="AL1188" s="416" t="str">
        <f t="shared" si="279"/>
        <v/>
      </c>
      <c r="AM1188" s="416" t="str">
        <f t="shared" si="280"/>
        <v/>
      </c>
      <c r="AN1188" s="731"/>
      <c r="AO1188" s="732"/>
      <c r="AP1188" s="732"/>
      <c r="AQ1188" s="479"/>
      <c r="AR1188" s="479"/>
      <c r="AS1188" s="584"/>
      <c r="AT1188" s="584"/>
      <c r="AU1188" s="585" t="str">
        <f t="shared" si="264"/>
        <v/>
      </c>
      <c r="AV1188" s="585" t="str">
        <f t="shared" si="265"/>
        <v/>
      </c>
      <c r="AW1188" s="479"/>
      <c r="AX1188" s="479"/>
      <c r="AY1188" s="587" t="str">
        <f t="shared" si="271"/>
        <v/>
      </c>
      <c r="AZ1188" s="587" t="str">
        <f t="shared" si="272"/>
        <v/>
      </c>
      <c r="BA1188" s="587" t="str">
        <f t="shared" si="273"/>
        <v/>
      </c>
      <c r="BB1188" s="587" t="str">
        <f t="shared" si="274"/>
        <v/>
      </c>
      <c r="BC1188" s="587" t="str">
        <f t="shared" si="275"/>
        <v/>
      </c>
      <c r="BD1188" s="587" t="str">
        <f t="shared" si="276"/>
        <v/>
      </c>
      <c r="BE1188" s="808"/>
      <c r="BF1188" s="646"/>
      <c r="BG1188" s="649"/>
      <c r="BH1188" s="649"/>
    </row>
    <row r="1189" spans="2:60" ht="13.5" customHeight="1" x14ac:dyDescent="0.25">
      <c r="B1189" s="401"/>
      <c r="D1189" s="416">
        <f t="shared" si="278"/>
        <v>1179</v>
      </c>
      <c r="E1189" s="534"/>
      <c r="F1189" s="534"/>
      <c r="G1189" s="534"/>
      <c r="H1189" s="534"/>
      <c r="I1189" s="571"/>
      <c r="J1189" s="571"/>
      <c r="K1189" s="571"/>
      <c r="L1189" s="571"/>
      <c r="M1189" s="571"/>
      <c r="N1189" s="484"/>
      <c r="O1189" s="484"/>
      <c r="P1189" s="586"/>
      <c r="Q1189" s="571"/>
      <c r="R1189" s="571"/>
      <c r="S1189" s="571"/>
      <c r="T1189" s="899"/>
      <c r="U1189" s="756"/>
      <c r="V1189" s="756"/>
      <c r="W1189" s="581"/>
      <c r="X1189" s="571"/>
      <c r="Y1189" s="571"/>
      <c r="Z1189" s="571"/>
      <c r="AA1189" s="791"/>
      <c r="AB1189" s="583"/>
      <c r="AC1189" s="571"/>
      <c r="AD1189" s="813"/>
      <c r="AE1189" s="646"/>
      <c r="AF1189" s="730"/>
      <c r="AG1189" s="646"/>
      <c r="AH1189" s="730"/>
      <c r="AI1189" s="646"/>
      <c r="AJ1189" s="416">
        <f t="shared" si="277"/>
        <v>1179</v>
      </c>
      <c r="AK1189" s="416" t="str">
        <f t="shared" si="270"/>
        <v/>
      </c>
      <c r="AL1189" s="416" t="str">
        <f t="shared" si="279"/>
        <v/>
      </c>
      <c r="AM1189" s="416" t="str">
        <f t="shared" si="280"/>
        <v/>
      </c>
      <c r="AN1189" s="731"/>
      <c r="AO1189" s="732"/>
      <c r="AP1189" s="732"/>
      <c r="AQ1189" s="479"/>
      <c r="AR1189" s="479"/>
      <c r="AS1189" s="584"/>
      <c r="AT1189" s="584"/>
      <c r="AU1189" s="585" t="str">
        <f t="shared" si="264"/>
        <v/>
      </c>
      <c r="AV1189" s="585" t="str">
        <f t="shared" si="265"/>
        <v/>
      </c>
      <c r="AW1189" s="479"/>
      <c r="AX1189" s="479"/>
      <c r="AY1189" s="587" t="str">
        <f t="shared" si="271"/>
        <v/>
      </c>
      <c r="AZ1189" s="587" t="str">
        <f t="shared" si="272"/>
        <v/>
      </c>
      <c r="BA1189" s="587" t="str">
        <f t="shared" si="273"/>
        <v/>
      </c>
      <c r="BB1189" s="587" t="str">
        <f t="shared" si="274"/>
        <v/>
      </c>
      <c r="BC1189" s="587" t="str">
        <f t="shared" si="275"/>
        <v/>
      </c>
      <c r="BD1189" s="587" t="str">
        <f t="shared" si="276"/>
        <v/>
      </c>
      <c r="BE1189" s="808"/>
      <c r="BF1189" s="646"/>
      <c r="BG1189" s="649"/>
      <c r="BH1189" s="649"/>
    </row>
    <row r="1190" spans="2:60" ht="13.5" customHeight="1" x14ac:dyDescent="0.25">
      <c r="B1190" s="401"/>
      <c r="D1190" s="416">
        <f t="shared" si="278"/>
        <v>1180</v>
      </c>
      <c r="E1190" s="534"/>
      <c r="F1190" s="534"/>
      <c r="G1190" s="534"/>
      <c r="H1190" s="534"/>
      <c r="I1190" s="571"/>
      <c r="J1190" s="571"/>
      <c r="K1190" s="571"/>
      <c r="L1190" s="571"/>
      <c r="M1190" s="571"/>
      <c r="N1190" s="484"/>
      <c r="O1190" s="484"/>
      <c r="P1190" s="586"/>
      <c r="Q1190" s="571"/>
      <c r="R1190" s="571"/>
      <c r="S1190" s="571"/>
      <c r="T1190" s="899"/>
      <c r="U1190" s="756"/>
      <c r="V1190" s="756"/>
      <c r="W1190" s="581"/>
      <c r="X1190" s="571"/>
      <c r="Y1190" s="571"/>
      <c r="Z1190" s="571"/>
      <c r="AA1190" s="791"/>
      <c r="AB1190" s="583"/>
      <c r="AC1190" s="571"/>
      <c r="AD1190" s="813"/>
      <c r="AE1190" s="646"/>
      <c r="AF1190" s="730"/>
      <c r="AG1190" s="646"/>
      <c r="AH1190" s="730"/>
      <c r="AI1190" s="646"/>
      <c r="AJ1190" s="416">
        <f t="shared" si="277"/>
        <v>1180</v>
      </c>
      <c r="AK1190" s="416" t="str">
        <f t="shared" si="270"/>
        <v/>
      </c>
      <c r="AL1190" s="416" t="str">
        <f t="shared" si="279"/>
        <v/>
      </c>
      <c r="AM1190" s="416" t="str">
        <f t="shared" si="280"/>
        <v/>
      </c>
      <c r="AN1190" s="731"/>
      <c r="AO1190" s="732"/>
      <c r="AP1190" s="732"/>
      <c r="AQ1190" s="479"/>
      <c r="AR1190" s="479"/>
      <c r="AS1190" s="584"/>
      <c r="AT1190" s="584"/>
      <c r="AU1190" s="585" t="str">
        <f t="shared" si="264"/>
        <v/>
      </c>
      <c r="AV1190" s="585" t="str">
        <f t="shared" si="265"/>
        <v/>
      </c>
      <c r="AW1190" s="479"/>
      <c r="AX1190" s="479"/>
      <c r="AY1190" s="587" t="str">
        <f t="shared" si="271"/>
        <v/>
      </c>
      <c r="AZ1190" s="587" t="str">
        <f t="shared" si="272"/>
        <v/>
      </c>
      <c r="BA1190" s="587" t="str">
        <f t="shared" si="273"/>
        <v/>
      </c>
      <c r="BB1190" s="587" t="str">
        <f t="shared" si="274"/>
        <v/>
      </c>
      <c r="BC1190" s="587" t="str">
        <f t="shared" si="275"/>
        <v/>
      </c>
      <c r="BD1190" s="587" t="str">
        <f t="shared" si="276"/>
        <v/>
      </c>
      <c r="BE1190" s="808"/>
      <c r="BF1190" s="646"/>
      <c r="BG1190" s="649"/>
      <c r="BH1190" s="649"/>
    </row>
    <row r="1191" spans="2:60" ht="13.5" customHeight="1" x14ac:dyDescent="0.25">
      <c r="B1191" s="401"/>
      <c r="D1191" s="416">
        <f t="shared" si="278"/>
        <v>1181</v>
      </c>
      <c r="E1191" s="534"/>
      <c r="F1191" s="534"/>
      <c r="G1191" s="534"/>
      <c r="H1191" s="534"/>
      <c r="I1191" s="571"/>
      <c r="J1191" s="571"/>
      <c r="K1191" s="571"/>
      <c r="L1191" s="571"/>
      <c r="M1191" s="571"/>
      <c r="N1191" s="484"/>
      <c r="O1191" s="484"/>
      <c r="P1191" s="586"/>
      <c r="Q1191" s="571"/>
      <c r="R1191" s="571"/>
      <c r="S1191" s="571"/>
      <c r="T1191" s="899"/>
      <c r="U1191" s="756"/>
      <c r="V1191" s="756"/>
      <c r="W1191" s="581"/>
      <c r="X1191" s="571"/>
      <c r="Y1191" s="571"/>
      <c r="Z1191" s="571"/>
      <c r="AA1191" s="791"/>
      <c r="AB1191" s="583"/>
      <c r="AC1191" s="571"/>
      <c r="AD1191" s="813"/>
      <c r="AE1191" s="646"/>
      <c r="AF1191" s="730"/>
      <c r="AG1191" s="646"/>
      <c r="AH1191" s="730"/>
      <c r="AI1191" s="646"/>
      <c r="AJ1191" s="416">
        <f t="shared" si="277"/>
        <v>1181</v>
      </c>
      <c r="AK1191" s="416" t="str">
        <f t="shared" ref="AK1191:AK1210" si="281">IF(E1191="","",E1191)</f>
        <v/>
      </c>
      <c r="AL1191" s="416" t="str">
        <f t="shared" si="279"/>
        <v/>
      </c>
      <c r="AM1191" s="416" t="str">
        <f t="shared" si="280"/>
        <v/>
      </c>
      <c r="AN1191" s="731"/>
      <c r="AO1191" s="732"/>
      <c r="AP1191" s="732"/>
      <c r="AQ1191" s="479"/>
      <c r="AR1191" s="479"/>
      <c r="AS1191" s="584"/>
      <c r="AT1191" s="584"/>
      <c r="AU1191" s="585" t="str">
        <f t="shared" si="264"/>
        <v/>
      </c>
      <c r="AV1191" s="585" t="str">
        <f t="shared" si="265"/>
        <v/>
      </c>
      <c r="AW1191" s="479"/>
      <c r="AX1191" s="479"/>
      <c r="AY1191" s="587" t="str">
        <f t="shared" ref="AY1191:AY1210" si="282">IF(Q1191="○",IF(AW1191="",AU1191,AW1191),"")</f>
        <v/>
      </c>
      <c r="AZ1191" s="587" t="str">
        <f t="shared" ref="AZ1191:AZ1210" si="283">IF(Q1191="○",IF(AX1191="",AV1191,AX1191),"")</f>
        <v/>
      </c>
      <c r="BA1191" s="587" t="str">
        <f t="shared" ref="BA1191:BA1210" si="284">IF(R1191="○",IF(AW1191="",AU1191,AW1191),"")</f>
        <v/>
      </c>
      <c r="BB1191" s="587" t="str">
        <f t="shared" ref="BB1191:BB1210" si="285">IF(R1191="○",IF(AX1191="",AV1191,AX1191),"")</f>
        <v/>
      </c>
      <c r="BC1191" s="587" t="str">
        <f t="shared" ref="BC1191:BC1210" si="286">IF(S1191="○",IF(AW1191="",AU1191,AW1191),"")</f>
        <v/>
      </c>
      <c r="BD1191" s="587" t="str">
        <f t="shared" ref="BD1191:BD1210" si="287">IF(S1191="○",IF(AX1191="",AV1191,AX1191),"")</f>
        <v/>
      </c>
      <c r="BE1191" s="808"/>
      <c r="BF1191" s="646"/>
      <c r="BG1191" s="649"/>
      <c r="BH1191" s="649"/>
    </row>
    <row r="1192" spans="2:60" ht="13.5" customHeight="1" x14ac:dyDescent="0.25">
      <c r="B1192" s="401"/>
      <c r="D1192" s="416">
        <f t="shared" si="278"/>
        <v>1182</v>
      </c>
      <c r="E1192" s="534"/>
      <c r="F1192" s="534"/>
      <c r="G1192" s="534"/>
      <c r="H1192" s="534"/>
      <c r="I1192" s="571"/>
      <c r="J1192" s="571"/>
      <c r="K1192" s="571"/>
      <c r="L1192" s="571"/>
      <c r="M1192" s="571"/>
      <c r="N1192" s="484"/>
      <c r="O1192" s="484"/>
      <c r="P1192" s="586"/>
      <c r="Q1192" s="571"/>
      <c r="R1192" s="571"/>
      <c r="S1192" s="571"/>
      <c r="T1192" s="899"/>
      <c r="U1192" s="756"/>
      <c r="V1192" s="756"/>
      <c r="W1192" s="581"/>
      <c r="X1192" s="571"/>
      <c r="Y1192" s="571"/>
      <c r="Z1192" s="571"/>
      <c r="AA1192" s="791"/>
      <c r="AB1192" s="583"/>
      <c r="AC1192" s="571"/>
      <c r="AD1192" s="813"/>
      <c r="AE1192" s="646"/>
      <c r="AF1192" s="730"/>
      <c r="AG1192" s="646"/>
      <c r="AH1192" s="730"/>
      <c r="AI1192" s="646"/>
      <c r="AJ1192" s="416">
        <f t="shared" si="277"/>
        <v>1182</v>
      </c>
      <c r="AK1192" s="416" t="str">
        <f t="shared" si="281"/>
        <v/>
      </c>
      <c r="AL1192" s="416" t="str">
        <f t="shared" si="279"/>
        <v/>
      </c>
      <c r="AM1192" s="416" t="str">
        <f t="shared" si="280"/>
        <v/>
      </c>
      <c r="AN1192" s="731"/>
      <c r="AO1192" s="732"/>
      <c r="AP1192" s="732"/>
      <c r="AQ1192" s="479"/>
      <c r="AR1192" s="479"/>
      <c r="AS1192" s="584"/>
      <c r="AT1192" s="584"/>
      <c r="AU1192" s="585" t="str">
        <f t="shared" si="264"/>
        <v/>
      </c>
      <c r="AV1192" s="585" t="str">
        <f t="shared" si="265"/>
        <v/>
      </c>
      <c r="AW1192" s="479"/>
      <c r="AX1192" s="479"/>
      <c r="AY1192" s="587" t="str">
        <f t="shared" si="282"/>
        <v/>
      </c>
      <c r="AZ1192" s="587" t="str">
        <f t="shared" si="283"/>
        <v/>
      </c>
      <c r="BA1192" s="587" t="str">
        <f t="shared" si="284"/>
        <v/>
      </c>
      <c r="BB1192" s="587" t="str">
        <f t="shared" si="285"/>
        <v/>
      </c>
      <c r="BC1192" s="587" t="str">
        <f t="shared" si="286"/>
        <v/>
      </c>
      <c r="BD1192" s="587" t="str">
        <f t="shared" si="287"/>
        <v/>
      </c>
      <c r="BE1192" s="808"/>
      <c r="BF1192" s="646"/>
      <c r="BG1192" s="649"/>
      <c r="BH1192" s="649"/>
    </row>
    <row r="1193" spans="2:60" ht="13.5" customHeight="1" x14ac:dyDescent="0.25">
      <c r="B1193" s="401"/>
      <c r="D1193" s="416">
        <f t="shared" si="278"/>
        <v>1183</v>
      </c>
      <c r="E1193" s="534"/>
      <c r="F1193" s="534"/>
      <c r="G1193" s="534"/>
      <c r="H1193" s="534"/>
      <c r="I1193" s="571"/>
      <c r="J1193" s="571"/>
      <c r="K1193" s="571"/>
      <c r="L1193" s="571"/>
      <c r="M1193" s="571"/>
      <c r="N1193" s="484"/>
      <c r="O1193" s="484"/>
      <c r="P1193" s="586"/>
      <c r="Q1193" s="571"/>
      <c r="R1193" s="571"/>
      <c r="S1193" s="571"/>
      <c r="T1193" s="899"/>
      <c r="U1193" s="756"/>
      <c r="V1193" s="756"/>
      <c r="W1193" s="581"/>
      <c r="X1193" s="571"/>
      <c r="Y1193" s="571"/>
      <c r="Z1193" s="571"/>
      <c r="AA1193" s="791"/>
      <c r="AB1193" s="583"/>
      <c r="AC1193" s="571"/>
      <c r="AD1193" s="813"/>
      <c r="AE1193" s="646"/>
      <c r="AF1193" s="730"/>
      <c r="AG1193" s="646"/>
      <c r="AH1193" s="730"/>
      <c r="AI1193" s="646"/>
      <c r="AJ1193" s="416">
        <f t="shared" si="277"/>
        <v>1183</v>
      </c>
      <c r="AK1193" s="416" t="str">
        <f t="shared" si="281"/>
        <v/>
      </c>
      <c r="AL1193" s="416" t="str">
        <f t="shared" si="279"/>
        <v/>
      </c>
      <c r="AM1193" s="416" t="str">
        <f t="shared" si="280"/>
        <v/>
      </c>
      <c r="AN1193" s="731"/>
      <c r="AO1193" s="732"/>
      <c r="AP1193" s="732"/>
      <c r="AQ1193" s="479"/>
      <c r="AR1193" s="479"/>
      <c r="AS1193" s="584"/>
      <c r="AT1193" s="584"/>
      <c r="AU1193" s="585" t="str">
        <f t="shared" si="264"/>
        <v/>
      </c>
      <c r="AV1193" s="585" t="str">
        <f t="shared" si="265"/>
        <v/>
      </c>
      <c r="AW1193" s="479"/>
      <c r="AX1193" s="479"/>
      <c r="AY1193" s="587" t="str">
        <f t="shared" si="282"/>
        <v/>
      </c>
      <c r="AZ1193" s="587" t="str">
        <f t="shared" si="283"/>
        <v/>
      </c>
      <c r="BA1193" s="587" t="str">
        <f t="shared" si="284"/>
        <v/>
      </c>
      <c r="BB1193" s="587" t="str">
        <f t="shared" si="285"/>
        <v/>
      </c>
      <c r="BC1193" s="587" t="str">
        <f t="shared" si="286"/>
        <v/>
      </c>
      <c r="BD1193" s="587" t="str">
        <f t="shared" si="287"/>
        <v/>
      </c>
      <c r="BE1193" s="808"/>
      <c r="BF1193" s="646"/>
      <c r="BG1193" s="649"/>
      <c r="BH1193" s="649"/>
    </row>
    <row r="1194" spans="2:60" ht="13.5" customHeight="1" x14ac:dyDescent="0.25">
      <c r="B1194" s="401"/>
      <c r="D1194" s="416">
        <f t="shared" si="278"/>
        <v>1184</v>
      </c>
      <c r="E1194" s="534"/>
      <c r="F1194" s="534"/>
      <c r="G1194" s="534"/>
      <c r="H1194" s="534"/>
      <c r="I1194" s="571"/>
      <c r="J1194" s="571"/>
      <c r="K1194" s="571"/>
      <c r="L1194" s="571"/>
      <c r="M1194" s="571"/>
      <c r="N1194" s="484"/>
      <c r="O1194" s="484"/>
      <c r="P1194" s="586"/>
      <c r="Q1194" s="571"/>
      <c r="R1194" s="571"/>
      <c r="S1194" s="571"/>
      <c r="T1194" s="899"/>
      <c r="U1194" s="756"/>
      <c r="V1194" s="756"/>
      <c r="W1194" s="581"/>
      <c r="X1194" s="571"/>
      <c r="Y1194" s="571"/>
      <c r="Z1194" s="571"/>
      <c r="AA1194" s="791"/>
      <c r="AB1194" s="583"/>
      <c r="AC1194" s="571"/>
      <c r="AD1194" s="813"/>
      <c r="AE1194" s="646"/>
      <c r="AF1194" s="730"/>
      <c r="AG1194" s="646"/>
      <c r="AH1194" s="730"/>
      <c r="AI1194" s="646"/>
      <c r="AJ1194" s="416">
        <f t="shared" si="277"/>
        <v>1184</v>
      </c>
      <c r="AK1194" s="416" t="str">
        <f t="shared" si="281"/>
        <v/>
      </c>
      <c r="AL1194" s="416" t="str">
        <f t="shared" si="279"/>
        <v/>
      </c>
      <c r="AM1194" s="416" t="str">
        <f t="shared" si="280"/>
        <v/>
      </c>
      <c r="AN1194" s="731"/>
      <c r="AO1194" s="732"/>
      <c r="AP1194" s="732"/>
      <c r="AQ1194" s="479"/>
      <c r="AR1194" s="479"/>
      <c r="AS1194" s="584"/>
      <c r="AT1194" s="584"/>
      <c r="AU1194" s="585" t="str">
        <f t="shared" si="264"/>
        <v/>
      </c>
      <c r="AV1194" s="585" t="str">
        <f t="shared" si="265"/>
        <v/>
      </c>
      <c r="AW1194" s="479"/>
      <c r="AX1194" s="479"/>
      <c r="AY1194" s="587" t="str">
        <f t="shared" si="282"/>
        <v/>
      </c>
      <c r="AZ1194" s="587" t="str">
        <f t="shared" si="283"/>
        <v/>
      </c>
      <c r="BA1194" s="587" t="str">
        <f t="shared" si="284"/>
        <v/>
      </c>
      <c r="BB1194" s="587" t="str">
        <f t="shared" si="285"/>
        <v/>
      </c>
      <c r="BC1194" s="587" t="str">
        <f t="shared" si="286"/>
        <v/>
      </c>
      <c r="BD1194" s="587" t="str">
        <f t="shared" si="287"/>
        <v/>
      </c>
      <c r="BE1194" s="808"/>
      <c r="BF1194" s="646"/>
      <c r="BG1194" s="649"/>
      <c r="BH1194" s="649"/>
    </row>
    <row r="1195" spans="2:60" ht="13.5" customHeight="1" x14ac:dyDescent="0.25">
      <c r="B1195" s="401"/>
      <c r="D1195" s="416">
        <f t="shared" si="278"/>
        <v>1185</v>
      </c>
      <c r="E1195" s="534"/>
      <c r="F1195" s="534"/>
      <c r="G1195" s="534"/>
      <c r="H1195" s="534"/>
      <c r="I1195" s="571"/>
      <c r="J1195" s="571"/>
      <c r="K1195" s="571"/>
      <c r="L1195" s="571"/>
      <c r="M1195" s="571"/>
      <c r="N1195" s="484"/>
      <c r="O1195" s="484"/>
      <c r="P1195" s="586"/>
      <c r="Q1195" s="571"/>
      <c r="R1195" s="571"/>
      <c r="S1195" s="571"/>
      <c r="T1195" s="899"/>
      <c r="U1195" s="756"/>
      <c r="V1195" s="756"/>
      <c r="W1195" s="581"/>
      <c r="X1195" s="571"/>
      <c r="Y1195" s="571"/>
      <c r="Z1195" s="571"/>
      <c r="AA1195" s="791"/>
      <c r="AB1195" s="583"/>
      <c r="AC1195" s="571"/>
      <c r="AD1195" s="813"/>
      <c r="AE1195" s="646"/>
      <c r="AF1195" s="730"/>
      <c r="AG1195" s="646"/>
      <c r="AH1195" s="730"/>
      <c r="AI1195" s="646"/>
      <c r="AJ1195" s="416">
        <f t="shared" si="277"/>
        <v>1185</v>
      </c>
      <c r="AK1195" s="416" t="str">
        <f t="shared" si="281"/>
        <v/>
      </c>
      <c r="AL1195" s="416" t="str">
        <f t="shared" si="279"/>
        <v/>
      </c>
      <c r="AM1195" s="416" t="str">
        <f t="shared" si="280"/>
        <v/>
      </c>
      <c r="AN1195" s="731"/>
      <c r="AO1195" s="732"/>
      <c r="AP1195" s="732"/>
      <c r="AQ1195" s="479"/>
      <c r="AR1195" s="479"/>
      <c r="AS1195" s="584"/>
      <c r="AT1195" s="584"/>
      <c r="AU1195" s="585" t="str">
        <f t="shared" si="264"/>
        <v/>
      </c>
      <c r="AV1195" s="585" t="str">
        <f t="shared" si="265"/>
        <v/>
      </c>
      <c r="AW1195" s="479"/>
      <c r="AX1195" s="479"/>
      <c r="AY1195" s="587" t="str">
        <f t="shared" si="282"/>
        <v/>
      </c>
      <c r="AZ1195" s="587" t="str">
        <f t="shared" si="283"/>
        <v/>
      </c>
      <c r="BA1195" s="587" t="str">
        <f t="shared" si="284"/>
        <v/>
      </c>
      <c r="BB1195" s="587" t="str">
        <f t="shared" si="285"/>
        <v/>
      </c>
      <c r="BC1195" s="587" t="str">
        <f t="shared" si="286"/>
        <v/>
      </c>
      <c r="BD1195" s="587" t="str">
        <f t="shared" si="287"/>
        <v/>
      </c>
      <c r="BE1195" s="808"/>
      <c r="BF1195" s="646"/>
      <c r="BG1195" s="649"/>
      <c r="BH1195" s="649"/>
    </row>
    <row r="1196" spans="2:60" ht="13.5" customHeight="1" x14ac:dyDescent="0.25">
      <c r="B1196" s="401"/>
      <c r="D1196" s="416">
        <f t="shared" si="278"/>
        <v>1186</v>
      </c>
      <c r="E1196" s="534"/>
      <c r="F1196" s="534"/>
      <c r="G1196" s="534"/>
      <c r="H1196" s="534"/>
      <c r="I1196" s="571"/>
      <c r="J1196" s="571"/>
      <c r="K1196" s="571"/>
      <c r="L1196" s="571"/>
      <c r="M1196" s="571"/>
      <c r="N1196" s="484"/>
      <c r="O1196" s="484"/>
      <c r="P1196" s="586"/>
      <c r="Q1196" s="571"/>
      <c r="R1196" s="571"/>
      <c r="S1196" s="571"/>
      <c r="T1196" s="899"/>
      <c r="U1196" s="756"/>
      <c r="V1196" s="756"/>
      <c r="W1196" s="581"/>
      <c r="X1196" s="571"/>
      <c r="Y1196" s="571"/>
      <c r="Z1196" s="571"/>
      <c r="AA1196" s="791"/>
      <c r="AB1196" s="583"/>
      <c r="AC1196" s="571"/>
      <c r="AD1196" s="813"/>
      <c r="AE1196" s="646"/>
      <c r="AF1196" s="730"/>
      <c r="AG1196" s="646"/>
      <c r="AH1196" s="730"/>
      <c r="AI1196" s="646"/>
      <c r="AJ1196" s="416">
        <f t="shared" si="277"/>
        <v>1186</v>
      </c>
      <c r="AK1196" s="416" t="str">
        <f t="shared" si="281"/>
        <v/>
      </c>
      <c r="AL1196" s="416" t="str">
        <f t="shared" si="279"/>
        <v/>
      </c>
      <c r="AM1196" s="416" t="str">
        <f t="shared" si="280"/>
        <v/>
      </c>
      <c r="AN1196" s="731"/>
      <c r="AO1196" s="732"/>
      <c r="AP1196" s="732"/>
      <c r="AQ1196" s="479"/>
      <c r="AR1196" s="479"/>
      <c r="AS1196" s="584"/>
      <c r="AT1196" s="584"/>
      <c r="AU1196" s="585" t="str">
        <f t="shared" si="264"/>
        <v/>
      </c>
      <c r="AV1196" s="585" t="str">
        <f t="shared" si="265"/>
        <v/>
      </c>
      <c r="AW1196" s="479"/>
      <c r="AX1196" s="479"/>
      <c r="AY1196" s="587" t="str">
        <f t="shared" si="282"/>
        <v/>
      </c>
      <c r="AZ1196" s="587" t="str">
        <f t="shared" si="283"/>
        <v/>
      </c>
      <c r="BA1196" s="587" t="str">
        <f t="shared" si="284"/>
        <v/>
      </c>
      <c r="BB1196" s="587" t="str">
        <f t="shared" si="285"/>
        <v/>
      </c>
      <c r="BC1196" s="587" t="str">
        <f t="shared" si="286"/>
        <v/>
      </c>
      <c r="BD1196" s="587" t="str">
        <f t="shared" si="287"/>
        <v/>
      </c>
      <c r="BE1196" s="808"/>
      <c r="BF1196" s="646"/>
      <c r="BG1196" s="649"/>
      <c r="BH1196" s="649"/>
    </row>
    <row r="1197" spans="2:60" ht="13.5" customHeight="1" x14ac:dyDescent="0.25">
      <c r="B1197" s="401"/>
      <c r="D1197" s="416">
        <f t="shared" si="278"/>
        <v>1187</v>
      </c>
      <c r="E1197" s="534"/>
      <c r="F1197" s="534"/>
      <c r="G1197" s="534"/>
      <c r="H1197" s="534"/>
      <c r="I1197" s="571"/>
      <c r="J1197" s="571"/>
      <c r="K1197" s="571"/>
      <c r="L1197" s="571"/>
      <c r="M1197" s="571"/>
      <c r="N1197" s="484"/>
      <c r="O1197" s="484"/>
      <c r="P1197" s="586"/>
      <c r="Q1197" s="571"/>
      <c r="R1197" s="571"/>
      <c r="S1197" s="571"/>
      <c r="T1197" s="899"/>
      <c r="U1197" s="756"/>
      <c r="V1197" s="756"/>
      <c r="W1197" s="581"/>
      <c r="X1197" s="571"/>
      <c r="Y1197" s="571"/>
      <c r="Z1197" s="571"/>
      <c r="AA1197" s="791"/>
      <c r="AB1197" s="583"/>
      <c r="AC1197" s="571"/>
      <c r="AD1197" s="813"/>
      <c r="AE1197" s="646"/>
      <c r="AF1197" s="730"/>
      <c r="AG1197" s="646"/>
      <c r="AH1197" s="730"/>
      <c r="AI1197" s="646"/>
      <c r="AJ1197" s="416">
        <f t="shared" si="277"/>
        <v>1187</v>
      </c>
      <c r="AK1197" s="416" t="str">
        <f t="shared" si="281"/>
        <v/>
      </c>
      <c r="AL1197" s="416" t="str">
        <f t="shared" si="279"/>
        <v/>
      </c>
      <c r="AM1197" s="416" t="str">
        <f t="shared" si="280"/>
        <v/>
      </c>
      <c r="AN1197" s="731"/>
      <c r="AO1197" s="732"/>
      <c r="AP1197" s="732"/>
      <c r="AQ1197" s="479"/>
      <c r="AR1197" s="479"/>
      <c r="AS1197" s="584"/>
      <c r="AT1197" s="584"/>
      <c r="AU1197" s="585" t="str">
        <f t="shared" si="264"/>
        <v/>
      </c>
      <c r="AV1197" s="585" t="str">
        <f t="shared" si="265"/>
        <v/>
      </c>
      <c r="AW1197" s="479"/>
      <c r="AX1197" s="479"/>
      <c r="AY1197" s="587" t="str">
        <f t="shared" si="282"/>
        <v/>
      </c>
      <c r="AZ1197" s="587" t="str">
        <f t="shared" si="283"/>
        <v/>
      </c>
      <c r="BA1197" s="587" t="str">
        <f t="shared" si="284"/>
        <v/>
      </c>
      <c r="BB1197" s="587" t="str">
        <f t="shared" si="285"/>
        <v/>
      </c>
      <c r="BC1197" s="587" t="str">
        <f t="shared" si="286"/>
        <v/>
      </c>
      <c r="BD1197" s="587" t="str">
        <f t="shared" si="287"/>
        <v/>
      </c>
      <c r="BE1197" s="808"/>
      <c r="BF1197" s="646"/>
      <c r="BG1197" s="649"/>
      <c r="BH1197" s="649"/>
    </row>
    <row r="1198" spans="2:60" ht="13.5" customHeight="1" x14ac:dyDescent="0.25">
      <c r="B1198" s="401"/>
      <c r="D1198" s="416">
        <f t="shared" si="278"/>
        <v>1188</v>
      </c>
      <c r="E1198" s="534"/>
      <c r="F1198" s="534"/>
      <c r="G1198" s="534"/>
      <c r="H1198" s="534"/>
      <c r="I1198" s="571"/>
      <c r="J1198" s="571"/>
      <c r="K1198" s="571"/>
      <c r="L1198" s="571"/>
      <c r="M1198" s="571"/>
      <c r="N1198" s="484"/>
      <c r="O1198" s="484"/>
      <c r="P1198" s="586"/>
      <c r="Q1198" s="571"/>
      <c r="R1198" s="571"/>
      <c r="S1198" s="571"/>
      <c r="T1198" s="899"/>
      <c r="U1198" s="756"/>
      <c r="V1198" s="756"/>
      <c r="W1198" s="581"/>
      <c r="X1198" s="571"/>
      <c r="Y1198" s="571"/>
      <c r="Z1198" s="571"/>
      <c r="AA1198" s="791"/>
      <c r="AB1198" s="583"/>
      <c r="AC1198" s="571"/>
      <c r="AD1198" s="813"/>
      <c r="AE1198" s="646"/>
      <c r="AF1198" s="730"/>
      <c r="AG1198" s="646"/>
      <c r="AH1198" s="730"/>
      <c r="AI1198" s="646"/>
      <c r="AJ1198" s="416">
        <f t="shared" si="277"/>
        <v>1188</v>
      </c>
      <c r="AK1198" s="416" t="str">
        <f t="shared" si="281"/>
        <v/>
      </c>
      <c r="AL1198" s="416" t="str">
        <f t="shared" si="279"/>
        <v/>
      </c>
      <c r="AM1198" s="416" t="str">
        <f t="shared" si="280"/>
        <v/>
      </c>
      <c r="AN1198" s="731"/>
      <c r="AO1198" s="732"/>
      <c r="AP1198" s="732"/>
      <c r="AQ1198" s="479"/>
      <c r="AR1198" s="479"/>
      <c r="AS1198" s="584"/>
      <c r="AT1198" s="584"/>
      <c r="AU1198" s="585" t="str">
        <f t="shared" si="264"/>
        <v/>
      </c>
      <c r="AV1198" s="585" t="str">
        <f t="shared" si="265"/>
        <v/>
      </c>
      <c r="AW1198" s="479"/>
      <c r="AX1198" s="479"/>
      <c r="AY1198" s="587" t="str">
        <f t="shared" si="282"/>
        <v/>
      </c>
      <c r="AZ1198" s="587" t="str">
        <f t="shared" si="283"/>
        <v/>
      </c>
      <c r="BA1198" s="587" t="str">
        <f t="shared" si="284"/>
        <v/>
      </c>
      <c r="BB1198" s="587" t="str">
        <f t="shared" si="285"/>
        <v/>
      </c>
      <c r="BC1198" s="587" t="str">
        <f t="shared" si="286"/>
        <v/>
      </c>
      <c r="BD1198" s="587" t="str">
        <f t="shared" si="287"/>
        <v/>
      </c>
      <c r="BE1198" s="808"/>
      <c r="BF1198" s="646"/>
      <c r="BG1198" s="649"/>
      <c r="BH1198" s="649"/>
    </row>
    <row r="1199" spans="2:60" ht="13.5" customHeight="1" x14ac:dyDescent="0.25">
      <c r="B1199" s="401"/>
      <c r="D1199" s="416">
        <f t="shared" si="278"/>
        <v>1189</v>
      </c>
      <c r="E1199" s="534"/>
      <c r="F1199" s="534"/>
      <c r="G1199" s="534"/>
      <c r="H1199" s="534"/>
      <c r="I1199" s="571"/>
      <c r="J1199" s="571"/>
      <c r="K1199" s="571"/>
      <c r="L1199" s="571"/>
      <c r="M1199" s="571"/>
      <c r="N1199" s="484"/>
      <c r="O1199" s="484"/>
      <c r="P1199" s="586"/>
      <c r="Q1199" s="571"/>
      <c r="R1199" s="571"/>
      <c r="S1199" s="571"/>
      <c r="T1199" s="899"/>
      <c r="U1199" s="756"/>
      <c r="V1199" s="756"/>
      <c r="W1199" s="581"/>
      <c r="X1199" s="571"/>
      <c r="Y1199" s="571"/>
      <c r="Z1199" s="571"/>
      <c r="AA1199" s="791"/>
      <c r="AB1199" s="583"/>
      <c r="AC1199" s="571"/>
      <c r="AD1199" s="813"/>
      <c r="AE1199" s="646"/>
      <c r="AF1199" s="730"/>
      <c r="AG1199" s="646"/>
      <c r="AH1199" s="730"/>
      <c r="AI1199" s="646"/>
      <c r="AJ1199" s="416">
        <f t="shared" si="277"/>
        <v>1189</v>
      </c>
      <c r="AK1199" s="416" t="str">
        <f t="shared" si="281"/>
        <v/>
      </c>
      <c r="AL1199" s="416" t="str">
        <f t="shared" si="279"/>
        <v/>
      </c>
      <c r="AM1199" s="416" t="str">
        <f t="shared" si="280"/>
        <v/>
      </c>
      <c r="AN1199" s="731"/>
      <c r="AO1199" s="732"/>
      <c r="AP1199" s="732"/>
      <c r="AQ1199" s="479"/>
      <c r="AR1199" s="479"/>
      <c r="AS1199" s="584"/>
      <c r="AT1199" s="584"/>
      <c r="AU1199" s="585" t="str">
        <f t="shared" si="264"/>
        <v/>
      </c>
      <c r="AV1199" s="585" t="str">
        <f t="shared" si="265"/>
        <v/>
      </c>
      <c r="AW1199" s="479"/>
      <c r="AX1199" s="479"/>
      <c r="AY1199" s="587" t="str">
        <f t="shared" si="282"/>
        <v/>
      </c>
      <c r="AZ1199" s="587" t="str">
        <f t="shared" si="283"/>
        <v/>
      </c>
      <c r="BA1199" s="587" t="str">
        <f t="shared" si="284"/>
        <v/>
      </c>
      <c r="BB1199" s="587" t="str">
        <f t="shared" si="285"/>
        <v/>
      </c>
      <c r="BC1199" s="587" t="str">
        <f t="shared" si="286"/>
        <v/>
      </c>
      <c r="BD1199" s="587" t="str">
        <f t="shared" si="287"/>
        <v/>
      </c>
      <c r="BE1199" s="808"/>
      <c r="BF1199" s="646"/>
      <c r="BG1199" s="649"/>
      <c r="BH1199" s="649"/>
    </row>
    <row r="1200" spans="2:60" ht="13.5" customHeight="1" x14ac:dyDescent="0.25">
      <c r="B1200" s="401"/>
      <c r="D1200" s="416">
        <f t="shared" si="278"/>
        <v>1190</v>
      </c>
      <c r="E1200" s="534"/>
      <c r="F1200" s="534"/>
      <c r="G1200" s="534"/>
      <c r="H1200" s="534"/>
      <c r="I1200" s="571"/>
      <c r="J1200" s="571"/>
      <c r="K1200" s="571"/>
      <c r="L1200" s="571"/>
      <c r="M1200" s="571"/>
      <c r="N1200" s="484"/>
      <c r="O1200" s="484"/>
      <c r="P1200" s="586"/>
      <c r="Q1200" s="571"/>
      <c r="R1200" s="571"/>
      <c r="S1200" s="571"/>
      <c r="T1200" s="899"/>
      <c r="U1200" s="756"/>
      <c r="V1200" s="756"/>
      <c r="W1200" s="581"/>
      <c r="X1200" s="571"/>
      <c r="Y1200" s="571"/>
      <c r="Z1200" s="571"/>
      <c r="AA1200" s="791"/>
      <c r="AB1200" s="583"/>
      <c r="AC1200" s="571"/>
      <c r="AD1200" s="813"/>
      <c r="AE1200" s="646"/>
      <c r="AF1200" s="730"/>
      <c r="AG1200" s="646"/>
      <c r="AH1200" s="730"/>
      <c r="AI1200" s="646"/>
      <c r="AJ1200" s="416">
        <f t="shared" si="277"/>
        <v>1190</v>
      </c>
      <c r="AK1200" s="416" t="str">
        <f t="shared" si="281"/>
        <v/>
      </c>
      <c r="AL1200" s="416" t="str">
        <f t="shared" si="279"/>
        <v/>
      </c>
      <c r="AM1200" s="416" t="str">
        <f t="shared" si="280"/>
        <v/>
      </c>
      <c r="AN1200" s="731"/>
      <c r="AO1200" s="732"/>
      <c r="AP1200" s="732"/>
      <c r="AQ1200" s="479"/>
      <c r="AR1200" s="479"/>
      <c r="AS1200" s="584"/>
      <c r="AT1200" s="584"/>
      <c r="AU1200" s="585" t="str">
        <f t="shared" si="264"/>
        <v/>
      </c>
      <c r="AV1200" s="585" t="str">
        <f t="shared" si="265"/>
        <v/>
      </c>
      <c r="AW1200" s="479"/>
      <c r="AX1200" s="479"/>
      <c r="AY1200" s="587" t="str">
        <f t="shared" si="282"/>
        <v/>
      </c>
      <c r="AZ1200" s="587" t="str">
        <f t="shared" si="283"/>
        <v/>
      </c>
      <c r="BA1200" s="587" t="str">
        <f t="shared" si="284"/>
        <v/>
      </c>
      <c r="BB1200" s="587" t="str">
        <f t="shared" si="285"/>
        <v/>
      </c>
      <c r="BC1200" s="587" t="str">
        <f t="shared" si="286"/>
        <v/>
      </c>
      <c r="BD1200" s="587" t="str">
        <f t="shared" si="287"/>
        <v/>
      </c>
      <c r="BE1200" s="808"/>
      <c r="BF1200" s="646"/>
      <c r="BG1200" s="649"/>
      <c r="BH1200" s="649"/>
    </row>
    <row r="1201" spans="2:60" ht="13.5" customHeight="1" x14ac:dyDescent="0.25">
      <c r="B1201" s="401"/>
      <c r="D1201" s="416">
        <f t="shared" si="278"/>
        <v>1191</v>
      </c>
      <c r="E1201" s="534"/>
      <c r="F1201" s="534"/>
      <c r="G1201" s="534"/>
      <c r="H1201" s="534"/>
      <c r="I1201" s="571"/>
      <c r="J1201" s="571"/>
      <c r="K1201" s="571"/>
      <c r="L1201" s="571"/>
      <c r="M1201" s="571"/>
      <c r="N1201" s="484"/>
      <c r="O1201" s="484"/>
      <c r="P1201" s="586"/>
      <c r="Q1201" s="571"/>
      <c r="R1201" s="571"/>
      <c r="S1201" s="571"/>
      <c r="T1201" s="899"/>
      <c r="U1201" s="756"/>
      <c r="V1201" s="756"/>
      <c r="W1201" s="581"/>
      <c r="X1201" s="571"/>
      <c r="Y1201" s="571"/>
      <c r="Z1201" s="571"/>
      <c r="AA1201" s="791"/>
      <c r="AB1201" s="583"/>
      <c r="AC1201" s="571"/>
      <c r="AD1201" s="813"/>
      <c r="AE1201" s="646"/>
      <c r="AF1201" s="730"/>
      <c r="AG1201" s="646"/>
      <c r="AH1201" s="730"/>
      <c r="AI1201" s="646"/>
      <c r="AJ1201" s="416">
        <f t="shared" si="277"/>
        <v>1191</v>
      </c>
      <c r="AK1201" s="416" t="str">
        <f t="shared" si="281"/>
        <v/>
      </c>
      <c r="AL1201" s="416" t="str">
        <f t="shared" si="279"/>
        <v/>
      </c>
      <c r="AM1201" s="416" t="str">
        <f t="shared" si="280"/>
        <v/>
      </c>
      <c r="AN1201" s="731"/>
      <c r="AO1201" s="732"/>
      <c r="AP1201" s="732"/>
      <c r="AQ1201" s="479"/>
      <c r="AR1201" s="479"/>
      <c r="AS1201" s="584"/>
      <c r="AT1201" s="584"/>
      <c r="AU1201" s="585" t="str">
        <f t="shared" si="264"/>
        <v/>
      </c>
      <c r="AV1201" s="585" t="str">
        <f t="shared" si="265"/>
        <v/>
      </c>
      <c r="AW1201" s="479"/>
      <c r="AX1201" s="479"/>
      <c r="AY1201" s="587" t="str">
        <f t="shared" si="282"/>
        <v/>
      </c>
      <c r="AZ1201" s="587" t="str">
        <f t="shared" si="283"/>
        <v/>
      </c>
      <c r="BA1201" s="587" t="str">
        <f t="shared" si="284"/>
        <v/>
      </c>
      <c r="BB1201" s="587" t="str">
        <f t="shared" si="285"/>
        <v/>
      </c>
      <c r="BC1201" s="587" t="str">
        <f t="shared" si="286"/>
        <v/>
      </c>
      <c r="BD1201" s="587" t="str">
        <f t="shared" si="287"/>
        <v/>
      </c>
      <c r="BE1201" s="808"/>
      <c r="BF1201" s="646"/>
      <c r="BG1201" s="649"/>
      <c r="BH1201" s="649"/>
    </row>
    <row r="1202" spans="2:60" ht="13.5" customHeight="1" x14ac:dyDescent="0.25">
      <c r="B1202" s="401"/>
      <c r="D1202" s="416">
        <f t="shared" si="278"/>
        <v>1192</v>
      </c>
      <c r="E1202" s="534"/>
      <c r="F1202" s="534"/>
      <c r="G1202" s="534"/>
      <c r="H1202" s="534"/>
      <c r="I1202" s="571"/>
      <c r="J1202" s="571"/>
      <c r="K1202" s="571"/>
      <c r="L1202" s="571"/>
      <c r="M1202" s="571"/>
      <c r="N1202" s="484"/>
      <c r="O1202" s="484"/>
      <c r="P1202" s="586"/>
      <c r="Q1202" s="571"/>
      <c r="R1202" s="571"/>
      <c r="S1202" s="571"/>
      <c r="T1202" s="899"/>
      <c r="U1202" s="756"/>
      <c r="V1202" s="756"/>
      <c r="W1202" s="581"/>
      <c r="X1202" s="571"/>
      <c r="Y1202" s="571"/>
      <c r="Z1202" s="571"/>
      <c r="AA1202" s="791"/>
      <c r="AB1202" s="583"/>
      <c r="AC1202" s="571"/>
      <c r="AD1202" s="813"/>
      <c r="AE1202" s="646"/>
      <c r="AF1202" s="730"/>
      <c r="AG1202" s="646"/>
      <c r="AH1202" s="730"/>
      <c r="AI1202" s="646"/>
      <c r="AJ1202" s="416">
        <f t="shared" si="277"/>
        <v>1192</v>
      </c>
      <c r="AK1202" s="416" t="str">
        <f t="shared" si="281"/>
        <v/>
      </c>
      <c r="AL1202" s="416" t="str">
        <f t="shared" si="279"/>
        <v/>
      </c>
      <c r="AM1202" s="416" t="str">
        <f t="shared" si="280"/>
        <v/>
      </c>
      <c r="AN1202" s="731"/>
      <c r="AO1202" s="732"/>
      <c r="AP1202" s="732"/>
      <c r="AQ1202" s="479"/>
      <c r="AR1202" s="479"/>
      <c r="AS1202" s="584"/>
      <c r="AT1202" s="584"/>
      <c r="AU1202" s="585" t="str">
        <f t="shared" si="264"/>
        <v/>
      </c>
      <c r="AV1202" s="585" t="str">
        <f t="shared" si="265"/>
        <v/>
      </c>
      <c r="AW1202" s="479"/>
      <c r="AX1202" s="479"/>
      <c r="AY1202" s="587" t="str">
        <f t="shared" si="282"/>
        <v/>
      </c>
      <c r="AZ1202" s="587" t="str">
        <f t="shared" si="283"/>
        <v/>
      </c>
      <c r="BA1202" s="587" t="str">
        <f t="shared" si="284"/>
        <v/>
      </c>
      <c r="BB1202" s="587" t="str">
        <f t="shared" si="285"/>
        <v/>
      </c>
      <c r="BC1202" s="587" t="str">
        <f t="shared" si="286"/>
        <v/>
      </c>
      <c r="BD1202" s="587" t="str">
        <f t="shared" si="287"/>
        <v/>
      </c>
      <c r="BE1202" s="808"/>
      <c r="BF1202" s="646"/>
      <c r="BG1202" s="649"/>
      <c r="BH1202" s="649"/>
    </row>
    <row r="1203" spans="2:60" ht="13.5" customHeight="1" x14ac:dyDescent="0.25">
      <c r="B1203" s="401"/>
      <c r="D1203" s="416">
        <f t="shared" si="278"/>
        <v>1193</v>
      </c>
      <c r="E1203" s="534"/>
      <c r="F1203" s="534"/>
      <c r="G1203" s="534"/>
      <c r="H1203" s="534"/>
      <c r="I1203" s="571"/>
      <c r="J1203" s="571"/>
      <c r="K1203" s="571"/>
      <c r="L1203" s="571"/>
      <c r="M1203" s="571"/>
      <c r="N1203" s="484"/>
      <c r="O1203" s="484"/>
      <c r="P1203" s="586"/>
      <c r="Q1203" s="571"/>
      <c r="R1203" s="571"/>
      <c r="S1203" s="571"/>
      <c r="T1203" s="899"/>
      <c r="U1203" s="756"/>
      <c r="V1203" s="756"/>
      <c r="W1203" s="581"/>
      <c r="X1203" s="571"/>
      <c r="Y1203" s="571"/>
      <c r="Z1203" s="571"/>
      <c r="AA1203" s="791"/>
      <c r="AB1203" s="583"/>
      <c r="AC1203" s="571"/>
      <c r="AD1203" s="813"/>
      <c r="AE1203" s="646"/>
      <c r="AF1203" s="730"/>
      <c r="AG1203" s="646"/>
      <c r="AH1203" s="730"/>
      <c r="AI1203" s="646"/>
      <c r="AJ1203" s="416">
        <f t="shared" si="277"/>
        <v>1193</v>
      </c>
      <c r="AK1203" s="416" t="str">
        <f t="shared" si="281"/>
        <v/>
      </c>
      <c r="AL1203" s="416" t="str">
        <f t="shared" si="279"/>
        <v/>
      </c>
      <c r="AM1203" s="416" t="str">
        <f t="shared" si="280"/>
        <v/>
      </c>
      <c r="AN1203" s="731"/>
      <c r="AO1203" s="732"/>
      <c r="AP1203" s="732"/>
      <c r="AQ1203" s="479"/>
      <c r="AR1203" s="479"/>
      <c r="AS1203" s="584"/>
      <c r="AT1203" s="584"/>
      <c r="AU1203" s="585" t="str">
        <f t="shared" si="264"/>
        <v/>
      </c>
      <c r="AV1203" s="585" t="str">
        <f t="shared" si="265"/>
        <v/>
      </c>
      <c r="AW1203" s="479"/>
      <c r="AX1203" s="479"/>
      <c r="AY1203" s="587" t="str">
        <f t="shared" si="282"/>
        <v/>
      </c>
      <c r="AZ1203" s="587" t="str">
        <f t="shared" si="283"/>
        <v/>
      </c>
      <c r="BA1203" s="587" t="str">
        <f t="shared" si="284"/>
        <v/>
      </c>
      <c r="BB1203" s="587" t="str">
        <f t="shared" si="285"/>
        <v/>
      </c>
      <c r="BC1203" s="587" t="str">
        <f t="shared" si="286"/>
        <v/>
      </c>
      <c r="BD1203" s="587" t="str">
        <f t="shared" si="287"/>
        <v/>
      </c>
      <c r="BE1203" s="808"/>
      <c r="BF1203" s="646"/>
      <c r="BG1203" s="649"/>
      <c r="BH1203" s="649"/>
    </row>
    <row r="1204" spans="2:60" ht="13.5" customHeight="1" x14ac:dyDescent="0.25">
      <c r="B1204" s="401"/>
      <c r="D1204" s="416">
        <f t="shared" si="278"/>
        <v>1194</v>
      </c>
      <c r="E1204" s="534"/>
      <c r="F1204" s="534"/>
      <c r="G1204" s="534"/>
      <c r="H1204" s="534"/>
      <c r="I1204" s="571"/>
      <c r="J1204" s="571"/>
      <c r="K1204" s="571"/>
      <c r="L1204" s="571"/>
      <c r="M1204" s="571"/>
      <c r="N1204" s="484"/>
      <c r="O1204" s="484"/>
      <c r="P1204" s="586"/>
      <c r="Q1204" s="571"/>
      <c r="R1204" s="571"/>
      <c r="S1204" s="571"/>
      <c r="T1204" s="899"/>
      <c r="U1204" s="756"/>
      <c r="V1204" s="756"/>
      <c r="W1204" s="581"/>
      <c r="X1204" s="571"/>
      <c r="Y1204" s="571"/>
      <c r="Z1204" s="571"/>
      <c r="AA1204" s="791"/>
      <c r="AB1204" s="583"/>
      <c r="AC1204" s="571"/>
      <c r="AD1204" s="813"/>
      <c r="AE1204" s="646"/>
      <c r="AF1204" s="730"/>
      <c r="AG1204" s="646"/>
      <c r="AH1204" s="730"/>
      <c r="AI1204" s="646"/>
      <c r="AJ1204" s="416">
        <f t="shared" si="277"/>
        <v>1194</v>
      </c>
      <c r="AK1204" s="416" t="str">
        <f t="shared" si="281"/>
        <v/>
      </c>
      <c r="AL1204" s="416" t="str">
        <f t="shared" si="279"/>
        <v/>
      </c>
      <c r="AM1204" s="416" t="str">
        <f t="shared" si="280"/>
        <v/>
      </c>
      <c r="AN1204" s="731"/>
      <c r="AO1204" s="732"/>
      <c r="AP1204" s="732"/>
      <c r="AQ1204" s="479"/>
      <c r="AR1204" s="479"/>
      <c r="AS1204" s="584"/>
      <c r="AT1204" s="584"/>
      <c r="AU1204" s="585" t="str">
        <f t="shared" si="264"/>
        <v/>
      </c>
      <c r="AV1204" s="585" t="str">
        <f t="shared" si="265"/>
        <v/>
      </c>
      <c r="AW1204" s="479"/>
      <c r="AX1204" s="479"/>
      <c r="AY1204" s="587" t="str">
        <f t="shared" si="282"/>
        <v/>
      </c>
      <c r="AZ1204" s="587" t="str">
        <f t="shared" si="283"/>
        <v/>
      </c>
      <c r="BA1204" s="587" t="str">
        <f t="shared" si="284"/>
        <v/>
      </c>
      <c r="BB1204" s="587" t="str">
        <f t="shared" si="285"/>
        <v/>
      </c>
      <c r="BC1204" s="587" t="str">
        <f t="shared" si="286"/>
        <v/>
      </c>
      <c r="BD1204" s="587" t="str">
        <f t="shared" si="287"/>
        <v/>
      </c>
      <c r="BE1204" s="808"/>
      <c r="BF1204" s="646"/>
      <c r="BG1204" s="649"/>
      <c r="BH1204" s="649"/>
    </row>
    <row r="1205" spans="2:60" ht="13.5" customHeight="1" x14ac:dyDescent="0.25">
      <c r="B1205" s="401"/>
      <c r="D1205" s="416">
        <f t="shared" si="278"/>
        <v>1195</v>
      </c>
      <c r="E1205" s="534"/>
      <c r="F1205" s="534"/>
      <c r="G1205" s="534"/>
      <c r="H1205" s="534"/>
      <c r="I1205" s="571"/>
      <c r="J1205" s="571"/>
      <c r="K1205" s="571"/>
      <c r="L1205" s="571"/>
      <c r="M1205" s="571"/>
      <c r="N1205" s="484"/>
      <c r="O1205" s="484"/>
      <c r="P1205" s="586"/>
      <c r="Q1205" s="571"/>
      <c r="R1205" s="571"/>
      <c r="S1205" s="571"/>
      <c r="T1205" s="899"/>
      <c r="U1205" s="756"/>
      <c r="V1205" s="756"/>
      <c r="W1205" s="581"/>
      <c r="X1205" s="571"/>
      <c r="Y1205" s="571"/>
      <c r="Z1205" s="571"/>
      <c r="AA1205" s="791"/>
      <c r="AB1205" s="583"/>
      <c r="AC1205" s="571"/>
      <c r="AD1205" s="813"/>
      <c r="AE1205" s="646"/>
      <c r="AF1205" s="730"/>
      <c r="AG1205" s="646"/>
      <c r="AH1205" s="730"/>
      <c r="AI1205" s="646"/>
      <c r="AJ1205" s="416">
        <f t="shared" si="277"/>
        <v>1195</v>
      </c>
      <c r="AK1205" s="416" t="str">
        <f t="shared" si="281"/>
        <v/>
      </c>
      <c r="AL1205" s="416" t="str">
        <f t="shared" si="279"/>
        <v/>
      </c>
      <c r="AM1205" s="416" t="str">
        <f t="shared" si="280"/>
        <v/>
      </c>
      <c r="AN1205" s="731"/>
      <c r="AO1205" s="732"/>
      <c r="AP1205" s="732"/>
      <c r="AQ1205" s="479"/>
      <c r="AR1205" s="479"/>
      <c r="AS1205" s="584"/>
      <c r="AT1205" s="584"/>
      <c r="AU1205" s="585" t="str">
        <f t="shared" si="264"/>
        <v/>
      </c>
      <c r="AV1205" s="585" t="str">
        <f t="shared" si="265"/>
        <v/>
      </c>
      <c r="AW1205" s="479"/>
      <c r="AX1205" s="479"/>
      <c r="AY1205" s="587" t="str">
        <f t="shared" si="282"/>
        <v/>
      </c>
      <c r="AZ1205" s="587" t="str">
        <f t="shared" si="283"/>
        <v/>
      </c>
      <c r="BA1205" s="587" t="str">
        <f t="shared" si="284"/>
        <v/>
      </c>
      <c r="BB1205" s="587" t="str">
        <f t="shared" si="285"/>
        <v/>
      </c>
      <c r="BC1205" s="587" t="str">
        <f t="shared" si="286"/>
        <v/>
      </c>
      <c r="BD1205" s="587" t="str">
        <f t="shared" si="287"/>
        <v/>
      </c>
      <c r="BE1205" s="808"/>
      <c r="BF1205" s="646"/>
      <c r="BG1205" s="649"/>
      <c r="BH1205" s="649"/>
    </row>
    <row r="1206" spans="2:60" ht="13.5" customHeight="1" x14ac:dyDescent="0.25">
      <c r="B1206" s="401"/>
      <c r="D1206" s="416">
        <f t="shared" si="278"/>
        <v>1196</v>
      </c>
      <c r="E1206" s="534"/>
      <c r="F1206" s="534"/>
      <c r="G1206" s="534"/>
      <c r="H1206" s="534"/>
      <c r="I1206" s="571"/>
      <c r="J1206" s="571"/>
      <c r="K1206" s="571"/>
      <c r="L1206" s="571"/>
      <c r="M1206" s="571"/>
      <c r="N1206" s="484"/>
      <c r="O1206" s="484"/>
      <c r="P1206" s="586"/>
      <c r="Q1206" s="571"/>
      <c r="R1206" s="571"/>
      <c r="S1206" s="571"/>
      <c r="T1206" s="899"/>
      <c r="U1206" s="756"/>
      <c r="V1206" s="756"/>
      <c r="W1206" s="581"/>
      <c r="X1206" s="571"/>
      <c r="Y1206" s="571"/>
      <c r="Z1206" s="571"/>
      <c r="AA1206" s="791"/>
      <c r="AB1206" s="583"/>
      <c r="AC1206" s="571"/>
      <c r="AD1206" s="813"/>
      <c r="AE1206" s="646"/>
      <c r="AF1206" s="730"/>
      <c r="AG1206" s="646"/>
      <c r="AH1206" s="730"/>
      <c r="AI1206" s="646"/>
      <c r="AJ1206" s="416">
        <f t="shared" si="277"/>
        <v>1196</v>
      </c>
      <c r="AK1206" s="416" t="str">
        <f t="shared" si="281"/>
        <v/>
      </c>
      <c r="AL1206" s="416" t="str">
        <f t="shared" si="279"/>
        <v/>
      </c>
      <c r="AM1206" s="416" t="str">
        <f t="shared" si="280"/>
        <v/>
      </c>
      <c r="AN1206" s="731"/>
      <c r="AO1206" s="732"/>
      <c r="AP1206" s="732"/>
      <c r="AQ1206" s="479"/>
      <c r="AR1206" s="479"/>
      <c r="AS1206" s="584"/>
      <c r="AT1206" s="584"/>
      <c r="AU1206" s="585" t="str">
        <f t="shared" si="264"/>
        <v/>
      </c>
      <c r="AV1206" s="585" t="str">
        <f t="shared" si="265"/>
        <v/>
      </c>
      <c r="AW1206" s="479"/>
      <c r="AX1206" s="479"/>
      <c r="AY1206" s="587" t="str">
        <f t="shared" si="282"/>
        <v/>
      </c>
      <c r="AZ1206" s="587" t="str">
        <f t="shared" si="283"/>
        <v/>
      </c>
      <c r="BA1206" s="587" t="str">
        <f t="shared" si="284"/>
        <v/>
      </c>
      <c r="BB1206" s="587" t="str">
        <f t="shared" si="285"/>
        <v/>
      </c>
      <c r="BC1206" s="587" t="str">
        <f t="shared" si="286"/>
        <v/>
      </c>
      <c r="BD1206" s="587" t="str">
        <f t="shared" si="287"/>
        <v/>
      </c>
      <c r="BE1206" s="808"/>
      <c r="BF1206" s="646"/>
      <c r="BG1206" s="649"/>
      <c r="BH1206" s="649"/>
    </row>
    <row r="1207" spans="2:60" ht="13.5" customHeight="1" x14ac:dyDescent="0.25">
      <c r="B1207" s="401"/>
      <c r="D1207" s="416">
        <f t="shared" si="278"/>
        <v>1197</v>
      </c>
      <c r="E1207" s="534"/>
      <c r="F1207" s="534"/>
      <c r="G1207" s="534"/>
      <c r="H1207" s="534"/>
      <c r="I1207" s="571"/>
      <c r="J1207" s="571"/>
      <c r="K1207" s="571"/>
      <c r="L1207" s="571"/>
      <c r="M1207" s="571"/>
      <c r="N1207" s="484"/>
      <c r="O1207" s="484"/>
      <c r="P1207" s="586"/>
      <c r="Q1207" s="571"/>
      <c r="R1207" s="571"/>
      <c r="S1207" s="571"/>
      <c r="T1207" s="899"/>
      <c r="U1207" s="756"/>
      <c r="V1207" s="756"/>
      <c r="W1207" s="581"/>
      <c r="X1207" s="571"/>
      <c r="Y1207" s="571"/>
      <c r="Z1207" s="571"/>
      <c r="AA1207" s="791"/>
      <c r="AB1207" s="583"/>
      <c r="AC1207" s="571"/>
      <c r="AD1207" s="813"/>
      <c r="AE1207" s="646"/>
      <c r="AF1207" s="730"/>
      <c r="AG1207" s="646"/>
      <c r="AH1207" s="730"/>
      <c r="AI1207" s="646"/>
      <c r="AJ1207" s="416">
        <f t="shared" si="277"/>
        <v>1197</v>
      </c>
      <c r="AK1207" s="416" t="str">
        <f t="shared" si="281"/>
        <v/>
      </c>
      <c r="AL1207" s="416" t="str">
        <f t="shared" si="279"/>
        <v/>
      </c>
      <c r="AM1207" s="416" t="str">
        <f t="shared" si="280"/>
        <v/>
      </c>
      <c r="AN1207" s="731"/>
      <c r="AO1207" s="732"/>
      <c r="AP1207" s="732"/>
      <c r="AQ1207" s="479"/>
      <c r="AR1207" s="479"/>
      <c r="AS1207" s="584"/>
      <c r="AT1207" s="584"/>
      <c r="AU1207" s="585" t="str">
        <f t="shared" si="264"/>
        <v/>
      </c>
      <c r="AV1207" s="585" t="str">
        <f t="shared" si="265"/>
        <v/>
      </c>
      <c r="AW1207" s="479"/>
      <c r="AX1207" s="479"/>
      <c r="AY1207" s="587" t="str">
        <f t="shared" si="282"/>
        <v/>
      </c>
      <c r="AZ1207" s="587" t="str">
        <f t="shared" si="283"/>
        <v/>
      </c>
      <c r="BA1207" s="587" t="str">
        <f t="shared" si="284"/>
        <v/>
      </c>
      <c r="BB1207" s="587" t="str">
        <f t="shared" si="285"/>
        <v/>
      </c>
      <c r="BC1207" s="587" t="str">
        <f t="shared" si="286"/>
        <v/>
      </c>
      <c r="BD1207" s="587" t="str">
        <f t="shared" si="287"/>
        <v/>
      </c>
      <c r="BE1207" s="808"/>
      <c r="BF1207" s="646"/>
      <c r="BG1207" s="649"/>
      <c r="BH1207" s="649"/>
    </row>
    <row r="1208" spans="2:60" ht="13.5" customHeight="1" x14ac:dyDescent="0.25">
      <c r="B1208" s="401"/>
      <c r="D1208" s="416">
        <f t="shared" si="278"/>
        <v>1198</v>
      </c>
      <c r="E1208" s="534"/>
      <c r="F1208" s="534"/>
      <c r="G1208" s="534"/>
      <c r="H1208" s="534"/>
      <c r="I1208" s="571"/>
      <c r="J1208" s="571"/>
      <c r="K1208" s="571"/>
      <c r="L1208" s="571"/>
      <c r="M1208" s="571"/>
      <c r="N1208" s="484"/>
      <c r="O1208" s="484"/>
      <c r="P1208" s="586"/>
      <c r="Q1208" s="571"/>
      <c r="R1208" s="571"/>
      <c r="S1208" s="571"/>
      <c r="T1208" s="899"/>
      <c r="U1208" s="756"/>
      <c r="V1208" s="756"/>
      <c r="W1208" s="581"/>
      <c r="X1208" s="571"/>
      <c r="Y1208" s="571"/>
      <c r="Z1208" s="571"/>
      <c r="AA1208" s="791"/>
      <c r="AB1208" s="583"/>
      <c r="AC1208" s="571"/>
      <c r="AD1208" s="813"/>
      <c r="AE1208" s="646"/>
      <c r="AF1208" s="730"/>
      <c r="AG1208" s="646"/>
      <c r="AH1208" s="730"/>
      <c r="AI1208" s="646"/>
      <c r="AJ1208" s="416">
        <f t="shared" si="277"/>
        <v>1198</v>
      </c>
      <c r="AK1208" s="416" t="str">
        <f t="shared" si="281"/>
        <v/>
      </c>
      <c r="AL1208" s="416" t="str">
        <f t="shared" si="279"/>
        <v/>
      </c>
      <c r="AM1208" s="416" t="str">
        <f t="shared" si="280"/>
        <v/>
      </c>
      <c r="AN1208" s="731"/>
      <c r="AO1208" s="732"/>
      <c r="AP1208" s="732"/>
      <c r="AQ1208" s="479"/>
      <c r="AR1208" s="479"/>
      <c r="AS1208" s="584"/>
      <c r="AT1208" s="584"/>
      <c r="AU1208" s="585" t="str">
        <f>IF(P1208="","",IF(L1208="○",AO1208*3.6/1000*P1208*AQ1208*AS1208+AP1208*3.6/1000*P1208*AR1208*AT1208,""))</f>
        <v/>
      </c>
      <c r="AV1208" s="585" t="str">
        <f>IF(P1208="","",IF(L1208&lt;&gt;"○",AO1208/1000*P1208*AQ1208*AS1208+AP1208/1000*P1208*AR1208*AT1208,""))</f>
        <v/>
      </c>
      <c r="AW1208" s="479"/>
      <c r="AX1208" s="479"/>
      <c r="AY1208" s="587" t="str">
        <f t="shared" si="282"/>
        <v/>
      </c>
      <c r="AZ1208" s="587" t="str">
        <f t="shared" si="283"/>
        <v/>
      </c>
      <c r="BA1208" s="587" t="str">
        <f t="shared" si="284"/>
        <v/>
      </c>
      <c r="BB1208" s="587" t="str">
        <f t="shared" si="285"/>
        <v/>
      </c>
      <c r="BC1208" s="587" t="str">
        <f t="shared" si="286"/>
        <v/>
      </c>
      <c r="BD1208" s="587" t="str">
        <f t="shared" si="287"/>
        <v/>
      </c>
      <c r="BE1208" s="808"/>
      <c r="BF1208" s="646"/>
      <c r="BG1208" s="649"/>
      <c r="BH1208" s="649"/>
    </row>
    <row r="1209" spans="2:60" ht="13.5" customHeight="1" x14ac:dyDescent="0.25">
      <c r="B1209" s="401"/>
      <c r="D1209" s="416">
        <f t="shared" si="278"/>
        <v>1199</v>
      </c>
      <c r="E1209" s="534"/>
      <c r="F1209" s="534"/>
      <c r="G1209" s="534"/>
      <c r="H1209" s="534"/>
      <c r="I1209" s="571"/>
      <c r="J1209" s="571"/>
      <c r="K1209" s="571"/>
      <c r="L1209" s="571"/>
      <c r="M1209" s="571"/>
      <c r="N1209" s="484"/>
      <c r="O1209" s="484"/>
      <c r="P1209" s="586"/>
      <c r="Q1209" s="571"/>
      <c r="R1209" s="571"/>
      <c r="S1209" s="571"/>
      <c r="T1209" s="899"/>
      <c r="U1209" s="756"/>
      <c r="V1209" s="756"/>
      <c r="W1209" s="581"/>
      <c r="X1209" s="571"/>
      <c r="Y1209" s="571"/>
      <c r="Z1209" s="571"/>
      <c r="AA1209" s="791"/>
      <c r="AB1209" s="583"/>
      <c r="AC1209" s="571"/>
      <c r="AD1209" s="813"/>
      <c r="AE1209" s="646"/>
      <c r="AF1209" s="730"/>
      <c r="AG1209" s="646"/>
      <c r="AH1209" s="730"/>
      <c r="AI1209" s="646"/>
      <c r="AJ1209" s="416">
        <f t="shared" si="277"/>
        <v>1199</v>
      </c>
      <c r="AK1209" s="416" t="str">
        <f t="shared" si="281"/>
        <v/>
      </c>
      <c r="AL1209" s="416" t="str">
        <f t="shared" si="279"/>
        <v/>
      </c>
      <c r="AM1209" s="416" t="str">
        <f t="shared" si="280"/>
        <v/>
      </c>
      <c r="AN1209" s="731"/>
      <c r="AO1209" s="732"/>
      <c r="AP1209" s="732"/>
      <c r="AQ1209" s="479"/>
      <c r="AR1209" s="479"/>
      <c r="AS1209" s="584"/>
      <c r="AT1209" s="584"/>
      <c r="AU1209" s="585" t="str">
        <f>IF(P1209="","",IF(L1209="○",AO1209*3.6/1000*P1209*AQ1209*AS1209+AP1209*3.6/1000*P1209*AR1209*AT1209,""))</f>
        <v/>
      </c>
      <c r="AV1209" s="585" t="str">
        <f>IF(P1209="","",IF(L1209&lt;&gt;"○",AO1209/1000*P1209*AQ1209*AS1209+AP1209/1000*P1209*AR1209*AT1209,""))</f>
        <v/>
      </c>
      <c r="AW1209" s="479"/>
      <c r="AX1209" s="479"/>
      <c r="AY1209" s="587" t="str">
        <f t="shared" si="282"/>
        <v/>
      </c>
      <c r="AZ1209" s="587" t="str">
        <f t="shared" si="283"/>
        <v/>
      </c>
      <c r="BA1209" s="587" t="str">
        <f t="shared" si="284"/>
        <v/>
      </c>
      <c r="BB1209" s="587" t="str">
        <f t="shared" si="285"/>
        <v/>
      </c>
      <c r="BC1209" s="587" t="str">
        <f t="shared" si="286"/>
        <v/>
      </c>
      <c r="BD1209" s="587" t="str">
        <f t="shared" si="287"/>
        <v/>
      </c>
      <c r="BE1209" s="808"/>
      <c r="BF1209" s="646"/>
      <c r="BG1209" s="649"/>
      <c r="BH1209" s="649"/>
    </row>
    <row r="1210" spans="2:60" ht="13.5" customHeight="1" x14ac:dyDescent="0.25">
      <c r="B1210" s="401"/>
      <c r="D1210" s="416">
        <f t="shared" si="278"/>
        <v>1200</v>
      </c>
      <c r="E1210" s="534"/>
      <c r="F1210" s="534"/>
      <c r="G1210" s="534"/>
      <c r="H1210" s="534"/>
      <c r="I1210" s="571"/>
      <c r="J1210" s="571"/>
      <c r="K1210" s="571"/>
      <c r="L1210" s="571"/>
      <c r="M1210" s="571"/>
      <c r="N1210" s="484"/>
      <c r="O1210" s="484"/>
      <c r="P1210" s="586"/>
      <c r="Q1210" s="571"/>
      <c r="R1210" s="571"/>
      <c r="S1210" s="571"/>
      <c r="T1210" s="899"/>
      <c r="U1210" s="756"/>
      <c r="V1210" s="756"/>
      <c r="W1210" s="581"/>
      <c r="X1210" s="571"/>
      <c r="Y1210" s="571"/>
      <c r="Z1210" s="571"/>
      <c r="AA1210" s="791"/>
      <c r="AB1210" s="583"/>
      <c r="AC1210" s="571"/>
      <c r="AD1210" s="813"/>
      <c r="AE1210" s="646"/>
      <c r="AF1210" s="730"/>
      <c r="AG1210" s="646"/>
      <c r="AH1210" s="730"/>
      <c r="AI1210" s="646"/>
      <c r="AJ1210" s="416">
        <f>AJ1209+1</f>
        <v>1200</v>
      </c>
      <c r="AK1210" s="416" t="str">
        <f t="shared" si="281"/>
        <v/>
      </c>
      <c r="AL1210" s="416" t="str">
        <f t="shared" si="279"/>
        <v/>
      </c>
      <c r="AM1210" s="416" t="str">
        <f t="shared" si="280"/>
        <v/>
      </c>
      <c r="AN1210" s="731"/>
      <c r="AO1210" s="732"/>
      <c r="AP1210" s="732"/>
      <c r="AQ1210" s="479"/>
      <c r="AR1210" s="479"/>
      <c r="AS1210" s="584"/>
      <c r="AT1210" s="584"/>
      <c r="AU1210" s="585" t="str">
        <f>IF(P1210="","",IF(L1210="○",AO1210*3.6/1000*P1210*AQ1210*AS1210+AP1210*3.6/1000*P1210*AR1210*AT1210,""))</f>
        <v/>
      </c>
      <c r="AV1210" s="585" t="str">
        <f>IF(P1210="","",IF(L1210&lt;&gt;"○",AO1210/1000*P1210*AQ1210*AS1210+AP1210/1000*P1210*AR1210*AT1210,""))</f>
        <v/>
      </c>
      <c r="AW1210" s="479"/>
      <c r="AX1210" s="479"/>
      <c r="AY1210" s="587" t="str">
        <f t="shared" si="282"/>
        <v/>
      </c>
      <c r="AZ1210" s="587" t="str">
        <f t="shared" si="283"/>
        <v/>
      </c>
      <c r="BA1210" s="587" t="str">
        <f t="shared" si="284"/>
        <v/>
      </c>
      <c r="BB1210" s="587" t="str">
        <f t="shared" si="285"/>
        <v/>
      </c>
      <c r="BC1210" s="587" t="str">
        <f t="shared" si="286"/>
        <v/>
      </c>
      <c r="BD1210" s="587" t="str">
        <f t="shared" si="287"/>
        <v/>
      </c>
      <c r="BE1210" s="808"/>
      <c r="BF1210" s="646"/>
      <c r="BG1210" s="649"/>
      <c r="BH1210" s="649"/>
    </row>
    <row r="1211" spans="2:60" ht="13.5" customHeight="1" x14ac:dyDescent="0.25">
      <c r="B1211" s="401"/>
      <c r="D1211" s="3"/>
      <c r="E1211" s="3"/>
      <c r="F1211" s="3"/>
      <c r="G1211" s="3"/>
      <c r="H1211" s="3"/>
      <c r="I1211" s="1"/>
      <c r="J1211" s="1"/>
      <c r="K1211" s="1"/>
      <c r="L1211" s="1"/>
      <c r="M1211" s="1"/>
      <c r="N1211" s="799"/>
      <c r="O1211" s="799"/>
      <c r="P1211" s="733"/>
      <c r="Q1211" s="1"/>
      <c r="R1211" s="1"/>
      <c r="S1211" s="1"/>
      <c r="T1211" s="798"/>
      <c r="U1211" s="5"/>
      <c r="V1211" s="5"/>
      <c r="W1211" s="5"/>
      <c r="X1211" s="5"/>
      <c r="Y1211" s="5"/>
      <c r="Z1211" s="5"/>
      <c r="AA1211" s="648"/>
      <c r="AB1211" s="5"/>
      <c r="AC1211" s="5"/>
      <c r="AD1211" s="5"/>
      <c r="AE1211" s="646"/>
      <c r="AF1211" s="649"/>
      <c r="AG1211" s="649"/>
      <c r="AH1211" s="730"/>
      <c r="AI1211" s="649"/>
      <c r="AJ1211" s="3"/>
      <c r="AK1211" s="3"/>
      <c r="AL1211" s="3"/>
      <c r="AM1211" s="3"/>
      <c r="AN1211" s="101"/>
      <c r="AO1211" s="799"/>
      <c r="AP1211" s="799"/>
      <c r="AQ1211" s="733"/>
      <c r="AR1211" s="733"/>
      <c r="AS1211" s="800"/>
      <c r="AT1211" s="800"/>
      <c r="AU1211" s="648"/>
      <c r="AV1211" s="648"/>
      <c r="AW1211" s="733"/>
      <c r="AX1211" s="733"/>
      <c r="AY1211" s="648"/>
      <c r="AZ1211" s="648"/>
      <c r="BA1211" s="648"/>
      <c r="BB1211" s="648"/>
      <c r="BC1211" s="648"/>
      <c r="BD1211" s="648"/>
      <c r="BE1211" s="648"/>
      <c r="BF1211" s="646"/>
      <c r="BG1211" s="649"/>
      <c r="BH1211" s="649"/>
    </row>
    <row r="1212" spans="2:60" ht="3" customHeight="1" x14ac:dyDescent="0.25">
      <c r="B1212" s="403"/>
      <c r="C1212" s="339"/>
      <c r="D1212" s="594"/>
      <c r="E1212" s="339"/>
      <c r="F1212" s="339"/>
      <c r="G1212" s="339"/>
      <c r="H1212" s="339"/>
      <c r="I1212" s="339"/>
      <c r="J1212" s="339"/>
      <c r="K1212" s="339"/>
      <c r="L1212" s="339"/>
      <c r="M1212" s="339"/>
      <c r="N1212" s="339"/>
      <c r="O1212" s="339"/>
      <c r="P1212" s="339"/>
      <c r="Q1212" s="339"/>
      <c r="R1212" s="339"/>
      <c r="S1212" s="339"/>
      <c r="T1212" s="339"/>
      <c r="U1212" s="339"/>
      <c r="V1212" s="339"/>
      <c r="W1212" s="339"/>
      <c r="X1212" s="339"/>
      <c r="Y1212" s="339"/>
      <c r="Z1212" s="339"/>
      <c r="AA1212" s="339"/>
      <c r="AB1212" s="339"/>
      <c r="AC1212" s="339"/>
      <c r="AD1212" s="339"/>
      <c r="AE1212" s="76"/>
      <c r="AH1212" s="413"/>
      <c r="AI1212" s="178"/>
      <c r="AJ1212" s="297"/>
      <c r="AK1212" s="178"/>
      <c r="AL1212" s="178"/>
      <c r="AM1212" s="335"/>
      <c r="AN1212" s="335"/>
      <c r="AO1212" s="339"/>
      <c r="AP1212" s="339"/>
      <c r="AQ1212" s="339"/>
      <c r="AR1212" s="339"/>
      <c r="AS1212" s="339"/>
      <c r="AT1212" s="339"/>
      <c r="AU1212" s="339"/>
      <c r="AV1212" s="339"/>
      <c r="AW1212" s="339"/>
      <c r="AX1212" s="339"/>
      <c r="AY1212" s="339"/>
      <c r="AZ1212" s="339"/>
      <c r="BA1212" s="339"/>
      <c r="BB1212" s="339"/>
      <c r="BC1212" s="339"/>
      <c r="BD1212" s="339"/>
      <c r="BE1212" s="339"/>
      <c r="BF1212" s="76"/>
    </row>
    <row r="1213" spans="2:60" x14ac:dyDescent="0.25">
      <c r="D1213" s="537"/>
      <c r="AE1213" s="922" t="s">
        <v>3371</v>
      </c>
      <c r="AF1213" s="2"/>
      <c r="AG1213" s="2"/>
      <c r="AH1213" s="181"/>
      <c r="AI1213" s="181"/>
      <c r="AJ1213" s="86"/>
      <c r="AK1213" s="181"/>
      <c r="AL1213" s="181"/>
      <c r="AM1213" s="331"/>
      <c r="AN1213" s="331"/>
      <c r="BF1213" s="922" t="s">
        <v>3371</v>
      </c>
    </row>
  </sheetData>
  <sheetProtection algorithmName="SHA-512" hashValue="hjo/jGcFbVJ0UQeWAGZzX/PGqHVUDOFoBiz8xgn0sLmTBM7J470P8n1/Lk/cC42oAsaa2QPRkxiXvP7nMxaNIA==" saltValue="Vrh/esB6pgbMCbjV+Qfv4g==" spinCount="100000" sheet="1" objects="1" scenarios="1" selectLockedCells="1"/>
  <mergeCells count="38">
    <mergeCell ref="M6:M7"/>
    <mergeCell ref="N5:N7"/>
    <mergeCell ref="O5:O7"/>
    <mergeCell ref="P5:P7"/>
    <mergeCell ref="AQ6:AR6"/>
    <mergeCell ref="Q6:Q7"/>
    <mergeCell ref="R6:R7"/>
    <mergeCell ref="S6:S7"/>
    <mergeCell ref="U5:AC5"/>
    <mergeCell ref="D10:H10"/>
    <mergeCell ref="AJ10:AM10"/>
    <mergeCell ref="D5:D7"/>
    <mergeCell ref="E5:E7"/>
    <mergeCell ref="G5:G7"/>
    <mergeCell ref="H5:H7"/>
    <mergeCell ref="I6:I7"/>
    <mergeCell ref="AA6:AC6"/>
    <mergeCell ref="D9:H9"/>
    <mergeCell ref="AJ9:AM9"/>
    <mergeCell ref="Q5:S5"/>
    <mergeCell ref="J6:J7"/>
    <mergeCell ref="I5:M5"/>
    <mergeCell ref="F5:F7"/>
    <mergeCell ref="K6:K7"/>
    <mergeCell ref="L6:L7"/>
    <mergeCell ref="AU6:AV6"/>
    <mergeCell ref="AW6:AX6"/>
    <mergeCell ref="U6:Z6"/>
    <mergeCell ref="AJ5:AJ7"/>
    <mergeCell ref="AK5:AK7"/>
    <mergeCell ref="AL5:AL7"/>
    <mergeCell ref="AM5:AM7"/>
    <mergeCell ref="AO6:AP6"/>
    <mergeCell ref="AO5:BD5"/>
    <mergeCell ref="AS6:AT6"/>
    <mergeCell ref="AY6:AZ6"/>
    <mergeCell ref="BA6:BB6"/>
    <mergeCell ref="BC6:BD6"/>
  </mergeCells>
  <phoneticPr fontId="2"/>
  <conditionalFormatting sqref="K11:K1210">
    <cfRule type="expression" dxfId="39" priority="77" stopIfTrue="1">
      <formula>AND($J11="○",$K11="")</formula>
    </cfRule>
  </conditionalFormatting>
  <conditionalFormatting sqref="U11:V1210">
    <cfRule type="expression" dxfId="38" priority="1" stopIfTrue="1">
      <formula>AND($N11="",U11&lt;&gt;"")</formula>
    </cfRule>
  </conditionalFormatting>
  <conditionalFormatting sqref="V11:V1210">
    <cfRule type="expression" dxfId="37" priority="26" stopIfTrue="1">
      <formula>AND(U11&lt;&gt;"",V11&lt;&gt;"")</formula>
    </cfRule>
  </conditionalFormatting>
  <conditionalFormatting sqref="W11:W1210">
    <cfRule type="expression" dxfId="36" priority="13" stopIfTrue="1">
      <formula>AND(OR(U11&lt;&gt;"",V11&lt;&gt;""),W11="○")</formula>
    </cfRule>
  </conditionalFormatting>
  <conditionalFormatting sqref="W811:W1110">
    <cfRule type="expression" dxfId="35" priority="28" stopIfTrue="1">
      <formula>AND(OR(U811&lt;&gt;"",V811&lt;&gt;""),W811="○")</formula>
    </cfRule>
  </conditionalFormatting>
  <conditionalFormatting sqref="W11:X1210">
    <cfRule type="expression" dxfId="34" priority="6" stopIfTrue="1">
      <formula>AND($F11&gt;=$BH$1,W11="○",OR($K11="○",$L11="○",$M11="○"))</formula>
    </cfRule>
  </conditionalFormatting>
  <conditionalFormatting sqref="W11:Z1210">
    <cfRule type="expression" dxfId="33" priority="10" stopIfTrue="1">
      <formula>AND($N11="",W11="○")</formula>
    </cfRule>
  </conditionalFormatting>
  <conditionalFormatting sqref="W811:Z1110">
    <cfRule type="expression" dxfId="32" priority="16" stopIfTrue="1">
      <formula>AND($F811&gt;=$BH$1,W811="○",OR($K811="○",$L811="○",$M811="○"))</formula>
    </cfRule>
    <cfRule type="expression" dxfId="31" priority="17" stopIfTrue="1">
      <formula>AND($N811="",W811="○")</formula>
    </cfRule>
  </conditionalFormatting>
  <conditionalFormatting sqref="X11:X1210">
    <cfRule type="expression" dxfId="30" priority="14" stopIfTrue="1">
      <formula>AND(OR(U11&lt;&gt;"",V11&lt;&gt;""),X11="○")</formula>
    </cfRule>
  </conditionalFormatting>
  <conditionalFormatting sqref="X811:X1110">
    <cfRule type="expression" dxfId="29" priority="21" stopIfTrue="1">
      <formula>AND(OR(T811&lt;&gt;"",U811&lt;&gt;""),X811="○")</formula>
    </cfRule>
  </conditionalFormatting>
  <conditionalFormatting sqref="Y11:Y1210">
    <cfRule type="expression" dxfId="28" priority="4" stopIfTrue="1">
      <formula>AND(OR(U11&lt;&gt;"",V11&lt;&gt;""),Y11="○")</formula>
    </cfRule>
    <cfRule type="expression" dxfId="27" priority="5" stopIfTrue="1">
      <formula>AND(OR(K11="",L11=""),Y11="○")</formula>
    </cfRule>
  </conditionalFormatting>
  <conditionalFormatting sqref="Y811:Z1110">
    <cfRule type="expression" dxfId="26" priority="18" stopIfTrue="1">
      <formula>AND(OR(T811&lt;&gt;"",U811&lt;&gt;""),Y811="○")</formula>
    </cfRule>
  </conditionalFormatting>
  <conditionalFormatting sqref="AA11:AA1210">
    <cfRule type="expression" dxfId="25" priority="3" stopIfTrue="1">
      <formula>AND($N11="",AA11&lt;&gt;"")</formula>
    </cfRule>
  </conditionalFormatting>
  <conditionalFormatting sqref="AB11:AC1210">
    <cfRule type="expression" dxfId="24" priority="8" stopIfTrue="1">
      <formula>AND($J11="○",AB11="")</formula>
    </cfRule>
  </conditionalFormatting>
  <dataValidations count="3">
    <dataValidation type="list" allowBlank="1" showInputMessage="1" showErrorMessage="1" sqref="AB1211" xr:uid="{00000000-0002-0000-1300-000000000000}">
      <formula1>$BI$1:$BJ$1</formula1>
    </dataValidation>
    <dataValidation type="list" allowBlank="1" showInputMessage="1" showErrorMessage="1" sqref="U1211:V1211 I11:M1211 Q11:S1211 AC11:AD1211 W11:Z1211 AB11:AB1210" xr:uid="{00000000-0002-0000-1300-000001000000}">
      <formula1>$BI$1:$BI$2</formula1>
    </dataValidation>
    <dataValidation type="list" allowBlank="1" showInputMessage="1" showErrorMessage="1" sqref="AA11:AA1210" xr:uid="{00000000-0002-0000-1300-000002000000}">
      <formula1>$BL$3:$BQ$3</formula1>
    </dataValidation>
  </dataValidations>
  <printOptions horizontalCentered="1"/>
  <pageMargins left="0.19685039370078741" right="0.19685039370078741" top="0.59055118110236227" bottom="0.39370078740157483" header="0.39370078740157483" footer="0.19685039370078741"/>
  <pageSetup paperSize="9" scale="90" firstPageNumber="19" orientation="landscape" blackAndWhite="1" horizontalDpi="300" verticalDpi="300" r:id="rId1"/>
  <headerFooter alignWithMargins="0">
    <oddFooter>&amp;C&amp;P</oddFooter>
  </headerFooter>
  <colBreaks count="1" manualBreakCount="1">
    <brk id="30" min="2" max="190" man="1"/>
  </colBreaks>
  <ignoredErrors>
    <ignoredError sqref="AY1111:BD1210 AY11:BD810" unlockedFormula="1"/>
  </ignoredError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B1:BL210"/>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style="1" customWidth="1"/>
    <col min="2" max="2" width="0.46484375" customWidth="1"/>
    <col min="3" max="3" width="2.59765625" customWidth="1"/>
    <col min="4" max="4" width="3.59765625" style="1" customWidth="1"/>
    <col min="5" max="6" width="8.59765625" style="1" customWidth="1"/>
    <col min="7" max="7" width="12.59765625" style="7" customWidth="1"/>
    <col min="8" max="9" width="6.1328125" customWidth="1"/>
    <col min="10" max="10" width="6.1328125" style="5" customWidth="1"/>
    <col min="11" max="11" width="4.59765625" style="5" customWidth="1"/>
    <col min="12" max="16" width="5.59765625" style="1" customWidth="1"/>
    <col min="17" max="17" width="0.265625" style="5" customWidth="1"/>
    <col min="18" max="27" width="6.59765625" style="1" customWidth="1"/>
    <col min="28" max="28" width="2.59765625" style="1" customWidth="1"/>
    <col min="29" max="29" width="0.46484375" style="1" customWidth="1"/>
    <col min="30" max="31" width="2.59765625" style="1" customWidth="1"/>
    <col min="32" max="32" width="0.46484375" style="1" customWidth="1"/>
    <col min="33" max="33" width="2.59765625" style="1" customWidth="1"/>
    <col min="34" max="34" width="3.59765625" style="1" customWidth="1"/>
    <col min="35" max="36" width="8.59765625" style="1" customWidth="1"/>
    <col min="37" max="37" width="12.59765625" style="7" customWidth="1"/>
    <col min="38" max="38" width="0.265625" style="5" customWidth="1"/>
    <col min="39" max="53" width="6.59765625" customWidth="1"/>
    <col min="54" max="54" width="2.59765625" customWidth="1"/>
    <col min="55" max="55" width="0.46484375" style="1" customWidth="1"/>
    <col min="56" max="56" width="2.3984375" style="1" customWidth="1"/>
    <col min="57" max="57" width="7.59765625" hidden="1" customWidth="1"/>
    <col min="58" max="59" width="7.59765625" style="1" hidden="1" customWidth="1"/>
    <col min="60" max="64" width="8.59765625" style="1" hidden="1" customWidth="1"/>
    <col min="65" max="16384" width="0" style="1" hidden="1"/>
  </cols>
  <sheetData>
    <row r="1" spans="2:64" ht="13.5" customHeight="1" x14ac:dyDescent="0.25">
      <c r="C1" s="183" t="s">
        <v>2561</v>
      </c>
      <c r="H1" s="1"/>
      <c r="I1" s="1"/>
      <c r="P1" s="887"/>
      <c r="X1" s="837"/>
      <c r="Z1" s="887"/>
      <c r="AB1" s="837"/>
      <c r="AG1" s="183" t="s">
        <v>2562</v>
      </c>
      <c r="AM1" s="178"/>
      <c r="AN1" s="178"/>
      <c r="AO1" s="178"/>
      <c r="AP1" s="178"/>
      <c r="AQ1" s="178"/>
      <c r="AR1" s="178"/>
      <c r="AS1" s="178"/>
      <c r="AT1" s="178"/>
      <c r="AU1" s="178"/>
      <c r="AV1" s="887"/>
      <c r="AW1" s="887"/>
      <c r="AX1" s="887"/>
      <c r="AY1" s="887"/>
      <c r="AZ1" s="887"/>
      <c r="BA1" s="887"/>
      <c r="BB1" s="887"/>
      <c r="BG1" s="1" t="s">
        <v>7</v>
      </c>
      <c r="BH1" s="1" t="s">
        <v>146</v>
      </c>
      <c r="BI1" s="503"/>
    </row>
    <row r="2" spans="2:64" ht="3" customHeight="1" x14ac:dyDescent="0.25">
      <c r="B2" s="630"/>
      <c r="C2" s="181"/>
      <c r="D2" s="181"/>
      <c r="E2" s="181"/>
      <c r="F2" s="181"/>
      <c r="G2" s="181"/>
      <c r="H2" s="181"/>
      <c r="I2" s="181"/>
      <c r="J2" s="331"/>
      <c r="K2" s="331"/>
      <c r="L2" s="181"/>
      <c r="M2" s="181"/>
      <c r="N2" s="181"/>
      <c r="O2" s="181"/>
      <c r="P2" s="181"/>
      <c r="Q2" s="331"/>
      <c r="R2" s="181"/>
      <c r="S2" s="181"/>
      <c r="T2" s="181"/>
      <c r="U2" s="181"/>
      <c r="V2" s="181"/>
      <c r="W2" s="181"/>
      <c r="X2" s="181"/>
      <c r="Y2" s="181"/>
      <c r="Z2" s="181"/>
      <c r="AA2" s="181"/>
      <c r="AB2" s="181"/>
      <c r="AC2" s="226"/>
      <c r="AF2" s="630"/>
      <c r="AG2" s="181"/>
      <c r="AH2" s="181"/>
      <c r="AI2" s="181"/>
      <c r="AJ2" s="181"/>
      <c r="AK2" s="181"/>
      <c r="AL2" s="331"/>
      <c r="AR2" s="1"/>
      <c r="AS2" s="1"/>
      <c r="AV2" s="1"/>
      <c r="AW2" s="1"/>
      <c r="AX2" s="1"/>
      <c r="AY2" s="1"/>
      <c r="AZ2" s="1"/>
      <c r="BA2" s="1"/>
      <c r="BB2" s="1"/>
      <c r="BC2" s="226"/>
    </row>
    <row r="3" spans="2:64" ht="13.5" customHeight="1" x14ac:dyDescent="0.25">
      <c r="B3" s="12"/>
      <c r="C3" s="1"/>
      <c r="D3" s="1" t="s">
        <v>2631</v>
      </c>
      <c r="G3" s="1"/>
      <c r="H3" s="1"/>
      <c r="I3" s="1"/>
      <c r="AC3" s="358"/>
      <c r="AF3" s="12"/>
      <c r="AH3" s="1" t="s">
        <v>2630</v>
      </c>
      <c r="AK3" s="1"/>
      <c r="AR3" s="1"/>
      <c r="AS3" s="1"/>
      <c r="AV3" s="1"/>
      <c r="AW3" s="1"/>
      <c r="AX3" s="1"/>
      <c r="AY3" s="1"/>
      <c r="AZ3" s="1"/>
      <c r="BA3" s="1"/>
      <c r="BB3" s="1"/>
      <c r="BC3" s="358"/>
      <c r="BF3"/>
    </row>
    <row r="4" spans="2:64" ht="13.5" customHeight="1" x14ac:dyDescent="0.25">
      <c r="B4" s="12"/>
      <c r="C4" s="1"/>
      <c r="H4" s="5"/>
      <c r="I4" s="2"/>
      <c r="AC4" s="358"/>
      <c r="AF4" s="12"/>
      <c r="BC4" s="358"/>
      <c r="BF4"/>
      <c r="BG4" s="733"/>
      <c r="BK4" s="2"/>
      <c r="BL4" s="733"/>
    </row>
    <row r="5" spans="2:64" ht="15" customHeight="1" x14ac:dyDescent="0.25">
      <c r="B5" s="401"/>
      <c r="D5" s="986" t="s">
        <v>2502</v>
      </c>
      <c r="E5" s="986" t="s">
        <v>193</v>
      </c>
      <c r="F5" s="986" t="s">
        <v>2528</v>
      </c>
      <c r="G5" s="986" t="s">
        <v>2520</v>
      </c>
      <c r="H5" s="992" t="s">
        <v>2671</v>
      </c>
      <c r="I5" s="992" t="s">
        <v>2700</v>
      </c>
      <c r="J5" s="992" t="s">
        <v>2701</v>
      </c>
      <c r="K5" s="992" t="s">
        <v>641</v>
      </c>
      <c r="L5" s="974" t="s">
        <v>2578</v>
      </c>
      <c r="M5" s="1214"/>
      <c r="N5" s="1214"/>
      <c r="O5" s="1214"/>
      <c r="P5" s="975"/>
      <c r="Q5" s="451"/>
      <c r="R5" s="1236" t="s">
        <v>2579</v>
      </c>
      <c r="S5" s="1236"/>
      <c r="T5" s="1236"/>
      <c r="U5" s="1236"/>
      <c r="V5" s="1236"/>
      <c r="W5" s="1236"/>
      <c r="X5" s="1129"/>
      <c r="Y5" s="736" t="s">
        <v>2580</v>
      </c>
      <c r="Z5" s="31" t="s">
        <v>2581</v>
      </c>
      <c r="AA5" s="31" t="s">
        <v>2582</v>
      </c>
      <c r="AB5" s="244"/>
      <c r="AC5" s="631"/>
      <c r="AD5" s="682"/>
      <c r="AE5" s="682"/>
      <c r="AF5" s="714"/>
      <c r="AG5" s="631"/>
      <c r="AH5" s="986" t="s">
        <v>2502</v>
      </c>
      <c r="AI5" s="986" t="s">
        <v>2527</v>
      </c>
      <c r="AJ5" s="986" t="s">
        <v>2528</v>
      </c>
      <c r="AK5" s="986" t="s">
        <v>2520</v>
      </c>
      <c r="AL5" s="451"/>
      <c r="AM5" s="1067" t="s">
        <v>194</v>
      </c>
      <c r="AN5" s="1068"/>
      <c r="AO5" s="1068"/>
      <c r="AP5" s="1068"/>
      <c r="AQ5" s="1068"/>
      <c r="AR5" s="1068"/>
      <c r="AS5" s="1068"/>
      <c r="AT5" s="1068"/>
      <c r="AU5" s="1068"/>
      <c r="AV5" s="1068"/>
      <c r="AW5" s="1068"/>
      <c r="AX5" s="1068"/>
      <c r="AY5" s="1068"/>
      <c r="AZ5" s="1068"/>
      <c r="BA5" s="1069"/>
      <c r="BB5" s="5"/>
      <c r="BC5" s="631"/>
      <c r="BD5" s="682"/>
      <c r="BF5"/>
      <c r="BH5" s="503"/>
    </row>
    <row r="6" spans="2:64" s="24" customFormat="1" ht="24" customHeight="1" x14ac:dyDescent="0.25">
      <c r="B6" s="734"/>
      <c r="D6" s="999"/>
      <c r="E6" s="999"/>
      <c r="F6" s="999"/>
      <c r="G6" s="999"/>
      <c r="H6" s="993"/>
      <c r="I6" s="993"/>
      <c r="J6" s="993"/>
      <c r="K6" s="993"/>
      <c r="L6" s="992" t="s">
        <v>2583</v>
      </c>
      <c r="M6" s="992" t="s">
        <v>2566</v>
      </c>
      <c r="N6" s="992" t="s">
        <v>2584</v>
      </c>
      <c r="O6" s="992" t="s">
        <v>2585</v>
      </c>
      <c r="P6" s="992" t="s">
        <v>2586</v>
      </c>
      <c r="Q6" s="517"/>
      <c r="R6" s="1010" t="s">
        <v>3318</v>
      </c>
      <c r="S6" s="1010" t="s">
        <v>2587</v>
      </c>
      <c r="T6" s="1123" t="s">
        <v>2524</v>
      </c>
      <c r="U6" s="1123" t="s">
        <v>2588</v>
      </c>
      <c r="V6" s="992" t="s">
        <v>2958</v>
      </c>
      <c r="W6" s="992" t="s">
        <v>2959</v>
      </c>
      <c r="X6" s="1123" t="s">
        <v>2589</v>
      </c>
      <c r="Y6" s="1123" t="s">
        <v>2590</v>
      </c>
      <c r="Z6" s="1123" t="s">
        <v>2591</v>
      </c>
      <c r="AA6" s="1123" t="s">
        <v>2592</v>
      </c>
      <c r="AB6" s="795"/>
      <c r="AC6" s="539"/>
      <c r="AD6" s="540"/>
      <c r="AE6" s="540"/>
      <c r="AF6" s="715"/>
      <c r="AG6" s="539"/>
      <c r="AH6" s="999"/>
      <c r="AI6" s="999"/>
      <c r="AJ6" s="999"/>
      <c r="AK6" s="999"/>
      <c r="AL6" s="517"/>
      <c r="AM6" s="1008" t="s">
        <v>2663</v>
      </c>
      <c r="AN6" s="1010"/>
      <c r="AO6" s="1008" t="s">
        <v>2507</v>
      </c>
      <c r="AP6" s="1009"/>
      <c r="AQ6" s="1010"/>
      <c r="AR6" s="1204" t="s">
        <v>2513</v>
      </c>
      <c r="AS6" s="1213"/>
      <c r="AT6" s="1204" t="s">
        <v>2570</v>
      </c>
      <c r="AU6" s="1213"/>
      <c r="AV6" s="1204" t="s">
        <v>2571</v>
      </c>
      <c r="AW6" s="1213"/>
      <c r="AX6" s="1204" t="s">
        <v>2593</v>
      </c>
      <c r="AY6" s="1213"/>
      <c r="AZ6" s="1204" t="s">
        <v>2573</v>
      </c>
      <c r="BA6" s="1213"/>
      <c r="BB6" s="167"/>
      <c r="BC6" s="539"/>
      <c r="BD6" s="540"/>
      <c r="BE6"/>
      <c r="BF6"/>
      <c r="BG6" s="540"/>
      <c r="BH6" s="506"/>
      <c r="BI6" s="238"/>
    </row>
    <row r="7" spans="2:64" s="24" customFormat="1" ht="48" customHeight="1" x14ac:dyDescent="0.25">
      <c r="B7" s="734"/>
      <c r="D7" s="999"/>
      <c r="E7" s="999"/>
      <c r="F7" s="999"/>
      <c r="G7" s="999"/>
      <c r="H7" s="1203"/>
      <c r="I7" s="1203"/>
      <c r="J7" s="1203"/>
      <c r="K7" s="1203"/>
      <c r="L7" s="1203"/>
      <c r="M7" s="1203"/>
      <c r="N7" s="1203"/>
      <c r="O7" s="1203"/>
      <c r="P7" s="1203"/>
      <c r="Q7" s="517"/>
      <c r="R7" s="1213"/>
      <c r="S7" s="1213"/>
      <c r="T7" s="992"/>
      <c r="U7" s="992"/>
      <c r="V7" s="1203"/>
      <c r="W7" s="1203"/>
      <c r="X7" s="992"/>
      <c r="Y7" s="1123"/>
      <c r="Z7" s="1123"/>
      <c r="AA7" s="1123"/>
      <c r="AB7" s="795"/>
      <c r="AC7" s="539"/>
      <c r="AD7" s="540"/>
      <c r="AE7" s="540"/>
      <c r="AF7" s="715"/>
      <c r="AG7" s="539"/>
      <c r="AH7" s="999"/>
      <c r="AI7" s="999"/>
      <c r="AJ7" s="999"/>
      <c r="AK7" s="999"/>
      <c r="AL7" s="517"/>
      <c r="AM7" s="415" t="s">
        <v>2574</v>
      </c>
      <c r="AN7" s="415" t="s">
        <v>2575</v>
      </c>
      <c r="AO7" s="415" t="s">
        <v>2574</v>
      </c>
      <c r="AP7" s="415" t="s">
        <v>2575</v>
      </c>
      <c r="AQ7" s="415" t="s">
        <v>2521</v>
      </c>
      <c r="AR7" s="138" t="s">
        <v>3043</v>
      </c>
      <c r="AS7" s="133" t="s">
        <v>2998</v>
      </c>
      <c r="AT7" s="138" t="s">
        <v>3043</v>
      </c>
      <c r="AU7" s="133" t="s">
        <v>2998</v>
      </c>
      <c r="AV7" s="138" t="s">
        <v>3043</v>
      </c>
      <c r="AW7" s="133" t="s">
        <v>2998</v>
      </c>
      <c r="AX7" s="138" t="s">
        <v>3043</v>
      </c>
      <c r="AY7" s="133" t="s">
        <v>2998</v>
      </c>
      <c r="AZ7" s="138" t="s">
        <v>3043</v>
      </c>
      <c r="BA7" s="133" t="s">
        <v>2998</v>
      </c>
      <c r="BB7" s="795"/>
      <c r="BC7" s="539"/>
      <c r="BD7" s="540"/>
      <c r="BE7"/>
      <c r="BF7"/>
      <c r="BG7" s="540"/>
    </row>
    <row r="8" spans="2:64" s="24" customFormat="1" ht="1.5" customHeight="1" thickBot="1" x14ac:dyDescent="0.3">
      <c r="B8" s="734"/>
      <c r="D8" s="175"/>
      <c r="E8" s="450"/>
      <c r="F8" s="450"/>
      <c r="G8" s="450"/>
      <c r="H8" s="504"/>
      <c r="I8" s="504"/>
      <c r="J8" s="133"/>
      <c r="K8" s="519"/>
      <c r="L8" s="519"/>
      <c r="M8" s="519"/>
      <c r="N8" s="519"/>
      <c r="O8" s="519"/>
      <c r="P8" s="519"/>
      <c r="Q8" s="517"/>
      <c r="R8" s="515"/>
      <c r="S8" s="515"/>
      <c r="T8" s="156"/>
      <c r="U8" s="156"/>
      <c r="V8" s="156"/>
      <c r="W8" s="156"/>
      <c r="X8" s="156"/>
      <c r="Y8" s="156"/>
      <c r="Z8" s="735"/>
      <c r="AA8" s="735"/>
      <c r="AB8" s="795"/>
      <c r="AC8" s="539"/>
      <c r="AD8" s="540"/>
      <c r="AE8" s="540"/>
      <c r="AF8" s="715"/>
      <c r="AG8" s="540"/>
      <c r="AH8" s="175"/>
      <c r="AI8" s="450"/>
      <c r="AJ8" s="450"/>
      <c r="AK8" s="450"/>
      <c r="AL8" s="449"/>
      <c r="AM8" s="650"/>
      <c r="AN8" s="650"/>
      <c r="AO8" s="650"/>
      <c r="AP8" s="650"/>
      <c r="AQ8" s="650"/>
      <c r="AR8" s="650"/>
      <c r="AS8" s="650"/>
      <c r="AT8" s="650"/>
      <c r="AU8" s="650"/>
      <c r="AV8" s="650"/>
      <c r="AW8" s="650"/>
      <c r="AX8" s="650"/>
      <c r="AY8" s="717"/>
      <c r="AZ8" s="650"/>
      <c r="BA8" s="650"/>
      <c r="BB8" s="796"/>
      <c r="BC8" s="539"/>
      <c r="BD8" s="715"/>
      <c r="BE8"/>
      <c r="BF8"/>
      <c r="BG8" s="540"/>
    </row>
    <row r="9" spans="2:64" s="24" customFormat="1" ht="15" customHeight="1" thickBot="1" x14ac:dyDescent="0.3">
      <c r="B9" s="734"/>
      <c r="D9" s="960" t="s">
        <v>2248</v>
      </c>
      <c r="E9" s="961"/>
      <c r="F9" s="961"/>
      <c r="G9" s="961"/>
      <c r="H9" s="508" t="s">
        <v>1859</v>
      </c>
      <c r="I9" s="508" t="s">
        <v>1859</v>
      </c>
      <c r="J9" s="518" t="s">
        <v>1859</v>
      </c>
      <c r="K9" s="512" t="s">
        <v>1859</v>
      </c>
      <c r="L9" s="502" t="s">
        <v>1859</v>
      </c>
      <c r="M9" s="502" t="s">
        <v>1859</v>
      </c>
      <c r="N9" s="502" t="s">
        <v>1859</v>
      </c>
      <c r="O9" s="502" t="s">
        <v>1859</v>
      </c>
      <c r="P9" s="502" t="s">
        <v>1859</v>
      </c>
      <c r="Q9" s="502"/>
      <c r="R9" s="752" t="str">
        <f>IF($J$10=0,"   　 －",ROUND(R$10/$J$10,3))</f>
        <v xml:space="preserve">   　 －</v>
      </c>
      <c r="S9" s="632" t="str">
        <f>IF($J$10=0,"   　 －",ROUND(S$10/$J$10,3))</f>
        <v xml:space="preserve">   　 －</v>
      </c>
      <c r="T9" s="632" t="str">
        <f>IF($J$10=0,"    　－",ROUND(T$10/$J$10,3))</f>
        <v xml:space="preserve">    　－</v>
      </c>
      <c r="U9" s="632" t="str">
        <f>IF($J$10=0,"    　－",ROUND(U$10/$J$10,3))</f>
        <v xml:space="preserve">    　－</v>
      </c>
      <c r="V9" s="632" t="str">
        <f>IF($J$10=0,"    　－",ROUND(V$10/$J$10,3))</f>
        <v xml:space="preserve">    　－</v>
      </c>
      <c r="W9" s="632" t="str">
        <f>IF($J$10=0,"    　－",ROUND(W$10/$J$10,3))</f>
        <v xml:space="preserve">    　－</v>
      </c>
      <c r="X9" s="632" t="str">
        <f>IF($J$10=0,"    　－",ROUND(X$10/$J$10,3))</f>
        <v xml:space="preserve">    　－</v>
      </c>
      <c r="Y9" s="632" t="str">
        <f>IF($L$10=0,"   　 －",Y$10/$L$10)</f>
        <v xml:space="preserve">   　 －</v>
      </c>
      <c r="Z9" s="718" t="str">
        <f>IF($L$10=0,"   　 －",Z$10/$L$10)</f>
        <v xml:space="preserve">   　 －</v>
      </c>
      <c r="AA9" s="546" t="str">
        <f>IF($L$10=0,"   　 －",AA$10/$L$10)</f>
        <v xml:space="preserve">   　 －</v>
      </c>
      <c r="AB9" s="812"/>
      <c r="AC9" s="560"/>
      <c r="AD9" s="614"/>
      <c r="AE9" s="614"/>
      <c r="AF9" s="720"/>
      <c r="AG9" s="614"/>
      <c r="AH9" s="1067" t="s">
        <v>2248</v>
      </c>
      <c r="AI9" s="1068"/>
      <c r="AJ9" s="1068"/>
      <c r="AK9" s="1069"/>
      <c r="AL9" s="536"/>
      <c r="AM9" s="721" t="s">
        <v>1859</v>
      </c>
      <c r="AN9" s="721" t="s">
        <v>1859</v>
      </c>
      <c r="AO9" s="633" t="s">
        <v>1859</v>
      </c>
      <c r="AP9" s="633" t="s">
        <v>1859</v>
      </c>
      <c r="AQ9" s="633" t="s">
        <v>1859</v>
      </c>
      <c r="AR9" s="551" t="s">
        <v>1859</v>
      </c>
      <c r="AS9" s="551" t="s">
        <v>1859</v>
      </c>
      <c r="AT9" s="633" t="s">
        <v>1859</v>
      </c>
      <c r="AU9" s="633" t="s">
        <v>1859</v>
      </c>
      <c r="AV9" s="634" t="s">
        <v>1859</v>
      </c>
      <c r="AW9" s="634" t="s">
        <v>1859</v>
      </c>
      <c r="AX9" s="634" t="s">
        <v>1859</v>
      </c>
      <c r="AY9" s="634" t="s">
        <v>1859</v>
      </c>
      <c r="AZ9" s="634" t="s">
        <v>1859</v>
      </c>
      <c r="BA9" s="634" t="s">
        <v>1859</v>
      </c>
      <c r="BB9" s="814"/>
      <c r="BC9" s="560"/>
      <c r="BD9" s="614"/>
      <c r="BE9"/>
      <c r="BF9"/>
    </row>
    <row r="10" spans="2:64" s="24" customFormat="1" ht="15" customHeight="1" x14ac:dyDescent="0.25">
      <c r="B10" s="734"/>
      <c r="D10" s="1067" t="s">
        <v>1559</v>
      </c>
      <c r="E10" s="1068"/>
      <c r="F10" s="1068"/>
      <c r="G10" s="1069"/>
      <c r="H10" s="637">
        <f>SUMPRODUCT(H11:H190,$K11:$K190)</f>
        <v>0</v>
      </c>
      <c r="I10" s="637">
        <f>SUMPRODUCT(I11:I190,$K11:$K190)</f>
        <v>0</v>
      </c>
      <c r="J10" s="637">
        <f>SUMPRODUCT(J11:J190,$K11:$K190)</f>
        <v>0</v>
      </c>
      <c r="K10" s="554">
        <f>SUM(K11:K190)</f>
        <v>0</v>
      </c>
      <c r="L10" s="637">
        <f t="array" ref="L10">SUM(IF(L11:L190="○",$J11:$J190*$K11:$K190,0))</f>
        <v>0</v>
      </c>
      <c r="M10" s="637">
        <f t="array" ref="M10">SUM(IF(M11:M190="○",$J11:$J190*$K11:$K190,0))</f>
        <v>0</v>
      </c>
      <c r="N10" s="637">
        <f t="array" ref="N10">SUM(IF(N11:N190="○",$J11:$J190*$K11:$K190,0))</f>
        <v>0</v>
      </c>
      <c r="O10" s="637">
        <f t="array" ref="O10">SUM(IF(O11:O190="○",$J11:$J190*$K11:$K190,0))</f>
        <v>0</v>
      </c>
      <c r="P10" s="637">
        <f t="array" ref="P10">SUM(IF(P11:P190="○",$J11:$J190*$K11:$K190,0))</f>
        <v>0</v>
      </c>
      <c r="Q10" s="640"/>
      <c r="R10" s="637">
        <f t="array" ref="R10">SUM(IF(R11:R190="○",$J11:$J190*$K11:$K190,0))</f>
        <v>0</v>
      </c>
      <c r="S10" s="637">
        <f t="array" ref="S10">SUM(IF(S11:S190="○",$J11:$J190*$K11:$K190,0))</f>
        <v>0</v>
      </c>
      <c r="T10" s="637">
        <f t="array" ref="T10">SUM(IF(T11:T190="○",$J11:$J190*$K11:$K190,0))</f>
        <v>0</v>
      </c>
      <c r="U10" s="637">
        <f t="array" ref="U10">SUM(IF(U11:U190="○",$J11:$J190*$K11:$K190,0))</f>
        <v>0</v>
      </c>
      <c r="V10" s="637">
        <f t="array" ref="V10">SUM(IF(V11:V190="○",$J11:$J190*$K11:$K190,0))</f>
        <v>0</v>
      </c>
      <c r="W10" s="637">
        <f t="array" ref="W10">SUM(IF(W11:W190="○",$J11:$J190*$K11:$K190,0))</f>
        <v>0</v>
      </c>
      <c r="X10" s="637">
        <f t="array" ref="X10">SUM(IF(X11:X190="○",$J11:$J190*$K11:$K190,0))</f>
        <v>0</v>
      </c>
      <c r="Y10" s="637">
        <f t="array" ref="Y10">SUM(IF(Y11:Y190="○",$J11:$J190*$K11:$K190,0))</f>
        <v>0</v>
      </c>
      <c r="Z10" s="637">
        <f t="array" ref="Z10">SUM(IF(Z11:Z190="○",$J11:$J190*$K11:$K190,0))</f>
        <v>0</v>
      </c>
      <c r="AA10" s="637">
        <f t="array" ref="AA10">SUM(IF(AA11:AA190="○",$J11:$J190*$K11:$K190,0))</f>
        <v>0</v>
      </c>
      <c r="AB10" s="703"/>
      <c r="AC10" s="723"/>
      <c r="AD10" s="724"/>
      <c r="AE10" s="724"/>
      <c r="AF10" s="725"/>
      <c r="AG10" s="724"/>
      <c r="AH10" s="1067" t="s">
        <v>1559</v>
      </c>
      <c r="AI10" s="1068"/>
      <c r="AJ10" s="1068"/>
      <c r="AK10" s="1069"/>
      <c r="AL10" s="726"/>
      <c r="AM10" s="547" t="s">
        <v>1859</v>
      </c>
      <c r="AN10" s="547" t="s">
        <v>1859</v>
      </c>
      <c r="AO10" s="548" t="s">
        <v>1859</v>
      </c>
      <c r="AP10" s="548" t="s">
        <v>1859</v>
      </c>
      <c r="AQ10" s="548" t="s">
        <v>1859</v>
      </c>
      <c r="AR10" s="558">
        <f t="shared" ref="AR10:BA10" si="0">SUM(AR11:AR190)</f>
        <v>0</v>
      </c>
      <c r="AS10" s="606">
        <f t="shared" si="0"/>
        <v>0</v>
      </c>
      <c r="AT10" s="558">
        <f t="shared" si="0"/>
        <v>0</v>
      </c>
      <c r="AU10" s="641">
        <f t="shared" si="0"/>
        <v>0</v>
      </c>
      <c r="AV10" s="558">
        <f t="shared" si="0"/>
        <v>0</v>
      </c>
      <c r="AW10" s="606">
        <f t="shared" si="0"/>
        <v>0</v>
      </c>
      <c r="AX10" s="558">
        <f t="shared" si="0"/>
        <v>0</v>
      </c>
      <c r="AY10" s="606">
        <f t="shared" si="0"/>
        <v>0</v>
      </c>
      <c r="AZ10" s="558">
        <f t="shared" si="0"/>
        <v>0</v>
      </c>
      <c r="BA10" s="606">
        <f t="shared" si="0"/>
        <v>0</v>
      </c>
      <c r="BB10" s="743"/>
      <c r="BC10" s="723"/>
      <c r="BD10" s="724"/>
      <c r="BE10"/>
      <c r="BF10"/>
      <c r="BG10" s="643"/>
    </row>
    <row r="11" spans="2:64" s="24" customFormat="1" ht="13.5" customHeight="1" x14ac:dyDescent="0.25">
      <c r="B11" s="734"/>
      <c r="D11" s="459">
        <v>1</v>
      </c>
      <c r="E11" s="644"/>
      <c r="F11" s="644"/>
      <c r="G11" s="644"/>
      <c r="H11" s="700"/>
      <c r="I11" s="700"/>
      <c r="J11" s="700"/>
      <c r="K11" s="575"/>
      <c r="L11" s="729"/>
      <c r="M11" s="729"/>
      <c r="N11" s="729"/>
      <c r="O11" s="729"/>
      <c r="P11" s="729"/>
      <c r="Q11" s="901"/>
      <c r="R11" s="661"/>
      <c r="S11" s="661"/>
      <c r="T11" s="661"/>
      <c r="U11" s="661"/>
      <c r="V11" s="661"/>
      <c r="W11" s="661"/>
      <c r="X11" s="661"/>
      <c r="Y11" s="661"/>
      <c r="Z11" s="661"/>
      <c r="AA11" s="661"/>
      <c r="AB11" s="5"/>
      <c r="AC11" s="646"/>
      <c r="AD11" s="649"/>
      <c r="AE11" s="649"/>
      <c r="AF11" s="730"/>
      <c r="AG11" s="646"/>
      <c r="AH11" s="416">
        <v>1</v>
      </c>
      <c r="AI11" s="416" t="str">
        <f t="shared" ref="AI11:AI42" si="1">IF(E11="","",E11)</f>
        <v/>
      </c>
      <c r="AJ11" s="416" t="str">
        <f t="shared" ref="AJ11:AJ42" si="2">IF(F11="","",F11)</f>
        <v/>
      </c>
      <c r="AK11" s="416" t="str">
        <f t="shared" ref="AK11:AK40" si="3">IF(G11="","",G11)</f>
        <v/>
      </c>
      <c r="AL11" s="731"/>
      <c r="AM11" s="479"/>
      <c r="AN11" s="479"/>
      <c r="AO11" s="584"/>
      <c r="AP11" s="584"/>
      <c r="AQ11" s="584"/>
      <c r="AR11" s="585" t="str">
        <f t="shared" ref="AR11:AR42" si="4">IF(OR(H11="",I11="",K11=""),"",H11*3.6/1000*K11*AM11*AO11+I11*3.6/1000*K11*AN11*AP11)</f>
        <v/>
      </c>
      <c r="AS11" s="585" t="str">
        <f t="shared" ref="AS11:AS42" si="5">IF(OR(J11="",K11="",),"",J11/1000*K11*(AM11+AN11)*AQ11)</f>
        <v/>
      </c>
      <c r="AT11" s="479"/>
      <c r="AU11" s="479"/>
      <c r="AV11" s="587" t="str">
        <f t="shared" ref="AV11:AV42" si="6">IF(L11="○",IF(AT11="",AR11,AT11),"")</f>
        <v/>
      </c>
      <c r="AW11" s="587" t="str">
        <f t="shared" ref="AW11:AW40" si="7">IF(L11="○",IF(AU11="",AS11,AU11),"")</f>
        <v/>
      </c>
      <c r="AX11" s="587" t="str">
        <f t="shared" ref="AX11:AX42" si="8">IF(M11="○",IF(AT11="",AR11,AT11),"")</f>
        <v/>
      </c>
      <c r="AY11" s="587" t="str">
        <f t="shared" ref="AY11:AY42" si="9">IF(M11="○",IF(AU11="",AS11,AU11),"")</f>
        <v/>
      </c>
      <c r="AZ11" s="587" t="str">
        <f t="shared" ref="AZ11:AZ42" si="10">IF(N11="○",IF(AT11="",AR11,AT11),"")</f>
        <v/>
      </c>
      <c r="BA11" s="587" t="str">
        <f t="shared" ref="BA11:BA42" si="11">IF(N11="○",IF(AU11="",AS11,AU11),"")</f>
        <v/>
      </c>
      <c r="BB11" s="648"/>
      <c r="BC11" s="646"/>
      <c r="BD11" s="649"/>
      <c r="BE11"/>
      <c r="BF11"/>
    </row>
    <row r="12" spans="2:64" s="24" customFormat="1" ht="13.5" customHeight="1" x14ac:dyDescent="0.25">
      <c r="B12" s="734"/>
      <c r="D12" s="416">
        <f>D11+1</f>
        <v>2</v>
      </c>
      <c r="E12" s="534"/>
      <c r="F12" s="534"/>
      <c r="G12" s="534"/>
      <c r="H12" s="484"/>
      <c r="I12" s="484"/>
      <c r="J12" s="484"/>
      <c r="K12" s="586"/>
      <c r="L12" s="583"/>
      <c r="M12" s="583"/>
      <c r="N12" s="583"/>
      <c r="O12" s="583"/>
      <c r="P12" s="583"/>
      <c r="Q12" s="902"/>
      <c r="R12" s="661"/>
      <c r="S12" s="661"/>
      <c r="T12" s="661"/>
      <c r="U12" s="661"/>
      <c r="V12" s="661"/>
      <c r="W12" s="661"/>
      <c r="X12" s="661"/>
      <c r="Y12" s="661"/>
      <c r="Z12" s="661"/>
      <c r="AA12" s="661"/>
      <c r="AB12" s="5"/>
      <c r="AC12" s="646"/>
      <c r="AD12" s="649"/>
      <c r="AE12" s="649"/>
      <c r="AF12" s="730"/>
      <c r="AG12" s="646"/>
      <c r="AH12" s="416">
        <f t="shared" ref="AH12:AH39" si="12">AH11+1</f>
        <v>2</v>
      </c>
      <c r="AI12" s="416" t="str">
        <f t="shared" si="1"/>
        <v/>
      </c>
      <c r="AJ12" s="416" t="str">
        <f t="shared" si="2"/>
        <v/>
      </c>
      <c r="AK12" s="416" t="str">
        <f>IF(G12="","",G12)</f>
        <v/>
      </c>
      <c r="AL12" s="731"/>
      <c r="AM12" s="479"/>
      <c r="AN12" s="479"/>
      <c r="AO12" s="584"/>
      <c r="AP12" s="584"/>
      <c r="AQ12" s="584"/>
      <c r="AR12" s="585" t="str">
        <f t="shared" si="4"/>
        <v/>
      </c>
      <c r="AS12" s="585" t="str">
        <f t="shared" si="5"/>
        <v/>
      </c>
      <c r="AT12" s="479"/>
      <c r="AU12" s="479"/>
      <c r="AV12" s="587" t="str">
        <f t="shared" si="6"/>
        <v/>
      </c>
      <c r="AW12" s="587" t="str">
        <f t="shared" si="7"/>
        <v/>
      </c>
      <c r="AX12" s="587" t="str">
        <f t="shared" si="8"/>
        <v/>
      </c>
      <c r="AY12" s="587" t="str">
        <f t="shared" si="9"/>
        <v/>
      </c>
      <c r="AZ12" s="587" t="str">
        <f t="shared" si="10"/>
        <v/>
      </c>
      <c r="BA12" s="587" t="str">
        <f t="shared" si="11"/>
        <v/>
      </c>
      <c r="BB12" s="648"/>
      <c r="BC12" s="646"/>
      <c r="BD12" s="649"/>
      <c r="BE12"/>
      <c r="BF12"/>
    </row>
    <row r="13" spans="2:64" s="24" customFormat="1" ht="13.5" customHeight="1" x14ac:dyDescent="0.25">
      <c r="B13" s="734"/>
      <c r="D13" s="416">
        <f>D12+1</f>
        <v>3</v>
      </c>
      <c r="E13" s="534"/>
      <c r="F13" s="534"/>
      <c r="G13" s="534"/>
      <c r="H13" s="484"/>
      <c r="I13" s="484"/>
      <c r="J13" s="484"/>
      <c r="K13" s="586"/>
      <c r="L13" s="583"/>
      <c r="M13" s="583"/>
      <c r="N13" s="583"/>
      <c r="O13" s="583"/>
      <c r="P13" s="583"/>
      <c r="Q13" s="902"/>
      <c r="R13" s="661"/>
      <c r="S13" s="661"/>
      <c r="T13" s="661"/>
      <c r="U13" s="661"/>
      <c r="V13" s="661"/>
      <c r="W13" s="661"/>
      <c r="X13" s="661"/>
      <c r="Y13" s="661"/>
      <c r="Z13" s="661"/>
      <c r="AA13" s="661"/>
      <c r="AB13" s="5"/>
      <c r="AC13" s="646"/>
      <c r="AD13" s="649"/>
      <c r="AE13" s="649"/>
      <c r="AF13" s="730"/>
      <c r="AG13" s="646"/>
      <c r="AH13" s="416">
        <f t="shared" si="12"/>
        <v>3</v>
      </c>
      <c r="AI13" s="416" t="str">
        <f t="shared" si="1"/>
        <v/>
      </c>
      <c r="AJ13" s="416" t="str">
        <f t="shared" si="2"/>
        <v/>
      </c>
      <c r="AK13" s="416" t="str">
        <f t="shared" si="3"/>
        <v/>
      </c>
      <c r="AL13" s="731"/>
      <c r="AM13" s="479"/>
      <c r="AN13" s="479"/>
      <c r="AO13" s="584"/>
      <c r="AP13" s="584"/>
      <c r="AQ13" s="584"/>
      <c r="AR13" s="585" t="str">
        <f t="shared" si="4"/>
        <v/>
      </c>
      <c r="AS13" s="585" t="str">
        <f t="shared" si="5"/>
        <v/>
      </c>
      <c r="AT13" s="479"/>
      <c r="AU13" s="479"/>
      <c r="AV13" s="587" t="str">
        <f t="shared" si="6"/>
        <v/>
      </c>
      <c r="AW13" s="587" t="str">
        <f t="shared" si="7"/>
        <v/>
      </c>
      <c r="AX13" s="587" t="str">
        <f t="shared" si="8"/>
        <v/>
      </c>
      <c r="AY13" s="587" t="str">
        <f t="shared" si="9"/>
        <v/>
      </c>
      <c r="AZ13" s="587" t="str">
        <f t="shared" si="10"/>
        <v/>
      </c>
      <c r="BA13" s="587" t="str">
        <f t="shared" si="11"/>
        <v/>
      </c>
      <c r="BB13" s="648"/>
      <c r="BC13" s="646"/>
      <c r="BD13" s="649"/>
      <c r="BE13"/>
      <c r="BF13"/>
    </row>
    <row r="14" spans="2:64" s="24" customFormat="1" ht="13.5" customHeight="1" x14ac:dyDescent="0.25">
      <c r="B14" s="734"/>
      <c r="D14" s="416">
        <f>D13+1</f>
        <v>4</v>
      </c>
      <c r="E14" s="534"/>
      <c r="F14" s="534"/>
      <c r="G14" s="534"/>
      <c r="H14" s="484"/>
      <c r="I14" s="484"/>
      <c r="J14" s="484"/>
      <c r="K14" s="586"/>
      <c r="L14" s="583"/>
      <c r="M14" s="583"/>
      <c r="N14" s="583"/>
      <c r="O14" s="583"/>
      <c r="P14" s="583"/>
      <c r="Q14" s="902"/>
      <c r="R14" s="661"/>
      <c r="S14" s="661"/>
      <c r="T14" s="661"/>
      <c r="U14" s="661"/>
      <c r="V14" s="661"/>
      <c r="W14" s="661"/>
      <c r="X14" s="661"/>
      <c r="Y14" s="661"/>
      <c r="Z14" s="661"/>
      <c r="AA14" s="661"/>
      <c r="AB14" s="5"/>
      <c r="AC14" s="646"/>
      <c r="AD14" s="649"/>
      <c r="AE14" s="649"/>
      <c r="AF14" s="730"/>
      <c r="AG14" s="646"/>
      <c r="AH14" s="416">
        <f t="shared" si="12"/>
        <v>4</v>
      </c>
      <c r="AI14" s="416" t="str">
        <f t="shared" si="1"/>
        <v/>
      </c>
      <c r="AJ14" s="416" t="str">
        <f t="shared" si="2"/>
        <v/>
      </c>
      <c r="AK14" s="416" t="str">
        <f t="shared" si="3"/>
        <v/>
      </c>
      <c r="AL14" s="731"/>
      <c r="AM14" s="479"/>
      <c r="AN14" s="479"/>
      <c r="AO14" s="584"/>
      <c r="AP14" s="584"/>
      <c r="AQ14" s="584"/>
      <c r="AR14" s="585" t="str">
        <f t="shared" si="4"/>
        <v/>
      </c>
      <c r="AS14" s="585" t="str">
        <f t="shared" si="5"/>
        <v/>
      </c>
      <c r="AT14" s="479"/>
      <c r="AU14" s="479"/>
      <c r="AV14" s="587" t="str">
        <f t="shared" si="6"/>
        <v/>
      </c>
      <c r="AW14" s="587" t="str">
        <f t="shared" si="7"/>
        <v/>
      </c>
      <c r="AX14" s="587" t="str">
        <f t="shared" si="8"/>
        <v/>
      </c>
      <c r="AY14" s="587" t="str">
        <f t="shared" si="9"/>
        <v/>
      </c>
      <c r="AZ14" s="587" t="str">
        <f t="shared" si="10"/>
        <v/>
      </c>
      <c r="BA14" s="587" t="str">
        <f t="shared" si="11"/>
        <v/>
      </c>
      <c r="BB14" s="648"/>
      <c r="BC14" s="646"/>
      <c r="BD14" s="649"/>
      <c r="BE14"/>
      <c r="BF14"/>
    </row>
    <row r="15" spans="2:64" s="24" customFormat="1" ht="13.5" customHeight="1" x14ac:dyDescent="0.25">
      <c r="B15" s="734"/>
      <c r="D15" s="416">
        <f t="shared" ref="D15:D39" si="13">D14+1</f>
        <v>5</v>
      </c>
      <c r="E15" s="534"/>
      <c r="F15" s="534"/>
      <c r="G15" s="534"/>
      <c r="H15" s="484"/>
      <c r="I15" s="484"/>
      <c r="J15" s="484"/>
      <c r="K15" s="586"/>
      <c r="L15" s="583"/>
      <c r="M15" s="583"/>
      <c r="N15" s="583"/>
      <c r="O15" s="583"/>
      <c r="P15" s="583"/>
      <c r="Q15" s="902"/>
      <c r="R15" s="661"/>
      <c r="S15" s="661"/>
      <c r="T15" s="661"/>
      <c r="U15" s="661"/>
      <c r="V15" s="661"/>
      <c r="W15" s="661"/>
      <c r="X15" s="661"/>
      <c r="Y15" s="661"/>
      <c r="Z15" s="661"/>
      <c r="AA15" s="661"/>
      <c r="AB15" s="5"/>
      <c r="AC15" s="646"/>
      <c r="AD15" s="649"/>
      <c r="AE15" s="649"/>
      <c r="AF15" s="730"/>
      <c r="AG15" s="646"/>
      <c r="AH15" s="416">
        <f t="shared" si="12"/>
        <v>5</v>
      </c>
      <c r="AI15" s="416" t="str">
        <f t="shared" si="1"/>
        <v/>
      </c>
      <c r="AJ15" s="416" t="str">
        <f t="shared" si="2"/>
        <v/>
      </c>
      <c r="AK15" s="416" t="str">
        <f t="shared" si="3"/>
        <v/>
      </c>
      <c r="AL15" s="731"/>
      <c r="AM15" s="479"/>
      <c r="AN15" s="479"/>
      <c r="AO15" s="584"/>
      <c r="AP15" s="584"/>
      <c r="AQ15" s="584"/>
      <c r="AR15" s="585" t="str">
        <f t="shared" si="4"/>
        <v/>
      </c>
      <c r="AS15" s="585" t="str">
        <f t="shared" si="5"/>
        <v/>
      </c>
      <c r="AT15" s="479"/>
      <c r="AU15" s="479"/>
      <c r="AV15" s="587" t="str">
        <f t="shared" si="6"/>
        <v/>
      </c>
      <c r="AW15" s="587" t="str">
        <f t="shared" si="7"/>
        <v/>
      </c>
      <c r="AX15" s="587" t="str">
        <f t="shared" si="8"/>
        <v/>
      </c>
      <c r="AY15" s="587" t="str">
        <f t="shared" si="9"/>
        <v/>
      </c>
      <c r="AZ15" s="587" t="str">
        <f t="shared" si="10"/>
        <v/>
      </c>
      <c r="BA15" s="587" t="str">
        <f t="shared" si="11"/>
        <v/>
      </c>
      <c r="BB15" s="648"/>
      <c r="BC15" s="646"/>
      <c r="BD15" s="649"/>
      <c r="BE15"/>
      <c r="BF15"/>
    </row>
    <row r="16" spans="2:64" s="24" customFormat="1" ht="13.5" customHeight="1" x14ac:dyDescent="0.25">
      <c r="B16" s="734"/>
      <c r="D16" s="416">
        <f t="shared" si="13"/>
        <v>6</v>
      </c>
      <c r="E16" s="534"/>
      <c r="F16" s="534"/>
      <c r="G16" s="534"/>
      <c r="H16" s="484"/>
      <c r="I16" s="484"/>
      <c r="J16" s="484"/>
      <c r="K16" s="586"/>
      <c r="L16" s="583"/>
      <c r="M16" s="583"/>
      <c r="N16" s="583"/>
      <c r="O16" s="583"/>
      <c r="P16" s="583"/>
      <c r="Q16" s="902"/>
      <c r="R16" s="661"/>
      <c r="S16" s="661"/>
      <c r="T16" s="661"/>
      <c r="U16" s="661"/>
      <c r="V16" s="661"/>
      <c r="W16" s="661"/>
      <c r="X16" s="661"/>
      <c r="Y16" s="661"/>
      <c r="Z16" s="661"/>
      <c r="AA16" s="661"/>
      <c r="AB16" s="5"/>
      <c r="AC16" s="646"/>
      <c r="AD16" s="649"/>
      <c r="AE16" s="649"/>
      <c r="AF16" s="730"/>
      <c r="AG16" s="646"/>
      <c r="AH16" s="416">
        <f t="shared" si="12"/>
        <v>6</v>
      </c>
      <c r="AI16" s="416" t="str">
        <f t="shared" si="1"/>
        <v/>
      </c>
      <c r="AJ16" s="416" t="str">
        <f t="shared" si="2"/>
        <v/>
      </c>
      <c r="AK16" s="416" t="str">
        <f t="shared" si="3"/>
        <v/>
      </c>
      <c r="AL16" s="731"/>
      <c r="AM16" s="479"/>
      <c r="AN16" s="479"/>
      <c r="AO16" s="584"/>
      <c r="AP16" s="584"/>
      <c r="AQ16" s="584"/>
      <c r="AR16" s="585" t="str">
        <f t="shared" si="4"/>
        <v/>
      </c>
      <c r="AS16" s="585" t="str">
        <f t="shared" si="5"/>
        <v/>
      </c>
      <c r="AT16" s="479"/>
      <c r="AU16" s="479"/>
      <c r="AV16" s="587" t="str">
        <f t="shared" si="6"/>
        <v/>
      </c>
      <c r="AW16" s="587" t="str">
        <f t="shared" si="7"/>
        <v/>
      </c>
      <c r="AX16" s="587" t="str">
        <f t="shared" si="8"/>
        <v/>
      </c>
      <c r="AY16" s="587" t="str">
        <f t="shared" si="9"/>
        <v/>
      </c>
      <c r="AZ16" s="587" t="str">
        <f t="shared" si="10"/>
        <v/>
      </c>
      <c r="BA16" s="587" t="str">
        <f t="shared" si="11"/>
        <v/>
      </c>
      <c r="BB16" s="648"/>
      <c r="BC16" s="646"/>
      <c r="BD16" s="649"/>
      <c r="BE16"/>
      <c r="BF16"/>
    </row>
    <row r="17" spans="2:58" s="24" customFormat="1" ht="13.5" customHeight="1" x14ac:dyDescent="0.25">
      <c r="B17" s="734"/>
      <c r="D17" s="416">
        <f t="shared" si="13"/>
        <v>7</v>
      </c>
      <c r="E17" s="534"/>
      <c r="F17" s="534"/>
      <c r="G17" s="534"/>
      <c r="H17" s="484"/>
      <c r="I17" s="484"/>
      <c r="J17" s="484"/>
      <c r="K17" s="586"/>
      <c r="L17" s="583"/>
      <c r="M17" s="583"/>
      <c r="N17" s="583"/>
      <c r="O17" s="583"/>
      <c r="P17" s="583"/>
      <c r="Q17" s="902"/>
      <c r="R17" s="661"/>
      <c r="S17" s="661"/>
      <c r="T17" s="661"/>
      <c r="U17" s="661"/>
      <c r="V17" s="661"/>
      <c r="W17" s="661"/>
      <c r="X17" s="661"/>
      <c r="Y17" s="661"/>
      <c r="Z17" s="661"/>
      <c r="AA17" s="661"/>
      <c r="AB17" s="5"/>
      <c r="AC17" s="646"/>
      <c r="AD17" s="649"/>
      <c r="AE17" s="649"/>
      <c r="AF17" s="730"/>
      <c r="AG17" s="646"/>
      <c r="AH17" s="416">
        <f t="shared" si="12"/>
        <v>7</v>
      </c>
      <c r="AI17" s="416" t="str">
        <f t="shared" si="1"/>
        <v/>
      </c>
      <c r="AJ17" s="416" t="str">
        <f t="shared" si="2"/>
        <v/>
      </c>
      <c r="AK17" s="416" t="str">
        <f t="shared" si="3"/>
        <v/>
      </c>
      <c r="AL17" s="731"/>
      <c r="AM17" s="479"/>
      <c r="AN17" s="479"/>
      <c r="AO17" s="584"/>
      <c r="AP17" s="584"/>
      <c r="AQ17" s="584"/>
      <c r="AR17" s="585" t="str">
        <f t="shared" si="4"/>
        <v/>
      </c>
      <c r="AS17" s="585" t="str">
        <f t="shared" si="5"/>
        <v/>
      </c>
      <c r="AT17" s="479"/>
      <c r="AU17" s="479"/>
      <c r="AV17" s="587" t="str">
        <f t="shared" si="6"/>
        <v/>
      </c>
      <c r="AW17" s="587" t="str">
        <f t="shared" si="7"/>
        <v/>
      </c>
      <c r="AX17" s="587" t="str">
        <f t="shared" si="8"/>
        <v/>
      </c>
      <c r="AY17" s="587" t="str">
        <f t="shared" si="9"/>
        <v/>
      </c>
      <c r="AZ17" s="587" t="str">
        <f t="shared" si="10"/>
        <v/>
      </c>
      <c r="BA17" s="587" t="str">
        <f t="shared" si="11"/>
        <v/>
      </c>
      <c r="BB17" s="648"/>
      <c r="BC17" s="646"/>
      <c r="BD17" s="649"/>
      <c r="BE17"/>
      <c r="BF17"/>
    </row>
    <row r="18" spans="2:58" s="24" customFormat="1" ht="13.5" customHeight="1" x14ac:dyDescent="0.25">
      <c r="B18" s="734"/>
      <c r="D18" s="416">
        <f t="shared" si="13"/>
        <v>8</v>
      </c>
      <c r="E18" s="534"/>
      <c r="F18" s="534"/>
      <c r="G18" s="534"/>
      <c r="H18" s="484"/>
      <c r="I18" s="484"/>
      <c r="J18" s="484"/>
      <c r="K18" s="586"/>
      <c r="L18" s="583"/>
      <c r="M18" s="583"/>
      <c r="N18" s="583"/>
      <c r="O18" s="583"/>
      <c r="P18" s="583"/>
      <c r="Q18" s="902"/>
      <c r="R18" s="661"/>
      <c r="S18" s="661"/>
      <c r="T18" s="661"/>
      <c r="U18" s="661"/>
      <c r="V18" s="661"/>
      <c r="W18" s="661"/>
      <c r="X18" s="661"/>
      <c r="Y18" s="661"/>
      <c r="Z18" s="661"/>
      <c r="AA18" s="661"/>
      <c r="AB18" s="5"/>
      <c r="AC18" s="646"/>
      <c r="AD18" s="649"/>
      <c r="AE18" s="649"/>
      <c r="AF18" s="730"/>
      <c r="AG18" s="646"/>
      <c r="AH18" s="416">
        <f t="shared" si="12"/>
        <v>8</v>
      </c>
      <c r="AI18" s="416" t="str">
        <f t="shared" si="1"/>
        <v/>
      </c>
      <c r="AJ18" s="416" t="str">
        <f t="shared" si="2"/>
        <v/>
      </c>
      <c r="AK18" s="416" t="str">
        <f t="shared" si="3"/>
        <v/>
      </c>
      <c r="AL18" s="731"/>
      <c r="AM18" s="479"/>
      <c r="AN18" s="479"/>
      <c r="AO18" s="584"/>
      <c r="AP18" s="584"/>
      <c r="AQ18" s="584"/>
      <c r="AR18" s="585" t="str">
        <f t="shared" si="4"/>
        <v/>
      </c>
      <c r="AS18" s="585" t="str">
        <f t="shared" si="5"/>
        <v/>
      </c>
      <c r="AT18" s="479"/>
      <c r="AU18" s="479"/>
      <c r="AV18" s="587" t="str">
        <f t="shared" si="6"/>
        <v/>
      </c>
      <c r="AW18" s="587" t="str">
        <f t="shared" si="7"/>
        <v/>
      </c>
      <c r="AX18" s="587" t="str">
        <f t="shared" si="8"/>
        <v/>
      </c>
      <c r="AY18" s="587" t="str">
        <f t="shared" si="9"/>
        <v/>
      </c>
      <c r="AZ18" s="587" t="str">
        <f t="shared" si="10"/>
        <v/>
      </c>
      <c r="BA18" s="587" t="str">
        <f t="shared" si="11"/>
        <v/>
      </c>
      <c r="BB18" s="648"/>
      <c r="BC18" s="646"/>
      <c r="BD18" s="649"/>
      <c r="BE18"/>
      <c r="BF18"/>
    </row>
    <row r="19" spans="2:58" s="24" customFormat="1" ht="13.5" customHeight="1" x14ac:dyDescent="0.25">
      <c r="B19" s="734"/>
      <c r="D19" s="416">
        <f t="shared" si="13"/>
        <v>9</v>
      </c>
      <c r="E19" s="534"/>
      <c r="F19" s="534"/>
      <c r="G19" s="534"/>
      <c r="H19" s="484"/>
      <c r="I19" s="484"/>
      <c r="J19" s="484"/>
      <c r="K19" s="586"/>
      <c r="L19" s="583"/>
      <c r="M19" s="583"/>
      <c r="N19" s="583"/>
      <c r="O19" s="583"/>
      <c r="P19" s="583"/>
      <c r="Q19" s="902"/>
      <c r="R19" s="661"/>
      <c r="S19" s="661"/>
      <c r="T19" s="661"/>
      <c r="U19" s="661"/>
      <c r="V19" s="661"/>
      <c r="W19" s="661"/>
      <c r="X19" s="661"/>
      <c r="Y19" s="661"/>
      <c r="Z19" s="661"/>
      <c r="AA19" s="661"/>
      <c r="AB19" s="5"/>
      <c r="AC19" s="646"/>
      <c r="AD19" s="649"/>
      <c r="AE19" s="649"/>
      <c r="AF19" s="730"/>
      <c r="AG19" s="646"/>
      <c r="AH19" s="416">
        <f t="shared" si="12"/>
        <v>9</v>
      </c>
      <c r="AI19" s="416" t="str">
        <f t="shared" si="1"/>
        <v/>
      </c>
      <c r="AJ19" s="416" t="str">
        <f t="shared" si="2"/>
        <v/>
      </c>
      <c r="AK19" s="416" t="str">
        <f t="shared" si="3"/>
        <v/>
      </c>
      <c r="AL19" s="731"/>
      <c r="AM19" s="479"/>
      <c r="AN19" s="479"/>
      <c r="AO19" s="584"/>
      <c r="AP19" s="584"/>
      <c r="AQ19" s="584"/>
      <c r="AR19" s="585" t="str">
        <f t="shared" si="4"/>
        <v/>
      </c>
      <c r="AS19" s="585" t="str">
        <f t="shared" si="5"/>
        <v/>
      </c>
      <c r="AT19" s="479"/>
      <c r="AU19" s="479"/>
      <c r="AV19" s="587" t="str">
        <f t="shared" si="6"/>
        <v/>
      </c>
      <c r="AW19" s="587" t="str">
        <f t="shared" si="7"/>
        <v/>
      </c>
      <c r="AX19" s="587" t="str">
        <f t="shared" si="8"/>
        <v/>
      </c>
      <c r="AY19" s="587" t="str">
        <f t="shared" si="9"/>
        <v/>
      </c>
      <c r="AZ19" s="587" t="str">
        <f t="shared" si="10"/>
        <v/>
      </c>
      <c r="BA19" s="587" t="str">
        <f t="shared" si="11"/>
        <v/>
      </c>
      <c r="BB19" s="648"/>
      <c r="BC19" s="646"/>
      <c r="BD19" s="649"/>
      <c r="BE19"/>
      <c r="BF19"/>
    </row>
    <row r="20" spans="2:58" s="24" customFormat="1" ht="13.5" customHeight="1" x14ac:dyDescent="0.25">
      <c r="B20" s="734"/>
      <c r="D20" s="416">
        <f>D19+1</f>
        <v>10</v>
      </c>
      <c r="E20" s="534"/>
      <c r="F20" s="534"/>
      <c r="G20" s="534"/>
      <c r="H20" s="484"/>
      <c r="I20" s="484"/>
      <c r="J20" s="484"/>
      <c r="K20" s="586"/>
      <c r="L20" s="583"/>
      <c r="M20" s="583"/>
      <c r="N20" s="583"/>
      <c r="O20" s="583"/>
      <c r="P20" s="583"/>
      <c r="Q20" s="902"/>
      <c r="R20" s="661"/>
      <c r="S20" s="661"/>
      <c r="T20" s="661"/>
      <c r="U20" s="661"/>
      <c r="V20" s="661"/>
      <c r="W20" s="661"/>
      <c r="X20" s="661"/>
      <c r="Y20" s="661"/>
      <c r="Z20" s="661"/>
      <c r="AA20" s="661"/>
      <c r="AB20" s="5"/>
      <c r="AC20" s="646"/>
      <c r="AD20" s="649"/>
      <c r="AE20" s="649"/>
      <c r="AF20" s="730"/>
      <c r="AG20" s="646"/>
      <c r="AH20" s="416">
        <f t="shared" si="12"/>
        <v>10</v>
      </c>
      <c r="AI20" s="416" t="str">
        <f t="shared" si="1"/>
        <v/>
      </c>
      <c r="AJ20" s="416" t="str">
        <f t="shared" si="2"/>
        <v/>
      </c>
      <c r="AK20" s="416" t="str">
        <f t="shared" si="3"/>
        <v/>
      </c>
      <c r="AL20" s="731"/>
      <c r="AM20" s="479"/>
      <c r="AN20" s="479"/>
      <c r="AO20" s="584"/>
      <c r="AP20" s="584"/>
      <c r="AQ20" s="584"/>
      <c r="AR20" s="585" t="str">
        <f t="shared" si="4"/>
        <v/>
      </c>
      <c r="AS20" s="585" t="str">
        <f t="shared" si="5"/>
        <v/>
      </c>
      <c r="AT20" s="479"/>
      <c r="AU20" s="479"/>
      <c r="AV20" s="587" t="str">
        <f t="shared" si="6"/>
        <v/>
      </c>
      <c r="AW20" s="587" t="str">
        <f t="shared" si="7"/>
        <v/>
      </c>
      <c r="AX20" s="587" t="str">
        <f t="shared" si="8"/>
        <v/>
      </c>
      <c r="AY20" s="587" t="str">
        <f t="shared" si="9"/>
        <v/>
      </c>
      <c r="AZ20" s="587" t="str">
        <f t="shared" si="10"/>
        <v/>
      </c>
      <c r="BA20" s="587" t="str">
        <f t="shared" si="11"/>
        <v/>
      </c>
      <c r="BB20" s="648"/>
      <c r="BC20" s="646"/>
      <c r="BD20" s="649"/>
      <c r="BE20"/>
      <c r="BF20"/>
    </row>
    <row r="21" spans="2:58" s="24" customFormat="1" ht="13.5" customHeight="1" x14ac:dyDescent="0.25">
      <c r="B21" s="734"/>
      <c r="D21" s="416">
        <f t="shared" si="13"/>
        <v>11</v>
      </c>
      <c r="E21" s="534"/>
      <c r="F21" s="534"/>
      <c r="G21" s="534"/>
      <c r="H21" s="484"/>
      <c r="I21" s="484"/>
      <c r="J21" s="484"/>
      <c r="K21" s="586"/>
      <c r="L21" s="583"/>
      <c r="M21" s="583"/>
      <c r="N21" s="583"/>
      <c r="O21" s="583"/>
      <c r="P21" s="583"/>
      <c r="Q21" s="902"/>
      <c r="R21" s="661"/>
      <c r="S21" s="661"/>
      <c r="T21" s="661"/>
      <c r="U21" s="661"/>
      <c r="V21" s="661"/>
      <c r="W21" s="661"/>
      <c r="X21" s="661"/>
      <c r="Y21" s="661"/>
      <c r="Z21" s="661"/>
      <c r="AA21" s="661"/>
      <c r="AB21" s="5"/>
      <c r="AC21" s="646"/>
      <c r="AD21" s="649"/>
      <c r="AE21" s="649"/>
      <c r="AF21" s="730"/>
      <c r="AG21" s="646"/>
      <c r="AH21" s="416">
        <f t="shared" si="12"/>
        <v>11</v>
      </c>
      <c r="AI21" s="416" t="str">
        <f t="shared" si="1"/>
        <v/>
      </c>
      <c r="AJ21" s="416" t="str">
        <f t="shared" si="2"/>
        <v/>
      </c>
      <c r="AK21" s="416" t="str">
        <f t="shared" si="3"/>
        <v/>
      </c>
      <c r="AL21" s="731"/>
      <c r="AM21" s="479"/>
      <c r="AN21" s="479"/>
      <c r="AO21" s="584"/>
      <c r="AP21" s="584"/>
      <c r="AQ21" s="584"/>
      <c r="AR21" s="585" t="str">
        <f t="shared" si="4"/>
        <v/>
      </c>
      <c r="AS21" s="585" t="str">
        <f t="shared" si="5"/>
        <v/>
      </c>
      <c r="AT21" s="479"/>
      <c r="AU21" s="479"/>
      <c r="AV21" s="587" t="str">
        <f t="shared" si="6"/>
        <v/>
      </c>
      <c r="AW21" s="587" t="str">
        <f t="shared" si="7"/>
        <v/>
      </c>
      <c r="AX21" s="587" t="str">
        <f t="shared" si="8"/>
        <v/>
      </c>
      <c r="AY21" s="587" t="str">
        <f t="shared" si="9"/>
        <v/>
      </c>
      <c r="AZ21" s="587" t="str">
        <f t="shared" si="10"/>
        <v/>
      </c>
      <c r="BA21" s="587" t="str">
        <f t="shared" si="11"/>
        <v/>
      </c>
      <c r="BB21" s="648"/>
      <c r="BC21" s="646"/>
      <c r="BD21" s="649"/>
      <c r="BE21"/>
      <c r="BF21"/>
    </row>
    <row r="22" spans="2:58" s="24" customFormat="1" ht="13.5" customHeight="1" x14ac:dyDescent="0.25">
      <c r="B22" s="734"/>
      <c r="D22" s="416">
        <f t="shared" si="13"/>
        <v>12</v>
      </c>
      <c r="E22" s="534"/>
      <c r="F22" s="534"/>
      <c r="G22" s="534"/>
      <c r="H22" s="484"/>
      <c r="I22" s="484"/>
      <c r="J22" s="484"/>
      <c r="K22" s="586"/>
      <c r="L22" s="583"/>
      <c r="M22" s="583"/>
      <c r="N22" s="583"/>
      <c r="O22" s="583"/>
      <c r="P22" s="583"/>
      <c r="Q22" s="902"/>
      <c r="R22" s="661"/>
      <c r="S22" s="661"/>
      <c r="T22" s="661"/>
      <c r="U22" s="661"/>
      <c r="V22" s="661"/>
      <c r="W22" s="661"/>
      <c r="X22" s="661"/>
      <c r="Y22" s="661"/>
      <c r="Z22" s="661"/>
      <c r="AA22" s="661"/>
      <c r="AB22" s="5"/>
      <c r="AC22" s="646"/>
      <c r="AD22" s="649"/>
      <c r="AE22" s="649"/>
      <c r="AF22" s="730"/>
      <c r="AG22" s="646"/>
      <c r="AH22" s="416">
        <f t="shared" si="12"/>
        <v>12</v>
      </c>
      <c r="AI22" s="416" t="str">
        <f t="shared" si="1"/>
        <v/>
      </c>
      <c r="AJ22" s="416" t="str">
        <f t="shared" si="2"/>
        <v/>
      </c>
      <c r="AK22" s="416" t="str">
        <f t="shared" si="3"/>
        <v/>
      </c>
      <c r="AL22" s="731"/>
      <c r="AM22" s="479"/>
      <c r="AN22" s="479"/>
      <c r="AO22" s="584"/>
      <c r="AP22" s="584"/>
      <c r="AQ22" s="584"/>
      <c r="AR22" s="585" t="str">
        <f t="shared" si="4"/>
        <v/>
      </c>
      <c r="AS22" s="585" t="str">
        <f t="shared" si="5"/>
        <v/>
      </c>
      <c r="AT22" s="479"/>
      <c r="AU22" s="479"/>
      <c r="AV22" s="587" t="str">
        <f t="shared" si="6"/>
        <v/>
      </c>
      <c r="AW22" s="587" t="str">
        <f t="shared" si="7"/>
        <v/>
      </c>
      <c r="AX22" s="587" t="str">
        <f t="shared" si="8"/>
        <v/>
      </c>
      <c r="AY22" s="587" t="str">
        <f t="shared" si="9"/>
        <v/>
      </c>
      <c r="AZ22" s="587" t="str">
        <f t="shared" si="10"/>
        <v/>
      </c>
      <c r="BA22" s="587" t="str">
        <f t="shared" si="11"/>
        <v/>
      </c>
      <c r="BB22" s="648"/>
      <c r="BC22" s="646"/>
      <c r="BD22" s="649"/>
      <c r="BE22"/>
      <c r="BF22"/>
    </row>
    <row r="23" spans="2:58" s="24" customFormat="1" ht="13.5" customHeight="1" x14ac:dyDescent="0.25">
      <c r="B23" s="734"/>
      <c r="D23" s="416">
        <f t="shared" si="13"/>
        <v>13</v>
      </c>
      <c r="E23" s="534"/>
      <c r="F23" s="534"/>
      <c r="G23" s="534"/>
      <c r="H23" s="484"/>
      <c r="I23" s="484"/>
      <c r="J23" s="484"/>
      <c r="K23" s="586"/>
      <c r="L23" s="583"/>
      <c r="M23" s="583"/>
      <c r="N23" s="583"/>
      <c r="O23" s="583"/>
      <c r="P23" s="583"/>
      <c r="Q23" s="902"/>
      <c r="R23" s="661"/>
      <c r="S23" s="661"/>
      <c r="T23" s="661"/>
      <c r="U23" s="661"/>
      <c r="V23" s="661"/>
      <c r="W23" s="661"/>
      <c r="X23" s="661"/>
      <c r="Y23" s="661"/>
      <c r="Z23" s="661"/>
      <c r="AA23" s="661"/>
      <c r="AB23" s="5"/>
      <c r="AC23" s="646"/>
      <c r="AD23" s="649"/>
      <c r="AE23" s="649"/>
      <c r="AF23" s="730"/>
      <c r="AG23" s="646"/>
      <c r="AH23" s="416">
        <f t="shared" si="12"/>
        <v>13</v>
      </c>
      <c r="AI23" s="416" t="str">
        <f t="shared" si="1"/>
        <v/>
      </c>
      <c r="AJ23" s="416" t="str">
        <f t="shared" si="2"/>
        <v/>
      </c>
      <c r="AK23" s="416" t="str">
        <f t="shared" si="3"/>
        <v/>
      </c>
      <c r="AL23" s="731"/>
      <c r="AM23" s="479"/>
      <c r="AN23" s="479"/>
      <c r="AO23" s="584"/>
      <c r="AP23" s="584"/>
      <c r="AQ23" s="584"/>
      <c r="AR23" s="585" t="str">
        <f t="shared" si="4"/>
        <v/>
      </c>
      <c r="AS23" s="585" t="str">
        <f t="shared" si="5"/>
        <v/>
      </c>
      <c r="AT23" s="479"/>
      <c r="AU23" s="479"/>
      <c r="AV23" s="587" t="str">
        <f t="shared" si="6"/>
        <v/>
      </c>
      <c r="AW23" s="587" t="str">
        <f t="shared" si="7"/>
        <v/>
      </c>
      <c r="AX23" s="587" t="str">
        <f t="shared" si="8"/>
        <v/>
      </c>
      <c r="AY23" s="587" t="str">
        <f t="shared" si="9"/>
        <v/>
      </c>
      <c r="AZ23" s="587" t="str">
        <f t="shared" si="10"/>
        <v/>
      </c>
      <c r="BA23" s="587" t="str">
        <f t="shared" si="11"/>
        <v/>
      </c>
      <c r="BB23" s="648"/>
      <c r="BC23" s="646"/>
      <c r="BD23" s="649"/>
      <c r="BE23"/>
      <c r="BF23"/>
    </row>
    <row r="24" spans="2:58" s="24" customFormat="1" ht="13.5" customHeight="1" x14ac:dyDescent="0.25">
      <c r="B24" s="734"/>
      <c r="D24" s="416">
        <f t="shared" si="13"/>
        <v>14</v>
      </c>
      <c r="E24" s="534"/>
      <c r="F24" s="534"/>
      <c r="G24" s="534"/>
      <c r="H24" s="484"/>
      <c r="I24" s="484"/>
      <c r="J24" s="484"/>
      <c r="K24" s="586"/>
      <c r="L24" s="583"/>
      <c r="M24" s="583"/>
      <c r="N24" s="583"/>
      <c r="O24" s="583"/>
      <c r="P24" s="583"/>
      <c r="Q24" s="902"/>
      <c r="R24" s="661"/>
      <c r="S24" s="661"/>
      <c r="T24" s="661"/>
      <c r="U24" s="661"/>
      <c r="V24" s="661"/>
      <c r="W24" s="661"/>
      <c r="X24" s="661"/>
      <c r="Y24" s="661"/>
      <c r="Z24" s="661"/>
      <c r="AA24" s="661"/>
      <c r="AB24" s="5"/>
      <c r="AC24" s="646"/>
      <c r="AD24" s="649"/>
      <c r="AE24" s="649"/>
      <c r="AF24" s="730"/>
      <c r="AG24" s="646"/>
      <c r="AH24" s="416">
        <f t="shared" si="12"/>
        <v>14</v>
      </c>
      <c r="AI24" s="416" t="str">
        <f t="shared" si="1"/>
        <v/>
      </c>
      <c r="AJ24" s="416" t="str">
        <f t="shared" si="2"/>
        <v/>
      </c>
      <c r="AK24" s="416" t="str">
        <f t="shared" si="3"/>
        <v/>
      </c>
      <c r="AL24" s="731"/>
      <c r="AM24" s="479"/>
      <c r="AN24" s="479"/>
      <c r="AO24" s="584"/>
      <c r="AP24" s="584"/>
      <c r="AQ24" s="584"/>
      <c r="AR24" s="585" t="str">
        <f t="shared" si="4"/>
        <v/>
      </c>
      <c r="AS24" s="585" t="str">
        <f t="shared" si="5"/>
        <v/>
      </c>
      <c r="AT24" s="479"/>
      <c r="AU24" s="479"/>
      <c r="AV24" s="587" t="str">
        <f t="shared" si="6"/>
        <v/>
      </c>
      <c r="AW24" s="587" t="str">
        <f t="shared" si="7"/>
        <v/>
      </c>
      <c r="AX24" s="587" t="str">
        <f t="shared" si="8"/>
        <v/>
      </c>
      <c r="AY24" s="587" t="str">
        <f t="shared" si="9"/>
        <v/>
      </c>
      <c r="AZ24" s="587" t="str">
        <f t="shared" si="10"/>
        <v/>
      </c>
      <c r="BA24" s="587" t="str">
        <f t="shared" si="11"/>
        <v/>
      </c>
      <c r="BB24" s="648"/>
      <c r="BC24" s="646"/>
      <c r="BD24" s="649"/>
      <c r="BE24"/>
      <c r="BF24"/>
    </row>
    <row r="25" spans="2:58" s="24" customFormat="1" ht="13.5" customHeight="1" x14ac:dyDescent="0.25">
      <c r="B25" s="734"/>
      <c r="D25" s="416">
        <f t="shared" si="13"/>
        <v>15</v>
      </c>
      <c r="E25" s="534"/>
      <c r="F25" s="534"/>
      <c r="G25" s="534"/>
      <c r="H25" s="484"/>
      <c r="I25" s="484"/>
      <c r="J25" s="484"/>
      <c r="K25" s="586"/>
      <c r="L25" s="583"/>
      <c r="M25" s="583"/>
      <c r="N25" s="583"/>
      <c r="O25" s="583"/>
      <c r="P25" s="583"/>
      <c r="Q25" s="902"/>
      <c r="R25" s="661"/>
      <c r="S25" s="661"/>
      <c r="T25" s="661"/>
      <c r="U25" s="661"/>
      <c r="V25" s="661"/>
      <c r="W25" s="661"/>
      <c r="X25" s="661"/>
      <c r="Y25" s="661"/>
      <c r="Z25" s="661"/>
      <c r="AA25" s="661"/>
      <c r="AB25" s="5"/>
      <c r="AC25" s="646"/>
      <c r="AD25" s="649"/>
      <c r="AE25" s="649"/>
      <c r="AF25" s="730"/>
      <c r="AG25" s="646"/>
      <c r="AH25" s="416">
        <f t="shared" si="12"/>
        <v>15</v>
      </c>
      <c r="AI25" s="416" t="str">
        <f t="shared" si="1"/>
        <v/>
      </c>
      <c r="AJ25" s="416" t="str">
        <f t="shared" si="2"/>
        <v/>
      </c>
      <c r="AK25" s="416" t="str">
        <f t="shared" si="3"/>
        <v/>
      </c>
      <c r="AL25" s="731"/>
      <c r="AM25" s="479"/>
      <c r="AN25" s="479"/>
      <c r="AO25" s="584"/>
      <c r="AP25" s="584"/>
      <c r="AQ25" s="584"/>
      <c r="AR25" s="585" t="str">
        <f t="shared" si="4"/>
        <v/>
      </c>
      <c r="AS25" s="585" t="str">
        <f t="shared" si="5"/>
        <v/>
      </c>
      <c r="AT25" s="479"/>
      <c r="AU25" s="479"/>
      <c r="AV25" s="587" t="str">
        <f t="shared" si="6"/>
        <v/>
      </c>
      <c r="AW25" s="587" t="str">
        <f t="shared" si="7"/>
        <v/>
      </c>
      <c r="AX25" s="587" t="str">
        <f t="shared" si="8"/>
        <v/>
      </c>
      <c r="AY25" s="587" t="str">
        <f t="shared" si="9"/>
        <v/>
      </c>
      <c r="AZ25" s="587" t="str">
        <f t="shared" si="10"/>
        <v/>
      </c>
      <c r="BA25" s="587" t="str">
        <f t="shared" si="11"/>
        <v/>
      </c>
      <c r="BB25" s="648"/>
      <c r="BC25" s="646"/>
      <c r="BD25" s="649"/>
      <c r="BE25"/>
      <c r="BF25"/>
    </row>
    <row r="26" spans="2:58" s="24" customFormat="1" ht="13.5" customHeight="1" x14ac:dyDescent="0.25">
      <c r="B26" s="734"/>
      <c r="D26" s="416">
        <f t="shared" si="13"/>
        <v>16</v>
      </c>
      <c r="E26" s="534"/>
      <c r="F26" s="534"/>
      <c r="G26" s="534"/>
      <c r="H26" s="484"/>
      <c r="I26" s="484"/>
      <c r="J26" s="484"/>
      <c r="K26" s="586"/>
      <c r="L26" s="583"/>
      <c r="M26" s="583"/>
      <c r="N26" s="583"/>
      <c r="O26" s="583"/>
      <c r="P26" s="583"/>
      <c r="Q26" s="902"/>
      <c r="R26" s="661"/>
      <c r="S26" s="661"/>
      <c r="T26" s="661"/>
      <c r="U26" s="661"/>
      <c r="V26" s="661"/>
      <c r="W26" s="661"/>
      <c r="X26" s="661"/>
      <c r="Y26" s="661"/>
      <c r="Z26" s="661"/>
      <c r="AA26" s="661"/>
      <c r="AB26" s="5"/>
      <c r="AC26" s="646"/>
      <c r="AD26" s="649"/>
      <c r="AE26" s="649"/>
      <c r="AF26" s="730"/>
      <c r="AG26" s="646"/>
      <c r="AH26" s="416">
        <f t="shared" si="12"/>
        <v>16</v>
      </c>
      <c r="AI26" s="416" t="str">
        <f t="shared" si="1"/>
        <v/>
      </c>
      <c r="AJ26" s="416" t="str">
        <f t="shared" si="2"/>
        <v/>
      </c>
      <c r="AK26" s="416" t="str">
        <f t="shared" si="3"/>
        <v/>
      </c>
      <c r="AL26" s="731"/>
      <c r="AM26" s="479"/>
      <c r="AN26" s="479"/>
      <c r="AO26" s="584"/>
      <c r="AP26" s="584"/>
      <c r="AQ26" s="584"/>
      <c r="AR26" s="585" t="str">
        <f t="shared" si="4"/>
        <v/>
      </c>
      <c r="AS26" s="585" t="str">
        <f t="shared" si="5"/>
        <v/>
      </c>
      <c r="AT26" s="479"/>
      <c r="AU26" s="479"/>
      <c r="AV26" s="587" t="str">
        <f t="shared" si="6"/>
        <v/>
      </c>
      <c r="AW26" s="587" t="str">
        <f t="shared" si="7"/>
        <v/>
      </c>
      <c r="AX26" s="587" t="str">
        <f t="shared" si="8"/>
        <v/>
      </c>
      <c r="AY26" s="587" t="str">
        <f t="shared" si="9"/>
        <v/>
      </c>
      <c r="AZ26" s="587" t="str">
        <f t="shared" si="10"/>
        <v/>
      </c>
      <c r="BA26" s="587" t="str">
        <f t="shared" si="11"/>
        <v/>
      </c>
      <c r="BB26" s="648"/>
      <c r="BC26" s="646"/>
      <c r="BD26" s="649"/>
      <c r="BE26"/>
      <c r="BF26"/>
    </row>
    <row r="27" spans="2:58" s="24" customFormat="1" ht="13.5" customHeight="1" x14ac:dyDescent="0.25">
      <c r="B27" s="734"/>
      <c r="D27" s="416">
        <f t="shared" si="13"/>
        <v>17</v>
      </c>
      <c r="E27" s="534"/>
      <c r="F27" s="534"/>
      <c r="G27" s="534"/>
      <c r="H27" s="484"/>
      <c r="I27" s="484"/>
      <c r="J27" s="484"/>
      <c r="K27" s="586"/>
      <c r="L27" s="583"/>
      <c r="M27" s="583"/>
      <c r="N27" s="583"/>
      <c r="O27" s="583"/>
      <c r="P27" s="583"/>
      <c r="Q27" s="902"/>
      <c r="R27" s="661"/>
      <c r="S27" s="661"/>
      <c r="T27" s="661"/>
      <c r="U27" s="661"/>
      <c r="V27" s="661"/>
      <c r="W27" s="661"/>
      <c r="X27" s="661"/>
      <c r="Y27" s="661"/>
      <c r="Z27" s="661"/>
      <c r="AA27" s="661"/>
      <c r="AB27" s="5"/>
      <c r="AC27" s="646"/>
      <c r="AD27" s="649"/>
      <c r="AE27" s="649"/>
      <c r="AF27" s="730"/>
      <c r="AG27" s="646"/>
      <c r="AH27" s="416">
        <f t="shared" si="12"/>
        <v>17</v>
      </c>
      <c r="AI27" s="416" t="str">
        <f t="shared" si="1"/>
        <v/>
      </c>
      <c r="AJ27" s="416" t="str">
        <f t="shared" si="2"/>
        <v/>
      </c>
      <c r="AK27" s="416" t="str">
        <f t="shared" si="3"/>
        <v/>
      </c>
      <c r="AL27" s="731"/>
      <c r="AM27" s="479"/>
      <c r="AN27" s="479"/>
      <c r="AO27" s="584"/>
      <c r="AP27" s="584"/>
      <c r="AQ27" s="584"/>
      <c r="AR27" s="585" t="str">
        <f t="shared" si="4"/>
        <v/>
      </c>
      <c r="AS27" s="585" t="str">
        <f t="shared" si="5"/>
        <v/>
      </c>
      <c r="AT27" s="479"/>
      <c r="AU27" s="479"/>
      <c r="AV27" s="587" t="str">
        <f t="shared" si="6"/>
        <v/>
      </c>
      <c r="AW27" s="587" t="str">
        <f t="shared" si="7"/>
        <v/>
      </c>
      <c r="AX27" s="587" t="str">
        <f t="shared" si="8"/>
        <v/>
      </c>
      <c r="AY27" s="587" t="str">
        <f t="shared" si="9"/>
        <v/>
      </c>
      <c r="AZ27" s="587" t="str">
        <f t="shared" si="10"/>
        <v/>
      </c>
      <c r="BA27" s="587" t="str">
        <f t="shared" si="11"/>
        <v/>
      </c>
      <c r="BB27" s="648"/>
      <c r="BC27" s="646"/>
      <c r="BD27" s="649"/>
      <c r="BE27"/>
      <c r="BF27"/>
    </row>
    <row r="28" spans="2:58" s="24" customFormat="1" ht="13.5" customHeight="1" x14ac:dyDescent="0.25">
      <c r="B28" s="734"/>
      <c r="D28" s="416">
        <f t="shared" si="13"/>
        <v>18</v>
      </c>
      <c r="E28" s="534"/>
      <c r="F28" s="534"/>
      <c r="G28" s="534"/>
      <c r="H28" s="484"/>
      <c r="I28" s="484"/>
      <c r="J28" s="484"/>
      <c r="K28" s="586"/>
      <c r="L28" s="583"/>
      <c r="M28" s="583"/>
      <c r="N28" s="583"/>
      <c r="O28" s="583"/>
      <c r="P28" s="583"/>
      <c r="Q28" s="902"/>
      <c r="R28" s="661"/>
      <c r="S28" s="661"/>
      <c r="T28" s="661"/>
      <c r="U28" s="661"/>
      <c r="V28" s="661"/>
      <c r="W28" s="661"/>
      <c r="X28" s="661"/>
      <c r="Y28" s="661"/>
      <c r="Z28" s="661"/>
      <c r="AA28" s="661"/>
      <c r="AB28" s="5"/>
      <c r="AC28" s="646"/>
      <c r="AD28" s="649"/>
      <c r="AE28" s="649"/>
      <c r="AF28" s="730"/>
      <c r="AG28" s="646"/>
      <c r="AH28" s="416">
        <f t="shared" si="12"/>
        <v>18</v>
      </c>
      <c r="AI28" s="416" t="str">
        <f t="shared" si="1"/>
        <v/>
      </c>
      <c r="AJ28" s="416" t="str">
        <f t="shared" si="2"/>
        <v/>
      </c>
      <c r="AK28" s="416" t="str">
        <f t="shared" si="3"/>
        <v/>
      </c>
      <c r="AL28" s="731"/>
      <c r="AM28" s="479"/>
      <c r="AN28" s="479"/>
      <c r="AO28" s="584"/>
      <c r="AP28" s="584"/>
      <c r="AQ28" s="584"/>
      <c r="AR28" s="585" t="str">
        <f t="shared" si="4"/>
        <v/>
      </c>
      <c r="AS28" s="585" t="str">
        <f t="shared" si="5"/>
        <v/>
      </c>
      <c r="AT28" s="479"/>
      <c r="AU28" s="479"/>
      <c r="AV28" s="587" t="str">
        <f t="shared" si="6"/>
        <v/>
      </c>
      <c r="AW28" s="587" t="str">
        <f t="shared" si="7"/>
        <v/>
      </c>
      <c r="AX28" s="587" t="str">
        <f t="shared" si="8"/>
        <v/>
      </c>
      <c r="AY28" s="587" t="str">
        <f t="shared" si="9"/>
        <v/>
      </c>
      <c r="AZ28" s="587" t="str">
        <f t="shared" si="10"/>
        <v/>
      </c>
      <c r="BA28" s="587" t="str">
        <f t="shared" si="11"/>
        <v/>
      </c>
      <c r="BB28" s="648"/>
      <c r="BC28" s="646"/>
      <c r="BD28" s="649"/>
      <c r="BE28"/>
      <c r="BF28"/>
    </row>
    <row r="29" spans="2:58" s="24" customFormat="1" ht="13.5" customHeight="1" x14ac:dyDescent="0.25">
      <c r="B29" s="734"/>
      <c r="D29" s="416">
        <f t="shared" si="13"/>
        <v>19</v>
      </c>
      <c r="E29" s="534"/>
      <c r="F29" s="534"/>
      <c r="G29" s="534"/>
      <c r="H29" s="484"/>
      <c r="I29" s="484"/>
      <c r="J29" s="484"/>
      <c r="K29" s="586"/>
      <c r="L29" s="583"/>
      <c r="M29" s="583"/>
      <c r="N29" s="583"/>
      <c r="O29" s="583"/>
      <c r="P29" s="583"/>
      <c r="Q29" s="902"/>
      <c r="R29" s="661"/>
      <c r="S29" s="661"/>
      <c r="T29" s="661"/>
      <c r="U29" s="661"/>
      <c r="V29" s="661"/>
      <c r="W29" s="661"/>
      <c r="X29" s="661"/>
      <c r="Y29" s="661"/>
      <c r="Z29" s="661"/>
      <c r="AA29" s="661"/>
      <c r="AB29" s="5"/>
      <c r="AC29" s="646"/>
      <c r="AD29" s="649"/>
      <c r="AE29" s="649"/>
      <c r="AF29" s="730"/>
      <c r="AG29" s="646"/>
      <c r="AH29" s="416">
        <f t="shared" si="12"/>
        <v>19</v>
      </c>
      <c r="AI29" s="416" t="str">
        <f t="shared" si="1"/>
        <v/>
      </c>
      <c r="AJ29" s="416" t="str">
        <f t="shared" si="2"/>
        <v/>
      </c>
      <c r="AK29" s="416" t="str">
        <f t="shared" si="3"/>
        <v/>
      </c>
      <c r="AL29" s="731"/>
      <c r="AM29" s="479"/>
      <c r="AN29" s="479"/>
      <c r="AO29" s="584"/>
      <c r="AP29" s="584"/>
      <c r="AQ29" s="584"/>
      <c r="AR29" s="585" t="str">
        <f t="shared" si="4"/>
        <v/>
      </c>
      <c r="AS29" s="585" t="str">
        <f t="shared" si="5"/>
        <v/>
      </c>
      <c r="AT29" s="479"/>
      <c r="AU29" s="479"/>
      <c r="AV29" s="587" t="str">
        <f t="shared" si="6"/>
        <v/>
      </c>
      <c r="AW29" s="587" t="str">
        <f t="shared" si="7"/>
        <v/>
      </c>
      <c r="AX29" s="587" t="str">
        <f t="shared" si="8"/>
        <v/>
      </c>
      <c r="AY29" s="587" t="str">
        <f t="shared" si="9"/>
        <v/>
      </c>
      <c r="AZ29" s="587" t="str">
        <f t="shared" si="10"/>
        <v/>
      </c>
      <c r="BA29" s="587" t="str">
        <f t="shared" si="11"/>
        <v/>
      </c>
      <c r="BB29" s="648"/>
      <c r="BC29" s="646"/>
      <c r="BD29" s="649"/>
      <c r="BE29"/>
      <c r="BF29"/>
    </row>
    <row r="30" spans="2:58" s="24" customFormat="1" ht="13.5" customHeight="1" x14ac:dyDescent="0.25">
      <c r="B30" s="734"/>
      <c r="D30" s="416">
        <f t="shared" si="13"/>
        <v>20</v>
      </c>
      <c r="E30" s="534"/>
      <c r="F30" s="534"/>
      <c r="G30" s="534"/>
      <c r="H30" s="484"/>
      <c r="I30" s="484"/>
      <c r="J30" s="484"/>
      <c r="K30" s="586"/>
      <c r="L30" s="583"/>
      <c r="M30" s="583"/>
      <c r="N30" s="583"/>
      <c r="O30" s="583"/>
      <c r="P30" s="583"/>
      <c r="Q30" s="902"/>
      <c r="R30" s="661"/>
      <c r="S30" s="661"/>
      <c r="T30" s="661"/>
      <c r="U30" s="661"/>
      <c r="V30" s="661"/>
      <c r="W30" s="661"/>
      <c r="X30" s="661"/>
      <c r="Y30" s="661"/>
      <c r="Z30" s="661"/>
      <c r="AA30" s="661"/>
      <c r="AB30" s="5"/>
      <c r="AC30" s="646"/>
      <c r="AD30" s="649"/>
      <c r="AE30" s="649"/>
      <c r="AF30" s="730"/>
      <c r="AG30" s="646"/>
      <c r="AH30" s="416">
        <f t="shared" si="12"/>
        <v>20</v>
      </c>
      <c r="AI30" s="416" t="str">
        <f t="shared" si="1"/>
        <v/>
      </c>
      <c r="AJ30" s="416" t="str">
        <f t="shared" si="2"/>
        <v/>
      </c>
      <c r="AK30" s="416" t="str">
        <f t="shared" si="3"/>
        <v/>
      </c>
      <c r="AL30" s="731"/>
      <c r="AM30" s="479"/>
      <c r="AN30" s="479"/>
      <c r="AO30" s="584"/>
      <c r="AP30" s="584"/>
      <c r="AQ30" s="584"/>
      <c r="AR30" s="585" t="str">
        <f t="shared" si="4"/>
        <v/>
      </c>
      <c r="AS30" s="585" t="str">
        <f t="shared" si="5"/>
        <v/>
      </c>
      <c r="AT30" s="479"/>
      <c r="AU30" s="479"/>
      <c r="AV30" s="587" t="str">
        <f t="shared" si="6"/>
        <v/>
      </c>
      <c r="AW30" s="587" t="str">
        <f t="shared" si="7"/>
        <v/>
      </c>
      <c r="AX30" s="587" t="str">
        <f t="shared" si="8"/>
        <v/>
      </c>
      <c r="AY30" s="587" t="str">
        <f t="shared" si="9"/>
        <v/>
      </c>
      <c r="AZ30" s="587" t="str">
        <f t="shared" si="10"/>
        <v/>
      </c>
      <c r="BA30" s="587" t="str">
        <f t="shared" si="11"/>
        <v/>
      </c>
      <c r="BB30" s="648"/>
      <c r="BC30" s="646"/>
      <c r="BD30" s="649"/>
      <c r="BE30"/>
      <c r="BF30"/>
    </row>
    <row r="31" spans="2:58" s="24" customFormat="1" ht="13.5" customHeight="1" x14ac:dyDescent="0.25">
      <c r="B31" s="734"/>
      <c r="D31" s="416">
        <f t="shared" si="13"/>
        <v>21</v>
      </c>
      <c r="E31" s="534"/>
      <c r="F31" s="534"/>
      <c r="G31" s="534"/>
      <c r="H31" s="484"/>
      <c r="I31" s="484"/>
      <c r="J31" s="484"/>
      <c r="K31" s="586"/>
      <c r="L31" s="583"/>
      <c r="M31" s="583"/>
      <c r="N31" s="583"/>
      <c r="O31" s="583"/>
      <c r="P31" s="583"/>
      <c r="Q31" s="902"/>
      <c r="R31" s="661"/>
      <c r="S31" s="661"/>
      <c r="T31" s="661"/>
      <c r="U31" s="661"/>
      <c r="V31" s="661"/>
      <c r="W31" s="661"/>
      <c r="X31" s="661"/>
      <c r="Y31" s="661"/>
      <c r="Z31" s="661"/>
      <c r="AA31" s="661"/>
      <c r="AB31" s="5"/>
      <c r="AC31" s="646"/>
      <c r="AD31" s="649"/>
      <c r="AE31" s="649"/>
      <c r="AF31" s="730"/>
      <c r="AG31" s="646"/>
      <c r="AH31" s="416">
        <f t="shared" si="12"/>
        <v>21</v>
      </c>
      <c r="AI31" s="416" t="str">
        <f t="shared" si="1"/>
        <v/>
      </c>
      <c r="AJ31" s="416" t="str">
        <f t="shared" si="2"/>
        <v/>
      </c>
      <c r="AK31" s="416" t="str">
        <f t="shared" si="3"/>
        <v/>
      </c>
      <c r="AL31" s="731"/>
      <c r="AM31" s="479"/>
      <c r="AN31" s="479"/>
      <c r="AO31" s="584"/>
      <c r="AP31" s="584"/>
      <c r="AQ31" s="584"/>
      <c r="AR31" s="585" t="str">
        <f t="shared" si="4"/>
        <v/>
      </c>
      <c r="AS31" s="585" t="str">
        <f t="shared" si="5"/>
        <v/>
      </c>
      <c r="AT31" s="479"/>
      <c r="AU31" s="479"/>
      <c r="AV31" s="587" t="str">
        <f t="shared" si="6"/>
        <v/>
      </c>
      <c r="AW31" s="587" t="str">
        <f t="shared" si="7"/>
        <v/>
      </c>
      <c r="AX31" s="587" t="str">
        <f t="shared" si="8"/>
        <v/>
      </c>
      <c r="AY31" s="587" t="str">
        <f t="shared" si="9"/>
        <v/>
      </c>
      <c r="AZ31" s="587" t="str">
        <f t="shared" si="10"/>
        <v/>
      </c>
      <c r="BA31" s="587" t="str">
        <f t="shared" si="11"/>
        <v/>
      </c>
      <c r="BB31" s="648"/>
      <c r="BC31" s="646"/>
      <c r="BD31" s="649"/>
      <c r="BE31"/>
      <c r="BF31"/>
    </row>
    <row r="32" spans="2:58" s="24" customFormat="1" ht="13.5" customHeight="1" x14ac:dyDescent="0.25">
      <c r="B32" s="734"/>
      <c r="D32" s="416">
        <f t="shared" si="13"/>
        <v>22</v>
      </c>
      <c r="E32" s="534"/>
      <c r="F32" s="534"/>
      <c r="G32" s="534"/>
      <c r="H32" s="484"/>
      <c r="I32" s="484"/>
      <c r="J32" s="484"/>
      <c r="K32" s="586"/>
      <c r="L32" s="583"/>
      <c r="M32" s="583"/>
      <c r="N32" s="583"/>
      <c r="O32" s="583"/>
      <c r="P32" s="583"/>
      <c r="Q32" s="902"/>
      <c r="R32" s="661"/>
      <c r="S32" s="661"/>
      <c r="T32" s="661"/>
      <c r="U32" s="661"/>
      <c r="V32" s="661"/>
      <c r="W32" s="661"/>
      <c r="X32" s="661"/>
      <c r="Y32" s="661"/>
      <c r="Z32" s="661"/>
      <c r="AA32" s="661"/>
      <c r="AB32" s="5"/>
      <c r="AC32" s="646"/>
      <c r="AD32" s="649"/>
      <c r="AE32" s="649"/>
      <c r="AF32" s="730"/>
      <c r="AG32" s="646"/>
      <c r="AH32" s="416">
        <f t="shared" si="12"/>
        <v>22</v>
      </c>
      <c r="AI32" s="416" t="str">
        <f t="shared" si="1"/>
        <v/>
      </c>
      <c r="AJ32" s="416" t="str">
        <f t="shared" si="2"/>
        <v/>
      </c>
      <c r="AK32" s="416" t="str">
        <f t="shared" si="3"/>
        <v/>
      </c>
      <c r="AL32" s="731"/>
      <c r="AM32" s="479"/>
      <c r="AN32" s="479"/>
      <c r="AO32" s="584"/>
      <c r="AP32" s="584"/>
      <c r="AQ32" s="584"/>
      <c r="AR32" s="585" t="str">
        <f t="shared" si="4"/>
        <v/>
      </c>
      <c r="AS32" s="585" t="str">
        <f t="shared" si="5"/>
        <v/>
      </c>
      <c r="AT32" s="479"/>
      <c r="AU32" s="479"/>
      <c r="AV32" s="587" t="str">
        <f t="shared" si="6"/>
        <v/>
      </c>
      <c r="AW32" s="587" t="str">
        <f t="shared" si="7"/>
        <v/>
      </c>
      <c r="AX32" s="587" t="str">
        <f t="shared" si="8"/>
        <v/>
      </c>
      <c r="AY32" s="587" t="str">
        <f t="shared" si="9"/>
        <v/>
      </c>
      <c r="AZ32" s="587" t="str">
        <f t="shared" si="10"/>
        <v/>
      </c>
      <c r="BA32" s="587" t="str">
        <f t="shared" si="11"/>
        <v/>
      </c>
      <c r="BB32" s="648"/>
      <c r="BC32" s="646"/>
      <c r="BD32" s="649"/>
      <c r="BE32"/>
      <c r="BF32"/>
    </row>
    <row r="33" spans="2:58" s="24" customFormat="1" ht="13.5" customHeight="1" x14ac:dyDescent="0.25">
      <c r="B33" s="734"/>
      <c r="D33" s="416">
        <f t="shared" si="13"/>
        <v>23</v>
      </c>
      <c r="E33" s="534"/>
      <c r="F33" s="534"/>
      <c r="G33" s="534"/>
      <c r="H33" s="484"/>
      <c r="I33" s="484"/>
      <c r="J33" s="484"/>
      <c r="K33" s="586"/>
      <c r="L33" s="583"/>
      <c r="M33" s="583"/>
      <c r="N33" s="583"/>
      <c r="O33" s="583"/>
      <c r="P33" s="583"/>
      <c r="Q33" s="902"/>
      <c r="R33" s="661"/>
      <c r="S33" s="661"/>
      <c r="T33" s="661"/>
      <c r="U33" s="661"/>
      <c r="V33" s="661"/>
      <c r="W33" s="661"/>
      <c r="X33" s="661"/>
      <c r="Y33" s="661"/>
      <c r="Z33" s="661"/>
      <c r="AA33" s="661"/>
      <c r="AB33" s="5"/>
      <c r="AC33" s="646"/>
      <c r="AD33" s="649"/>
      <c r="AE33" s="649"/>
      <c r="AF33" s="730"/>
      <c r="AG33" s="646"/>
      <c r="AH33" s="416">
        <f t="shared" si="12"/>
        <v>23</v>
      </c>
      <c r="AI33" s="416" t="str">
        <f t="shared" si="1"/>
        <v/>
      </c>
      <c r="AJ33" s="416" t="str">
        <f t="shared" si="2"/>
        <v/>
      </c>
      <c r="AK33" s="416" t="str">
        <f t="shared" si="3"/>
        <v/>
      </c>
      <c r="AL33" s="731"/>
      <c r="AM33" s="479"/>
      <c r="AN33" s="479"/>
      <c r="AO33" s="584"/>
      <c r="AP33" s="584"/>
      <c r="AQ33" s="584"/>
      <c r="AR33" s="585" t="str">
        <f t="shared" si="4"/>
        <v/>
      </c>
      <c r="AS33" s="585" t="str">
        <f t="shared" si="5"/>
        <v/>
      </c>
      <c r="AT33" s="479"/>
      <c r="AU33" s="479"/>
      <c r="AV33" s="587" t="str">
        <f t="shared" si="6"/>
        <v/>
      </c>
      <c r="AW33" s="587" t="str">
        <f t="shared" si="7"/>
        <v/>
      </c>
      <c r="AX33" s="587" t="str">
        <f t="shared" si="8"/>
        <v/>
      </c>
      <c r="AY33" s="587" t="str">
        <f t="shared" si="9"/>
        <v/>
      </c>
      <c r="AZ33" s="587" t="str">
        <f t="shared" si="10"/>
        <v/>
      </c>
      <c r="BA33" s="587" t="str">
        <f t="shared" si="11"/>
        <v/>
      </c>
      <c r="BB33" s="648"/>
      <c r="BC33" s="646"/>
      <c r="BD33" s="649"/>
      <c r="BE33"/>
      <c r="BF33"/>
    </row>
    <row r="34" spans="2:58" s="24" customFormat="1" ht="13.5" customHeight="1" x14ac:dyDescent="0.25">
      <c r="B34" s="734"/>
      <c r="D34" s="416">
        <f t="shared" si="13"/>
        <v>24</v>
      </c>
      <c r="E34" s="534"/>
      <c r="F34" s="534"/>
      <c r="G34" s="534"/>
      <c r="H34" s="484"/>
      <c r="I34" s="484"/>
      <c r="J34" s="484"/>
      <c r="K34" s="586"/>
      <c r="L34" s="583"/>
      <c r="M34" s="583"/>
      <c r="N34" s="583"/>
      <c r="O34" s="583"/>
      <c r="P34" s="583"/>
      <c r="Q34" s="902"/>
      <c r="R34" s="661"/>
      <c r="S34" s="661"/>
      <c r="T34" s="661"/>
      <c r="U34" s="661"/>
      <c r="V34" s="661"/>
      <c r="W34" s="661"/>
      <c r="X34" s="661"/>
      <c r="Y34" s="661"/>
      <c r="Z34" s="661"/>
      <c r="AA34" s="661"/>
      <c r="AB34" s="5"/>
      <c r="AC34" s="646"/>
      <c r="AD34" s="649"/>
      <c r="AE34" s="649"/>
      <c r="AF34" s="730"/>
      <c r="AG34" s="646"/>
      <c r="AH34" s="416">
        <f t="shared" si="12"/>
        <v>24</v>
      </c>
      <c r="AI34" s="416" t="str">
        <f t="shared" si="1"/>
        <v/>
      </c>
      <c r="AJ34" s="416" t="str">
        <f t="shared" si="2"/>
        <v/>
      </c>
      <c r="AK34" s="416" t="str">
        <f t="shared" si="3"/>
        <v/>
      </c>
      <c r="AL34" s="731"/>
      <c r="AM34" s="479"/>
      <c r="AN34" s="479"/>
      <c r="AO34" s="584"/>
      <c r="AP34" s="584"/>
      <c r="AQ34" s="584"/>
      <c r="AR34" s="585" t="str">
        <f t="shared" si="4"/>
        <v/>
      </c>
      <c r="AS34" s="585" t="str">
        <f t="shared" si="5"/>
        <v/>
      </c>
      <c r="AT34" s="479"/>
      <c r="AU34" s="479"/>
      <c r="AV34" s="587" t="str">
        <f t="shared" si="6"/>
        <v/>
      </c>
      <c r="AW34" s="587" t="str">
        <f t="shared" si="7"/>
        <v/>
      </c>
      <c r="AX34" s="587" t="str">
        <f t="shared" si="8"/>
        <v/>
      </c>
      <c r="AY34" s="587" t="str">
        <f t="shared" si="9"/>
        <v/>
      </c>
      <c r="AZ34" s="587" t="str">
        <f t="shared" si="10"/>
        <v/>
      </c>
      <c r="BA34" s="587" t="str">
        <f t="shared" si="11"/>
        <v/>
      </c>
      <c r="BB34" s="648"/>
      <c r="BC34" s="646"/>
      <c r="BD34" s="649"/>
      <c r="BE34"/>
      <c r="BF34"/>
    </row>
    <row r="35" spans="2:58" s="24" customFormat="1" ht="13.5" customHeight="1" x14ac:dyDescent="0.25">
      <c r="B35" s="734"/>
      <c r="D35" s="416">
        <f t="shared" si="13"/>
        <v>25</v>
      </c>
      <c r="E35" s="534"/>
      <c r="F35" s="534"/>
      <c r="G35" s="534"/>
      <c r="H35" s="484"/>
      <c r="I35" s="484"/>
      <c r="J35" s="484"/>
      <c r="K35" s="586"/>
      <c r="L35" s="583"/>
      <c r="M35" s="583"/>
      <c r="N35" s="583"/>
      <c r="O35" s="583"/>
      <c r="P35" s="583"/>
      <c r="Q35" s="902"/>
      <c r="R35" s="661"/>
      <c r="S35" s="661"/>
      <c r="T35" s="661"/>
      <c r="U35" s="661"/>
      <c r="V35" s="661"/>
      <c r="W35" s="661"/>
      <c r="X35" s="661"/>
      <c r="Y35" s="661"/>
      <c r="Z35" s="661"/>
      <c r="AA35" s="661"/>
      <c r="AB35" s="5"/>
      <c r="AC35" s="646"/>
      <c r="AD35" s="649"/>
      <c r="AE35" s="649"/>
      <c r="AF35" s="730"/>
      <c r="AG35" s="646"/>
      <c r="AH35" s="416">
        <f t="shared" si="12"/>
        <v>25</v>
      </c>
      <c r="AI35" s="416" t="str">
        <f t="shared" si="1"/>
        <v/>
      </c>
      <c r="AJ35" s="416" t="str">
        <f t="shared" si="2"/>
        <v/>
      </c>
      <c r="AK35" s="416" t="str">
        <f t="shared" si="3"/>
        <v/>
      </c>
      <c r="AL35" s="731"/>
      <c r="AM35" s="479"/>
      <c r="AN35" s="479"/>
      <c r="AO35" s="584"/>
      <c r="AP35" s="584"/>
      <c r="AQ35" s="584"/>
      <c r="AR35" s="585" t="str">
        <f t="shared" si="4"/>
        <v/>
      </c>
      <c r="AS35" s="585" t="str">
        <f t="shared" si="5"/>
        <v/>
      </c>
      <c r="AT35" s="479"/>
      <c r="AU35" s="479"/>
      <c r="AV35" s="587" t="str">
        <f t="shared" si="6"/>
        <v/>
      </c>
      <c r="AW35" s="587" t="str">
        <f t="shared" si="7"/>
        <v/>
      </c>
      <c r="AX35" s="587" t="str">
        <f t="shared" si="8"/>
        <v/>
      </c>
      <c r="AY35" s="587" t="str">
        <f t="shared" si="9"/>
        <v/>
      </c>
      <c r="AZ35" s="587" t="str">
        <f t="shared" si="10"/>
        <v/>
      </c>
      <c r="BA35" s="587" t="str">
        <f t="shared" si="11"/>
        <v/>
      </c>
      <c r="BB35" s="648"/>
      <c r="BC35" s="646"/>
      <c r="BD35" s="649"/>
      <c r="BE35"/>
      <c r="BF35"/>
    </row>
    <row r="36" spans="2:58" s="24" customFormat="1" ht="13.5" customHeight="1" x14ac:dyDescent="0.25">
      <c r="B36" s="734"/>
      <c r="D36" s="416">
        <f t="shared" si="13"/>
        <v>26</v>
      </c>
      <c r="E36" s="534"/>
      <c r="F36" s="534"/>
      <c r="G36" s="534"/>
      <c r="H36" s="484"/>
      <c r="I36" s="484"/>
      <c r="J36" s="484"/>
      <c r="K36" s="586"/>
      <c r="L36" s="583"/>
      <c r="M36" s="583"/>
      <c r="N36" s="583"/>
      <c r="O36" s="583"/>
      <c r="P36" s="583"/>
      <c r="Q36" s="902"/>
      <c r="R36" s="661"/>
      <c r="S36" s="661"/>
      <c r="T36" s="661"/>
      <c r="U36" s="661"/>
      <c r="V36" s="661"/>
      <c r="W36" s="661"/>
      <c r="X36" s="661"/>
      <c r="Y36" s="661"/>
      <c r="Z36" s="661"/>
      <c r="AA36" s="661"/>
      <c r="AB36" s="5"/>
      <c r="AC36" s="646"/>
      <c r="AD36" s="649"/>
      <c r="AE36" s="649"/>
      <c r="AF36" s="730"/>
      <c r="AG36" s="646"/>
      <c r="AH36" s="416">
        <f t="shared" si="12"/>
        <v>26</v>
      </c>
      <c r="AI36" s="416" t="str">
        <f t="shared" si="1"/>
        <v/>
      </c>
      <c r="AJ36" s="416" t="str">
        <f t="shared" si="2"/>
        <v/>
      </c>
      <c r="AK36" s="416" t="str">
        <f t="shared" si="3"/>
        <v/>
      </c>
      <c r="AL36" s="731"/>
      <c r="AM36" s="479"/>
      <c r="AN36" s="479"/>
      <c r="AO36" s="584"/>
      <c r="AP36" s="584"/>
      <c r="AQ36" s="584"/>
      <c r="AR36" s="585" t="str">
        <f t="shared" si="4"/>
        <v/>
      </c>
      <c r="AS36" s="585" t="str">
        <f t="shared" si="5"/>
        <v/>
      </c>
      <c r="AT36" s="479"/>
      <c r="AU36" s="479"/>
      <c r="AV36" s="587" t="str">
        <f t="shared" si="6"/>
        <v/>
      </c>
      <c r="AW36" s="587" t="str">
        <f t="shared" si="7"/>
        <v/>
      </c>
      <c r="AX36" s="587" t="str">
        <f t="shared" si="8"/>
        <v/>
      </c>
      <c r="AY36" s="587" t="str">
        <f t="shared" si="9"/>
        <v/>
      </c>
      <c r="AZ36" s="587" t="str">
        <f t="shared" si="10"/>
        <v/>
      </c>
      <c r="BA36" s="587" t="str">
        <f t="shared" si="11"/>
        <v/>
      </c>
      <c r="BB36" s="648"/>
      <c r="BC36" s="646"/>
      <c r="BD36" s="649"/>
      <c r="BE36"/>
      <c r="BF36"/>
    </row>
    <row r="37" spans="2:58" s="24" customFormat="1" ht="13.5" customHeight="1" x14ac:dyDescent="0.25">
      <c r="B37" s="734"/>
      <c r="D37" s="416">
        <f t="shared" si="13"/>
        <v>27</v>
      </c>
      <c r="E37" s="534"/>
      <c r="F37" s="534"/>
      <c r="G37" s="534"/>
      <c r="H37" s="484"/>
      <c r="I37" s="484"/>
      <c r="J37" s="484"/>
      <c r="K37" s="586"/>
      <c r="L37" s="583"/>
      <c r="M37" s="583"/>
      <c r="N37" s="583"/>
      <c r="O37" s="583"/>
      <c r="P37" s="583"/>
      <c r="Q37" s="902"/>
      <c r="R37" s="661"/>
      <c r="S37" s="661"/>
      <c r="T37" s="661"/>
      <c r="U37" s="661"/>
      <c r="V37" s="661"/>
      <c r="W37" s="661"/>
      <c r="X37" s="661"/>
      <c r="Y37" s="661"/>
      <c r="Z37" s="661"/>
      <c r="AA37" s="661"/>
      <c r="AB37" s="5"/>
      <c r="AC37" s="646"/>
      <c r="AD37" s="649"/>
      <c r="AE37" s="649"/>
      <c r="AF37" s="730"/>
      <c r="AG37" s="646"/>
      <c r="AH37" s="416">
        <f t="shared" si="12"/>
        <v>27</v>
      </c>
      <c r="AI37" s="416" t="str">
        <f t="shared" si="1"/>
        <v/>
      </c>
      <c r="AJ37" s="416" t="str">
        <f t="shared" si="2"/>
        <v/>
      </c>
      <c r="AK37" s="416" t="str">
        <f t="shared" si="3"/>
        <v/>
      </c>
      <c r="AL37" s="731"/>
      <c r="AM37" s="479"/>
      <c r="AN37" s="479"/>
      <c r="AO37" s="584"/>
      <c r="AP37" s="584"/>
      <c r="AQ37" s="584"/>
      <c r="AR37" s="585" t="str">
        <f t="shared" si="4"/>
        <v/>
      </c>
      <c r="AS37" s="585" t="str">
        <f t="shared" si="5"/>
        <v/>
      </c>
      <c r="AT37" s="479"/>
      <c r="AU37" s="479"/>
      <c r="AV37" s="587" t="str">
        <f t="shared" si="6"/>
        <v/>
      </c>
      <c r="AW37" s="587" t="str">
        <f t="shared" si="7"/>
        <v/>
      </c>
      <c r="AX37" s="587" t="str">
        <f t="shared" si="8"/>
        <v/>
      </c>
      <c r="AY37" s="587" t="str">
        <f t="shared" si="9"/>
        <v/>
      </c>
      <c r="AZ37" s="587" t="str">
        <f t="shared" si="10"/>
        <v/>
      </c>
      <c r="BA37" s="587" t="str">
        <f t="shared" si="11"/>
        <v/>
      </c>
      <c r="BB37" s="648"/>
      <c r="BC37" s="646"/>
      <c r="BD37" s="649"/>
      <c r="BE37"/>
      <c r="BF37"/>
    </row>
    <row r="38" spans="2:58" s="24" customFormat="1" ht="13.5" customHeight="1" x14ac:dyDescent="0.25">
      <c r="B38" s="734"/>
      <c r="D38" s="416">
        <f t="shared" si="13"/>
        <v>28</v>
      </c>
      <c r="E38" s="534"/>
      <c r="F38" s="534"/>
      <c r="G38" s="534"/>
      <c r="H38" s="484"/>
      <c r="I38" s="484"/>
      <c r="J38" s="484"/>
      <c r="K38" s="586"/>
      <c r="L38" s="583"/>
      <c r="M38" s="583"/>
      <c r="N38" s="583"/>
      <c r="O38" s="583"/>
      <c r="P38" s="583"/>
      <c r="Q38" s="902"/>
      <c r="R38" s="661"/>
      <c r="S38" s="661"/>
      <c r="T38" s="661"/>
      <c r="U38" s="661"/>
      <c r="V38" s="661"/>
      <c r="W38" s="661"/>
      <c r="X38" s="661"/>
      <c r="Y38" s="661"/>
      <c r="Z38" s="661"/>
      <c r="AA38" s="661"/>
      <c r="AB38" s="5"/>
      <c r="AC38" s="646"/>
      <c r="AD38" s="649"/>
      <c r="AE38" s="649"/>
      <c r="AF38" s="730"/>
      <c r="AG38" s="646"/>
      <c r="AH38" s="416">
        <f t="shared" si="12"/>
        <v>28</v>
      </c>
      <c r="AI38" s="416" t="str">
        <f t="shared" si="1"/>
        <v/>
      </c>
      <c r="AJ38" s="416" t="str">
        <f t="shared" si="2"/>
        <v/>
      </c>
      <c r="AK38" s="416" t="str">
        <f t="shared" si="3"/>
        <v/>
      </c>
      <c r="AL38" s="731"/>
      <c r="AM38" s="479"/>
      <c r="AN38" s="479"/>
      <c r="AO38" s="584"/>
      <c r="AP38" s="584"/>
      <c r="AQ38" s="584"/>
      <c r="AR38" s="585" t="str">
        <f t="shared" si="4"/>
        <v/>
      </c>
      <c r="AS38" s="585" t="str">
        <f t="shared" si="5"/>
        <v/>
      </c>
      <c r="AT38" s="479"/>
      <c r="AU38" s="479"/>
      <c r="AV38" s="587" t="str">
        <f t="shared" si="6"/>
        <v/>
      </c>
      <c r="AW38" s="587" t="str">
        <f t="shared" si="7"/>
        <v/>
      </c>
      <c r="AX38" s="587" t="str">
        <f t="shared" si="8"/>
        <v/>
      </c>
      <c r="AY38" s="587" t="str">
        <f t="shared" si="9"/>
        <v/>
      </c>
      <c r="AZ38" s="587" t="str">
        <f t="shared" si="10"/>
        <v/>
      </c>
      <c r="BA38" s="587" t="str">
        <f t="shared" si="11"/>
        <v/>
      </c>
      <c r="BB38" s="648"/>
      <c r="BC38" s="646"/>
      <c r="BD38" s="649"/>
      <c r="BE38"/>
      <c r="BF38"/>
    </row>
    <row r="39" spans="2:58" s="24" customFormat="1" ht="13.5" customHeight="1" x14ac:dyDescent="0.25">
      <c r="B39" s="734"/>
      <c r="D39" s="416">
        <f t="shared" si="13"/>
        <v>29</v>
      </c>
      <c r="E39" s="534"/>
      <c r="F39" s="534"/>
      <c r="G39" s="534"/>
      <c r="H39" s="484"/>
      <c r="I39" s="484"/>
      <c r="J39" s="484"/>
      <c r="K39" s="586"/>
      <c r="L39" s="583"/>
      <c r="M39" s="583"/>
      <c r="N39" s="583"/>
      <c r="O39" s="583"/>
      <c r="P39" s="583"/>
      <c r="Q39" s="902"/>
      <c r="R39" s="661"/>
      <c r="S39" s="661"/>
      <c r="T39" s="661"/>
      <c r="U39" s="661"/>
      <c r="V39" s="661"/>
      <c r="W39" s="661"/>
      <c r="X39" s="661"/>
      <c r="Y39" s="661"/>
      <c r="Z39" s="661"/>
      <c r="AA39" s="661"/>
      <c r="AB39" s="5"/>
      <c r="AC39" s="646"/>
      <c r="AD39" s="649"/>
      <c r="AE39" s="649"/>
      <c r="AF39" s="730"/>
      <c r="AG39" s="646"/>
      <c r="AH39" s="416">
        <f t="shared" si="12"/>
        <v>29</v>
      </c>
      <c r="AI39" s="416" t="str">
        <f t="shared" si="1"/>
        <v/>
      </c>
      <c r="AJ39" s="416" t="str">
        <f t="shared" si="2"/>
        <v/>
      </c>
      <c r="AK39" s="416" t="str">
        <f t="shared" si="3"/>
        <v/>
      </c>
      <c r="AL39" s="731"/>
      <c r="AM39" s="479"/>
      <c r="AN39" s="479"/>
      <c r="AO39" s="584"/>
      <c r="AP39" s="584"/>
      <c r="AQ39" s="584"/>
      <c r="AR39" s="585" t="str">
        <f t="shared" si="4"/>
        <v/>
      </c>
      <c r="AS39" s="585" t="str">
        <f t="shared" si="5"/>
        <v/>
      </c>
      <c r="AT39" s="479"/>
      <c r="AU39" s="479"/>
      <c r="AV39" s="587" t="str">
        <f t="shared" si="6"/>
        <v/>
      </c>
      <c r="AW39" s="587" t="str">
        <f t="shared" si="7"/>
        <v/>
      </c>
      <c r="AX39" s="587" t="str">
        <f t="shared" si="8"/>
        <v/>
      </c>
      <c r="AY39" s="587" t="str">
        <f t="shared" si="9"/>
        <v/>
      </c>
      <c r="AZ39" s="587" t="str">
        <f t="shared" si="10"/>
        <v/>
      </c>
      <c r="BA39" s="587" t="str">
        <f t="shared" si="11"/>
        <v/>
      </c>
      <c r="BB39" s="648"/>
      <c r="BC39" s="646"/>
      <c r="BD39" s="649"/>
      <c r="BE39"/>
      <c r="BF39"/>
    </row>
    <row r="40" spans="2:58" s="24" customFormat="1" ht="13.5" customHeight="1" x14ac:dyDescent="0.25">
      <c r="B40" s="734"/>
      <c r="D40" s="416">
        <f>D39+1</f>
        <v>30</v>
      </c>
      <c r="E40" s="534"/>
      <c r="F40" s="534"/>
      <c r="G40" s="534"/>
      <c r="H40" s="484"/>
      <c r="I40" s="484"/>
      <c r="J40" s="484"/>
      <c r="K40" s="586"/>
      <c r="L40" s="583"/>
      <c r="M40" s="583"/>
      <c r="N40" s="583"/>
      <c r="O40" s="583"/>
      <c r="P40" s="583"/>
      <c r="Q40" s="902"/>
      <c r="R40" s="661"/>
      <c r="S40" s="661"/>
      <c r="T40" s="661"/>
      <c r="U40" s="661"/>
      <c r="V40" s="661"/>
      <c r="W40" s="661"/>
      <c r="X40" s="661"/>
      <c r="Y40" s="661"/>
      <c r="Z40" s="661"/>
      <c r="AA40" s="661"/>
      <c r="AB40" s="5"/>
      <c r="AC40" s="646"/>
      <c r="AD40" s="649"/>
      <c r="AE40" s="649"/>
      <c r="AF40" s="730"/>
      <c r="AG40" s="646"/>
      <c r="AH40" s="416">
        <f>AH39+1</f>
        <v>30</v>
      </c>
      <c r="AI40" s="416" t="str">
        <f t="shared" si="1"/>
        <v/>
      </c>
      <c r="AJ40" s="416" t="str">
        <f t="shared" si="2"/>
        <v/>
      </c>
      <c r="AK40" s="416" t="str">
        <f t="shared" si="3"/>
        <v/>
      </c>
      <c r="AL40" s="731"/>
      <c r="AM40" s="479"/>
      <c r="AN40" s="479"/>
      <c r="AO40" s="584"/>
      <c r="AP40" s="584"/>
      <c r="AQ40" s="584"/>
      <c r="AR40" s="585" t="str">
        <f t="shared" si="4"/>
        <v/>
      </c>
      <c r="AS40" s="585" t="str">
        <f t="shared" si="5"/>
        <v/>
      </c>
      <c r="AT40" s="479"/>
      <c r="AU40" s="479"/>
      <c r="AV40" s="587" t="str">
        <f t="shared" si="6"/>
        <v/>
      </c>
      <c r="AW40" s="587" t="str">
        <f t="shared" si="7"/>
        <v/>
      </c>
      <c r="AX40" s="587" t="str">
        <f t="shared" si="8"/>
        <v/>
      </c>
      <c r="AY40" s="587" t="str">
        <f t="shared" si="9"/>
        <v/>
      </c>
      <c r="AZ40" s="587" t="str">
        <f t="shared" si="10"/>
        <v/>
      </c>
      <c r="BA40" s="587" t="str">
        <f t="shared" si="11"/>
        <v/>
      </c>
      <c r="BB40" s="648"/>
      <c r="BC40" s="646"/>
      <c r="BD40" s="649"/>
      <c r="BE40"/>
      <c r="BF40"/>
    </row>
    <row r="41" spans="2:58" s="24" customFormat="1" ht="13.5" customHeight="1" x14ac:dyDescent="0.25">
      <c r="B41" s="734"/>
      <c r="D41" s="416">
        <f>D40+1</f>
        <v>31</v>
      </c>
      <c r="E41" s="534"/>
      <c r="F41" s="534"/>
      <c r="G41" s="534"/>
      <c r="H41" s="484"/>
      <c r="I41" s="484"/>
      <c r="J41" s="484"/>
      <c r="K41" s="586"/>
      <c r="L41" s="583"/>
      <c r="M41" s="583"/>
      <c r="N41" s="583"/>
      <c r="O41" s="583"/>
      <c r="P41" s="571"/>
      <c r="Q41" s="902"/>
      <c r="R41" s="661"/>
      <c r="S41" s="661"/>
      <c r="T41" s="661"/>
      <c r="U41" s="661"/>
      <c r="V41" s="661"/>
      <c r="W41" s="661"/>
      <c r="X41" s="661"/>
      <c r="Y41" s="661"/>
      <c r="Z41" s="661"/>
      <c r="AA41" s="661"/>
      <c r="AB41" s="5"/>
      <c r="AC41" s="646"/>
      <c r="AD41" s="649"/>
      <c r="AE41" s="649"/>
      <c r="AF41" s="730"/>
      <c r="AG41" s="646"/>
      <c r="AH41" s="416">
        <f>AH40+1</f>
        <v>31</v>
      </c>
      <c r="AI41" s="416" t="str">
        <f t="shared" si="1"/>
        <v/>
      </c>
      <c r="AJ41" s="416" t="str">
        <f t="shared" si="2"/>
        <v/>
      </c>
      <c r="AK41" s="416" t="str">
        <f t="shared" ref="AK41:AK70" si="14">IF(G41="","",G41)</f>
        <v/>
      </c>
      <c r="AL41" s="731"/>
      <c r="AM41" s="479"/>
      <c r="AN41" s="479"/>
      <c r="AO41" s="584"/>
      <c r="AP41" s="584"/>
      <c r="AQ41" s="584"/>
      <c r="AR41" s="585" t="str">
        <f t="shared" si="4"/>
        <v/>
      </c>
      <c r="AS41" s="585" t="str">
        <f t="shared" si="5"/>
        <v/>
      </c>
      <c r="AT41" s="479"/>
      <c r="AU41" s="479"/>
      <c r="AV41" s="587" t="str">
        <f t="shared" si="6"/>
        <v/>
      </c>
      <c r="AW41" s="587" t="str">
        <f t="shared" ref="AW41:AW72" si="15">IF(L41="○",IF(AS41="",AO41,AS41),"")</f>
        <v/>
      </c>
      <c r="AX41" s="587" t="str">
        <f t="shared" si="8"/>
        <v/>
      </c>
      <c r="AY41" s="587" t="str">
        <f t="shared" si="9"/>
        <v/>
      </c>
      <c r="AZ41" s="587" t="str">
        <f t="shared" si="10"/>
        <v/>
      </c>
      <c r="BA41" s="587" t="str">
        <f t="shared" si="11"/>
        <v/>
      </c>
      <c r="BB41" s="648"/>
      <c r="BC41" s="646"/>
      <c r="BD41" s="649"/>
      <c r="BE41"/>
      <c r="BF41"/>
    </row>
    <row r="42" spans="2:58" s="24" customFormat="1" ht="13.5" customHeight="1" x14ac:dyDescent="0.25">
      <c r="B42" s="734"/>
      <c r="D42" s="416">
        <f t="shared" ref="D42:D69" si="16">D41+1</f>
        <v>32</v>
      </c>
      <c r="E42" s="534"/>
      <c r="F42" s="534"/>
      <c r="G42" s="534"/>
      <c r="H42" s="484"/>
      <c r="I42" s="484"/>
      <c r="J42" s="484"/>
      <c r="K42" s="586"/>
      <c r="L42" s="583"/>
      <c r="M42" s="583"/>
      <c r="N42" s="583"/>
      <c r="O42" s="583"/>
      <c r="P42" s="583"/>
      <c r="Q42" s="902"/>
      <c r="R42" s="661"/>
      <c r="S42" s="661"/>
      <c r="T42" s="661"/>
      <c r="U42" s="661"/>
      <c r="V42" s="661"/>
      <c r="W42" s="661"/>
      <c r="X42" s="661"/>
      <c r="Y42" s="661"/>
      <c r="Z42" s="661"/>
      <c r="AA42" s="661"/>
      <c r="AB42" s="5"/>
      <c r="AC42" s="646"/>
      <c r="AD42" s="649"/>
      <c r="AE42" s="649"/>
      <c r="AF42" s="730"/>
      <c r="AG42" s="646"/>
      <c r="AH42" s="416">
        <f t="shared" ref="AH42:AH69" si="17">AH41+1</f>
        <v>32</v>
      </c>
      <c r="AI42" s="416" t="str">
        <f t="shared" si="1"/>
        <v/>
      </c>
      <c r="AJ42" s="416" t="str">
        <f t="shared" si="2"/>
        <v/>
      </c>
      <c r="AK42" s="416" t="str">
        <f t="shared" si="14"/>
        <v/>
      </c>
      <c r="AL42" s="731"/>
      <c r="AM42" s="479"/>
      <c r="AN42" s="479"/>
      <c r="AO42" s="584"/>
      <c r="AP42" s="584"/>
      <c r="AQ42" s="584"/>
      <c r="AR42" s="585" t="str">
        <f t="shared" si="4"/>
        <v/>
      </c>
      <c r="AS42" s="585" t="str">
        <f t="shared" si="5"/>
        <v/>
      </c>
      <c r="AT42" s="479"/>
      <c r="AU42" s="479"/>
      <c r="AV42" s="587" t="str">
        <f t="shared" si="6"/>
        <v/>
      </c>
      <c r="AW42" s="587" t="str">
        <f t="shared" si="15"/>
        <v/>
      </c>
      <c r="AX42" s="587" t="str">
        <f t="shared" si="8"/>
        <v/>
      </c>
      <c r="AY42" s="587" t="str">
        <f t="shared" si="9"/>
        <v/>
      </c>
      <c r="AZ42" s="587" t="str">
        <f t="shared" si="10"/>
        <v/>
      </c>
      <c r="BA42" s="587" t="str">
        <f t="shared" si="11"/>
        <v/>
      </c>
      <c r="BB42" s="648"/>
      <c r="BC42" s="646"/>
      <c r="BD42" s="649"/>
      <c r="BE42"/>
      <c r="BF42"/>
    </row>
    <row r="43" spans="2:58" s="24" customFormat="1" ht="13.5" customHeight="1" x14ac:dyDescent="0.25">
      <c r="B43" s="734"/>
      <c r="D43" s="416">
        <f t="shared" si="16"/>
        <v>33</v>
      </c>
      <c r="E43" s="534"/>
      <c r="F43" s="534"/>
      <c r="G43" s="534"/>
      <c r="H43" s="484"/>
      <c r="I43" s="484"/>
      <c r="J43" s="484"/>
      <c r="K43" s="586"/>
      <c r="L43" s="583"/>
      <c r="M43" s="583"/>
      <c r="N43" s="583"/>
      <c r="O43" s="583"/>
      <c r="P43" s="583"/>
      <c r="Q43" s="902"/>
      <c r="R43" s="661"/>
      <c r="S43" s="661"/>
      <c r="T43" s="661"/>
      <c r="U43" s="661"/>
      <c r="V43" s="661"/>
      <c r="W43" s="661"/>
      <c r="X43" s="661"/>
      <c r="Y43" s="661"/>
      <c r="Z43" s="661"/>
      <c r="AA43" s="661"/>
      <c r="AB43" s="5"/>
      <c r="AC43" s="646"/>
      <c r="AD43" s="649"/>
      <c r="AE43" s="649"/>
      <c r="AF43" s="730"/>
      <c r="AG43" s="646"/>
      <c r="AH43" s="416">
        <f t="shared" si="17"/>
        <v>33</v>
      </c>
      <c r="AI43" s="416" t="str">
        <f t="shared" ref="AI43:AI74" si="18">IF(E43="","",E43)</f>
        <v/>
      </c>
      <c r="AJ43" s="416" t="str">
        <f t="shared" ref="AJ43:AJ74" si="19">IF(F43="","",F43)</f>
        <v/>
      </c>
      <c r="AK43" s="416" t="str">
        <f t="shared" si="14"/>
        <v/>
      </c>
      <c r="AL43" s="731"/>
      <c r="AM43" s="479"/>
      <c r="AN43" s="479"/>
      <c r="AO43" s="584"/>
      <c r="AP43" s="584"/>
      <c r="AQ43" s="584"/>
      <c r="AR43" s="585" t="str">
        <f t="shared" ref="AR43:AR74" si="20">IF(OR(H43="",I43="",K43=""),"",H43*3.6/1000*K43*AM43*AO43+I43*3.6/1000*K43*AN43*AP43)</f>
        <v/>
      </c>
      <c r="AS43" s="585" t="str">
        <f t="shared" ref="AS43:AS74" si="21">IF(OR(J43="",K43="",),"",J43/1000*K43*(AM43+AN43)*AQ43)</f>
        <v/>
      </c>
      <c r="AT43" s="479"/>
      <c r="AU43" s="479"/>
      <c r="AV43" s="587" t="str">
        <f t="shared" ref="AV43:AV74" si="22">IF(L43="○",IF(AT43="",AR43,AT43),"")</f>
        <v/>
      </c>
      <c r="AW43" s="587" t="str">
        <f t="shared" si="15"/>
        <v/>
      </c>
      <c r="AX43" s="587" t="str">
        <f t="shared" ref="AX43:AX74" si="23">IF(M43="○",IF(AT43="",AR43,AT43),"")</f>
        <v/>
      </c>
      <c r="AY43" s="587" t="str">
        <f t="shared" ref="AY43:AY74" si="24">IF(M43="○",IF(AU43="",AS43,AU43),"")</f>
        <v/>
      </c>
      <c r="AZ43" s="587" t="str">
        <f t="shared" ref="AZ43:AZ74" si="25">IF(N43="○",IF(AT43="",AR43,AT43),"")</f>
        <v/>
      </c>
      <c r="BA43" s="587" t="str">
        <f t="shared" ref="BA43:BA74" si="26">IF(N43="○",IF(AU43="",AS43,AU43),"")</f>
        <v/>
      </c>
      <c r="BB43" s="648"/>
      <c r="BC43" s="646"/>
      <c r="BD43" s="649"/>
      <c r="BE43"/>
      <c r="BF43"/>
    </row>
    <row r="44" spans="2:58" s="24" customFormat="1" ht="13.5" customHeight="1" x14ac:dyDescent="0.25">
      <c r="B44" s="734"/>
      <c r="D44" s="416">
        <f t="shared" si="16"/>
        <v>34</v>
      </c>
      <c r="E44" s="534"/>
      <c r="F44" s="534"/>
      <c r="G44" s="534"/>
      <c r="H44" s="484"/>
      <c r="I44" s="484"/>
      <c r="J44" s="484"/>
      <c r="K44" s="586"/>
      <c r="L44" s="583"/>
      <c r="M44" s="583"/>
      <c r="N44" s="583"/>
      <c r="O44" s="583"/>
      <c r="P44" s="583"/>
      <c r="Q44" s="902"/>
      <c r="R44" s="661"/>
      <c r="S44" s="661"/>
      <c r="T44" s="661"/>
      <c r="U44" s="661"/>
      <c r="V44" s="661"/>
      <c r="W44" s="661"/>
      <c r="X44" s="661"/>
      <c r="Y44" s="661"/>
      <c r="Z44" s="661"/>
      <c r="AA44" s="661"/>
      <c r="AB44" s="5"/>
      <c r="AC44" s="646"/>
      <c r="AD44" s="649"/>
      <c r="AE44" s="649"/>
      <c r="AF44" s="730"/>
      <c r="AG44" s="646"/>
      <c r="AH44" s="416">
        <f t="shared" si="17"/>
        <v>34</v>
      </c>
      <c r="AI44" s="416" t="str">
        <f t="shared" si="18"/>
        <v/>
      </c>
      <c r="AJ44" s="416" t="str">
        <f t="shared" si="19"/>
        <v/>
      </c>
      <c r="AK44" s="416" t="str">
        <f t="shared" si="14"/>
        <v/>
      </c>
      <c r="AL44" s="731"/>
      <c r="AM44" s="479"/>
      <c r="AN44" s="479"/>
      <c r="AO44" s="584"/>
      <c r="AP44" s="584"/>
      <c r="AQ44" s="584"/>
      <c r="AR44" s="585" t="str">
        <f t="shared" si="20"/>
        <v/>
      </c>
      <c r="AS44" s="585" t="str">
        <f t="shared" si="21"/>
        <v/>
      </c>
      <c r="AT44" s="479"/>
      <c r="AU44" s="479"/>
      <c r="AV44" s="587" t="str">
        <f t="shared" si="22"/>
        <v/>
      </c>
      <c r="AW44" s="587" t="str">
        <f t="shared" si="15"/>
        <v/>
      </c>
      <c r="AX44" s="587" t="str">
        <f t="shared" si="23"/>
        <v/>
      </c>
      <c r="AY44" s="587" t="str">
        <f t="shared" si="24"/>
        <v/>
      </c>
      <c r="AZ44" s="587" t="str">
        <f t="shared" si="25"/>
        <v/>
      </c>
      <c r="BA44" s="587" t="str">
        <f t="shared" si="26"/>
        <v/>
      </c>
      <c r="BB44" s="648"/>
      <c r="BC44" s="646"/>
      <c r="BD44" s="649"/>
      <c r="BE44"/>
      <c r="BF44"/>
    </row>
    <row r="45" spans="2:58" s="24" customFormat="1" ht="13.5" customHeight="1" x14ac:dyDescent="0.25">
      <c r="B45" s="734"/>
      <c r="D45" s="416">
        <f t="shared" si="16"/>
        <v>35</v>
      </c>
      <c r="E45" s="534"/>
      <c r="F45" s="534"/>
      <c r="G45" s="534"/>
      <c r="H45" s="484"/>
      <c r="I45" s="484"/>
      <c r="J45" s="484"/>
      <c r="K45" s="586"/>
      <c r="L45" s="583"/>
      <c r="M45" s="583"/>
      <c r="N45" s="583"/>
      <c r="O45" s="583"/>
      <c r="P45" s="583"/>
      <c r="Q45" s="902"/>
      <c r="R45" s="661"/>
      <c r="S45" s="661"/>
      <c r="T45" s="661"/>
      <c r="U45" s="661"/>
      <c r="V45" s="661"/>
      <c r="W45" s="661"/>
      <c r="X45" s="661"/>
      <c r="Y45" s="661"/>
      <c r="Z45" s="661"/>
      <c r="AA45" s="661"/>
      <c r="AB45" s="5"/>
      <c r="AC45" s="646"/>
      <c r="AD45" s="649"/>
      <c r="AE45" s="649"/>
      <c r="AF45" s="730"/>
      <c r="AG45" s="646"/>
      <c r="AH45" s="416">
        <f t="shared" si="17"/>
        <v>35</v>
      </c>
      <c r="AI45" s="416" t="str">
        <f t="shared" si="18"/>
        <v/>
      </c>
      <c r="AJ45" s="416" t="str">
        <f t="shared" si="19"/>
        <v/>
      </c>
      <c r="AK45" s="416" t="str">
        <f t="shared" si="14"/>
        <v/>
      </c>
      <c r="AL45" s="731"/>
      <c r="AM45" s="479"/>
      <c r="AN45" s="479"/>
      <c r="AO45" s="584"/>
      <c r="AP45" s="584"/>
      <c r="AQ45" s="584"/>
      <c r="AR45" s="585" t="str">
        <f t="shared" si="20"/>
        <v/>
      </c>
      <c r="AS45" s="585" t="str">
        <f t="shared" si="21"/>
        <v/>
      </c>
      <c r="AT45" s="479"/>
      <c r="AU45" s="479"/>
      <c r="AV45" s="587" t="str">
        <f t="shared" si="22"/>
        <v/>
      </c>
      <c r="AW45" s="587" t="str">
        <f t="shared" si="15"/>
        <v/>
      </c>
      <c r="AX45" s="587" t="str">
        <f t="shared" si="23"/>
        <v/>
      </c>
      <c r="AY45" s="587" t="str">
        <f t="shared" si="24"/>
        <v/>
      </c>
      <c r="AZ45" s="587" t="str">
        <f t="shared" si="25"/>
        <v/>
      </c>
      <c r="BA45" s="587" t="str">
        <f t="shared" si="26"/>
        <v/>
      </c>
      <c r="BB45" s="648"/>
      <c r="BC45" s="646"/>
      <c r="BD45" s="649"/>
      <c r="BE45"/>
      <c r="BF45"/>
    </row>
    <row r="46" spans="2:58" s="24" customFormat="1" ht="13.5" customHeight="1" x14ac:dyDescent="0.25">
      <c r="B46" s="734"/>
      <c r="D46" s="416">
        <f t="shared" si="16"/>
        <v>36</v>
      </c>
      <c r="E46" s="534"/>
      <c r="F46" s="534"/>
      <c r="G46" s="534"/>
      <c r="H46" s="484"/>
      <c r="I46" s="484"/>
      <c r="J46" s="484"/>
      <c r="K46" s="586"/>
      <c r="L46" s="583"/>
      <c r="M46" s="583"/>
      <c r="N46" s="583"/>
      <c r="O46" s="583"/>
      <c r="P46" s="583"/>
      <c r="Q46" s="902"/>
      <c r="R46" s="661"/>
      <c r="S46" s="661"/>
      <c r="T46" s="661"/>
      <c r="U46" s="661"/>
      <c r="V46" s="661"/>
      <c r="W46" s="661"/>
      <c r="X46" s="661"/>
      <c r="Y46" s="661"/>
      <c r="Z46" s="661"/>
      <c r="AA46" s="661"/>
      <c r="AB46" s="5"/>
      <c r="AC46" s="646"/>
      <c r="AD46" s="649"/>
      <c r="AE46" s="649"/>
      <c r="AF46" s="730"/>
      <c r="AG46" s="646"/>
      <c r="AH46" s="416">
        <f t="shared" si="17"/>
        <v>36</v>
      </c>
      <c r="AI46" s="416" t="str">
        <f t="shared" si="18"/>
        <v/>
      </c>
      <c r="AJ46" s="416" t="str">
        <f t="shared" si="19"/>
        <v/>
      </c>
      <c r="AK46" s="416" t="str">
        <f t="shared" si="14"/>
        <v/>
      </c>
      <c r="AL46" s="731"/>
      <c r="AM46" s="479"/>
      <c r="AN46" s="479"/>
      <c r="AO46" s="584"/>
      <c r="AP46" s="584"/>
      <c r="AQ46" s="584"/>
      <c r="AR46" s="585" t="str">
        <f t="shared" si="20"/>
        <v/>
      </c>
      <c r="AS46" s="585" t="str">
        <f t="shared" si="21"/>
        <v/>
      </c>
      <c r="AT46" s="479"/>
      <c r="AU46" s="479"/>
      <c r="AV46" s="587" t="str">
        <f t="shared" si="22"/>
        <v/>
      </c>
      <c r="AW46" s="587" t="str">
        <f t="shared" si="15"/>
        <v/>
      </c>
      <c r="AX46" s="587" t="str">
        <f t="shared" si="23"/>
        <v/>
      </c>
      <c r="AY46" s="587" t="str">
        <f t="shared" si="24"/>
        <v/>
      </c>
      <c r="AZ46" s="587" t="str">
        <f t="shared" si="25"/>
        <v/>
      </c>
      <c r="BA46" s="587" t="str">
        <f t="shared" si="26"/>
        <v/>
      </c>
      <c r="BB46" s="648"/>
      <c r="BC46" s="646"/>
      <c r="BD46" s="649"/>
      <c r="BE46"/>
      <c r="BF46"/>
    </row>
    <row r="47" spans="2:58" s="24" customFormat="1" ht="13.5" customHeight="1" x14ac:dyDescent="0.25">
      <c r="B47" s="734"/>
      <c r="D47" s="416">
        <f t="shared" si="16"/>
        <v>37</v>
      </c>
      <c r="E47" s="534"/>
      <c r="F47" s="534"/>
      <c r="G47" s="534"/>
      <c r="H47" s="484"/>
      <c r="I47" s="484"/>
      <c r="J47" s="484"/>
      <c r="K47" s="586"/>
      <c r="L47" s="583"/>
      <c r="M47" s="583"/>
      <c r="N47" s="583"/>
      <c r="O47" s="583"/>
      <c r="P47" s="583"/>
      <c r="Q47" s="902"/>
      <c r="R47" s="661"/>
      <c r="S47" s="661"/>
      <c r="T47" s="661"/>
      <c r="U47" s="661"/>
      <c r="V47" s="661"/>
      <c r="W47" s="661"/>
      <c r="X47" s="661"/>
      <c r="Y47" s="661"/>
      <c r="Z47" s="661"/>
      <c r="AA47" s="661"/>
      <c r="AB47" s="5"/>
      <c r="AC47" s="646"/>
      <c r="AD47" s="649"/>
      <c r="AE47" s="649"/>
      <c r="AF47" s="730"/>
      <c r="AG47" s="646"/>
      <c r="AH47" s="416">
        <f t="shared" si="17"/>
        <v>37</v>
      </c>
      <c r="AI47" s="416" t="str">
        <f t="shared" si="18"/>
        <v/>
      </c>
      <c r="AJ47" s="416" t="str">
        <f t="shared" si="19"/>
        <v/>
      </c>
      <c r="AK47" s="416" t="str">
        <f t="shared" si="14"/>
        <v/>
      </c>
      <c r="AL47" s="731"/>
      <c r="AM47" s="479"/>
      <c r="AN47" s="479"/>
      <c r="AO47" s="584"/>
      <c r="AP47" s="584"/>
      <c r="AQ47" s="584"/>
      <c r="AR47" s="585" t="str">
        <f t="shared" si="20"/>
        <v/>
      </c>
      <c r="AS47" s="585" t="str">
        <f t="shared" si="21"/>
        <v/>
      </c>
      <c r="AT47" s="479"/>
      <c r="AU47" s="479"/>
      <c r="AV47" s="587" t="str">
        <f t="shared" si="22"/>
        <v/>
      </c>
      <c r="AW47" s="587" t="str">
        <f t="shared" si="15"/>
        <v/>
      </c>
      <c r="AX47" s="587" t="str">
        <f t="shared" si="23"/>
        <v/>
      </c>
      <c r="AY47" s="587" t="str">
        <f t="shared" si="24"/>
        <v/>
      </c>
      <c r="AZ47" s="587" t="str">
        <f t="shared" si="25"/>
        <v/>
      </c>
      <c r="BA47" s="587" t="str">
        <f t="shared" si="26"/>
        <v/>
      </c>
      <c r="BB47" s="648"/>
      <c r="BC47" s="646"/>
      <c r="BD47" s="649"/>
      <c r="BE47"/>
      <c r="BF47"/>
    </row>
    <row r="48" spans="2:58" s="24" customFormat="1" ht="13.5" customHeight="1" x14ac:dyDescent="0.25">
      <c r="B48" s="734"/>
      <c r="D48" s="416">
        <f t="shared" si="16"/>
        <v>38</v>
      </c>
      <c r="E48" s="534"/>
      <c r="F48" s="534"/>
      <c r="G48" s="534"/>
      <c r="H48" s="484"/>
      <c r="I48" s="484"/>
      <c r="J48" s="484"/>
      <c r="K48" s="586"/>
      <c r="L48" s="583"/>
      <c r="M48" s="583"/>
      <c r="N48" s="583"/>
      <c r="O48" s="583"/>
      <c r="P48" s="583"/>
      <c r="Q48" s="902"/>
      <c r="R48" s="661"/>
      <c r="S48" s="661"/>
      <c r="T48" s="661"/>
      <c r="U48" s="661"/>
      <c r="V48" s="661"/>
      <c r="W48" s="661"/>
      <c r="X48" s="661"/>
      <c r="Y48" s="661"/>
      <c r="Z48" s="661"/>
      <c r="AA48" s="661"/>
      <c r="AB48" s="5"/>
      <c r="AC48" s="646"/>
      <c r="AD48" s="649"/>
      <c r="AE48" s="649"/>
      <c r="AF48" s="730"/>
      <c r="AG48" s="646"/>
      <c r="AH48" s="416">
        <f t="shared" si="17"/>
        <v>38</v>
      </c>
      <c r="AI48" s="416" t="str">
        <f t="shared" si="18"/>
        <v/>
      </c>
      <c r="AJ48" s="416" t="str">
        <f t="shared" si="19"/>
        <v/>
      </c>
      <c r="AK48" s="416" t="str">
        <f t="shared" si="14"/>
        <v/>
      </c>
      <c r="AL48" s="731"/>
      <c r="AM48" s="479"/>
      <c r="AN48" s="479"/>
      <c r="AO48" s="584"/>
      <c r="AP48" s="584"/>
      <c r="AQ48" s="584"/>
      <c r="AR48" s="585" t="str">
        <f t="shared" si="20"/>
        <v/>
      </c>
      <c r="AS48" s="585" t="str">
        <f t="shared" si="21"/>
        <v/>
      </c>
      <c r="AT48" s="479"/>
      <c r="AU48" s="479"/>
      <c r="AV48" s="587" t="str">
        <f t="shared" si="22"/>
        <v/>
      </c>
      <c r="AW48" s="587" t="str">
        <f t="shared" si="15"/>
        <v/>
      </c>
      <c r="AX48" s="587" t="str">
        <f t="shared" si="23"/>
        <v/>
      </c>
      <c r="AY48" s="587" t="str">
        <f t="shared" si="24"/>
        <v/>
      </c>
      <c r="AZ48" s="587" t="str">
        <f t="shared" si="25"/>
        <v/>
      </c>
      <c r="BA48" s="587" t="str">
        <f t="shared" si="26"/>
        <v/>
      </c>
      <c r="BB48" s="648"/>
      <c r="BC48" s="646"/>
      <c r="BD48" s="649"/>
      <c r="BE48"/>
      <c r="BF48"/>
    </row>
    <row r="49" spans="2:58" s="24" customFormat="1" ht="13.5" customHeight="1" x14ac:dyDescent="0.25">
      <c r="B49" s="734"/>
      <c r="D49" s="416">
        <f t="shared" si="16"/>
        <v>39</v>
      </c>
      <c r="E49" s="534"/>
      <c r="F49" s="534"/>
      <c r="G49" s="534"/>
      <c r="H49" s="484"/>
      <c r="I49" s="484"/>
      <c r="J49" s="484"/>
      <c r="K49" s="586"/>
      <c r="L49" s="583"/>
      <c r="M49" s="583"/>
      <c r="N49" s="583"/>
      <c r="O49" s="583"/>
      <c r="P49" s="583"/>
      <c r="Q49" s="902"/>
      <c r="R49" s="661"/>
      <c r="S49" s="661"/>
      <c r="T49" s="661"/>
      <c r="U49" s="661"/>
      <c r="V49" s="661"/>
      <c r="W49" s="661"/>
      <c r="X49" s="661"/>
      <c r="Y49" s="661"/>
      <c r="Z49" s="661"/>
      <c r="AA49" s="661"/>
      <c r="AB49" s="5"/>
      <c r="AC49" s="646"/>
      <c r="AD49" s="649"/>
      <c r="AE49" s="649"/>
      <c r="AF49" s="730"/>
      <c r="AG49" s="646"/>
      <c r="AH49" s="416">
        <f t="shared" si="17"/>
        <v>39</v>
      </c>
      <c r="AI49" s="416" t="str">
        <f t="shared" si="18"/>
        <v/>
      </c>
      <c r="AJ49" s="416" t="str">
        <f t="shared" si="19"/>
        <v/>
      </c>
      <c r="AK49" s="416" t="str">
        <f t="shared" si="14"/>
        <v/>
      </c>
      <c r="AL49" s="731"/>
      <c r="AM49" s="479"/>
      <c r="AN49" s="479"/>
      <c r="AO49" s="584"/>
      <c r="AP49" s="584"/>
      <c r="AQ49" s="584"/>
      <c r="AR49" s="585" t="str">
        <f t="shared" si="20"/>
        <v/>
      </c>
      <c r="AS49" s="585" t="str">
        <f t="shared" si="21"/>
        <v/>
      </c>
      <c r="AT49" s="479"/>
      <c r="AU49" s="479"/>
      <c r="AV49" s="587" t="str">
        <f t="shared" si="22"/>
        <v/>
      </c>
      <c r="AW49" s="587" t="str">
        <f t="shared" si="15"/>
        <v/>
      </c>
      <c r="AX49" s="587" t="str">
        <f t="shared" si="23"/>
        <v/>
      </c>
      <c r="AY49" s="587" t="str">
        <f t="shared" si="24"/>
        <v/>
      </c>
      <c r="AZ49" s="587" t="str">
        <f t="shared" si="25"/>
        <v/>
      </c>
      <c r="BA49" s="587" t="str">
        <f t="shared" si="26"/>
        <v/>
      </c>
      <c r="BB49" s="648"/>
      <c r="BC49" s="646"/>
      <c r="BD49" s="649"/>
      <c r="BE49"/>
      <c r="BF49"/>
    </row>
    <row r="50" spans="2:58" s="24" customFormat="1" ht="13.5" customHeight="1" x14ac:dyDescent="0.25">
      <c r="B50" s="734"/>
      <c r="D50" s="416">
        <f t="shared" si="16"/>
        <v>40</v>
      </c>
      <c r="E50" s="534"/>
      <c r="F50" s="534"/>
      <c r="G50" s="534"/>
      <c r="H50" s="484"/>
      <c r="I50" s="484"/>
      <c r="J50" s="484"/>
      <c r="K50" s="586"/>
      <c r="L50" s="583"/>
      <c r="M50" s="583"/>
      <c r="N50" s="583"/>
      <c r="O50" s="583"/>
      <c r="P50" s="583"/>
      <c r="Q50" s="902"/>
      <c r="R50" s="661"/>
      <c r="S50" s="661"/>
      <c r="T50" s="661"/>
      <c r="U50" s="661"/>
      <c r="V50" s="661"/>
      <c r="W50" s="661"/>
      <c r="X50" s="661"/>
      <c r="Y50" s="661"/>
      <c r="Z50" s="661"/>
      <c r="AA50" s="661"/>
      <c r="AB50" s="5"/>
      <c r="AC50" s="646"/>
      <c r="AD50" s="649"/>
      <c r="AE50" s="649"/>
      <c r="AF50" s="730"/>
      <c r="AG50" s="646"/>
      <c r="AH50" s="416">
        <f t="shared" si="17"/>
        <v>40</v>
      </c>
      <c r="AI50" s="416" t="str">
        <f t="shared" si="18"/>
        <v/>
      </c>
      <c r="AJ50" s="416" t="str">
        <f t="shared" si="19"/>
        <v/>
      </c>
      <c r="AK50" s="416" t="str">
        <f t="shared" si="14"/>
        <v/>
      </c>
      <c r="AL50" s="731"/>
      <c r="AM50" s="479"/>
      <c r="AN50" s="479"/>
      <c r="AO50" s="584"/>
      <c r="AP50" s="584"/>
      <c r="AQ50" s="584"/>
      <c r="AR50" s="585" t="str">
        <f t="shared" si="20"/>
        <v/>
      </c>
      <c r="AS50" s="585" t="str">
        <f t="shared" si="21"/>
        <v/>
      </c>
      <c r="AT50" s="479"/>
      <c r="AU50" s="479"/>
      <c r="AV50" s="587" t="str">
        <f t="shared" si="22"/>
        <v/>
      </c>
      <c r="AW50" s="587" t="str">
        <f t="shared" si="15"/>
        <v/>
      </c>
      <c r="AX50" s="587" t="str">
        <f t="shared" si="23"/>
        <v/>
      </c>
      <c r="AY50" s="587" t="str">
        <f t="shared" si="24"/>
        <v/>
      </c>
      <c r="AZ50" s="587" t="str">
        <f t="shared" si="25"/>
        <v/>
      </c>
      <c r="BA50" s="587" t="str">
        <f t="shared" si="26"/>
        <v/>
      </c>
      <c r="BB50" s="648"/>
      <c r="BC50" s="646"/>
      <c r="BD50" s="649"/>
      <c r="BE50"/>
      <c r="BF50"/>
    </row>
    <row r="51" spans="2:58" s="24" customFormat="1" ht="13.5" customHeight="1" x14ac:dyDescent="0.25">
      <c r="B51" s="734"/>
      <c r="D51" s="416">
        <f t="shared" si="16"/>
        <v>41</v>
      </c>
      <c r="E51" s="534"/>
      <c r="F51" s="534"/>
      <c r="G51" s="534"/>
      <c r="H51" s="484"/>
      <c r="I51" s="484"/>
      <c r="J51" s="484"/>
      <c r="K51" s="586"/>
      <c r="L51" s="583"/>
      <c r="M51" s="583"/>
      <c r="N51" s="583"/>
      <c r="O51" s="583"/>
      <c r="P51" s="583"/>
      <c r="Q51" s="902"/>
      <c r="R51" s="661"/>
      <c r="S51" s="661"/>
      <c r="T51" s="661"/>
      <c r="U51" s="661"/>
      <c r="V51" s="661"/>
      <c r="W51" s="661"/>
      <c r="X51" s="661"/>
      <c r="Y51" s="661"/>
      <c r="Z51" s="661"/>
      <c r="AA51" s="661"/>
      <c r="AB51" s="5"/>
      <c r="AC51" s="646"/>
      <c r="AD51" s="649"/>
      <c r="AE51" s="649"/>
      <c r="AF51" s="730"/>
      <c r="AG51" s="646"/>
      <c r="AH51" s="416">
        <f t="shared" si="17"/>
        <v>41</v>
      </c>
      <c r="AI51" s="416" t="str">
        <f t="shared" si="18"/>
        <v/>
      </c>
      <c r="AJ51" s="416" t="str">
        <f t="shared" si="19"/>
        <v/>
      </c>
      <c r="AK51" s="416" t="str">
        <f t="shared" si="14"/>
        <v/>
      </c>
      <c r="AL51" s="731"/>
      <c r="AM51" s="479"/>
      <c r="AN51" s="479"/>
      <c r="AO51" s="584"/>
      <c r="AP51" s="584"/>
      <c r="AQ51" s="584"/>
      <c r="AR51" s="585" t="str">
        <f t="shared" si="20"/>
        <v/>
      </c>
      <c r="AS51" s="585" t="str">
        <f t="shared" si="21"/>
        <v/>
      </c>
      <c r="AT51" s="479"/>
      <c r="AU51" s="479"/>
      <c r="AV51" s="587" t="str">
        <f t="shared" si="22"/>
        <v/>
      </c>
      <c r="AW51" s="587" t="str">
        <f t="shared" si="15"/>
        <v/>
      </c>
      <c r="AX51" s="587" t="str">
        <f t="shared" si="23"/>
        <v/>
      </c>
      <c r="AY51" s="587" t="str">
        <f t="shared" si="24"/>
        <v/>
      </c>
      <c r="AZ51" s="587" t="str">
        <f t="shared" si="25"/>
        <v/>
      </c>
      <c r="BA51" s="587" t="str">
        <f t="shared" si="26"/>
        <v/>
      </c>
      <c r="BB51" s="648"/>
      <c r="BC51" s="646"/>
      <c r="BD51" s="649"/>
      <c r="BE51"/>
      <c r="BF51"/>
    </row>
    <row r="52" spans="2:58" s="24" customFormat="1" ht="13.5" customHeight="1" x14ac:dyDescent="0.25">
      <c r="B52" s="734"/>
      <c r="D52" s="416">
        <f t="shared" si="16"/>
        <v>42</v>
      </c>
      <c r="E52" s="534"/>
      <c r="F52" s="534"/>
      <c r="G52" s="534"/>
      <c r="H52" s="484"/>
      <c r="I52" s="484"/>
      <c r="J52" s="484"/>
      <c r="K52" s="586"/>
      <c r="L52" s="583"/>
      <c r="M52" s="583"/>
      <c r="N52" s="583"/>
      <c r="O52" s="583"/>
      <c r="P52" s="583"/>
      <c r="Q52" s="902"/>
      <c r="R52" s="661"/>
      <c r="S52" s="661"/>
      <c r="T52" s="661"/>
      <c r="U52" s="661"/>
      <c r="V52" s="661"/>
      <c r="W52" s="661"/>
      <c r="X52" s="661"/>
      <c r="Y52" s="661"/>
      <c r="Z52" s="661"/>
      <c r="AA52" s="661"/>
      <c r="AB52" s="5"/>
      <c r="AC52" s="646"/>
      <c r="AD52" s="649"/>
      <c r="AE52" s="649"/>
      <c r="AF52" s="730"/>
      <c r="AG52" s="646"/>
      <c r="AH52" s="416">
        <f t="shared" si="17"/>
        <v>42</v>
      </c>
      <c r="AI52" s="416" t="str">
        <f t="shared" si="18"/>
        <v/>
      </c>
      <c r="AJ52" s="416" t="str">
        <f t="shared" si="19"/>
        <v/>
      </c>
      <c r="AK52" s="416" t="str">
        <f t="shared" si="14"/>
        <v/>
      </c>
      <c r="AL52" s="731"/>
      <c r="AM52" s="479"/>
      <c r="AN52" s="479"/>
      <c r="AO52" s="584"/>
      <c r="AP52" s="584"/>
      <c r="AQ52" s="584"/>
      <c r="AR52" s="585" t="str">
        <f t="shared" si="20"/>
        <v/>
      </c>
      <c r="AS52" s="585" t="str">
        <f t="shared" si="21"/>
        <v/>
      </c>
      <c r="AT52" s="479"/>
      <c r="AU52" s="479"/>
      <c r="AV52" s="587" t="str">
        <f t="shared" si="22"/>
        <v/>
      </c>
      <c r="AW52" s="587" t="str">
        <f t="shared" si="15"/>
        <v/>
      </c>
      <c r="AX52" s="587" t="str">
        <f t="shared" si="23"/>
        <v/>
      </c>
      <c r="AY52" s="587" t="str">
        <f t="shared" si="24"/>
        <v/>
      </c>
      <c r="AZ52" s="587" t="str">
        <f t="shared" si="25"/>
        <v/>
      </c>
      <c r="BA52" s="587" t="str">
        <f t="shared" si="26"/>
        <v/>
      </c>
      <c r="BB52" s="648"/>
      <c r="BC52" s="646"/>
      <c r="BD52" s="649"/>
      <c r="BE52"/>
      <c r="BF52"/>
    </row>
    <row r="53" spans="2:58" s="24" customFormat="1" ht="13.5" customHeight="1" x14ac:dyDescent="0.25">
      <c r="B53" s="734"/>
      <c r="D53" s="416">
        <f t="shared" si="16"/>
        <v>43</v>
      </c>
      <c r="E53" s="534"/>
      <c r="F53" s="534"/>
      <c r="G53" s="534"/>
      <c r="H53" s="484"/>
      <c r="I53" s="484"/>
      <c r="J53" s="484"/>
      <c r="K53" s="586"/>
      <c r="L53" s="583"/>
      <c r="M53" s="583"/>
      <c r="N53" s="583"/>
      <c r="O53" s="583"/>
      <c r="P53" s="583"/>
      <c r="Q53" s="902"/>
      <c r="R53" s="661"/>
      <c r="S53" s="661"/>
      <c r="T53" s="661"/>
      <c r="U53" s="661"/>
      <c r="V53" s="661"/>
      <c r="W53" s="661"/>
      <c r="X53" s="661"/>
      <c r="Y53" s="661"/>
      <c r="Z53" s="661"/>
      <c r="AA53" s="661"/>
      <c r="AB53" s="5"/>
      <c r="AC53" s="646"/>
      <c r="AD53" s="649"/>
      <c r="AE53" s="649"/>
      <c r="AF53" s="730"/>
      <c r="AG53" s="646"/>
      <c r="AH53" s="416">
        <f t="shared" si="17"/>
        <v>43</v>
      </c>
      <c r="AI53" s="416" t="str">
        <f t="shared" si="18"/>
        <v/>
      </c>
      <c r="AJ53" s="416" t="str">
        <f t="shared" si="19"/>
        <v/>
      </c>
      <c r="AK53" s="416" t="str">
        <f t="shared" si="14"/>
        <v/>
      </c>
      <c r="AL53" s="731"/>
      <c r="AM53" s="479"/>
      <c r="AN53" s="479"/>
      <c r="AO53" s="584"/>
      <c r="AP53" s="584"/>
      <c r="AQ53" s="584"/>
      <c r="AR53" s="585" t="str">
        <f t="shared" si="20"/>
        <v/>
      </c>
      <c r="AS53" s="585" t="str">
        <f t="shared" si="21"/>
        <v/>
      </c>
      <c r="AT53" s="479"/>
      <c r="AU53" s="479"/>
      <c r="AV53" s="587" t="str">
        <f t="shared" si="22"/>
        <v/>
      </c>
      <c r="AW53" s="587" t="str">
        <f t="shared" si="15"/>
        <v/>
      </c>
      <c r="AX53" s="587" t="str">
        <f t="shared" si="23"/>
        <v/>
      </c>
      <c r="AY53" s="587" t="str">
        <f t="shared" si="24"/>
        <v/>
      </c>
      <c r="AZ53" s="587" t="str">
        <f t="shared" si="25"/>
        <v/>
      </c>
      <c r="BA53" s="587" t="str">
        <f t="shared" si="26"/>
        <v/>
      </c>
      <c r="BB53" s="648"/>
      <c r="BC53" s="646"/>
      <c r="BD53" s="649"/>
      <c r="BE53"/>
      <c r="BF53"/>
    </row>
    <row r="54" spans="2:58" s="24" customFormat="1" ht="13.5" customHeight="1" x14ac:dyDescent="0.25">
      <c r="B54" s="734"/>
      <c r="D54" s="416">
        <f t="shared" si="16"/>
        <v>44</v>
      </c>
      <c r="E54" s="534"/>
      <c r="F54" s="534"/>
      <c r="G54" s="534"/>
      <c r="H54" s="484"/>
      <c r="I54" s="484"/>
      <c r="J54" s="484"/>
      <c r="K54" s="586"/>
      <c r="L54" s="583"/>
      <c r="M54" s="583"/>
      <c r="N54" s="583"/>
      <c r="O54" s="583"/>
      <c r="P54" s="583"/>
      <c r="Q54" s="902"/>
      <c r="R54" s="661"/>
      <c r="S54" s="661"/>
      <c r="T54" s="661"/>
      <c r="U54" s="661"/>
      <c r="V54" s="661"/>
      <c r="W54" s="661"/>
      <c r="X54" s="661"/>
      <c r="Y54" s="661"/>
      <c r="Z54" s="661"/>
      <c r="AA54" s="661"/>
      <c r="AB54" s="5"/>
      <c r="AC54" s="646"/>
      <c r="AD54" s="649"/>
      <c r="AE54" s="649"/>
      <c r="AF54" s="730"/>
      <c r="AG54" s="646"/>
      <c r="AH54" s="416">
        <f t="shared" si="17"/>
        <v>44</v>
      </c>
      <c r="AI54" s="416" t="str">
        <f t="shared" si="18"/>
        <v/>
      </c>
      <c r="AJ54" s="416" t="str">
        <f t="shared" si="19"/>
        <v/>
      </c>
      <c r="AK54" s="416" t="str">
        <f t="shared" si="14"/>
        <v/>
      </c>
      <c r="AL54" s="731"/>
      <c r="AM54" s="479"/>
      <c r="AN54" s="479"/>
      <c r="AO54" s="584"/>
      <c r="AP54" s="584"/>
      <c r="AQ54" s="584"/>
      <c r="AR54" s="585" t="str">
        <f t="shared" si="20"/>
        <v/>
      </c>
      <c r="AS54" s="585" t="str">
        <f t="shared" si="21"/>
        <v/>
      </c>
      <c r="AT54" s="479"/>
      <c r="AU54" s="479"/>
      <c r="AV54" s="587" t="str">
        <f t="shared" si="22"/>
        <v/>
      </c>
      <c r="AW54" s="587" t="str">
        <f t="shared" si="15"/>
        <v/>
      </c>
      <c r="AX54" s="587" t="str">
        <f t="shared" si="23"/>
        <v/>
      </c>
      <c r="AY54" s="587" t="str">
        <f t="shared" si="24"/>
        <v/>
      </c>
      <c r="AZ54" s="587" t="str">
        <f t="shared" si="25"/>
        <v/>
      </c>
      <c r="BA54" s="587" t="str">
        <f t="shared" si="26"/>
        <v/>
      </c>
      <c r="BB54" s="648"/>
      <c r="BC54" s="646"/>
      <c r="BD54" s="649"/>
      <c r="BE54"/>
      <c r="BF54"/>
    </row>
    <row r="55" spans="2:58" s="24" customFormat="1" ht="13.5" customHeight="1" x14ac:dyDescent="0.25">
      <c r="B55" s="734"/>
      <c r="D55" s="416">
        <f t="shared" si="16"/>
        <v>45</v>
      </c>
      <c r="E55" s="534"/>
      <c r="F55" s="534"/>
      <c r="G55" s="534"/>
      <c r="H55" s="484"/>
      <c r="I55" s="484"/>
      <c r="J55" s="484"/>
      <c r="K55" s="586"/>
      <c r="L55" s="583"/>
      <c r="M55" s="583"/>
      <c r="N55" s="583"/>
      <c r="O55" s="583"/>
      <c r="P55" s="583"/>
      <c r="Q55" s="902"/>
      <c r="R55" s="661"/>
      <c r="S55" s="661"/>
      <c r="T55" s="661"/>
      <c r="U55" s="661"/>
      <c r="V55" s="661"/>
      <c r="W55" s="661"/>
      <c r="X55" s="661"/>
      <c r="Y55" s="661"/>
      <c r="Z55" s="661"/>
      <c r="AA55" s="661"/>
      <c r="AB55" s="5"/>
      <c r="AC55" s="646"/>
      <c r="AD55" s="649"/>
      <c r="AE55" s="649"/>
      <c r="AF55" s="730"/>
      <c r="AG55" s="646"/>
      <c r="AH55" s="416">
        <f t="shared" si="17"/>
        <v>45</v>
      </c>
      <c r="AI55" s="416" t="str">
        <f t="shared" si="18"/>
        <v/>
      </c>
      <c r="AJ55" s="416" t="str">
        <f t="shared" si="19"/>
        <v/>
      </c>
      <c r="AK55" s="416" t="str">
        <f t="shared" si="14"/>
        <v/>
      </c>
      <c r="AL55" s="731"/>
      <c r="AM55" s="479"/>
      <c r="AN55" s="479"/>
      <c r="AO55" s="584"/>
      <c r="AP55" s="584"/>
      <c r="AQ55" s="584"/>
      <c r="AR55" s="585" t="str">
        <f t="shared" si="20"/>
        <v/>
      </c>
      <c r="AS55" s="585" t="str">
        <f t="shared" si="21"/>
        <v/>
      </c>
      <c r="AT55" s="479"/>
      <c r="AU55" s="479"/>
      <c r="AV55" s="587" t="str">
        <f t="shared" si="22"/>
        <v/>
      </c>
      <c r="AW55" s="587" t="str">
        <f t="shared" si="15"/>
        <v/>
      </c>
      <c r="AX55" s="587" t="str">
        <f t="shared" si="23"/>
        <v/>
      </c>
      <c r="AY55" s="587" t="str">
        <f t="shared" si="24"/>
        <v/>
      </c>
      <c r="AZ55" s="587" t="str">
        <f t="shared" si="25"/>
        <v/>
      </c>
      <c r="BA55" s="587" t="str">
        <f t="shared" si="26"/>
        <v/>
      </c>
      <c r="BB55" s="648"/>
      <c r="BC55" s="646"/>
      <c r="BD55" s="649"/>
      <c r="BE55"/>
      <c r="BF55"/>
    </row>
    <row r="56" spans="2:58" s="24" customFormat="1" ht="13.5" customHeight="1" x14ac:dyDescent="0.25">
      <c r="B56" s="734"/>
      <c r="D56" s="416">
        <f t="shared" si="16"/>
        <v>46</v>
      </c>
      <c r="E56" s="534"/>
      <c r="F56" s="534"/>
      <c r="G56" s="534"/>
      <c r="H56" s="484"/>
      <c r="I56" s="484"/>
      <c r="J56" s="484"/>
      <c r="K56" s="586"/>
      <c r="L56" s="583"/>
      <c r="M56" s="583"/>
      <c r="N56" s="583"/>
      <c r="O56" s="583"/>
      <c r="P56" s="583"/>
      <c r="Q56" s="902"/>
      <c r="R56" s="661"/>
      <c r="S56" s="661"/>
      <c r="T56" s="661"/>
      <c r="U56" s="661"/>
      <c r="V56" s="661"/>
      <c r="W56" s="661"/>
      <c r="X56" s="661"/>
      <c r="Y56" s="661"/>
      <c r="Z56" s="661"/>
      <c r="AA56" s="661"/>
      <c r="AB56" s="5"/>
      <c r="AC56" s="646"/>
      <c r="AD56" s="649"/>
      <c r="AE56" s="649"/>
      <c r="AF56" s="730"/>
      <c r="AG56" s="646"/>
      <c r="AH56" s="416">
        <f t="shared" si="17"/>
        <v>46</v>
      </c>
      <c r="AI56" s="416" t="str">
        <f t="shared" si="18"/>
        <v/>
      </c>
      <c r="AJ56" s="416" t="str">
        <f t="shared" si="19"/>
        <v/>
      </c>
      <c r="AK56" s="416" t="str">
        <f t="shared" si="14"/>
        <v/>
      </c>
      <c r="AL56" s="731"/>
      <c r="AM56" s="479"/>
      <c r="AN56" s="479"/>
      <c r="AO56" s="584"/>
      <c r="AP56" s="584"/>
      <c r="AQ56" s="584"/>
      <c r="AR56" s="585" t="str">
        <f t="shared" si="20"/>
        <v/>
      </c>
      <c r="AS56" s="585" t="str">
        <f t="shared" si="21"/>
        <v/>
      </c>
      <c r="AT56" s="479"/>
      <c r="AU56" s="479"/>
      <c r="AV56" s="587" t="str">
        <f t="shared" si="22"/>
        <v/>
      </c>
      <c r="AW56" s="587" t="str">
        <f t="shared" si="15"/>
        <v/>
      </c>
      <c r="AX56" s="587" t="str">
        <f t="shared" si="23"/>
        <v/>
      </c>
      <c r="AY56" s="587" t="str">
        <f t="shared" si="24"/>
        <v/>
      </c>
      <c r="AZ56" s="587" t="str">
        <f t="shared" si="25"/>
        <v/>
      </c>
      <c r="BA56" s="587" t="str">
        <f t="shared" si="26"/>
        <v/>
      </c>
      <c r="BB56" s="648"/>
      <c r="BC56" s="646"/>
      <c r="BD56" s="649"/>
      <c r="BE56"/>
      <c r="BF56"/>
    </row>
    <row r="57" spans="2:58" s="24" customFormat="1" ht="13.5" customHeight="1" x14ac:dyDescent="0.25">
      <c r="B57" s="734"/>
      <c r="D57" s="416">
        <f t="shared" si="16"/>
        <v>47</v>
      </c>
      <c r="E57" s="534"/>
      <c r="F57" s="534"/>
      <c r="G57" s="534"/>
      <c r="H57" s="484"/>
      <c r="I57" s="484"/>
      <c r="J57" s="484"/>
      <c r="K57" s="586"/>
      <c r="L57" s="583"/>
      <c r="M57" s="583"/>
      <c r="N57" s="583"/>
      <c r="O57" s="583"/>
      <c r="P57" s="583"/>
      <c r="Q57" s="902"/>
      <c r="R57" s="661"/>
      <c r="S57" s="661"/>
      <c r="T57" s="661"/>
      <c r="U57" s="661"/>
      <c r="V57" s="661"/>
      <c r="W57" s="661"/>
      <c r="X57" s="661"/>
      <c r="Y57" s="661"/>
      <c r="Z57" s="661"/>
      <c r="AA57" s="661"/>
      <c r="AB57" s="5"/>
      <c r="AC57" s="646"/>
      <c r="AD57" s="649"/>
      <c r="AE57" s="649"/>
      <c r="AF57" s="730"/>
      <c r="AG57" s="646"/>
      <c r="AH57" s="416">
        <f t="shared" si="17"/>
        <v>47</v>
      </c>
      <c r="AI57" s="416" t="str">
        <f t="shared" si="18"/>
        <v/>
      </c>
      <c r="AJ57" s="416" t="str">
        <f t="shared" si="19"/>
        <v/>
      </c>
      <c r="AK57" s="416" t="str">
        <f t="shared" si="14"/>
        <v/>
      </c>
      <c r="AL57" s="731"/>
      <c r="AM57" s="479"/>
      <c r="AN57" s="479"/>
      <c r="AO57" s="584"/>
      <c r="AP57" s="584"/>
      <c r="AQ57" s="584"/>
      <c r="AR57" s="585" t="str">
        <f t="shared" si="20"/>
        <v/>
      </c>
      <c r="AS57" s="585" t="str">
        <f t="shared" si="21"/>
        <v/>
      </c>
      <c r="AT57" s="479"/>
      <c r="AU57" s="479"/>
      <c r="AV57" s="587" t="str">
        <f t="shared" si="22"/>
        <v/>
      </c>
      <c r="AW57" s="587" t="str">
        <f t="shared" si="15"/>
        <v/>
      </c>
      <c r="AX57" s="587" t="str">
        <f t="shared" si="23"/>
        <v/>
      </c>
      <c r="AY57" s="587" t="str">
        <f t="shared" si="24"/>
        <v/>
      </c>
      <c r="AZ57" s="587" t="str">
        <f t="shared" si="25"/>
        <v/>
      </c>
      <c r="BA57" s="587" t="str">
        <f t="shared" si="26"/>
        <v/>
      </c>
      <c r="BB57" s="648"/>
      <c r="BC57" s="646"/>
      <c r="BD57" s="649"/>
      <c r="BE57"/>
      <c r="BF57"/>
    </row>
    <row r="58" spans="2:58" s="24" customFormat="1" ht="13.5" customHeight="1" x14ac:dyDescent="0.25">
      <c r="B58" s="734"/>
      <c r="D58" s="416">
        <f t="shared" si="16"/>
        <v>48</v>
      </c>
      <c r="E58" s="534"/>
      <c r="F58" s="534"/>
      <c r="G58" s="534"/>
      <c r="H58" s="484"/>
      <c r="I58" s="484"/>
      <c r="J58" s="484"/>
      <c r="K58" s="586"/>
      <c r="L58" s="583"/>
      <c r="M58" s="583"/>
      <c r="N58" s="583"/>
      <c r="O58" s="583"/>
      <c r="P58" s="583"/>
      <c r="Q58" s="902"/>
      <c r="R58" s="661"/>
      <c r="S58" s="661"/>
      <c r="T58" s="661"/>
      <c r="U58" s="661"/>
      <c r="V58" s="661"/>
      <c r="W58" s="661"/>
      <c r="X58" s="661"/>
      <c r="Y58" s="661"/>
      <c r="Z58" s="661"/>
      <c r="AA58" s="661"/>
      <c r="AB58" s="5"/>
      <c r="AC58" s="646"/>
      <c r="AD58" s="649"/>
      <c r="AE58" s="649"/>
      <c r="AF58" s="730"/>
      <c r="AG58" s="646"/>
      <c r="AH58" s="416">
        <f t="shared" si="17"/>
        <v>48</v>
      </c>
      <c r="AI58" s="416" t="str">
        <f t="shared" si="18"/>
        <v/>
      </c>
      <c r="AJ58" s="416" t="str">
        <f t="shared" si="19"/>
        <v/>
      </c>
      <c r="AK58" s="416" t="str">
        <f t="shared" si="14"/>
        <v/>
      </c>
      <c r="AL58" s="731"/>
      <c r="AM58" s="479"/>
      <c r="AN58" s="479"/>
      <c r="AO58" s="584"/>
      <c r="AP58" s="584"/>
      <c r="AQ58" s="584"/>
      <c r="AR58" s="585" t="str">
        <f t="shared" si="20"/>
        <v/>
      </c>
      <c r="AS58" s="585" t="str">
        <f t="shared" si="21"/>
        <v/>
      </c>
      <c r="AT58" s="479"/>
      <c r="AU58" s="479"/>
      <c r="AV58" s="587" t="str">
        <f t="shared" si="22"/>
        <v/>
      </c>
      <c r="AW58" s="587" t="str">
        <f t="shared" si="15"/>
        <v/>
      </c>
      <c r="AX58" s="587" t="str">
        <f t="shared" si="23"/>
        <v/>
      </c>
      <c r="AY58" s="587" t="str">
        <f t="shared" si="24"/>
        <v/>
      </c>
      <c r="AZ58" s="587" t="str">
        <f t="shared" si="25"/>
        <v/>
      </c>
      <c r="BA58" s="587" t="str">
        <f t="shared" si="26"/>
        <v/>
      </c>
      <c r="BB58" s="648"/>
      <c r="BC58" s="646"/>
      <c r="BD58" s="649"/>
      <c r="BE58"/>
      <c r="BF58"/>
    </row>
    <row r="59" spans="2:58" s="24" customFormat="1" ht="13.5" customHeight="1" x14ac:dyDescent="0.25">
      <c r="B59" s="734"/>
      <c r="D59" s="416">
        <f t="shared" si="16"/>
        <v>49</v>
      </c>
      <c r="E59" s="534"/>
      <c r="F59" s="534"/>
      <c r="G59" s="534"/>
      <c r="H59" s="484"/>
      <c r="I59" s="484"/>
      <c r="J59" s="484"/>
      <c r="K59" s="586"/>
      <c r="L59" s="583"/>
      <c r="M59" s="583"/>
      <c r="N59" s="583"/>
      <c r="O59" s="583"/>
      <c r="P59" s="583"/>
      <c r="Q59" s="902"/>
      <c r="R59" s="661"/>
      <c r="S59" s="661"/>
      <c r="T59" s="661"/>
      <c r="U59" s="661"/>
      <c r="V59" s="661"/>
      <c r="W59" s="661"/>
      <c r="X59" s="661"/>
      <c r="Y59" s="661"/>
      <c r="Z59" s="661"/>
      <c r="AA59" s="661"/>
      <c r="AB59" s="5"/>
      <c r="AC59" s="646"/>
      <c r="AD59" s="649"/>
      <c r="AE59" s="649"/>
      <c r="AF59" s="730"/>
      <c r="AG59" s="646"/>
      <c r="AH59" s="416">
        <f t="shared" si="17"/>
        <v>49</v>
      </c>
      <c r="AI59" s="416" t="str">
        <f t="shared" si="18"/>
        <v/>
      </c>
      <c r="AJ59" s="416" t="str">
        <f t="shared" si="19"/>
        <v/>
      </c>
      <c r="AK59" s="416" t="str">
        <f t="shared" si="14"/>
        <v/>
      </c>
      <c r="AL59" s="731"/>
      <c r="AM59" s="479"/>
      <c r="AN59" s="479"/>
      <c r="AO59" s="584"/>
      <c r="AP59" s="584"/>
      <c r="AQ59" s="584"/>
      <c r="AR59" s="585" t="str">
        <f t="shared" si="20"/>
        <v/>
      </c>
      <c r="AS59" s="585" t="str">
        <f t="shared" si="21"/>
        <v/>
      </c>
      <c r="AT59" s="479"/>
      <c r="AU59" s="479"/>
      <c r="AV59" s="587" t="str">
        <f t="shared" si="22"/>
        <v/>
      </c>
      <c r="AW59" s="587" t="str">
        <f t="shared" si="15"/>
        <v/>
      </c>
      <c r="AX59" s="587" t="str">
        <f t="shared" si="23"/>
        <v/>
      </c>
      <c r="AY59" s="587" t="str">
        <f t="shared" si="24"/>
        <v/>
      </c>
      <c r="AZ59" s="587" t="str">
        <f t="shared" si="25"/>
        <v/>
      </c>
      <c r="BA59" s="587" t="str">
        <f t="shared" si="26"/>
        <v/>
      </c>
      <c r="BB59" s="648"/>
      <c r="BC59" s="646"/>
      <c r="BD59" s="649"/>
      <c r="BE59"/>
      <c r="BF59"/>
    </row>
    <row r="60" spans="2:58" s="24" customFormat="1" ht="13.5" customHeight="1" x14ac:dyDescent="0.25">
      <c r="B60" s="734"/>
      <c r="D60" s="416">
        <f t="shared" si="16"/>
        <v>50</v>
      </c>
      <c r="E60" s="534"/>
      <c r="F60" s="534"/>
      <c r="G60" s="534"/>
      <c r="H60" s="484"/>
      <c r="I60" s="484"/>
      <c r="J60" s="484"/>
      <c r="K60" s="586"/>
      <c r="L60" s="583"/>
      <c r="M60" s="583"/>
      <c r="N60" s="583"/>
      <c r="O60" s="583"/>
      <c r="P60" s="583"/>
      <c r="Q60" s="902"/>
      <c r="R60" s="661"/>
      <c r="S60" s="661"/>
      <c r="T60" s="661"/>
      <c r="U60" s="661"/>
      <c r="V60" s="661"/>
      <c r="W60" s="661"/>
      <c r="X60" s="661"/>
      <c r="Y60" s="661"/>
      <c r="Z60" s="661"/>
      <c r="AA60" s="661"/>
      <c r="AB60" s="5"/>
      <c r="AC60" s="646"/>
      <c r="AD60" s="649"/>
      <c r="AE60" s="649"/>
      <c r="AF60" s="730"/>
      <c r="AG60" s="646"/>
      <c r="AH60" s="416">
        <f t="shared" si="17"/>
        <v>50</v>
      </c>
      <c r="AI60" s="416" t="str">
        <f t="shared" si="18"/>
        <v/>
      </c>
      <c r="AJ60" s="416" t="str">
        <f t="shared" si="19"/>
        <v/>
      </c>
      <c r="AK60" s="416" t="str">
        <f t="shared" si="14"/>
        <v/>
      </c>
      <c r="AL60" s="731"/>
      <c r="AM60" s="479"/>
      <c r="AN60" s="479"/>
      <c r="AO60" s="584"/>
      <c r="AP60" s="584"/>
      <c r="AQ60" s="584"/>
      <c r="AR60" s="585" t="str">
        <f t="shared" si="20"/>
        <v/>
      </c>
      <c r="AS60" s="585" t="str">
        <f t="shared" si="21"/>
        <v/>
      </c>
      <c r="AT60" s="479"/>
      <c r="AU60" s="479"/>
      <c r="AV60" s="587" t="str">
        <f t="shared" si="22"/>
        <v/>
      </c>
      <c r="AW60" s="587" t="str">
        <f t="shared" si="15"/>
        <v/>
      </c>
      <c r="AX60" s="587" t="str">
        <f t="shared" si="23"/>
        <v/>
      </c>
      <c r="AY60" s="587" t="str">
        <f t="shared" si="24"/>
        <v/>
      </c>
      <c r="AZ60" s="587" t="str">
        <f t="shared" si="25"/>
        <v/>
      </c>
      <c r="BA60" s="587" t="str">
        <f t="shared" si="26"/>
        <v/>
      </c>
      <c r="BB60" s="648"/>
      <c r="BC60" s="646"/>
      <c r="BD60" s="649"/>
      <c r="BE60"/>
      <c r="BF60"/>
    </row>
    <row r="61" spans="2:58" s="24" customFormat="1" ht="13.5" customHeight="1" x14ac:dyDescent="0.25">
      <c r="B61" s="734"/>
      <c r="D61" s="416">
        <f t="shared" si="16"/>
        <v>51</v>
      </c>
      <c r="E61" s="534"/>
      <c r="F61" s="534"/>
      <c r="G61" s="534"/>
      <c r="H61" s="484"/>
      <c r="I61" s="484"/>
      <c r="J61" s="484"/>
      <c r="K61" s="586"/>
      <c r="L61" s="583"/>
      <c r="M61" s="583"/>
      <c r="N61" s="583"/>
      <c r="O61" s="583"/>
      <c r="P61" s="583"/>
      <c r="Q61" s="902"/>
      <c r="R61" s="661"/>
      <c r="S61" s="661"/>
      <c r="T61" s="661"/>
      <c r="U61" s="661"/>
      <c r="V61" s="661"/>
      <c r="W61" s="661"/>
      <c r="X61" s="661"/>
      <c r="Y61" s="661"/>
      <c r="Z61" s="661"/>
      <c r="AA61" s="661"/>
      <c r="AB61" s="5"/>
      <c r="AC61" s="646"/>
      <c r="AD61" s="649"/>
      <c r="AE61" s="649"/>
      <c r="AF61" s="730"/>
      <c r="AG61" s="646"/>
      <c r="AH61" s="416">
        <f t="shared" si="17"/>
        <v>51</v>
      </c>
      <c r="AI61" s="416" t="str">
        <f t="shared" si="18"/>
        <v/>
      </c>
      <c r="AJ61" s="416" t="str">
        <f t="shared" si="19"/>
        <v/>
      </c>
      <c r="AK61" s="416" t="str">
        <f t="shared" si="14"/>
        <v/>
      </c>
      <c r="AL61" s="731"/>
      <c r="AM61" s="479"/>
      <c r="AN61" s="479"/>
      <c r="AO61" s="584"/>
      <c r="AP61" s="584"/>
      <c r="AQ61" s="584"/>
      <c r="AR61" s="585" t="str">
        <f t="shared" si="20"/>
        <v/>
      </c>
      <c r="AS61" s="585" t="str">
        <f t="shared" si="21"/>
        <v/>
      </c>
      <c r="AT61" s="479"/>
      <c r="AU61" s="479"/>
      <c r="AV61" s="587" t="str">
        <f t="shared" si="22"/>
        <v/>
      </c>
      <c r="AW61" s="587" t="str">
        <f t="shared" si="15"/>
        <v/>
      </c>
      <c r="AX61" s="587" t="str">
        <f t="shared" si="23"/>
        <v/>
      </c>
      <c r="AY61" s="587" t="str">
        <f t="shared" si="24"/>
        <v/>
      </c>
      <c r="AZ61" s="587" t="str">
        <f t="shared" si="25"/>
        <v/>
      </c>
      <c r="BA61" s="587" t="str">
        <f t="shared" si="26"/>
        <v/>
      </c>
      <c r="BB61" s="648"/>
      <c r="BC61" s="646"/>
      <c r="BD61" s="649"/>
      <c r="BE61"/>
      <c r="BF61"/>
    </row>
    <row r="62" spans="2:58" s="24" customFormat="1" ht="13.5" customHeight="1" x14ac:dyDescent="0.25">
      <c r="B62" s="734"/>
      <c r="D62" s="416">
        <f t="shared" si="16"/>
        <v>52</v>
      </c>
      <c r="E62" s="534"/>
      <c r="F62" s="534"/>
      <c r="G62" s="534"/>
      <c r="H62" s="484"/>
      <c r="I62" s="484"/>
      <c r="J62" s="484"/>
      <c r="K62" s="586"/>
      <c r="L62" s="583"/>
      <c r="M62" s="583"/>
      <c r="N62" s="583"/>
      <c r="O62" s="583"/>
      <c r="P62" s="583"/>
      <c r="Q62" s="902"/>
      <c r="R62" s="661"/>
      <c r="S62" s="661"/>
      <c r="T62" s="661"/>
      <c r="U62" s="661"/>
      <c r="V62" s="661"/>
      <c r="W62" s="661"/>
      <c r="X62" s="661"/>
      <c r="Y62" s="661"/>
      <c r="Z62" s="661"/>
      <c r="AA62" s="661"/>
      <c r="AB62" s="5"/>
      <c r="AC62" s="646"/>
      <c r="AD62" s="649"/>
      <c r="AE62" s="649"/>
      <c r="AF62" s="730"/>
      <c r="AG62" s="646"/>
      <c r="AH62" s="416">
        <f t="shared" si="17"/>
        <v>52</v>
      </c>
      <c r="AI62" s="416" t="str">
        <f t="shared" si="18"/>
        <v/>
      </c>
      <c r="AJ62" s="416" t="str">
        <f t="shared" si="19"/>
        <v/>
      </c>
      <c r="AK62" s="416" t="str">
        <f t="shared" si="14"/>
        <v/>
      </c>
      <c r="AL62" s="731"/>
      <c r="AM62" s="479"/>
      <c r="AN62" s="479"/>
      <c r="AO62" s="584"/>
      <c r="AP62" s="584"/>
      <c r="AQ62" s="584"/>
      <c r="AR62" s="585" t="str">
        <f t="shared" si="20"/>
        <v/>
      </c>
      <c r="AS62" s="585" t="str">
        <f t="shared" si="21"/>
        <v/>
      </c>
      <c r="AT62" s="479"/>
      <c r="AU62" s="479"/>
      <c r="AV62" s="587" t="str">
        <f t="shared" si="22"/>
        <v/>
      </c>
      <c r="AW62" s="587" t="str">
        <f t="shared" si="15"/>
        <v/>
      </c>
      <c r="AX62" s="587" t="str">
        <f t="shared" si="23"/>
        <v/>
      </c>
      <c r="AY62" s="587" t="str">
        <f t="shared" si="24"/>
        <v/>
      </c>
      <c r="AZ62" s="587" t="str">
        <f t="shared" si="25"/>
        <v/>
      </c>
      <c r="BA62" s="587" t="str">
        <f t="shared" si="26"/>
        <v/>
      </c>
      <c r="BB62" s="648"/>
      <c r="BC62" s="646"/>
      <c r="BD62" s="649"/>
      <c r="BE62"/>
      <c r="BF62"/>
    </row>
    <row r="63" spans="2:58" s="24" customFormat="1" ht="13.5" customHeight="1" x14ac:dyDescent="0.25">
      <c r="B63" s="734"/>
      <c r="D63" s="416">
        <f t="shared" si="16"/>
        <v>53</v>
      </c>
      <c r="E63" s="534"/>
      <c r="F63" s="534"/>
      <c r="G63" s="534"/>
      <c r="H63" s="484"/>
      <c r="I63" s="484"/>
      <c r="J63" s="484"/>
      <c r="K63" s="586"/>
      <c r="L63" s="583"/>
      <c r="M63" s="583"/>
      <c r="N63" s="583"/>
      <c r="O63" s="583"/>
      <c r="P63" s="583"/>
      <c r="Q63" s="902"/>
      <c r="R63" s="661"/>
      <c r="S63" s="661"/>
      <c r="T63" s="661"/>
      <c r="U63" s="661"/>
      <c r="V63" s="661"/>
      <c r="W63" s="661"/>
      <c r="X63" s="661"/>
      <c r="Y63" s="661"/>
      <c r="Z63" s="661"/>
      <c r="AA63" s="661"/>
      <c r="AB63" s="5"/>
      <c r="AC63" s="646"/>
      <c r="AD63" s="649"/>
      <c r="AE63" s="649"/>
      <c r="AF63" s="730"/>
      <c r="AG63" s="646"/>
      <c r="AH63" s="416">
        <f t="shared" si="17"/>
        <v>53</v>
      </c>
      <c r="AI63" s="416" t="str">
        <f t="shared" si="18"/>
        <v/>
      </c>
      <c r="AJ63" s="416" t="str">
        <f t="shared" si="19"/>
        <v/>
      </c>
      <c r="AK63" s="416" t="str">
        <f t="shared" si="14"/>
        <v/>
      </c>
      <c r="AL63" s="731"/>
      <c r="AM63" s="479"/>
      <c r="AN63" s="479"/>
      <c r="AO63" s="584"/>
      <c r="AP63" s="584"/>
      <c r="AQ63" s="584"/>
      <c r="AR63" s="585" t="str">
        <f t="shared" si="20"/>
        <v/>
      </c>
      <c r="AS63" s="585" t="str">
        <f t="shared" si="21"/>
        <v/>
      </c>
      <c r="AT63" s="479"/>
      <c r="AU63" s="479"/>
      <c r="AV63" s="587" t="str">
        <f t="shared" si="22"/>
        <v/>
      </c>
      <c r="AW63" s="587" t="str">
        <f t="shared" si="15"/>
        <v/>
      </c>
      <c r="AX63" s="587" t="str">
        <f t="shared" si="23"/>
        <v/>
      </c>
      <c r="AY63" s="587" t="str">
        <f t="shared" si="24"/>
        <v/>
      </c>
      <c r="AZ63" s="587" t="str">
        <f t="shared" si="25"/>
        <v/>
      </c>
      <c r="BA63" s="587" t="str">
        <f t="shared" si="26"/>
        <v/>
      </c>
      <c r="BB63" s="648"/>
      <c r="BC63" s="646"/>
      <c r="BD63" s="649"/>
      <c r="BE63"/>
      <c r="BF63"/>
    </row>
    <row r="64" spans="2:58" s="24" customFormat="1" ht="13.5" customHeight="1" x14ac:dyDescent="0.25">
      <c r="B64" s="734"/>
      <c r="D64" s="416">
        <f t="shared" si="16"/>
        <v>54</v>
      </c>
      <c r="E64" s="534"/>
      <c r="F64" s="534"/>
      <c r="G64" s="534"/>
      <c r="H64" s="484"/>
      <c r="I64" s="484"/>
      <c r="J64" s="484"/>
      <c r="K64" s="586"/>
      <c r="L64" s="583"/>
      <c r="M64" s="583"/>
      <c r="N64" s="583"/>
      <c r="O64" s="583"/>
      <c r="P64" s="583"/>
      <c r="Q64" s="902"/>
      <c r="R64" s="661"/>
      <c r="S64" s="661"/>
      <c r="T64" s="661"/>
      <c r="U64" s="661"/>
      <c r="V64" s="661"/>
      <c r="W64" s="661"/>
      <c r="X64" s="661"/>
      <c r="Y64" s="661"/>
      <c r="Z64" s="661"/>
      <c r="AA64" s="661"/>
      <c r="AB64" s="5"/>
      <c r="AC64" s="646"/>
      <c r="AD64" s="649"/>
      <c r="AE64" s="649"/>
      <c r="AF64" s="730"/>
      <c r="AG64" s="646"/>
      <c r="AH64" s="416">
        <f t="shared" si="17"/>
        <v>54</v>
      </c>
      <c r="AI64" s="416" t="str">
        <f t="shared" si="18"/>
        <v/>
      </c>
      <c r="AJ64" s="416" t="str">
        <f t="shared" si="19"/>
        <v/>
      </c>
      <c r="AK64" s="416" t="str">
        <f t="shared" si="14"/>
        <v/>
      </c>
      <c r="AL64" s="731"/>
      <c r="AM64" s="479"/>
      <c r="AN64" s="479"/>
      <c r="AO64" s="584"/>
      <c r="AP64" s="584"/>
      <c r="AQ64" s="584"/>
      <c r="AR64" s="585" t="str">
        <f t="shared" si="20"/>
        <v/>
      </c>
      <c r="AS64" s="585" t="str">
        <f t="shared" si="21"/>
        <v/>
      </c>
      <c r="AT64" s="479"/>
      <c r="AU64" s="479"/>
      <c r="AV64" s="587" t="str">
        <f t="shared" si="22"/>
        <v/>
      </c>
      <c r="AW64" s="587" t="str">
        <f t="shared" si="15"/>
        <v/>
      </c>
      <c r="AX64" s="587" t="str">
        <f t="shared" si="23"/>
        <v/>
      </c>
      <c r="AY64" s="587" t="str">
        <f t="shared" si="24"/>
        <v/>
      </c>
      <c r="AZ64" s="587" t="str">
        <f t="shared" si="25"/>
        <v/>
      </c>
      <c r="BA64" s="587" t="str">
        <f t="shared" si="26"/>
        <v/>
      </c>
      <c r="BB64" s="648"/>
      <c r="BC64" s="646"/>
      <c r="BD64" s="649"/>
      <c r="BE64"/>
      <c r="BF64"/>
    </row>
    <row r="65" spans="2:58" s="24" customFormat="1" ht="13.5" customHeight="1" x14ac:dyDescent="0.25">
      <c r="B65" s="734"/>
      <c r="D65" s="416">
        <f t="shared" si="16"/>
        <v>55</v>
      </c>
      <c r="E65" s="534"/>
      <c r="F65" s="534"/>
      <c r="G65" s="534"/>
      <c r="H65" s="484"/>
      <c r="I65" s="484"/>
      <c r="J65" s="484"/>
      <c r="K65" s="586"/>
      <c r="L65" s="583"/>
      <c r="M65" s="583"/>
      <c r="N65" s="583"/>
      <c r="O65" s="583"/>
      <c r="P65" s="583"/>
      <c r="Q65" s="902"/>
      <c r="R65" s="661"/>
      <c r="S65" s="661"/>
      <c r="T65" s="661"/>
      <c r="U65" s="661"/>
      <c r="V65" s="661"/>
      <c r="W65" s="661"/>
      <c r="X65" s="661"/>
      <c r="Y65" s="661"/>
      <c r="Z65" s="661"/>
      <c r="AA65" s="661"/>
      <c r="AB65" s="5"/>
      <c r="AC65" s="646"/>
      <c r="AD65" s="649"/>
      <c r="AE65" s="649"/>
      <c r="AF65" s="730"/>
      <c r="AG65" s="646"/>
      <c r="AH65" s="416">
        <f t="shared" si="17"/>
        <v>55</v>
      </c>
      <c r="AI65" s="416" t="str">
        <f t="shared" si="18"/>
        <v/>
      </c>
      <c r="AJ65" s="416" t="str">
        <f t="shared" si="19"/>
        <v/>
      </c>
      <c r="AK65" s="416" t="str">
        <f t="shared" si="14"/>
        <v/>
      </c>
      <c r="AL65" s="731"/>
      <c r="AM65" s="479"/>
      <c r="AN65" s="479"/>
      <c r="AO65" s="584"/>
      <c r="AP65" s="584"/>
      <c r="AQ65" s="584"/>
      <c r="AR65" s="585" t="str">
        <f t="shared" si="20"/>
        <v/>
      </c>
      <c r="AS65" s="585" t="str">
        <f t="shared" si="21"/>
        <v/>
      </c>
      <c r="AT65" s="479"/>
      <c r="AU65" s="479"/>
      <c r="AV65" s="587" t="str">
        <f t="shared" si="22"/>
        <v/>
      </c>
      <c r="AW65" s="587" t="str">
        <f t="shared" si="15"/>
        <v/>
      </c>
      <c r="AX65" s="587" t="str">
        <f t="shared" si="23"/>
        <v/>
      </c>
      <c r="AY65" s="587" t="str">
        <f t="shared" si="24"/>
        <v/>
      </c>
      <c r="AZ65" s="587" t="str">
        <f t="shared" si="25"/>
        <v/>
      </c>
      <c r="BA65" s="587" t="str">
        <f t="shared" si="26"/>
        <v/>
      </c>
      <c r="BB65" s="648"/>
      <c r="BC65" s="646"/>
      <c r="BD65" s="649"/>
      <c r="BE65"/>
      <c r="BF65"/>
    </row>
    <row r="66" spans="2:58" s="24" customFormat="1" ht="13.5" customHeight="1" x14ac:dyDescent="0.25">
      <c r="B66" s="734"/>
      <c r="D66" s="416">
        <f t="shared" si="16"/>
        <v>56</v>
      </c>
      <c r="E66" s="534"/>
      <c r="F66" s="534"/>
      <c r="G66" s="534"/>
      <c r="H66" s="484"/>
      <c r="I66" s="484"/>
      <c r="J66" s="484"/>
      <c r="K66" s="586"/>
      <c r="L66" s="583"/>
      <c r="M66" s="583"/>
      <c r="N66" s="583"/>
      <c r="O66" s="583"/>
      <c r="P66" s="583"/>
      <c r="Q66" s="902"/>
      <c r="R66" s="661"/>
      <c r="S66" s="661"/>
      <c r="T66" s="661"/>
      <c r="U66" s="661"/>
      <c r="V66" s="661"/>
      <c r="W66" s="661"/>
      <c r="X66" s="661"/>
      <c r="Y66" s="661"/>
      <c r="Z66" s="661"/>
      <c r="AA66" s="661"/>
      <c r="AB66" s="5"/>
      <c r="AC66" s="646"/>
      <c r="AD66" s="649"/>
      <c r="AE66" s="649"/>
      <c r="AF66" s="730"/>
      <c r="AG66" s="646"/>
      <c r="AH66" s="416">
        <f t="shared" si="17"/>
        <v>56</v>
      </c>
      <c r="AI66" s="416" t="str">
        <f t="shared" si="18"/>
        <v/>
      </c>
      <c r="AJ66" s="416" t="str">
        <f t="shared" si="19"/>
        <v/>
      </c>
      <c r="AK66" s="416" t="str">
        <f t="shared" si="14"/>
        <v/>
      </c>
      <c r="AL66" s="731"/>
      <c r="AM66" s="479"/>
      <c r="AN66" s="479"/>
      <c r="AO66" s="584"/>
      <c r="AP66" s="584"/>
      <c r="AQ66" s="584"/>
      <c r="AR66" s="585" t="str">
        <f t="shared" si="20"/>
        <v/>
      </c>
      <c r="AS66" s="585" t="str">
        <f t="shared" si="21"/>
        <v/>
      </c>
      <c r="AT66" s="479"/>
      <c r="AU66" s="479"/>
      <c r="AV66" s="587" t="str">
        <f t="shared" si="22"/>
        <v/>
      </c>
      <c r="AW66" s="587" t="str">
        <f t="shared" si="15"/>
        <v/>
      </c>
      <c r="AX66" s="587" t="str">
        <f t="shared" si="23"/>
        <v/>
      </c>
      <c r="AY66" s="587" t="str">
        <f t="shared" si="24"/>
        <v/>
      </c>
      <c r="AZ66" s="587" t="str">
        <f t="shared" si="25"/>
        <v/>
      </c>
      <c r="BA66" s="587" t="str">
        <f t="shared" si="26"/>
        <v/>
      </c>
      <c r="BB66" s="648"/>
      <c r="BC66" s="646"/>
      <c r="BD66" s="649"/>
      <c r="BE66"/>
      <c r="BF66"/>
    </row>
    <row r="67" spans="2:58" s="24" customFormat="1" ht="13.5" customHeight="1" x14ac:dyDescent="0.25">
      <c r="B67" s="734"/>
      <c r="D67" s="416">
        <f t="shared" si="16"/>
        <v>57</v>
      </c>
      <c r="E67" s="534"/>
      <c r="F67" s="534"/>
      <c r="G67" s="534"/>
      <c r="H67" s="484"/>
      <c r="I67" s="484"/>
      <c r="J67" s="484"/>
      <c r="K67" s="586"/>
      <c r="L67" s="583"/>
      <c r="M67" s="583"/>
      <c r="N67" s="583"/>
      <c r="O67" s="583"/>
      <c r="P67" s="583"/>
      <c r="Q67" s="902"/>
      <c r="R67" s="661"/>
      <c r="S67" s="661"/>
      <c r="T67" s="661"/>
      <c r="U67" s="661"/>
      <c r="V67" s="661"/>
      <c r="W67" s="661"/>
      <c r="X67" s="661"/>
      <c r="Y67" s="661"/>
      <c r="Z67" s="661"/>
      <c r="AA67" s="661"/>
      <c r="AB67" s="5"/>
      <c r="AC67" s="646"/>
      <c r="AD67" s="649"/>
      <c r="AE67" s="649"/>
      <c r="AF67" s="730"/>
      <c r="AG67" s="646"/>
      <c r="AH67" s="416">
        <f t="shared" si="17"/>
        <v>57</v>
      </c>
      <c r="AI67" s="416" t="str">
        <f t="shared" si="18"/>
        <v/>
      </c>
      <c r="AJ67" s="416" t="str">
        <f t="shared" si="19"/>
        <v/>
      </c>
      <c r="AK67" s="416" t="str">
        <f t="shared" si="14"/>
        <v/>
      </c>
      <c r="AL67" s="731"/>
      <c r="AM67" s="479"/>
      <c r="AN67" s="479"/>
      <c r="AO67" s="584"/>
      <c r="AP67" s="584"/>
      <c r="AQ67" s="584"/>
      <c r="AR67" s="585" t="str">
        <f t="shared" si="20"/>
        <v/>
      </c>
      <c r="AS67" s="585" t="str">
        <f t="shared" si="21"/>
        <v/>
      </c>
      <c r="AT67" s="479"/>
      <c r="AU67" s="479"/>
      <c r="AV67" s="587" t="str">
        <f t="shared" si="22"/>
        <v/>
      </c>
      <c r="AW67" s="587" t="str">
        <f t="shared" si="15"/>
        <v/>
      </c>
      <c r="AX67" s="587" t="str">
        <f t="shared" si="23"/>
        <v/>
      </c>
      <c r="AY67" s="587" t="str">
        <f t="shared" si="24"/>
        <v/>
      </c>
      <c r="AZ67" s="587" t="str">
        <f t="shared" si="25"/>
        <v/>
      </c>
      <c r="BA67" s="587" t="str">
        <f t="shared" si="26"/>
        <v/>
      </c>
      <c r="BB67" s="648"/>
      <c r="BC67" s="646"/>
      <c r="BD67" s="649"/>
      <c r="BE67"/>
      <c r="BF67"/>
    </row>
    <row r="68" spans="2:58" s="24" customFormat="1" ht="13.5" customHeight="1" x14ac:dyDescent="0.25">
      <c r="B68" s="734"/>
      <c r="D68" s="416">
        <f t="shared" si="16"/>
        <v>58</v>
      </c>
      <c r="E68" s="534"/>
      <c r="F68" s="534"/>
      <c r="G68" s="534"/>
      <c r="H68" s="484"/>
      <c r="I68" s="484"/>
      <c r="J68" s="484"/>
      <c r="K68" s="586"/>
      <c r="L68" s="583"/>
      <c r="M68" s="583"/>
      <c r="N68" s="583"/>
      <c r="O68" s="583"/>
      <c r="P68" s="583"/>
      <c r="Q68" s="902"/>
      <c r="R68" s="661"/>
      <c r="S68" s="661"/>
      <c r="T68" s="661"/>
      <c r="U68" s="661"/>
      <c r="V68" s="661"/>
      <c r="W68" s="661"/>
      <c r="X68" s="661"/>
      <c r="Y68" s="661"/>
      <c r="Z68" s="661"/>
      <c r="AA68" s="661"/>
      <c r="AB68" s="5"/>
      <c r="AC68" s="646"/>
      <c r="AD68" s="649"/>
      <c r="AE68" s="649"/>
      <c r="AF68" s="730"/>
      <c r="AG68" s="646"/>
      <c r="AH68" s="416">
        <f t="shared" si="17"/>
        <v>58</v>
      </c>
      <c r="AI68" s="416" t="str">
        <f t="shared" si="18"/>
        <v/>
      </c>
      <c r="AJ68" s="416" t="str">
        <f t="shared" si="19"/>
        <v/>
      </c>
      <c r="AK68" s="416" t="str">
        <f t="shared" si="14"/>
        <v/>
      </c>
      <c r="AL68" s="731"/>
      <c r="AM68" s="479"/>
      <c r="AN68" s="479"/>
      <c r="AO68" s="584"/>
      <c r="AP68" s="584"/>
      <c r="AQ68" s="584"/>
      <c r="AR68" s="585" t="str">
        <f t="shared" si="20"/>
        <v/>
      </c>
      <c r="AS68" s="585" t="str">
        <f t="shared" si="21"/>
        <v/>
      </c>
      <c r="AT68" s="479"/>
      <c r="AU68" s="479"/>
      <c r="AV68" s="587" t="str">
        <f t="shared" si="22"/>
        <v/>
      </c>
      <c r="AW68" s="587" t="str">
        <f t="shared" si="15"/>
        <v/>
      </c>
      <c r="AX68" s="587" t="str">
        <f t="shared" si="23"/>
        <v/>
      </c>
      <c r="AY68" s="587" t="str">
        <f t="shared" si="24"/>
        <v/>
      </c>
      <c r="AZ68" s="587" t="str">
        <f t="shared" si="25"/>
        <v/>
      </c>
      <c r="BA68" s="587" t="str">
        <f t="shared" si="26"/>
        <v/>
      </c>
      <c r="BB68" s="648"/>
      <c r="BC68" s="646"/>
      <c r="BD68" s="649"/>
      <c r="BE68"/>
      <c r="BF68"/>
    </row>
    <row r="69" spans="2:58" s="24" customFormat="1" ht="13.5" customHeight="1" x14ac:dyDescent="0.25">
      <c r="B69" s="734"/>
      <c r="D69" s="416">
        <f t="shared" si="16"/>
        <v>59</v>
      </c>
      <c r="E69" s="534"/>
      <c r="F69" s="534"/>
      <c r="G69" s="534"/>
      <c r="H69" s="484"/>
      <c r="I69" s="484"/>
      <c r="J69" s="484"/>
      <c r="K69" s="586"/>
      <c r="L69" s="583"/>
      <c r="M69" s="583"/>
      <c r="N69" s="583"/>
      <c r="O69" s="583"/>
      <c r="P69" s="583"/>
      <c r="Q69" s="902"/>
      <c r="R69" s="661"/>
      <c r="S69" s="661"/>
      <c r="T69" s="661"/>
      <c r="U69" s="661"/>
      <c r="V69" s="661"/>
      <c r="W69" s="661"/>
      <c r="X69" s="661"/>
      <c r="Y69" s="661"/>
      <c r="Z69" s="661"/>
      <c r="AA69" s="661"/>
      <c r="AB69" s="5"/>
      <c r="AC69" s="646"/>
      <c r="AD69" s="649"/>
      <c r="AE69" s="649"/>
      <c r="AF69" s="730"/>
      <c r="AG69" s="646"/>
      <c r="AH69" s="416">
        <f t="shared" si="17"/>
        <v>59</v>
      </c>
      <c r="AI69" s="416" t="str">
        <f t="shared" si="18"/>
        <v/>
      </c>
      <c r="AJ69" s="416" t="str">
        <f t="shared" si="19"/>
        <v/>
      </c>
      <c r="AK69" s="416" t="str">
        <f t="shared" si="14"/>
        <v/>
      </c>
      <c r="AL69" s="731"/>
      <c r="AM69" s="479"/>
      <c r="AN69" s="479"/>
      <c r="AO69" s="584"/>
      <c r="AP69" s="584"/>
      <c r="AQ69" s="584"/>
      <c r="AR69" s="585" t="str">
        <f t="shared" si="20"/>
        <v/>
      </c>
      <c r="AS69" s="585" t="str">
        <f t="shared" si="21"/>
        <v/>
      </c>
      <c r="AT69" s="479"/>
      <c r="AU69" s="479"/>
      <c r="AV69" s="587" t="str">
        <f t="shared" si="22"/>
        <v/>
      </c>
      <c r="AW69" s="587" t="str">
        <f t="shared" si="15"/>
        <v/>
      </c>
      <c r="AX69" s="587" t="str">
        <f t="shared" si="23"/>
        <v/>
      </c>
      <c r="AY69" s="587" t="str">
        <f t="shared" si="24"/>
        <v/>
      </c>
      <c r="AZ69" s="587" t="str">
        <f t="shared" si="25"/>
        <v/>
      </c>
      <c r="BA69" s="587" t="str">
        <f t="shared" si="26"/>
        <v/>
      </c>
      <c r="BB69" s="648"/>
      <c r="BC69" s="646"/>
      <c r="BD69" s="649"/>
      <c r="BE69"/>
      <c r="BF69"/>
    </row>
    <row r="70" spans="2:58" s="24" customFormat="1" ht="13.5" customHeight="1" x14ac:dyDescent="0.25">
      <c r="B70" s="734"/>
      <c r="D70" s="416">
        <f>D69+1</f>
        <v>60</v>
      </c>
      <c r="E70" s="534"/>
      <c r="F70" s="534"/>
      <c r="G70" s="534"/>
      <c r="H70" s="484"/>
      <c r="I70" s="484"/>
      <c r="J70" s="484"/>
      <c r="K70" s="586"/>
      <c r="L70" s="583"/>
      <c r="M70" s="583"/>
      <c r="N70" s="583"/>
      <c r="O70" s="583"/>
      <c r="P70" s="583"/>
      <c r="Q70" s="902"/>
      <c r="R70" s="661"/>
      <c r="S70" s="661"/>
      <c r="T70" s="661"/>
      <c r="U70" s="661"/>
      <c r="V70" s="661"/>
      <c r="W70" s="661"/>
      <c r="X70" s="661"/>
      <c r="Y70" s="661"/>
      <c r="Z70" s="661"/>
      <c r="AA70" s="661"/>
      <c r="AB70" s="5"/>
      <c r="AC70" s="646"/>
      <c r="AD70" s="649"/>
      <c r="AE70" s="649"/>
      <c r="AF70" s="730"/>
      <c r="AG70" s="646"/>
      <c r="AH70" s="416">
        <f>AH69+1</f>
        <v>60</v>
      </c>
      <c r="AI70" s="416" t="str">
        <f t="shared" si="18"/>
        <v/>
      </c>
      <c r="AJ70" s="416" t="str">
        <f t="shared" si="19"/>
        <v/>
      </c>
      <c r="AK70" s="416" t="str">
        <f t="shared" si="14"/>
        <v/>
      </c>
      <c r="AL70" s="731"/>
      <c r="AM70" s="479"/>
      <c r="AN70" s="479"/>
      <c r="AO70" s="584"/>
      <c r="AP70" s="584"/>
      <c r="AQ70" s="584"/>
      <c r="AR70" s="585" t="str">
        <f t="shared" si="20"/>
        <v/>
      </c>
      <c r="AS70" s="585" t="str">
        <f t="shared" si="21"/>
        <v/>
      </c>
      <c r="AT70" s="479"/>
      <c r="AU70" s="479"/>
      <c r="AV70" s="587" t="str">
        <f t="shared" si="22"/>
        <v/>
      </c>
      <c r="AW70" s="587" t="str">
        <f t="shared" si="15"/>
        <v/>
      </c>
      <c r="AX70" s="587" t="str">
        <f t="shared" si="23"/>
        <v/>
      </c>
      <c r="AY70" s="587" t="str">
        <f t="shared" si="24"/>
        <v/>
      </c>
      <c r="AZ70" s="587" t="str">
        <f t="shared" si="25"/>
        <v/>
      </c>
      <c r="BA70" s="587" t="str">
        <f t="shared" si="26"/>
        <v/>
      </c>
      <c r="BB70" s="648"/>
      <c r="BC70" s="646"/>
      <c r="BD70" s="649"/>
      <c r="BE70"/>
      <c r="BF70"/>
    </row>
    <row r="71" spans="2:58" s="24" customFormat="1" ht="13.5" customHeight="1" x14ac:dyDescent="0.25">
      <c r="B71" s="734"/>
      <c r="D71" s="416">
        <f>D70+1</f>
        <v>61</v>
      </c>
      <c r="E71" s="534"/>
      <c r="F71" s="534"/>
      <c r="G71" s="534"/>
      <c r="H71" s="484"/>
      <c r="I71" s="484"/>
      <c r="J71" s="484"/>
      <c r="K71" s="586"/>
      <c r="L71" s="583"/>
      <c r="M71" s="583"/>
      <c r="N71" s="583"/>
      <c r="O71" s="583"/>
      <c r="P71" s="571"/>
      <c r="Q71" s="902"/>
      <c r="R71" s="661"/>
      <c r="S71" s="661"/>
      <c r="T71" s="661"/>
      <c r="U71" s="661"/>
      <c r="V71" s="661"/>
      <c r="W71" s="661"/>
      <c r="X71" s="661"/>
      <c r="Y71" s="661"/>
      <c r="Z71" s="661"/>
      <c r="AA71" s="661"/>
      <c r="AB71" s="5"/>
      <c r="AC71" s="646"/>
      <c r="AD71" s="649"/>
      <c r="AE71" s="649"/>
      <c r="AF71" s="730"/>
      <c r="AG71" s="646"/>
      <c r="AH71" s="416">
        <f>AH70+1</f>
        <v>61</v>
      </c>
      <c r="AI71" s="416" t="str">
        <f t="shared" si="18"/>
        <v/>
      </c>
      <c r="AJ71" s="416" t="str">
        <f t="shared" si="19"/>
        <v/>
      </c>
      <c r="AK71" s="416" t="str">
        <f t="shared" ref="AK71:AK100" si="27">IF(G71="","",G71)</f>
        <v/>
      </c>
      <c r="AL71" s="731"/>
      <c r="AM71" s="479"/>
      <c r="AN71" s="479"/>
      <c r="AO71" s="584"/>
      <c r="AP71" s="584"/>
      <c r="AQ71" s="584"/>
      <c r="AR71" s="585" t="str">
        <f t="shared" si="20"/>
        <v/>
      </c>
      <c r="AS71" s="585" t="str">
        <f t="shared" si="21"/>
        <v/>
      </c>
      <c r="AT71" s="479"/>
      <c r="AU71" s="479"/>
      <c r="AV71" s="587" t="str">
        <f t="shared" si="22"/>
        <v/>
      </c>
      <c r="AW71" s="587" t="str">
        <f t="shared" si="15"/>
        <v/>
      </c>
      <c r="AX71" s="587" t="str">
        <f t="shared" si="23"/>
        <v/>
      </c>
      <c r="AY71" s="587" t="str">
        <f t="shared" si="24"/>
        <v/>
      </c>
      <c r="AZ71" s="587" t="str">
        <f t="shared" si="25"/>
        <v/>
      </c>
      <c r="BA71" s="587" t="str">
        <f t="shared" si="26"/>
        <v/>
      </c>
      <c r="BB71" s="648"/>
      <c r="BC71" s="646"/>
      <c r="BD71" s="649"/>
      <c r="BE71"/>
      <c r="BF71"/>
    </row>
    <row r="72" spans="2:58" s="24" customFormat="1" ht="13.5" customHeight="1" x14ac:dyDescent="0.25">
      <c r="B72" s="734"/>
      <c r="D72" s="416">
        <f t="shared" ref="D72:D99" si="28">D71+1</f>
        <v>62</v>
      </c>
      <c r="E72" s="534"/>
      <c r="F72" s="534"/>
      <c r="G72" s="534"/>
      <c r="H72" s="484"/>
      <c r="I72" s="484"/>
      <c r="J72" s="484"/>
      <c r="K72" s="586"/>
      <c r="L72" s="583"/>
      <c r="M72" s="583"/>
      <c r="N72" s="583"/>
      <c r="O72" s="583"/>
      <c r="P72" s="583"/>
      <c r="Q72" s="902"/>
      <c r="R72" s="661"/>
      <c r="S72" s="661"/>
      <c r="T72" s="661"/>
      <c r="U72" s="661"/>
      <c r="V72" s="661"/>
      <c r="W72" s="661"/>
      <c r="X72" s="661"/>
      <c r="Y72" s="661"/>
      <c r="Z72" s="661"/>
      <c r="AA72" s="661"/>
      <c r="AB72" s="5"/>
      <c r="AC72" s="646"/>
      <c r="AD72" s="649"/>
      <c r="AE72" s="649"/>
      <c r="AF72" s="730"/>
      <c r="AG72" s="646"/>
      <c r="AH72" s="416">
        <f t="shared" ref="AH72:AH99" si="29">AH71+1</f>
        <v>62</v>
      </c>
      <c r="AI72" s="416" t="str">
        <f t="shared" si="18"/>
        <v/>
      </c>
      <c r="AJ72" s="416" t="str">
        <f t="shared" si="19"/>
        <v/>
      </c>
      <c r="AK72" s="416" t="str">
        <f t="shared" si="27"/>
        <v/>
      </c>
      <c r="AL72" s="731"/>
      <c r="AM72" s="479"/>
      <c r="AN72" s="479"/>
      <c r="AO72" s="584"/>
      <c r="AP72" s="584"/>
      <c r="AQ72" s="584"/>
      <c r="AR72" s="585" t="str">
        <f t="shared" si="20"/>
        <v/>
      </c>
      <c r="AS72" s="585" t="str">
        <f t="shared" si="21"/>
        <v/>
      </c>
      <c r="AT72" s="479"/>
      <c r="AU72" s="479"/>
      <c r="AV72" s="587" t="str">
        <f t="shared" si="22"/>
        <v/>
      </c>
      <c r="AW72" s="587" t="str">
        <f t="shared" si="15"/>
        <v/>
      </c>
      <c r="AX72" s="587" t="str">
        <f t="shared" si="23"/>
        <v/>
      </c>
      <c r="AY72" s="587" t="str">
        <f t="shared" si="24"/>
        <v/>
      </c>
      <c r="AZ72" s="587" t="str">
        <f t="shared" si="25"/>
        <v/>
      </c>
      <c r="BA72" s="587" t="str">
        <f t="shared" si="26"/>
        <v/>
      </c>
      <c r="BB72" s="648"/>
      <c r="BC72" s="646"/>
      <c r="BD72" s="649"/>
      <c r="BE72"/>
      <c r="BF72"/>
    </row>
    <row r="73" spans="2:58" s="24" customFormat="1" ht="13.5" customHeight="1" x14ac:dyDescent="0.25">
      <c r="B73" s="734"/>
      <c r="D73" s="416">
        <f t="shared" si="28"/>
        <v>63</v>
      </c>
      <c r="E73" s="534"/>
      <c r="F73" s="534"/>
      <c r="G73" s="534"/>
      <c r="H73" s="484"/>
      <c r="I73" s="484"/>
      <c r="J73" s="484"/>
      <c r="K73" s="586"/>
      <c r="L73" s="583"/>
      <c r="M73" s="583"/>
      <c r="N73" s="583"/>
      <c r="O73" s="583"/>
      <c r="P73" s="583"/>
      <c r="Q73" s="902"/>
      <c r="R73" s="661"/>
      <c r="S73" s="661"/>
      <c r="T73" s="661"/>
      <c r="U73" s="661"/>
      <c r="V73" s="661"/>
      <c r="W73" s="661"/>
      <c r="X73" s="661"/>
      <c r="Y73" s="661"/>
      <c r="Z73" s="661"/>
      <c r="AA73" s="661"/>
      <c r="AB73" s="5"/>
      <c r="AC73" s="646"/>
      <c r="AD73" s="649"/>
      <c r="AE73" s="649"/>
      <c r="AF73" s="730"/>
      <c r="AG73" s="646"/>
      <c r="AH73" s="416">
        <f t="shared" si="29"/>
        <v>63</v>
      </c>
      <c r="AI73" s="416" t="str">
        <f t="shared" si="18"/>
        <v/>
      </c>
      <c r="AJ73" s="416" t="str">
        <f t="shared" si="19"/>
        <v/>
      </c>
      <c r="AK73" s="416" t="str">
        <f t="shared" si="27"/>
        <v/>
      </c>
      <c r="AL73" s="731"/>
      <c r="AM73" s="479"/>
      <c r="AN73" s="479"/>
      <c r="AO73" s="584"/>
      <c r="AP73" s="584"/>
      <c r="AQ73" s="584"/>
      <c r="AR73" s="585" t="str">
        <f t="shared" si="20"/>
        <v/>
      </c>
      <c r="AS73" s="585" t="str">
        <f t="shared" si="21"/>
        <v/>
      </c>
      <c r="AT73" s="479"/>
      <c r="AU73" s="479"/>
      <c r="AV73" s="587" t="str">
        <f t="shared" si="22"/>
        <v/>
      </c>
      <c r="AW73" s="587" t="str">
        <f t="shared" ref="AW73:AW104" si="30">IF(L73="○",IF(AS73="",AO73,AS73),"")</f>
        <v/>
      </c>
      <c r="AX73" s="587" t="str">
        <f t="shared" si="23"/>
        <v/>
      </c>
      <c r="AY73" s="587" t="str">
        <f t="shared" si="24"/>
        <v/>
      </c>
      <c r="AZ73" s="587" t="str">
        <f t="shared" si="25"/>
        <v/>
      </c>
      <c r="BA73" s="587" t="str">
        <f t="shared" si="26"/>
        <v/>
      </c>
      <c r="BB73" s="648"/>
      <c r="BC73" s="646"/>
      <c r="BD73" s="649"/>
      <c r="BE73"/>
      <c r="BF73"/>
    </row>
    <row r="74" spans="2:58" s="24" customFormat="1" ht="13.5" customHeight="1" x14ac:dyDescent="0.25">
      <c r="B74" s="734"/>
      <c r="D74" s="416">
        <f t="shared" si="28"/>
        <v>64</v>
      </c>
      <c r="E74" s="534"/>
      <c r="F74" s="534"/>
      <c r="G74" s="534"/>
      <c r="H74" s="484"/>
      <c r="I74" s="484"/>
      <c r="J74" s="484"/>
      <c r="K74" s="586"/>
      <c r="L74" s="583"/>
      <c r="M74" s="583"/>
      <c r="N74" s="583"/>
      <c r="O74" s="583"/>
      <c r="P74" s="583"/>
      <c r="Q74" s="902"/>
      <c r="R74" s="661"/>
      <c r="S74" s="661"/>
      <c r="T74" s="661"/>
      <c r="U74" s="661"/>
      <c r="V74" s="661"/>
      <c r="W74" s="661"/>
      <c r="X74" s="661"/>
      <c r="Y74" s="661"/>
      <c r="Z74" s="661"/>
      <c r="AA74" s="661"/>
      <c r="AB74" s="5"/>
      <c r="AC74" s="646"/>
      <c r="AD74" s="649"/>
      <c r="AE74" s="649"/>
      <c r="AF74" s="730"/>
      <c r="AG74" s="646"/>
      <c r="AH74" s="416">
        <f t="shared" si="29"/>
        <v>64</v>
      </c>
      <c r="AI74" s="416" t="str">
        <f t="shared" si="18"/>
        <v/>
      </c>
      <c r="AJ74" s="416" t="str">
        <f t="shared" si="19"/>
        <v/>
      </c>
      <c r="AK74" s="416" t="str">
        <f t="shared" si="27"/>
        <v/>
      </c>
      <c r="AL74" s="731"/>
      <c r="AM74" s="479"/>
      <c r="AN74" s="479"/>
      <c r="AO74" s="584"/>
      <c r="AP74" s="584"/>
      <c r="AQ74" s="584"/>
      <c r="AR74" s="585" t="str">
        <f t="shared" si="20"/>
        <v/>
      </c>
      <c r="AS74" s="585" t="str">
        <f t="shared" si="21"/>
        <v/>
      </c>
      <c r="AT74" s="479"/>
      <c r="AU74" s="479"/>
      <c r="AV74" s="587" t="str">
        <f t="shared" si="22"/>
        <v/>
      </c>
      <c r="AW74" s="587" t="str">
        <f t="shared" si="30"/>
        <v/>
      </c>
      <c r="AX74" s="587" t="str">
        <f t="shared" si="23"/>
        <v/>
      </c>
      <c r="AY74" s="587" t="str">
        <f t="shared" si="24"/>
        <v/>
      </c>
      <c r="AZ74" s="587" t="str">
        <f t="shared" si="25"/>
        <v/>
      </c>
      <c r="BA74" s="587" t="str">
        <f t="shared" si="26"/>
        <v/>
      </c>
      <c r="BB74" s="648"/>
      <c r="BC74" s="646"/>
      <c r="BD74" s="649"/>
      <c r="BE74"/>
      <c r="BF74"/>
    </row>
    <row r="75" spans="2:58" s="24" customFormat="1" ht="13.5" customHeight="1" x14ac:dyDescent="0.25">
      <c r="B75" s="734"/>
      <c r="D75" s="416">
        <f t="shared" si="28"/>
        <v>65</v>
      </c>
      <c r="E75" s="534"/>
      <c r="F75" s="534"/>
      <c r="G75" s="534"/>
      <c r="H75" s="484"/>
      <c r="I75" s="484"/>
      <c r="J75" s="484"/>
      <c r="K75" s="586"/>
      <c r="L75" s="583"/>
      <c r="M75" s="583"/>
      <c r="N75" s="583"/>
      <c r="O75" s="583"/>
      <c r="P75" s="583"/>
      <c r="Q75" s="902"/>
      <c r="R75" s="661"/>
      <c r="S75" s="661"/>
      <c r="T75" s="661"/>
      <c r="U75" s="661"/>
      <c r="V75" s="661"/>
      <c r="W75" s="661"/>
      <c r="X75" s="661"/>
      <c r="Y75" s="661"/>
      <c r="Z75" s="661"/>
      <c r="AA75" s="661"/>
      <c r="AB75" s="5"/>
      <c r="AC75" s="646"/>
      <c r="AD75" s="649"/>
      <c r="AE75" s="649"/>
      <c r="AF75" s="730"/>
      <c r="AG75" s="646"/>
      <c r="AH75" s="416">
        <f t="shared" si="29"/>
        <v>65</v>
      </c>
      <c r="AI75" s="416" t="str">
        <f t="shared" ref="AI75:AI106" si="31">IF(E75="","",E75)</f>
        <v/>
      </c>
      <c r="AJ75" s="416" t="str">
        <f t="shared" ref="AJ75:AJ106" si="32">IF(F75="","",F75)</f>
        <v/>
      </c>
      <c r="AK75" s="416" t="str">
        <f t="shared" si="27"/>
        <v/>
      </c>
      <c r="AL75" s="731"/>
      <c r="AM75" s="479"/>
      <c r="AN75" s="479"/>
      <c r="AO75" s="584"/>
      <c r="AP75" s="584"/>
      <c r="AQ75" s="584"/>
      <c r="AR75" s="585" t="str">
        <f t="shared" ref="AR75:AR106" si="33">IF(OR(H75="",I75="",K75=""),"",H75*3.6/1000*K75*AM75*AO75+I75*3.6/1000*K75*AN75*AP75)</f>
        <v/>
      </c>
      <c r="AS75" s="585" t="str">
        <f t="shared" ref="AS75:AS106" si="34">IF(OR(J75="",K75="",),"",J75/1000*K75*(AM75+AN75)*AQ75)</f>
        <v/>
      </c>
      <c r="AT75" s="479"/>
      <c r="AU75" s="479"/>
      <c r="AV75" s="587" t="str">
        <f t="shared" ref="AV75:AV106" si="35">IF(L75="○",IF(AT75="",AR75,AT75),"")</f>
        <v/>
      </c>
      <c r="AW75" s="587" t="str">
        <f t="shared" si="30"/>
        <v/>
      </c>
      <c r="AX75" s="587" t="str">
        <f t="shared" ref="AX75:AX106" si="36">IF(M75="○",IF(AT75="",AR75,AT75),"")</f>
        <v/>
      </c>
      <c r="AY75" s="587" t="str">
        <f t="shared" ref="AY75:AY106" si="37">IF(M75="○",IF(AU75="",AS75,AU75),"")</f>
        <v/>
      </c>
      <c r="AZ75" s="587" t="str">
        <f t="shared" ref="AZ75:AZ106" si="38">IF(N75="○",IF(AT75="",AR75,AT75),"")</f>
        <v/>
      </c>
      <c r="BA75" s="587" t="str">
        <f t="shared" ref="BA75:BA106" si="39">IF(N75="○",IF(AU75="",AS75,AU75),"")</f>
        <v/>
      </c>
      <c r="BB75" s="648"/>
      <c r="BC75" s="646"/>
      <c r="BD75" s="649"/>
      <c r="BE75"/>
      <c r="BF75"/>
    </row>
    <row r="76" spans="2:58" s="24" customFormat="1" ht="13.5" customHeight="1" x14ac:dyDescent="0.25">
      <c r="B76" s="734"/>
      <c r="D76" s="416">
        <f t="shared" si="28"/>
        <v>66</v>
      </c>
      <c r="E76" s="534"/>
      <c r="F76" s="534"/>
      <c r="G76" s="534"/>
      <c r="H76" s="484"/>
      <c r="I76" s="484"/>
      <c r="J76" s="484"/>
      <c r="K76" s="586"/>
      <c r="L76" s="583"/>
      <c r="M76" s="583"/>
      <c r="N76" s="583"/>
      <c r="O76" s="583"/>
      <c r="P76" s="583"/>
      <c r="Q76" s="902"/>
      <c r="R76" s="661"/>
      <c r="S76" s="661"/>
      <c r="T76" s="661"/>
      <c r="U76" s="661"/>
      <c r="V76" s="661"/>
      <c r="W76" s="661"/>
      <c r="X76" s="661"/>
      <c r="Y76" s="661"/>
      <c r="Z76" s="661"/>
      <c r="AA76" s="661"/>
      <c r="AB76" s="5"/>
      <c r="AC76" s="646"/>
      <c r="AD76" s="649"/>
      <c r="AE76" s="649"/>
      <c r="AF76" s="730"/>
      <c r="AG76" s="646"/>
      <c r="AH76" s="416">
        <f t="shared" si="29"/>
        <v>66</v>
      </c>
      <c r="AI76" s="416" t="str">
        <f t="shared" si="31"/>
        <v/>
      </c>
      <c r="AJ76" s="416" t="str">
        <f t="shared" si="32"/>
        <v/>
      </c>
      <c r="AK76" s="416" t="str">
        <f t="shared" si="27"/>
        <v/>
      </c>
      <c r="AL76" s="731"/>
      <c r="AM76" s="479"/>
      <c r="AN76" s="479"/>
      <c r="AO76" s="584"/>
      <c r="AP76" s="584"/>
      <c r="AQ76" s="584"/>
      <c r="AR76" s="585" t="str">
        <f t="shared" si="33"/>
        <v/>
      </c>
      <c r="AS76" s="585" t="str">
        <f t="shared" si="34"/>
        <v/>
      </c>
      <c r="AT76" s="479"/>
      <c r="AU76" s="479"/>
      <c r="AV76" s="587" t="str">
        <f t="shared" si="35"/>
        <v/>
      </c>
      <c r="AW76" s="587" t="str">
        <f t="shared" si="30"/>
        <v/>
      </c>
      <c r="AX76" s="587" t="str">
        <f t="shared" si="36"/>
        <v/>
      </c>
      <c r="AY76" s="587" t="str">
        <f t="shared" si="37"/>
        <v/>
      </c>
      <c r="AZ76" s="587" t="str">
        <f t="shared" si="38"/>
        <v/>
      </c>
      <c r="BA76" s="587" t="str">
        <f t="shared" si="39"/>
        <v/>
      </c>
      <c r="BB76" s="648"/>
      <c r="BC76" s="646"/>
      <c r="BD76" s="649"/>
      <c r="BE76"/>
      <c r="BF76"/>
    </row>
    <row r="77" spans="2:58" s="24" customFormat="1" ht="13.5" customHeight="1" x14ac:dyDescent="0.25">
      <c r="B77" s="734"/>
      <c r="D77" s="416">
        <f t="shared" si="28"/>
        <v>67</v>
      </c>
      <c r="E77" s="534"/>
      <c r="F77" s="534"/>
      <c r="G77" s="534"/>
      <c r="H77" s="484"/>
      <c r="I77" s="484"/>
      <c r="J77" s="484"/>
      <c r="K77" s="586"/>
      <c r="L77" s="583"/>
      <c r="M77" s="583"/>
      <c r="N77" s="583"/>
      <c r="O77" s="583"/>
      <c r="P77" s="583"/>
      <c r="Q77" s="902"/>
      <c r="R77" s="661"/>
      <c r="S77" s="661"/>
      <c r="T77" s="661"/>
      <c r="U77" s="661"/>
      <c r="V77" s="661"/>
      <c r="W77" s="661"/>
      <c r="X77" s="661"/>
      <c r="Y77" s="661"/>
      <c r="Z77" s="661"/>
      <c r="AA77" s="661"/>
      <c r="AB77" s="5"/>
      <c r="AC77" s="646"/>
      <c r="AD77" s="649"/>
      <c r="AE77" s="649"/>
      <c r="AF77" s="730"/>
      <c r="AG77" s="646"/>
      <c r="AH77" s="416">
        <f t="shared" si="29"/>
        <v>67</v>
      </c>
      <c r="AI77" s="416" t="str">
        <f t="shared" si="31"/>
        <v/>
      </c>
      <c r="AJ77" s="416" t="str">
        <f t="shared" si="32"/>
        <v/>
      </c>
      <c r="AK77" s="416" t="str">
        <f t="shared" si="27"/>
        <v/>
      </c>
      <c r="AL77" s="731"/>
      <c r="AM77" s="479"/>
      <c r="AN77" s="479"/>
      <c r="AO77" s="584"/>
      <c r="AP77" s="584"/>
      <c r="AQ77" s="584"/>
      <c r="AR77" s="585" t="str">
        <f t="shared" si="33"/>
        <v/>
      </c>
      <c r="AS77" s="585" t="str">
        <f t="shared" si="34"/>
        <v/>
      </c>
      <c r="AT77" s="479"/>
      <c r="AU77" s="479"/>
      <c r="AV77" s="587" t="str">
        <f t="shared" si="35"/>
        <v/>
      </c>
      <c r="AW77" s="587" t="str">
        <f t="shared" si="30"/>
        <v/>
      </c>
      <c r="AX77" s="587" t="str">
        <f t="shared" si="36"/>
        <v/>
      </c>
      <c r="AY77" s="587" t="str">
        <f t="shared" si="37"/>
        <v/>
      </c>
      <c r="AZ77" s="587" t="str">
        <f t="shared" si="38"/>
        <v/>
      </c>
      <c r="BA77" s="587" t="str">
        <f t="shared" si="39"/>
        <v/>
      </c>
      <c r="BB77" s="648"/>
      <c r="BC77" s="646"/>
      <c r="BD77" s="649"/>
      <c r="BE77"/>
      <c r="BF77"/>
    </row>
    <row r="78" spans="2:58" s="24" customFormat="1" ht="13.5" customHeight="1" x14ac:dyDescent="0.25">
      <c r="B78" s="734"/>
      <c r="D78" s="416">
        <f t="shared" si="28"/>
        <v>68</v>
      </c>
      <c r="E78" s="534"/>
      <c r="F78" s="534"/>
      <c r="G78" s="534"/>
      <c r="H78" s="484"/>
      <c r="I78" s="484"/>
      <c r="J78" s="484"/>
      <c r="K78" s="586"/>
      <c r="L78" s="583"/>
      <c r="M78" s="583"/>
      <c r="N78" s="583"/>
      <c r="O78" s="583"/>
      <c r="P78" s="583"/>
      <c r="Q78" s="902"/>
      <c r="R78" s="661"/>
      <c r="S78" s="661"/>
      <c r="T78" s="661"/>
      <c r="U78" s="661"/>
      <c r="V78" s="661"/>
      <c r="W78" s="661"/>
      <c r="X78" s="661"/>
      <c r="Y78" s="661"/>
      <c r="Z78" s="661"/>
      <c r="AA78" s="661"/>
      <c r="AB78" s="5"/>
      <c r="AC78" s="646"/>
      <c r="AD78" s="649"/>
      <c r="AE78" s="649"/>
      <c r="AF78" s="730"/>
      <c r="AG78" s="646"/>
      <c r="AH78" s="416">
        <f t="shared" si="29"/>
        <v>68</v>
      </c>
      <c r="AI78" s="416" t="str">
        <f t="shared" si="31"/>
        <v/>
      </c>
      <c r="AJ78" s="416" t="str">
        <f t="shared" si="32"/>
        <v/>
      </c>
      <c r="AK78" s="416" t="str">
        <f t="shared" si="27"/>
        <v/>
      </c>
      <c r="AL78" s="731"/>
      <c r="AM78" s="479"/>
      <c r="AN78" s="479"/>
      <c r="AO78" s="584"/>
      <c r="AP78" s="584"/>
      <c r="AQ78" s="584"/>
      <c r="AR78" s="585" t="str">
        <f t="shared" si="33"/>
        <v/>
      </c>
      <c r="AS78" s="585" t="str">
        <f t="shared" si="34"/>
        <v/>
      </c>
      <c r="AT78" s="479"/>
      <c r="AU78" s="479"/>
      <c r="AV78" s="587" t="str">
        <f t="shared" si="35"/>
        <v/>
      </c>
      <c r="AW78" s="587" t="str">
        <f t="shared" si="30"/>
        <v/>
      </c>
      <c r="AX78" s="587" t="str">
        <f t="shared" si="36"/>
        <v/>
      </c>
      <c r="AY78" s="587" t="str">
        <f t="shared" si="37"/>
        <v/>
      </c>
      <c r="AZ78" s="587" t="str">
        <f t="shared" si="38"/>
        <v/>
      </c>
      <c r="BA78" s="587" t="str">
        <f t="shared" si="39"/>
        <v/>
      </c>
      <c r="BB78" s="648"/>
      <c r="BC78" s="646"/>
      <c r="BD78" s="649"/>
      <c r="BE78"/>
      <c r="BF78"/>
    </row>
    <row r="79" spans="2:58" s="24" customFormat="1" ht="13.5" customHeight="1" x14ac:dyDescent="0.25">
      <c r="B79" s="734"/>
      <c r="D79" s="416">
        <f t="shared" si="28"/>
        <v>69</v>
      </c>
      <c r="E79" s="534"/>
      <c r="F79" s="534"/>
      <c r="G79" s="534"/>
      <c r="H79" s="484"/>
      <c r="I79" s="484"/>
      <c r="J79" s="484"/>
      <c r="K79" s="586"/>
      <c r="L79" s="583"/>
      <c r="M79" s="583"/>
      <c r="N79" s="583"/>
      <c r="O79" s="583"/>
      <c r="P79" s="583"/>
      <c r="Q79" s="902"/>
      <c r="R79" s="661"/>
      <c r="S79" s="661"/>
      <c r="T79" s="661"/>
      <c r="U79" s="661"/>
      <c r="V79" s="661"/>
      <c r="W79" s="661"/>
      <c r="X79" s="661"/>
      <c r="Y79" s="661"/>
      <c r="Z79" s="661"/>
      <c r="AA79" s="661"/>
      <c r="AB79" s="5"/>
      <c r="AC79" s="646"/>
      <c r="AD79" s="649"/>
      <c r="AE79" s="649"/>
      <c r="AF79" s="730"/>
      <c r="AG79" s="646"/>
      <c r="AH79" s="416">
        <f t="shared" si="29"/>
        <v>69</v>
      </c>
      <c r="AI79" s="416" t="str">
        <f t="shared" si="31"/>
        <v/>
      </c>
      <c r="AJ79" s="416" t="str">
        <f t="shared" si="32"/>
        <v/>
      </c>
      <c r="AK79" s="416" t="str">
        <f t="shared" si="27"/>
        <v/>
      </c>
      <c r="AL79" s="731"/>
      <c r="AM79" s="479"/>
      <c r="AN79" s="479"/>
      <c r="AO79" s="584"/>
      <c r="AP79" s="584"/>
      <c r="AQ79" s="584"/>
      <c r="AR79" s="585" t="str">
        <f t="shared" si="33"/>
        <v/>
      </c>
      <c r="AS79" s="585" t="str">
        <f t="shared" si="34"/>
        <v/>
      </c>
      <c r="AT79" s="479"/>
      <c r="AU79" s="479"/>
      <c r="AV79" s="587" t="str">
        <f t="shared" si="35"/>
        <v/>
      </c>
      <c r="AW79" s="587" t="str">
        <f t="shared" si="30"/>
        <v/>
      </c>
      <c r="AX79" s="587" t="str">
        <f t="shared" si="36"/>
        <v/>
      </c>
      <c r="AY79" s="587" t="str">
        <f t="shared" si="37"/>
        <v/>
      </c>
      <c r="AZ79" s="587" t="str">
        <f t="shared" si="38"/>
        <v/>
      </c>
      <c r="BA79" s="587" t="str">
        <f t="shared" si="39"/>
        <v/>
      </c>
      <c r="BB79" s="648"/>
      <c r="BC79" s="646"/>
      <c r="BD79" s="649"/>
      <c r="BE79"/>
      <c r="BF79"/>
    </row>
    <row r="80" spans="2:58" s="24" customFormat="1" ht="13.5" customHeight="1" x14ac:dyDescent="0.25">
      <c r="B80" s="734"/>
      <c r="D80" s="416">
        <f t="shared" si="28"/>
        <v>70</v>
      </c>
      <c r="E80" s="534"/>
      <c r="F80" s="534"/>
      <c r="G80" s="534"/>
      <c r="H80" s="484"/>
      <c r="I80" s="484"/>
      <c r="J80" s="484"/>
      <c r="K80" s="586"/>
      <c r="L80" s="583"/>
      <c r="M80" s="583"/>
      <c r="N80" s="583"/>
      <c r="O80" s="583"/>
      <c r="P80" s="583"/>
      <c r="Q80" s="902"/>
      <c r="R80" s="661"/>
      <c r="S80" s="661"/>
      <c r="T80" s="661"/>
      <c r="U80" s="661"/>
      <c r="V80" s="661"/>
      <c r="W80" s="661"/>
      <c r="X80" s="661"/>
      <c r="Y80" s="661"/>
      <c r="Z80" s="661"/>
      <c r="AA80" s="661"/>
      <c r="AB80" s="5"/>
      <c r="AC80" s="646"/>
      <c r="AD80" s="649"/>
      <c r="AE80" s="649"/>
      <c r="AF80" s="730"/>
      <c r="AG80" s="646"/>
      <c r="AH80" s="416">
        <f t="shared" si="29"/>
        <v>70</v>
      </c>
      <c r="AI80" s="416" t="str">
        <f t="shared" si="31"/>
        <v/>
      </c>
      <c r="AJ80" s="416" t="str">
        <f t="shared" si="32"/>
        <v/>
      </c>
      <c r="AK80" s="416" t="str">
        <f t="shared" si="27"/>
        <v/>
      </c>
      <c r="AL80" s="731"/>
      <c r="AM80" s="479"/>
      <c r="AN80" s="479"/>
      <c r="AO80" s="584"/>
      <c r="AP80" s="584"/>
      <c r="AQ80" s="584"/>
      <c r="AR80" s="585" t="str">
        <f t="shared" si="33"/>
        <v/>
      </c>
      <c r="AS80" s="585" t="str">
        <f t="shared" si="34"/>
        <v/>
      </c>
      <c r="AT80" s="479"/>
      <c r="AU80" s="479"/>
      <c r="AV80" s="587" t="str">
        <f t="shared" si="35"/>
        <v/>
      </c>
      <c r="AW80" s="587" t="str">
        <f t="shared" si="30"/>
        <v/>
      </c>
      <c r="AX80" s="587" t="str">
        <f t="shared" si="36"/>
        <v/>
      </c>
      <c r="AY80" s="587" t="str">
        <f t="shared" si="37"/>
        <v/>
      </c>
      <c r="AZ80" s="587" t="str">
        <f t="shared" si="38"/>
        <v/>
      </c>
      <c r="BA80" s="587" t="str">
        <f t="shared" si="39"/>
        <v/>
      </c>
      <c r="BB80" s="648"/>
      <c r="BC80" s="646"/>
      <c r="BD80" s="649"/>
      <c r="BE80"/>
      <c r="BF80"/>
    </row>
    <row r="81" spans="2:58" s="24" customFormat="1" ht="13.5" customHeight="1" x14ac:dyDescent="0.25">
      <c r="B81" s="734"/>
      <c r="D81" s="416">
        <f t="shared" si="28"/>
        <v>71</v>
      </c>
      <c r="E81" s="534"/>
      <c r="F81" s="534"/>
      <c r="G81" s="534"/>
      <c r="H81" s="484"/>
      <c r="I81" s="484"/>
      <c r="J81" s="484"/>
      <c r="K81" s="586"/>
      <c r="L81" s="583"/>
      <c r="M81" s="583"/>
      <c r="N81" s="583"/>
      <c r="O81" s="583"/>
      <c r="P81" s="583"/>
      <c r="Q81" s="902"/>
      <c r="R81" s="661"/>
      <c r="S81" s="661"/>
      <c r="T81" s="661"/>
      <c r="U81" s="661"/>
      <c r="V81" s="661"/>
      <c r="W81" s="661"/>
      <c r="X81" s="661"/>
      <c r="Y81" s="661"/>
      <c r="Z81" s="661"/>
      <c r="AA81" s="661"/>
      <c r="AB81" s="5"/>
      <c r="AC81" s="646"/>
      <c r="AD81" s="649"/>
      <c r="AE81" s="649"/>
      <c r="AF81" s="730"/>
      <c r="AG81" s="646"/>
      <c r="AH81" s="416">
        <f t="shared" si="29"/>
        <v>71</v>
      </c>
      <c r="AI81" s="416" t="str">
        <f t="shared" si="31"/>
        <v/>
      </c>
      <c r="AJ81" s="416" t="str">
        <f t="shared" si="32"/>
        <v/>
      </c>
      <c r="AK81" s="416" t="str">
        <f t="shared" si="27"/>
        <v/>
      </c>
      <c r="AL81" s="731"/>
      <c r="AM81" s="479"/>
      <c r="AN81" s="479"/>
      <c r="AO81" s="584"/>
      <c r="AP81" s="584"/>
      <c r="AQ81" s="584"/>
      <c r="AR81" s="585" t="str">
        <f t="shared" si="33"/>
        <v/>
      </c>
      <c r="AS81" s="585" t="str">
        <f t="shared" si="34"/>
        <v/>
      </c>
      <c r="AT81" s="479"/>
      <c r="AU81" s="479"/>
      <c r="AV81" s="587" t="str">
        <f t="shared" si="35"/>
        <v/>
      </c>
      <c r="AW81" s="587" t="str">
        <f t="shared" si="30"/>
        <v/>
      </c>
      <c r="AX81" s="587" t="str">
        <f t="shared" si="36"/>
        <v/>
      </c>
      <c r="AY81" s="587" t="str">
        <f t="shared" si="37"/>
        <v/>
      </c>
      <c r="AZ81" s="587" t="str">
        <f t="shared" si="38"/>
        <v/>
      </c>
      <c r="BA81" s="587" t="str">
        <f t="shared" si="39"/>
        <v/>
      </c>
      <c r="BB81" s="648"/>
      <c r="BC81" s="646"/>
      <c r="BD81" s="649"/>
      <c r="BE81"/>
      <c r="BF81"/>
    </row>
    <row r="82" spans="2:58" s="24" customFormat="1" ht="13.5" customHeight="1" x14ac:dyDescent="0.25">
      <c r="B82" s="734"/>
      <c r="D82" s="416">
        <f t="shared" si="28"/>
        <v>72</v>
      </c>
      <c r="E82" s="534"/>
      <c r="F82" s="534"/>
      <c r="G82" s="534"/>
      <c r="H82" s="484"/>
      <c r="I82" s="484"/>
      <c r="J82" s="484"/>
      <c r="K82" s="586"/>
      <c r="L82" s="583"/>
      <c r="M82" s="583"/>
      <c r="N82" s="583"/>
      <c r="O82" s="583"/>
      <c r="P82" s="583"/>
      <c r="Q82" s="902"/>
      <c r="R82" s="661"/>
      <c r="S82" s="661"/>
      <c r="T82" s="661"/>
      <c r="U82" s="661"/>
      <c r="V82" s="661"/>
      <c r="W82" s="661"/>
      <c r="X82" s="661"/>
      <c r="Y82" s="661"/>
      <c r="Z82" s="661"/>
      <c r="AA82" s="661"/>
      <c r="AB82" s="5"/>
      <c r="AC82" s="646"/>
      <c r="AD82" s="649"/>
      <c r="AE82" s="649"/>
      <c r="AF82" s="730"/>
      <c r="AG82" s="646"/>
      <c r="AH82" s="416">
        <f t="shared" si="29"/>
        <v>72</v>
      </c>
      <c r="AI82" s="416" t="str">
        <f t="shared" si="31"/>
        <v/>
      </c>
      <c r="AJ82" s="416" t="str">
        <f t="shared" si="32"/>
        <v/>
      </c>
      <c r="AK82" s="416" t="str">
        <f t="shared" si="27"/>
        <v/>
      </c>
      <c r="AL82" s="731"/>
      <c r="AM82" s="479"/>
      <c r="AN82" s="479"/>
      <c r="AO82" s="584"/>
      <c r="AP82" s="584"/>
      <c r="AQ82" s="584"/>
      <c r="AR82" s="585" t="str">
        <f t="shared" si="33"/>
        <v/>
      </c>
      <c r="AS82" s="585" t="str">
        <f t="shared" si="34"/>
        <v/>
      </c>
      <c r="AT82" s="479"/>
      <c r="AU82" s="479"/>
      <c r="AV82" s="587" t="str">
        <f t="shared" si="35"/>
        <v/>
      </c>
      <c r="AW82" s="587" t="str">
        <f t="shared" si="30"/>
        <v/>
      </c>
      <c r="AX82" s="587" t="str">
        <f t="shared" si="36"/>
        <v/>
      </c>
      <c r="AY82" s="587" t="str">
        <f t="shared" si="37"/>
        <v/>
      </c>
      <c r="AZ82" s="587" t="str">
        <f t="shared" si="38"/>
        <v/>
      </c>
      <c r="BA82" s="587" t="str">
        <f t="shared" si="39"/>
        <v/>
      </c>
      <c r="BB82" s="648"/>
      <c r="BC82" s="646"/>
      <c r="BD82" s="649"/>
      <c r="BE82"/>
      <c r="BF82"/>
    </row>
    <row r="83" spans="2:58" s="24" customFormat="1" ht="13.5" customHeight="1" x14ac:dyDescent="0.25">
      <c r="B83" s="734"/>
      <c r="D83" s="416">
        <f t="shared" si="28"/>
        <v>73</v>
      </c>
      <c r="E83" s="534"/>
      <c r="F83" s="534"/>
      <c r="G83" s="534"/>
      <c r="H83" s="484"/>
      <c r="I83" s="484"/>
      <c r="J83" s="484"/>
      <c r="K83" s="586"/>
      <c r="L83" s="583"/>
      <c r="M83" s="583"/>
      <c r="N83" s="583"/>
      <c r="O83" s="583"/>
      <c r="P83" s="583"/>
      <c r="Q83" s="902"/>
      <c r="R83" s="661"/>
      <c r="S83" s="661"/>
      <c r="T83" s="661"/>
      <c r="U83" s="661"/>
      <c r="V83" s="661"/>
      <c r="W83" s="661"/>
      <c r="X83" s="661"/>
      <c r="Y83" s="661"/>
      <c r="Z83" s="661"/>
      <c r="AA83" s="661"/>
      <c r="AB83" s="5"/>
      <c r="AC83" s="646"/>
      <c r="AD83" s="649"/>
      <c r="AE83" s="649"/>
      <c r="AF83" s="730"/>
      <c r="AG83" s="646"/>
      <c r="AH83" s="416">
        <f t="shared" si="29"/>
        <v>73</v>
      </c>
      <c r="AI83" s="416" t="str">
        <f t="shared" si="31"/>
        <v/>
      </c>
      <c r="AJ83" s="416" t="str">
        <f t="shared" si="32"/>
        <v/>
      </c>
      <c r="AK83" s="416" t="str">
        <f t="shared" si="27"/>
        <v/>
      </c>
      <c r="AL83" s="731"/>
      <c r="AM83" s="479"/>
      <c r="AN83" s="479"/>
      <c r="AO83" s="584"/>
      <c r="AP83" s="584"/>
      <c r="AQ83" s="584"/>
      <c r="AR83" s="585" t="str">
        <f t="shared" si="33"/>
        <v/>
      </c>
      <c r="AS83" s="585" t="str">
        <f t="shared" si="34"/>
        <v/>
      </c>
      <c r="AT83" s="479"/>
      <c r="AU83" s="479"/>
      <c r="AV83" s="587" t="str">
        <f t="shared" si="35"/>
        <v/>
      </c>
      <c r="AW83" s="587" t="str">
        <f t="shared" si="30"/>
        <v/>
      </c>
      <c r="AX83" s="587" t="str">
        <f t="shared" si="36"/>
        <v/>
      </c>
      <c r="AY83" s="587" t="str">
        <f t="shared" si="37"/>
        <v/>
      </c>
      <c r="AZ83" s="587" t="str">
        <f t="shared" si="38"/>
        <v/>
      </c>
      <c r="BA83" s="587" t="str">
        <f t="shared" si="39"/>
        <v/>
      </c>
      <c r="BB83" s="648"/>
      <c r="BC83" s="646"/>
      <c r="BD83" s="649"/>
      <c r="BE83"/>
      <c r="BF83"/>
    </row>
    <row r="84" spans="2:58" s="24" customFormat="1" ht="13.5" customHeight="1" x14ac:dyDescent="0.25">
      <c r="B84" s="734"/>
      <c r="D84" s="416">
        <f t="shared" si="28"/>
        <v>74</v>
      </c>
      <c r="E84" s="534"/>
      <c r="F84" s="534"/>
      <c r="G84" s="534"/>
      <c r="H84" s="484"/>
      <c r="I84" s="484"/>
      <c r="J84" s="484"/>
      <c r="K84" s="586"/>
      <c r="L84" s="583"/>
      <c r="M84" s="583"/>
      <c r="N84" s="583"/>
      <c r="O84" s="583"/>
      <c r="P84" s="583"/>
      <c r="Q84" s="902"/>
      <c r="R84" s="661"/>
      <c r="S84" s="661"/>
      <c r="T84" s="661"/>
      <c r="U84" s="661"/>
      <c r="V84" s="661"/>
      <c r="W84" s="661"/>
      <c r="X84" s="661"/>
      <c r="Y84" s="661"/>
      <c r="Z84" s="661"/>
      <c r="AA84" s="661"/>
      <c r="AB84" s="5"/>
      <c r="AC84" s="646"/>
      <c r="AD84" s="649"/>
      <c r="AE84" s="649"/>
      <c r="AF84" s="730"/>
      <c r="AG84" s="646"/>
      <c r="AH84" s="416">
        <f t="shared" si="29"/>
        <v>74</v>
      </c>
      <c r="AI84" s="416" t="str">
        <f t="shared" si="31"/>
        <v/>
      </c>
      <c r="AJ84" s="416" t="str">
        <f t="shared" si="32"/>
        <v/>
      </c>
      <c r="AK84" s="416" t="str">
        <f t="shared" si="27"/>
        <v/>
      </c>
      <c r="AL84" s="731"/>
      <c r="AM84" s="479"/>
      <c r="AN84" s="479"/>
      <c r="AO84" s="584"/>
      <c r="AP84" s="584"/>
      <c r="AQ84" s="584"/>
      <c r="AR84" s="585" t="str">
        <f t="shared" si="33"/>
        <v/>
      </c>
      <c r="AS84" s="585" t="str">
        <f t="shared" si="34"/>
        <v/>
      </c>
      <c r="AT84" s="479"/>
      <c r="AU84" s="479"/>
      <c r="AV84" s="587" t="str">
        <f t="shared" si="35"/>
        <v/>
      </c>
      <c r="AW84" s="587" t="str">
        <f t="shared" si="30"/>
        <v/>
      </c>
      <c r="AX84" s="587" t="str">
        <f t="shared" si="36"/>
        <v/>
      </c>
      <c r="AY84" s="587" t="str">
        <f t="shared" si="37"/>
        <v/>
      </c>
      <c r="AZ84" s="587" t="str">
        <f t="shared" si="38"/>
        <v/>
      </c>
      <c r="BA84" s="587" t="str">
        <f t="shared" si="39"/>
        <v/>
      </c>
      <c r="BB84" s="648"/>
      <c r="BC84" s="646"/>
      <c r="BD84" s="649"/>
      <c r="BE84"/>
      <c r="BF84"/>
    </row>
    <row r="85" spans="2:58" s="24" customFormat="1" ht="13.5" customHeight="1" x14ac:dyDescent="0.25">
      <c r="B85" s="734"/>
      <c r="D85" s="416">
        <f t="shared" si="28"/>
        <v>75</v>
      </c>
      <c r="E85" s="534"/>
      <c r="F85" s="534"/>
      <c r="G85" s="534"/>
      <c r="H85" s="484"/>
      <c r="I85" s="484"/>
      <c r="J85" s="484"/>
      <c r="K85" s="586"/>
      <c r="L85" s="583"/>
      <c r="M85" s="583"/>
      <c r="N85" s="583"/>
      <c r="O85" s="583"/>
      <c r="P85" s="583"/>
      <c r="Q85" s="902"/>
      <c r="R85" s="661"/>
      <c r="S85" s="661"/>
      <c r="T85" s="661"/>
      <c r="U85" s="661"/>
      <c r="V85" s="661"/>
      <c r="W85" s="661"/>
      <c r="X85" s="661"/>
      <c r="Y85" s="661"/>
      <c r="Z85" s="661"/>
      <c r="AA85" s="661"/>
      <c r="AB85" s="5"/>
      <c r="AC85" s="646"/>
      <c r="AD85" s="649"/>
      <c r="AE85" s="649"/>
      <c r="AF85" s="730"/>
      <c r="AG85" s="646"/>
      <c r="AH85" s="416">
        <f t="shared" si="29"/>
        <v>75</v>
      </c>
      <c r="AI85" s="416" t="str">
        <f t="shared" si="31"/>
        <v/>
      </c>
      <c r="AJ85" s="416" t="str">
        <f t="shared" si="32"/>
        <v/>
      </c>
      <c r="AK85" s="416" t="str">
        <f t="shared" si="27"/>
        <v/>
      </c>
      <c r="AL85" s="731"/>
      <c r="AM85" s="479"/>
      <c r="AN85" s="479"/>
      <c r="AO85" s="584"/>
      <c r="AP85" s="584"/>
      <c r="AQ85" s="584"/>
      <c r="AR85" s="585" t="str">
        <f t="shared" si="33"/>
        <v/>
      </c>
      <c r="AS85" s="585" t="str">
        <f t="shared" si="34"/>
        <v/>
      </c>
      <c r="AT85" s="479"/>
      <c r="AU85" s="479"/>
      <c r="AV85" s="587" t="str">
        <f t="shared" si="35"/>
        <v/>
      </c>
      <c r="AW85" s="587" t="str">
        <f t="shared" si="30"/>
        <v/>
      </c>
      <c r="AX85" s="587" t="str">
        <f t="shared" si="36"/>
        <v/>
      </c>
      <c r="AY85" s="587" t="str">
        <f t="shared" si="37"/>
        <v/>
      </c>
      <c r="AZ85" s="587" t="str">
        <f t="shared" si="38"/>
        <v/>
      </c>
      <c r="BA85" s="587" t="str">
        <f t="shared" si="39"/>
        <v/>
      </c>
      <c r="BB85" s="648"/>
      <c r="BC85" s="646"/>
      <c r="BD85" s="649"/>
      <c r="BE85"/>
      <c r="BF85"/>
    </row>
    <row r="86" spans="2:58" s="24" customFormat="1" ht="13.5" customHeight="1" x14ac:dyDescent="0.25">
      <c r="B86" s="734"/>
      <c r="D86" s="416">
        <f t="shared" si="28"/>
        <v>76</v>
      </c>
      <c r="E86" s="534"/>
      <c r="F86" s="534"/>
      <c r="G86" s="534"/>
      <c r="H86" s="484"/>
      <c r="I86" s="484"/>
      <c r="J86" s="484"/>
      <c r="K86" s="586"/>
      <c r="L86" s="583"/>
      <c r="M86" s="583"/>
      <c r="N86" s="583"/>
      <c r="O86" s="583"/>
      <c r="P86" s="583"/>
      <c r="Q86" s="902"/>
      <c r="R86" s="661"/>
      <c r="S86" s="661"/>
      <c r="T86" s="661"/>
      <c r="U86" s="661"/>
      <c r="V86" s="661"/>
      <c r="W86" s="661"/>
      <c r="X86" s="661"/>
      <c r="Y86" s="661"/>
      <c r="Z86" s="661"/>
      <c r="AA86" s="661"/>
      <c r="AB86" s="5"/>
      <c r="AC86" s="646"/>
      <c r="AD86" s="649"/>
      <c r="AE86" s="649"/>
      <c r="AF86" s="730"/>
      <c r="AG86" s="646"/>
      <c r="AH86" s="416">
        <f t="shared" si="29"/>
        <v>76</v>
      </c>
      <c r="AI86" s="416" t="str">
        <f t="shared" si="31"/>
        <v/>
      </c>
      <c r="AJ86" s="416" t="str">
        <f t="shared" si="32"/>
        <v/>
      </c>
      <c r="AK86" s="416" t="str">
        <f t="shared" si="27"/>
        <v/>
      </c>
      <c r="AL86" s="731"/>
      <c r="AM86" s="479"/>
      <c r="AN86" s="479"/>
      <c r="AO86" s="584"/>
      <c r="AP86" s="584"/>
      <c r="AQ86" s="584"/>
      <c r="AR86" s="585" t="str">
        <f t="shared" si="33"/>
        <v/>
      </c>
      <c r="AS86" s="585" t="str">
        <f t="shared" si="34"/>
        <v/>
      </c>
      <c r="AT86" s="479"/>
      <c r="AU86" s="479"/>
      <c r="AV86" s="587" t="str">
        <f t="shared" si="35"/>
        <v/>
      </c>
      <c r="AW86" s="587" t="str">
        <f t="shared" si="30"/>
        <v/>
      </c>
      <c r="AX86" s="587" t="str">
        <f t="shared" si="36"/>
        <v/>
      </c>
      <c r="AY86" s="587" t="str">
        <f t="shared" si="37"/>
        <v/>
      </c>
      <c r="AZ86" s="587" t="str">
        <f t="shared" si="38"/>
        <v/>
      </c>
      <c r="BA86" s="587" t="str">
        <f t="shared" si="39"/>
        <v/>
      </c>
      <c r="BB86" s="648"/>
      <c r="BC86" s="646"/>
      <c r="BD86" s="649"/>
      <c r="BE86"/>
      <c r="BF86"/>
    </row>
    <row r="87" spans="2:58" s="24" customFormat="1" ht="13.5" customHeight="1" x14ac:dyDescent="0.25">
      <c r="B87" s="734"/>
      <c r="D87" s="416">
        <f t="shared" si="28"/>
        <v>77</v>
      </c>
      <c r="E87" s="534"/>
      <c r="F87" s="534"/>
      <c r="G87" s="534"/>
      <c r="H87" s="484"/>
      <c r="I87" s="484"/>
      <c r="J87" s="484"/>
      <c r="K87" s="586"/>
      <c r="L87" s="583"/>
      <c r="M87" s="583"/>
      <c r="N87" s="583"/>
      <c r="O87" s="583"/>
      <c r="P87" s="583"/>
      <c r="Q87" s="902"/>
      <c r="R87" s="661"/>
      <c r="S87" s="661"/>
      <c r="T87" s="661"/>
      <c r="U87" s="661"/>
      <c r="V87" s="661"/>
      <c r="W87" s="661"/>
      <c r="X87" s="661"/>
      <c r="Y87" s="661"/>
      <c r="Z87" s="661"/>
      <c r="AA87" s="661"/>
      <c r="AB87" s="5"/>
      <c r="AC87" s="646"/>
      <c r="AD87" s="649"/>
      <c r="AE87" s="649"/>
      <c r="AF87" s="730"/>
      <c r="AG87" s="646"/>
      <c r="AH87" s="416">
        <f t="shared" si="29"/>
        <v>77</v>
      </c>
      <c r="AI87" s="416" t="str">
        <f t="shared" si="31"/>
        <v/>
      </c>
      <c r="AJ87" s="416" t="str">
        <f t="shared" si="32"/>
        <v/>
      </c>
      <c r="AK87" s="416" t="str">
        <f t="shared" si="27"/>
        <v/>
      </c>
      <c r="AL87" s="731"/>
      <c r="AM87" s="479"/>
      <c r="AN87" s="479"/>
      <c r="AO87" s="584"/>
      <c r="AP87" s="584"/>
      <c r="AQ87" s="584"/>
      <c r="AR87" s="585" t="str">
        <f t="shared" si="33"/>
        <v/>
      </c>
      <c r="AS87" s="585" t="str">
        <f t="shared" si="34"/>
        <v/>
      </c>
      <c r="AT87" s="479"/>
      <c r="AU87" s="479"/>
      <c r="AV87" s="587" t="str">
        <f t="shared" si="35"/>
        <v/>
      </c>
      <c r="AW87" s="587" t="str">
        <f t="shared" si="30"/>
        <v/>
      </c>
      <c r="AX87" s="587" t="str">
        <f t="shared" si="36"/>
        <v/>
      </c>
      <c r="AY87" s="587" t="str">
        <f t="shared" si="37"/>
        <v/>
      </c>
      <c r="AZ87" s="587" t="str">
        <f t="shared" si="38"/>
        <v/>
      </c>
      <c r="BA87" s="587" t="str">
        <f t="shared" si="39"/>
        <v/>
      </c>
      <c r="BB87" s="648"/>
      <c r="BC87" s="646"/>
      <c r="BD87" s="649"/>
      <c r="BE87"/>
      <c r="BF87"/>
    </row>
    <row r="88" spans="2:58" s="24" customFormat="1" ht="13.5" customHeight="1" x14ac:dyDescent="0.25">
      <c r="B88" s="734"/>
      <c r="D88" s="416">
        <f t="shared" si="28"/>
        <v>78</v>
      </c>
      <c r="E88" s="534"/>
      <c r="F88" s="534"/>
      <c r="G88" s="534"/>
      <c r="H88" s="484"/>
      <c r="I88" s="484"/>
      <c r="J88" s="484"/>
      <c r="K88" s="586"/>
      <c r="L88" s="583"/>
      <c r="M88" s="583"/>
      <c r="N88" s="583"/>
      <c r="O88" s="583"/>
      <c r="P88" s="583"/>
      <c r="Q88" s="902"/>
      <c r="R88" s="661"/>
      <c r="S88" s="661"/>
      <c r="T88" s="661"/>
      <c r="U88" s="661"/>
      <c r="V88" s="661"/>
      <c r="W88" s="661"/>
      <c r="X88" s="661"/>
      <c r="Y88" s="661"/>
      <c r="Z88" s="661"/>
      <c r="AA88" s="661"/>
      <c r="AB88" s="5"/>
      <c r="AC88" s="646"/>
      <c r="AD88" s="649"/>
      <c r="AE88" s="649"/>
      <c r="AF88" s="730"/>
      <c r="AG88" s="646"/>
      <c r="AH88" s="416">
        <f t="shared" si="29"/>
        <v>78</v>
      </c>
      <c r="AI88" s="416" t="str">
        <f t="shared" si="31"/>
        <v/>
      </c>
      <c r="AJ88" s="416" t="str">
        <f t="shared" si="32"/>
        <v/>
      </c>
      <c r="AK88" s="416" t="str">
        <f t="shared" si="27"/>
        <v/>
      </c>
      <c r="AL88" s="731"/>
      <c r="AM88" s="479"/>
      <c r="AN88" s="479"/>
      <c r="AO88" s="584"/>
      <c r="AP88" s="584"/>
      <c r="AQ88" s="584"/>
      <c r="AR88" s="585" t="str">
        <f t="shared" si="33"/>
        <v/>
      </c>
      <c r="AS88" s="585" t="str">
        <f t="shared" si="34"/>
        <v/>
      </c>
      <c r="AT88" s="479"/>
      <c r="AU88" s="479"/>
      <c r="AV88" s="587" t="str">
        <f t="shared" si="35"/>
        <v/>
      </c>
      <c r="AW88" s="587" t="str">
        <f t="shared" si="30"/>
        <v/>
      </c>
      <c r="AX88" s="587" t="str">
        <f t="shared" si="36"/>
        <v/>
      </c>
      <c r="AY88" s="587" t="str">
        <f t="shared" si="37"/>
        <v/>
      </c>
      <c r="AZ88" s="587" t="str">
        <f t="shared" si="38"/>
        <v/>
      </c>
      <c r="BA88" s="587" t="str">
        <f t="shared" si="39"/>
        <v/>
      </c>
      <c r="BB88" s="648"/>
      <c r="BC88" s="646"/>
      <c r="BD88" s="649"/>
      <c r="BE88"/>
      <c r="BF88"/>
    </row>
    <row r="89" spans="2:58" s="24" customFormat="1" ht="13.5" customHeight="1" x14ac:dyDescent="0.25">
      <c r="B89" s="734"/>
      <c r="D89" s="416">
        <f t="shared" si="28"/>
        <v>79</v>
      </c>
      <c r="E89" s="534"/>
      <c r="F89" s="534"/>
      <c r="G89" s="534"/>
      <c r="H89" s="484"/>
      <c r="I89" s="484"/>
      <c r="J89" s="484"/>
      <c r="K89" s="586"/>
      <c r="L89" s="583"/>
      <c r="M89" s="583"/>
      <c r="N89" s="583"/>
      <c r="O89" s="583"/>
      <c r="P89" s="583"/>
      <c r="Q89" s="902"/>
      <c r="R89" s="661"/>
      <c r="S89" s="661"/>
      <c r="T89" s="661"/>
      <c r="U89" s="661"/>
      <c r="V89" s="661"/>
      <c r="W89" s="661"/>
      <c r="X89" s="661"/>
      <c r="Y89" s="661"/>
      <c r="Z89" s="661"/>
      <c r="AA89" s="661"/>
      <c r="AB89" s="5"/>
      <c r="AC89" s="646"/>
      <c r="AD89" s="649"/>
      <c r="AE89" s="649"/>
      <c r="AF89" s="730"/>
      <c r="AG89" s="646"/>
      <c r="AH89" s="416">
        <f t="shared" si="29"/>
        <v>79</v>
      </c>
      <c r="AI89" s="416" t="str">
        <f t="shared" si="31"/>
        <v/>
      </c>
      <c r="AJ89" s="416" t="str">
        <f t="shared" si="32"/>
        <v/>
      </c>
      <c r="AK89" s="416" t="str">
        <f t="shared" si="27"/>
        <v/>
      </c>
      <c r="AL89" s="731"/>
      <c r="AM89" s="479"/>
      <c r="AN89" s="479"/>
      <c r="AO89" s="584"/>
      <c r="AP89" s="584"/>
      <c r="AQ89" s="584"/>
      <c r="AR89" s="585" t="str">
        <f t="shared" si="33"/>
        <v/>
      </c>
      <c r="AS89" s="585" t="str">
        <f t="shared" si="34"/>
        <v/>
      </c>
      <c r="AT89" s="479"/>
      <c r="AU89" s="479"/>
      <c r="AV89" s="587" t="str">
        <f t="shared" si="35"/>
        <v/>
      </c>
      <c r="AW89" s="587" t="str">
        <f t="shared" si="30"/>
        <v/>
      </c>
      <c r="AX89" s="587" t="str">
        <f t="shared" si="36"/>
        <v/>
      </c>
      <c r="AY89" s="587" t="str">
        <f t="shared" si="37"/>
        <v/>
      </c>
      <c r="AZ89" s="587" t="str">
        <f t="shared" si="38"/>
        <v/>
      </c>
      <c r="BA89" s="587" t="str">
        <f t="shared" si="39"/>
        <v/>
      </c>
      <c r="BB89" s="648"/>
      <c r="BC89" s="646"/>
      <c r="BD89" s="649"/>
      <c r="BE89"/>
      <c r="BF89"/>
    </row>
    <row r="90" spans="2:58" s="24" customFormat="1" ht="13.5" customHeight="1" x14ac:dyDescent="0.25">
      <c r="B90" s="734"/>
      <c r="D90" s="416">
        <f t="shared" si="28"/>
        <v>80</v>
      </c>
      <c r="E90" s="534"/>
      <c r="F90" s="534"/>
      <c r="G90" s="534"/>
      <c r="H90" s="484"/>
      <c r="I90" s="484"/>
      <c r="J90" s="484"/>
      <c r="K90" s="586"/>
      <c r="L90" s="583"/>
      <c r="M90" s="583"/>
      <c r="N90" s="583"/>
      <c r="O90" s="583"/>
      <c r="P90" s="583"/>
      <c r="Q90" s="902"/>
      <c r="R90" s="661"/>
      <c r="S90" s="661"/>
      <c r="T90" s="661"/>
      <c r="U90" s="661"/>
      <c r="V90" s="661"/>
      <c r="W90" s="661"/>
      <c r="X90" s="661"/>
      <c r="Y90" s="661"/>
      <c r="Z90" s="661"/>
      <c r="AA90" s="661"/>
      <c r="AB90" s="5"/>
      <c r="AC90" s="646"/>
      <c r="AD90" s="649"/>
      <c r="AE90" s="649"/>
      <c r="AF90" s="730"/>
      <c r="AG90" s="646"/>
      <c r="AH90" s="416">
        <f t="shared" si="29"/>
        <v>80</v>
      </c>
      <c r="AI90" s="416" t="str">
        <f t="shared" si="31"/>
        <v/>
      </c>
      <c r="AJ90" s="416" t="str">
        <f t="shared" si="32"/>
        <v/>
      </c>
      <c r="AK90" s="416" t="str">
        <f t="shared" si="27"/>
        <v/>
      </c>
      <c r="AL90" s="731"/>
      <c r="AM90" s="479"/>
      <c r="AN90" s="479"/>
      <c r="AO90" s="584"/>
      <c r="AP90" s="584"/>
      <c r="AQ90" s="584"/>
      <c r="AR90" s="585" t="str">
        <f t="shared" si="33"/>
        <v/>
      </c>
      <c r="AS90" s="585" t="str">
        <f t="shared" si="34"/>
        <v/>
      </c>
      <c r="AT90" s="479"/>
      <c r="AU90" s="479"/>
      <c r="AV90" s="587" t="str">
        <f t="shared" si="35"/>
        <v/>
      </c>
      <c r="AW90" s="587" t="str">
        <f t="shared" si="30"/>
        <v/>
      </c>
      <c r="AX90" s="587" t="str">
        <f t="shared" si="36"/>
        <v/>
      </c>
      <c r="AY90" s="587" t="str">
        <f t="shared" si="37"/>
        <v/>
      </c>
      <c r="AZ90" s="587" t="str">
        <f t="shared" si="38"/>
        <v/>
      </c>
      <c r="BA90" s="587" t="str">
        <f t="shared" si="39"/>
        <v/>
      </c>
      <c r="BB90" s="648"/>
      <c r="BC90" s="646"/>
      <c r="BD90" s="649"/>
      <c r="BE90"/>
      <c r="BF90"/>
    </row>
    <row r="91" spans="2:58" s="24" customFormat="1" ht="13.5" customHeight="1" x14ac:dyDescent="0.25">
      <c r="B91" s="734"/>
      <c r="D91" s="416">
        <f t="shared" si="28"/>
        <v>81</v>
      </c>
      <c r="E91" s="534"/>
      <c r="F91" s="534"/>
      <c r="G91" s="534"/>
      <c r="H91" s="484"/>
      <c r="I91" s="484"/>
      <c r="J91" s="484"/>
      <c r="K91" s="586"/>
      <c r="L91" s="583"/>
      <c r="M91" s="583"/>
      <c r="N91" s="583"/>
      <c r="O91" s="583"/>
      <c r="P91" s="583"/>
      <c r="Q91" s="902"/>
      <c r="R91" s="661"/>
      <c r="S91" s="661"/>
      <c r="T91" s="661"/>
      <c r="U91" s="661"/>
      <c r="V91" s="661"/>
      <c r="W91" s="661"/>
      <c r="X91" s="661"/>
      <c r="Y91" s="661"/>
      <c r="Z91" s="661"/>
      <c r="AA91" s="661"/>
      <c r="AB91" s="5"/>
      <c r="AC91" s="646"/>
      <c r="AD91" s="649"/>
      <c r="AE91" s="649"/>
      <c r="AF91" s="730"/>
      <c r="AG91" s="646"/>
      <c r="AH91" s="416">
        <f t="shared" si="29"/>
        <v>81</v>
      </c>
      <c r="AI91" s="416" t="str">
        <f t="shared" si="31"/>
        <v/>
      </c>
      <c r="AJ91" s="416" t="str">
        <f t="shared" si="32"/>
        <v/>
      </c>
      <c r="AK91" s="416" t="str">
        <f t="shared" si="27"/>
        <v/>
      </c>
      <c r="AL91" s="731"/>
      <c r="AM91" s="479"/>
      <c r="AN91" s="479"/>
      <c r="AO91" s="584"/>
      <c r="AP91" s="584"/>
      <c r="AQ91" s="584"/>
      <c r="AR91" s="585" t="str">
        <f t="shared" si="33"/>
        <v/>
      </c>
      <c r="AS91" s="585" t="str">
        <f t="shared" si="34"/>
        <v/>
      </c>
      <c r="AT91" s="479"/>
      <c r="AU91" s="479"/>
      <c r="AV91" s="587" t="str">
        <f t="shared" si="35"/>
        <v/>
      </c>
      <c r="AW91" s="587" t="str">
        <f t="shared" si="30"/>
        <v/>
      </c>
      <c r="AX91" s="587" t="str">
        <f t="shared" si="36"/>
        <v/>
      </c>
      <c r="AY91" s="587" t="str">
        <f t="shared" si="37"/>
        <v/>
      </c>
      <c r="AZ91" s="587" t="str">
        <f t="shared" si="38"/>
        <v/>
      </c>
      <c r="BA91" s="587" t="str">
        <f t="shared" si="39"/>
        <v/>
      </c>
      <c r="BB91" s="648"/>
      <c r="BC91" s="646"/>
      <c r="BD91" s="649"/>
      <c r="BE91"/>
      <c r="BF91"/>
    </row>
    <row r="92" spans="2:58" s="24" customFormat="1" ht="13.5" customHeight="1" x14ac:dyDescent="0.25">
      <c r="B92" s="734"/>
      <c r="D92" s="416">
        <f t="shared" si="28"/>
        <v>82</v>
      </c>
      <c r="E92" s="534"/>
      <c r="F92" s="534"/>
      <c r="G92" s="534"/>
      <c r="H92" s="484"/>
      <c r="I92" s="484"/>
      <c r="J92" s="484"/>
      <c r="K92" s="586"/>
      <c r="L92" s="583"/>
      <c r="M92" s="583"/>
      <c r="N92" s="583"/>
      <c r="O92" s="583"/>
      <c r="P92" s="583"/>
      <c r="Q92" s="902"/>
      <c r="R92" s="661"/>
      <c r="S92" s="661"/>
      <c r="T92" s="661"/>
      <c r="U92" s="661"/>
      <c r="V92" s="661"/>
      <c r="W92" s="661"/>
      <c r="X92" s="661"/>
      <c r="Y92" s="661"/>
      <c r="Z92" s="661"/>
      <c r="AA92" s="661"/>
      <c r="AB92" s="5"/>
      <c r="AC92" s="646"/>
      <c r="AD92" s="649"/>
      <c r="AE92" s="649"/>
      <c r="AF92" s="730"/>
      <c r="AG92" s="646"/>
      <c r="AH92" s="416">
        <f t="shared" si="29"/>
        <v>82</v>
      </c>
      <c r="AI92" s="416" t="str">
        <f t="shared" si="31"/>
        <v/>
      </c>
      <c r="AJ92" s="416" t="str">
        <f t="shared" si="32"/>
        <v/>
      </c>
      <c r="AK92" s="416" t="str">
        <f t="shared" si="27"/>
        <v/>
      </c>
      <c r="AL92" s="731"/>
      <c r="AM92" s="479"/>
      <c r="AN92" s="479"/>
      <c r="AO92" s="584"/>
      <c r="AP92" s="584"/>
      <c r="AQ92" s="584"/>
      <c r="AR92" s="585" t="str">
        <f t="shared" si="33"/>
        <v/>
      </c>
      <c r="AS92" s="585" t="str">
        <f t="shared" si="34"/>
        <v/>
      </c>
      <c r="AT92" s="479"/>
      <c r="AU92" s="479"/>
      <c r="AV92" s="587" t="str">
        <f t="shared" si="35"/>
        <v/>
      </c>
      <c r="AW92" s="587" t="str">
        <f t="shared" si="30"/>
        <v/>
      </c>
      <c r="AX92" s="587" t="str">
        <f t="shared" si="36"/>
        <v/>
      </c>
      <c r="AY92" s="587" t="str">
        <f t="shared" si="37"/>
        <v/>
      </c>
      <c r="AZ92" s="587" t="str">
        <f t="shared" si="38"/>
        <v/>
      </c>
      <c r="BA92" s="587" t="str">
        <f t="shared" si="39"/>
        <v/>
      </c>
      <c r="BB92" s="648"/>
      <c r="BC92" s="646"/>
      <c r="BD92" s="649"/>
      <c r="BE92"/>
      <c r="BF92"/>
    </row>
    <row r="93" spans="2:58" s="24" customFormat="1" ht="13.5" customHeight="1" x14ac:dyDescent="0.25">
      <c r="B93" s="734"/>
      <c r="D93" s="416">
        <f t="shared" si="28"/>
        <v>83</v>
      </c>
      <c r="E93" s="534"/>
      <c r="F93" s="534"/>
      <c r="G93" s="534"/>
      <c r="H93" s="484"/>
      <c r="I93" s="484"/>
      <c r="J93" s="484"/>
      <c r="K93" s="586"/>
      <c r="L93" s="583"/>
      <c r="M93" s="583"/>
      <c r="N93" s="583"/>
      <c r="O93" s="583"/>
      <c r="P93" s="583"/>
      <c r="Q93" s="902"/>
      <c r="R93" s="661"/>
      <c r="S93" s="661"/>
      <c r="T93" s="661"/>
      <c r="U93" s="661"/>
      <c r="V93" s="661"/>
      <c r="W93" s="661"/>
      <c r="X93" s="661"/>
      <c r="Y93" s="661"/>
      <c r="Z93" s="661"/>
      <c r="AA93" s="661"/>
      <c r="AB93" s="5"/>
      <c r="AC93" s="646"/>
      <c r="AD93" s="649"/>
      <c r="AE93" s="649"/>
      <c r="AF93" s="730"/>
      <c r="AG93" s="646"/>
      <c r="AH93" s="416">
        <f t="shared" si="29"/>
        <v>83</v>
      </c>
      <c r="AI93" s="416" t="str">
        <f t="shared" si="31"/>
        <v/>
      </c>
      <c r="AJ93" s="416" t="str">
        <f t="shared" si="32"/>
        <v/>
      </c>
      <c r="AK93" s="416" t="str">
        <f t="shared" si="27"/>
        <v/>
      </c>
      <c r="AL93" s="731"/>
      <c r="AM93" s="479"/>
      <c r="AN93" s="479"/>
      <c r="AO93" s="584"/>
      <c r="AP93" s="584"/>
      <c r="AQ93" s="584"/>
      <c r="AR93" s="585" t="str">
        <f t="shared" si="33"/>
        <v/>
      </c>
      <c r="AS93" s="585" t="str">
        <f t="shared" si="34"/>
        <v/>
      </c>
      <c r="AT93" s="479"/>
      <c r="AU93" s="479"/>
      <c r="AV93" s="587" t="str">
        <f t="shared" si="35"/>
        <v/>
      </c>
      <c r="AW93" s="587" t="str">
        <f t="shared" si="30"/>
        <v/>
      </c>
      <c r="AX93" s="587" t="str">
        <f t="shared" si="36"/>
        <v/>
      </c>
      <c r="AY93" s="587" t="str">
        <f t="shared" si="37"/>
        <v/>
      </c>
      <c r="AZ93" s="587" t="str">
        <f t="shared" si="38"/>
        <v/>
      </c>
      <c r="BA93" s="587" t="str">
        <f t="shared" si="39"/>
        <v/>
      </c>
      <c r="BB93" s="648"/>
      <c r="BC93" s="646"/>
      <c r="BD93" s="649"/>
      <c r="BE93"/>
      <c r="BF93"/>
    </row>
    <row r="94" spans="2:58" s="24" customFormat="1" ht="13.5" customHeight="1" x14ac:dyDescent="0.25">
      <c r="B94" s="734"/>
      <c r="D94" s="416">
        <f t="shared" si="28"/>
        <v>84</v>
      </c>
      <c r="E94" s="534"/>
      <c r="F94" s="534"/>
      <c r="G94" s="534"/>
      <c r="H94" s="484"/>
      <c r="I94" s="484"/>
      <c r="J94" s="484"/>
      <c r="K94" s="586"/>
      <c r="L94" s="583"/>
      <c r="M94" s="583"/>
      <c r="N94" s="583"/>
      <c r="O94" s="583"/>
      <c r="P94" s="583"/>
      <c r="Q94" s="902"/>
      <c r="R94" s="661"/>
      <c r="S94" s="661"/>
      <c r="T94" s="661"/>
      <c r="U94" s="661"/>
      <c r="V94" s="661"/>
      <c r="W94" s="661"/>
      <c r="X94" s="661"/>
      <c r="Y94" s="661"/>
      <c r="Z94" s="661"/>
      <c r="AA94" s="661"/>
      <c r="AB94" s="5"/>
      <c r="AC94" s="646"/>
      <c r="AD94" s="649"/>
      <c r="AE94" s="649"/>
      <c r="AF94" s="730"/>
      <c r="AG94" s="646"/>
      <c r="AH94" s="416">
        <f t="shared" si="29"/>
        <v>84</v>
      </c>
      <c r="AI94" s="416" t="str">
        <f t="shared" si="31"/>
        <v/>
      </c>
      <c r="AJ94" s="416" t="str">
        <f t="shared" si="32"/>
        <v/>
      </c>
      <c r="AK94" s="416" t="str">
        <f t="shared" si="27"/>
        <v/>
      </c>
      <c r="AL94" s="731"/>
      <c r="AM94" s="479"/>
      <c r="AN94" s="479"/>
      <c r="AO94" s="584"/>
      <c r="AP94" s="584"/>
      <c r="AQ94" s="584"/>
      <c r="AR94" s="585" t="str">
        <f t="shared" si="33"/>
        <v/>
      </c>
      <c r="AS94" s="585" t="str">
        <f t="shared" si="34"/>
        <v/>
      </c>
      <c r="AT94" s="479"/>
      <c r="AU94" s="479"/>
      <c r="AV94" s="587" t="str">
        <f t="shared" si="35"/>
        <v/>
      </c>
      <c r="AW94" s="587" t="str">
        <f t="shared" si="30"/>
        <v/>
      </c>
      <c r="AX94" s="587" t="str">
        <f t="shared" si="36"/>
        <v/>
      </c>
      <c r="AY94" s="587" t="str">
        <f t="shared" si="37"/>
        <v/>
      </c>
      <c r="AZ94" s="587" t="str">
        <f t="shared" si="38"/>
        <v/>
      </c>
      <c r="BA94" s="587" t="str">
        <f t="shared" si="39"/>
        <v/>
      </c>
      <c r="BB94" s="648"/>
      <c r="BC94" s="646"/>
      <c r="BD94" s="649"/>
      <c r="BE94"/>
      <c r="BF94"/>
    </row>
    <row r="95" spans="2:58" s="24" customFormat="1" ht="13.5" customHeight="1" x14ac:dyDescent="0.25">
      <c r="B95" s="734"/>
      <c r="D95" s="416">
        <f t="shared" si="28"/>
        <v>85</v>
      </c>
      <c r="E95" s="534"/>
      <c r="F95" s="534"/>
      <c r="G95" s="534"/>
      <c r="H95" s="484"/>
      <c r="I95" s="484"/>
      <c r="J95" s="484"/>
      <c r="K95" s="586"/>
      <c r="L95" s="583"/>
      <c r="M95" s="583"/>
      <c r="N95" s="583"/>
      <c r="O95" s="583"/>
      <c r="P95" s="583"/>
      <c r="Q95" s="902"/>
      <c r="R95" s="661"/>
      <c r="S95" s="661"/>
      <c r="T95" s="661"/>
      <c r="U95" s="661"/>
      <c r="V95" s="661"/>
      <c r="W95" s="661"/>
      <c r="X95" s="661"/>
      <c r="Y95" s="661"/>
      <c r="Z95" s="661"/>
      <c r="AA95" s="661"/>
      <c r="AB95" s="5"/>
      <c r="AC95" s="646"/>
      <c r="AD95" s="649"/>
      <c r="AE95" s="649"/>
      <c r="AF95" s="730"/>
      <c r="AG95" s="646"/>
      <c r="AH95" s="416">
        <f t="shared" si="29"/>
        <v>85</v>
      </c>
      <c r="AI95" s="416" t="str">
        <f t="shared" si="31"/>
        <v/>
      </c>
      <c r="AJ95" s="416" t="str">
        <f t="shared" si="32"/>
        <v/>
      </c>
      <c r="AK95" s="416" t="str">
        <f t="shared" si="27"/>
        <v/>
      </c>
      <c r="AL95" s="731"/>
      <c r="AM95" s="479"/>
      <c r="AN95" s="479"/>
      <c r="AO95" s="584"/>
      <c r="AP95" s="584"/>
      <c r="AQ95" s="584"/>
      <c r="AR95" s="585" t="str">
        <f t="shared" si="33"/>
        <v/>
      </c>
      <c r="AS95" s="585" t="str">
        <f t="shared" si="34"/>
        <v/>
      </c>
      <c r="AT95" s="479"/>
      <c r="AU95" s="479"/>
      <c r="AV95" s="587" t="str">
        <f t="shared" si="35"/>
        <v/>
      </c>
      <c r="AW95" s="587" t="str">
        <f t="shared" si="30"/>
        <v/>
      </c>
      <c r="AX95" s="587" t="str">
        <f t="shared" si="36"/>
        <v/>
      </c>
      <c r="AY95" s="587" t="str">
        <f t="shared" si="37"/>
        <v/>
      </c>
      <c r="AZ95" s="587" t="str">
        <f t="shared" si="38"/>
        <v/>
      </c>
      <c r="BA95" s="587" t="str">
        <f t="shared" si="39"/>
        <v/>
      </c>
      <c r="BB95" s="648"/>
      <c r="BC95" s="646"/>
      <c r="BD95" s="649"/>
      <c r="BE95"/>
      <c r="BF95"/>
    </row>
    <row r="96" spans="2:58" s="24" customFormat="1" ht="13.5" customHeight="1" x14ac:dyDescent="0.25">
      <c r="B96" s="734"/>
      <c r="D96" s="416">
        <f t="shared" si="28"/>
        <v>86</v>
      </c>
      <c r="E96" s="534"/>
      <c r="F96" s="534"/>
      <c r="G96" s="534"/>
      <c r="H96" s="484"/>
      <c r="I96" s="484"/>
      <c r="J96" s="484"/>
      <c r="K96" s="586"/>
      <c r="L96" s="583"/>
      <c r="M96" s="583"/>
      <c r="N96" s="583"/>
      <c r="O96" s="583"/>
      <c r="P96" s="583"/>
      <c r="Q96" s="902"/>
      <c r="R96" s="661"/>
      <c r="S96" s="661"/>
      <c r="T96" s="661"/>
      <c r="U96" s="661"/>
      <c r="V96" s="661"/>
      <c r="W96" s="661"/>
      <c r="X96" s="661"/>
      <c r="Y96" s="661"/>
      <c r="Z96" s="661"/>
      <c r="AA96" s="661"/>
      <c r="AB96" s="5"/>
      <c r="AC96" s="646"/>
      <c r="AD96" s="649"/>
      <c r="AE96" s="649"/>
      <c r="AF96" s="730"/>
      <c r="AG96" s="646"/>
      <c r="AH96" s="416">
        <f t="shared" si="29"/>
        <v>86</v>
      </c>
      <c r="AI96" s="416" t="str">
        <f t="shared" si="31"/>
        <v/>
      </c>
      <c r="AJ96" s="416" t="str">
        <f t="shared" si="32"/>
        <v/>
      </c>
      <c r="AK96" s="416" t="str">
        <f t="shared" si="27"/>
        <v/>
      </c>
      <c r="AL96" s="731"/>
      <c r="AM96" s="479"/>
      <c r="AN96" s="479"/>
      <c r="AO96" s="584"/>
      <c r="AP96" s="584"/>
      <c r="AQ96" s="584"/>
      <c r="AR96" s="585" t="str">
        <f t="shared" si="33"/>
        <v/>
      </c>
      <c r="AS96" s="585" t="str">
        <f t="shared" si="34"/>
        <v/>
      </c>
      <c r="AT96" s="479"/>
      <c r="AU96" s="479"/>
      <c r="AV96" s="587" t="str">
        <f t="shared" si="35"/>
        <v/>
      </c>
      <c r="AW96" s="587" t="str">
        <f t="shared" si="30"/>
        <v/>
      </c>
      <c r="AX96" s="587" t="str">
        <f t="shared" si="36"/>
        <v/>
      </c>
      <c r="AY96" s="587" t="str">
        <f t="shared" si="37"/>
        <v/>
      </c>
      <c r="AZ96" s="587" t="str">
        <f t="shared" si="38"/>
        <v/>
      </c>
      <c r="BA96" s="587" t="str">
        <f t="shared" si="39"/>
        <v/>
      </c>
      <c r="BB96" s="648"/>
      <c r="BC96" s="646"/>
      <c r="BD96" s="649"/>
      <c r="BE96"/>
      <c r="BF96"/>
    </row>
    <row r="97" spans="2:58" s="24" customFormat="1" ht="13.5" customHeight="1" x14ac:dyDescent="0.25">
      <c r="B97" s="734"/>
      <c r="D97" s="416">
        <f t="shared" si="28"/>
        <v>87</v>
      </c>
      <c r="E97" s="534"/>
      <c r="F97" s="534"/>
      <c r="G97" s="534"/>
      <c r="H97" s="484"/>
      <c r="I97" s="484"/>
      <c r="J97" s="484"/>
      <c r="K97" s="586"/>
      <c r="L97" s="583"/>
      <c r="M97" s="583"/>
      <c r="N97" s="583"/>
      <c r="O97" s="583"/>
      <c r="P97" s="583"/>
      <c r="Q97" s="902"/>
      <c r="R97" s="661"/>
      <c r="S97" s="661"/>
      <c r="T97" s="661"/>
      <c r="U97" s="661"/>
      <c r="V97" s="661"/>
      <c r="W97" s="661"/>
      <c r="X97" s="661"/>
      <c r="Y97" s="661"/>
      <c r="Z97" s="661"/>
      <c r="AA97" s="661"/>
      <c r="AB97" s="5"/>
      <c r="AC97" s="646"/>
      <c r="AD97" s="649"/>
      <c r="AE97" s="649"/>
      <c r="AF97" s="730"/>
      <c r="AG97" s="646"/>
      <c r="AH97" s="416">
        <f t="shared" si="29"/>
        <v>87</v>
      </c>
      <c r="AI97" s="416" t="str">
        <f t="shared" si="31"/>
        <v/>
      </c>
      <c r="AJ97" s="416" t="str">
        <f t="shared" si="32"/>
        <v/>
      </c>
      <c r="AK97" s="416" t="str">
        <f t="shared" si="27"/>
        <v/>
      </c>
      <c r="AL97" s="731"/>
      <c r="AM97" s="479"/>
      <c r="AN97" s="479"/>
      <c r="AO97" s="584"/>
      <c r="AP97" s="584"/>
      <c r="AQ97" s="584"/>
      <c r="AR97" s="585" t="str">
        <f t="shared" si="33"/>
        <v/>
      </c>
      <c r="AS97" s="585" t="str">
        <f t="shared" si="34"/>
        <v/>
      </c>
      <c r="AT97" s="479"/>
      <c r="AU97" s="479"/>
      <c r="AV97" s="587" t="str">
        <f t="shared" si="35"/>
        <v/>
      </c>
      <c r="AW97" s="587" t="str">
        <f t="shared" si="30"/>
        <v/>
      </c>
      <c r="AX97" s="587" t="str">
        <f t="shared" si="36"/>
        <v/>
      </c>
      <c r="AY97" s="587" t="str">
        <f t="shared" si="37"/>
        <v/>
      </c>
      <c r="AZ97" s="587" t="str">
        <f t="shared" si="38"/>
        <v/>
      </c>
      <c r="BA97" s="587" t="str">
        <f t="shared" si="39"/>
        <v/>
      </c>
      <c r="BB97" s="648"/>
      <c r="BC97" s="646"/>
      <c r="BD97" s="649"/>
      <c r="BE97"/>
      <c r="BF97"/>
    </row>
    <row r="98" spans="2:58" s="24" customFormat="1" ht="13.5" customHeight="1" x14ac:dyDescent="0.25">
      <c r="B98" s="734"/>
      <c r="D98" s="416">
        <f t="shared" si="28"/>
        <v>88</v>
      </c>
      <c r="E98" s="534"/>
      <c r="F98" s="534"/>
      <c r="G98" s="534"/>
      <c r="H98" s="484"/>
      <c r="I98" s="484"/>
      <c r="J98" s="484"/>
      <c r="K98" s="586"/>
      <c r="L98" s="583"/>
      <c r="M98" s="583"/>
      <c r="N98" s="583"/>
      <c r="O98" s="583"/>
      <c r="P98" s="583"/>
      <c r="Q98" s="902"/>
      <c r="R98" s="661"/>
      <c r="S98" s="661"/>
      <c r="T98" s="661"/>
      <c r="U98" s="661"/>
      <c r="V98" s="661"/>
      <c r="W98" s="661"/>
      <c r="X98" s="661"/>
      <c r="Y98" s="661"/>
      <c r="Z98" s="661"/>
      <c r="AA98" s="661"/>
      <c r="AB98" s="5"/>
      <c r="AC98" s="646"/>
      <c r="AD98" s="649"/>
      <c r="AE98" s="649"/>
      <c r="AF98" s="730"/>
      <c r="AG98" s="646"/>
      <c r="AH98" s="416">
        <f t="shared" si="29"/>
        <v>88</v>
      </c>
      <c r="AI98" s="416" t="str">
        <f t="shared" si="31"/>
        <v/>
      </c>
      <c r="AJ98" s="416" t="str">
        <f t="shared" si="32"/>
        <v/>
      </c>
      <c r="AK98" s="416" t="str">
        <f t="shared" si="27"/>
        <v/>
      </c>
      <c r="AL98" s="731"/>
      <c r="AM98" s="479"/>
      <c r="AN98" s="479"/>
      <c r="AO98" s="584"/>
      <c r="AP98" s="584"/>
      <c r="AQ98" s="584"/>
      <c r="AR98" s="585" t="str">
        <f t="shared" si="33"/>
        <v/>
      </c>
      <c r="AS98" s="585" t="str">
        <f t="shared" si="34"/>
        <v/>
      </c>
      <c r="AT98" s="479"/>
      <c r="AU98" s="479"/>
      <c r="AV98" s="587" t="str">
        <f t="shared" si="35"/>
        <v/>
      </c>
      <c r="AW98" s="587" t="str">
        <f t="shared" si="30"/>
        <v/>
      </c>
      <c r="AX98" s="587" t="str">
        <f t="shared" si="36"/>
        <v/>
      </c>
      <c r="AY98" s="587" t="str">
        <f t="shared" si="37"/>
        <v/>
      </c>
      <c r="AZ98" s="587" t="str">
        <f t="shared" si="38"/>
        <v/>
      </c>
      <c r="BA98" s="587" t="str">
        <f t="shared" si="39"/>
        <v/>
      </c>
      <c r="BB98" s="648"/>
      <c r="BC98" s="646"/>
      <c r="BD98" s="649"/>
      <c r="BE98"/>
      <c r="BF98"/>
    </row>
    <row r="99" spans="2:58" s="24" customFormat="1" ht="13.5" customHeight="1" x14ac:dyDescent="0.25">
      <c r="B99" s="734"/>
      <c r="D99" s="416">
        <f t="shared" si="28"/>
        <v>89</v>
      </c>
      <c r="E99" s="534"/>
      <c r="F99" s="534"/>
      <c r="G99" s="534"/>
      <c r="H99" s="484"/>
      <c r="I99" s="484"/>
      <c r="J99" s="484"/>
      <c r="K99" s="586"/>
      <c r="L99" s="583"/>
      <c r="M99" s="583"/>
      <c r="N99" s="583"/>
      <c r="O99" s="583"/>
      <c r="P99" s="583"/>
      <c r="Q99" s="902"/>
      <c r="R99" s="661"/>
      <c r="S99" s="661"/>
      <c r="T99" s="661"/>
      <c r="U99" s="661"/>
      <c r="V99" s="661"/>
      <c r="W99" s="661"/>
      <c r="X99" s="661"/>
      <c r="Y99" s="661"/>
      <c r="Z99" s="661"/>
      <c r="AA99" s="661"/>
      <c r="AB99" s="5"/>
      <c r="AC99" s="646"/>
      <c r="AD99" s="649"/>
      <c r="AE99" s="649"/>
      <c r="AF99" s="730"/>
      <c r="AG99" s="646"/>
      <c r="AH99" s="416">
        <f t="shared" si="29"/>
        <v>89</v>
      </c>
      <c r="AI99" s="416" t="str">
        <f t="shared" si="31"/>
        <v/>
      </c>
      <c r="AJ99" s="416" t="str">
        <f t="shared" si="32"/>
        <v/>
      </c>
      <c r="AK99" s="416" t="str">
        <f t="shared" si="27"/>
        <v/>
      </c>
      <c r="AL99" s="731"/>
      <c r="AM99" s="479"/>
      <c r="AN99" s="479"/>
      <c r="AO99" s="584"/>
      <c r="AP99" s="584"/>
      <c r="AQ99" s="584"/>
      <c r="AR99" s="585" t="str">
        <f t="shared" si="33"/>
        <v/>
      </c>
      <c r="AS99" s="585" t="str">
        <f t="shared" si="34"/>
        <v/>
      </c>
      <c r="AT99" s="479"/>
      <c r="AU99" s="479"/>
      <c r="AV99" s="587" t="str">
        <f t="shared" si="35"/>
        <v/>
      </c>
      <c r="AW99" s="587" t="str">
        <f t="shared" si="30"/>
        <v/>
      </c>
      <c r="AX99" s="587" t="str">
        <f t="shared" si="36"/>
        <v/>
      </c>
      <c r="AY99" s="587" t="str">
        <f t="shared" si="37"/>
        <v/>
      </c>
      <c r="AZ99" s="587" t="str">
        <f t="shared" si="38"/>
        <v/>
      </c>
      <c r="BA99" s="587" t="str">
        <f t="shared" si="39"/>
        <v/>
      </c>
      <c r="BB99" s="648"/>
      <c r="BC99" s="646"/>
      <c r="BD99" s="649"/>
      <c r="BE99"/>
      <c r="BF99"/>
    </row>
    <row r="100" spans="2:58" s="24" customFormat="1" ht="13.5" customHeight="1" x14ac:dyDescent="0.25">
      <c r="B100" s="734"/>
      <c r="D100" s="416">
        <f>D99+1</f>
        <v>90</v>
      </c>
      <c r="E100" s="534"/>
      <c r="F100" s="534"/>
      <c r="G100" s="534"/>
      <c r="H100" s="484"/>
      <c r="I100" s="484"/>
      <c r="J100" s="484"/>
      <c r="K100" s="586"/>
      <c r="L100" s="583"/>
      <c r="M100" s="583"/>
      <c r="N100" s="583"/>
      <c r="O100" s="583"/>
      <c r="P100" s="583"/>
      <c r="Q100" s="902"/>
      <c r="R100" s="661"/>
      <c r="S100" s="661"/>
      <c r="T100" s="661"/>
      <c r="U100" s="661"/>
      <c r="V100" s="661"/>
      <c r="W100" s="661"/>
      <c r="X100" s="661"/>
      <c r="Y100" s="661"/>
      <c r="Z100" s="661"/>
      <c r="AA100" s="661"/>
      <c r="AB100" s="5"/>
      <c r="AC100" s="646"/>
      <c r="AD100" s="649"/>
      <c r="AE100" s="649"/>
      <c r="AF100" s="730"/>
      <c r="AG100" s="646"/>
      <c r="AH100" s="416">
        <f>AH99+1</f>
        <v>90</v>
      </c>
      <c r="AI100" s="416" t="str">
        <f t="shared" si="31"/>
        <v/>
      </c>
      <c r="AJ100" s="416" t="str">
        <f t="shared" si="32"/>
        <v/>
      </c>
      <c r="AK100" s="416" t="str">
        <f t="shared" si="27"/>
        <v/>
      </c>
      <c r="AL100" s="731"/>
      <c r="AM100" s="479"/>
      <c r="AN100" s="479"/>
      <c r="AO100" s="584"/>
      <c r="AP100" s="584"/>
      <c r="AQ100" s="584"/>
      <c r="AR100" s="585" t="str">
        <f t="shared" si="33"/>
        <v/>
      </c>
      <c r="AS100" s="585" t="str">
        <f t="shared" si="34"/>
        <v/>
      </c>
      <c r="AT100" s="479"/>
      <c r="AU100" s="479"/>
      <c r="AV100" s="587" t="str">
        <f t="shared" si="35"/>
        <v/>
      </c>
      <c r="AW100" s="587" t="str">
        <f t="shared" si="30"/>
        <v/>
      </c>
      <c r="AX100" s="587" t="str">
        <f t="shared" si="36"/>
        <v/>
      </c>
      <c r="AY100" s="587" t="str">
        <f t="shared" si="37"/>
        <v/>
      </c>
      <c r="AZ100" s="587" t="str">
        <f t="shared" si="38"/>
        <v/>
      </c>
      <c r="BA100" s="587" t="str">
        <f t="shared" si="39"/>
        <v/>
      </c>
      <c r="BB100" s="648"/>
      <c r="BC100" s="646"/>
      <c r="BD100" s="649"/>
      <c r="BE100"/>
      <c r="BF100"/>
    </row>
    <row r="101" spans="2:58" s="24" customFormat="1" ht="13.5" customHeight="1" x14ac:dyDescent="0.25">
      <c r="B101" s="734"/>
      <c r="D101" s="416">
        <f>D100+1</f>
        <v>91</v>
      </c>
      <c r="E101" s="534"/>
      <c r="F101" s="534"/>
      <c r="G101" s="534"/>
      <c r="H101" s="484"/>
      <c r="I101" s="484"/>
      <c r="J101" s="484"/>
      <c r="K101" s="586"/>
      <c r="L101" s="583"/>
      <c r="M101" s="583"/>
      <c r="N101" s="583"/>
      <c r="O101" s="583"/>
      <c r="P101" s="571"/>
      <c r="Q101" s="902"/>
      <c r="R101" s="661"/>
      <c r="S101" s="661"/>
      <c r="T101" s="661"/>
      <c r="U101" s="661"/>
      <c r="V101" s="661"/>
      <c r="W101" s="661"/>
      <c r="X101" s="661"/>
      <c r="Y101" s="661"/>
      <c r="Z101" s="661"/>
      <c r="AA101" s="661"/>
      <c r="AB101" s="5"/>
      <c r="AC101" s="646"/>
      <c r="AD101" s="649"/>
      <c r="AE101" s="649"/>
      <c r="AF101" s="730"/>
      <c r="AG101" s="646"/>
      <c r="AH101" s="416">
        <f>AH100+1</f>
        <v>91</v>
      </c>
      <c r="AI101" s="416" t="str">
        <f t="shared" si="31"/>
        <v/>
      </c>
      <c r="AJ101" s="416" t="str">
        <f t="shared" si="32"/>
        <v/>
      </c>
      <c r="AK101" s="416" t="str">
        <f t="shared" ref="AK101:AK130" si="40">IF(G101="","",G101)</f>
        <v/>
      </c>
      <c r="AL101" s="731"/>
      <c r="AM101" s="479"/>
      <c r="AN101" s="479"/>
      <c r="AO101" s="584"/>
      <c r="AP101" s="584"/>
      <c r="AQ101" s="584"/>
      <c r="AR101" s="585" t="str">
        <f t="shared" si="33"/>
        <v/>
      </c>
      <c r="AS101" s="585" t="str">
        <f t="shared" si="34"/>
        <v/>
      </c>
      <c r="AT101" s="479"/>
      <c r="AU101" s="479"/>
      <c r="AV101" s="587" t="str">
        <f t="shared" si="35"/>
        <v/>
      </c>
      <c r="AW101" s="587" t="str">
        <f t="shared" si="30"/>
        <v/>
      </c>
      <c r="AX101" s="587" t="str">
        <f t="shared" si="36"/>
        <v/>
      </c>
      <c r="AY101" s="587" t="str">
        <f t="shared" si="37"/>
        <v/>
      </c>
      <c r="AZ101" s="587" t="str">
        <f t="shared" si="38"/>
        <v/>
      </c>
      <c r="BA101" s="587" t="str">
        <f t="shared" si="39"/>
        <v/>
      </c>
      <c r="BB101" s="648"/>
      <c r="BC101" s="646"/>
      <c r="BD101" s="649"/>
      <c r="BE101"/>
      <c r="BF101"/>
    </row>
    <row r="102" spans="2:58" s="24" customFormat="1" ht="13.5" customHeight="1" x14ac:dyDescent="0.25">
      <c r="B102" s="734"/>
      <c r="D102" s="416">
        <f t="shared" ref="D102:D129" si="41">D101+1</f>
        <v>92</v>
      </c>
      <c r="E102" s="534"/>
      <c r="F102" s="534"/>
      <c r="G102" s="534"/>
      <c r="H102" s="484"/>
      <c r="I102" s="484"/>
      <c r="J102" s="484"/>
      <c r="K102" s="586"/>
      <c r="L102" s="583"/>
      <c r="M102" s="583"/>
      <c r="N102" s="583"/>
      <c r="O102" s="583"/>
      <c r="P102" s="583"/>
      <c r="Q102" s="902"/>
      <c r="R102" s="661"/>
      <c r="S102" s="661"/>
      <c r="T102" s="661"/>
      <c r="U102" s="661"/>
      <c r="V102" s="661"/>
      <c r="W102" s="661"/>
      <c r="X102" s="661"/>
      <c r="Y102" s="661"/>
      <c r="Z102" s="661"/>
      <c r="AA102" s="661"/>
      <c r="AB102" s="5"/>
      <c r="AC102" s="646"/>
      <c r="AD102" s="649"/>
      <c r="AE102" s="649"/>
      <c r="AF102" s="730"/>
      <c r="AG102" s="646"/>
      <c r="AH102" s="416">
        <f t="shared" ref="AH102:AH129" si="42">AH101+1</f>
        <v>92</v>
      </c>
      <c r="AI102" s="416" t="str">
        <f t="shared" si="31"/>
        <v/>
      </c>
      <c r="AJ102" s="416" t="str">
        <f t="shared" si="32"/>
        <v/>
      </c>
      <c r="AK102" s="416" t="str">
        <f t="shared" si="40"/>
        <v/>
      </c>
      <c r="AL102" s="731"/>
      <c r="AM102" s="479"/>
      <c r="AN102" s="479"/>
      <c r="AO102" s="584"/>
      <c r="AP102" s="584"/>
      <c r="AQ102" s="584"/>
      <c r="AR102" s="585" t="str">
        <f t="shared" si="33"/>
        <v/>
      </c>
      <c r="AS102" s="585" t="str">
        <f t="shared" si="34"/>
        <v/>
      </c>
      <c r="AT102" s="479"/>
      <c r="AU102" s="479"/>
      <c r="AV102" s="587" t="str">
        <f t="shared" si="35"/>
        <v/>
      </c>
      <c r="AW102" s="587" t="str">
        <f t="shared" si="30"/>
        <v/>
      </c>
      <c r="AX102" s="587" t="str">
        <f t="shared" si="36"/>
        <v/>
      </c>
      <c r="AY102" s="587" t="str">
        <f t="shared" si="37"/>
        <v/>
      </c>
      <c r="AZ102" s="587" t="str">
        <f t="shared" si="38"/>
        <v/>
      </c>
      <c r="BA102" s="587" t="str">
        <f t="shared" si="39"/>
        <v/>
      </c>
      <c r="BB102" s="648"/>
      <c r="BC102" s="646"/>
      <c r="BD102" s="649"/>
      <c r="BE102"/>
      <c r="BF102"/>
    </row>
    <row r="103" spans="2:58" s="24" customFormat="1" ht="13.5" customHeight="1" x14ac:dyDescent="0.25">
      <c r="B103" s="734"/>
      <c r="D103" s="416">
        <f t="shared" si="41"/>
        <v>93</v>
      </c>
      <c r="E103" s="534"/>
      <c r="F103" s="534"/>
      <c r="G103" s="534"/>
      <c r="H103" s="484"/>
      <c r="I103" s="484"/>
      <c r="J103" s="484"/>
      <c r="K103" s="586"/>
      <c r="L103" s="583"/>
      <c r="M103" s="583"/>
      <c r="N103" s="583"/>
      <c r="O103" s="583"/>
      <c r="P103" s="583"/>
      <c r="Q103" s="902"/>
      <c r="R103" s="661"/>
      <c r="S103" s="661"/>
      <c r="T103" s="661"/>
      <c r="U103" s="661"/>
      <c r="V103" s="661"/>
      <c r="W103" s="661"/>
      <c r="X103" s="661"/>
      <c r="Y103" s="661"/>
      <c r="Z103" s="661"/>
      <c r="AA103" s="661"/>
      <c r="AB103" s="5"/>
      <c r="AC103" s="646"/>
      <c r="AD103" s="649"/>
      <c r="AE103" s="649"/>
      <c r="AF103" s="730"/>
      <c r="AG103" s="646"/>
      <c r="AH103" s="416">
        <f t="shared" si="42"/>
        <v>93</v>
      </c>
      <c r="AI103" s="416" t="str">
        <f t="shared" si="31"/>
        <v/>
      </c>
      <c r="AJ103" s="416" t="str">
        <f t="shared" si="32"/>
        <v/>
      </c>
      <c r="AK103" s="416" t="str">
        <f t="shared" si="40"/>
        <v/>
      </c>
      <c r="AL103" s="731"/>
      <c r="AM103" s="479"/>
      <c r="AN103" s="479"/>
      <c r="AO103" s="584"/>
      <c r="AP103" s="584"/>
      <c r="AQ103" s="584"/>
      <c r="AR103" s="585" t="str">
        <f t="shared" si="33"/>
        <v/>
      </c>
      <c r="AS103" s="585" t="str">
        <f t="shared" si="34"/>
        <v/>
      </c>
      <c r="AT103" s="479"/>
      <c r="AU103" s="479"/>
      <c r="AV103" s="587" t="str">
        <f t="shared" si="35"/>
        <v/>
      </c>
      <c r="AW103" s="587" t="str">
        <f t="shared" si="30"/>
        <v/>
      </c>
      <c r="AX103" s="587" t="str">
        <f t="shared" si="36"/>
        <v/>
      </c>
      <c r="AY103" s="587" t="str">
        <f t="shared" si="37"/>
        <v/>
      </c>
      <c r="AZ103" s="587" t="str">
        <f t="shared" si="38"/>
        <v/>
      </c>
      <c r="BA103" s="587" t="str">
        <f t="shared" si="39"/>
        <v/>
      </c>
      <c r="BB103" s="648"/>
      <c r="BC103" s="646"/>
      <c r="BD103" s="649"/>
      <c r="BE103"/>
      <c r="BF103"/>
    </row>
    <row r="104" spans="2:58" s="24" customFormat="1" ht="13.5" customHeight="1" x14ac:dyDescent="0.25">
      <c r="B104" s="734"/>
      <c r="D104" s="416">
        <f t="shared" si="41"/>
        <v>94</v>
      </c>
      <c r="E104" s="534"/>
      <c r="F104" s="534"/>
      <c r="G104" s="534"/>
      <c r="H104" s="484"/>
      <c r="I104" s="484"/>
      <c r="J104" s="484"/>
      <c r="K104" s="586"/>
      <c r="L104" s="583"/>
      <c r="M104" s="583"/>
      <c r="N104" s="583"/>
      <c r="O104" s="583"/>
      <c r="P104" s="583"/>
      <c r="Q104" s="902"/>
      <c r="R104" s="661"/>
      <c r="S104" s="661"/>
      <c r="T104" s="661"/>
      <c r="U104" s="661"/>
      <c r="V104" s="661"/>
      <c r="W104" s="661"/>
      <c r="X104" s="661"/>
      <c r="Y104" s="661"/>
      <c r="Z104" s="661"/>
      <c r="AA104" s="661"/>
      <c r="AB104" s="5"/>
      <c r="AC104" s="646"/>
      <c r="AD104" s="649"/>
      <c r="AE104" s="649"/>
      <c r="AF104" s="730"/>
      <c r="AG104" s="646"/>
      <c r="AH104" s="416">
        <f t="shared" si="42"/>
        <v>94</v>
      </c>
      <c r="AI104" s="416" t="str">
        <f t="shared" si="31"/>
        <v/>
      </c>
      <c r="AJ104" s="416" t="str">
        <f t="shared" si="32"/>
        <v/>
      </c>
      <c r="AK104" s="416" t="str">
        <f t="shared" si="40"/>
        <v/>
      </c>
      <c r="AL104" s="731"/>
      <c r="AM104" s="479"/>
      <c r="AN104" s="479"/>
      <c r="AO104" s="584"/>
      <c r="AP104" s="584"/>
      <c r="AQ104" s="584"/>
      <c r="AR104" s="585" t="str">
        <f t="shared" si="33"/>
        <v/>
      </c>
      <c r="AS104" s="585" t="str">
        <f t="shared" si="34"/>
        <v/>
      </c>
      <c r="AT104" s="479"/>
      <c r="AU104" s="479"/>
      <c r="AV104" s="587" t="str">
        <f t="shared" si="35"/>
        <v/>
      </c>
      <c r="AW104" s="587" t="str">
        <f t="shared" si="30"/>
        <v/>
      </c>
      <c r="AX104" s="587" t="str">
        <f t="shared" si="36"/>
        <v/>
      </c>
      <c r="AY104" s="587" t="str">
        <f t="shared" si="37"/>
        <v/>
      </c>
      <c r="AZ104" s="587" t="str">
        <f t="shared" si="38"/>
        <v/>
      </c>
      <c r="BA104" s="587" t="str">
        <f t="shared" si="39"/>
        <v/>
      </c>
      <c r="BB104" s="648"/>
      <c r="BC104" s="646"/>
      <c r="BD104" s="649"/>
      <c r="BE104"/>
      <c r="BF104"/>
    </row>
    <row r="105" spans="2:58" s="24" customFormat="1" ht="13.5" customHeight="1" x14ac:dyDescent="0.25">
      <c r="B105" s="734"/>
      <c r="D105" s="416">
        <f t="shared" si="41"/>
        <v>95</v>
      </c>
      <c r="E105" s="534"/>
      <c r="F105" s="534"/>
      <c r="G105" s="534"/>
      <c r="H105" s="484"/>
      <c r="I105" s="484"/>
      <c r="J105" s="484"/>
      <c r="K105" s="586"/>
      <c r="L105" s="583"/>
      <c r="M105" s="583"/>
      <c r="N105" s="583"/>
      <c r="O105" s="583"/>
      <c r="P105" s="583"/>
      <c r="Q105" s="902"/>
      <c r="R105" s="661"/>
      <c r="S105" s="661"/>
      <c r="T105" s="661"/>
      <c r="U105" s="661"/>
      <c r="V105" s="661"/>
      <c r="W105" s="661"/>
      <c r="X105" s="661"/>
      <c r="Y105" s="661"/>
      <c r="Z105" s="661"/>
      <c r="AA105" s="661"/>
      <c r="AB105" s="5"/>
      <c r="AC105" s="646"/>
      <c r="AD105" s="649"/>
      <c r="AE105" s="649"/>
      <c r="AF105" s="730"/>
      <c r="AG105" s="646"/>
      <c r="AH105" s="416">
        <f t="shared" si="42"/>
        <v>95</v>
      </c>
      <c r="AI105" s="416" t="str">
        <f t="shared" si="31"/>
        <v/>
      </c>
      <c r="AJ105" s="416" t="str">
        <f t="shared" si="32"/>
        <v/>
      </c>
      <c r="AK105" s="416" t="str">
        <f t="shared" si="40"/>
        <v/>
      </c>
      <c r="AL105" s="731"/>
      <c r="AM105" s="479"/>
      <c r="AN105" s="479"/>
      <c r="AO105" s="584"/>
      <c r="AP105" s="584"/>
      <c r="AQ105" s="584"/>
      <c r="AR105" s="585" t="str">
        <f t="shared" si="33"/>
        <v/>
      </c>
      <c r="AS105" s="585" t="str">
        <f t="shared" si="34"/>
        <v/>
      </c>
      <c r="AT105" s="479"/>
      <c r="AU105" s="479"/>
      <c r="AV105" s="587" t="str">
        <f t="shared" si="35"/>
        <v/>
      </c>
      <c r="AW105" s="587" t="str">
        <f t="shared" ref="AW105:AW136" si="43">IF(L105="○",IF(AS105="",AO105,AS105),"")</f>
        <v/>
      </c>
      <c r="AX105" s="587" t="str">
        <f t="shared" si="36"/>
        <v/>
      </c>
      <c r="AY105" s="587" t="str">
        <f t="shared" si="37"/>
        <v/>
      </c>
      <c r="AZ105" s="587" t="str">
        <f t="shared" si="38"/>
        <v/>
      </c>
      <c r="BA105" s="587" t="str">
        <f t="shared" si="39"/>
        <v/>
      </c>
      <c r="BB105" s="648"/>
      <c r="BC105" s="646"/>
      <c r="BD105" s="649"/>
      <c r="BE105"/>
      <c r="BF105"/>
    </row>
    <row r="106" spans="2:58" s="24" customFormat="1" ht="13.5" customHeight="1" x14ac:dyDescent="0.25">
      <c r="B106" s="734"/>
      <c r="D106" s="416">
        <f t="shared" si="41"/>
        <v>96</v>
      </c>
      <c r="E106" s="534"/>
      <c r="F106" s="534"/>
      <c r="G106" s="534"/>
      <c r="H106" s="484"/>
      <c r="I106" s="484"/>
      <c r="J106" s="484"/>
      <c r="K106" s="586"/>
      <c r="L106" s="583"/>
      <c r="M106" s="583"/>
      <c r="N106" s="583"/>
      <c r="O106" s="583"/>
      <c r="P106" s="583"/>
      <c r="Q106" s="902"/>
      <c r="R106" s="661"/>
      <c r="S106" s="661"/>
      <c r="T106" s="661"/>
      <c r="U106" s="661"/>
      <c r="V106" s="661"/>
      <c r="W106" s="661"/>
      <c r="X106" s="661"/>
      <c r="Y106" s="661"/>
      <c r="Z106" s="661"/>
      <c r="AA106" s="661"/>
      <c r="AB106" s="5"/>
      <c r="AC106" s="646"/>
      <c r="AD106" s="649"/>
      <c r="AE106" s="649"/>
      <c r="AF106" s="730"/>
      <c r="AG106" s="646"/>
      <c r="AH106" s="416">
        <f t="shared" si="42"/>
        <v>96</v>
      </c>
      <c r="AI106" s="416" t="str">
        <f t="shared" si="31"/>
        <v/>
      </c>
      <c r="AJ106" s="416" t="str">
        <f t="shared" si="32"/>
        <v/>
      </c>
      <c r="AK106" s="416" t="str">
        <f t="shared" si="40"/>
        <v/>
      </c>
      <c r="AL106" s="731"/>
      <c r="AM106" s="479"/>
      <c r="AN106" s="479"/>
      <c r="AO106" s="584"/>
      <c r="AP106" s="584"/>
      <c r="AQ106" s="584"/>
      <c r="AR106" s="585" t="str">
        <f t="shared" si="33"/>
        <v/>
      </c>
      <c r="AS106" s="585" t="str">
        <f t="shared" si="34"/>
        <v/>
      </c>
      <c r="AT106" s="479"/>
      <c r="AU106" s="479"/>
      <c r="AV106" s="587" t="str">
        <f t="shared" si="35"/>
        <v/>
      </c>
      <c r="AW106" s="587" t="str">
        <f t="shared" si="43"/>
        <v/>
      </c>
      <c r="AX106" s="587" t="str">
        <f t="shared" si="36"/>
        <v/>
      </c>
      <c r="AY106" s="587" t="str">
        <f t="shared" si="37"/>
        <v/>
      </c>
      <c r="AZ106" s="587" t="str">
        <f t="shared" si="38"/>
        <v/>
      </c>
      <c r="BA106" s="587" t="str">
        <f t="shared" si="39"/>
        <v/>
      </c>
      <c r="BB106" s="648"/>
      <c r="BC106" s="646"/>
      <c r="BD106" s="649"/>
      <c r="BE106"/>
      <c r="BF106"/>
    </row>
    <row r="107" spans="2:58" s="24" customFormat="1" ht="13.5" customHeight="1" x14ac:dyDescent="0.25">
      <c r="B107" s="734"/>
      <c r="D107" s="416">
        <f t="shared" si="41"/>
        <v>97</v>
      </c>
      <c r="E107" s="534"/>
      <c r="F107" s="534"/>
      <c r="G107" s="534"/>
      <c r="H107" s="484"/>
      <c r="I107" s="484"/>
      <c r="J107" s="484"/>
      <c r="K107" s="586"/>
      <c r="L107" s="583"/>
      <c r="M107" s="583"/>
      <c r="N107" s="583"/>
      <c r="O107" s="583"/>
      <c r="P107" s="583"/>
      <c r="Q107" s="902"/>
      <c r="R107" s="661"/>
      <c r="S107" s="661"/>
      <c r="T107" s="661"/>
      <c r="U107" s="661"/>
      <c r="V107" s="661"/>
      <c r="W107" s="661"/>
      <c r="X107" s="661"/>
      <c r="Y107" s="661"/>
      <c r="Z107" s="661"/>
      <c r="AA107" s="661"/>
      <c r="AB107" s="5"/>
      <c r="AC107" s="646"/>
      <c r="AD107" s="649"/>
      <c r="AE107" s="649"/>
      <c r="AF107" s="730"/>
      <c r="AG107" s="646"/>
      <c r="AH107" s="416">
        <f t="shared" si="42"/>
        <v>97</v>
      </c>
      <c r="AI107" s="416" t="str">
        <f t="shared" ref="AI107:AI138" si="44">IF(E107="","",E107)</f>
        <v/>
      </c>
      <c r="AJ107" s="416" t="str">
        <f t="shared" ref="AJ107:AJ138" si="45">IF(F107="","",F107)</f>
        <v/>
      </c>
      <c r="AK107" s="416" t="str">
        <f t="shared" si="40"/>
        <v/>
      </c>
      <c r="AL107" s="731"/>
      <c r="AM107" s="479"/>
      <c r="AN107" s="479"/>
      <c r="AO107" s="584"/>
      <c r="AP107" s="584"/>
      <c r="AQ107" s="584"/>
      <c r="AR107" s="585" t="str">
        <f t="shared" ref="AR107:AR138" si="46">IF(OR(H107="",I107="",K107=""),"",H107*3.6/1000*K107*AM107*AO107+I107*3.6/1000*K107*AN107*AP107)</f>
        <v/>
      </c>
      <c r="AS107" s="585" t="str">
        <f t="shared" ref="AS107:AS138" si="47">IF(OR(J107="",K107="",),"",J107/1000*K107*(AM107+AN107)*AQ107)</f>
        <v/>
      </c>
      <c r="AT107" s="479"/>
      <c r="AU107" s="479"/>
      <c r="AV107" s="587" t="str">
        <f t="shared" ref="AV107:AV138" si="48">IF(L107="○",IF(AT107="",AR107,AT107),"")</f>
        <v/>
      </c>
      <c r="AW107" s="587" t="str">
        <f t="shared" si="43"/>
        <v/>
      </c>
      <c r="AX107" s="587" t="str">
        <f t="shared" ref="AX107:AX138" si="49">IF(M107="○",IF(AT107="",AR107,AT107),"")</f>
        <v/>
      </c>
      <c r="AY107" s="587" t="str">
        <f t="shared" ref="AY107:AY138" si="50">IF(M107="○",IF(AU107="",AS107,AU107),"")</f>
        <v/>
      </c>
      <c r="AZ107" s="587" t="str">
        <f t="shared" ref="AZ107:AZ138" si="51">IF(N107="○",IF(AT107="",AR107,AT107),"")</f>
        <v/>
      </c>
      <c r="BA107" s="587" t="str">
        <f t="shared" ref="BA107:BA138" si="52">IF(N107="○",IF(AU107="",AS107,AU107),"")</f>
        <v/>
      </c>
      <c r="BB107" s="648"/>
      <c r="BC107" s="646"/>
      <c r="BD107" s="649"/>
      <c r="BE107"/>
      <c r="BF107"/>
    </row>
    <row r="108" spans="2:58" s="24" customFormat="1" ht="13.5" customHeight="1" x14ac:dyDescent="0.25">
      <c r="B108" s="734"/>
      <c r="D108" s="416">
        <f t="shared" si="41"/>
        <v>98</v>
      </c>
      <c r="E108" s="534"/>
      <c r="F108" s="534"/>
      <c r="G108" s="534"/>
      <c r="H108" s="484"/>
      <c r="I108" s="484"/>
      <c r="J108" s="484"/>
      <c r="K108" s="586"/>
      <c r="L108" s="583"/>
      <c r="M108" s="583"/>
      <c r="N108" s="583"/>
      <c r="O108" s="583"/>
      <c r="P108" s="583"/>
      <c r="Q108" s="902"/>
      <c r="R108" s="661"/>
      <c r="S108" s="661"/>
      <c r="T108" s="661"/>
      <c r="U108" s="661"/>
      <c r="V108" s="661"/>
      <c r="W108" s="661"/>
      <c r="X108" s="661"/>
      <c r="Y108" s="661"/>
      <c r="Z108" s="661"/>
      <c r="AA108" s="661"/>
      <c r="AB108" s="5"/>
      <c r="AC108" s="646"/>
      <c r="AD108" s="649"/>
      <c r="AE108" s="649"/>
      <c r="AF108" s="730"/>
      <c r="AG108" s="646"/>
      <c r="AH108" s="416">
        <f t="shared" si="42"/>
        <v>98</v>
      </c>
      <c r="AI108" s="416" t="str">
        <f t="shared" si="44"/>
        <v/>
      </c>
      <c r="AJ108" s="416" t="str">
        <f t="shared" si="45"/>
        <v/>
      </c>
      <c r="AK108" s="416" t="str">
        <f t="shared" si="40"/>
        <v/>
      </c>
      <c r="AL108" s="731"/>
      <c r="AM108" s="479"/>
      <c r="AN108" s="479"/>
      <c r="AO108" s="584"/>
      <c r="AP108" s="584"/>
      <c r="AQ108" s="584"/>
      <c r="AR108" s="585" t="str">
        <f t="shared" si="46"/>
        <v/>
      </c>
      <c r="AS108" s="585" t="str">
        <f t="shared" si="47"/>
        <v/>
      </c>
      <c r="AT108" s="479"/>
      <c r="AU108" s="479"/>
      <c r="AV108" s="587" t="str">
        <f t="shared" si="48"/>
        <v/>
      </c>
      <c r="AW108" s="587" t="str">
        <f t="shared" si="43"/>
        <v/>
      </c>
      <c r="AX108" s="587" t="str">
        <f t="shared" si="49"/>
        <v/>
      </c>
      <c r="AY108" s="587" t="str">
        <f t="shared" si="50"/>
        <v/>
      </c>
      <c r="AZ108" s="587" t="str">
        <f t="shared" si="51"/>
        <v/>
      </c>
      <c r="BA108" s="587" t="str">
        <f t="shared" si="52"/>
        <v/>
      </c>
      <c r="BB108" s="648"/>
      <c r="BC108" s="646"/>
      <c r="BD108" s="649"/>
      <c r="BE108"/>
      <c r="BF108"/>
    </row>
    <row r="109" spans="2:58" s="24" customFormat="1" ht="13.5" customHeight="1" x14ac:dyDescent="0.25">
      <c r="B109" s="734"/>
      <c r="D109" s="416">
        <f t="shared" si="41"/>
        <v>99</v>
      </c>
      <c r="E109" s="534"/>
      <c r="F109" s="534"/>
      <c r="G109" s="534"/>
      <c r="H109" s="484"/>
      <c r="I109" s="484"/>
      <c r="J109" s="484"/>
      <c r="K109" s="586"/>
      <c r="L109" s="583"/>
      <c r="M109" s="583"/>
      <c r="N109" s="583"/>
      <c r="O109" s="583"/>
      <c r="P109" s="583"/>
      <c r="Q109" s="902"/>
      <c r="R109" s="661"/>
      <c r="S109" s="661"/>
      <c r="T109" s="661"/>
      <c r="U109" s="661"/>
      <c r="V109" s="661"/>
      <c r="W109" s="661"/>
      <c r="X109" s="661"/>
      <c r="Y109" s="661"/>
      <c r="Z109" s="661"/>
      <c r="AA109" s="661"/>
      <c r="AB109" s="5"/>
      <c r="AC109" s="646"/>
      <c r="AD109" s="649"/>
      <c r="AE109" s="649"/>
      <c r="AF109" s="730"/>
      <c r="AG109" s="646"/>
      <c r="AH109" s="416">
        <f t="shared" si="42"/>
        <v>99</v>
      </c>
      <c r="AI109" s="416" t="str">
        <f t="shared" si="44"/>
        <v/>
      </c>
      <c r="AJ109" s="416" t="str">
        <f t="shared" si="45"/>
        <v/>
      </c>
      <c r="AK109" s="416" t="str">
        <f t="shared" si="40"/>
        <v/>
      </c>
      <c r="AL109" s="731"/>
      <c r="AM109" s="479"/>
      <c r="AN109" s="479"/>
      <c r="AO109" s="584"/>
      <c r="AP109" s="584"/>
      <c r="AQ109" s="584"/>
      <c r="AR109" s="585" t="str">
        <f t="shared" si="46"/>
        <v/>
      </c>
      <c r="AS109" s="585" t="str">
        <f t="shared" si="47"/>
        <v/>
      </c>
      <c r="AT109" s="479"/>
      <c r="AU109" s="479"/>
      <c r="AV109" s="587" t="str">
        <f t="shared" si="48"/>
        <v/>
      </c>
      <c r="AW109" s="587" t="str">
        <f t="shared" si="43"/>
        <v/>
      </c>
      <c r="AX109" s="587" t="str">
        <f t="shared" si="49"/>
        <v/>
      </c>
      <c r="AY109" s="587" t="str">
        <f t="shared" si="50"/>
        <v/>
      </c>
      <c r="AZ109" s="587" t="str">
        <f t="shared" si="51"/>
        <v/>
      </c>
      <c r="BA109" s="587" t="str">
        <f t="shared" si="52"/>
        <v/>
      </c>
      <c r="BB109" s="648"/>
      <c r="BC109" s="646"/>
      <c r="BD109" s="649"/>
      <c r="BE109"/>
      <c r="BF109"/>
    </row>
    <row r="110" spans="2:58" s="24" customFormat="1" ht="13.5" customHeight="1" x14ac:dyDescent="0.25">
      <c r="B110" s="734"/>
      <c r="D110" s="416">
        <f t="shared" si="41"/>
        <v>100</v>
      </c>
      <c r="E110" s="534"/>
      <c r="F110" s="534"/>
      <c r="G110" s="534"/>
      <c r="H110" s="484"/>
      <c r="I110" s="484"/>
      <c r="J110" s="484"/>
      <c r="K110" s="586"/>
      <c r="L110" s="583"/>
      <c r="M110" s="583"/>
      <c r="N110" s="583"/>
      <c r="O110" s="583"/>
      <c r="P110" s="583"/>
      <c r="Q110" s="902"/>
      <c r="R110" s="661"/>
      <c r="S110" s="661"/>
      <c r="T110" s="661"/>
      <c r="U110" s="661"/>
      <c r="V110" s="661"/>
      <c r="W110" s="661"/>
      <c r="X110" s="661"/>
      <c r="Y110" s="661"/>
      <c r="Z110" s="661"/>
      <c r="AA110" s="661"/>
      <c r="AB110" s="5"/>
      <c r="AC110" s="646"/>
      <c r="AD110" s="649"/>
      <c r="AE110" s="649"/>
      <c r="AF110" s="730"/>
      <c r="AG110" s="646"/>
      <c r="AH110" s="416">
        <f t="shared" si="42"/>
        <v>100</v>
      </c>
      <c r="AI110" s="416" t="str">
        <f t="shared" si="44"/>
        <v/>
      </c>
      <c r="AJ110" s="416" t="str">
        <f t="shared" si="45"/>
        <v/>
      </c>
      <c r="AK110" s="416" t="str">
        <f t="shared" si="40"/>
        <v/>
      </c>
      <c r="AL110" s="731"/>
      <c r="AM110" s="479"/>
      <c r="AN110" s="479"/>
      <c r="AO110" s="584"/>
      <c r="AP110" s="584"/>
      <c r="AQ110" s="584"/>
      <c r="AR110" s="585" t="str">
        <f t="shared" si="46"/>
        <v/>
      </c>
      <c r="AS110" s="585" t="str">
        <f t="shared" si="47"/>
        <v/>
      </c>
      <c r="AT110" s="479"/>
      <c r="AU110" s="479"/>
      <c r="AV110" s="587" t="str">
        <f t="shared" si="48"/>
        <v/>
      </c>
      <c r="AW110" s="587" t="str">
        <f t="shared" si="43"/>
        <v/>
      </c>
      <c r="AX110" s="587" t="str">
        <f t="shared" si="49"/>
        <v/>
      </c>
      <c r="AY110" s="587" t="str">
        <f t="shared" si="50"/>
        <v/>
      </c>
      <c r="AZ110" s="587" t="str">
        <f t="shared" si="51"/>
        <v/>
      </c>
      <c r="BA110" s="587" t="str">
        <f t="shared" si="52"/>
        <v/>
      </c>
      <c r="BB110" s="648"/>
      <c r="BC110" s="646"/>
      <c r="BD110" s="649"/>
      <c r="BE110"/>
      <c r="BF110"/>
    </row>
    <row r="111" spans="2:58" s="24" customFormat="1" ht="13.5" customHeight="1" x14ac:dyDescent="0.25">
      <c r="B111" s="734"/>
      <c r="D111" s="416">
        <f t="shared" si="41"/>
        <v>101</v>
      </c>
      <c r="E111" s="534"/>
      <c r="F111" s="534"/>
      <c r="G111" s="534"/>
      <c r="H111" s="484"/>
      <c r="I111" s="484"/>
      <c r="J111" s="484"/>
      <c r="K111" s="586"/>
      <c r="L111" s="583"/>
      <c r="M111" s="583"/>
      <c r="N111" s="583"/>
      <c r="O111" s="583"/>
      <c r="P111" s="583"/>
      <c r="Q111" s="902"/>
      <c r="R111" s="661"/>
      <c r="S111" s="661"/>
      <c r="T111" s="661"/>
      <c r="U111" s="661"/>
      <c r="V111" s="661"/>
      <c r="W111" s="661"/>
      <c r="X111" s="661"/>
      <c r="Y111" s="661"/>
      <c r="Z111" s="661"/>
      <c r="AA111" s="661"/>
      <c r="AB111" s="5"/>
      <c r="AC111" s="646"/>
      <c r="AD111" s="649"/>
      <c r="AE111" s="649"/>
      <c r="AF111" s="730"/>
      <c r="AG111" s="646"/>
      <c r="AH111" s="416">
        <f t="shared" si="42"/>
        <v>101</v>
      </c>
      <c r="AI111" s="416" t="str">
        <f t="shared" si="44"/>
        <v/>
      </c>
      <c r="AJ111" s="416" t="str">
        <f t="shared" si="45"/>
        <v/>
      </c>
      <c r="AK111" s="416" t="str">
        <f t="shared" si="40"/>
        <v/>
      </c>
      <c r="AL111" s="731"/>
      <c r="AM111" s="479"/>
      <c r="AN111" s="479"/>
      <c r="AO111" s="584"/>
      <c r="AP111" s="584"/>
      <c r="AQ111" s="584"/>
      <c r="AR111" s="585" t="str">
        <f t="shared" si="46"/>
        <v/>
      </c>
      <c r="AS111" s="585" t="str">
        <f t="shared" si="47"/>
        <v/>
      </c>
      <c r="AT111" s="479"/>
      <c r="AU111" s="479"/>
      <c r="AV111" s="587" t="str">
        <f t="shared" si="48"/>
        <v/>
      </c>
      <c r="AW111" s="587" t="str">
        <f t="shared" si="43"/>
        <v/>
      </c>
      <c r="AX111" s="587" t="str">
        <f t="shared" si="49"/>
        <v/>
      </c>
      <c r="AY111" s="587" t="str">
        <f t="shared" si="50"/>
        <v/>
      </c>
      <c r="AZ111" s="587" t="str">
        <f t="shared" si="51"/>
        <v/>
      </c>
      <c r="BA111" s="587" t="str">
        <f t="shared" si="52"/>
        <v/>
      </c>
      <c r="BB111" s="648"/>
      <c r="BC111" s="646"/>
      <c r="BD111" s="649"/>
      <c r="BE111"/>
      <c r="BF111"/>
    </row>
    <row r="112" spans="2:58" s="24" customFormat="1" ht="13.5" customHeight="1" x14ac:dyDescent="0.25">
      <c r="B112" s="734"/>
      <c r="D112" s="416">
        <f t="shared" si="41"/>
        <v>102</v>
      </c>
      <c r="E112" s="534"/>
      <c r="F112" s="534"/>
      <c r="G112" s="534"/>
      <c r="H112" s="484"/>
      <c r="I112" s="484"/>
      <c r="J112" s="484"/>
      <c r="K112" s="586"/>
      <c r="L112" s="583"/>
      <c r="M112" s="583"/>
      <c r="N112" s="583"/>
      <c r="O112" s="583"/>
      <c r="P112" s="583"/>
      <c r="Q112" s="902"/>
      <c r="R112" s="661"/>
      <c r="S112" s="661"/>
      <c r="T112" s="661"/>
      <c r="U112" s="661"/>
      <c r="V112" s="661"/>
      <c r="W112" s="661"/>
      <c r="X112" s="661"/>
      <c r="Y112" s="661"/>
      <c r="Z112" s="661"/>
      <c r="AA112" s="661"/>
      <c r="AB112" s="5"/>
      <c r="AC112" s="646"/>
      <c r="AD112" s="649"/>
      <c r="AE112" s="649"/>
      <c r="AF112" s="730"/>
      <c r="AG112" s="646"/>
      <c r="AH112" s="416">
        <f t="shared" si="42"/>
        <v>102</v>
      </c>
      <c r="AI112" s="416" t="str">
        <f t="shared" si="44"/>
        <v/>
      </c>
      <c r="AJ112" s="416" t="str">
        <f t="shared" si="45"/>
        <v/>
      </c>
      <c r="AK112" s="416" t="str">
        <f t="shared" si="40"/>
        <v/>
      </c>
      <c r="AL112" s="731"/>
      <c r="AM112" s="479"/>
      <c r="AN112" s="479"/>
      <c r="AO112" s="584"/>
      <c r="AP112" s="584"/>
      <c r="AQ112" s="584"/>
      <c r="AR112" s="585" t="str">
        <f t="shared" si="46"/>
        <v/>
      </c>
      <c r="AS112" s="585" t="str">
        <f t="shared" si="47"/>
        <v/>
      </c>
      <c r="AT112" s="479"/>
      <c r="AU112" s="479"/>
      <c r="AV112" s="587" t="str">
        <f t="shared" si="48"/>
        <v/>
      </c>
      <c r="AW112" s="587" t="str">
        <f t="shared" si="43"/>
        <v/>
      </c>
      <c r="AX112" s="587" t="str">
        <f t="shared" si="49"/>
        <v/>
      </c>
      <c r="AY112" s="587" t="str">
        <f t="shared" si="50"/>
        <v/>
      </c>
      <c r="AZ112" s="587" t="str">
        <f t="shared" si="51"/>
        <v/>
      </c>
      <c r="BA112" s="587" t="str">
        <f t="shared" si="52"/>
        <v/>
      </c>
      <c r="BB112" s="648"/>
      <c r="BC112" s="646"/>
      <c r="BD112" s="649"/>
      <c r="BE112"/>
      <c r="BF112"/>
    </row>
    <row r="113" spans="2:58" s="24" customFormat="1" ht="13.5" customHeight="1" x14ac:dyDescent="0.25">
      <c r="B113" s="734"/>
      <c r="D113" s="416">
        <f t="shared" si="41"/>
        <v>103</v>
      </c>
      <c r="E113" s="534"/>
      <c r="F113" s="534"/>
      <c r="G113" s="534"/>
      <c r="H113" s="484"/>
      <c r="I113" s="484"/>
      <c r="J113" s="484"/>
      <c r="K113" s="586"/>
      <c r="L113" s="583"/>
      <c r="M113" s="583"/>
      <c r="N113" s="583"/>
      <c r="O113" s="583"/>
      <c r="P113" s="583"/>
      <c r="Q113" s="902"/>
      <c r="R113" s="661"/>
      <c r="S113" s="661"/>
      <c r="T113" s="661"/>
      <c r="U113" s="661"/>
      <c r="V113" s="661"/>
      <c r="W113" s="661"/>
      <c r="X113" s="661"/>
      <c r="Y113" s="661"/>
      <c r="Z113" s="661"/>
      <c r="AA113" s="661"/>
      <c r="AB113" s="5"/>
      <c r="AC113" s="646"/>
      <c r="AD113" s="649"/>
      <c r="AE113" s="649"/>
      <c r="AF113" s="730"/>
      <c r="AG113" s="646"/>
      <c r="AH113" s="416">
        <f t="shared" si="42"/>
        <v>103</v>
      </c>
      <c r="AI113" s="416" t="str">
        <f t="shared" si="44"/>
        <v/>
      </c>
      <c r="AJ113" s="416" t="str">
        <f t="shared" si="45"/>
        <v/>
      </c>
      <c r="AK113" s="416" t="str">
        <f t="shared" si="40"/>
        <v/>
      </c>
      <c r="AL113" s="731"/>
      <c r="AM113" s="479"/>
      <c r="AN113" s="479"/>
      <c r="AO113" s="584"/>
      <c r="AP113" s="584"/>
      <c r="AQ113" s="584"/>
      <c r="AR113" s="585" t="str">
        <f t="shared" si="46"/>
        <v/>
      </c>
      <c r="AS113" s="585" t="str">
        <f t="shared" si="47"/>
        <v/>
      </c>
      <c r="AT113" s="479"/>
      <c r="AU113" s="479"/>
      <c r="AV113" s="587" t="str">
        <f t="shared" si="48"/>
        <v/>
      </c>
      <c r="AW113" s="587" t="str">
        <f t="shared" si="43"/>
        <v/>
      </c>
      <c r="AX113" s="587" t="str">
        <f t="shared" si="49"/>
        <v/>
      </c>
      <c r="AY113" s="587" t="str">
        <f t="shared" si="50"/>
        <v/>
      </c>
      <c r="AZ113" s="587" t="str">
        <f t="shared" si="51"/>
        <v/>
      </c>
      <c r="BA113" s="587" t="str">
        <f t="shared" si="52"/>
        <v/>
      </c>
      <c r="BB113" s="648"/>
      <c r="BC113" s="646"/>
      <c r="BD113" s="649"/>
      <c r="BE113"/>
      <c r="BF113"/>
    </row>
    <row r="114" spans="2:58" s="24" customFormat="1" ht="13.5" customHeight="1" x14ac:dyDescent="0.25">
      <c r="B114" s="734"/>
      <c r="D114" s="416">
        <f t="shared" si="41"/>
        <v>104</v>
      </c>
      <c r="E114" s="534"/>
      <c r="F114" s="534"/>
      <c r="G114" s="534"/>
      <c r="H114" s="484"/>
      <c r="I114" s="484"/>
      <c r="J114" s="484"/>
      <c r="K114" s="586"/>
      <c r="L114" s="583"/>
      <c r="M114" s="583"/>
      <c r="N114" s="583"/>
      <c r="O114" s="583"/>
      <c r="P114" s="583"/>
      <c r="Q114" s="902"/>
      <c r="R114" s="661"/>
      <c r="S114" s="661"/>
      <c r="T114" s="661"/>
      <c r="U114" s="661"/>
      <c r="V114" s="661"/>
      <c r="W114" s="661"/>
      <c r="X114" s="661"/>
      <c r="Y114" s="661"/>
      <c r="Z114" s="661"/>
      <c r="AA114" s="661"/>
      <c r="AB114" s="5"/>
      <c r="AC114" s="646"/>
      <c r="AD114" s="649"/>
      <c r="AE114" s="649"/>
      <c r="AF114" s="730"/>
      <c r="AG114" s="646"/>
      <c r="AH114" s="416">
        <f t="shared" si="42"/>
        <v>104</v>
      </c>
      <c r="AI114" s="416" t="str">
        <f t="shared" si="44"/>
        <v/>
      </c>
      <c r="AJ114" s="416" t="str">
        <f t="shared" si="45"/>
        <v/>
      </c>
      <c r="AK114" s="416" t="str">
        <f t="shared" si="40"/>
        <v/>
      </c>
      <c r="AL114" s="731"/>
      <c r="AM114" s="479"/>
      <c r="AN114" s="479"/>
      <c r="AO114" s="584"/>
      <c r="AP114" s="584"/>
      <c r="AQ114" s="584"/>
      <c r="AR114" s="585" t="str">
        <f t="shared" si="46"/>
        <v/>
      </c>
      <c r="AS114" s="585" t="str">
        <f t="shared" si="47"/>
        <v/>
      </c>
      <c r="AT114" s="479"/>
      <c r="AU114" s="479"/>
      <c r="AV114" s="587" t="str">
        <f t="shared" si="48"/>
        <v/>
      </c>
      <c r="AW114" s="587" t="str">
        <f t="shared" si="43"/>
        <v/>
      </c>
      <c r="AX114" s="587" t="str">
        <f t="shared" si="49"/>
        <v/>
      </c>
      <c r="AY114" s="587" t="str">
        <f t="shared" si="50"/>
        <v/>
      </c>
      <c r="AZ114" s="587" t="str">
        <f t="shared" si="51"/>
        <v/>
      </c>
      <c r="BA114" s="587" t="str">
        <f t="shared" si="52"/>
        <v/>
      </c>
      <c r="BB114" s="648"/>
      <c r="BC114" s="646"/>
      <c r="BD114" s="649"/>
      <c r="BE114"/>
      <c r="BF114"/>
    </row>
    <row r="115" spans="2:58" s="24" customFormat="1" ht="13.5" customHeight="1" x14ac:dyDescent="0.25">
      <c r="B115" s="734"/>
      <c r="D115" s="416">
        <f t="shared" si="41"/>
        <v>105</v>
      </c>
      <c r="E115" s="534"/>
      <c r="F115" s="534"/>
      <c r="G115" s="534"/>
      <c r="H115" s="484"/>
      <c r="I115" s="484"/>
      <c r="J115" s="484"/>
      <c r="K115" s="586"/>
      <c r="L115" s="583"/>
      <c r="M115" s="583"/>
      <c r="N115" s="583"/>
      <c r="O115" s="583"/>
      <c r="P115" s="583"/>
      <c r="Q115" s="902"/>
      <c r="R115" s="661"/>
      <c r="S115" s="661"/>
      <c r="T115" s="661"/>
      <c r="U115" s="661"/>
      <c r="V115" s="661"/>
      <c r="W115" s="661"/>
      <c r="X115" s="661"/>
      <c r="Y115" s="661"/>
      <c r="Z115" s="661"/>
      <c r="AA115" s="661"/>
      <c r="AB115" s="5"/>
      <c r="AC115" s="646"/>
      <c r="AD115" s="649"/>
      <c r="AE115" s="649"/>
      <c r="AF115" s="730"/>
      <c r="AG115" s="646"/>
      <c r="AH115" s="416">
        <f t="shared" si="42"/>
        <v>105</v>
      </c>
      <c r="AI115" s="416" t="str">
        <f t="shared" si="44"/>
        <v/>
      </c>
      <c r="AJ115" s="416" t="str">
        <f t="shared" si="45"/>
        <v/>
      </c>
      <c r="AK115" s="416" t="str">
        <f t="shared" si="40"/>
        <v/>
      </c>
      <c r="AL115" s="731"/>
      <c r="AM115" s="479"/>
      <c r="AN115" s="479"/>
      <c r="AO115" s="584"/>
      <c r="AP115" s="584"/>
      <c r="AQ115" s="584"/>
      <c r="AR115" s="585" t="str">
        <f t="shared" si="46"/>
        <v/>
      </c>
      <c r="AS115" s="585" t="str">
        <f t="shared" si="47"/>
        <v/>
      </c>
      <c r="AT115" s="479"/>
      <c r="AU115" s="479"/>
      <c r="AV115" s="587" t="str">
        <f t="shared" si="48"/>
        <v/>
      </c>
      <c r="AW115" s="587" t="str">
        <f t="shared" si="43"/>
        <v/>
      </c>
      <c r="AX115" s="587" t="str">
        <f t="shared" si="49"/>
        <v/>
      </c>
      <c r="AY115" s="587" t="str">
        <f t="shared" si="50"/>
        <v/>
      </c>
      <c r="AZ115" s="587" t="str">
        <f t="shared" si="51"/>
        <v/>
      </c>
      <c r="BA115" s="587" t="str">
        <f t="shared" si="52"/>
        <v/>
      </c>
      <c r="BB115" s="648"/>
      <c r="BC115" s="646"/>
      <c r="BD115" s="649"/>
      <c r="BE115"/>
      <c r="BF115"/>
    </row>
    <row r="116" spans="2:58" s="24" customFormat="1" ht="13.5" customHeight="1" x14ac:dyDescent="0.25">
      <c r="B116" s="734"/>
      <c r="D116" s="416">
        <f t="shared" si="41"/>
        <v>106</v>
      </c>
      <c r="E116" s="534"/>
      <c r="F116" s="534"/>
      <c r="G116" s="534"/>
      <c r="H116" s="484"/>
      <c r="I116" s="484"/>
      <c r="J116" s="484"/>
      <c r="K116" s="586"/>
      <c r="L116" s="583"/>
      <c r="M116" s="583"/>
      <c r="N116" s="583"/>
      <c r="O116" s="583"/>
      <c r="P116" s="583"/>
      <c r="Q116" s="902"/>
      <c r="R116" s="661"/>
      <c r="S116" s="661"/>
      <c r="T116" s="661"/>
      <c r="U116" s="661"/>
      <c r="V116" s="661"/>
      <c r="W116" s="661"/>
      <c r="X116" s="661"/>
      <c r="Y116" s="661"/>
      <c r="Z116" s="661"/>
      <c r="AA116" s="661"/>
      <c r="AB116" s="5"/>
      <c r="AC116" s="646"/>
      <c r="AD116" s="649"/>
      <c r="AE116" s="649"/>
      <c r="AF116" s="730"/>
      <c r="AG116" s="646"/>
      <c r="AH116" s="416">
        <f t="shared" si="42"/>
        <v>106</v>
      </c>
      <c r="AI116" s="416" t="str">
        <f t="shared" si="44"/>
        <v/>
      </c>
      <c r="AJ116" s="416" t="str">
        <f t="shared" si="45"/>
        <v/>
      </c>
      <c r="AK116" s="416" t="str">
        <f t="shared" si="40"/>
        <v/>
      </c>
      <c r="AL116" s="731"/>
      <c r="AM116" s="479"/>
      <c r="AN116" s="479"/>
      <c r="AO116" s="584"/>
      <c r="AP116" s="584"/>
      <c r="AQ116" s="584"/>
      <c r="AR116" s="585" t="str">
        <f t="shared" si="46"/>
        <v/>
      </c>
      <c r="AS116" s="585" t="str">
        <f t="shared" si="47"/>
        <v/>
      </c>
      <c r="AT116" s="479"/>
      <c r="AU116" s="479"/>
      <c r="AV116" s="587" t="str">
        <f t="shared" si="48"/>
        <v/>
      </c>
      <c r="AW116" s="587" t="str">
        <f t="shared" si="43"/>
        <v/>
      </c>
      <c r="AX116" s="587" t="str">
        <f t="shared" si="49"/>
        <v/>
      </c>
      <c r="AY116" s="587" t="str">
        <f t="shared" si="50"/>
        <v/>
      </c>
      <c r="AZ116" s="587" t="str">
        <f t="shared" si="51"/>
        <v/>
      </c>
      <c r="BA116" s="587" t="str">
        <f t="shared" si="52"/>
        <v/>
      </c>
      <c r="BB116" s="648"/>
      <c r="BC116" s="646"/>
      <c r="BD116" s="649"/>
      <c r="BE116"/>
      <c r="BF116"/>
    </row>
    <row r="117" spans="2:58" s="24" customFormat="1" ht="13.5" customHeight="1" x14ac:dyDescent="0.25">
      <c r="B117" s="734"/>
      <c r="D117" s="416">
        <f t="shared" si="41"/>
        <v>107</v>
      </c>
      <c r="E117" s="534"/>
      <c r="F117" s="534"/>
      <c r="G117" s="534"/>
      <c r="H117" s="484"/>
      <c r="I117" s="484"/>
      <c r="J117" s="484"/>
      <c r="K117" s="586"/>
      <c r="L117" s="583"/>
      <c r="M117" s="583"/>
      <c r="N117" s="583"/>
      <c r="O117" s="583"/>
      <c r="P117" s="583"/>
      <c r="Q117" s="902"/>
      <c r="R117" s="661"/>
      <c r="S117" s="661"/>
      <c r="T117" s="661"/>
      <c r="U117" s="661"/>
      <c r="V117" s="661"/>
      <c r="W117" s="661"/>
      <c r="X117" s="661"/>
      <c r="Y117" s="661"/>
      <c r="Z117" s="661"/>
      <c r="AA117" s="661"/>
      <c r="AB117" s="5"/>
      <c r="AC117" s="646"/>
      <c r="AD117" s="649"/>
      <c r="AE117" s="649"/>
      <c r="AF117" s="730"/>
      <c r="AG117" s="646"/>
      <c r="AH117" s="416">
        <f t="shared" si="42"/>
        <v>107</v>
      </c>
      <c r="AI117" s="416" t="str">
        <f t="shared" si="44"/>
        <v/>
      </c>
      <c r="AJ117" s="416" t="str">
        <f t="shared" si="45"/>
        <v/>
      </c>
      <c r="AK117" s="416" t="str">
        <f t="shared" si="40"/>
        <v/>
      </c>
      <c r="AL117" s="731"/>
      <c r="AM117" s="479"/>
      <c r="AN117" s="479"/>
      <c r="AO117" s="584"/>
      <c r="AP117" s="584"/>
      <c r="AQ117" s="584"/>
      <c r="AR117" s="585" t="str">
        <f t="shared" si="46"/>
        <v/>
      </c>
      <c r="AS117" s="585" t="str">
        <f t="shared" si="47"/>
        <v/>
      </c>
      <c r="AT117" s="479"/>
      <c r="AU117" s="479"/>
      <c r="AV117" s="587" t="str">
        <f t="shared" si="48"/>
        <v/>
      </c>
      <c r="AW117" s="587" t="str">
        <f t="shared" si="43"/>
        <v/>
      </c>
      <c r="AX117" s="587" t="str">
        <f t="shared" si="49"/>
        <v/>
      </c>
      <c r="AY117" s="587" t="str">
        <f t="shared" si="50"/>
        <v/>
      </c>
      <c r="AZ117" s="587" t="str">
        <f t="shared" si="51"/>
        <v/>
      </c>
      <c r="BA117" s="587" t="str">
        <f t="shared" si="52"/>
        <v/>
      </c>
      <c r="BB117" s="648"/>
      <c r="BC117" s="646"/>
      <c r="BD117" s="649"/>
      <c r="BE117"/>
      <c r="BF117"/>
    </row>
    <row r="118" spans="2:58" s="24" customFormat="1" ht="13.5" customHeight="1" x14ac:dyDescent="0.25">
      <c r="B118" s="734"/>
      <c r="D118" s="416">
        <f t="shared" si="41"/>
        <v>108</v>
      </c>
      <c r="E118" s="534"/>
      <c r="F118" s="534"/>
      <c r="G118" s="534"/>
      <c r="H118" s="484"/>
      <c r="I118" s="484"/>
      <c r="J118" s="484"/>
      <c r="K118" s="586"/>
      <c r="L118" s="583"/>
      <c r="M118" s="583"/>
      <c r="N118" s="583"/>
      <c r="O118" s="583"/>
      <c r="P118" s="583"/>
      <c r="Q118" s="902"/>
      <c r="R118" s="661"/>
      <c r="S118" s="661"/>
      <c r="T118" s="661"/>
      <c r="U118" s="661"/>
      <c r="V118" s="661"/>
      <c r="W118" s="661"/>
      <c r="X118" s="661"/>
      <c r="Y118" s="661"/>
      <c r="Z118" s="661"/>
      <c r="AA118" s="661"/>
      <c r="AB118" s="5"/>
      <c r="AC118" s="646"/>
      <c r="AD118" s="649"/>
      <c r="AE118" s="649"/>
      <c r="AF118" s="730"/>
      <c r="AG118" s="646"/>
      <c r="AH118" s="416">
        <f t="shared" si="42"/>
        <v>108</v>
      </c>
      <c r="AI118" s="416" t="str">
        <f t="shared" si="44"/>
        <v/>
      </c>
      <c r="AJ118" s="416" t="str">
        <f t="shared" si="45"/>
        <v/>
      </c>
      <c r="AK118" s="416" t="str">
        <f t="shared" si="40"/>
        <v/>
      </c>
      <c r="AL118" s="731"/>
      <c r="AM118" s="479"/>
      <c r="AN118" s="479"/>
      <c r="AO118" s="584"/>
      <c r="AP118" s="584"/>
      <c r="AQ118" s="584"/>
      <c r="AR118" s="585" t="str">
        <f t="shared" si="46"/>
        <v/>
      </c>
      <c r="AS118" s="585" t="str">
        <f t="shared" si="47"/>
        <v/>
      </c>
      <c r="AT118" s="479"/>
      <c r="AU118" s="479"/>
      <c r="AV118" s="587" t="str">
        <f t="shared" si="48"/>
        <v/>
      </c>
      <c r="AW118" s="587" t="str">
        <f t="shared" si="43"/>
        <v/>
      </c>
      <c r="AX118" s="587" t="str">
        <f t="shared" si="49"/>
        <v/>
      </c>
      <c r="AY118" s="587" t="str">
        <f t="shared" si="50"/>
        <v/>
      </c>
      <c r="AZ118" s="587" t="str">
        <f t="shared" si="51"/>
        <v/>
      </c>
      <c r="BA118" s="587" t="str">
        <f t="shared" si="52"/>
        <v/>
      </c>
      <c r="BB118" s="648"/>
      <c r="BC118" s="646"/>
      <c r="BD118" s="649"/>
      <c r="BE118"/>
      <c r="BF118"/>
    </row>
    <row r="119" spans="2:58" s="24" customFormat="1" ht="13.5" customHeight="1" x14ac:dyDescent="0.25">
      <c r="B119" s="734"/>
      <c r="D119" s="416">
        <f t="shared" si="41"/>
        <v>109</v>
      </c>
      <c r="E119" s="534"/>
      <c r="F119" s="534"/>
      <c r="G119" s="534"/>
      <c r="H119" s="484"/>
      <c r="I119" s="484"/>
      <c r="J119" s="484"/>
      <c r="K119" s="586"/>
      <c r="L119" s="583"/>
      <c r="M119" s="583"/>
      <c r="N119" s="583"/>
      <c r="O119" s="583"/>
      <c r="P119" s="583"/>
      <c r="Q119" s="902"/>
      <c r="R119" s="661"/>
      <c r="S119" s="661"/>
      <c r="T119" s="661"/>
      <c r="U119" s="661"/>
      <c r="V119" s="661"/>
      <c r="W119" s="661"/>
      <c r="X119" s="661"/>
      <c r="Y119" s="661"/>
      <c r="Z119" s="661"/>
      <c r="AA119" s="661"/>
      <c r="AB119" s="5"/>
      <c r="AC119" s="646"/>
      <c r="AD119" s="649"/>
      <c r="AE119" s="649"/>
      <c r="AF119" s="730"/>
      <c r="AG119" s="646"/>
      <c r="AH119" s="416">
        <f t="shared" si="42"/>
        <v>109</v>
      </c>
      <c r="AI119" s="416" t="str">
        <f t="shared" si="44"/>
        <v/>
      </c>
      <c r="AJ119" s="416" t="str">
        <f t="shared" si="45"/>
        <v/>
      </c>
      <c r="AK119" s="416" t="str">
        <f t="shared" si="40"/>
        <v/>
      </c>
      <c r="AL119" s="731"/>
      <c r="AM119" s="479"/>
      <c r="AN119" s="479"/>
      <c r="AO119" s="584"/>
      <c r="AP119" s="584"/>
      <c r="AQ119" s="584"/>
      <c r="AR119" s="585" t="str">
        <f t="shared" si="46"/>
        <v/>
      </c>
      <c r="AS119" s="585" t="str">
        <f t="shared" si="47"/>
        <v/>
      </c>
      <c r="AT119" s="479"/>
      <c r="AU119" s="479"/>
      <c r="AV119" s="587" t="str">
        <f t="shared" si="48"/>
        <v/>
      </c>
      <c r="AW119" s="587" t="str">
        <f t="shared" si="43"/>
        <v/>
      </c>
      <c r="AX119" s="587" t="str">
        <f t="shared" si="49"/>
        <v/>
      </c>
      <c r="AY119" s="587" t="str">
        <f t="shared" si="50"/>
        <v/>
      </c>
      <c r="AZ119" s="587" t="str">
        <f t="shared" si="51"/>
        <v/>
      </c>
      <c r="BA119" s="587" t="str">
        <f t="shared" si="52"/>
        <v/>
      </c>
      <c r="BB119" s="648"/>
      <c r="BC119" s="646"/>
      <c r="BD119" s="649"/>
      <c r="BE119"/>
      <c r="BF119"/>
    </row>
    <row r="120" spans="2:58" s="24" customFormat="1" ht="13.5" customHeight="1" x14ac:dyDescent="0.25">
      <c r="B120" s="734"/>
      <c r="D120" s="416">
        <f t="shared" si="41"/>
        <v>110</v>
      </c>
      <c r="E120" s="534"/>
      <c r="F120" s="534"/>
      <c r="G120" s="534"/>
      <c r="H120" s="484"/>
      <c r="I120" s="484"/>
      <c r="J120" s="484"/>
      <c r="K120" s="586"/>
      <c r="L120" s="583"/>
      <c r="M120" s="583"/>
      <c r="N120" s="583"/>
      <c r="O120" s="583"/>
      <c r="P120" s="583"/>
      <c r="Q120" s="902"/>
      <c r="R120" s="661"/>
      <c r="S120" s="661"/>
      <c r="T120" s="661"/>
      <c r="U120" s="661"/>
      <c r="V120" s="661"/>
      <c r="W120" s="661"/>
      <c r="X120" s="661"/>
      <c r="Y120" s="661"/>
      <c r="Z120" s="661"/>
      <c r="AA120" s="661"/>
      <c r="AB120" s="5"/>
      <c r="AC120" s="646"/>
      <c r="AD120" s="649"/>
      <c r="AE120" s="649"/>
      <c r="AF120" s="730"/>
      <c r="AG120" s="646"/>
      <c r="AH120" s="416">
        <f t="shared" si="42"/>
        <v>110</v>
      </c>
      <c r="AI120" s="416" t="str">
        <f t="shared" si="44"/>
        <v/>
      </c>
      <c r="AJ120" s="416" t="str">
        <f t="shared" si="45"/>
        <v/>
      </c>
      <c r="AK120" s="416" t="str">
        <f t="shared" si="40"/>
        <v/>
      </c>
      <c r="AL120" s="731"/>
      <c r="AM120" s="479"/>
      <c r="AN120" s="479"/>
      <c r="AO120" s="584"/>
      <c r="AP120" s="584"/>
      <c r="AQ120" s="584"/>
      <c r="AR120" s="585" t="str">
        <f t="shared" si="46"/>
        <v/>
      </c>
      <c r="AS120" s="585" t="str">
        <f t="shared" si="47"/>
        <v/>
      </c>
      <c r="AT120" s="479"/>
      <c r="AU120" s="479"/>
      <c r="AV120" s="587" t="str">
        <f t="shared" si="48"/>
        <v/>
      </c>
      <c r="AW120" s="587" t="str">
        <f t="shared" si="43"/>
        <v/>
      </c>
      <c r="AX120" s="587" t="str">
        <f t="shared" si="49"/>
        <v/>
      </c>
      <c r="AY120" s="587" t="str">
        <f t="shared" si="50"/>
        <v/>
      </c>
      <c r="AZ120" s="587" t="str">
        <f t="shared" si="51"/>
        <v/>
      </c>
      <c r="BA120" s="587" t="str">
        <f t="shared" si="52"/>
        <v/>
      </c>
      <c r="BB120" s="648"/>
      <c r="BC120" s="646"/>
      <c r="BD120" s="649"/>
      <c r="BE120"/>
      <c r="BF120"/>
    </row>
    <row r="121" spans="2:58" s="24" customFormat="1" ht="13.5" customHeight="1" x14ac:dyDescent="0.25">
      <c r="B121" s="734"/>
      <c r="D121" s="416">
        <f t="shared" si="41"/>
        <v>111</v>
      </c>
      <c r="E121" s="534"/>
      <c r="F121" s="534"/>
      <c r="G121" s="534"/>
      <c r="H121" s="484"/>
      <c r="I121" s="484"/>
      <c r="J121" s="484"/>
      <c r="K121" s="586"/>
      <c r="L121" s="583"/>
      <c r="M121" s="583"/>
      <c r="N121" s="583"/>
      <c r="O121" s="583"/>
      <c r="P121" s="583"/>
      <c r="Q121" s="902"/>
      <c r="R121" s="661"/>
      <c r="S121" s="661"/>
      <c r="T121" s="661"/>
      <c r="U121" s="661"/>
      <c r="V121" s="661"/>
      <c r="W121" s="661"/>
      <c r="X121" s="661"/>
      <c r="Y121" s="661"/>
      <c r="Z121" s="661"/>
      <c r="AA121" s="661"/>
      <c r="AB121" s="5"/>
      <c r="AC121" s="646"/>
      <c r="AD121" s="649"/>
      <c r="AE121" s="649"/>
      <c r="AF121" s="730"/>
      <c r="AG121" s="646"/>
      <c r="AH121" s="416">
        <f t="shared" si="42"/>
        <v>111</v>
      </c>
      <c r="AI121" s="416" t="str">
        <f t="shared" si="44"/>
        <v/>
      </c>
      <c r="AJ121" s="416" t="str">
        <f t="shared" si="45"/>
        <v/>
      </c>
      <c r="AK121" s="416" t="str">
        <f t="shared" si="40"/>
        <v/>
      </c>
      <c r="AL121" s="731"/>
      <c r="AM121" s="479"/>
      <c r="AN121" s="479"/>
      <c r="AO121" s="584"/>
      <c r="AP121" s="584"/>
      <c r="AQ121" s="584"/>
      <c r="AR121" s="585" t="str">
        <f t="shared" si="46"/>
        <v/>
      </c>
      <c r="AS121" s="585" t="str">
        <f t="shared" si="47"/>
        <v/>
      </c>
      <c r="AT121" s="479"/>
      <c r="AU121" s="479"/>
      <c r="AV121" s="587" t="str">
        <f t="shared" si="48"/>
        <v/>
      </c>
      <c r="AW121" s="587" t="str">
        <f t="shared" si="43"/>
        <v/>
      </c>
      <c r="AX121" s="587" t="str">
        <f t="shared" si="49"/>
        <v/>
      </c>
      <c r="AY121" s="587" t="str">
        <f t="shared" si="50"/>
        <v/>
      </c>
      <c r="AZ121" s="587" t="str">
        <f t="shared" si="51"/>
        <v/>
      </c>
      <c r="BA121" s="587" t="str">
        <f t="shared" si="52"/>
        <v/>
      </c>
      <c r="BB121" s="648"/>
      <c r="BC121" s="646"/>
      <c r="BD121" s="649"/>
      <c r="BE121"/>
      <c r="BF121"/>
    </row>
    <row r="122" spans="2:58" s="24" customFormat="1" ht="13.5" customHeight="1" x14ac:dyDescent="0.25">
      <c r="B122" s="734"/>
      <c r="D122" s="416">
        <f t="shared" si="41"/>
        <v>112</v>
      </c>
      <c r="E122" s="534"/>
      <c r="F122" s="534"/>
      <c r="G122" s="534"/>
      <c r="H122" s="484"/>
      <c r="I122" s="484"/>
      <c r="J122" s="484"/>
      <c r="K122" s="586"/>
      <c r="L122" s="583"/>
      <c r="M122" s="583"/>
      <c r="N122" s="583"/>
      <c r="O122" s="583"/>
      <c r="P122" s="583"/>
      <c r="Q122" s="902"/>
      <c r="R122" s="661"/>
      <c r="S122" s="661"/>
      <c r="T122" s="661"/>
      <c r="U122" s="661"/>
      <c r="V122" s="661"/>
      <c r="W122" s="661"/>
      <c r="X122" s="661"/>
      <c r="Y122" s="661"/>
      <c r="Z122" s="661"/>
      <c r="AA122" s="661"/>
      <c r="AB122" s="5"/>
      <c r="AC122" s="646"/>
      <c r="AD122" s="649"/>
      <c r="AE122" s="649"/>
      <c r="AF122" s="730"/>
      <c r="AG122" s="646"/>
      <c r="AH122" s="416">
        <f t="shared" si="42"/>
        <v>112</v>
      </c>
      <c r="AI122" s="416" t="str">
        <f t="shared" si="44"/>
        <v/>
      </c>
      <c r="AJ122" s="416" t="str">
        <f t="shared" si="45"/>
        <v/>
      </c>
      <c r="AK122" s="416" t="str">
        <f t="shared" si="40"/>
        <v/>
      </c>
      <c r="AL122" s="731"/>
      <c r="AM122" s="479"/>
      <c r="AN122" s="479"/>
      <c r="AO122" s="584"/>
      <c r="AP122" s="584"/>
      <c r="AQ122" s="584"/>
      <c r="AR122" s="585" t="str">
        <f t="shared" si="46"/>
        <v/>
      </c>
      <c r="AS122" s="585" t="str">
        <f t="shared" si="47"/>
        <v/>
      </c>
      <c r="AT122" s="479"/>
      <c r="AU122" s="479"/>
      <c r="AV122" s="587" t="str">
        <f t="shared" si="48"/>
        <v/>
      </c>
      <c r="AW122" s="587" t="str">
        <f t="shared" si="43"/>
        <v/>
      </c>
      <c r="AX122" s="587" t="str">
        <f t="shared" si="49"/>
        <v/>
      </c>
      <c r="AY122" s="587" t="str">
        <f t="shared" si="50"/>
        <v/>
      </c>
      <c r="AZ122" s="587" t="str">
        <f t="shared" si="51"/>
        <v/>
      </c>
      <c r="BA122" s="587" t="str">
        <f t="shared" si="52"/>
        <v/>
      </c>
      <c r="BB122" s="648"/>
      <c r="BC122" s="646"/>
      <c r="BD122" s="649"/>
      <c r="BE122"/>
      <c r="BF122"/>
    </row>
    <row r="123" spans="2:58" s="24" customFormat="1" ht="13.5" customHeight="1" x14ac:dyDescent="0.25">
      <c r="B123" s="734"/>
      <c r="D123" s="416">
        <f t="shared" si="41"/>
        <v>113</v>
      </c>
      <c r="E123" s="534"/>
      <c r="F123" s="534"/>
      <c r="G123" s="534"/>
      <c r="H123" s="484"/>
      <c r="I123" s="484"/>
      <c r="J123" s="484"/>
      <c r="K123" s="586"/>
      <c r="L123" s="583"/>
      <c r="M123" s="583"/>
      <c r="N123" s="583"/>
      <c r="O123" s="583"/>
      <c r="P123" s="583"/>
      <c r="Q123" s="902"/>
      <c r="R123" s="661"/>
      <c r="S123" s="661"/>
      <c r="T123" s="661"/>
      <c r="U123" s="661"/>
      <c r="V123" s="661"/>
      <c r="W123" s="661"/>
      <c r="X123" s="661"/>
      <c r="Y123" s="661"/>
      <c r="Z123" s="661"/>
      <c r="AA123" s="661"/>
      <c r="AB123" s="5"/>
      <c r="AC123" s="646"/>
      <c r="AD123" s="649"/>
      <c r="AE123" s="649"/>
      <c r="AF123" s="730"/>
      <c r="AG123" s="646"/>
      <c r="AH123" s="416">
        <f t="shared" si="42"/>
        <v>113</v>
      </c>
      <c r="AI123" s="416" t="str">
        <f t="shared" si="44"/>
        <v/>
      </c>
      <c r="AJ123" s="416" t="str">
        <f t="shared" si="45"/>
        <v/>
      </c>
      <c r="AK123" s="416" t="str">
        <f t="shared" si="40"/>
        <v/>
      </c>
      <c r="AL123" s="731"/>
      <c r="AM123" s="479"/>
      <c r="AN123" s="479"/>
      <c r="AO123" s="584"/>
      <c r="AP123" s="584"/>
      <c r="AQ123" s="584"/>
      <c r="AR123" s="585" t="str">
        <f t="shared" si="46"/>
        <v/>
      </c>
      <c r="AS123" s="585" t="str">
        <f t="shared" si="47"/>
        <v/>
      </c>
      <c r="AT123" s="479"/>
      <c r="AU123" s="479"/>
      <c r="AV123" s="587" t="str">
        <f t="shared" si="48"/>
        <v/>
      </c>
      <c r="AW123" s="587" t="str">
        <f t="shared" si="43"/>
        <v/>
      </c>
      <c r="AX123" s="587" t="str">
        <f t="shared" si="49"/>
        <v/>
      </c>
      <c r="AY123" s="587" t="str">
        <f t="shared" si="50"/>
        <v/>
      </c>
      <c r="AZ123" s="587" t="str">
        <f t="shared" si="51"/>
        <v/>
      </c>
      <c r="BA123" s="587" t="str">
        <f t="shared" si="52"/>
        <v/>
      </c>
      <c r="BB123" s="648"/>
      <c r="BC123" s="646"/>
      <c r="BD123" s="649"/>
      <c r="BE123"/>
      <c r="BF123"/>
    </row>
    <row r="124" spans="2:58" s="24" customFormat="1" ht="13.5" customHeight="1" x14ac:dyDescent="0.25">
      <c r="B124" s="734"/>
      <c r="D124" s="416">
        <f t="shared" si="41"/>
        <v>114</v>
      </c>
      <c r="E124" s="534"/>
      <c r="F124" s="534"/>
      <c r="G124" s="534"/>
      <c r="H124" s="484"/>
      <c r="I124" s="484"/>
      <c r="J124" s="484"/>
      <c r="K124" s="586"/>
      <c r="L124" s="583"/>
      <c r="M124" s="583"/>
      <c r="N124" s="583"/>
      <c r="O124" s="583"/>
      <c r="P124" s="583"/>
      <c r="Q124" s="902"/>
      <c r="R124" s="661"/>
      <c r="S124" s="661"/>
      <c r="T124" s="661"/>
      <c r="U124" s="661"/>
      <c r="V124" s="661"/>
      <c r="W124" s="661"/>
      <c r="X124" s="661"/>
      <c r="Y124" s="661"/>
      <c r="Z124" s="661"/>
      <c r="AA124" s="661"/>
      <c r="AB124" s="5"/>
      <c r="AC124" s="646"/>
      <c r="AD124" s="649"/>
      <c r="AE124" s="649"/>
      <c r="AF124" s="730"/>
      <c r="AG124" s="646"/>
      <c r="AH124" s="416">
        <f t="shared" si="42"/>
        <v>114</v>
      </c>
      <c r="AI124" s="416" t="str">
        <f t="shared" si="44"/>
        <v/>
      </c>
      <c r="AJ124" s="416" t="str">
        <f t="shared" si="45"/>
        <v/>
      </c>
      <c r="AK124" s="416" t="str">
        <f t="shared" si="40"/>
        <v/>
      </c>
      <c r="AL124" s="731"/>
      <c r="AM124" s="479"/>
      <c r="AN124" s="479"/>
      <c r="AO124" s="584"/>
      <c r="AP124" s="584"/>
      <c r="AQ124" s="584"/>
      <c r="AR124" s="585" t="str">
        <f t="shared" si="46"/>
        <v/>
      </c>
      <c r="AS124" s="585" t="str">
        <f t="shared" si="47"/>
        <v/>
      </c>
      <c r="AT124" s="479"/>
      <c r="AU124" s="479"/>
      <c r="AV124" s="587" t="str">
        <f t="shared" si="48"/>
        <v/>
      </c>
      <c r="AW124" s="587" t="str">
        <f t="shared" si="43"/>
        <v/>
      </c>
      <c r="AX124" s="587" t="str">
        <f t="shared" si="49"/>
        <v/>
      </c>
      <c r="AY124" s="587" t="str">
        <f t="shared" si="50"/>
        <v/>
      </c>
      <c r="AZ124" s="587" t="str">
        <f t="shared" si="51"/>
        <v/>
      </c>
      <c r="BA124" s="587" t="str">
        <f t="shared" si="52"/>
        <v/>
      </c>
      <c r="BB124" s="648"/>
      <c r="BC124" s="646"/>
      <c r="BD124" s="649"/>
      <c r="BE124"/>
      <c r="BF124"/>
    </row>
    <row r="125" spans="2:58" s="24" customFormat="1" ht="13.5" customHeight="1" x14ac:dyDescent="0.25">
      <c r="B125" s="734"/>
      <c r="D125" s="416">
        <f t="shared" si="41"/>
        <v>115</v>
      </c>
      <c r="E125" s="534"/>
      <c r="F125" s="534"/>
      <c r="G125" s="534"/>
      <c r="H125" s="484"/>
      <c r="I125" s="484"/>
      <c r="J125" s="484"/>
      <c r="K125" s="586"/>
      <c r="L125" s="583"/>
      <c r="M125" s="583"/>
      <c r="N125" s="583"/>
      <c r="O125" s="583"/>
      <c r="P125" s="583"/>
      <c r="Q125" s="902"/>
      <c r="R125" s="661"/>
      <c r="S125" s="661"/>
      <c r="T125" s="661"/>
      <c r="U125" s="661"/>
      <c r="V125" s="661"/>
      <c r="W125" s="661"/>
      <c r="X125" s="661"/>
      <c r="Y125" s="661"/>
      <c r="Z125" s="661"/>
      <c r="AA125" s="661"/>
      <c r="AB125" s="5"/>
      <c r="AC125" s="646"/>
      <c r="AD125" s="649"/>
      <c r="AE125" s="649"/>
      <c r="AF125" s="730"/>
      <c r="AG125" s="646"/>
      <c r="AH125" s="416">
        <f t="shared" si="42"/>
        <v>115</v>
      </c>
      <c r="AI125" s="416" t="str">
        <f t="shared" si="44"/>
        <v/>
      </c>
      <c r="AJ125" s="416" t="str">
        <f t="shared" si="45"/>
        <v/>
      </c>
      <c r="AK125" s="416" t="str">
        <f t="shared" si="40"/>
        <v/>
      </c>
      <c r="AL125" s="731"/>
      <c r="AM125" s="479"/>
      <c r="AN125" s="479"/>
      <c r="AO125" s="584"/>
      <c r="AP125" s="584"/>
      <c r="AQ125" s="584"/>
      <c r="AR125" s="585" t="str">
        <f t="shared" si="46"/>
        <v/>
      </c>
      <c r="AS125" s="585" t="str">
        <f t="shared" si="47"/>
        <v/>
      </c>
      <c r="AT125" s="479"/>
      <c r="AU125" s="479"/>
      <c r="AV125" s="587" t="str">
        <f t="shared" si="48"/>
        <v/>
      </c>
      <c r="AW125" s="587" t="str">
        <f t="shared" si="43"/>
        <v/>
      </c>
      <c r="AX125" s="587" t="str">
        <f t="shared" si="49"/>
        <v/>
      </c>
      <c r="AY125" s="587" t="str">
        <f t="shared" si="50"/>
        <v/>
      </c>
      <c r="AZ125" s="587" t="str">
        <f t="shared" si="51"/>
        <v/>
      </c>
      <c r="BA125" s="587" t="str">
        <f t="shared" si="52"/>
        <v/>
      </c>
      <c r="BB125" s="648"/>
      <c r="BC125" s="646"/>
      <c r="BD125" s="649"/>
      <c r="BE125"/>
      <c r="BF125"/>
    </row>
    <row r="126" spans="2:58" s="24" customFormat="1" ht="13.5" customHeight="1" x14ac:dyDescent="0.25">
      <c r="B126" s="734"/>
      <c r="D126" s="416">
        <f t="shared" si="41"/>
        <v>116</v>
      </c>
      <c r="E126" s="534"/>
      <c r="F126" s="534"/>
      <c r="G126" s="534"/>
      <c r="H126" s="484"/>
      <c r="I126" s="484"/>
      <c r="J126" s="484"/>
      <c r="K126" s="586"/>
      <c r="L126" s="583"/>
      <c r="M126" s="583"/>
      <c r="N126" s="583"/>
      <c r="O126" s="583"/>
      <c r="P126" s="583"/>
      <c r="Q126" s="902"/>
      <c r="R126" s="661"/>
      <c r="S126" s="661"/>
      <c r="T126" s="661"/>
      <c r="U126" s="661"/>
      <c r="V126" s="661"/>
      <c r="W126" s="661"/>
      <c r="X126" s="661"/>
      <c r="Y126" s="661"/>
      <c r="Z126" s="661"/>
      <c r="AA126" s="661"/>
      <c r="AB126" s="5"/>
      <c r="AC126" s="646"/>
      <c r="AD126" s="649"/>
      <c r="AE126" s="649"/>
      <c r="AF126" s="730"/>
      <c r="AG126" s="646"/>
      <c r="AH126" s="416">
        <f t="shared" si="42"/>
        <v>116</v>
      </c>
      <c r="AI126" s="416" t="str">
        <f t="shared" si="44"/>
        <v/>
      </c>
      <c r="AJ126" s="416" t="str">
        <f t="shared" si="45"/>
        <v/>
      </c>
      <c r="AK126" s="416" t="str">
        <f t="shared" si="40"/>
        <v/>
      </c>
      <c r="AL126" s="731"/>
      <c r="AM126" s="479"/>
      <c r="AN126" s="479"/>
      <c r="AO126" s="584"/>
      <c r="AP126" s="584"/>
      <c r="AQ126" s="584"/>
      <c r="AR126" s="585" t="str">
        <f t="shared" si="46"/>
        <v/>
      </c>
      <c r="AS126" s="585" t="str">
        <f t="shared" si="47"/>
        <v/>
      </c>
      <c r="AT126" s="479"/>
      <c r="AU126" s="479"/>
      <c r="AV126" s="587" t="str">
        <f t="shared" si="48"/>
        <v/>
      </c>
      <c r="AW126" s="587" t="str">
        <f t="shared" si="43"/>
        <v/>
      </c>
      <c r="AX126" s="587" t="str">
        <f t="shared" si="49"/>
        <v/>
      </c>
      <c r="AY126" s="587" t="str">
        <f t="shared" si="50"/>
        <v/>
      </c>
      <c r="AZ126" s="587" t="str">
        <f t="shared" si="51"/>
        <v/>
      </c>
      <c r="BA126" s="587" t="str">
        <f t="shared" si="52"/>
        <v/>
      </c>
      <c r="BB126" s="648"/>
      <c r="BC126" s="646"/>
      <c r="BD126" s="649"/>
      <c r="BE126"/>
      <c r="BF126"/>
    </row>
    <row r="127" spans="2:58" s="24" customFormat="1" ht="13.5" customHeight="1" x14ac:dyDescent="0.25">
      <c r="B127" s="734"/>
      <c r="D127" s="416">
        <f t="shared" si="41"/>
        <v>117</v>
      </c>
      <c r="E127" s="534"/>
      <c r="F127" s="534"/>
      <c r="G127" s="534"/>
      <c r="H127" s="484"/>
      <c r="I127" s="484"/>
      <c r="J127" s="484"/>
      <c r="K127" s="586"/>
      <c r="L127" s="583"/>
      <c r="M127" s="583"/>
      <c r="N127" s="583"/>
      <c r="O127" s="583"/>
      <c r="P127" s="583"/>
      <c r="Q127" s="902"/>
      <c r="R127" s="661"/>
      <c r="S127" s="661"/>
      <c r="T127" s="661"/>
      <c r="U127" s="661"/>
      <c r="V127" s="661"/>
      <c r="W127" s="661"/>
      <c r="X127" s="661"/>
      <c r="Y127" s="661"/>
      <c r="Z127" s="661"/>
      <c r="AA127" s="661"/>
      <c r="AB127" s="5"/>
      <c r="AC127" s="646"/>
      <c r="AD127" s="649"/>
      <c r="AE127" s="649"/>
      <c r="AF127" s="730"/>
      <c r="AG127" s="646"/>
      <c r="AH127" s="416">
        <f t="shared" si="42"/>
        <v>117</v>
      </c>
      <c r="AI127" s="416" t="str">
        <f t="shared" si="44"/>
        <v/>
      </c>
      <c r="AJ127" s="416" t="str">
        <f t="shared" si="45"/>
        <v/>
      </c>
      <c r="AK127" s="416" t="str">
        <f t="shared" si="40"/>
        <v/>
      </c>
      <c r="AL127" s="731"/>
      <c r="AM127" s="479"/>
      <c r="AN127" s="479"/>
      <c r="AO127" s="584"/>
      <c r="AP127" s="584"/>
      <c r="AQ127" s="584"/>
      <c r="AR127" s="585" t="str">
        <f t="shared" si="46"/>
        <v/>
      </c>
      <c r="AS127" s="585" t="str">
        <f t="shared" si="47"/>
        <v/>
      </c>
      <c r="AT127" s="479"/>
      <c r="AU127" s="479"/>
      <c r="AV127" s="587" t="str">
        <f t="shared" si="48"/>
        <v/>
      </c>
      <c r="AW127" s="587" t="str">
        <f t="shared" si="43"/>
        <v/>
      </c>
      <c r="AX127" s="587" t="str">
        <f t="shared" si="49"/>
        <v/>
      </c>
      <c r="AY127" s="587" t="str">
        <f t="shared" si="50"/>
        <v/>
      </c>
      <c r="AZ127" s="587" t="str">
        <f t="shared" si="51"/>
        <v/>
      </c>
      <c r="BA127" s="587" t="str">
        <f t="shared" si="52"/>
        <v/>
      </c>
      <c r="BB127" s="648"/>
      <c r="BC127" s="646"/>
      <c r="BD127" s="649"/>
      <c r="BE127"/>
      <c r="BF127"/>
    </row>
    <row r="128" spans="2:58" s="24" customFormat="1" ht="13.5" customHeight="1" x14ac:dyDescent="0.25">
      <c r="B128" s="734"/>
      <c r="D128" s="416">
        <f t="shared" si="41"/>
        <v>118</v>
      </c>
      <c r="E128" s="534"/>
      <c r="F128" s="534"/>
      <c r="G128" s="534"/>
      <c r="H128" s="484"/>
      <c r="I128" s="484"/>
      <c r="J128" s="484"/>
      <c r="K128" s="586"/>
      <c r="L128" s="583"/>
      <c r="M128" s="583"/>
      <c r="N128" s="583"/>
      <c r="O128" s="583"/>
      <c r="P128" s="583"/>
      <c r="Q128" s="902"/>
      <c r="R128" s="661"/>
      <c r="S128" s="661"/>
      <c r="T128" s="661"/>
      <c r="U128" s="661"/>
      <c r="V128" s="661"/>
      <c r="W128" s="661"/>
      <c r="X128" s="661"/>
      <c r="Y128" s="661"/>
      <c r="Z128" s="661"/>
      <c r="AA128" s="661"/>
      <c r="AB128" s="5"/>
      <c r="AC128" s="646"/>
      <c r="AD128" s="649"/>
      <c r="AE128" s="649"/>
      <c r="AF128" s="730"/>
      <c r="AG128" s="646"/>
      <c r="AH128" s="416">
        <f t="shared" si="42"/>
        <v>118</v>
      </c>
      <c r="AI128" s="416" t="str">
        <f t="shared" si="44"/>
        <v/>
      </c>
      <c r="AJ128" s="416" t="str">
        <f t="shared" si="45"/>
        <v/>
      </c>
      <c r="AK128" s="416" t="str">
        <f t="shared" si="40"/>
        <v/>
      </c>
      <c r="AL128" s="731"/>
      <c r="AM128" s="479"/>
      <c r="AN128" s="479"/>
      <c r="AO128" s="584"/>
      <c r="AP128" s="584"/>
      <c r="AQ128" s="584"/>
      <c r="AR128" s="585" t="str">
        <f t="shared" si="46"/>
        <v/>
      </c>
      <c r="AS128" s="585" t="str">
        <f t="shared" si="47"/>
        <v/>
      </c>
      <c r="AT128" s="479"/>
      <c r="AU128" s="479"/>
      <c r="AV128" s="587" t="str">
        <f t="shared" si="48"/>
        <v/>
      </c>
      <c r="AW128" s="587" t="str">
        <f t="shared" si="43"/>
        <v/>
      </c>
      <c r="AX128" s="587" t="str">
        <f t="shared" si="49"/>
        <v/>
      </c>
      <c r="AY128" s="587" t="str">
        <f t="shared" si="50"/>
        <v/>
      </c>
      <c r="AZ128" s="587" t="str">
        <f t="shared" si="51"/>
        <v/>
      </c>
      <c r="BA128" s="587" t="str">
        <f t="shared" si="52"/>
        <v/>
      </c>
      <c r="BB128" s="648"/>
      <c r="BC128" s="646"/>
      <c r="BD128" s="649"/>
      <c r="BE128"/>
      <c r="BF128"/>
    </row>
    <row r="129" spans="2:58" s="24" customFormat="1" ht="13.5" customHeight="1" x14ac:dyDescent="0.25">
      <c r="B129" s="734"/>
      <c r="D129" s="416">
        <f t="shared" si="41"/>
        <v>119</v>
      </c>
      <c r="E129" s="534"/>
      <c r="F129" s="534"/>
      <c r="G129" s="534"/>
      <c r="H129" s="484"/>
      <c r="I129" s="484"/>
      <c r="J129" s="484"/>
      <c r="K129" s="586"/>
      <c r="L129" s="583"/>
      <c r="M129" s="583"/>
      <c r="N129" s="583"/>
      <c r="O129" s="583"/>
      <c r="P129" s="583"/>
      <c r="Q129" s="902"/>
      <c r="R129" s="661"/>
      <c r="S129" s="661"/>
      <c r="T129" s="661"/>
      <c r="U129" s="661"/>
      <c r="V129" s="661"/>
      <c r="W129" s="661"/>
      <c r="X129" s="661"/>
      <c r="Y129" s="661"/>
      <c r="Z129" s="661"/>
      <c r="AA129" s="661"/>
      <c r="AB129" s="5"/>
      <c r="AC129" s="646"/>
      <c r="AD129" s="649"/>
      <c r="AE129" s="649"/>
      <c r="AF129" s="730"/>
      <c r="AG129" s="646"/>
      <c r="AH129" s="416">
        <f t="shared" si="42"/>
        <v>119</v>
      </c>
      <c r="AI129" s="416" t="str">
        <f t="shared" si="44"/>
        <v/>
      </c>
      <c r="AJ129" s="416" t="str">
        <f t="shared" si="45"/>
        <v/>
      </c>
      <c r="AK129" s="416" t="str">
        <f t="shared" si="40"/>
        <v/>
      </c>
      <c r="AL129" s="731"/>
      <c r="AM129" s="479"/>
      <c r="AN129" s="479"/>
      <c r="AO129" s="584"/>
      <c r="AP129" s="584"/>
      <c r="AQ129" s="584"/>
      <c r="AR129" s="585" t="str">
        <f t="shared" si="46"/>
        <v/>
      </c>
      <c r="AS129" s="585" t="str">
        <f t="shared" si="47"/>
        <v/>
      </c>
      <c r="AT129" s="479"/>
      <c r="AU129" s="479"/>
      <c r="AV129" s="587" t="str">
        <f t="shared" si="48"/>
        <v/>
      </c>
      <c r="AW129" s="587" t="str">
        <f t="shared" si="43"/>
        <v/>
      </c>
      <c r="AX129" s="587" t="str">
        <f t="shared" si="49"/>
        <v/>
      </c>
      <c r="AY129" s="587" t="str">
        <f t="shared" si="50"/>
        <v/>
      </c>
      <c r="AZ129" s="587" t="str">
        <f t="shared" si="51"/>
        <v/>
      </c>
      <c r="BA129" s="587" t="str">
        <f t="shared" si="52"/>
        <v/>
      </c>
      <c r="BB129" s="648"/>
      <c r="BC129" s="646"/>
      <c r="BD129" s="649"/>
      <c r="BE129"/>
      <c r="BF129"/>
    </row>
    <row r="130" spans="2:58" s="24" customFormat="1" ht="13.5" customHeight="1" x14ac:dyDescent="0.25">
      <c r="B130" s="734"/>
      <c r="D130" s="416">
        <f>D129+1</f>
        <v>120</v>
      </c>
      <c r="E130" s="534"/>
      <c r="F130" s="534"/>
      <c r="G130" s="534"/>
      <c r="H130" s="484"/>
      <c r="I130" s="484"/>
      <c r="J130" s="484"/>
      <c r="K130" s="586"/>
      <c r="L130" s="583"/>
      <c r="M130" s="583"/>
      <c r="N130" s="583"/>
      <c r="O130" s="583"/>
      <c r="P130" s="583"/>
      <c r="Q130" s="902"/>
      <c r="R130" s="661"/>
      <c r="S130" s="661"/>
      <c r="T130" s="661"/>
      <c r="U130" s="661"/>
      <c r="V130" s="661"/>
      <c r="W130" s="661"/>
      <c r="X130" s="661"/>
      <c r="Y130" s="661"/>
      <c r="Z130" s="661"/>
      <c r="AA130" s="661"/>
      <c r="AB130" s="5"/>
      <c r="AC130" s="646"/>
      <c r="AD130" s="649"/>
      <c r="AE130" s="649"/>
      <c r="AF130" s="730"/>
      <c r="AG130" s="646"/>
      <c r="AH130" s="416">
        <f>AH129+1</f>
        <v>120</v>
      </c>
      <c r="AI130" s="416" t="str">
        <f t="shared" si="44"/>
        <v/>
      </c>
      <c r="AJ130" s="416" t="str">
        <f t="shared" si="45"/>
        <v/>
      </c>
      <c r="AK130" s="416" t="str">
        <f t="shared" si="40"/>
        <v/>
      </c>
      <c r="AL130" s="731"/>
      <c r="AM130" s="479"/>
      <c r="AN130" s="479"/>
      <c r="AO130" s="584"/>
      <c r="AP130" s="584"/>
      <c r="AQ130" s="584"/>
      <c r="AR130" s="585" t="str">
        <f t="shared" si="46"/>
        <v/>
      </c>
      <c r="AS130" s="585" t="str">
        <f t="shared" si="47"/>
        <v/>
      </c>
      <c r="AT130" s="479"/>
      <c r="AU130" s="479"/>
      <c r="AV130" s="587" t="str">
        <f t="shared" si="48"/>
        <v/>
      </c>
      <c r="AW130" s="587" t="str">
        <f t="shared" si="43"/>
        <v/>
      </c>
      <c r="AX130" s="587" t="str">
        <f t="shared" si="49"/>
        <v/>
      </c>
      <c r="AY130" s="587" t="str">
        <f t="shared" si="50"/>
        <v/>
      </c>
      <c r="AZ130" s="587" t="str">
        <f t="shared" si="51"/>
        <v/>
      </c>
      <c r="BA130" s="587" t="str">
        <f t="shared" si="52"/>
        <v/>
      </c>
      <c r="BB130" s="648"/>
      <c r="BC130" s="646"/>
      <c r="BD130" s="649"/>
      <c r="BE130"/>
      <c r="BF130"/>
    </row>
    <row r="131" spans="2:58" s="24" customFormat="1" ht="13.5" customHeight="1" x14ac:dyDescent="0.25">
      <c r="B131" s="734"/>
      <c r="D131" s="416">
        <f>D130+1</f>
        <v>121</v>
      </c>
      <c r="E131" s="534"/>
      <c r="F131" s="534"/>
      <c r="G131" s="534"/>
      <c r="H131" s="484"/>
      <c r="I131" s="484"/>
      <c r="J131" s="484"/>
      <c r="K131" s="586"/>
      <c r="L131" s="583"/>
      <c r="M131" s="583"/>
      <c r="N131" s="583"/>
      <c r="O131" s="583"/>
      <c r="P131" s="571"/>
      <c r="Q131" s="902"/>
      <c r="R131" s="661"/>
      <c r="S131" s="661"/>
      <c r="T131" s="661"/>
      <c r="U131" s="661"/>
      <c r="V131" s="661"/>
      <c r="W131" s="661"/>
      <c r="X131" s="661"/>
      <c r="Y131" s="661"/>
      <c r="Z131" s="661"/>
      <c r="AA131" s="661"/>
      <c r="AB131" s="5"/>
      <c r="AC131" s="646"/>
      <c r="AD131" s="649"/>
      <c r="AE131" s="649"/>
      <c r="AF131" s="730"/>
      <c r="AG131" s="646"/>
      <c r="AH131" s="416">
        <f>AH130+1</f>
        <v>121</v>
      </c>
      <c r="AI131" s="416" t="str">
        <f t="shared" si="44"/>
        <v/>
      </c>
      <c r="AJ131" s="416" t="str">
        <f t="shared" si="45"/>
        <v/>
      </c>
      <c r="AK131" s="416" t="str">
        <f t="shared" ref="AK131:AK160" si="53">IF(G131="","",G131)</f>
        <v/>
      </c>
      <c r="AL131" s="731"/>
      <c r="AM131" s="479"/>
      <c r="AN131" s="479"/>
      <c r="AO131" s="584"/>
      <c r="AP131" s="584"/>
      <c r="AQ131" s="584"/>
      <c r="AR131" s="585" t="str">
        <f t="shared" si="46"/>
        <v/>
      </c>
      <c r="AS131" s="585" t="str">
        <f t="shared" si="47"/>
        <v/>
      </c>
      <c r="AT131" s="479"/>
      <c r="AU131" s="479"/>
      <c r="AV131" s="587" t="str">
        <f t="shared" si="48"/>
        <v/>
      </c>
      <c r="AW131" s="587" t="str">
        <f t="shared" si="43"/>
        <v/>
      </c>
      <c r="AX131" s="587" t="str">
        <f t="shared" si="49"/>
        <v/>
      </c>
      <c r="AY131" s="587" t="str">
        <f t="shared" si="50"/>
        <v/>
      </c>
      <c r="AZ131" s="587" t="str">
        <f t="shared" si="51"/>
        <v/>
      </c>
      <c r="BA131" s="587" t="str">
        <f t="shared" si="52"/>
        <v/>
      </c>
      <c r="BB131" s="648"/>
      <c r="BC131" s="646"/>
      <c r="BD131" s="649"/>
      <c r="BE131"/>
      <c r="BF131"/>
    </row>
    <row r="132" spans="2:58" s="24" customFormat="1" ht="13.5" customHeight="1" x14ac:dyDescent="0.25">
      <c r="B132" s="734"/>
      <c r="D132" s="416">
        <f t="shared" ref="D132:D159" si="54">D131+1</f>
        <v>122</v>
      </c>
      <c r="E132" s="534"/>
      <c r="F132" s="534"/>
      <c r="G132" s="534"/>
      <c r="H132" s="484"/>
      <c r="I132" s="484"/>
      <c r="J132" s="484"/>
      <c r="K132" s="586"/>
      <c r="L132" s="583"/>
      <c r="M132" s="583"/>
      <c r="N132" s="583"/>
      <c r="O132" s="583"/>
      <c r="P132" s="583"/>
      <c r="Q132" s="902"/>
      <c r="R132" s="661"/>
      <c r="S132" s="661"/>
      <c r="T132" s="661"/>
      <c r="U132" s="661"/>
      <c r="V132" s="661"/>
      <c r="W132" s="661"/>
      <c r="X132" s="661"/>
      <c r="Y132" s="661"/>
      <c r="Z132" s="661"/>
      <c r="AA132" s="661"/>
      <c r="AB132" s="5"/>
      <c r="AC132" s="646"/>
      <c r="AD132" s="649"/>
      <c r="AE132" s="649"/>
      <c r="AF132" s="730"/>
      <c r="AG132" s="646"/>
      <c r="AH132" s="416">
        <f t="shared" ref="AH132:AH159" si="55">AH131+1</f>
        <v>122</v>
      </c>
      <c r="AI132" s="416" t="str">
        <f t="shared" si="44"/>
        <v/>
      </c>
      <c r="AJ132" s="416" t="str">
        <f t="shared" si="45"/>
        <v/>
      </c>
      <c r="AK132" s="416" t="str">
        <f t="shared" si="53"/>
        <v/>
      </c>
      <c r="AL132" s="731"/>
      <c r="AM132" s="479"/>
      <c r="AN132" s="479"/>
      <c r="AO132" s="584"/>
      <c r="AP132" s="584"/>
      <c r="AQ132" s="584"/>
      <c r="AR132" s="585" t="str">
        <f t="shared" si="46"/>
        <v/>
      </c>
      <c r="AS132" s="585" t="str">
        <f t="shared" si="47"/>
        <v/>
      </c>
      <c r="AT132" s="479"/>
      <c r="AU132" s="479"/>
      <c r="AV132" s="587" t="str">
        <f t="shared" si="48"/>
        <v/>
      </c>
      <c r="AW132" s="587" t="str">
        <f t="shared" si="43"/>
        <v/>
      </c>
      <c r="AX132" s="587" t="str">
        <f t="shared" si="49"/>
        <v/>
      </c>
      <c r="AY132" s="587" t="str">
        <f t="shared" si="50"/>
        <v/>
      </c>
      <c r="AZ132" s="587" t="str">
        <f t="shared" si="51"/>
        <v/>
      </c>
      <c r="BA132" s="587" t="str">
        <f t="shared" si="52"/>
        <v/>
      </c>
      <c r="BB132" s="648"/>
      <c r="BC132" s="646"/>
      <c r="BD132" s="649"/>
      <c r="BE132"/>
      <c r="BF132"/>
    </row>
    <row r="133" spans="2:58" s="24" customFormat="1" ht="13.5" customHeight="1" x14ac:dyDescent="0.25">
      <c r="B133" s="734"/>
      <c r="D133" s="416">
        <f t="shared" si="54"/>
        <v>123</v>
      </c>
      <c r="E133" s="534"/>
      <c r="F133" s="534"/>
      <c r="G133" s="534"/>
      <c r="H133" s="484"/>
      <c r="I133" s="484"/>
      <c r="J133" s="484"/>
      <c r="K133" s="586"/>
      <c r="L133" s="583"/>
      <c r="M133" s="583"/>
      <c r="N133" s="583"/>
      <c r="O133" s="583"/>
      <c r="P133" s="583"/>
      <c r="Q133" s="902"/>
      <c r="R133" s="661"/>
      <c r="S133" s="661"/>
      <c r="T133" s="661"/>
      <c r="U133" s="661"/>
      <c r="V133" s="661"/>
      <c r="W133" s="661"/>
      <c r="X133" s="661"/>
      <c r="Y133" s="661"/>
      <c r="Z133" s="661"/>
      <c r="AA133" s="661"/>
      <c r="AB133" s="5"/>
      <c r="AC133" s="646"/>
      <c r="AD133" s="649"/>
      <c r="AE133" s="649"/>
      <c r="AF133" s="730"/>
      <c r="AG133" s="646"/>
      <c r="AH133" s="416">
        <f t="shared" si="55"/>
        <v>123</v>
      </c>
      <c r="AI133" s="416" t="str">
        <f t="shared" si="44"/>
        <v/>
      </c>
      <c r="AJ133" s="416" t="str">
        <f t="shared" si="45"/>
        <v/>
      </c>
      <c r="AK133" s="416" t="str">
        <f t="shared" si="53"/>
        <v/>
      </c>
      <c r="AL133" s="731"/>
      <c r="AM133" s="479"/>
      <c r="AN133" s="479"/>
      <c r="AO133" s="584"/>
      <c r="AP133" s="584"/>
      <c r="AQ133" s="584"/>
      <c r="AR133" s="585" t="str">
        <f t="shared" si="46"/>
        <v/>
      </c>
      <c r="AS133" s="585" t="str">
        <f t="shared" si="47"/>
        <v/>
      </c>
      <c r="AT133" s="479"/>
      <c r="AU133" s="479"/>
      <c r="AV133" s="587" t="str">
        <f t="shared" si="48"/>
        <v/>
      </c>
      <c r="AW133" s="587" t="str">
        <f t="shared" si="43"/>
        <v/>
      </c>
      <c r="AX133" s="587" t="str">
        <f t="shared" si="49"/>
        <v/>
      </c>
      <c r="AY133" s="587" t="str">
        <f t="shared" si="50"/>
        <v/>
      </c>
      <c r="AZ133" s="587" t="str">
        <f t="shared" si="51"/>
        <v/>
      </c>
      <c r="BA133" s="587" t="str">
        <f t="shared" si="52"/>
        <v/>
      </c>
      <c r="BB133" s="648"/>
      <c r="BC133" s="646"/>
      <c r="BD133" s="649"/>
      <c r="BE133"/>
      <c r="BF133"/>
    </row>
    <row r="134" spans="2:58" s="24" customFormat="1" ht="13.5" customHeight="1" x14ac:dyDescent="0.25">
      <c r="B134" s="734"/>
      <c r="D134" s="416">
        <f t="shared" si="54"/>
        <v>124</v>
      </c>
      <c r="E134" s="534"/>
      <c r="F134" s="534"/>
      <c r="G134" s="534"/>
      <c r="H134" s="484"/>
      <c r="I134" s="484"/>
      <c r="J134" s="484"/>
      <c r="K134" s="586"/>
      <c r="L134" s="583"/>
      <c r="M134" s="583"/>
      <c r="N134" s="583"/>
      <c r="O134" s="583"/>
      <c r="P134" s="583"/>
      <c r="Q134" s="902"/>
      <c r="R134" s="661"/>
      <c r="S134" s="661"/>
      <c r="T134" s="661"/>
      <c r="U134" s="661"/>
      <c r="V134" s="661"/>
      <c r="W134" s="661"/>
      <c r="X134" s="661"/>
      <c r="Y134" s="661"/>
      <c r="Z134" s="661"/>
      <c r="AA134" s="661"/>
      <c r="AB134" s="5"/>
      <c r="AC134" s="646"/>
      <c r="AD134" s="649"/>
      <c r="AE134" s="649"/>
      <c r="AF134" s="730"/>
      <c r="AG134" s="646"/>
      <c r="AH134" s="416">
        <f t="shared" si="55"/>
        <v>124</v>
      </c>
      <c r="AI134" s="416" t="str">
        <f t="shared" si="44"/>
        <v/>
      </c>
      <c r="AJ134" s="416" t="str">
        <f t="shared" si="45"/>
        <v/>
      </c>
      <c r="AK134" s="416" t="str">
        <f t="shared" si="53"/>
        <v/>
      </c>
      <c r="AL134" s="731"/>
      <c r="AM134" s="479"/>
      <c r="AN134" s="479"/>
      <c r="AO134" s="584"/>
      <c r="AP134" s="584"/>
      <c r="AQ134" s="584"/>
      <c r="AR134" s="585" t="str">
        <f t="shared" si="46"/>
        <v/>
      </c>
      <c r="AS134" s="585" t="str">
        <f t="shared" si="47"/>
        <v/>
      </c>
      <c r="AT134" s="479"/>
      <c r="AU134" s="479"/>
      <c r="AV134" s="587" t="str">
        <f t="shared" si="48"/>
        <v/>
      </c>
      <c r="AW134" s="587" t="str">
        <f t="shared" si="43"/>
        <v/>
      </c>
      <c r="AX134" s="587" t="str">
        <f t="shared" si="49"/>
        <v/>
      </c>
      <c r="AY134" s="587" t="str">
        <f t="shared" si="50"/>
        <v/>
      </c>
      <c r="AZ134" s="587" t="str">
        <f t="shared" si="51"/>
        <v/>
      </c>
      <c r="BA134" s="587" t="str">
        <f t="shared" si="52"/>
        <v/>
      </c>
      <c r="BB134" s="648"/>
      <c r="BC134" s="646"/>
      <c r="BD134" s="649"/>
      <c r="BE134"/>
      <c r="BF134"/>
    </row>
    <row r="135" spans="2:58" s="24" customFormat="1" ht="13.5" customHeight="1" x14ac:dyDescent="0.25">
      <c r="B135" s="734"/>
      <c r="D135" s="416">
        <f t="shared" si="54"/>
        <v>125</v>
      </c>
      <c r="E135" s="534"/>
      <c r="F135" s="534"/>
      <c r="G135" s="534"/>
      <c r="H135" s="484"/>
      <c r="I135" s="484"/>
      <c r="J135" s="484"/>
      <c r="K135" s="586"/>
      <c r="L135" s="583"/>
      <c r="M135" s="583"/>
      <c r="N135" s="583"/>
      <c r="O135" s="583"/>
      <c r="P135" s="583"/>
      <c r="Q135" s="902"/>
      <c r="R135" s="661"/>
      <c r="S135" s="661"/>
      <c r="T135" s="661"/>
      <c r="U135" s="661"/>
      <c r="V135" s="661"/>
      <c r="W135" s="661"/>
      <c r="X135" s="661"/>
      <c r="Y135" s="661"/>
      <c r="Z135" s="661"/>
      <c r="AA135" s="661"/>
      <c r="AB135" s="5"/>
      <c r="AC135" s="646"/>
      <c r="AD135" s="649"/>
      <c r="AE135" s="649"/>
      <c r="AF135" s="730"/>
      <c r="AG135" s="646"/>
      <c r="AH135" s="416">
        <f t="shared" si="55"/>
        <v>125</v>
      </c>
      <c r="AI135" s="416" t="str">
        <f t="shared" si="44"/>
        <v/>
      </c>
      <c r="AJ135" s="416" t="str">
        <f t="shared" si="45"/>
        <v/>
      </c>
      <c r="AK135" s="416" t="str">
        <f t="shared" si="53"/>
        <v/>
      </c>
      <c r="AL135" s="731"/>
      <c r="AM135" s="479"/>
      <c r="AN135" s="479"/>
      <c r="AO135" s="584"/>
      <c r="AP135" s="584"/>
      <c r="AQ135" s="584"/>
      <c r="AR135" s="585" t="str">
        <f t="shared" si="46"/>
        <v/>
      </c>
      <c r="AS135" s="585" t="str">
        <f t="shared" si="47"/>
        <v/>
      </c>
      <c r="AT135" s="479"/>
      <c r="AU135" s="479"/>
      <c r="AV135" s="587" t="str">
        <f t="shared" si="48"/>
        <v/>
      </c>
      <c r="AW135" s="587" t="str">
        <f t="shared" si="43"/>
        <v/>
      </c>
      <c r="AX135" s="587" t="str">
        <f t="shared" si="49"/>
        <v/>
      </c>
      <c r="AY135" s="587" t="str">
        <f t="shared" si="50"/>
        <v/>
      </c>
      <c r="AZ135" s="587" t="str">
        <f t="shared" si="51"/>
        <v/>
      </c>
      <c r="BA135" s="587" t="str">
        <f t="shared" si="52"/>
        <v/>
      </c>
      <c r="BB135" s="648"/>
      <c r="BC135" s="646"/>
      <c r="BD135" s="649"/>
      <c r="BE135"/>
      <c r="BF135"/>
    </row>
    <row r="136" spans="2:58" s="24" customFormat="1" ht="13.5" customHeight="1" x14ac:dyDescent="0.25">
      <c r="B136" s="734"/>
      <c r="D136" s="416">
        <f t="shared" si="54"/>
        <v>126</v>
      </c>
      <c r="E136" s="534"/>
      <c r="F136" s="534"/>
      <c r="G136" s="534"/>
      <c r="H136" s="484"/>
      <c r="I136" s="484"/>
      <c r="J136" s="484"/>
      <c r="K136" s="586"/>
      <c r="L136" s="583"/>
      <c r="M136" s="583"/>
      <c r="N136" s="583"/>
      <c r="O136" s="583"/>
      <c r="P136" s="583"/>
      <c r="Q136" s="902"/>
      <c r="R136" s="661"/>
      <c r="S136" s="661"/>
      <c r="T136" s="661"/>
      <c r="U136" s="661"/>
      <c r="V136" s="661"/>
      <c r="W136" s="661"/>
      <c r="X136" s="661"/>
      <c r="Y136" s="661"/>
      <c r="Z136" s="661"/>
      <c r="AA136" s="661"/>
      <c r="AB136" s="5"/>
      <c r="AC136" s="646"/>
      <c r="AD136" s="649"/>
      <c r="AE136" s="649"/>
      <c r="AF136" s="730"/>
      <c r="AG136" s="646"/>
      <c r="AH136" s="416">
        <f t="shared" si="55"/>
        <v>126</v>
      </c>
      <c r="AI136" s="416" t="str">
        <f t="shared" si="44"/>
        <v/>
      </c>
      <c r="AJ136" s="416" t="str">
        <f t="shared" si="45"/>
        <v/>
      </c>
      <c r="AK136" s="416" t="str">
        <f t="shared" si="53"/>
        <v/>
      </c>
      <c r="AL136" s="731"/>
      <c r="AM136" s="479"/>
      <c r="AN136" s="479"/>
      <c r="AO136" s="584"/>
      <c r="AP136" s="584"/>
      <c r="AQ136" s="584"/>
      <c r="AR136" s="585" t="str">
        <f t="shared" si="46"/>
        <v/>
      </c>
      <c r="AS136" s="585" t="str">
        <f t="shared" si="47"/>
        <v/>
      </c>
      <c r="AT136" s="479"/>
      <c r="AU136" s="479"/>
      <c r="AV136" s="587" t="str">
        <f t="shared" si="48"/>
        <v/>
      </c>
      <c r="AW136" s="587" t="str">
        <f t="shared" si="43"/>
        <v/>
      </c>
      <c r="AX136" s="587" t="str">
        <f t="shared" si="49"/>
        <v/>
      </c>
      <c r="AY136" s="587" t="str">
        <f t="shared" si="50"/>
        <v/>
      </c>
      <c r="AZ136" s="587" t="str">
        <f t="shared" si="51"/>
        <v/>
      </c>
      <c r="BA136" s="587" t="str">
        <f t="shared" si="52"/>
        <v/>
      </c>
      <c r="BB136" s="648"/>
      <c r="BC136" s="646"/>
      <c r="BD136" s="649"/>
      <c r="BE136"/>
      <c r="BF136"/>
    </row>
    <row r="137" spans="2:58" s="24" customFormat="1" ht="13.5" customHeight="1" x14ac:dyDescent="0.25">
      <c r="B137" s="734"/>
      <c r="D137" s="416">
        <f t="shared" si="54"/>
        <v>127</v>
      </c>
      <c r="E137" s="534"/>
      <c r="F137" s="534"/>
      <c r="G137" s="534"/>
      <c r="H137" s="484"/>
      <c r="I137" s="484"/>
      <c r="J137" s="484"/>
      <c r="K137" s="586"/>
      <c r="L137" s="583"/>
      <c r="M137" s="583"/>
      <c r="N137" s="583"/>
      <c r="O137" s="583"/>
      <c r="P137" s="583"/>
      <c r="Q137" s="902"/>
      <c r="R137" s="661"/>
      <c r="S137" s="661"/>
      <c r="T137" s="661"/>
      <c r="U137" s="661"/>
      <c r="V137" s="661"/>
      <c r="W137" s="661"/>
      <c r="X137" s="661"/>
      <c r="Y137" s="661"/>
      <c r="Z137" s="661"/>
      <c r="AA137" s="661"/>
      <c r="AB137" s="5"/>
      <c r="AC137" s="646"/>
      <c r="AD137" s="649"/>
      <c r="AE137" s="649"/>
      <c r="AF137" s="730"/>
      <c r="AG137" s="646"/>
      <c r="AH137" s="416">
        <f t="shared" si="55"/>
        <v>127</v>
      </c>
      <c r="AI137" s="416" t="str">
        <f t="shared" si="44"/>
        <v/>
      </c>
      <c r="AJ137" s="416" t="str">
        <f t="shared" si="45"/>
        <v/>
      </c>
      <c r="AK137" s="416" t="str">
        <f t="shared" si="53"/>
        <v/>
      </c>
      <c r="AL137" s="731"/>
      <c r="AM137" s="479"/>
      <c r="AN137" s="479"/>
      <c r="AO137" s="584"/>
      <c r="AP137" s="584"/>
      <c r="AQ137" s="584"/>
      <c r="AR137" s="585" t="str">
        <f t="shared" si="46"/>
        <v/>
      </c>
      <c r="AS137" s="585" t="str">
        <f t="shared" si="47"/>
        <v/>
      </c>
      <c r="AT137" s="479"/>
      <c r="AU137" s="479"/>
      <c r="AV137" s="587" t="str">
        <f t="shared" si="48"/>
        <v/>
      </c>
      <c r="AW137" s="587" t="str">
        <f t="shared" ref="AW137:AW168" si="56">IF(L137="○",IF(AS137="",AO137,AS137),"")</f>
        <v/>
      </c>
      <c r="AX137" s="587" t="str">
        <f t="shared" si="49"/>
        <v/>
      </c>
      <c r="AY137" s="587" t="str">
        <f t="shared" si="50"/>
        <v/>
      </c>
      <c r="AZ137" s="587" t="str">
        <f t="shared" si="51"/>
        <v/>
      </c>
      <c r="BA137" s="587" t="str">
        <f t="shared" si="52"/>
        <v/>
      </c>
      <c r="BB137" s="648"/>
      <c r="BC137" s="646"/>
      <c r="BD137" s="649"/>
      <c r="BE137"/>
      <c r="BF137"/>
    </row>
    <row r="138" spans="2:58" s="24" customFormat="1" ht="13.5" customHeight="1" x14ac:dyDescent="0.25">
      <c r="B138" s="734"/>
      <c r="D138" s="416">
        <f t="shared" si="54"/>
        <v>128</v>
      </c>
      <c r="E138" s="534"/>
      <c r="F138" s="534"/>
      <c r="G138" s="534"/>
      <c r="H138" s="484"/>
      <c r="I138" s="484"/>
      <c r="J138" s="484"/>
      <c r="K138" s="586"/>
      <c r="L138" s="583"/>
      <c r="M138" s="583"/>
      <c r="N138" s="583"/>
      <c r="O138" s="583"/>
      <c r="P138" s="583"/>
      <c r="Q138" s="902"/>
      <c r="R138" s="661"/>
      <c r="S138" s="661"/>
      <c r="T138" s="661"/>
      <c r="U138" s="661"/>
      <c r="V138" s="661"/>
      <c r="W138" s="661"/>
      <c r="X138" s="661"/>
      <c r="Y138" s="661"/>
      <c r="Z138" s="661"/>
      <c r="AA138" s="661"/>
      <c r="AB138" s="5"/>
      <c r="AC138" s="646"/>
      <c r="AD138" s="649"/>
      <c r="AE138" s="649"/>
      <c r="AF138" s="730"/>
      <c r="AG138" s="646"/>
      <c r="AH138" s="416">
        <f t="shared" si="55"/>
        <v>128</v>
      </c>
      <c r="AI138" s="416" t="str">
        <f t="shared" si="44"/>
        <v/>
      </c>
      <c r="AJ138" s="416" t="str">
        <f t="shared" si="45"/>
        <v/>
      </c>
      <c r="AK138" s="416" t="str">
        <f t="shared" si="53"/>
        <v/>
      </c>
      <c r="AL138" s="731"/>
      <c r="AM138" s="479"/>
      <c r="AN138" s="479"/>
      <c r="AO138" s="584"/>
      <c r="AP138" s="584"/>
      <c r="AQ138" s="584"/>
      <c r="AR138" s="585" t="str">
        <f t="shared" si="46"/>
        <v/>
      </c>
      <c r="AS138" s="585" t="str">
        <f t="shared" si="47"/>
        <v/>
      </c>
      <c r="AT138" s="479"/>
      <c r="AU138" s="479"/>
      <c r="AV138" s="587" t="str">
        <f t="shared" si="48"/>
        <v/>
      </c>
      <c r="AW138" s="587" t="str">
        <f t="shared" si="56"/>
        <v/>
      </c>
      <c r="AX138" s="587" t="str">
        <f t="shared" si="49"/>
        <v/>
      </c>
      <c r="AY138" s="587" t="str">
        <f t="shared" si="50"/>
        <v/>
      </c>
      <c r="AZ138" s="587" t="str">
        <f t="shared" si="51"/>
        <v/>
      </c>
      <c r="BA138" s="587" t="str">
        <f t="shared" si="52"/>
        <v/>
      </c>
      <c r="BB138" s="648"/>
      <c r="BC138" s="646"/>
      <c r="BD138" s="649"/>
      <c r="BE138"/>
      <c r="BF138"/>
    </row>
    <row r="139" spans="2:58" s="24" customFormat="1" ht="13.5" customHeight="1" x14ac:dyDescent="0.25">
      <c r="B139" s="734"/>
      <c r="D139" s="416">
        <f t="shared" si="54"/>
        <v>129</v>
      </c>
      <c r="E139" s="534"/>
      <c r="F139" s="534"/>
      <c r="G139" s="534"/>
      <c r="H139" s="484"/>
      <c r="I139" s="484"/>
      <c r="J139" s="484"/>
      <c r="K139" s="586"/>
      <c r="L139" s="583"/>
      <c r="M139" s="583"/>
      <c r="N139" s="583"/>
      <c r="O139" s="583"/>
      <c r="P139" s="583"/>
      <c r="Q139" s="902"/>
      <c r="R139" s="661"/>
      <c r="S139" s="661"/>
      <c r="T139" s="661"/>
      <c r="U139" s="661"/>
      <c r="V139" s="661"/>
      <c r="W139" s="661"/>
      <c r="X139" s="661"/>
      <c r="Y139" s="661"/>
      <c r="Z139" s="661"/>
      <c r="AA139" s="661"/>
      <c r="AB139" s="5"/>
      <c r="AC139" s="646"/>
      <c r="AD139" s="649"/>
      <c r="AE139" s="649"/>
      <c r="AF139" s="730"/>
      <c r="AG139" s="646"/>
      <c r="AH139" s="416">
        <f t="shared" si="55"/>
        <v>129</v>
      </c>
      <c r="AI139" s="416" t="str">
        <f t="shared" ref="AI139:AI170" si="57">IF(E139="","",E139)</f>
        <v/>
      </c>
      <c r="AJ139" s="416" t="str">
        <f t="shared" ref="AJ139:AJ170" si="58">IF(F139="","",F139)</f>
        <v/>
      </c>
      <c r="AK139" s="416" t="str">
        <f t="shared" si="53"/>
        <v/>
      </c>
      <c r="AL139" s="731"/>
      <c r="AM139" s="479"/>
      <c r="AN139" s="479"/>
      <c r="AO139" s="584"/>
      <c r="AP139" s="584"/>
      <c r="AQ139" s="584"/>
      <c r="AR139" s="585" t="str">
        <f t="shared" ref="AR139:AR170" si="59">IF(OR(H139="",I139="",K139=""),"",H139*3.6/1000*K139*AM139*AO139+I139*3.6/1000*K139*AN139*AP139)</f>
        <v/>
      </c>
      <c r="AS139" s="585" t="str">
        <f t="shared" ref="AS139:AS170" si="60">IF(OR(J139="",K139="",),"",J139/1000*K139*(AM139+AN139)*AQ139)</f>
        <v/>
      </c>
      <c r="AT139" s="479"/>
      <c r="AU139" s="479"/>
      <c r="AV139" s="587" t="str">
        <f t="shared" ref="AV139:AV170" si="61">IF(L139="○",IF(AT139="",AR139,AT139),"")</f>
        <v/>
      </c>
      <c r="AW139" s="587" t="str">
        <f t="shared" si="56"/>
        <v/>
      </c>
      <c r="AX139" s="587" t="str">
        <f t="shared" ref="AX139:AX170" si="62">IF(M139="○",IF(AT139="",AR139,AT139),"")</f>
        <v/>
      </c>
      <c r="AY139" s="587" t="str">
        <f t="shared" ref="AY139:AY170" si="63">IF(M139="○",IF(AU139="",AS139,AU139),"")</f>
        <v/>
      </c>
      <c r="AZ139" s="587" t="str">
        <f t="shared" ref="AZ139:AZ170" si="64">IF(N139="○",IF(AT139="",AR139,AT139),"")</f>
        <v/>
      </c>
      <c r="BA139" s="587" t="str">
        <f t="shared" ref="BA139:BA170" si="65">IF(N139="○",IF(AU139="",AS139,AU139),"")</f>
        <v/>
      </c>
      <c r="BB139" s="648"/>
      <c r="BC139" s="646"/>
      <c r="BD139" s="649"/>
      <c r="BE139"/>
      <c r="BF139"/>
    </row>
    <row r="140" spans="2:58" s="24" customFormat="1" ht="13.5" customHeight="1" x14ac:dyDescent="0.25">
      <c r="B140" s="734"/>
      <c r="D140" s="416">
        <f t="shared" si="54"/>
        <v>130</v>
      </c>
      <c r="E140" s="534"/>
      <c r="F140" s="534"/>
      <c r="G140" s="534"/>
      <c r="H140" s="484"/>
      <c r="I140" s="484"/>
      <c r="J140" s="484"/>
      <c r="K140" s="586"/>
      <c r="L140" s="583"/>
      <c r="M140" s="583"/>
      <c r="N140" s="583"/>
      <c r="O140" s="583"/>
      <c r="P140" s="583"/>
      <c r="Q140" s="902"/>
      <c r="R140" s="661"/>
      <c r="S140" s="661"/>
      <c r="T140" s="661"/>
      <c r="U140" s="661"/>
      <c r="V140" s="661"/>
      <c r="W140" s="661"/>
      <c r="X140" s="661"/>
      <c r="Y140" s="661"/>
      <c r="Z140" s="661"/>
      <c r="AA140" s="661"/>
      <c r="AB140" s="5"/>
      <c r="AC140" s="646"/>
      <c r="AD140" s="649"/>
      <c r="AE140" s="649"/>
      <c r="AF140" s="730"/>
      <c r="AG140" s="646"/>
      <c r="AH140" s="416">
        <f t="shared" si="55"/>
        <v>130</v>
      </c>
      <c r="AI140" s="416" t="str">
        <f t="shared" si="57"/>
        <v/>
      </c>
      <c r="AJ140" s="416" t="str">
        <f t="shared" si="58"/>
        <v/>
      </c>
      <c r="AK140" s="416" t="str">
        <f t="shared" si="53"/>
        <v/>
      </c>
      <c r="AL140" s="731"/>
      <c r="AM140" s="479"/>
      <c r="AN140" s="479"/>
      <c r="AO140" s="584"/>
      <c r="AP140" s="584"/>
      <c r="AQ140" s="584"/>
      <c r="AR140" s="585" t="str">
        <f t="shared" si="59"/>
        <v/>
      </c>
      <c r="AS140" s="585" t="str">
        <f t="shared" si="60"/>
        <v/>
      </c>
      <c r="AT140" s="479"/>
      <c r="AU140" s="479"/>
      <c r="AV140" s="587" t="str">
        <f t="shared" si="61"/>
        <v/>
      </c>
      <c r="AW140" s="587" t="str">
        <f t="shared" si="56"/>
        <v/>
      </c>
      <c r="AX140" s="587" t="str">
        <f t="shared" si="62"/>
        <v/>
      </c>
      <c r="AY140" s="587" t="str">
        <f t="shared" si="63"/>
        <v/>
      </c>
      <c r="AZ140" s="587" t="str">
        <f t="shared" si="64"/>
        <v/>
      </c>
      <c r="BA140" s="587" t="str">
        <f t="shared" si="65"/>
        <v/>
      </c>
      <c r="BB140" s="648"/>
      <c r="BC140" s="646"/>
      <c r="BD140" s="649"/>
      <c r="BE140"/>
      <c r="BF140"/>
    </row>
    <row r="141" spans="2:58" s="24" customFormat="1" ht="13.5" customHeight="1" x14ac:dyDescent="0.25">
      <c r="B141" s="734"/>
      <c r="D141" s="416">
        <f t="shared" si="54"/>
        <v>131</v>
      </c>
      <c r="E141" s="534"/>
      <c r="F141" s="534"/>
      <c r="G141" s="534"/>
      <c r="H141" s="484"/>
      <c r="I141" s="484"/>
      <c r="J141" s="484"/>
      <c r="K141" s="586"/>
      <c r="L141" s="583"/>
      <c r="M141" s="583"/>
      <c r="N141" s="583"/>
      <c r="O141" s="583"/>
      <c r="P141" s="583"/>
      <c r="Q141" s="902"/>
      <c r="R141" s="661"/>
      <c r="S141" s="661"/>
      <c r="T141" s="661"/>
      <c r="U141" s="661"/>
      <c r="V141" s="661"/>
      <c r="W141" s="661"/>
      <c r="X141" s="661"/>
      <c r="Y141" s="661"/>
      <c r="Z141" s="661"/>
      <c r="AA141" s="661"/>
      <c r="AB141" s="5"/>
      <c r="AC141" s="646"/>
      <c r="AD141" s="649"/>
      <c r="AE141" s="649"/>
      <c r="AF141" s="730"/>
      <c r="AG141" s="646"/>
      <c r="AH141" s="416">
        <f t="shared" si="55"/>
        <v>131</v>
      </c>
      <c r="AI141" s="416" t="str">
        <f t="shared" si="57"/>
        <v/>
      </c>
      <c r="AJ141" s="416" t="str">
        <f t="shared" si="58"/>
        <v/>
      </c>
      <c r="AK141" s="416" t="str">
        <f t="shared" si="53"/>
        <v/>
      </c>
      <c r="AL141" s="731"/>
      <c r="AM141" s="479"/>
      <c r="AN141" s="479"/>
      <c r="AO141" s="584"/>
      <c r="AP141" s="584"/>
      <c r="AQ141" s="584"/>
      <c r="AR141" s="585" t="str">
        <f t="shared" si="59"/>
        <v/>
      </c>
      <c r="AS141" s="585" t="str">
        <f t="shared" si="60"/>
        <v/>
      </c>
      <c r="AT141" s="479"/>
      <c r="AU141" s="479"/>
      <c r="AV141" s="587" t="str">
        <f t="shared" si="61"/>
        <v/>
      </c>
      <c r="AW141" s="587" t="str">
        <f t="shared" si="56"/>
        <v/>
      </c>
      <c r="AX141" s="587" t="str">
        <f t="shared" si="62"/>
        <v/>
      </c>
      <c r="AY141" s="587" t="str">
        <f t="shared" si="63"/>
        <v/>
      </c>
      <c r="AZ141" s="587" t="str">
        <f t="shared" si="64"/>
        <v/>
      </c>
      <c r="BA141" s="587" t="str">
        <f t="shared" si="65"/>
        <v/>
      </c>
      <c r="BB141" s="648"/>
      <c r="BC141" s="646"/>
      <c r="BD141" s="649"/>
      <c r="BE141"/>
      <c r="BF141"/>
    </row>
    <row r="142" spans="2:58" s="24" customFormat="1" ht="13.5" customHeight="1" x14ac:dyDescent="0.25">
      <c r="B142" s="734"/>
      <c r="D142" s="416">
        <f t="shared" si="54"/>
        <v>132</v>
      </c>
      <c r="E142" s="534"/>
      <c r="F142" s="534"/>
      <c r="G142" s="534"/>
      <c r="H142" s="484"/>
      <c r="I142" s="484"/>
      <c r="J142" s="484"/>
      <c r="K142" s="586"/>
      <c r="L142" s="583"/>
      <c r="M142" s="583"/>
      <c r="N142" s="583"/>
      <c r="O142" s="583"/>
      <c r="P142" s="583"/>
      <c r="Q142" s="902"/>
      <c r="R142" s="661"/>
      <c r="S142" s="661"/>
      <c r="T142" s="661"/>
      <c r="U142" s="661"/>
      <c r="V142" s="661"/>
      <c r="W142" s="661"/>
      <c r="X142" s="661"/>
      <c r="Y142" s="661"/>
      <c r="Z142" s="661"/>
      <c r="AA142" s="661"/>
      <c r="AB142" s="5"/>
      <c r="AC142" s="646"/>
      <c r="AD142" s="649"/>
      <c r="AE142" s="649"/>
      <c r="AF142" s="730"/>
      <c r="AG142" s="646"/>
      <c r="AH142" s="416">
        <f t="shared" si="55"/>
        <v>132</v>
      </c>
      <c r="AI142" s="416" t="str">
        <f t="shared" si="57"/>
        <v/>
      </c>
      <c r="AJ142" s="416" t="str">
        <f t="shared" si="58"/>
        <v/>
      </c>
      <c r="AK142" s="416" t="str">
        <f t="shared" si="53"/>
        <v/>
      </c>
      <c r="AL142" s="731"/>
      <c r="AM142" s="479"/>
      <c r="AN142" s="479"/>
      <c r="AO142" s="584"/>
      <c r="AP142" s="584"/>
      <c r="AQ142" s="584"/>
      <c r="AR142" s="585" t="str">
        <f t="shared" si="59"/>
        <v/>
      </c>
      <c r="AS142" s="585" t="str">
        <f t="shared" si="60"/>
        <v/>
      </c>
      <c r="AT142" s="479"/>
      <c r="AU142" s="479"/>
      <c r="AV142" s="587" t="str">
        <f t="shared" si="61"/>
        <v/>
      </c>
      <c r="AW142" s="587" t="str">
        <f t="shared" si="56"/>
        <v/>
      </c>
      <c r="AX142" s="587" t="str">
        <f t="shared" si="62"/>
        <v/>
      </c>
      <c r="AY142" s="587" t="str">
        <f t="shared" si="63"/>
        <v/>
      </c>
      <c r="AZ142" s="587" t="str">
        <f t="shared" si="64"/>
        <v/>
      </c>
      <c r="BA142" s="587" t="str">
        <f t="shared" si="65"/>
        <v/>
      </c>
      <c r="BB142" s="648"/>
      <c r="BC142" s="646"/>
      <c r="BD142" s="649"/>
      <c r="BE142"/>
      <c r="BF142"/>
    </row>
    <row r="143" spans="2:58" s="24" customFormat="1" ht="13.5" customHeight="1" x14ac:dyDescent="0.25">
      <c r="B143" s="734"/>
      <c r="D143" s="416">
        <f t="shared" si="54"/>
        <v>133</v>
      </c>
      <c r="E143" s="534"/>
      <c r="F143" s="534"/>
      <c r="G143" s="534"/>
      <c r="H143" s="484"/>
      <c r="I143" s="484"/>
      <c r="J143" s="484"/>
      <c r="K143" s="586"/>
      <c r="L143" s="583"/>
      <c r="M143" s="583"/>
      <c r="N143" s="583"/>
      <c r="O143" s="583"/>
      <c r="P143" s="583"/>
      <c r="Q143" s="902"/>
      <c r="R143" s="661"/>
      <c r="S143" s="661"/>
      <c r="T143" s="661"/>
      <c r="U143" s="661"/>
      <c r="V143" s="661"/>
      <c r="W143" s="661"/>
      <c r="X143" s="661"/>
      <c r="Y143" s="661"/>
      <c r="Z143" s="661"/>
      <c r="AA143" s="661"/>
      <c r="AB143" s="5"/>
      <c r="AC143" s="646"/>
      <c r="AD143" s="649"/>
      <c r="AE143" s="649"/>
      <c r="AF143" s="730"/>
      <c r="AG143" s="646"/>
      <c r="AH143" s="416">
        <f t="shared" si="55"/>
        <v>133</v>
      </c>
      <c r="AI143" s="416" t="str">
        <f t="shared" si="57"/>
        <v/>
      </c>
      <c r="AJ143" s="416" t="str">
        <f t="shared" si="58"/>
        <v/>
      </c>
      <c r="AK143" s="416" t="str">
        <f t="shared" si="53"/>
        <v/>
      </c>
      <c r="AL143" s="731"/>
      <c r="AM143" s="479"/>
      <c r="AN143" s="479"/>
      <c r="AO143" s="584"/>
      <c r="AP143" s="584"/>
      <c r="AQ143" s="584"/>
      <c r="AR143" s="585" t="str">
        <f t="shared" si="59"/>
        <v/>
      </c>
      <c r="AS143" s="585" t="str">
        <f t="shared" si="60"/>
        <v/>
      </c>
      <c r="AT143" s="479"/>
      <c r="AU143" s="479"/>
      <c r="AV143" s="587" t="str">
        <f t="shared" si="61"/>
        <v/>
      </c>
      <c r="AW143" s="587" t="str">
        <f t="shared" si="56"/>
        <v/>
      </c>
      <c r="AX143" s="587" t="str">
        <f t="shared" si="62"/>
        <v/>
      </c>
      <c r="AY143" s="587" t="str">
        <f t="shared" si="63"/>
        <v/>
      </c>
      <c r="AZ143" s="587" t="str">
        <f t="shared" si="64"/>
        <v/>
      </c>
      <c r="BA143" s="587" t="str">
        <f t="shared" si="65"/>
        <v/>
      </c>
      <c r="BB143" s="648"/>
      <c r="BC143" s="646"/>
      <c r="BD143" s="649"/>
      <c r="BE143"/>
      <c r="BF143"/>
    </row>
    <row r="144" spans="2:58" s="24" customFormat="1" ht="13.5" customHeight="1" x14ac:dyDescent="0.25">
      <c r="B144" s="734"/>
      <c r="D144" s="416">
        <f t="shared" si="54"/>
        <v>134</v>
      </c>
      <c r="E144" s="534"/>
      <c r="F144" s="534"/>
      <c r="G144" s="534"/>
      <c r="H144" s="484"/>
      <c r="I144" s="484"/>
      <c r="J144" s="484"/>
      <c r="K144" s="586"/>
      <c r="L144" s="583"/>
      <c r="M144" s="583"/>
      <c r="N144" s="583"/>
      <c r="O144" s="583"/>
      <c r="P144" s="583"/>
      <c r="Q144" s="902"/>
      <c r="R144" s="661"/>
      <c r="S144" s="661"/>
      <c r="T144" s="661"/>
      <c r="U144" s="661"/>
      <c r="V144" s="661"/>
      <c r="W144" s="661"/>
      <c r="X144" s="661"/>
      <c r="Y144" s="661"/>
      <c r="Z144" s="661"/>
      <c r="AA144" s="661"/>
      <c r="AB144" s="5"/>
      <c r="AC144" s="646"/>
      <c r="AD144" s="649"/>
      <c r="AE144" s="649"/>
      <c r="AF144" s="730"/>
      <c r="AG144" s="646"/>
      <c r="AH144" s="416">
        <f t="shared" si="55"/>
        <v>134</v>
      </c>
      <c r="AI144" s="416" t="str">
        <f t="shared" si="57"/>
        <v/>
      </c>
      <c r="AJ144" s="416" t="str">
        <f t="shared" si="58"/>
        <v/>
      </c>
      <c r="AK144" s="416" t="str">
        <f t="shared" si="53"/>
        <v/>
      </c>
      <c r="AL144" s="731"/>
      <c r="AM144" s="479"/>
      <c r="AN144" s="479"/>
      <c r="AO144" s="584"/>
      <c r="AP144" s="584"/>
      <c r="AQ144" s="584"/>
      <c r="AR144" s="585" t="str">
        <f t="shared" si="59"/>
        <v/>
      </c>
      <c r="AS144" s="585" t="str">
        <f t="shared" si="60"/>
        <v/>
      </c>
      <c r="AT144" s="479"/>
      <c r="AU144" s="479"/>
      <c r="AV144" s="587" t="str">
        <f t="shared" si="61"/>
        <v/>
      </c>
      <c r="AW144" s="587" t="str">
        <f t="shared" si="56"/>
        <v/>
      </c>
      <c r="AX144" s="587" t="str">
        <f t="shared" si="62"/>
        <v/>
      </c>
      <c r="AY144" s="587" t="str">
        <f t="shared" si="63"/>
        <v/>
      </c>
      <c r="AZ144" s="587" t="str">
        <f t="shared" si="64"/>
        <v/>
      </c>
      <c r="BA144" s="587" t="str">
        <f t="shared" si="65"/>
        <v/>
      </c>
      <c r="BB144" s="648"/>
      <c r="BC144" s="646"/>
      <c r="BD144" s="649"/>
      <c r="BE144"/>
      <c r="BF144"/>
    </row>
    <row r="145" spans="2:58" s="24" customFormat="1" ht="13.5" customHeight="1" x14ac:dyDescent="0.25">
      <c r="B145" s="734"/>
      <c r="D145" s="416">
        <f t="shared" si="54"/>
        <v>135</v>
      </c>
      <c r="E145" s="534"/>
      <c r="F145" s="534"/>
      <c r="G145" s="534"/>
      <c r="H145" s="484"/>
      <c r="I145" s="484"/>
      <c r="J145" s="484"/>
      <c r="K145" s="586"/>
      <c r="L145" s="583"/>
      <c r="M145" s="583"/>
      <c r="N145" s="583"/>
      <c r="O145" s="583"/>
      <c r="P145" s="583"/>
      <c r="Q145" s="902"/>
      <c r="R145" s="661"/>
      <c r="S145" s="661"/>
      <c r="T145" s="661"/>
      <c r="U145" s="661"/>
      <c r="V145" s="661"/>
      <c r="W145" s="661"/>
      <c r="X145" s="661"/>
      <c r="Y145" s="661"/>
      <c r="Z145" s="661"/>
      <c r="AA145" s="661"/>
      <c r="AB145" s="5"/>
      <c r="AC145" s="646"/>
      <c r="AD145" s="649"/>
      <c r="AE145" s="649"/>
      <c r="AF145" s="730"/>
      <c r="AG145" s="646"/>
      <c r="AH145" s="416">
        <f t="shared" si="55"/>
        <v>135</v>
      </c>
      <c r="AI145" s="416" t="str">
        <f t="shared" si="57"/>
        <v/>
      </c>
      <c r="AJ145" s="416" t="str">
        <f t="shared" si="58"/>
        <v/>
      </c>
      <c r="AK145" s="416" t="str">
        <f t="shared" si="53"/>
        <v/>
      </c>
      <c r="AL145" s="731"/>
      <c r="AM145" s="479"/>
      <c r="AN145" s="479"/>
      <c r="AO145" s="584"/>
      <c r="AP145" s="584"/>
      <c r="AQ145" s="584"/>
      <c r="AR145" s="585" t="str">
        <f t="shared" si="59"/>
        <v/>
      </c>
      <c r="AS145" s="585" t="str">
        <f t="shared" si="60"/>
        <v/>
      </c>
      <c r="AT145" s="479"/>
      <c r="AU145" s="479"/>
      <c r="AV145" s="587" t="str">
        <f t="shared" si="61"/>
        <v/>
      </c>
      <c r="AW145" s="587" t="str">
        <f t="shared" si="56"/>
        <v/>
      </c>
      <c r="AX145" s="587" t="str">
        <f t="shared" si="62"/>
        <v/>
      </c>
      <c r="AY145" s="587" t="str">
        <f t="shared" si="63"/>
        <v/>
      </c>
      <c r="AZ145" s="587" t="str">
        <f t="shared" si="64"/>
        <v/>
      </c>
      <c r="BA145" s="587" t="str">
        <f t="shared" si="65"/>
        <v/>
      </c>
      <c r="BB145" s="648"/>
      <c r="BC145" s="646"/>
      <c r="BD145" s="649"/>
      <c r="BE145"/>
      <c r="BF145"/>
    </row>
    <row r="146" spans="2:58" s="24" customFormat="1" ht="13.5" customHeight="1" x14ac:dyDescent="0.25">
      <c r="B146" s="734"/>
      <c r="D146" s="416">
        <f t="shared" si="54"/>
        <v>136</v>
      </c>
      <c r="E146" s="534"/>
      <c r="F146" s="534"/>
      <c r="G146" s="534"/>
      <c r="H146" s="484"/>
      <c r="I146" s="484"/>
      <c r="J146" s="484"/>
      <c r="K146" s="586"/>
      <c r="L146" s="583"/>
      <c r="M146" s="583"/>
      <c r="N146" s="583"/>
      <c r="O146" s="583"/>
      <c r="P146" s="583"/>
      <c r="Q146" s="902"/>
      <c r="R146" s="661"/>
      <c r="S146" s="661"/>
      <c r="T146" s="661"/>
      <c r="U146" s="661"/>
      <c r="V146" s="661"/>
      <c r="W146" s="661"/>
      <c r="X146" s="661"/>
      <c r="Y146" s="661"/>
      <c r="Z146" s="661"/>
      <c r="AA146" s="661"/>
      <c r="AB146" s="5"/>
      <c r="AC146" s="646"/>
      <c r="AD146" s="649"/>
      <c r="AE146" s="649"/>
      <c r="AF146" s="730"/>
      <c r="AG146" s="646"/>
      <c r="AH146" s="416">
        <f t="shared" si="55"/>
        <v>136</v>
      </c>
      <c r="AI146" s="416" t="str">
        <f t="shared" si="57"/>
        <v/>
      </c>
      <c r="AJ146" s="416" t="str">
        <f t="shared" si="58"/>
        <v/>
      </c>
      <c r="AK146" s="416" t="str">
        <f t="shared" si="53"/>
        <v/>
      </c>
      <c r="AL146" s="731"/>
      <c r="AM146" s="479"/>
      <c r="AN146" s="479"/>
      <c r="AO146" s="584"/>
      <c r="AP146" s="584"/>
      <c r="AQ146" s="584"/>
      <c r="AR146" s="585" t="str">
        <f t="shared" si="59"/>
        <v/>
      </c>
      <c r="AS146" s="585" t="str">
        <f t="shared" si="60"/>
        <v/>
      </c>
      <c r="AT146" s="479"/>
      <c r="AU146" s="479"/>
      <c r="AV146" s="587" t="str">
        <f t="shared" si="61"/>
        <v/>
      </c>
      <c r="AW146" s="587" t="str">
        <f t="shared" si="56"/>
        <v/>
      </c>
      <c r="AX146" s="587" t="str">
        <f t="shared" si="62"/>
        <v/>
      </c>
      <c r="AY146" s="587" t="str">
        <f t="shared" si="63"/>
        <v/>
      </c>
      <c r="AZ146" s="587" t="str">
        <f t="shared" si="64"/>
        <v/>
      </c>
      <c r="BA146" s="587" t="str">
        <f t="shared" si="65"/>
        <v/>
      </c>
      <c r="BB146" s="648"/>
      <c r="BC146" s="646"/>
      <c r="BD146" s="649"/>
      <c r="BE146"/>
      <c r="BF146"/>
    </row>
    <row r="147" spans="2:58" s="24" customFormat="1" ht="13.5" customHeight="1" x14ac:dyDescent="0.25">
      <c r="B147" s="734"/>
      <c r="D147" s="416">
        <f t="shared" si="54"/>
        <v>137</v>
      </c>
      <c r="E147" s="534"/>
      <c r="F147" s="534"/>
      <c r="G147" s="534"/>
      <c r="H147" s="484"/>
      <c r="I147" s="484"/>
      <c r="J147" s="484"/>
      <c r="K147" s="586"/>
      <c r="L147" s="583"/>
      <c r="M147" s="583"/>
      <c r="N147" s="583"/>
      <c r="O147" s="583"/>
      <c r="P147" s="583"/>
      <c r="Q147" s="902"/>
      <c r="R147" s="661"/>
      <c r="S147" s="661"/>
      <c r="T147" s="661"/>
      <c r="U147" s="661"/>
      <c r="V147" s="661"/>
      <c r="W147" s="661"/>
      <c r="X147" s="661"/>
      <c r="Y147" s="661"/>
      <c r="Z147" s="661"/>
      <c r="AA147" s="661"/>
      <c r="AB147" s="5"/>
      <c r="AC147" s="646"/>
      <c r="AD147" s="649"/>
      <c r="AE147" s="649"/>
      <c r="AF147" s="730"/>
      <c r="AG147" s="646"/>
      <c r="AH147" s="416">
        <f t="shared" si="55"/>
        <v>137</v>
      </c>
      <c r="AI147" s="416" t="str">
        <f t="shared" si="57"/>
        <v/>
      </c>
      <c r="AJ147" s="416" t="str">
        <f t="shared" si="58"/>
        <v/>
      </c>
      <c r="AK147" s="416" t="str">
        <f t="shared" si="53"/>
        <v/>
      </c>
      <c r="AL147" s="731"/>
      <c r="AM147" s="479"/>
      <c r="AN147" s="479"/>
      <c r="AO147" s="584"/>
      <c r="AP147" s="584"/>
      <c r="AQ147" s="584"/>
      <c r="AR147" s="585" t="str">
        <f t="shared" si="59"/>
        <v/>
      </c>
      <c r="AS147" s="585" t="str">
        <f t="shared" si="60"/>
        <v/>
      </c>
      <c r="AT147" s="479"/>
      <c r="AU147" s="479"/>
      <c r="AV147" s="587" t="str">
        <f t="shared" si="61"/>
        <v/>
      </c>
      <c r="AW147" s="587" t="str">
        <f t="shared" si="56"/>
        <v/>
      </c>
      <c r="AX147" s="587" t="str">
        <f t="shared" si="62"/>
        <v/>
      </c>
      <c r="AY147" s="587" t="str">
        <f t="shared" si="63"/>
        <v/>
      </c>
      <c r="AZ147" s="587" t="str">
        <f t="shared" si="64"/>
        <v/>
      </c>
      <c r="BA147" s="587" t="str">
        <f t="shared" si="65"/>
        <v/>
      </c>
      <c r="BB147" s="648"/>
      <c r="BC147" s="646"/>
      <c r="BD147" s="649"/>
      <c r="BE147"/>
      <c r="BF147"/>
    </row>
    <row r="148" spans="2:58" s="24" customFormat="1" ht="13.5" customHeight="1" x14ac:dyDescent="0.25">
      <c r="B148" s="734"/>
      <c r="D148" s="416">
        <f t="shared" si="54"/>
        <v>138</v>
      </c>
      <c r="E148" s="534"/>
      <c r="F148" s="534"/>
      <c r="G148" s="534"/>
      <c r="H148" s="484"/>
      <c r="I148" s="484"/>
      <c r="J148" s="484"/>
      <c r="K148" s="586"/>
      <c r="L148" s="583"/>
      <c r="M148" s="583"/>
      <c r="N148" s="583"/>
      <c r="O148" s="583"/>
      <c r="P148" s="583"/>
      <c r="Q148" s="902"/>
      <c r="R148" s="661"/>
      <c r="S148" s="661"/>
      <c r="T148" s="661"/>
      <c r="U148" s="661"/>
      <c r="V148" s="661"/>
      <c r="W148" s="661"/>
      <c r="X148" s="661"/>
      <c r="Y148" s="661"/>
      <c r="Z148" s="661"/>
      <c r="AA148" s="661"/>
      <c r="AB148" s="5"/>
      <c r="AC148" s="646"/>
      <c r="AD148" s="649"/>
      <c r="AE148" s="649"/>
      <c r="AF148" s="730"/>
      <c r="AG148" s="646"/>
      <c r="AH148" s="416">
        <f t="shared" si="55"/>
        <v>138</v>
      </c>
      <c r="AI148" s="416" t="str">
        <f t="shared" si="57"/>
        <v/>
      </c>
      <c r="AJ148" s="416" t="str">
        <f t="shared" si="58"/>
        <v/>
      </c>
      <c r="AK148" s="416" t="str">
        <f t="shared" si="53"/>
        <v/>
      </c>
      <c r="AL148" s="731"/>
      <c r="AM148" s="479"/>
      <c r="AN148" s="479"/>
      <c r="AO148" s="584"/>
      <c r="AP148" s="584"/>
      <c r="AQ148" s="584"/>
      <c r="AR148" s="585" t="str">
        <f t="shared" si="59"/>
        <v/>
      </c>
      <c r="AS148" s="585" t="str">
        <f t="shared" si="60"/>
        <v/>
      </c>
      <c r="AT148" s="479"/>
      <c r="AU148" s="479"/>
      <c r="AV148" s="587" t="str">
        <f t="shared" si="61"/>
        <v/>
      </c>
      <c r="AW148" s="587" t="str">
        <f t="shared" si="56"/>
        <v/>
      </c>
      <c r="AX148" s="587" t="str">
        <f t="shared" si="62"/>
        <v/>
      </c>
      <c r="AY148" s="587" t="str">
        <f t="shared" si="63"/>
        <v/>
      </c>
      <c r="AZ148" s="587" t="str">
        <f t="shared" si="64"/>
        <v/>
      </c>
      <c r="BA148" s="587" t="str">
        <f t="shared" si="65"/>
        <v/>
      </c>
      <c r="BB148" s="648"/>
      <c r="BC148" s="646"/>
      <c r="BD148" s="649"/>
      <c r="BE148"/>
      <c r="BF148"/>
    </row>
    <row r="149" spans="2:58" s="24" customFormat="1" ht="13.5" customHeight="1" x14ac:dyDescent="0.25">
      <c r="B149" s="734"/>
      <c r="D149" s="416">
        <f t="shared" si="54"/>
        <v>139</v>
      </c>
      <c r="E149" s="534"/>
      <c r="F149" s="534"/>
      <c r="G149" s="534"/>
      <c r="H149" s="484"/>
      <c r="I149" s="484"/>
      <c r="J149" s="484"/>
      <c r="K149" s="586"/>
      <c r="L149" s="583"/>
      <c r="M149" s="583"/>
      <c r="N149" s="583"/>
      <c r="O149" s="583"/>
      <c r="P149" s="583"/>
      <c r="Q149" s="902"/>
      <c r="R149" s="661"/>
      <c r="S149" s="661"/>
      <c r="T149" s="661"/>
      <c r="U149" s="661"/>
      <c r="V149" s="661"/>
      <c r="W149" s="661"/>
      <c r="X149" s="661"/>
      <c r="Y149" s="661"/>
      <c r="Z149" s="661"/>
      <c r="AA149" s="661"/>
      <c r="AB149" s="5"/>
      <c r="AC149" s="646"/>
      <c r="AD149" s="649"/>
      <c r="AE149" s="649"/>
      <c r="AF149" s="730"/>
      <c r="AG149" s="646"/>
      <c r="AH149" s="416">
        <f t="shared" si="55"/>
        <v>139</v>
      </c>
      <c r="AI149" s="416" t="str">
        <f t="shared" si="57"/>
        <v/>
      </c>
      <c r="AJ149" s="416" t="str">
        <f t="shared" si="58"/>
        <v/>
      </c>
      <c r="AK149" s="416" t="str">
        <f t="shared" si="53"/>
        <v/>
      </c>
      <c r="AL149" s="731"/>
      <c r="AM149" s="479"/>
      <c r="AN149" s="479"/>
      <c r="AO149" s="584"/>
      <c r="AP149" s="584"/>
      <c r="AQ149" s="584"/>
      <c r="AR149" s="585" t="str">
        <f t="shared" si="59"/>
        <v/>
      </c>
      <c r="AS149" s="585" t="str">
        <f t="shared" si="60"/>
        <v/>
      </c>
      <c r="AT149" s="479"/>
      <c r="AU149" s="479"/>
      <c r="AV149" s="587" t="str">
        <f t="shared" si="61"/>
        <v/>
      </c>
      <c r="AW149" s="587" t="str">
        <f t="shared" si="56"/>
        <v/>
      </c>
      <c r="AX149" s="587" t="str">
        <f t="shared" si="62"/>
        <v/>
      </c>
      <c r="AY149" s="587" t="str">
        <f t="shared" si="63"/>
        <v/>
      </c>
      <c r="AZ149" s="587" t="str">
        <f t="shared" si="64"/>
        <v/>
      </c>
      <c r="BA149" s="587" t="str">
        <f t="shared" si="65"/>
        <v/>
      </c>
      <c r="BB149" s="648"/>
      <c r="BC149" s="646"/>
      <c r="BD149" s="649"/>
      <c r="BE149"/>
      <c r="BF149"/>
    </row>
    <row r="150" spans="2:58" s="24" customFormat="1" ht="13.5" customHeight="1" x14ac:dyDescent="0.25">
      <c r="B150" s="734"/>
      <c r="D150" s="416">
        <f t="shared" si="54"/>
        <v>140</v>
      </c>
      <c r="E150" s="534"/>
      <c r="F150" s="534"/>
      <c r="G150" s="534"/>
      <c r="H150" s="484"/>
      <c r="I150" s="484"/>
      <c r="J150" s="484"/>
      <c r="K150" s="586"/>
      <c r="L150" s="583"/>
      <c r="M150" s="583"/>
      <c r="N150" s="583"/>
      <c r="O150" s="583"/>
      <c r="P150" s="583"/>
      <c r="Q150" s="902"/>
      <c r="R150" s="661"/>
      <c r="S150" s="661"/>
      <c r="T150" s="661"/>
      <c r="U150" s="661"/>
      <c r="V150" s="661"/>
      <c r="W150" s="661"/>
      <c r="X150" s="661"/>
      <c r="Y150" s="661"/>
      <c r="Z150" s="661"/>
      <c r="AA150" s="661"/>
      <c r="AB150" s="5"/>
      <c r="AC150" s="646"/>
      <c r="AD150" s="649"/>
      <c r="AE150" s="649"/>
      <c r="AF150" s="730"/>
      <c r="AG150" s="646"/>
      <c r="AH150" s="416">
        <f t="shared" si="55"/>
        <v>140</v>
      </c>
      <c r="AI150" s="416" t="str">
        <f t="shared" si="57"/>
        <v/>
      </c>
      <c r="AJ150" s="416" t="str">
        <f t="shared" si="58"/>
        <v/>
      </c>
      <c r="AK150" s="416" t="str">
        <f t="shared" si="53"/>
        <v/>
      </c>
      <c r="AL150" s="731"/>
      <c r="AM150" s="479"/>
      <c r="AN150" s="479"/>
      <c r="AO150" s="584"/>
      <c r="AP150" s="584"/>
      <c r="AQ150" s="584"/>
      <c r="AR150" s="585" t="str">
        <f t="shared" si="59"/>
        <v/>
      </c>
      <c r="AS150" s="585" t="str">
        <f t="shared" si="60"/>
        <v/>
      </c>
      <c r="AT150" s="479"/>
      <c r="AU150" s="479"/>
      <c r="AV150" s="587" t="str">
        <f t="shared" si="61"/>
        <v/>
      </c>
      <c r="AW150" s="587" t="str">
        <f t="shared" si="56"/>
        <v/>
      </c>
      <c r="AX150" s="587" t="str">
        <f t="shared" si="62"/>
        <v/>
      </c>
      <c r="AY150" s="587" t="str">
        <f t="shared" si="63"/>
        <v/>
      </c>
      <c r="AZ150" s="587" t="str">
        <f t="shared" si="64"/>
        <v/>
      </c>
      <c r="BA150" s="587" t="str">
        <f t="shared" si="65"/>
        <v/>
      </c>
      <c r="BB150" s="648"/>
      <c r="BC150" s="646"/>
      <c r="BD150" s="649"/>
      <c r="BE150"/>
      <c r="BF150"/>
    </row>
    <row r="151" spans="2:58" s="24" customFormat="1" ht="13.5" customHeight="1" x14ac:dyDescent="0.25">
      <c r="B151" s="734"/>
      <c r="D151" s="416">
        <f t="shared" si="54"/>
        <v>141</v>
      </c>
      <c r="E151" s="534"/>
      <c r="F151" s="534"/>
      <c r="G151" s="534"/>
      <c r="H151" s="484"/>
      <c r="I151" s="484"/>
      <c r="J151" s="484"/>
      <c r="K151" s="586"/>
      <c r="L151" s="583"/>
      <c r="M151" s="583"/>
      <c r="N151" s="583"/>
      <c r="O151" s="583"/>
      <c r="P151" s="583"/>
      <c r="Q151" s="902"/>
      <c r="R151" s="661"/>
      <c r="S151" s="661"/>
      <c r="T151" s="661"/>
      <c r="U151" s="661"/>
      <c r="V151" s="661"/>
      <c r="W151" s="661"/>
      <c r="X151" s="661"/>
      <c r="Y151" s="661"/>
      <c r="Z151" s="661"/>
      <c r="AA151" s="661"/>
      <c r="AB151" s="5"/>
      <c r="AC151" s="646"/>
      <c r="AD151" s="649"/>
      <c r="AE151" s="649"/>
      <c r="AF151" s="730"/>
      <c r="AG151" s="646"/>
      <c r="AH151" s="416">
        <f t="shared" si="55"/>
        <v>141</v>
      </c>
      <c r="AI151" s="416" t="str">
        <f t="shared" si="57"/>
        <v/>
      </c>
      <c r="AJ151" s="416" t="str">
        <f t="shared" si="58"/>
        <v/>
      </c>
      <c r="AK151" s="416" t="str">
        <f t="shared" si="53"/>
        <v/>
      </c>
      <c r="AL151" s="731"/>
      <c r="AM151" s="479"/>
      <c r="AN151" s="479"/>
      <c r="AO151" s="584"/>
      <c r="AP151" s="584"/>
      <c r="AQ151" s="584"/>
      <c r="AR151" s="585" t="str">
        <f t="shared" si="59"/>
        <v/>
      </c>
      <c r="AS151" s="585" t="str">
        <f t="shared" si="60"/>
        <v/>
      </c>
      <c r="AT151" s="479"/>
      <c r="AU151" s="479"/>
      <c r="AV151" s="587" t="str">
        <f t="shared" si="61"/>
        <v/>
      </c>
      <c r="AW151" s="587" t="str">
        <f t="shared" si="56"/>
        <v/>
      </c>
      <c r="AX151" s="587" t="str">
        <f t="shared" si="62"/>
        <v/>
      </c>
      <c r="AY151" s="587" t="str">
        <f t="shared" si="63"/>
        <v/>
      </c>
      <c r="AZ151" s="587" t="str">
        <f t="shared" si="64"/>
        <v/>
      </c>
      <c r="BA151" s="587" t="str">
        <f t="shared" si="65"/>
        <v/>
      </c>
      <c r="BB151" s="648"/>
      <c r="BC151" s="646"/>
      <c r="BD151" s="649"/>
      <c r="BE151"/>
      <c r="BF151"/>
    </row>
    <row r="152" spans="2:58" s="24" customFormat="1" ht="13.5" customHeight="1" x14ac:dyDescent="0.25">
      <c r="B152" s="734"/>
      <c r="D152" s="416">
        <f t="shared" si="54"/>
        <v>142</v>
      </c>
      <c r="E152" s="534"/>
      <c r="F152" s="534"/>
      <c r="G152" s="534"/>
      <c r="H152" s="484"/>
      <c r="I152" s="484"/>
      <c r="J152" s="484"/>
      <c r="K152" s="586"/>
      <c r="L152" s="583"/>
      <c r="M152" s="583"/>
      <c r="N152" s="583"/>
      <c r="O152" s="583"/>
      <c r="P152" s="583"/>
      <c r="Q152" s="902"/>
      <c r="R152" s="661"/>
      <c r="S152" s="661"/>
      <c r="T152" s="661"/>
      <c r="U152" s="661"/>
      <c r="V152" s="661"/>
      <c r="W152" s="661"/>
      <c r="X152" s="661"/>
      <c r="Y152" s="661"/>
      <c r="Z152" s="661"/>
      <c r="AA152" s="661"/>
      <c r="AB152" s="5"/>
      <c r="AC152" s="646"/>
      <c r="AD152" s="649"/>
      <c r="AE152" s="649"/>
      <c r="AF152" s="730"/>
      <c r="AG152" s="646"/>
      <c r="AH152" s="416">
        <f t="shared" si="55"/>
        <v>142</v>
      </c>
      <c r="AI152" s="416" t="str">
        <f t="shared" si="57"/>
        <v/>
      </c>
      <c r="AJ152" s="416" t="str">
        <f t="shared" si="58"/>
        <v/>
      </c>
      <c r="AK152" s="416" t="str">
        <f t="shared" si="53"/>
        <v/>
      </c>
      <c r="AL152" s="731"/>
      <c r="AM152" s="479"/>
      <c r="AN152" s="479"/>
      <c r="AO152" s="584"/>
      <c r="AP152" s="584"/>
      <c r="AQ152" s="584"/>
      <c r="AR152" s="585" t="str">
        <f t="shared" si="59"/>
        <v/>
      </c>
      <c r="AS152" s="585" t="str">
        <f t="shared" si="60"/>
        <v/>
      </c>
      <c r="AT152" s="479"/>
      <c r="AU152" s="479"/>
      <c r="AV152" s="587" t="str">
        <f t="shared" si="61"/>
        <v/>
      </c>
      <c r="AW152" s="587" t="str">
        <f t="shared" si="56"/>
        <v/>
      </c>
      <c r="AX152" s="587" t="str">
        <f t="shared" si="62"/>
        <v/>
      </c>
      <c r="AY152" s="587" t="str">
        <f t="shared" si="63"/>
        <v/>
      </c>
      <c r="AZ152" s="587" t="str">
        <f t="shared" si="64"/>
        <v/>
      </c>
      <c r="BA152" s="587" t="str">
        <f t="shared" si="65"/>
        <v/>
      </c>
      <c r="BB152" s="648"/>
      <c r="BC152" s="646"/>
      <c r="BD152" s="649"/>
      <c r="BE152"/>
      <c r="BF152"/>
    </row>
    <row r="153" spans="2:58" s="24" customFormat="1" ht="13.5" customHeight="1" x14ac:dyDescent="0.25">
      <c r="B153" s="734"/>
      <c r="D153" s="416">
        <f t="shared" si="54"/>
        <v>143</v>
      </c>
      <c r="E153" s="534"/>
      <c r="F153" s="534"/>
      <c r="G153" s="534"/>
      <c r="H153" s="484"/>
      <c r="I153" s="484"/>
      <c r="J153" s="484"/>
      <c r="K153" s="586"/>
      <c r="L153" s="583"/>
      <c r="M153" s="583"/>
      <c r="N153" s="583"/>
      <c r="O153" s="583"/>
      <c r="P153" s="583"/>
      <c r="Q153" s="902"/>
      <c r="R153" s="661"/>
      <c r="S153" s="661"/>
      <c r="T153" s="661"/>
      <c r="U153" s="661"/>
      <c r="V153" s="661"/>
      <c r="W153" s="661"/>
      <c r="X153" s="661"/>
      <c r="Y153" s="661"/>
      <c r="Z153" s="661"/>
      <c r="AA153" s="661"/>
      <c r="AB153" s="5"/>
      <c r="AC153" s="646"/>
      <c r="AD153" s="649"/>
      <c r="AE153" s="649"/>
      <c r="AF153" s="730"/>
      <c r="AG153" s="646"/>
      <c r="AH153" s="416">
        <f t="shared" si="55"/>
        <v>143</v>
      </c>
      <c r="AI153" s="416" t="str">
        <f t="shared" si="57"/>
        <v/>
      </c>
      <c r="AJ153" s="416" t="str">
        <f t="shared" si="58"/>
        <v/>
      </c>
      <c r="AK153" s="416" t="str">
        <f t="shared" si="53"/>
        <v/>
      </c>
      <c r="AL153" s="731"/>
      <c r="AM153" s="479"/>
      <c r="AN153" s="479"/>
      <c r="AO153" s="584"/>
      <c r="AP153" s="584"/>
      <c r="AQ153" s="584"/>
      <c r="AR153" s="585" t="str">
        <f t="shared" si="59"/>
        <v/>
      </c>
      <c r="AS153" s="585" t="str">
        <f t="shared" si="60"/>
        <v/>
      </c>
      <c r="AT153" s="479"/>
      <c r="AU153" s="479"/>
      <c r="AV153" s="587" t="str">
        <f t="shared" si="61"/>
        <v/>
      </c>
      <c r="AW153" s="587" t="str">
        <f t="shared" si="56"/>
        <v/>
      </c>
      <c r="AX153" s="587" t="str">
        <f t="shared" si="62"/>
        <v/>
      </c>
      <c r="AY153" s="587" t="str">
        <f t="shared" si="63"/>
        <v/>
      </c>
      <c r="AZ153" s="587" t="str">
        <f t="shared" si="64"/>
        <v/>
      </c>
      <c r="BA153" s="587" t="str">
        <f t="shared" si="65"/>
        <v/>
      </c>
      <c r="BB153" s="648"/>
      <c r="BC153" s="646"/>
      <c r="BD153" s="649"/>
      <c r="BE153"/>
      <c r="BF153"/>
    </row>
    <row r="154" spans="2:58" s="24" customFormat="1" ht="13.5" customHeight="1" x14ac:dyDescent="0.25">
      <c r="B154" s="734"/>
      <c r="D154" s="416">
        <f t="shared" si="54"/>
        <v>144</v>
      </c>
      <c r="E154" s="534"/>
      <c r="F154" s="534"/>
      <c r="G154" s="534"/>
      <c r="H154" s="484"/>
      <c r="I154" s="484"/>
      <c r="J154" s="484"/>
      <c r="K154" s="586"/>
      <c r="L154" s="583"/>
      <c r="M154" s="583"/>
      <c r="N154" s="583"/>
      <c r="O154" s="583"/>
      <c r="P154" s="583"/>
      <c r="Q154" s="902"/>
      <c r="R154" s="661"/>
      <c r="S154" s="661"/>
      <c r="T154" s="661"/>
      <c r="U154" s="661"/>
      <c r="V154" s="661"/>
      <c r="W154" s="661"/>
      <c r="X154" s="661"/>
      <c r="Y154" s="661"/>
      <c r="Z154" s="661"/>
      <c r="AA154" s="661"/>
      <c r="AB154" s="5"/>
      <c r="AC154" s="646"/>
      <c r="AD154" s="649"/>
      <c r="AE154" s="649"/>
      <c r="AF154" s="730"/>
      <c r="AG154" s="646"/>
      <c r="AH154" s="416">
        <f t="shared" si="55"/>
        <v>144</v>
      </c>
      <c r="AI154" s="416" t="str">
        <f t="shared" si="57"/>
        <v/>
      </c>
      <c r="AJ154" s="416" t="str">
        <f t="shared" si="58"/>
        <v/>
      </c>
      <c r="AK154" s="416" t="str">
        <f t="shared" si="53"/>
        <v/>
      </c>
      <c r="AL154" s="731"/>
      <c r="AM154" s="479"/>
      <c r="AN154" s="479"/>
      <c r="AO154" s="584"/>
      <c r="AP154" s="584"/>
      <c r="AQ154" s="584"/>
      <c r="AR154" s="585" t="str">
        <f t="shared" si="59"/>
        <v/>
      </c>
      <c r="AS154" s="585" t="str">
        <f t="shared" si="60"/>
        <v/>
      </c>
      <c r="AT154" s="479"/>
      <c r="AU154" s="479"/>
      <c r="AV154" s="587" t="str">
        <f t="shared" si="61"/>
        <v/>
      </c>
      <c r="AW154" s="587" t="str">
        <f t="shared" si="56"/>
        <v/>
      </c>
      <c r="AX154" s="587" t="str">
        <f t="shared" si="62"/>
        <v/>
      </c>
      <c r="AY154" s="587" t="str">
        <f t="shared" si="63"/>
        <v/>
      </c>
      <c r="AZ154" s="587" t="str">
        <f t="shared" si="64"/>
        <v/>
      </c>
      <c r="BA154" s="587" t="str">
        <f t="shared" si="65"/>
        <v/>
      </c>
      <c r="BB154" s="648"/>
      <c r="BC154" s="646"/>
      <c r="BD154" s="649"/>
      <c r="BE154"/>
      <c r="BF154"/>
    </row>
    <row r="155" spans="2:58" s="24" customFormat="1" ht="13.5" customHeight="1" x14ac:dyDescent="0.25">
      <c r="B155" s="734"/>
      <c r="D155" s="416">
        <f t="shared" si="54"/>
        <v>145</v>
      </c>
      <c r="E155" s="534"/>
      <c r="F155" s="534"/>
      <c r="G155" s="534"/>
      <c r="H155" s="484"/>
      <c r="I155" s="484"/>
      <c r="J155" s="484"/>
      <c r="K155" s="586"/>
      <c r="L155" s="583"/>
      <c r="M155" s="583"/>
      <c r="N155" s="583"/>
      <c r="O155" s="583"/>
      <c r="P155" s="583"/>
      <c r="Q155" s="902"/>
      <c r="R155" s="661"/>
      <c r="S155" s="661"/>
      <c r="T155" s="661"/>
      <c r="U155" s="661"/>
      <c r="V155" s="661"/>
      <c r="W155" s="661"/>
      <c r="X155" s="661"/>
      <c r="Y155" s="661"/>
      <c r="Z155" s="661"/>
      <c r="AA155" s="661"/>
      <c r="AB155" s="5"/>
      <c r="AC155" s="646"/>
      <c r="AD155" s="649"/>
      <c r="AE155" s="649"/>
      <c r="AF155" s="730"/>
      <c r="AG155" s="646"/>
      <c r="AH155" s="416">
        <f t="shared" si="55"/>
        <v>145</v>
      </c>
      <c r="AI155" s="416" t="str">
        <f t="shared" si="57"/>
        <v/>
      </c>
      <c r="AJ155" s="416" t="str">
        <f t="shared" si="58"/>
        <v/>
      </c>
      <c r="AK155" s="416" t="str">
        <f t="shared" si="53"/>
        <v/>
      </c>
      <c r="AL155" s="731"/>
      <c r="AM155" s="479"/>
      <c r="AN155" s="479"/>
      <c r="AO155" s="584"/>
      <c r="AP155" s="584"/>
      <c r="AQ155" s="584"/>
      <c r="AR155" s="585" t="str">
        <f t="shared" si="59"/>
        <v/>
      </c>
      <c r="AS155" s="585" t="str">
        <f t="shared" si="60"/>
        <v/>
      </c>
      <c r="AT155" s="479"/>
      <c r="AU155" s="479"/>
      <c r="AV155" s="587" t="str">
        <f t="shared" si="61"/>
        <v/>
      </c>
      <c r="AW155" s="587" t="str">
        <f t="shared" si="56"/>
        <v/>
      </c>
      <c r="AX155" s="587" t="str">
        <f t="shared" si="62"/>
        <v/>
      </c>
      <c r="AY155" s="587" t="str">
        <f t="shared" si="63"/>
        <v/>
      </c>
      <c r="AZ155" s="587" t="str">
        <f t="shared" si="64"/>
        <v/>
      </c>
      <c r="BA155" s="587" t="str">
        <f t="shared" si="65"/>
        <v/>
      </c>
      <c r="BB155" s="648"/>
      <c r="BC155" s="646"/>
      <c r="BD155" s="649"/>
      <c r="BE155"/>
      <c r="BF155"/>
    </row>
    <row r="156" spans="2:58" s="24" customFormat="1" ht="13.5" customHeight="1" x14ac:dyDescent="0.25">
      <c r="B156" s="734"/>
      <c r="D156" s="416">
        <f t="shared" si="54"/>
        <v>146</v>
      </c>
      <c r="E156" s="534"/>
      <c r="F156" s="534"/>
      <c r="G156" s="534"/>
      <c r="H156" s="484"/>
      <c r="I156" s="484"/>
      <c r="J156" s="484"/>
      <c r="K156" s="586"/>
      <c r="L156" s="583"/>
      <c r="M156" s="583"/>
      <c r="N156" s="583"/>
      <c r="O156" s="583"/>
      <c r="P156" s="583"/>
      <c r="Q156" s="902"/>
      <c r="R156" s="661"/>
      <c r="S156" s="661"/>
      <c r="T156" s="661"/>
      <c r="U156" s="661"/>
      <c r="V156" s="661"/>
      <c r="W156" s="661"/>
      <c r="X156" s="661"/>
      <c r="Y156" s="661"/>
      <c r="Z156" s="661"/>
      <c r="AA156" s="661"/>
      <c r="AB156" s="5"/>
      <c r="AC156" s="646"/>
      <c r="AD156" s="649"/>
      <c r="AE156" s="649"/>
      <c r="AF156" s="730"/>
      <c r="AG156" s="646"/>
      <c r="AH156" s="416">
        <f t="shared" si="55"/>
        <v>146</v>
      </c>
      <c r="AI156" s="416" t="str">
        <f t="shared" si="57"/>
        <v/>
      </c>
      <c r="AJ156" s="416" t="str">
        <f t="shared" si="58"/>
        <v/>
      </c>
      <c r="AK156" s="416" t="str">
        <f t="shared" si="53"/>
        <v/>
      </c>
      <c r="AL156" s="731"/>
      <c r="AM156" s="479"/>
      <c r="AN156" s="479"/>
      <c r="AO156" s="584"/>
      <c r="AP156" s="584"/>
      <c r="AQ156" s="584"/>
      <c r="AR156" s="585" t="str">
        <f t="shared" si="59"/>
        <v/>
      </c>
      <c r="AS156" s="585" t="str">
        <f t="shared" si="60"/>
        <v/>
      </c>
      <c r="AT156" s="479"/>
      <c r="AU156" s="479"/>
      <c r="AV156" s="587" t="str">
        <f t="shared" si="61"/>
        <v/>
      </c>
      <c r="AW156" s="587" t="str">
        <f t="shared" si="56"/>
        <v/>
      </c>
      <c r="AX156" s="587" t="str">
        <f t="shared" si="62"/>
        <v/>
      </c>
      <c r="AY156" s="587" t="str">
        <f t="shared" si="63"/>
        <v/>
      </c>
      <c r="AZ156" s="587" t="str">
        <f t="shared" si="64"/>
        <v/>
      </c>
      <c r="BA156" s="587" t="str">
        <f t="shared" si="65"/>
        <v/>
      </c>
      <c r="BB156" s="648"/>
      <c r="BC156" s="646"/>
      <c r="BD156" s="649"/>
      <c r="BE156"/>
      <c r="BF156"/>
    </row>
    <row r="157" spans="2:58" s="24" customFormat="1" ht="13.5" customHeight="1" x14ac:dyDescent="0.25">
      <c r="B157" s="734"/>
      <c r="D157" s="416">
        <f t="shared" si="54"/>
        <v>147</v>
      </c>
      <c r="E157" s="534"/>
      <c r="F157" s="534"/>
      <c r="G157" s="534"/>
      <c r="H157" s="484"/>
      <c r="I157" s="484"/>
      <c r="J157" s="484"/>
      <c r="K157" s="586"/>
      <c r="L157" s="583"/>
      <c r="M157" s="583"/>
      <c r="N157" s="583"/>
      <c r="O157" s="583"/>
      <c r="P157" s="583"/>
      <c r="Q157" s="902"/>
      <c r="R157" s="661"/>
      <c r="S157" s="661"/>
      <c r="T157" s="661"/>
      <c r="U157" s="661"/>
      <c r="V157" s="661"/>
      <c r="W157" s="661"/>
      <c r="X157" s="661"/>
      <c r="Y157" s="661"/>
      <c r="Z157" s="661"/>
      <c r="AA157" s="661"/>
      <c r="AB157" s="5"/>
      <c r="AC157" s="646"/>
      <c r="AD157" s="649"/>
      <c r="AE157" s="649"/>
      <c r="AF157" s="730"/>
      <c r="AG157" s="646"/>
      <c r="AH157" s="416">
        <f t="shared" si="55"/>
        <v>147</v>
      </c>
      <c r="AI157" s="416" t="str">
        <f t="shared" si="57"/>
        <v/>
      </c>
      <c r="AJ157" s="416" t="str">
        <f t="shared" si="58"/>
        <v/>
      </c>
      <c r="AK157" s="416" t="str">
        <f t="shared" si="53"/>
        <v/>
      </c>
      <c r="AL157" s="731"/>
      <c r="AM157" s="479"/>
      <c r="AN157" s="479"/>
      <c r="AO157" s="584"/>
      <c r="AP157" s="584"/>
      <c r="AQ157" s="584"/>
      <c r="AR157" s="585" t="str">
        <f t="shared" si="59"/>
        <v/>
      </c>
      <c r="AS157" s="585" t="str">
        <f t="shared" si="60"/>
        <v/>
      </c>
      <c r="AT157" s="479"/>
      <c r="AU157" s="479"/>
      <c r="AV157" s="587" t="str">
        <f t="shared" si="61"/>
        <v/>
      </c>
      <c r="AW157" s="587" t="str">
        <f t="shared" si="56"/>
        <v/>
      </c>
      <c r="AX157" s="587" t="str">
        <f t="shared" si="62"/>
        <v/>
      </c>
      <c r="AY157" s="587" t="str">
        <f t="shared" si="63"/>
        <v/>
      </c>
      <c r="AZ157" s="587" t="str">
        <f t="shared" si="64"/>
        <v/>
      </c>
      <c r="BA157" s="587" t="str">
        <f t="shared" si="65"/>
        <v/>
      </c>
      <c r="BB157" s="648"/>
      <c r="BC157" s="646"/>
      <c r="BD157" s="649"/>
      <c r="BE157"/>
      <c r="BF157"/>
    </row>
    <row r="158" spans="2:58" s="24" customFormat="1" ht="13.5" customHeight="1" x14ac:dyDescent="0.25">
      <c r="B158" s="734"/>
      <c r="D158" s="416">
        <f t="shared" si="54"/>
        <v>148</v>
      </c>
      <c r="E158" s="534"/>
      <c r="F158" s="534"/>
      <c r="G158" s="534"/>
      <c r="H158" s="484"/>
      <c r="I158" s="484"/>
      <c r="J158" s="484"/>
      <c r="K158" s="586"/>
      <c r="L158" s="583"/>
      <c r="M158" s="583"/>
      <c r="N158" s="583"/>
      <c r="O158" s="583"/>
      <c r="P158" s="583"/>
      <c r="Q158" s="902"/>
      <c r="R158" s="661"/>
      <c r="S158" s="661"/>
      <c r="T158" s="661"/>
      <c r="U158" s="661"/>
      <c r="V158" s="661"/>
      <c r="W158" s="661"/>
      <c r="X158" s="661"/>
      <c r="Y158" s="661"/>
      <c r="Z158" s="661"/>
      <c r="AA158" s="661"/>
      <c r="AB158" s="5"/>
      <c r="AC158" s="646"/>
      <c r="AD158" s="649"/>
      <c r="AE158" s="649"/>
      <c r="AF158" s="730"/>
      <c r="AG158" s="646"/>
      <c r="AH158" s="416">
        <f t="shared" si="55"/>
        <v>148</v>
      </c>
      <c r="AI158" s="416" t="str">
        <f t="shared" si="57"/>
        <v/>
      </c>
      <c r="AJ158" s="416" t="str">
        <f t="shared" si="58"/>
        <v/>
      </c>
      <c r="AK158" s="416" t="str">
        <f t="shared" si="53"/>
        <v/>
      </c>
      <c r="AL158" s="731"/>
      <c r="AM158" s="479"/>
      <c r="AN158" s="479"/>
      <c r="AO158" s="584"/>
      <c r="AP158" s="584"/>
      <c r="AQ158" s="584"/>
      <c r="AR158" s="585" t="str">
        <f t="shared" si="59"/>
        <v/>
      </c>
      <c r="AS158" s="585" t="str">
        <f t="shared" si="60"/>
        <v/>
      </c>
      <c r="AT158" s="479"/>
      <c r="AU158" s="479"/>
      <c r="AV158" s="587" t="str">
        <f t="shared" si="61"/>
        <v/>
      </c>
      <c r="AW158" s="587" t="str">
        <f t="shared" si="56"/>
        <v/>
      </c>
      <c r="AX158" s="587" t="str">
        <f t="shared" si="62"/>
        <v/>
      </c>
      <c r="AY158" s="587" t="str">
        <f t="shared" si="63"/>
        <v/>
      </c>
      <c r="AZ158" s="587" t="str">
        <f t="shared" si="64"/>
        <v/>
      </c>
      <c r="BA158" s="587" t="str">
        <f t="shared" si="65"/>
        <v/>
      </c>
      <c r="BB158" s="648"/>
      <c r="BC158" s="646"/>
      <c r="BD158" s="649"/>
      <c r="BE158"/>
      <c r="BF158"/>
    </row>
    <row r="159" spans="2:58" s="24" customFormat="1" ht="13.5" customHeight="1" x14ac:dyDescent="0.25">
      <c r="B159" s="734"/>
      <c r="D159" s="416">
        <f t="shared" si="54"/>
        <v>149</v>
      </c>
      <c r="E159" s="534"/>
      <c r="F159" s="534"/>
      <c r="G159" s="534"/>
      <c r="H159" s="484"/>
      <c r="I159" s="484"/>
      <c r="J159" s="484"/>
      <c r="K159" s="586"/>
      <c r="L159" s="583"/>
      <c r="M159" s="583"/>
      <c r="N159" s="583"/>
      <c r="O159" s="583"/>
      <c r="P159" s="583"/>
      <c r="Q159" s="902"/>
      <c r="R159" s="661"/>
      <c r="S159" s="661"/>
      <c r="T159" s="661"/>
      <c r="U159" s="661"/>
      <c r="V159" s="661"/>
      <c r="W159" s="661"/>
      <c r="X159" s="661"/>
      <c r="Y159" s="661"/>
      <c r="Z159" s="661"/>
      <c r="AA159" s="661"/>
      <c r="AB159" s="5"/>
      <c r="AC159" s="646"/>
      <c r="AD159" s="649"/>
      <c r="AE159" s="649"/>
      <c r="AF159" s="730"/>
      <c r="AG159" s="646"/>
      <c r="AH159" s="416">
        <f t="shared" si="55"/>
        <v>149</v>
      </c>
      <c r="AI159" s="416" t="str">
        <f t="shared" si="57"/>
        <v/>
      </c>
      <c r="AJ159" s="416" t="str">
        <f t="shared" si="58"/>
        <v/>
      </c>
      <c r="AK159" s="416" t="str">
        <f t="shared" si="53"/>
        <v/>
      </c>
      <c r="AL159" s="731"/>
      <c r="AM159" s="479"/>
      <c r="AN159" s="479"/>
      <c r="AO159" s="584"/>
      <c r="AP159" s="584"/>
      <c r="AQ159" s="584"/>
      <c r="AR159" s="585" t="str">
        <f t="shared" si="59"/>
        <v/>
      </c>
      <c r="AS159" s="585" t="str">
        <f t="shared" si="60"/>
        <v/>
      </c>
      <c r="AT159" s="479"/>
      <c r="AU159" s="479"/>
      <c r="AV159" s="587" t="str">
        <f t="shared" si="61"/>
        <v/>
      </c>
      <c r="AW159" s="587" t="str">
        <f t="shared" si="56"/>
        <v/>
      </c>
      <c r="AX159" s="587" t="str">
        <f t="shared" si="62"/>
        <v/>
      </c>
      <c r="AY159" s="587" t="str">
        <f t="shared" si="63"/>
        <v/>
      </c>
      <c r="AZ159" s="587" t="str">
        <f t="shared" si="64"/>
        <v/>
      </c>
      <c r="BA159" s="587" t="str">
        <f t="shared" si="65"/>
        <v/>
      </c>
      <c r="BB159" s="648"/>
      <c r="BC159" s="646"/>
      <c r="BD159" s="649"/>
      <c r="BE159"/>
      <c r="BF159"/>
    </row>
    <row r="160" spans="2:58" s="24" customFormat="1" ht="13.5" customHeight="1" x14ac:dyDescent="0.25">
      <c r="B160" s="734"/>
      <c r="D160" s="416">
        <f>D159+1</f>
        <v>150</v>
      </c>
      <c r="E160" s="534"/>
      <c r="F160" s="534"/>
      <c r="G160" s="534"/>
      <c r="H160" s="484"/>
      <c r="I160" s="484"/>
      <c r="J160" s="484"/>
      <c r="K160" s="586"/>
      <c r="L160" s="583"/>
      <c r="M160" s="583"/>
      <c r="N160" s="583"/>
      <c r="O160" s="583"/>
      <c r="P160" s="583"/>
      <c r="Q160" s="902"/>
      <c r="R160" s="661"/>
      <c r="S160" s="661"/>
      <c r="T160" s="661"/>
      <c r="U160" s="661"/>
      <c r="V160" s="661"/>
      <c r="W160" s="661"/>
      <c r="X160" s="661"/>
      <c r="Y160" s="661"/>
      <c r="Z160" s="661"/>
      <c r="AA160" s="661"/>
      <c r="AB160" s="5"/>
      <c r="AC160" s="646"/>
      <c r="AD160" s="649"/>
      <c r="AE160" s="649"/>
      <c r="AF160" s="730"/>
      <c r="AG160" s="646"/>
      <c r="AH160" s="416">
        <f>AH159+1</f>
        <v>150</v>
      </c>
      <c r="AI160" s="416" t="str">
        <f t="shared" si="57"/>
        <v/>
      </c>
      <c r="AJ160" s="416" t="str">
        <f t="shared" si="58"/>
        <v/>
      </c>
      <c r="AK160" s="416" t="str">
        <f t="shared" si="53"/>
        <v/>
      </c>
      <c r="AL160" s="731"/>
      <c r="AM160" s="479"/>
      <c r="AN160" s="479"/>
      <c r="AO160" s="584"/>
      <c r="AP160" s="584"/>
      <c r="AQ160" s="584"/>
      <c r="AR160" s="585" t="str">
        <f t="shared" si="59"/>
        <v/>
      </c>
      <c r="AS160" s="585" t="str">
        <f t="shared" si="60"/>
        <v/>
      </c>
      <c r="AT160" s="479"/>
      <c r="AU160" s="479"/>
      <c r="AV160" s="587" t="str">
        <f t="shared" si="61"/>
        <v/>
      </c>
      <c r="AW160" s="587" t="str">
        <f t="shared" si="56"/>
        <v/>
      </c>
      <c r="AX160" s="587" t="str">
        <f t="shared" si="62"/>
        <v/>
      </c>
      <c r="AY160" s="587" t="str">
        <f t="shared" si="63"/>
        <v/>
      </c>
      <c r="AZ160" s="587" t="str">
        <f t="shared" si="64"/>
        <v/>
      </c>
      <c r="BA160" s="587" t="str">
        <f t="shared" si="65"/>
        <v/>
      </c>
      <c r="BB160" s="648"/>
      <c r="BC160" s="646"/>
      <c r="BD160" s="649"/>
      <c r="BE160"/>
      <c r="BF160"/>
    </row>
    <row r="161" spans="2:58" s="24" customFormat="1" ht="13.5" customHeight="1" x14ac:dyDescent="0.25">
      <c r="B161" s="734"/>
      <c r="D161" s="416">
        <f>D160+1</f>
        <v>151</v>
      </c>
      <c r="E161" s="534"/>
      <c r="F161" s="534"/>
      <c r="G161" s="534"/>
      <c r="H161" s="484"/>
      <c r="I161" s="484"/>
      <c r="J161" s="484"/>
      <c r="K161" s="586"/>
      <c r="L161" s="583"/>
      <c r="M161" s="583"/>
      <c r="N161" s="583"/>
      <c r="O161" s="583"/>
      <c r="P161" s="571"/>
      <c r="Q161" s="902"/>
      <c r="R161" s="661"/>
      <c r="S161" s="661"/>
      <c r="T161" s="661"/>
      <c r="U161" s="661"/>
      <c r="V161" s="661"/>
      <c r="W161" s="661"/>
      <c r="X161" s="661"/>
      <c r="Y161" s="661"/>
      <c r="Z161" s="661"/>
      <c r="AA161" s="661"/>
      <c r="AB161" s="5"/>
      <c r="AC161" s="646"/>
      <c r="AD161" s="649"/>
      <c r="AE161" s="649"/>
      <c r="AF161" s="730"/>
      <c r="AG161" s="646"/>
      <c r="AH161" s="416">
        <f>AH160+1</f>
        <v>151</v>
      </c>
      <c r="AI161" s="416" t="str">
        <f t="shared" si="57"/>
        <v/>
      </c>
      <c r="AJ161" s="416" t="str">
        <f t="shared" si="58"/>
        <v/>
      </c>
      <c r="AK161" s="416" t="str">
        <f t="shared" ref="AK161:AK190" si="66">IF(G161="","",G161)</f>
        <v/>
      </c>
      <c r="AL161" s="731"/>
      <c r="AM161" s="479"/>
      <c r="AN161" s="479"/>
      <c r="AO161" s="584"/>
      <c r="AP161" s="584"/>
      <c r="AQ161" s="584"/>
      <c r="AR161" s="585" t="str">
        <f t="shared" si="59"/>
        <v/>
      </c>
      <c r="AS161" s="585" t="str">
        <f t="shared" si="60"/>
        <v/>
      </c>
      <c r="AT161" s="479"/>
      <c r="AU161" s="479"/>
      <c r="AV161" s="587" t="str">
        <f t="shared" si="61"/>
        <v/>
      </c>
      <c r="AW161" s="587" t="str">
        <f t="shared" si="56"/>
        <v/>
      </c>
      <c r="AX161" s="587" t="str">
        <f t="shared" si="62"/>
        <v/>
      </c>
      <c r="AY161" s="587" t="str">
        <f t="shared" si="63"/>
        <v/>
      </c>
      <c r="AZ161" s="587" t="str">
        <f t="shared" si="64"/>
        <v/>
      </c>
      <c r="BA161" s="587" t="str">
        <f t="shared" si="65"/>
        <v/>
      </c>
      <c r="BB161" s="648"/>
      <c r="BC161" s="646"/>
      <c r="BD161" s="649"/>
      <c r="BE161"/>
      <c r="BF161"/>
    </row>
    <row r="162" spans="2:58" s="24" customFormat="1" ht="13.5" customHeight="1" x14ac:dyDescent="0.25">
      <c r="B162" s="734"/>
      <c r="D162" s="416">
        <f t="shared" ref="D162:D189" si="67">D161+1</f>
        <v>152</v>
      </c>
      <c r="E162" s="534"/>
      <c r="F162" s="534"/>
      <c r="G162" s="534"/>
      <c r="H162" s="484"/>
      <c r="I162" s="484"/>
      <c r="J162" s="484"/>
      <c r="K162" s="586"/>
      <c r="L162" s="583"/>
      <c r="M162" s="583"/>
      <c r="N162" s="583"/>
      <c r="O162" s="583"/>
      <c r="P162" s="583"/>
      <c r="Q162" s="902"/>
      <c r="R162" s="661"/>
      <c r="S162" s="661"/>
      <c r="T162" s="661"/>
      <c r="U162" s="661"/>
      <c r="V162" s="661"/>
      <c r="W162" s="661"/>
      <c r="X162" s="661"/>
      <c r="Y162" s="661"/>
      <c r="Z162" s="661"/>
      <c r="AA162" s="661"/>
      <c r="AB162" s="5"/>
      <c r="AC162" s="646"/>
      <c r="AD162" s="649"/>
      <c r="AE162" s="649"/>
      <c r="AF162" s="730"/>
      <c r="AG162" s="646"/>
      <c r="AH162" s="416">
        <f t="shared" ref="AH162:AH189" si="68">AH161+1</f>
        <v>152</v>
      </c>
      <c r="AI162" s="416" t="str">
        <f t="shared" si="57"/>
        <v/>
      </c>
      <c r="AJ162" s="416" t="str">
        <f t="shared" si="58"/>
        <v/>
      </c>
      <c r="AK162" s="416" t="str">
        <f t="shared" si="66"/>
        <v/>
      </c>
      <c r="AL162" s="731"/>
      <c r="AM162" s="479"/>
      <c r="AN162" s="479"/>
      <c r="AO162" s="584"/>
      <c r="AP162" s="584"/>
      <c r="AQ162" s="584"/>
      <c r="AR162" s="585" t="str">
        <f t="shared" si="59"/>
        <v/>
      </c>
      <c r="AS162" s="585" t="str">
        <f t="shared" si="60"/>
        <v/>
      </c>
      <c r="AT162" s="479"/>
      <c r="AU162" s="479"/>
      <c r="AV162" s="587" t="str">
        <f t="shared" si="61"/>
        <v/>
      </c>
      <c r="AW162" s="587" t="str">
        <f t="shared" si="56"/>
        <v/>
      </c>
      <c r="AX162" s="587" t="str">
        <f t="shared" si="62"/>
        <v/>
      </c>
      <c r="AY162" s="587" t="str">
        <f t="shared" si="63"/>
        <v/>
      </c>
      <c r="AZ162" s="587" t="str">
        <f t="shared" si="64"/>
        <v/>
      </c>
      <c r="BA162" s="587" t="str">
        <f t="shared" si="65"/>
        <v/>
      </c>
      <c r="BB162" s="648"/>
      <c r="BC162" s="646"/>
      <c r="BD162" s="649"/>
      <c r="BE162"/>
      <c r="BF162"/>
    </row>
    <row r="163" spans="2:58" s="24" customFormat="1" ht="13.5" customHeight="1" x14ac:dyDescent="0.25">
      <c r="B163" s="734"/>
      <c r="D163" s="416">
        <f t="shared" si="67"/>
        <v>153</v>
      </c>
      <c r="E163" s="534"/>
      <c r="F163" s="534"/>
      <c r="G163" s="534"/>
      <c r="H163" s="484"/>
      <c r="I163" s="484"/>
      <c r="J163" s="484"/>
      <c r="K163" s="586"/>
      <c r="L163" s="583"/>
      <c r="M163" s="583"/>
      <c r="N163" s="583"/>
      <c r="O163" s="583"/>
      <c r="P163" s="583"/>
      <c r="Q163" s="902"/>
      <c r="R163" s="661"/>
      <c r="S163" s="661"/>
      <c r="T163" s="661"/>
      <c r="U163" s="661"/>
      <c r="V163" s="661"/>
      <c r="W163" s="661"/>
      <c r="X163" s="661"/>
      <c r="Y163" s="661"/>
      <c r="Z163" s="661"/>
      <c r="AA163" s="661"/>
      <c r="AB163" s="5"/>
      <c r="AC163" s="646"/>
      <c r="AD163" s="649"/>
      <c r="AE163" s="649"/>
      <c r="AF163" s="730"/>
      <c r="AG163" s="646"/>
      <c r="AH163" s="416">
        <f t="shared" si="68"/>
        <v>153</v>
      </c>
      <c r="AI163" s="416" t="str">
        <f t="shared" si="57"/>
        <v/>
      </c>
      <c r="AJ163" s="416" t="str">
        <f t="shared" si="58"/>
        <v/>
      </c>
      <c r="AK163" s="416" t="str">
        <f t="shared" si="66"/>
        <v/>
      </c>
      <c r="AL163" s="731"/>
      <c r="AM163" s="479"/>
      <c r="AN163" s="479"/>
      <c r="AO163" s="584"/>
      <c r="AP163" s="584"/>
      <c r="AQ163" s="584"/>
      <c r="AR163" s="585" t="str">
        <f t="shared" si="59"/>
        <v/>
      </c>
      <c r="AS163" s="585" t="str">
        <f t="shared" si="60"/>
        <v/>
      </c>
      <c r="AT163" s="479"/>
      <c r="AU163" s="479"/>
      <c r="AV163" s="587" t="str">
        <f t="shared" si="61"/>
        <v/>
      </c>
      <c r="AW163" s="587" t="str">
        <f t="shared" si="56"/>
        <v/>
      </c>
      <c r="AX163" s="587" t="str">
        <f t="shared" si="62"/>
        <v/>
      </c>
      <c r="AY163" s="587" t="str">
        <f t="shared" si="63"/>
        <v/>
      </c>
      <c r="AZ163" s="587" t="str">
        <f t="shared" si="64"/>
        <v/>
      </c>
      <c r="BA163" s="587" t="str">
        <f t="shared" si="65"/>
        <v/>
      </c>
      <c r="BB163" s="648"/>
      <c r="BC163" s="646"/>
      <c r="BD163" s="649"/>
      <c r="BE163"/>
      <c r="BF163"/>
    </row>
    <row r="164" spans="2:58" s="24" customFormat="1" ht="13.5" customHeight="1" x14ac:dyDescent="0.25">
      <c r="B164" s="734"/>
      <c r="D164" s="416">
        <f t="shared" si="67"/>
        <v>154</v>
      </c>
      <c r="E164" s="534"/>
      <c r="F164" s="534"/>
      <c r="G164" s="534"/>
      <c r="H164" s="484"/>
      <c r="I164" s="484"/>
      <c r="J164" s="484"/>
      <c r="K164" s="586"/>
      <c r="L164" s="583"/>
      <c r="M164" s="583"/>
      <c r="N164" s="583"/>
      <c r="O164" s="583"/>
      <c r="P164" s="583"/>
      <c r="Q164" s="902"/>
      <c r="R164" s="661"/>
      <c r="S164" s="661"/>
      <c r="T164" s="661"/>
      <c r="U164" s="661"/>
      <c r="V164" s="661"/>
      <c r="W164" s="661"/>
      <c r="X164" s="661"/>
      <c r="Y164" s="661"/>
      <c r="Z164" s="661"/>
      <c r="AA164" s="661"/>
      <c r="AB164" s="5"/>
      <c r="AC164" s="646"/>
      <c r="AD164" s="649"/>
      <c r="AE164" s="649"/>
      <c r="AF164" s="730"/>
      <c r="AG164" s="646"/>
      <c r="AH164" s="416">
        <f t="shared" si="68"/>
        <v>154</v>
      </c>
      <c r="AI164" s="416" t="str">
        <f t="shared" si="57"/>
        <v/>
      </c>
      <c r="AJ164" s="416" t="str">
        <f t="shared" si="58"/>
        <v/>
      </c>
      <c r="AK164" s="416" t="str">
        <f t="shared" si="66"/>
        <v/>
      </c>
      <c r="AL164" s="731"/>
      <c r="AM164" s="479"/>
      <c r="AN164" s="479"/>
      <c r="AO164" s="584"/>
      <c r="AP164" s="584"/>
      <c r="AQ164" s="584"/>
      <c r="AR164" s="585" t="str">
        <f t="shared" si="59"/>
        <v/>
      </c>
      <c r="AS164" s="585" t="str">
        <f t="shared" si="60"/>
        <v/>
      </c>
      <c r="AT164" s="479"/>
      <c r="AU164" s="479"/>
      <c r="AV164" s="587" t="str">
        <f t="shared" si="61"/>
        <v/>
      </c>
      <c r="AW164" s="587" t="str">
        <f t="shared" si="56"/>
        <v/>
      </c>
      <c r="AX164" s="587" t="str">
        <f t="shared" si="62"/>
        <v/>
      </c>
      <c r="AY164" s="587" t="str">
        <f t="shared" si="63"/>
        <v/>
      </c>
      <c r="AZ164" s="587" t="str">
        <f t="shared" si="64"/>
        <v/>
      </c>
      <c r="BA164" s="587" t="str">
        <f t="shared" si="65"/>
        <v/>
      </c>
      <c r="BB164" s="648"/>
      <c r="BC164" s="646"/>
      <c r="BD164" s="649"/>
      <c r="BE164"/>
      <c r="BF164"/>
    </row>
    <row r="165" spans="2:58" s="24" customFormat="1" ht="13.5" customHeight="1" x14ac:dyDescent="0.25">
      <c r="B165" s="734"/>
      <c r="D165" s="416">
        <f t="shared" si="67"/>
        <v>155</v>
      </c>
      <c r="E165" s="534"/>
      <c r="F165" s="534"/>
      <c r="G165" s="534"/>
      <c r="H165" s="484"/>
      <c r="I165" s="484"/>
      <c r="J165" s="484"/>
      <c r="K165" s="586"/>
      <c r="L165" s="583"/>
      <c r="M165" s="583"/>
      <c r="N165" s="583"/>
      <c r="O165" s="583"/>
      <c r="P165" s="583"/>
      <c r="Q165" s="902"/>
      <c r="R165" s="661"/>
      <c r="S165" s="661"/>
      <c r="T165" s="661"/>
      <c r="U165" s="661"/>
      <c r="V165" s="661"/>
      <c r="W165" s="661"/>
      <c r="X165" s="661"/>
      <c r="Y165" s="661"/>
      <c r="Z165" s="661"/>
      <c r="AA165" s="661"/>
      <c r="AB165" s="5"/>
      <c r="AC165" s="646"/>
      <c r="AD165" s="649"/>
      <c r="AE165" s="649"/>
      <c r="AF165" s="730"/>
      <c r="AG165" s="646"/>
      <c r="AH165" s="416">
        <f t="shared" si="68"/>
        <v>155</v>
      </c>
      <c r="AI165" s="416" t="str">
        <f t="shared" si="57"/>
        <v/>
      </c>
      <c r="AJ165" s="416" t="str">
        <f t="shared" si="58"/>
        <v/>
      </c>
      <c r="AK165" s="416" t="str">
        <f t="shared" si="66"/>
        <v/>
      </c>
      <c r="AL165" s="731"/>
      <c r="AM165" s="479"/>
      <c r="AN165" s="479"/>
      <c r="AO165" s="584"/>
      <c r="AP165" s="584"/>
      <c r="AQ165" s="584"/>
      <c r="AR165" s="585" t="str">
        <f t="shared" si="59"/>
        <v/>
      </c>
      <c r="AS165" s="585" t="str">
        <f t="shared" si="60"/>
        <v/>
      </c>
      <c r="AT165" s="479"/>
      <c r="AU165" s="479"/>
      <c r="AV165" s="587" t="str">
        <f t="shared" si="61"/>
        <v/>
      </c>
      <c r="AW165" s="587" t="str">
        <f t="shared" si="56"/>
        <v/>
      </c>
      <c r="AX165" s="587" t="str">
        <f t="shared" si="62"/>
        <v/>
      </c>
      <c r="AY165" s="587" t="str">
        <f t="shared" si="63"/>
        <v/>
      </c>
      <c r="AZ165" s="587" t="str">
        <f t="shared" si="64"/>
        <v/>
      </c>
      <c r="BA165" s="587" t="str">
        <f t="shared" si="65"/>
        <v/>
      </c>
      <c r="BB165" s="648"/>
      <c r="BC165" s="646"/>
      <c r="BD165" s="649"/>
      <c r="BE165"/>
      <c r="BF165"/>
    </row>
    <row r="166" spans="2:58" s="24" customFormat="1" ht="13.5" customHeight="1" x14ac:dyDescent="0.25">
      <c r="B166" s="734"/>
      <c r="D166" s="416">
        <f t="shared" si="67"/>
        <v>156</v>
      </c>
      <c r="E166" s="534"/>
      <c r="F166" s="534"/>
      <c r="G166" s="534"/>
      <c r="H166" s="484"/>
      <c r="I166" s="484"/>
      <c r="J166" s="484"/>
      <c r="K166" s="586"/>
      <c r="L166" s="583"/>
      <c r="M166" s="583"/>
      <c r="N166" s="583"/>
      <c r="O166" s="583"/>
      <c r="P166" s="583"/>
      <c r="Q166" s="902"/>
      <c r="R166" s="661"/>
      <c r="S166" s="661"/>
      <c r="T166" s="661"/>
      <c r="U166" s="661"/>
      <c r="V166" s="661"/>
      <c r="W166" s="661"/>
      <c r="X166" s="661"/>
      <c r="Y166" s="661"/>
      <c r="Z166" s="661"/>
      <c r="AA166" s="661"/>
      <c r="AB166" s="5"/>
      <c r="AC166" s="646"/>
      <c r="AD166" s="649"/>
      <c r="AE166" s="649"/>
      <c r="AF166" s="730"/>
      <c r="AG166" s="646"/>
      <c r="AH166" s="416">
        <f t="shared" si="68"/>
        <v>156</v>
      </c>
      <c r="AI166" s="416" t="str">
        <f t="shared" si="57"/>
        <v/>
      </c>
      <c r="AJ166" s="416" t="str">
        <f t="shared" si="58"/>
        <v/>
      </c>
      <c r="AK166" s="416" t="str">
        <f t="shared" si="66"/>
        <v/>
      </c>
      <c r="AL166" s="731"/>
      <c r="AM166" s="479"/>
      <c r="AN166" s="479"/>
      <c r="AO166" s="584"/>
      <c r="AP166" s="584"/>
      <c r="AQ166" s="584"/>
      <c r="AR166" s="585" t="str">
        <f t="shared" si="59"/>
        <v/>
      </c>
      <c r="AS166" s="585" t="str">
        <f t="shared" si="60"/>
        <v/>
      </c>
      <c r="AT166" s="479"/>
      <c r="AU166" s="479"/>
      <c r="AV166" s="587" t="str">
        <f t="shared" si="61"/>
        <v/>
      </c>
      <c r="AW166" s="587" t="str">
        <f t="shared" si="56"/>
        <v/>
      </c>
      <c r="AX166" s="587" t="str">
        <f t="shared" si="62"/>
        <v/>
      </c>
      <c r="AY166" s="587" t="str">
        <f t="shared" si="63"/>
        <v/>
      </c>
      <c r="AZ166" s="587" t="str">
        <f t="shared" si="64"/>
        <v/>
      </c>
      <c r="BA166" s="587" t="str">
        <f t="shared" si="65"/>
        <v/>
      </c>
      <c r="BB166" s="648"/>
      <c r="BC166" s="646"/>
      <c r="BD166" s="649"/>
      <c r="BE166"/>
      <c r="BF166"/>
    </row>
    <row r="167" spans="2:58" s="24" customFormat="1" ht="13.5" customHeight="1" x14ac:dyDescent="0.25">
      <c r="B167" s="734"/>
      <c r="D167" s="416">
        <f t="shared" si="67"/>
        <v>157</v>
      </c>
      <c r="E167" s="534"/>
      <c r="F167" s="534"/>
      <c r="G167" s="534"/>
      <c r="H167" s="484"/>
      <c r="I167" s="484"/>
      <c r="J167" s="484"/>
      <c r="K167" s="586"/>
      <c r="L167" s="583"/>
      <c r="M167" s="583"/>
      <c r="N167" s="583"/>
      <c r="O167" s="583"/>
      <c r="P167" s="583"/>
      <c r="Q167" s="902"/>
      <c r="R167" s="661"/>
      <c r="S167" s="661"/>
      <c r="T167" s="661"/>
      <c r="U167" s="661"/>
      <c r="V167" s="661"/>
      <c r="W167" s="661"/>
      <c r="X167" s="661"/>
      <c r="Y167" s="661"/>
      <c r="Z167" s="661"/>
      <c r="AA167" s="661"/>
      <c r="AB167" s="5"/>
      <c r="AC167" s="646"/>
      <c r="AD167" s="649"/>
      <c r="AE167" s="649"/>
      <c r="AF167" s="730"/>
      <c r="AG167" s="646"/>
      <c r="AH167" s="416">
        <f t="shared" si="68"/>
        <v>157</v>
      </c>
      <c r="AI167" s="416" t="str">
        <f t="shared" si="57"/>
        <v/>
      </c>
      <c r="AJ167" s="416" t="str">
        <f t="shared" si="58"/>
        <v/>
      </c>
      <c r="AK167" s="416" t="str">
        <f t="shared" si="66"/>
        <v/>
      </c>
      <c r="AL167" s="731"/>
      <c r="AM167" s="479"/>
      <c r="AN167" s="479"/>
      <c r="AO167" s="584"/>
      <c r="AP167" s="584"/>
      <c r="AQ167" s="584"/>
      <c r="AR167" s="585" t="str">
        <f t="shared" si="59"/>
        <v/>
      </c>
      <c r="AS167" s="585" t="str">
        <f t="shared" si="60"/>
        <v/>
      </c>
      <c r="AT167" s="479"/>
      <c r="AU167" s="479"/>
      <c r="AV167" s="587" t="str">
        <f t="shared" si="61"/>
        <v/>
      </c>
      <c r="AW167" s="587" t="str">
        <f t="shared" si="56"/>
        <v/>
      </c>
      <c r="AX167" s="587" t="str">
        <f t="shared" si="62"/>
        <v/>
      </c>
      <c r="AY167" s="587" t="str">
        <f t="shared" si="63"/>
        <v/>
      </c>
      <c r="AZ167" s="587" t="str">
        <f t="shared" si="64"/>
        <v/>
      </c>
      <c r="BA167" s="587" t="str">
        <f t="shared" si="65"/>
        <v/>
      </c>
      <c r="BB167" s="648"/>
      <c r="BC167" s="646"/>
      <c r="BD167" s="649"/>
      <c r="BE167"/>
      <c r="BF167"/>
    </row>
    <row r="168" spans="2:58" s="24" customFormat="1" ht="13.5" customHeight="1" x14ac:dyDescent="0.25">
      <c r="B168" s="734"/>
      <c r="D168" s="416">
        <f t="shared" si="67"/>
        <v>158</v>
      </c>
      <c r="E168" s="534"/>
      <c r="F168" s="534"/>
      <c r="G168" s="534"/>
      <c r="H168" s="484"/>
      <c r="I168" s="484"/>
      <c r="J168" s="484"/>
      <c r="K168" s="586"/>
      <c r="L168" s="583"/>
      <c r="M168" s="583"/>
      <c r="N168" s="583"/>
      <c r="O168" s="583"/>
      <c r="P168" s="583"/>
      <c r="Q168" s="902"/>
      <c r="R168" s="661"/>
      <c r="S168" s="661"/>
      <c r="T168" s="661"/>
      <c r="U168" s="661"/>
      <c r="V168" s="661"/>
      <c r="W168" s="661"/>
      <c r="X168" s="661"/>
      <c r="Y168" s="661"/>
      <c r="Z168" s="661"/>
      <c r="AA168" s="661"/>
      <c r="AB168" s="5"/>
      <c r="AC168" s="646"/>
      <c r="AD168" s="649"/>
      <c r="AE168" s="649"/>
      <c r="AF168" s="730"/>
      <c r="AG168" s="646"/>
      <c r="AH168" s="416">
        <f t="shared" si="68"/>
        <v>158</v>
      </c>
      <c r="AI168" s="416" t="str">
        <f t="shared" si="57"/>
        <v/>
      </c>
      <c r="AJ168" s="416" t="str">
        <f t="shared" si="58"/>
        <v/>
      </c>
      <c r="AK168" s="416" t="str">
        <f t="shared" si="66"/>
        <v/>
      </c>
      <c r="AL168" s="731"/>
      <c r="AM168" s="479"/>
      <c r="AN168" s="479"/>
      <c r="AO168" s="584"/>
      <c r="AP168" s="584"/>
      <c r="AQ168" s="584"/>
      <c r="AR168" s="585" t="str">
        <f t="shared" si="59"/>
        <v/>
      </c>
      <c r="AS168" s="585" t="str">
        <f t="shared" si="60"/>
        <v/>
      </c>
      <c r="AT168" s="479"/>
      <c r="AU168" s="479"/>
      <c r="AV168" s="587" t="str">
        <f t="shared" si="61"/>
        <v/>
      </c>
      <c r="AW168" s="587" t="str">
        <f t="shared" si="56"/>
        <v/>
      </c>
      <c r="AX168" s="587" t="str">
        <f t="shared" si="62"/>
        <v/>
      </c>
      <c r="AY168" s="587" t="str">
        <f t="shared" si="63"/>
        <v/>
      </c>
      <c r="AZ168" s="587" t="str">
        <f t="shared" si="64"/>
        <v/>
      </c>
      <c r="BA168" s="587" t="str">
        <f t="shared" si="65"/>
        <v/>
      </c>
      <c r="BB168" s="648"/>
      <c r="BC168" s="646"/>
      <c r="BD168" s="649"/>
      <c r="BE168"/>
      <c r="BF168"/>
    </row>
    <row r="169" spans="2:58" s="24" customFormat="1" ht="13.5" customHeight="1" x14ac:dyDescent="0.25">
      <c r="B169" s="734"/>
      <c r="D169" s="416">
        <f t="shared" si="67"/>
        <v>159</v>
      </c>
      <c r="E169" s="534"/>
      <c r="F169" s="534"/>
      <c r="G169" s="534"/>
      <c r="H169" s="484"/>
      <c r="I169" s="484"/>
      <c r="J169" s="484"/>
      <c r="K169" s="586"/>
      <c r="L169" s="583"/>
      <c r="M169" s="583"/>
      <c r="N169" s="583"/>
      <c r="O169" s="583"/>
      <c r="P169" s="583"/>
      <c r="Q169" s="902"/>
      <c r="R169" s="661"/>
      <c r="S169" s="661"/>
      <c r="T169" s="661"/>
      <c r="U169" s="661"/>
      <c r="V169" s="661"/>
      <c r="W169" s="661"/>
      <c r="X169" s="661"/>
      <c r="Y169" s="661"/>
      <c r="Z169" s="661"/>
      <c r="AA169" s="661"/>
      <c r="AB169" s="5"/>
      <c r="AC169" s="646"/>
      <c r="AD169" s="649"/>
      <c r="AE169" s="649"/>
      <c r="AF169" s="730"/>
      <c r="AG169" s="646"/>
      <c r="AH169" s="416">
        <f t="shared" si="68"/>
        <v>159</v>
      </c>
      <c r="AI169" s="416" t="str">
        <f t="shared" si="57"/>
        <v/>
      </c>
      <c r="AJ169" s="416" t="str">
        <f t="shared" si="58"/>
        <v/>
      </c>
      <c r="AK169" s="416" t="str">
        <f t="shared" si="66"/>
        <v/>
      </c>
      <c r="AL169" s="731"/>
      <c r="AM169" s="479"/>
      <c r="AN169" s="479"/>
      <c r="AO169" s="584"/>
      <c r="AP169" s="584"/>
      <c r="AQ169" s="584"/>
      <c r="AR169" s="585" t="str">
        <f t="shared" si="59"/>
        <v/>
      </c>
      <c r="AS169" s="585" t="str">
        <f t="shared" si="60"/>
        <v/>
      </c>
      <c r="AT169" s="479"/>
      <c r="AU169" s="479"/>
      <c r="AV169" s="587" t="str">
        <f t="shared" si="61"/>
        <v/>
      </c>
      <c r="AW169" s="587" t="str">
        <f t="shared" ref="AW169:AW190" si="69">IF(L169="○",IF(AS169="",AO169,AS169),"")</f>
        <v/>
      </c>
      <c r="AX169" s="587" t="str">
        <f t="shared" si="62"/>
        <v/>
      </c>
      <c r="AY169" s="587" t="str">
        <f t="shared" si="63"/>
        <v/>
      </c>
      <c r="AZ169" s="587" t="str">
        <f t="shared" si="64"/>
        <v/>
      </c>
      <c r="BA169" s="587" t="str">
        <f t="shared" si="65"/>
        <v/>
      </c>
      <c r="BB169" s="648"/>
      <c r="BC169" s="646"/>
      <c r="BD169" s="649"/>
      <c r="BE169"/>
      <c r="BF169"/>
    </row>
    <row r="170" spans="2:58" s="24" customFormat="1" ht="13.5" customHeight="1" x14ac:dyDescent="0.25">
      <c r="B170" s="734"/>
      <c r="D170" s="416">
        <f t="shared" si="67"/>
        <v>160</v>
      </c>
      <c r="E170" s="534"/>
      <c r="F170" s="534"/>
      <c r="G170" s="534"/>
      <c r="H170" s="484"/>
      <c r="I170" s="484"/>
      <c r="J170" s="484"/>
      <c r="K170" s="586"/>
      <c r="L170" s="583"/>
      <c r="M170" s="583"/>
      <c r="N170" s="583"/>
      <c r="O170" s="583"/>
      <c r="P170" s="583"/>
      <c r="Q170" s="902"/>
      <c r="R170" s="661"/>
      <c r="S170" s="661"/>
      <c r="T170" s="661"/>
      <c r="U170" s="661"/>
      <c r="V170" s="661"/>
      <c r="W170" s="661"/>
      <c r="X170" s="661"/>
      <c r="Y170" s="661"/>
      <c r="Z170" s="661"/>
      <c r="AA170" s="661"/>
      <c r="AB170" s="5"/>
      <c r="AC170" s="646"/>
      <c r="AD170" s="649"/>
      <c r="AE170" s="649"/>
      <c r="AF170" s="730"/>
      <c r="AG170" s="646"/>
      <c r="AH170" s="416">
        <f t="shared" si="68"/>
        <v>160</v>
      </c>
      <c r="AI170" s="416" t="str">
        <f t="shared" si="57"/>
        <v/>
      </c>
      <c r="AJ170" s="416" t="str">
        <f t="shared" si="58"/>
        <v/>
      </c>
      <c r="AK170" s="416" t="str">
        <f t="shared" si="66"/>
        <v/>
      </c>
      <c r="AL170" s="731"/>
      <c r="AM170" s="479"/>
      <c r="AN170" s="479"/>
      <c r="AO170" s="584"/>
      <c r="AP170" s="584"/>
      <c r="AQ170" s="584"/>
      <c r="AR170" s="585" t="str">
        <f t="shared" si="59"/>
        <v/>
      </c>
      <c r="AS170" s="585" t="str">
        <f t="shared" si="60"/>
        <v/>
      </c>
      <c r="AT170" s="479"/>
      <c r="AU170" s="479"/>
      <c r="AV170" s="587" t="str">
        <f t="shared" si="61"/>
        <v/>
      </c>
      <c r="AW170" s="587" t="str">
        <f t="shared" si="69"/>
        <v/>
      </c>
      <c r="AX170" s="587" t="str">
        <f t="shared" si="62"/>
        <v/>
      </c>
      <c r="AY170" s="587" t="str">
        <f t="shared" si="63"/>
        <v/>
      </c>
      <c r="AZ170" s="587" t="str">
        <f t="shared" si="64"/>
        <v/>
      </c>
      <c r="BA170" s="587" t="str">
        <f t="shared" si="65"/>
        <v/>
      </c>
      <c r="BB170" s="648"/>
      <c r="BC170" s="646"/>
      <c r="BD170" s="649"/>
      <c r="BE170"/>
      <c r="BF170"/>
    </row>
    <row r="171" spans="2:58" s="24" customFormat="1" ht="13.5" customHeight="1" x14ac:dyDescent="0.25">
      <c r="B171" s="734"/>
      <c r="D171" s="416">
        <f t="shared" si="67"/>
        <v>161</v>
      </c>
      <c r="E171" s="534"/>
      <c r="F171" s="534"/>
      <c r="G171" s="534"/>
      <c r="H171" s="484"/>
      <c r="I171" s="484"/>
      <c r="J171" s="484"/>
      <c r="K171" s="586"/>
      <c r="L171" s="583"/>
      <c r="M171" s="583"/>
      <c r="N171" s="583"/>
      <c r="O171" s="583"/>
      <c r="P171" s="583"/>
      <c r="Q171" s="902"/>
      <c r="R171" s="661"/>
      <c r="S171" s="661"/>
      <c r="T171" s="661"/>
      <c r="U171" s="661"/>
      <c r="V171" s="661"/>
      <c r="W171" s="661"/>
      <c r="X171" s="661"/>
      <c r="Y171" s="661"/>
      <c r="Z171" s="661"/>
      <c r="AA171" s="661"/>
      <c r="AB171" s="5"/>
      <c r="AC171" s="646"/>
      <c r="AD171" s="649"/>
      <c r="AE171" s="649"/>
      <c r="AF171" s="730"/>
      <c r="AG171" s="646"/>
      <c r="AH171" s="416">
        <f t="shared" si="68"/>
        <v>161</v>
      </c>
      <c r="AI171" s="416" t="str">
        <f t="shared" ref="AI171:AI190" si="70">IF(E171="","",E171)</f>
        <v/>
      </c>
      <c r="AJ171" s="416" t="str">
        <f t="shared" ref="AJ171:AJ190" si="71">IF(F171="","",F171)</f>
        <v/>
      </c>
      <c r="AK171" s="416" t="str">
        <f t="shared" si="66"/>
        <v/>
      </c>
      <c r="AL171" s="731"/>
      <c r="AM171" s="479"/>
      <c r="AN171" s="479"/>
      <c r="AO171" s="584"/>
      <c r="AP171" s="584"/>
      <c r="AQ171" s="584"/>
      <c r="AR171" s="585" t="str">
        <f t="shared" ref="AR171:AR190" si="72">IF(OR(H171="",I171="",K171=""),"",H171*3.6/1000*K171*AM171*AO171+I171*3.6/1000*K171*AN171*AP171)</f>
        <v/>
      </c>
      <c r="AS171" s="585" t="str">
        <f t="shared" ref="AS171:AS190" si="73">IF(OR(J171="",K171="",),"",J171/1000*K171*(AM171+AN171)*AQ171)</f>
        <v/>
      </c>
      <c r="AT171" s="479"/>
      <c r="AU171" s="479"/>
      <c r="AV171" s="587" t="str">
        <f t="shared" ref="AV171:AV190" si="74">IF(L171="○",IF(AT171="",AR171,AT171),"")</f>
        <v/>
      </c>
      <c r="AW171" s="587" t="str">
        <f t="shared" si="69"/>
        <v/>
      </c>
      <c r="AX171" s="587" t="str">
        <f t="shared" ref="AX171:AX190" si="75">IF(M171="○",IF(AT171="",AR171,AT171),"")</f>
        <v/>
      </c>
      <c r="AY171" s="587" t="str">
        <f t="shared" ref="AY171:AY190" si="76">IF(M171="○",IF(AU171="",AS171,AU171),"")</f>
        <v/>
      </c>
      <c r="AZ171" s="587" t="str">
        <f t="shared" ref="AZ171:AZ190" si="77">IF(N171="○",IF(AT171="",AR171,AT171),"")</f>
        <v/>
      </c>
      <c r="BA171" s="587" t="str">
        <f t="shared" ref="BA171:BA190" si="78">IF(N171="○",IF(AU171="",AS171,AU171),"")</f>
        <v/>
      </c>
      <c r="BB171" s="648"/>
      <c r="BC171" s="646"/>
      <c r="BD171" s="649"/>
      <c r="BE171"/>
      <c r="BF171"/>
    </row>
    <row r="172" spans="2:58" s="24" customFormat="1" ht="13.5" customHeight="1" x14ac:dyDescent="0.25">
      <c r="B172" s="734"/>
      <c r="D172" s="416">
        <f t="shared" si="67"/>
        <v>162</v>
      </c>
      <c r="E172" s="534"/>
      <c r="F172" s="534"/>
      <c r="G172" s="534"/>
      <c r="H172" s="484"/>
      <c r="I172" s="484"/>
      <c r="J172" s="484"/>
      <c r="K172" s="586"/>
      <c r="L172" s="583"/>
      <c r="M172" s="583"/>
      <c r="N172" s="583"/>
      <c r="O172" s="583"/>
      <c r="P172" s="583"/>
      <c r="Q172" s="902"/>
      <c r="R172" s="661"/>
      <c r="S172" s="661"/>
      <c r="T172" s="661"/>
      <c r="U172" s="661"/>
      <c r="V172" s="661"/>
      <c r="W172" s="661"/>
      <c r="X172" s="661"/>
      <c r="Y172" s="661"/>
      <c r="Z172" s="661"/>
      <c r="AA172" s="661"/>
      <c r="AB172" s="5"/>
      <c r="AC172" s="646"/>
      <c r="AD172" s="649"/>
      <c r="AE172" s="649"/>
      <c r="AF172" s="730"/>
      <c r="AG172" s="646"/>
      <c r="AH172" s="416">
        <f t="shared" si="68"/>
        <v>162</v>
      </c>
      <c r="AI172" s="416" t="str">
        <f t="shared" si="70"/>
        <v/>
      </c>
      <c r="AJ172" s="416" t="str">
        <f t="shared" si="71"/>
        <v/>
      </c>
      <c r="AK172" s="416" t="str">
        <f t="shared" si="66"/>
        <v/>
      </c>
      <c r="AL172" s="731"/>
      <c r="AM172" s="479"/>
      <c r="AN172" s="479"/>
      <c r="AO172" s="584"/>
      <c r="AP172" s="584"/>
      <c r="AQ172" s="584"/>
      <c r="AR172" s="585" t="str">
        <f t="shared" si="72"/>
        <v/>
      </c>
      <c r="AS172" s="585" t="str">
        <f t="shared" si="73"/>
        <v/>
      </c>
      <c r="AT172" s="479"/>
      <c r="AU172" s="479"/>
      <c r="AV172" s="587" t="str">
        <f t="shared" si="74"/>
        <v/>
      </c>
      <c r="AW172" s="587" t="str">
        <f t="shared" si="69"/>
        <v/>
      </c>
      <c r="AX172" s="587" t="str">
        <f t="shared" si="75"/>
        <v/>
      </c>
      <c r="AY172" s="587" t="str">
        <f t="shared" si="76"/>
        <v/>
      </c>
      <c r="AZ172" s="587" t="str">
        <f t="shared" si="77"/>
        <v/>
      </c>
      <c r="BA172" s="587" t="str">
        <f t="shared" si="78"/>
        <v/>
      </c>
      <c r="BB172" s="648"/>
      <c r="BC172" s="646"/>
      <c r="BD172" s="649"/>
      <c r="BE172"/>
      <c r="BF172"/>
    </row>
    <row r="173" spans="2:58" s="24" customFormat="1" ht="13.5" customHeight="1" x14ac:dyDescent="0.25">
      <c r="B173" s="734"/>
      <c r="D173" s="416">
        <f t="shared" si="67"/>
        <v>163</v>
      </c>
      <c r="E173" s="534"/>
      <c r="F173" s="534"/>
      <c r="G173" s="534"/>
      <c r="H173" s="484"/>
      <c r="I173" s="484"/>
      <c r="J173" s="484"/>
      <c r="K173" s="586"/>
      <c r="L173" s="583"/>
      <c r="M173" s="583"/>
      <c r="N173" s="583"/>
      <c r="O173" s="583"/>
      <c r="P173" s="583"/>
      <c r="Q173" s="902"/>
      <c r="R173" s="661"/>
      <c r="S173" s="661"/>
      <c r="T173" s="661"/>
      <c r="U173" s="661"/>
      <c r="V173" s="661"/>
      <c r="W173" s="661"/>
      <c r="X173" s="661"/>
      <c r="Y173" s="661"/>
      <c r="Z173" s="661"/>
      <c r="AA173" s="661"/>
      <c r="AB173" s="5"/>
      <c r="AC173" s="646"/>
      <c r="AD173" s="649"/>
      <c r="AE173" s="649"/>
      <c r="AF173" s="730"/>
      <c r="AG173" s="646"/>
      <c r="AH173" s="416">
        <f t="shared" si="68"/>
        <v>163</v>
      </c>
      <c r="AI173" s="416" t="str">
        <f t="shared" si="70"/>
        <v/>
      </c>
      <c r="AJ173" s="416" t="str">
        <f t="shared" si="71"/>
        <v/>
      </c>
      <c r="AK173" s="416" t="str">
        <f t="shared" si="66"/>
        <v/>
      </c>
      <c r="AL173" s="731"/>
      <c r="AM173" s="479"/>
      <c r="AN173" s="479"/>
      <c r="AO173" s="584"/>
      <c r="AP173" s="584"/>
      <c r="AQ173" s="584"/>
      <c r="AR173" s="585" t="str">
        <f t="shared" si="72"/>
        <v/>
      </c>
      <c r="AS173" s="585" t="str">
        <f t="shared" si="73"/>
        <v/>
      </c>
      <c r="AT173" s="479"/>
      <c r="AU173" s="479"/>
      <c r="AV173" s="587" t="str">
        <f t="shared" si="74"/>
        <v/>
      </c>
      <c r="AW173" s="587" t="str">
        <f t="shared" si="69"/>
        <v/>
      </c>
      <c r="AX173" s="587" t="str">
        <f t="shared" si="75"/>
        <v/>
      </c>
      <c r="AY173" s="587" t="str">
        <f t="shared" si="76"/>
        <v/>
      </c>
      <c r="AZ173" s="587" t="str">
        <f t="shared" si="77"/>
        <v/>
      </c>
      <c r="BA173" s="587" t="str">
        <f t="shared" si="78"/>
        <v/>
      </c>
      <c r="BB173" s="648"/>
      <c r="BC173" s="646"/>
      <c r="BD173" s="649"/>
      <c r="BE173"/>
      <c r="BF173"/>
    </row>
    <row r="174" spans="2:58" s="24" customFormat="1" ht="13.5" customHeight="1" x14ac:dyDescent="0.25">
      <c r="B174" s="734"/>
      <c r="D174" s="416">
        <f t="shared" si="67"/>
        <v>164</v>
      </c>
      <c r="E174" s="534"/>
      <c r="F174" s="534"/>
      <c r="G174" s="534"/>
      <c r="H174" s="484"/>
      <c r="I174" s="484"/>
      <c r="J174" s="484"/>
      <c r="K174" s="586"/>
      <c r="L174" s="583"/>
      <c r="M174" s="583"/>
      <c r="N174" s="583"/>
      <c r="O174" s="583"/>
      <c r="P174" s="583"/>
      <c r="Q174" s="902"/>
      <c r="R174" s="661"/>
      <c r="S174" s="661"/>
      <c r="T174" s="661"/>
      <c r="U174" s="661"/>
      <c r="V174" s="661"/>
      <c r="W174" s="661"/>
      <c r="X174" s="661"/>
      <c r="Y174" s="661"/>
      <c r="Z174" s="661"/>
      <c r="AA174" s="661"/>
      <c r="AB174" s="5"/>
      <c r="AC174" s="646"/>
      <c r="AD174" s="649"/>
      <c r="AE174" s="649"/>
      <c r="AF174" s="730"/>
      <c r="AG174" s="646"/>
      <c r="AH174" s="416">
        <f t="shared" si="68"/>
        <v>164</v>
      </c>
      <c r="AI174" s="416" t="str">
        <f t="shared" si="70"/>
        <v/>
      </c>
      <c r="AJ174" s="416" t="str">
        <f t="shared" si="71"/>
        <v/>
      </c>
      <c r="AK174" s="416" t="str">
        <f t="shared" si="66"/>
        <v/>
      </c>
      <c r="AL174" s="731"/>
      <c r="AM174" s="479"/>
      <c r="AN174" s="479"/>
      <c r="AO174" s="584"/>
      <c r="AP174" s="584"/>
      <c r="AQ174" s="584"/>
      <c r="AR174" s="585" t="str">
        <f t="shared" si="72"/>
        <v/>
      </c>
      <c r="AS174" s="585" t="str">
        <f t="shared" si="73"/>
        <v/>
      </c>
      <c r="AT174" s="479"/>
      <c r="AU174" s="479"/>
      <c r="AV174" s="587" t="str">
        <f t="shared" si="74"/>
        <v/>
      </c>
      <c r="AW174" s="587" t="str">
        <f t="shared" si="69"/>
        <v/>
      </c>
      <c r="AX174" s="587" t="str">
        <f t="shared" si="75"/>
        <v/>
      </c>
      <c r="AY174" s="587" t="str">
        <f t="shared" si="76"/>
        <v/>
      </c>
      <c r="AZ174" s="587" t="str">
        <f t="shared" si="77"/>
        <v/>
      </c>
      <c r="BA174" s="587" t="str">
        <f t="shared" si="78"/>
        <v/>
      </c>
      <c r="BB174" s="648"/>
      <c r="BC174" s="646"/>
      <c r="BD174" s="649"/>
      <c r="BE174"/>
      <c r="BF174"/>
    </row>
    <row r="175" spans="2:58" s="24" customFormat="1" ht="13.5" customHeight="1" x14ac:dyDescent="0.25">
      <c r="B175" s="734"/>
      <c r="D175" s="416">
        <f t="shared" si="67"/>
        <v>165</v>
      </c>
      <c r="E175" s="534"/>
      <c r="F175" s="534"/>
      <c r="G175" s="534"/>
      <c r="H175" s="484"/>
      <c r="I175" s="484"/>
      <c r="J175" s="484"/>
      <c r="K175" s="586"/>
      <c r="L175" s="583"/>
      <c r="M175" s="583"/>
      <c r="N175" s="583"/>
      <c r="O175" s="583"/>
      <c r="P175" s="583"/>
      <c r="Q175" s="902"/>
      <c r="R175" s="661"/>
      <c r="S175" s="661"/>
      <c r="T175" s="661"/>
      <c r="U175" s="661"/>
      <c r="V175" s="661"/>
      <c r="W175" s="661"/>
      <c r="X175" s="661"/>
      <c r="Y175" s="661"/>
      <c r="Z175" s="661"/>
      <c r="AA175" s="661"/>
      <c r="AB175" s="5"/>
      <c r="AC175" s="646"/>
      <c r="AD175" s="649"/>
      <c r="AE175" s="649"/>
      <c r="AF175" s="730"/>
      <c r="AG175" s="646"/>
      <c r="AH175" s="416">
        <f t="shared" si="68"/>
        <v>165</v>
      </c>
      <c r="AI175" s="416" t="str">
        <f t="shared" si="70"/>
        <v/>
      </c>
      <c r="AJ175" s="416" t="str">
        <f t="shared" si="71"/>
        <v/>
      </c>
      <c r="AK175" s="416" t="str">
        <f t="shared" si="66"/>
        <v/>
      </c>
      <c r="AL175" s="731"/>
      <c r="AM175" s="479"/>
      <c r="AN175" s="479"/>
      <c r="AO175" s="584"/>
      <c r="AP175" s="584"/>
      <c r="AQ175" s="584"/>
      <c r="AR175" s="585" t="str">
        <f t="shared" si="72"/>
        <v/>
      </c>
      <c r="AS175" s="585" t="str">
        <f t="shared" si="73"/>
        <v/>
      </c>
      <c r="AT175" s="479"/>
      <c r="AU175" s="479"/>
      <c r="AV175" s="587" t="str">
        <f t="shared" si="74"/>
        <v/>
      </c>
      <c r="AW175" s="587" t="str">
        <f t="shared" si="69"/>
        <v/>
      </c>
      <c r="AX175" s="587" t="str">
        <f t="shared" si="75"/>
        <v/>
      </c>
      <c r="AY175" s="587" t="str">
        <f t="shared" si="76"/>
        <v/>
      </c>
      <c r="AZ175" s="587" t="str">
        <f t="shared" si="77"/>
        <v/>
      </c>
      <c r="BA175" s="587" t="str">
        <f t="shared" si="78"/>
        <v/>
      </c>
      <c r="BB175" s="648"/>
      <c r="BC175" s="646"/>
      <c r="BD175" s="649"/>
      <c r="BE175"/>
      <c r="BF175"/>
    </row>
    <row r="176" spans="2:58" s="24" customFormat="1" ht="13.5" customHeight="1" x14ac:dyDescent="0.25">
      <c r="B176" s="734"/>
      <c r="D176" s="416">
        <f t="shared" si="67"/>
        <v>166</v>
      </c>
      <c r="E176" s="534"/>
      <c r="F176" s="534"/>
      <c r="G176" s="534"/>
      <c r="H176" s="484"/>
      <c r="I176" s="484"/>
      <c r="J176" s="484"/>
      <c r="K176" s="586"/>
      <c r="L176" s="583"/>
      <c r="M176" s="583"/>
      <c r="N176" s="583"/>
      <c r="O176" s="583"/>
      <c r="P176" s="583"/>
      <c r="Q176" s="902"/>
      <c r="R176" s="661"/>
      <c r="S176" s="661"/>
      <c r="T176" s="661"/>
      <c r="U176" s="661"/>
      <c r="V176" s="661"/>
      <c r="W176" s="661"/>
      <c r="X176" s="661"/>
      <c r="Y176" s="661"/>
      <c r="Z176" s="661"/>
      <c r="AA176" s="661"/>
      <c r="AB176" s="5"/>
      <c r="AC176" s="646"/>
      <c r="AD176" s="649"/>
      <c r="AE176" s="649"/>
      <c r="AF176" s="730"/>
      <c r="AG176" s="646"/>
      <c r="AH176" s="416">
        <f t="shared" si="68"/>
        <v>166</v>
      </c>
      <c r="AI176" s="416" t="str">
        <f t="shared" si="70"/>
        <v/>
      </c>
      <c r="AJ176" s="416" t="str">
        <f t="shared" si="71"/>
        <v/>
      </c>
      <c r="AK176" s="416" t="str">
        <f t="shared" si="66"/>
        <v/>
      </c>
      <c r="AL176" s="731"/>
      <c r="AM176" s="479"/>
      <c r="AN176" s="479"/>
      <c r="AO176" s="584"/>
      <c r="AP176" s="584"/>
      <c r="AQ176" s="584"/>
      <c r="AR176" s="585" t="str">
        <f t="shared" si="72"/>
        <v/>
      </c>
      <c r="AS176" s="585" t="str">
        <f t="shared" si="73"/>
        <v/>
      </c>
      <c r="AT176" s="479"/>
      <c r="AU176" s="479"/>
      <c r="AV176" s="587" t="str">
        <f t="shared" si="74"/>
        <v/>
      </c>
      <c r="AW176" s="587" t="str">
        <f t="shared" si="69"/>
        <v/>
      </c>
      <c r="AX176" s="587" t="str">
        <f t="shared" si="75"/>
        <v/>
      </c>
      <c r="AY176" s="587" t="str">
        <f t="shared" si="76"/>
        <v/>
      </c>
      <c r="AZ176" s="587" t="str">
        <f t="shared" si="77"/>
        <v/>
      </c>
      <c r="BA176" s="587" t="str">
        <f t="shared" si="78"/>
        <v/>
      </c>
      <c r="BB176" s="648"/>
      <c r="BC176" s="646"/>
      <c r="BD176" s="649"/>
      <c r="BE176"/>
      <c r="BF176"/>
    </row>
    <row r="177" spans="2:61" s="24" customFormat="1" ht="13.5" customHeight="1" x14ac:dyDescent="0.25">
      <c r="B177" s="734"/>
      <c r="D177" s="416">
        <f t="shared" si="67"/>
        <v>167</v>
      </c>
      <c r="E177" s="534"/>
      <c r="F177" s="534"/>
      <c r="G177" s="534"/>
      <c r="H177" s="484"/>
      <c r="I177" s="484"/>
      <c r="J177" s="484"/>
      <c r="K177" s="586"/>
      <c r="L177" s="583"/>
      <c r="M177" s="583"/>
      <c r="N177" s="583"/>
      <c r="O177" s="583"/>
      <c r="P177" s="583"/>
      <c r="Q177" s="902"/>
      <c r="R177" s="661"/>
      <c r="S177" s="661"/>
      <c r="T177" s="661"/>
      <c r="U177" s="661"/>
      <c r="V177" s="661"/>
      <c r="W177" s="661"/>
      <c r="X177" s="661"/>
      <c r="Y177" s="661"/>
      <c r="Z177" s="661"/>
      <c r="AA177" s="661"/>
      <c r="AB177" s="5"/>
      <c r="AC177" s="646"/>
      <c r="AD177" s="649"/>
      <c r="AE177" s="649"/>
      <c r="AF177" s="730"/>
      <c r="AG177" s="646"/>
      <c r="AH177" s="416">
        <f t="shared" si="68"/>
        <v>167</v>
      </c>
      <c r="AI177" s="416" t="str">
        <f t="shared" si="70"/>
        <v/>
      </c>
      <c r="AJ177" s="416" t="str">
        <f t="shared" si="71"/>
        <v/>
      </c>
      <c r="AK177" s="416" t="str">
        <f t="shared" si="66"/>
        <v/>
      </c>
      <c r="AL177" s="731"/>
      <c r="AM177" s="479"/>
      <c r="AN177" s="479"/>
      <c r="AO177" s="584"/>
      <c r="AP177" s="584"/>
      <c r="AQ177" s="584"/>
      <c r="AR177" s="585" t="str">
        <f t="shared" si="72"/>
        <v/>
      </c>
      <c r="AS177" s="585" t="str">
        <f t="shared" si="73"/>
        <v/>
      </c>
      <c r="AT177" s="479"/>
      <c r="AU177" s="479"/>
      <c r="AV177" s="587" t="str">
        <f t="shared" si="74"/>
        <v/>
      </c>
      <c r="AW177" s="587" t="str">
        <f t="shared" si="69"/>
        <v/>
      </c>
      <c r="AX177" s="587" t="str">
        <f t="shared" si="75"/>
        <v/>
      </c>
      <c r="AY177" s="587" t="str">
        <f t="shared" si="76"/>
        <v/>
      </c>
      <c r="AZ177" s="587" t="str">
        <f t="shared" si="77"/>
        <v/>
      </c>
      <c r="BA177" s="587" t="str">
        <f t="shared" si="78"/>
        <v/>
      </c>
      <c r="BB177" s="648"/>
      <c r="BC177" s="646"/>
      <c r="BD177" s="649"/>
      <c r="BE177"/>
      <c r="BF177"/>
    </row>
    <row r="178" spans="2:61" s="24" customFormat="1" ht="13.5" customHeight="1" x14ac:dyDescent="0.25">
      <c r="B178" s="734"/>
      <c r="D178" s="416">
        <f t="shared" si="67"/>
        <v>168</v>
      </c>
      <c r="E178" s="534"/>
      <c r="F178" s="534"/>
      <c r="G178" s="534"/>
      <c r="H178" s="484"/>
      <c r="I178" s="484"/>
      <c r="J178" s="484"/>
      <c r="K178" s="586"/>
      <c r="L178" s="583"/>
      <c r="M178" s="583"/>
      <c r="N178" s="583"/>
      <c r="O178" s="583"/>
      <c r="P178" s="583"/>
      <c r="Q178" s="902"/>
      <c r="R178" s="661"/>
      <c r="S178" s="661"/>
      <c r="T178" s="661"/>
      <c r="U178" s="661"/>
      <c r="V178" s="661"/>
      <c r="W178" s="661"/>
      <c r="X178" s="661"/>
      <c r="Y178" s="661"/>
      <c r="Z178" s="661"/>
      <c r="AA178" s="661"/>
      <c r="AB178" s="5"/>
      <c r="AC178" s="646"/>
      <c r="AD178" s="649"/>
      <c r="AE178" s="649"/>
      <c r="AF178" s="730"/>
      <c r="AG178" s="646"/>
      <c r="AH178" s="416">
        <f t="shared" si="68"/>
        <v>168</v>
      </c>
      <c r="AI178" s="416" t="str">
        <f t="shared" si="70"/>
        <v/>
      </c>
      <c r="AJ178" s="416" t="str">
        <f t="shared" si="71"/>
        <v/>
      </c>
      <c r="AK178" s="416" t="str">
        <f t="shared" si="66"/>
        <v/>
      </c>
      <c r="AL178" s="731"/>
      <c r="AM178" s="479"/>
      <c r="AN178" s="479"/>
      <c r="AO178" s="584"/>
      <c r="AP178" s="584"/>
      <c r="AQ178" s="584"/>
      <c r="AR178" s="585" t="str">
        <f t="shared" si="72"/>
        <v/>
      </c>
      <c r="AS178" s="585" t="str">
        <f t="shared" si="73"/>
        <v/>
      </c>
      <c r="AT178" s="479"/>
      <c r="AU178" s="479"/>
      <c r="AV178" s="587" t="str">
        <f t="shared" si="74"/>
        <v/>
      </c>
      <c r="AW178" s="587" t="str">
        <f t="shared" si="69"/>
        <v/>
      </c>
      <c r="AX178" s="587" t="str">
        <f t="shared" si="75"/>
        <v/>
      </c>
      <c r="AY178" s="587" t="str">
        <f t="shared" si="76"/>
        <v/>
      </c>
      <c r="AZ178" s="587" t="str">
        <f t="shared" si="77"/>
        <v/>
      </c>
      <c r="BA178" s="587" t="str">
        <f t="shared" si="78"/>
        <v/>
      </c>
      <c r="BB178" s="648"/>
      <c r="BC178" s="646"/>
      <c r="BD178" s="649"/>
      <c r="BE178"/>
      <c r="BF178"/>
    </row>
    <row r="179" spans="2:61" s="24" customFormat="1" ht="13.5" customHeight="1" x14ac:dyDescent="0.25">
      <c r="B179" s="734"/>
      <c r="D179" s="416">
        <f t="shared" si="67"/>
        <v>169</v>
      </c>
      <c r="E179" s="534"/>
      <c r="F179" s="534"/>
      <c r="G179" s="534"/>
      <c r="H179" s="484"/>
      <c r="I179" s="484"/>
      <c r="J179" s="484"/>
      <c r="K179" s="586"/>
      <c r="L179" s="583"/>
      <c r="M179" s="583"/>
      <c r="N179" s="583"/>
      <c r="O179" s="583"/>
      <c r="P179" s="583"/>
      <c r="Q179" s="902"/>
      <c r="R179" s="661"/>
      <c r="S179" s="661"/>
      <c r="T179" s="661"/>
      <c r="U179" s="661"/>
      <c r="V179" s="661"/>
      <c r="W179" s="661"/>
      <c r="X179" s="661"/>
      <c r="Y179" s="661"/>
      <c r="Z179" s="661"/>
      <c r="AA179" s="661"/>
      <c r="AB179" s="5"/>
      <c r="AC179" s="646"/>
      <c r="AD179" s="649"/>
      <c r="AE179" s="649"/>
      <c r="AF179" s="730"/>
      <c r="AG179" s="646"/>
      <c r="AH179" s="416">
        <f t="shared" si="68"/>
        <v>169</v>
      </c>
      <c r="AI179" s="416" t="str">
        <f t="shared" si="70"/>
        <v/>
      </c>
      <c r="AJ179" s="416" t="str">
        <f t="shared" si="71"/>
        <v/>
      </c>
      <c r="AK179" s="416" t="str">
        <f t="shared" si="66"/>
        <v/>
      </c>
      <c r="AL179" s="731"/>
      <c r="AM179" s="479"/>
      <c r="AN179" s="479"/>
      <c r="AO179" s="584"/>
      <c r="AP179" s="584"/>
      <c r="AQ179" s="584"/>
      <c r="AR179" s="585" t="str">
        <f t="shared" si="72"/>
        <v/>
      </c>
      <c r="AS179" s="585" t="str">
        <f t="shared" si="73"/>
        <v/>
      </c>
      <c r="AT179" s="479"/>
      <c r="AU179" s="479"/>
      <c r="AV179" s="587" t="str">
        <f t="shared" si="74"/>
        <v/>
      </c>
      <c r="AW179" s="587" t="str">
        <f t="shared" si="69"/>
        <v/>
      </c>
      <c r="AX179" s="587" t="str">
        <f t="shared" si="75"/>
        <v/>
      </c>
      <c r="AY179" s="587" t="str">
        <f t="shared" si="76"/>
        <v/>
      </c>
      <c r="AZ179" s="587" t="str">
        <f t="shared" si="77"/>
        <v/>
      </c>
      <c r="BA179" s="587" t="str">
        <f t="shared" si="78"/>
        <v/>
      </c>
      <c r="BB179" s="648"/>
      <c r="BC179" s="646"/>
      <c r="BD179" s="649"/>
      <c r="BE179"/>
      <c r="BF179"/>
    </row>
    <row r="180" spans="2:61" s="24" customFormat="1" ht="13.5" customHeight="1" x14ac:dyDescent="0.25">
      <c r="B180" s="734"/>
      <c r="D180" s="416">
        <f t="shared" si="67"/>
        <v>170</v>
      </c>
      <c r="E180" s="534"/>
      <c r="F180" s="534"/>
      <c r="G180" s="534"/>
      <c r="H180" s="484"/>
      <c r="I180" s="484"/>
      <c r="J180" s="484"/>
      <c r="K180" s="586"/>
      <c r="L180" s="583"/>
      <c r="M180" s="583"/>
      <c r="N180" s="583"/>
      <c r="O180" s="583"/>
      <c r="P180" s="583"/>
      <c r="Q180" s="902"/>
      <c r="R180" s="661"/>
      <c r="S180" s="661"/>
      <c r="T180" s="661"/>
      <c r="U180" s="661"/>
      <c r="V180" s="661"/>
      <c r="W180" s="661"/>
      <c r="X180" s="661"/>
      <c r="Y180" s="661"/>
      <c r="Z180" s="661"/>
      <c r="AA180" s="661"/>
      <c r="AB180" s="5"/>
      <c r="AC180" s="646"/>
      <c r="AD180" s="649"/>
      <c r="AE180" s="649"/>
      <c r="AF180" s="730"/>
      <c r="AG180" s="646"/>
      <c r="AH180" s="416">
        <f t="shared" si="68"/>
        <v>170</v>
      </c>
      <c r="AI180" s="416" t="str">
        <f t="shared" si="70"/>
        <v/>
      </c>
      <c r="AJ180" s="416" t="str">
        <f t="shared" si="71"/>
        <v/>
      </c>
      <c r="AK180" s="416" t="str">
        <f t="shared" si="66"/>
        <v/>
      </c>
      <c r="AL180" s="731"/>
      <c r="AM180" s="479"/>
      <c r="AN180" s="479"/>
      <c r="AO180" s="584"/>
      <c r="AP180" s="584"/>
      <c r="AQ180" s="584"/>
      <c r="AR180" s="585" t="str">
        <f t="shared" si="72"/>
        <v/>
      </c>
      <c r="AS180" s="585" t="str">
        <f t="shared" si="73"/>
        <v/>
      </c>
      <c r="AT180" s="479"/>
      <c r="AU180" s="479"/>
      <c r="AV180" s="587" t="str">
        <f t="shared" si="74"/>
        <v/>
      </c>
      <c r="AW180" s="587" t="str">
        <f t="shared" si="69"/>
        <v/>
      </c>
      <c r="AX180" s="587" t="str">
        <f t="shared" si="75"/>
        <v/>
      </c>
      <c r="AY180" s="587" t="str">
        <f t="shared" si="76"/>
        <v/>
      </c>
      <c r="AZ180" s="587" t="str">
        <f t="shared" si="77"/>
        <v/>
      </c>
      <c r="BA180" s="587" t="str">
        <f t="shared" si="78"/>
        <v/>
      </c>
      <c r="BB180" s="648"/>
      <c r="BC180" s="646"/>
      <c r="BD180" s="649"/>
      <c r="BE180"/>
      <c r="BF180"/>
    </row>
    <row r="181" spans="2:61" s="24" customFormat="1" ht="13.5" customHeight="1" x14ac:dyDescent="0.25">
      <c r="B181" s="734"/>
      <c r="D181" s="416">
        <f t="shared" si="67"/>
        <v>171</v>
      </c>
      <c r="E181" s="534"/>
      <c r="F181" s="534"/>
      <c r="G181" s="534"/>
      <c r="H181" s="484"/>
      <c r="I181" s="484"/>
      <c r="J181" s="484"/>
      <c r="K181" s="586"/>
      <c r="L181" s="583"/>
      <c r="M181" s="583"/>
      <c r="N181" s="583"/>
      <c r="O181" s="583"/>
      <c r="P181" s="583"/>
      <c r="Q181" s="902"/>
      <c r="R181" s="661"/>
      <c r="S181" s="661"/>
      <c r="T181" s="661"/>
      <c r="U181" s="661"/>
      <c r="V181" s="661"/>
      <c r="W181" s="661"/>
      <c r="X181" s="661"/>
      <c r="Y181" s="661"/>
      <c r="Z181" s="661"/>
      <c r="AA181" s="661"/>
      <c r="AB181" s="5"/>
      <c r="AC181" s="646"/>
      <c r="AD181" s="649"/>
      <c r="AE181" s="649"/>
      <c r="AF181" s="730"/>
      <c r="AG181" s="646"/>
      <c r="AH181" s="416">
        <f t="shared" si="68"/>
        <v>171</v>
      </c>
      <c r="AI181" s="416" t="str">
        <f t="shared" si="70"/>
        <v/>
      </c>
      <c r="AJ181" s="416" t="str">
        <f t="shared" si="71"/>
        <v/>
      </c>
      <c r="AK181" s="416" t="str">
        <f t="shared" si="66"/>
        <v/>
      </c>
      <c r="AL181" s="731"/>
      <c r="AM181" s="479"/>
      <c r="AN181" s="479"/>
      <c r="AO181" s="584"/>
      <c r="AP181" s="584"/>
      <c r="AQ181" s="584"/>
      <c r="AR181" s="585" t="str">
        <f t="shared" si="72"/>
        <v/>
      </c>
      <c r="AS181" s="585" t="str">
        <f t="shared" si="73"/>
        <v/>
      </c>
      <c r="AT181" s="479"/>
      <c r="AU181" s="479"/>
      <c r="AV181" s="587" t="str">
        <f t="shared" si="74"/>
        <v/>
      </c>
      <c r="AW181" s="587" t="str">
        <f t="shared" si="69"/>
        <v/>
      </c>
      <c r="AX181" s="587" t="str">
        <f t="shared" si="75"/>
        <v/>
      </c>
      <c r="AY181" s="587" t="str">
        <f t="shared" si="76"/>
        <v/>
      </c>
      <c r="AZ181" s="587" t="str">
        <f t="shared" si="77"/>
        <v/>
      </c>
      <c r="BA181" s="587" t="str">
        <f t="shared" si="78"/>
        <v/>
      </c>
      <c r="BB181" s="648"/>
      <c r="BC181" s="646"/>
      <c r="BD181" s="649"/>
      <c r="BE181"/>
      <c r="BF181"/>
    </row>
    <row r="182" spans="2:61" s="24" customFormat="1" ht="13.5" customHeight="1" x14ac:dyDescent="0.25">
      <c r="B182" s="734"/>
      <c r="D182" s="416">
        <f t="shared" si="67"/>
        <v>172</v>
      </c>
      <c r="E182" s="534"/>
      <c r="F182" s="534"/>
      <c r="G182" s="534"/>
      <c r="H182" s="484"/>
      <c r="I182" s="484"/>
      <c r="J182" s="484"/>
      <c r="K182" s="586"/>
      <c r="L182" s="583"/>
      <c r="M182" s="583"/>
      <c r="N182" s="583"/>
      <c r="O182" s="583"/>
      <c r="P182" s="583"/>
      <c r="Q182" s="902"/>
      <c r="R182" s="661"/>
      <c r="S182" s="661"/>
      <c r="T182" s="661"/>
      <c r="U182" s="661"/>
      <c r="V182" s="661"/>
      <c r="W182" s="661"/>
      <c r="X182" s="661"/>
      <c r="Y182" s="661"/>
      <c r="Z182" s="661"/>
      <c r="AA182" s="661"/>
      <c r="AB182" s="5"/>
      <c r="AC182" s="646"/>
      <c r="AD182" s="649"/>
      <c r="AE182" s="649"/>
      <c r="AF182" s="730"/>
      <c r="AG182" s="646"/>
      <c r="AH182" s="416">
        <f t="shared" si="68"/>
        <v>172</v>
      </c>
      <c r="AI182" s="416" t="str">
        <f t="shared" si="70"/>
        <v/>
      </c>
      <c r="AJ182" s="416" t="str">
        <f t="shared" si="71"/>
        <v/>
      </c>
      <c r="AK182" s="416" t="str">
        <f t="shared" si="66"/>
        <v/>
      </c>
      <c r="AL182" s="731"/>
      <c r="AM182" s="479"/>
      <c r="AN182" s="479"/>
      <c r="AO182" s="584"/>
      <c r="AP182" s="584"/>
      <c r="AQ182" s="584"/>
      <c r="AR182" s="585" t="str">
        <f t="shared" si="72"/>
        <v/>
      </c>
      <c r="AS182" s="585" t="str">
        <f t="shared" si="73"/>
        <v/>
      </c>
      <c r="AT182" s="479"/>
      <c r="AU182" s="479"/>
      <c r="AV182" s="587" t="str">
        <f t="shared" si="74"/>
        <v/>
      </c>
      <c r="AW182" s="587" t="str">
        <f t="shared" si="69"/>
        <v/>
      </c>
      <c r="AX182" s="587" t="str">
        <f t="shared" si="75"/>
        <v/>
      </c>
      <c r="AY182" s="587" t="str">
        <f t="shared" si="76"/>
        <v/>
      </c>
      <c r="AZ182" s="587" t="str">
        <f t="shared" si="77"/>
        <v/>
      </c>
      <c r="BA182" s="587" t="str">
        <f t="shared" si="78"/>
        <v/>
      </c>
      <c r="BB182" s="648"/>
      <c r="BC182" s="646"/>
      <c r="BD182" s="649"/>
      <c r="BE182"/>
      <c r="BF182"/>
    </row>
    <row r="183" spans="2:61" s="24" customFormat="1" ht="13.5" customHeight="1" x14ac:dyDescent="0.25">
      <c r="B183" s="734"/>
      <c r="D183" s="416">
        <f t="shared" si="67"/>
        <v>173</v>
      </c>
      <c r="E183" s="534"/>
      <c r="F183" s="534"/>
      <c r="G183" s="534"/>
      <c r="H183" s="484"/>
      <c r="I183" s="484"/>
      <c r="J183" s="484"/>
      <c r="K183" s="586"/>
      <c r="L183" s="583"/>
      <c r="M183" s="583"/>
      <c r="N183" s="583"/>
      <c r="O183" s="583"/>
      <c r="P183" s="583"/>
      <c r="Q183" s="902"/>
      <c r="R183" s="661"/>
      <c r="S183" s="661"/>
      <c r="T183" s="661"/>
      <c r="U183" s="661"/>
      <c r="V183" s="661"/>
      <c r="W183" s="661"/>
      <c r="X183" s="661"/>
      <c r="Y183" s="661"/>
      <c r="Z183" s="661"/>
      <c r="AA183" s="661"/>
      <c r="AB183" s="5"/>
      <c r="AC183" s="646"/>
      <c r="AD183" s="649"/>
      <c r="AE183" s="649"/>
      <c r="AF183" s="730"/>
      <c r="AG183" s="646"/>
      <c r="AH183" s="416">
        <f t="shared" si="68"/>
        <v>173</v>
      </c>
      <c r="AI183" s="416" t="str">
        <f t="shared" si="70"/>
        <v/>
      </c>
      <c r="AJ183" s="416" t="str">
        <f t="shared" si="71"/>
        <v/>
      </c>
      <c r="AK183" s="416" t="str">
        <f t="shared" si="66"/>
        <v/>
      </c>
      <c r="AL183" s="731"/>
      <c r="AM183" s="479"/>
      <c r="AN183" s="479"/>
      <c r="AO183" s="584"/>
      <c r="AP183" s="584"/>
      <c r="AQ183" s="584"/>
      <c r="AR183" s="585" t="str">
        <f t="shared" si="72"/>
        <v/>
      </c>
      <c r="AS183" s="585" t="str">
        <f t="shared" si="73"/>
        <v/>
      </c>
      <c r="AT183" s="479"/>
      <c r="AU183" s="479"/>
      <c r="AV183" s="587" t="str">
        <f t="shared" si="74"/>
        <v/>
      </c>
      <c r="AW183" s="587" t="str">
        <f t="shared" si="69"/>
        <v/>
      </c>
      <c r="AX183" s="587" t="str">
        <f t="shared" si="75"/>
        <v/>
      </c>
      <c r="AY183" s="587" t="str">
        <f t="shared" si="76"/>
        <v/>
      </c>
      <c r="AZ183" s="587" t="str">
        <f t="shared" si="77"/>
        <v/>
      </c>
      <c r="BA183" s="587" t="str">
        <f t="shared" si="78"/>
        <v/>
      </c>
      <c r="BB183" s="648"/>
      <c r="BC183" s="646"/>
      <c r="BD183" s="649"/>
      <c r="BE183"/>
      <c r="BF183"/>
    </row>
    <row r="184" spans="2:61" s="24" customFormat="1" ht="13.5" customHeight="1" x14ac:dyDescent="0.25">
      <c r="B184" s="734"/>
      <c r="D184" s="416">
        <f t="shared" si="67"/>
        <v>174</v>
      </c>
      <c r="E184" s="534"/>
      <c r="F184" s="534"/>
      <c r="G184" s="534"/>
      <c r="H184" s="484"/>
      <c r="I184" s="484"/>
      <c r="J184" s="484"/>
      <c r="K184" s="586"/>
      <c r="L184" s="583"/>
      <c r="M184" s="583"/>
      <c r="N184" s="583"/>
      <c r="O184" s="583"/>
      <c r="P184" s="583"/>
      <c r="Q184" s="902"/>
      <c r="R184" s="661"/>
      <c r="S184" s="661"/>
      <c r="T184" s="661"/>
      <c r="U184" s="661"/>
      <c r="V184" s="661"/>
      <c r="W184" s="661"/>
      <c r="X184" s="661"/>
      <c r="Y184" s="661"/>
      <c r="Z184" s="661"/>
      <c r="AA184" s="661"/>
      <c r="AB184" s="5"/>
      <c r="AC184" s="646"/>
      <c r="AD184" s="649"/>
      <c r="AE184" s="649"/>
      <c r="AF184" s="730"/>
      <c r="AG184" s="646"/>
      <c r="AH184" s="416">
        <f t="shared" si="68"/>
        <v>174</v>
      </c>
      <c r="AI184" s="416" t="str">
        <f t="shared" si="70"/>
        <v/>
      </c>
      <c r="AJ184" s="416" t="str">
        <f t="shared" si="71"/>
        <v/>
      </c>
      <c r="AK184" s="416" t="str">
        <f t="shared" si="66"/>
        <v/>
      </c>
      <c r="AL184" s="731"/>
      <c r="AM184" s="479"/>
      <c r="AN184" s="479"/>
      <c r="AO184" s="584"/>
      <c r="AP184" s="584"/>
      <c r="AQ184" s="584"/>
      <c r="AR184" s="585" t="str">
        <f t="shared" si="72"/>
        <v/>
      </c>
      <c r="AS184" s="585" t="str">
        <f t="shared" si="73"/>
        <v/>
      </c>
      <c r="AT184" s="479"/>
      <c r="AU184" s="479"/>
      <c r="AV184" s="587" t="str">
        <f t="shared" si="74"/>
        <v/>
      </c>
      <c r="AW184" s="587" t="str">
        <f t="shared" si="69"/>
        <v/>
      </c>
      <c r="AX184" s="587" t="str">
        <f t="shared" si="75"/>
        <v/>
      </c>
      <c r="AY184" s="587" t="str">
        <f t="shared" si="76"/>
        <v/>
      </c>
      <c r="AZ184" s="587" t="str">
        <f t="shared" si="77"/>
        <v/>
      </c>
      <c r="BA184" s="587" t="str">
        <f t="shared" si="78"/>
        <v/>
      </c>
      <c r="BB184" s="648"/>
      <c r="BC184" s="646"/>
      <c r="BD184" s="649"/>
      <c r="BE184"/>
      <c r="BF184"/>
    </row>
    <row r="185" spans="2:61" s="24" customFormat="1" ht="13.5" customHeight="1" x14ac:dyDescent="0.25">
      <c r="B185" s="734"/>
      <c r="D185" s="416">
        <f t="shared" si="67"/>
        <v>175</v>
      </c>
      <c r="E185" s="534"/>
      <c r="F185" s="534"/>
      <c r="G185" s="534"/>
      <c r="H185" s="484"/>
      <c r="I185" s="484"/>
      <c r="J185" s="484"/>
      <c r="K185" s="586"/>
      <c r="L185" s="583"/>
      <c r="M185" s="583"/>
      <c r="N185" s="583"/>
      <c r="O185" s="583"/>
      <c r="P185" s="583"/>
      <c r="Q185" s="902"/>
      <c r="R185" s="661"/>
      <c r="S185" s="661"/>
      <c r="T185" s="661"/>
      <c r="U185" s="661"/>
      <c r="V185" s="661"/>
      <c r="W185" s="661"/>
      <c r="X185" s="661"/>
      <c r="Y185" s="661"/>
      <c r="Z185" s="661"/>
      <c r="AA185" s="661"/>
      <c r="AB185" s="5"/>
      <c r="AC185" s="646"/>
      <c r="AD185" s="649"/>
      <c r="AE185" s="649"/>
      <c r="AF185" s="730"/>
      <c r="AG185" s="646"/>
      <c r="AH185" s="416">
        <f t="shared" si="68"/>
        <v>175</v>
      </c>
      <c r="AI185" s="416" t="str">
        <f t="shared" si="70"/>
        <v/>
      </c>
      <c r="AJ185" s="416" t="str">
        <f t="shared" si="71"/>
        <v/>
      </c>
      <c r="AK185" s="416" t="str">
        <f t="shared" si="66"/>
        <v/>
      </c>
      <c r="AL185" s="731"/>
      <c r="AM185" s="479"/>
      <c r="AN185" s="479"/>
      <c r="AO185" s="584"/>
      <c r="AP185" s="584"/>
      <c r="AQ185" s="584"/>
      <c r="AR185" s="585" t="str">
        <f t="shared" si="72"/>
        <v/>
      </c>
      <c r="AS185" s="585" t="str">
        <f t="shared" si="73"/>
        <v/>
      </c>
      <c r="AT185" s="479"/>
      <c r="AU185" s="479"/>
      <c r="AV185" s="587" t="str">
        <f t="shared" si="74"/>
        <v/>
      </c>
      <c r="AW185" s="587" t="str">
        <f t="shared" si="69"/>
        <v/>
      </c>
      <c r="AX185" s="587" t="str">
        <f t="shared" si="75"/>
        <v/>
      </c>
      <c r="AY185" s="587" t="str">
        <f t="shared" si="76"/>
        <v/>
      </c>
      <c r="AZ185" s="587" t="str">
        <f t="shared" si="77"/>
        <v/>
      </c>
      <c r="BA185" s="587" t="str">
        <f t="shared" si="78"/>
        <v/>
      </c>
      <c r="BB185" s="648"/>
      <c r="BC185" s="646"/>
      <c r="BD185" s="649"/>
      <c r="BE185"/>
      <c r="BF185"/>
    </row>
    <row r="186" spans="2:61" s="24" customFormat="1" ht="13.5" customHeight="1" x14ac:dyDescent="0.25">
      <c r="B186" s="734"/>
      <c r="D186" s="416">
        <f t="shared" si="67"/>
        <v>176</v>
      </c>
      <c r="E186" s="534"/>
      <c r="F186" s="534"/>
      <c r="G186" s="534"/>
      <c r="H186" s="484"/>
      <c r="I186" s="484"/>
      <c r="J186" s="484"/>
      <c r="K186" s="586"/>
      <c r="L186" s="583"/>
      <c r="M186" s="583"/>
      <c r="N186" s="583"/>
      <c r="O186" s="583"/>
      <c r="P186" s="583"/>
      <c r="Q186" s="902"/>
      <c r="R186" s="661"/>
      <c r="S186" s="661"/>
      <c r="T186" s="661"/>
      <c r="U186" s="661"/>
      <c r="V186" s="661"/>
      <c r="W186" s="661"/>
      <c r="X186" s="661"/>
      <c r="Y186" s="661"/>
      <c r="Z186" s="661"/>
      <c r="AA186" s="661"/>
      <c r="AB186" s="5"/>
      <c r="AC186" s="646"/>
      <c r="AD186" s="649"/>
      <c r="AE186" s="649"/>
      <c r="AF186" s="730"/>
      <c r="AG186" s="646"/>
      <c r="AH186" s="416">
        <f t="shared" si="68"/>
        <v>176</v>
      </c>
      <c r="AI186" s="416" t="str">
        <f t="shared" si="70"/>
        <v/>
      </c>
      <c r="AJ186" s="416" t="str">
        <f t="shared" si="71"/>
        <v/>
      </c>
      <c r="AK186" s="416" t="str">
        <f t="shared" si="66"/>
        <v/>
      </c>
      <c r="AL186" s="731"/>
      <c r="AM186" s="479"/>
      <c r="AN186" s="479"/>
      <c r="AO186" s="584"/>
      <c r="AP186" s="584"/>
      <c r="AQ186" s="584"/>
      <c r="AR186" s="585" t="str">
        <f t="shared" si="72"/>
        <v/>
      </c>
      <c r="AS186" s="585" t="str">
        <f t="shared" si="73"/>
        <v/>
      </c>
      <c r="AT186" s="479"/>
      <c r="AU186" s="479"/>
      <c r="AV186" s="587" t="str">
        <f t="shared" si="74"/>
        <v/>
      </c>
      <c r="AW186" s="587" t="str">
        <f t="shared" si="69"/>
        <v/>
      </c>
      <c r="AX186" s="587" t="str">
        <f t="shared" si="75"/>
        <v/>
      </c>
      <c r="AY186" s="587" t="str">
        <f t="shared" si="76"/>
        <v/>
      </c>
      <c r="AZ186" s="587" t="str">
        <f t="shared" si="77"/>
        <v/>
      </c>
      <c r="BA186" s="587" t="str">
        <f t="shared" si="78"/>
        <v/>
      </c>
      <c r="BB186" s="648"/>
      <c r="BC186" s="646"/>
      <c r="BD186" s="649"/>
      <c r="BE186"/>
      <c r="BF186"/>
    </row>
    <row r="187" spans="2:61" s="24" customFormat="1" ht="13.5" customHeight="1" x14ac:dyDescent="0.25">
      <c r="B187" s="734"/>
      <c r="D187" s="416">
        <f t="shared" si="67"/>
        <v>177</v>
      </c>
      <c r="E187" s="534"/>
      <c r="F187" s="534"/>
      <c r="G187" s="534"/>
      <c r="H187" s="484"/>
      <c r="I187" s="484"/>
      <c r="J187" s="484"/>
      <c r="K187" s="586"/>
      <c r="L187" s="583"/>
      <c r="M187" s="583"/>
      <c r="N187" s="583"/>
      <c r="O187" s="583"/>
      <c r="P187" s="583"/>
      <c r="Q187" s="902"/>
      <c r="R187" s="661"/>
      <c r="S187" s="661"/>
      <c r="T187" s="661"/>
      <c r="U187" s="661"/>
      <c r="V187" s="661"/>
      <c r="W187" s="661"/>
      <c r="X187" s="661"/>
      <c r="Y187" s="661"/>
      <c r="Z187" s="661"/>
      <c r="AA187" s="661"/>
      <c r="AB187" s="5"/>
      <c r="AC187" s="646"/>
      <c r="AD187" s="649"/>
      <c r="AE187" s="649"/>
      <c r="AF187" s="730"/>
      <c r="AG187" s="646"/>
      <c r="AH187" s="416">
        <f t="shared" si="68"/>
        <v>177</v>
      </c>
      <c r="AI187" s="416" t="str">
        <f t="shared" si="70"/>
        <v/>
      </c>
      <c r="AJ187" s="416" t="str">
        <f t="shared" si="71"/>
        <v/>
      </c>
      <c r="AK187" s="416" t="str">
        <f t="shared" si="66"/>
        <v/>
      </c>
      <c r="AL187" s="731"/>
      <c r="AM187" s="479"/>
      <c r="AN187" s="479"/>
      <c r="AO187" s="584"/>
      <c r="AP187" s="584"/>
      <c r="AQ187" s="584"/>
      <c r="AR187" s="585" t="str">
        <f t="shared" si="72"/>
        <v/>
      </c>
      <c r="AS187" s="585" t="str">
        <f t="shared" si="73"/>
        <v/>
      </c>
      <c r="AT187" s="479"/>
      <c r="AU187" s="479"/>
      <c r="AV187" s="587" t="str">
        <f t="shared" si="74"/>
        <v/>
      </c>
      <c r="AW187" s="587" t="str">
        <f t="shared" si="69"/>
        <v/>
      </c>
      <c r="AX187" s="587" t="str">
        <f t="shared" si="75"/>
        <v/>
      </c>
      <c r="AY187" s="587" t="str">
        <f t="shared" si="76"/>
        <v/>
      </c>
      <c r="AZ187" s="587" t="str">
        <f t="shared" si="77"/>
        <v/>
      </c>
      <c r="BA187" s="587" t="str">
        <f t="shared" si="78"/>
        <v/>
      </c>
      <c r="BB187" s="648"/>
      <c r="BC187" s="646"/>
      <c r="BD187" s="649"/>
      <c r="BE187"/>
      <c r="BF187"/>
    </row>
    <row r="188" spans="2:61" s="24" customFormat="1" ht="13.5" customHeight="1" x14ac:dyDescent="0.25">
      <c r="B188" s="734"/>
      <c r="D188" s="416">
        <f t="shared" si="67"/>
        <v>178</v>
      </c>
      <c r="E188" s="534"/>
      <c r="F188" s="534"/>
      <c r="G188" s="534"/>
      <c r="H188" s="484"/>
      <c r="I188" s="484"/>
      <c r="J188" s="484"/>
      <c r="K188" s="586"/>
      <c r="L188" s="583"/>
      <c r="M188" s="583"/>
      <c r="N188" s="583"/>
      <c r="O188" s="583"/>
      <c r="P188" s="583"/>
      <c r="Q188" s="902"/>
      <c r="R188" s="661"/>
      <c r="S188" s="661"/>
      <c r="T188" s="661"/>
      <c r="U188" s="661"/>
      <c r="V188" s="661"/>
      <c r="W188" s="661"/>
      <c r="X188" s="661"/>
      <c r="Y188" s="661"/>
      <c r="Z188" s="661"/>
      <c r="AA188" s="661"/>
      <c r="AB188" s="5"/>
      <c r="AC188" s="646"/>
      <c r="AD188" s="649"/>
      <c r="AE188" s="649"/>
      <c r="AF188" s="730"/>
      <c r="AG188" s="646"/>
      <c r="AH188" s="416">
        <f t="shared" si="68"/>
        <v>178</v>
      </c>
      <c r="AI188" s="416" t="str">
        <f t="shared" si="70"/>
        <v/>
      </c>
      <c r="AJ188" s="416" t="str">
        <f t="shared" si="71"/>
        <v/>
      </c>
      <c r="AK188" s="416" t="str">
        <f t="shared" si="66"/>
        <v/>
      </c>
      <c r="AL188" s="731"/>
      <c r="AM188" s="479"/>
      <c r="AN188" s="479"/>
      <c r="AO188" s="584"/>
      <c r="AP188" s="584"/>
      <c r="AQ188" s="584"/>
      <c r="AR188" s="585" t="str">
        <f t="shared" si="72"/>
        <v/>
      </c>
      <c r="AS188" s="585" t="str">
        <f t="shared" si="73"/>
        <v/>
      </c>
      <c r="AT188" s="479"/>
      <c r="AU188" s="479"/>
      <c r="AV188" s="587" t="str">
        <f t="shared" si="74"/>
        <v/>
      </c>
      <c r="AW188" s="587" t="str">
        <f t="shared" si="69"/>
        <v/>
      </c>
      <c r="AX188" s="587" t="str">
        <f t="shared" si="75"/>
        <v/>
      </c>
      <c r="AY188" s="587" t="str">
        <f t="shared" si="76"/>
        <v/>
      </c>
      <c r="AZ188" s="587" t="str">
        <f t="shared" si="77"/>
        <v/>
      </c>
      <c r="BA188" s="587" t="str">
        <f t="shared" si="78"/>
        <v/>
      </c>
      <c r="BB188" s="648"/>
      <c r="BC188" s="646"/>
      <c r="BD188" s="649"/>
      <c r="BE188"/>
      <c r="BF188"/>
    </row>
    <row r="189" spans="2:61" s="24" customFormat="1" ht="13.5" customHeight="1" x14ac:dyDescent="0.25">
      <c r="B189" s="734"/>
      <c r="D189" s="416">
        <f t="shared" si="67"/>
        <v>179</v>
      </c>
      <c r="E189" s="534"/>
      <c r="F189" s="534"/>
      <c r="G189" s="534"/>
      <c r="H189" s="484"/>
      <c r="I189" s="484"/>
      <c r="J189" s="484"/>
      <c r="K189" s="586"/>
      <c r="L189" s="583"/>
      <c r="M189" s="583"/>
      <c r="N189" s="583"/>
      <c r="O189" s="583"/>
      <c r="P189" s="583"/>
      <c r="Q189" s="902"/>
      <c r="R189" s="661"/>
      <c r="S189" s="661"/>
      <c r="T189" s="661"/>
      <c r="U189" s="661"/>
      <c r="V189" s="661"/>
      <c r="W189" s="661"/>
      <c r="X189" s="661"/>
      <c r="Y189" s="661"/>
      <c r="Z189" s="661"/>
      <c r="AA189" s="661"/>
      <c r="AB189" s="5"/>
      <c r="AC189" s="646"/>
      <c r="AD189" s="649"/>
      <c r="AE189" s="649"/>
      <c r="AF189" s="730"/>
      <c r="AG189" s="646"/>
      <c r="AH189" s="416">
        <f t="shared" si="68"/>
        <v>179</v>
      </c>
      <c r="AI189" s="416" t="str">
        <f t="shared" si="70"/>
        <v/>
      </c>
      <c r="AJ189" s="416" t="str">
        <f t="shared" si="71"/>
        <v/>
      </c>
      <c r="AK189" s="416" t="str">
        <f t="shared" si="66"/>
        <v/>
      </c>
      <c r="AL189" s="731"/>
      <c r="AM189" s="479"/>
      <c r="AN189" s="479"/>
      <c r="AO189" s="584"/>
      <c r="AP189" s="584"/>
      <c r="AQ189" s="584"/>
      <c r="AR189" s="585" t="str">
        <f t="shared" si="72"/>
        <v/>
      </c>
      <c r="AS189" s="585" t="str">
        <f t="shared" si="73"/>
        <v/>
      </c>
      <c r="AT189" s="479"/>
      <c r="AU189" s="479"/>
      <c r="AV189" s="587" t="str">
        <f t="shared" si="74"/>
        <v/>
      </c>
      <c r="AW189" s="587" t="str">
        <f t="shared" si="69"/>
        <v/>
      </c>
      <c r="AX189" s="587" t="str">
        <f t="shared" si="75"/>
        <v/>
      </c>
      <c r="AY189" s="587" t="str">
        <f t="shared" si="76"/>
        <v/>
      </c>
      <c r="AZ189" s="587" t="str">
        <f t="shared" si="77"/>
        <v/>
      </c>
      <c r="BA189" s="587" t="str">
        <f t="shared" si="78"/>
        <v/>
      </c>
      <c r="BB189" s="648"/>
      <c r="BC189" s="646"/>
      <c r="BD189" s="649"/>
      <c r="BE189"/>
      <c r="BF189"/>
    </row>
    <row r="190" spans="2:61" s="24" customFormat="1" ht="13.5" customHeight="1" x14ac:dyDescent="0.25">
      <c r="B190" s="734"/>
      <c r="D190" s="416">
        <f>D189+1</f>
        <v>180</v>
      </c>
      <c r="E190" s="534"/>
      <c r="F190" s="534"/>
      <c r="G190" s="534"/>
      <c r="H190" s="484"/>
      <c r="I190" s="484"/>
      <c r="J190" s="484"/>
      <c r="K190" s="586"/>
      <c r="L190" s="583"/>
      <c r="M190" s="583"/>
      <c r="N190" s="583"/>
      <c r="O190" s="583"/>
      <c r="P190" s="583"/>
      <c r="Q190" s="902"/>
      <c r="R190" s="661"/>
      <c r="S190" s="661"/>
      <c r="T190" s="661"/>
      <c r="U190" s="661"/>
      <c r="V190" s="661"/>
      <c r="W190" s="661"/>
      <c r="X190" s="661"/>
      <c r="Y190" s="661"/>
      <c r="Z190" s="661"/>
      <c r="AA190" s="661"/>
      <c r="AB190" s="5"/>
      <c r="AC190" s="646"/>
      <c r="AD190" s="649"/>
      <c r="AE190" s="649"/>
      <c r="AF190" s="730"/>
      <c r="AG190" s="646"/>
      <c r="AH190" s="416">
        <f>AH189+1</f>
        <v>180</v>
      </c>
      <c r="AI190" s="416" t="str">
        <f t="shared" si="70"/>
        <v/>
      </c>
      <c r="AJ190" s="416" t="str">
        <f t="shared" si="71"/>
        <v/>
      </c>
      <c r="AK190" s="416" t="str">
        <f t="shared" si="66"/>
        <v/>
      </c>
      <c r="AL190" s="731"/>
      <c r="AM190" s="479"/>
      <c r="AN190" s="479"/>
      <c r="AO190" s="584"/>
      <c r="AP190" s="584"/>
      <c r="AQ190" s="584"/>
      <c r="AR190" s="585" t="str">
        <f t="shared" si="72"/>
        <v/>
      </c>
      <c r="AS190" s="585" t="str">
        <f t="shared" si="73"/>
        <v/>
      </c>
      <c r="AT190" s="479"/>
      <c r="AU190" s="479"/>
      <c r="AV190" s="587" t="str">
        <f t="shared" si="74"/>
        <v/>
      </c>
      <c r="AW190" s="587" t="str">
        <f t="shared" si="69"/>
        <v/>
      </c>
      <c r="AX190" s="587" t="str">
        <f t="shared" si="75"/>
        <v/>
      </c>
      <c r="AY190" s="587" t="str">
        <f t="shared" si="76"/>
        <v/>
      </c>
      <c r="AZ190" s="587" t="str">
        <f t="shared" si="77"/>
        <v/>
      </c>
      <c r="BA190" s="587" t="str">
        <f t="shared" si="78"/>
        <v/>
      </c>
      <c r="BB190" s="648"/>
      <c r="BC190" s="646"/>
      <c r="BD190" s="649"/>
      <c r="BE190"/>
      <c r="BF190"/>
    </row>
    <row r="191" spans="2:61" s="24" customFormat="1" ht="13.5" customHeight="1" x14ac:dyDescent="0.25">
      <c r="B191" s="734"/>
      <c r="D191" s="3"/>
      <c r="E191" s="3"/>
      <c r="F191" s="3"/>
      <c r="G191" s="3"/>
      <c r="H191" s="799"/>
      <c r="I191" s="799"/>
      <c r="J191" s="799"/>
      <c r="K191" s="733"/>
      <c r="L191" s="5"/>
      <c r="M191" s="5"/>
      <c r="N191" s="5"/>
      <c r="O191" s="5"/>
      <c r="P191" s="5"/>
      <c r="Q191" s="101"/>
      <c r="R191" s="5"/>
      <c r="S191" s="5"/>
      <c r="T191" s="5"/>
      <c r="U191" s="5"/>
      <c r="V191" s="5"/>
      <c r="W191" s="5"/>
      <c r="X191" s="5"/>
      <c r="Y191" s="5"/>
      <c r="Z191" s="5"/>
      <c r="AA191" s="5"/>
      <c r="AB191" s="5"/>
      <c r="AC191" s="646"/>
      <c r="AD191" s="649"/>
      <c r="AE191" s="649"/>
      <c r="AF191" s="730"/>
      <c r="AG191" s="649"/>
      <c r="AH191" s="3"/>
      <c r="AI191" s="3"/>
      <c r="AJ191" s="3"/>
      <c r="AK191" s="3"/>
      <c r="AL191" s="101"/>
      <c r="AM191" s="733"/>
      <c r="AN191" s="733"/>
      <c r="AO191" s="800"/>
      <c r="AP191" s="800"/>
      <c r="AQ191" s="800"/>
      <c r="AR191" s="648"/>
      <c r="AS191" s="648"/>
      <c r="AT191" s="733"/>
      <c r="AU191" s="733"/>
      <c r="AV191" s="648"/>
      <c r="AW191" s="648"/>
      <c r="AX191" s="648"/>
      <c r="AY191" s="648"/>
      <c r="AZ191" s="648"/>
      <c r="BA191" s="648"/>
      <c r="BB191" s="648"/>
      <c r="BC191" s="646"/>
      <c r="BD191" s="649"/>
      <c r="BE191"/>
      <c r="BF191"/>
    </row>
    <row r="192" spans="2:61" ht="3" customHeight="1" x14ac:dyDescent="0.25">
      <c r="B192" s="403"/>
      <c r="C192" s="339"/>
      <c r="D192" s="297"/>
      <c r="E192" s="178"/>
      <c r="F192" s="178"/>
      <c r="G192" s="335"/>
      <c r="H192" s="339"/>
      <c r="I192" s="339"/>
      <c r="J192" s="335"/>
      <c r="K192" s="335"/>
      <c r="L192" s="178"/>
      <c r="M192" s="178"/>
      <c r="N192" s="178"/>
      <c r="O192" s="178"/>
      <c r="P192" s="178"/>
      <c r="Q192" s="335"/>
      <c r="R192" s="178"/>
      <c r="S192" s="178"/>
      <c r="T192" s="178"/>
      <c r="U192" s="178"/>
      <c r="V192" s="178"/>
      <c r="W192" s="178"/>
      <c r="X192" s="178"/>
      <c r="Y192" s="178"/>
      <c r="Z192" s="178"/>
      <c r="AA192" s="178"/>
      <c r="AB192" s="178"/>
      <c r="AC192" s="76"/>
      <c r="AF192" s="413"/>
      <c r="AG192" s="178"/>
      <c r="AH192" s="297"/>
      <c r="AI192" s="178"/>
      <c r="AJ192" s="178"/>
      <c r="AK192" s="335"/>
      <c r="AL192" s="335"/>
      <c r="AM192" s="339"/>
      <c r="AN192" s="339"/>
      <c r="AO192" s="339"/>
      <c r="AP192" s="339"/>
      <c r="AQ192" s="339"/>
      <c r="AR192" s="339"/>
      <c r="AS192" s="339"/>
      <c r="AT192" s="339"/>
      <c r="AU192" s="339"/>
      <c r="AV192" s="339"/>
      <c r="AW192" s="339"/>
      <c r="AX192" s="339"/>
      <c r="AY192" s="339"/>
      <c r="AZ192" s="339"/>
      <c r="BA192" s="339"/>
      <c r="BB192" s="339"/>
      <c r="BC192" s="76"/>
      <c r="BF192"/>
      <c r="BI192" s="24"/>
    </row>
    <row r="193" spans="2:61" x14ac:dyDescent="0.25">
      <c r="B193" s="333"/>
      <c r="C193" s="333"/>
      <c r="D193" s="86"/>
      <c r="E193" s="181"/>
      <c r="F193" s="181"/>
      <c r="G193" s="331"/>
      <c r="J193" s="331"/>
      <c r="K193" s="331"/>
      <c r="L193" s="181"/>
      <c r="M193" s="181"/>
      <c r="N193" s="181"/>
      <c r="O193" s="181"/>
      <c r="P193" s="181"/>
      <c r="Q193" s="331"/>
      <c r="R193" s="181"/>
      <c r="S193" s="181"/>
      <c r="T193" s="181"/>
      <c r="U193" s="181"/>
      <c r="V193" s="181"/>
      <c r="W193" s="181"/>
      <c r="X193" s="181"/>
      <c r="Y193" s="181"/>
      <c r="Z193" s="181"/>
      <c r="AA193" s="181"/>
      <c r="AC193" s="922" t="s">
        <v>3371</v>
      </c>
      <c r="AD193" s="2"/>
      <c r="AE193" s="2"/>
      <c r="AF193" s="181"/>
      <c r="AG193" s="181"/>
      <c r="AH193" s="86"/>
      <c r="AI193" s="181"/>
      <c r="AJ193" s="181"/>
      <c r="AK193" s="331"/>
      <c r="AL193" s="331"/>
      <c r="BC193" s="922" t="s">
        <v>3371</v>
      </c>
      <c r="BF193"/>
      <c r="BI193" s="24"/>
    </row>
    <row r="194" spans="2:61" hidden="1" x14ac:dyDescent="0.25">
      <c r="BF194"/>
    </row>
    <row r="195" spans="2:61" hidden="1" x14ac:dyDescent="0.25">
      <c r="BF195"/>
    </row>
    <row r="196" spans="2:61" hidden="1" x14ac:dyDescent="0.25">
      <c r="BF196"/>
    </row>
    <row r="197" spans="2:61" hidden="1" x14ac:dyDescent="0.25">
      <c r="BF197"/>
    </row>
    <row r="198" spans="2:61" hidden="1" x14ac:dyDescent="0.25">
      <c r="BF198"/>
    </row>
    <row r="199" spans="2:61" hidden="1" x14ac:dyDescent="0.25">
      <c r="BF199"/>
    </row>
    <row r="200" spans="2:61" hidden="1" x14ac:dyDescent="0.25">
      <c r="BF200"/>
    </row>
    <row r="201" spans="2:61" hidden="1" x14ac:dyDescent="0.25">
      <c r="BF201"/>
    </row>
    <row r="202" spans="2:61" hidden="1" x14ac:dyDescent="0.25">
      <c r="BF202"/>
    </row>
    <row r="203" spans="2:61" hidden="1" x14ac:dyDescent="0.25">
      <c r="BF203"/>
    </row>
    <row r="204" spans="2:61" hidden="1" x14ac:dyDescent="0.25">
      <c r="BF204"/>
    </row>
    <row r="205" spans="2:61" hidden="1" x14ac:dyDescent="0.25">
      <c r="BF205"/>
    </row>
    <row r="206" spans="2:61" hidden="1" x14ac:dyDescent="0.25">
      <c r="BF206"/>
    </row>
    <row r="207" spans="2:61" hidden="1" x14ac:dyDescent="0.25">
      <c r="BF207"/>
    </row>
    <row r="208" spans="2:61" hidden="1" x14ac:dyDescent="0.25">
      <c r="BF208"/>
    </row>
    <row r="209" spans="58:58" hidden="1" x14ac:dyDescent="0.25">
      <c r="BF209"/>
    </row>
    <row r="210" spans="58:58" hidden="1" x14ac:dyDescent="0.25">
      <c r="BF210"/>
    </row>
  </sheetData>
  <sheetProtection algorithmName="SHA-512" hashValue="cAYBiq8VVYZ9s+KnGLvC7kU860Xzei6u5Y575rVonczKGWsXiju1upbu/97apvZAQZ8UtWfBsJhtostwUGTOFg==" saltValue="qfjvMHkuwU0hh95VbsfD3g==" spinCount="100000" sheet="1" objects="1" scenarios="1" selectLockedCells="1"/>
  <mergeCells count="41">
    <mergeCell ref="I5:I7"/>
    <mergeCell ref="D5:D7"/>
    <mergeCell ref="E5:E7"/>
    <mergeCell ref="F5:F7"/>
    <mergeCell ref="G5:G7"/>
    <mergeCell ref="H5:H7"/>
    <mergeCell ref="J5:J7"/>
    <mergeCell ref="K5:K7"/>
    <mergeCell ref="L5:P5"/>
    <mergeCell ref="R5:X5"/>
    <mergeCell ref="AH5:AH7"/>
    <mergeCell ref="L6:L7"/>
    <mergeCell ref="M6:M7"/>
    <mergeCell ref="N6:N7"/>
    <mergeCell ref="O6:O7"/>
    <mergeCell ref="Z6:Z7"/>
    <mergeCell ref="V6:V7"/>
    <mergeCell ref="S6:S7"/>
    <mergeCell ref="AK5:AK7"/>
    <mergeCell ref="AM5:BA5"/>
    <mergeCell ref="AM6:AN6"/>
    <mergeCell ref="AO6:AQ6"/>
    <mergeCell ref="AR6:AS6"/>
    <mergeCell ref="AT6:AU6"/>
    <mergeCell ref="AZ6:BA6"/>
    <mergeCell ref="D10:G10"/>
    <mergeCell ref="AH10:AK10"/>
    <mergeCell ref="AV6:AW6"/>
    <mergeCell ref="AX6:AY6"/>
    <mergeCell ref="T6:T7"/>
    <mergeCell ref="U6:U7"/>
    <mergeCell ref="W6:W7"/>
    <mergeCell ref="X6:X7"/>
    <mergeCell ref="D9:G9"/>
    <mergeCell ref="AH9:AK9"/>
    <mergeCell ref="AA6:AA7"/>
    <mergeCell ref="P6:P7"/>
    <mergeCell ref="R6:R7"/>
    <mergeCell ref="Y6:Y7"/>
    <mergeCell ref="AI5:AI7"/>
    <mergeCell ref="AJ5:AJ7"/>
  </mergeCells>
  <phoneticPr fontId="2"/>
  <conditionalFormatting sqref="R11:R190">
    <cfRule type="expression" dxfId="23" priority="14" stopIfTrue="1">
      <formula>AND(R11="○",S11="○")</formula>
    </cfRule>
    <cfRule type="expression" dxfId="22" priority="15" stopIfTrue="1">
      <formula>AND($J11="",R11="○")</formula>
    </cfRule>
  </conditionalFormatting>
  <conditionalFormatting sqref="S11:S190">
    <cfRule type="expression" dxfId="21" priority="12" stopIfTrue="1">
      <formula>AND(R11="○",S11="○")</formula>
    </cfRule>
    <cfRule type="expression" dxfId="20" priority="13" stopIfTrue="1">
      <formula>AND($J11="",S11="○")</formula>
    </cfRule>
  </conditionalFormatting>
  <conditionalFormatting sqref="T11:U190">
    <cfRule type="expression" dxfId="19" priority="10" stopIfTrue="1">
      <formula>AND($J11="",T11="○")</formula>
    </cfRule>
  </conditionalFormatting>
  <conditionalFormatting sqref="U11:U190">
    <cfRule type="expression" dxfId="18" priority="9" stopIfTrue="1">
      <formula>AND(U11="○",OR(V11="○",W11="○"))</formula>
    </cfRule>
  </conditionalFormatting>
  <conditionalFormatting sqref="V11:V190">
    <cfRule type="expression" dxfId="17" priority="7" stopIfTrue="1">
      <formula>AND(V11="○",OR(U11="○",W11="○"))</formula>
    </cfRule>
    <cfRule type="expression" dxfId="16" priority="8" stopIfTrue="1">
      <formula>AND($J11="",V11="○")</formula>
    </cfRule>
  </conditionalFormatting>
  <conditionalFormatting sqref="W11:W190">
    <cfRule type="expression" dxfId="15" priority="5" stopIfTrue="1">
      <formula>AND(W11="○",OR(U11="○",V11="○"))</formula>
    </cfRule>
    <cfRule type="expression" dxfId="14" priority="6" stopIfTrue="1">
      <formula>AND($J11="",W11="○")</formula>
    </cfRule>
  </conditionalFormatting>
  <conditionalFormatting sqref="X11:AA190">
    <cfRule type="expression" dxfId="13" priority="1" stopIfTrue="1">
      <formula>AND($J11="",X11="○")</formula>
    </cfRule>
  </conditionalFormatting>
  <conditionalFormatting sqref="Y12:AA190">
    <cfRule type="expression" dxfId="12" priority="16" stopIfTrue="1">
      <formula>AND($L12="",Y12="○")</formula>
    </cfRule>
  </conditionalFormatting>
  <conditionalFormatting sqref="AB11:AB190 Y191:AB191">
    <cfRule type="expression" dxfId="11" priority="39" stopIfTrue="1">
      <formula>AND($L11="",Y11="○")</formula>
    </cfRule>
  </conditionalFormatting>
  <dataValidations count="2">
    <dataValidation type="list" allowBlank="1" showInputMessage="1" showErrorMessage="1" sqref="AA11:AA191 Y11:Y191" xr:uid="{00000000-0002-0000-1400-000000000000}">
      <formula1>$BG$1:$BI$1</formula1>
    </dataValidation>
    <dataValidation type="list" allowBlank="1" showInputMessage="1" showErrorMessage="1" sqref="AB11:AB191 L11:P191 Z11:Z191 R11:X191" xr:uid="{00000000-0002-0000-1400-000001000000}">
      <formula1>$BG$1:$BG$1</formula1>
    </dataValidation>
  </dataValidations>
  <printOptions horizontalCentered="1"/>
  <pageMargins left="0.19685039370078741" right="0.19685039370078741" top="0.59055118110236227" bottom="0.39370078740157483" header="0.39370078740157483" footer="0.19685039370078741"/>
  <pageSetup paperSize="9" scale="92" firstPageNumber="19" orientation="landscape" blackAndWhite="1" horizontalDpi="300" verticalDpi="300" r:id="rId1"/>
  <headerFooter alignWithMargins="0">
    <oddFooter>&amp;C&amp;P</oddFooter>
  </headerFooter>
  <rowBreaks count="5" manualBreakCount="5">
    <brk id="40" max="16383" man="1"/>
    <brk id="70" max="16383" man="1"/>
    <brk id="100" max="16383" man="1"/>
    <brk id="130" max="16383" man="1"/>
    <brk id="160" max="16383" man="1"/>
  </rowBreaks>
  <colBreaks count="1" manualBreakCount="1">
    <brk id="28" max="1048575" man="1"/>
  </colBreaks>
  <ignoredErrors>
    <ignoredError sqref="AV11:BA190" unlockedFormula="1"/>
  </ignoredError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dimension ref="B1:Z194"/>
  <sheetViews>
    <sheetView showGridLines="0" zoomScaleNormal="100" zoomScaleSheetLayoutView="85" workbookViewId="0">
      <pane ySplit="11" topLeftCell="A12" activePane="bottomLeft" state="frozen"/>
      <selection activeCell="C3" sqref="C3:F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10.59765625" customWidth="1"/>
    <col min="6" max="6" width="8.59765625" customWidth="1"/>
    <col min="7" max="7" width="20.59765625" customWidth="1"/>
    <col min="8" max="8" width="7.59765625" customWidth="1"/>
    <col min="9" max="9" width="6.59765625" customWidth="1"/>
    <col min="10" max="10" width="0.265625" customWidth="1"/>
    <col min="11" max="14" width="7.59765625" customWidth="1"/>
    <col min="15" max="15" width="0.265625" customWidth="1"/>
    <col min="16" max="16" width="7.59765625" customWidth="1"/>
    <col min="17" max="17" width="6.59765625" customWidth="1"/>
    <col min="18" max="20" width="7.59765625" customWidth="1"/>
    <col min="21" max="21" width="2.59765625" customWidth="1"/>
    <col min="22" max="22" width="0.3984375" customWidth="1"/>
    <col min="23" max="23" width="2.59765625" customWidth="1"/>
    <col min="24" max="24" width="7.59765625" hidden="1" customWidth="1"/>
  </cols>
  <sheetData>
    <row r="1" spans="2:26" ht="13.5" customHeight="1" x14ac:dyDescent="0.25">
      <c r="C1" s="183" t="s">
        <v>2576</v>
      </c>
      <c r="D1" s="1"/>
      <c r="E1" s="1"/>
      <c r="F1" s="1"/>
      <c r="G1" s="1"/>
      <c r="H1" s="1"/>
      <c r="I1" s="1"/>
      <c r="J1" s="1"/>
      <c r="K1" s="1"/>
      <c r="L1" s="1"/>
      <c r="M1" s="1"/>
      <c r="N1" s="531"/>
      <c r="O1" s="1"/>
      <c r="P1" s="178"/>
      <c r="Q1" s="178"/>
      <c r="R1" s="178"/>
      <c r="S1" s="178"/>
      <c r="T1" s="713"/>
      <c r="U1" s="713"/>
      <c r="V1" s="1"/>
      <c r="W1" s="1"/>
      <c r="Y1" t="s">
        <v>7</v>
      </c>
      <c r="Z1" t="s">
        <v>146</v>
      </c>
    </row>
    <row r="2" spans="2:26" ht="3" customHeight="1" x14ac:dyDescent="0.25">
      <c r="B2" s="630"/>
      <c r="C2" s="181"/>
      <c r="D2" s="181"/>
      <c r="E2" s="181"/>
      <c r="F2" s="181"/>
      <c r="G2" s="181"/>
      <c r="H2" s="181"/>
      <c r="I2" s="181"/>
      <c r="J2" s="1"/>
      <c r="K2" s="181"/>
      <c r="L2" s="181"/>
      <c r="M2" s="181"/>
      <c r="N2" s="181"/>
      <c r="O2" s="181"/>
      <c r="R2" s="1"/>
      <c r="T2" s="1"/>
      <c r="U2" s="1"/>
      <c r="V2" s="692"/>
      <c r="W2" s="2"/>
    </row>
    <row r="3" spans="2:26" ht="13.5" customHeight="1" x14ac:dyDescent="0.25">
      <c r="B3" s="12"/>
      <c r="C3" s="1"/>
      <c r="D3" s="1" t="s">
        <v>928</v>
      </c>
      <c r="E3" s="1"/>
      <c r="F3" s="1"/>
      <c r="G3" s="1"/>
      <c r="H3" s="1"/>
      <c r="I3" s="1"/>
      <c r="J3" s="1"/>
      <c r="K3" s="1"/>
      <c r="L3" s="1"/>
      <c r="M3" s="1"/>
      <c r="N3" s="1"/>
      <c r="O3" s="1"/>
      <c r="R3" s="1"/>
      <c r="T3" s="1"/>
      <c r="U3" s="1"/>
      <c r="V3" s="693"/>
      <c r="W3" s="2"/>
    </row>
    <row r="4" spans="2:26" ht="13.5" customHeight="1" x14ac:dyDescent="0.25">
      <c r="B4" s="12"/>
      <c r="C4" s="1"/>
      <c r="D4" s="1"/>
      <c r="E4" s="1"/>
      <c r="F4" s="1"/>
      <c r="K4" s="1"/>
      <c r="L4" s="1"/>
      <c r="M4" s="1"/>
      <c r="N4" s="1"/>
      <c r="V4" s="693"/>
      <c r="W4" s="2"/>
    </row>
    <row r="5" spans="2:26" ht="15" customHeight="1" x14ac:dyDescent="0.25">
      <c r="B5" s="401"/>
      <c r="D5" s="986" t="s">
        <v>2502</v>
      </c>
      <c r="E5" s="992" t="s">
        <v>193</v>
      </c>
      <c r="F5" s="992" t="s">
        <v>2504</v>
      </c>
      <c r="G5" s="986" t="s">
        <v>2520</v>
      </c>
      <c r="H5" s="992" t="s">
        <v>2676</v>
      </c>
      <c r="I5" s="1222" t="s">
        <v>641</v>
      </c>
      <c r="J5" s="451"/>
      <c r="K5" s="1214" t="s">
        <v>2595</v>
      </c>
      <c r="L5" s="1214"/>
      <c r="M5" s="1214"/>
      <c r="N5" s="975"/>
      <c r="O5" s="815"/>
      <c r="P5" s="1067" t="s">
        <v>194</v>
      </c>
      <c r="Q5" s="1068"/>
      <c r="R5" s="1068"/>
      <c r="S5" s="1068"/>
      <c r="T5" s="1069"/>
      <c r="U5" s="5"/>
      <c r="V5" s="631"/>
      <c r="W5" s="682"/>
    </row>
    <row r="6" spans="2:26" ht="15" customHeight="1" x14ac:dyDescent="0.25">
      <c r="B6" s="401"/>
      <c r="D6" s="999"/>
      <c r="E6" s="999"/>
      <c r="F6" s="999"/>
      <c r="G6" s="999"/>
      <c r="H6" s="993"/>
      <c r="I6" s="1235"/>
      <c r="J6" s="541"/>
      <c r="K6" s="1213" t="s">
        <v>2524</v>
      </c>
      <c r="L6" s="992" t="s">
        <v>2533</v>
      </c>
      <c r="M6" s="992" t="s">
        <v>2952</v>
      </c>
      <c r="N6" s="992" t="s">
        <v>2959</v>
      </c>
      <c r="O6" s="669"/>
      <c r="P6" s="992" t="s">
        <v>2642</v>
      </c>
      <c r="Q6" s="992" t="s">
        <v>2507</v>
      </c>
      <c r="R6" s="992" t="s">
        <v>2677</v>
      </c>
      <c r="S6" s="992" t="s">
        <v>2674</v>
      </c>
      <c r="T6" s="1204" t="s">
        <v>2675</v>
      </c>
      <c r="U6" s="795"/>
      <c r="V6" s="716"/>
      <c r="W6" s="737"/>
      <c r="Y6" s="28"/>
      <c r="Z6" s="5"/>
    </row>
    <row r="7" spans="2:26" ht="15" customHeight="1" x14ac:dyDescent="0.25">
      <c r="B7" s="401"/>
      <c r="D7" s="999"/>
      <c r="E7" s="999"/>
      <c r="F7" s="999"/>
      <c r="G7" s="999"/>
      <c r="H7" s="993"/>
      <c r="I7" s="1235"/>
      <c r="J7" s="541"/>
      <c r="K7" s="1237"/>
      <c r="L7" s="993"/>
      <c r="M7" s="993"/>
      <c r="N7" s="993"/>
      <c r="O7" s="669"/>
      <c r="P7" s="993"/>
      <c r="Q7" s="993"/>
      <c r="R7" s="993"/>
      <c r="S7" s="993"/>
      <c r="T7" s="1216"/>
      <c r="U7" s="795"/>
      <c r="V7" s="716"/>
      <c r="W7" s="737"/>
      <c r="Y7" s="28"/>
      <c r="Z7" s="5"/>
    </row>
    <row r="8" spans="2:26" ht="24" customHeight="1" x14ac:dyDescent="0.25">
      <c r="B8" s="401"/>
      <c r="D8" s="999"/>
      <c r="E8" s="999"/>
      <c r="F8" s="999"/>
      <c r="G8" s="999"/>
      <c r="H8" s="1203"/>
      <c r="I8" s="956"/>
      <c r="J8" s="541"/>
      <c r="K8" s="1237"/>
      <c r="L8" s="993"/>
      <c r="M8" s="993"/>
      <c r="N8" s="993"/>
      <c r="O8" s="670"/>
      <c r="P8" s="1203"/>
      <c r="Q8" s="1203"/>
      <c r="R8" s="1203"/>
      <c r="S8" s="1203"/>
      <c r="T8" s="1205"/>
      <c r="U8" s="795"/>
      <c r="V8" s="716"/>
      <c r="W8" s="737"/>
      <c r="Y8" s="28"/>
      <c r="Z8" s="5"/>
    </row>
    <row r="9" spans="2:26" ht="2.1" customHeight="1" thickBot="1" x14ac:dyDescent="0.3">
      <c r="B9" s="401"/>
      <c r="D9" s="175"/>
      <c r="E9" s="450"/>
      <c r="F9" s="450"/>
      <c r="G9" s="450"/>
      <c r="H9" s="133"/>
      <c r="I9" s="509"/>
      <c r="J9" s="650"/>
      <c r="K9" s="515"/>
      <c r="L9" s="156"/>
      <c r="M9" s="156"/>
      <c r="N9" s="156"/>
      <c r="O9" s="30"/>
      <c r="P9" s="650"/>
      <c r="Q9" s="650"/>
      <c r="R9" s="650"/>
      <c r="S9" s="650"/>
      <c r="T9" s="717"/>
      <c r="U9" s="796"/>
      <c r="V9" s="716"/>
      <c r="W9" s="737"/>
      <c r="Y9" s="167"/>
      <c r="Z9" s="5"/>
    </row>
    <row r="10" spans="2:26" ht="15" customHeight="1" thickBot="1" x14ac:dyDescent="0.3">
      <c r="B10" s="401"/>
      <c r="D10" s="1067" t="s">
        <v>2248</v>
      </c>
      <c r="E10" s="1068"/>
      <c r="F10" s="1068"/>
      <c r="G10" s="1069"/>
      <c r="H10" s="518" t="s">
        <v>1859</v>
      </c>
      <c r="I10" s="512" t="s">
        <v>1859</v>
      </c>
      <c r="J10" s="597"/>
      <c r="K10" s="545" t="str">
        <f>IF($H$11=0,"   　－",ROUND(K$11/$H$11,3))</f>
        <v xml:space="preserve">   　－</v>
      </c>
      <c r="L10" s="632" t="str">
        <f>IF($H$11=0,"   　－",ROUND(L$11/$H$11,3))</f>
        <v xml:space="preserve">   　－</v>
      </c>
      <c r="M10" s="632" t="str">
        <f>IF($H$11=0,"   　－",ROUND(M$11/$H$11,3))</f>
        <v xml:space="preserve">   　－</v>
      </c>
      <c r="N10" s="546" t="str">
        <f>IF($H$11=0,"   　－",ROUND(N$11/$H$11,3))</f>
        <v xml:space="preserve">   　－</v>
      </c>
      <c r="O10" s="451"/>
      <c r="P10" s="721" t="s">
        <v>1859</v>
      </c>
      <c r="Q10" s="633" t="s">
        <v>1859</v>
      </c>
      <c r="R10" s="551" t="s">
        <v>1859</v>
      </c>
      <c r="S10" s="672" t="s">
        <v>1859</v>
      </c>
      <c r="T10" s="551" t="s">
        <v>1859</v>
      </c>
      <c r="U10" s="742"/>
      <c r="V10" s="560"/>
      <c r="W10" s="614"/>
      <c r="Y10" s="503"/>
    </row>
    <row r="11" spans="2:26" ht="15" customHeight="1" x14ac:dyDescent="0.25">
      <c r="B11" s="401"/>
      <c r="D11" s="1067" t="s">
        <v>1559</v>
      </c>
      <c r="E11" s="1068"/>
      <c r="F11" s="1068"/>
      <c r="G11" s="1068"/>
      <c r="H11" s="637">
        <f>SUMPRODUCT(H12:H191,$I12:$I191)</f>
        <v>0</v>
      </c>
      <c r="I11" s="638">
        <f>SUM(I12:I191)</f>
        <v>0</v>
      </c>
      <c r="J11" s="555"/>
      <c r="K11" s="637">
        <f t="array" ref="K11">SUM(IF(K12:K191="○",$H12:$H191*$I12:$I191,0))</f>
        <v>0</v>
      </c>
      <c r="L11" s="637">
        <f t="array" ref="L11">SUM(IF(L12:L191="○",$H12:$H191*$I12:$I191,0))</f>
        <v>0</v>
      </c>
      <c r="M11" s="637">
        <f t="array" ref="M11">SUM(IF(M12:M191="○",$H12:$H191*$I12:$I191,0))</f>
        <v>0</v>
      </c>
      <c r="N11" s="637">
        <f t="array" ref="N11">SUM(IF(N12:N191="○",$H12:$H191*$I12:$I191,0))</f>
        <v>0</v>
      </c>
      <c r="O11" s="655"/>
      <c r="P11" s="547" t="s">
        <v>1859</v>
      </c>
      <c r="Q11" s="548" t="s">
        <v>1859</v>
      </c>
      <c r="R11" s="606">
        <f>SUM(R12:R191)</f>
        <v>0</v>
      </c>
      <c r="S11" s="641">
        <f>SUM(S12:S191)</f>
        <v>0</v>
      </c>
      <c r="T11" s="606">
        <f>SUM(T12:T191)</f>
        <v>0</v>
      </c>
      <c r="U11" s="743"/>
      <c r="V11" s="723"/>
      <c r="W11" s="724"/>
      <c r="Y11" s="503"/>
    </row>
    <row r="12" spans="2:26" ht="13.5" customHeight="1" x14ac:dyDescent="0.25">
      <c r="B12" s="401"/>
      <c r="D12" s="459">
        <v>1</v>
      </c>
      <c r="E12" s="644"/>
      <c r="F12" s="644"/>
      <c r="G12" s="644"/>
      <c r="H12" s="700"/>
      <c r="I12" s="575"/>
      <c r="J12" s="898"/>
      <c r="K12" s="659"/>
      <c r="L12" s="659"/>
      <c r="M12" s="659"/>
      <c r="N12" s="659"/>
      <c r="O12" s="901"/>
      <c r="P12" s="572"/>
      <c r="Q12" s="573"/>
      <c r="R12" s="574" t="str">
        <f t="shared" ref="R12:R41" si="0">IF(OR(G12="",H12="",),"",H12/1000*I12*P12*Q12)</f>
        <v/>
      </c>
      <c r="S12" s="575"/>
      <c r="T12" s="587" t="str">
        <f t="shared" ref="T12:T18" si="1">IF(S12="",R12,S12)</f>
        <v/>
      </c>
      <c r="U12" s="808"/>
      <c r="V12" s="646"/>
      <c r="W12" s="649"/>
      <c r="Y12" s="101"/>
    </row>
    <row r="13" spans="2:26" ht="13.5" customHeight="1" x14ac:dyDescent="0.25">
      <c r="B13" s="401"/>
      <c r="D13" s="416">
        <f>D12+1</f>
        <v>2</v>
      </c>
      <c r="E13" s="534"/>
      <c r="F13" s="534"/>
      <c r="G13" s="534"/>
      <c r="H13" s="484"/>
      <c r="I13" s="586"/>
      <c r="J13" s="899"/>
      <c r="K13" s="661"/>
      <c r="L13" s="571"/>
      <c r="M13" s="571"/>
      <c r="N13" s="571"/>
      <c r="O13" s="902"/>
      <c r="P13" s="479"/>
      <c r="Q13" s="584"/>
      <c r="R13" s="585" t="str">
        <f t="shared" si="0"/>
        <v/>
      </c>
      <c r="S13" s="586"/>
      <c r="T13" s="587" t="str">
        <f t="shared" si="1"/>
        <v/>
      </c>
      <c r="U13" s="808"/>
      <c r="V13" s="646"/>
      <c r="W13" s="649"/>
      <c r="Y13" s="101"/>
    </row>
    <row r="14" spans="2:26" ht="13.5" customHeight="1" x14ac:dyDescent="0.25">
      <c r="B14" s="401"/>
      <c r="D14" s="416">
        <f>D13+1</f>
        <v>3</v>
      </c>
      <c r="E14" s="534"/>
      <c r="F14" s="534"/>
      <c r="G14" s="534"/>
      <c r="H14" s="484"/>
      <c r="I14" s="586"/>
      <c r="J14" s="899"/>
      <c r="K14" s="661"/>
      <c r="L14" s="571"/>
      <c r="M14" s="571"/>
      <c r="N14" s="571"/>
      <c r="O14" s="902"/>
      <c r="P14" s="479"/>
      <c r="Q14" s="584"/>
      <c r="R14" s="585" t="str">
        <f t="shared" si="0"/>
        <v/>
      </c>
      <c r="S14" s="586"/>
      <c r="T14" s="587" t="str">
        <f t="shared" si="1"/>
        <v/>
      </c>
      <c r="U14" s="808"/>
      <c r="V14" s="646"/>
      <c r="W14" s="649"/>
      <c r="Y14" s="101"/>
    </row>
    <row r="15" spans="2:26" ht="13.5" customHeight="1" x14ac:dyDescent="0.25">
      <c r="B15" s="401"/>
      <c r="D15" s="416">
        <f t="shared" ref="D15:D40" si="2">D14+1</f>
        <v>4</v>
      </c>
      <c r="E15" s="534"/>
      <c r="F15" s="534"/>
      <c r="G15" s="534"/>
      <c r="H15" s="484"/>
      <c r="I15" s="586"/>
      <c r="J15" s="899"/>
      <c r="K15" s="661"/>
      <c r="L15" s="571"/>
      <c r="M15" s="571"/>
      <c r="N15" s="571"/>
      <c r="O15" s="902"/>
      <c r="P15" s="479"/>
      <c r="Q15" s="584"/>
      <c r="R15" s="585" t="str">
        <f t="shared" si="0"/>
        <v/>
      </c>
      <c r="S15" s="586"/>
      <c r="T15" s="587" t="str">
        <f t="shared" si="1"/>
        <v/>
      </c>
      <c r="U15" s="808"/>
      <c r="V15" s="646"/>
      <c r="W15" s="649"/>
      <c r="Y15" s="101"/>
    </row>
    <row r="16" spans="2:26" ht="13.5" customHeight="1" x14ac:dyDescent="0.25">
      <c r="B16" s="401"/>
      <c r="D16" s="416">
        <f t="shared" si="2"/>
        <v>5</v>
      </c>
      <c r="E16" s="534"/>
      <c r="F16" s="534"/>
      <c r="G16" s="534"/>
      <c r="H16" s="484"/>
      <c r="I16" s="586"/>
      <c r="J16" s="899"/>
      <c r="K16" s="661"/>
      <c r="L16" s="571"/>
      <c r="M16" s="571"/>
      <c r="N16" s="571"/>
      <c r="O16" s="902"/>
      <c r="P16" s="479"/>
      <c r="Q16" s="584"/>
      <c r="R16" s="585" t="str">
        <f t="shared" si="0"/>
        <v/>
      </c>
      <c r="S16" s="586"/>
      <c r="T16" s="587" t="str">
        <f t="shared" si="1"/>
        <v/>
      </c>
      <c r="U16" s="808"/>
      <c r="V16" s="646"/>
      <c r="W16" s="649"/>
      <c r="Y16" s="101"/>
    </row>
    <row r="17" spans="2:25" ht="13.5" customHeight="1" x14ac:dyDescent="0.25">
      <c r="B17" s="401"/>
      <c r="D17" s="416">
        <f t="shared" si="2"/>
        <v>6</v>
      </c>
      <c r="E17" s="534"/>
      <c r="F17" s="534"/>
      <c r="G17" s="534"/>
      <c r="H17" s="484"/>
      <c r="I17" s="586"/>
      <c r="J17" s="899"/>
      <c r="K17" s="661"/>
      <c r="L17" s="571"/>
      <c r="M17" s="571"/>
      <c r="N17" s="571"/>
      <c r="O17" s="902"/>
      <c r="P17" s="479"/>
      <c r="Q17" s="584"/>
      <c r="R17" s="585" t="str">
        <f t="shared" si="0"/>
        <v/>
      </c>
      <c r="S17" s="586"/>
      <c r="T17" s="587" t="str">
        <f t="shared" si="1"/>
        <v/>
      </c>
      <c r="U17" s="808"/>
      <c r="V17" s="646"/>
      <c r="W17" s="649"/>
      <c r="Y17" s="101"/>
    </row>
    <row r="18" spans="2:25" ht="13.5" customHeight="1" x14ac:dyDescent="0.25">
      <c r="B18" s="401"/>
      <c r="D18" s="416">
        <f t="shared" si="2"/>
        <v>7</v>
      </c>
      <c r="E18" s="534"/>
      <c r="F18" s="534"/>
      <c r="G18" s="534"/>
      <c r="H18" s="484"/>
      <c r="I18" s="586"/>
      <c r="J18" s="899"/>
      <c r="K18" s="661"/>
      <c r="L18" s="571"/>
      <c r="M18" s="571"/>
      <c r="N18" s="571"/>
      <c r="O18" s="902"/>
      <c r="P18" s="479"/>
      <c r="Q18" s="584"/>
      <c r="R18" s="585" t="str">
        <f t="shared" si="0"/>
        <v/>
      </c>
      <c r="S18" s="586"/>
      <c r="T18" s="587" t="str">
        <f t="shared" si="1"/>
        <v/>
      </c>
      <c r="U18" s="808"/>
      <c r="V18" s="646"/>
      <c r="W18" s="649"/>
      <c r="Y18" s="101"/>
    </row>
    <row r="19" spans="2:25" ht="13.5" customHeight="1" x14ac:dyDescent="0.25">
      <c r="B19" s="401"/>
      <c r="D19" s="416">
        <f t="shared" si="2"/>
        <v>8</v>
      </c>
      <c r="E19" s="534"/>
      <c r="F19" s="534"/>
      <c r="G19" s="534"/>
      <c r="H19" s="484"/>
      <c r="I19" s="586"/>
      <c r="J19" s="899"/>
      <c r="K19" s="661"/>
      <c r="L19" s="571"/>
      <c r="M19" s="571"/>
      <c r="N19" s="571"/>
      <c r="O19" s="902"/>
      <c r="P19" s="479"/>
      <c r="Q19" s="584"/>
      <c r="R19" s="585" t="str">
        <f t="shared" si="0"/>
        <v/>
      </c>
      <c r="S19" s="586"/>
      <c r="T19" s="587" t="str">
        <f t="shared" ref="T19:T75" si="3">IF(S19="",R19,S19)</f>
        <v/>
      </c>
      <c r="U19" s="808"/>
      <c r="V19" s="646"/>
      <c r="W19" s="649"/>
      <c r="Y19" s="101"/>
    </row>
    <row r="20" spans="2:25" ht="13.5" customHeight="1" x14ac:dyDescent="0.25">
      <c r="B20" s="401"/>
      <c r="D20" s="416">
        <f t="shared" si="2"/>
        <v>9</v>
      </c>
      <c r="E20" s="534"/>
      <c r="F20" s="534"/>
      <c r="G20" s="534"/>
      <c r="H20" s="484"/>
      <c r="I20" s="586"/>
      <c r="J20" s="899"/>
      <c r="K20" s="661"/>
      <c r="L20" s="571"/>
      <c r="M20" s="571"/>
      <c r="N20" s="571"/>
      <c r="O20" s="902"/>
      <c r="P20" s="479"/>
      <c r="Q20" s="584"/>
      <c r="R20" s="585" t="str">
        <f t="shared" si="0"/>
        <v/>
      </c>
      <c r="S20" s="586"/>
      <c r="T20" s="587" t="str">
        <f t="shared" si="3"/>
        <v/>
      </c>
      <c r="U20" s="808"/>
      <c r="V20" s="646"/>
      <c r="W20" s="649"/>
      <c r="Y20" s="101"/>
    </row>
    <row r="21" spans="2:25" ht="13.5" customHeight="1" x14ac:dyDescent="0.25">
      <c r="B21" s="401"/>
      <c r="D21" s="416">
        <f t="shared" si="2"/>
        <v>10</v>
      </c>
      <c r="E21" s="534"/>
      <c r="F21" s="534"/>
      <c r="G21" s="534"/>
      <c r="H21" s="484"/>
      <c r="I21" s="586"/>
      <c r="J21" s="899"/>
      <c r="K21" s="661"/>
      <c r="L21" s="571"/>
      <c r="M21" s="571"/>
      <c r="N21" s="571"/>
      <c r="O21" s="902"/>
      <c r="P21" s="479"/>
      <c r="Q21" s="584"/>
      <c r="R21" s="585" t="str">
        <f t="shared" si="0"/>
        <v/>
      </c>
      <c r="S21" s="586"/>
      <c r="T21" s="587" t="str">
        <f t="shared" si="3"/>
        <v/>
      </c>
      <c r="U21" s="808"/>
      <c r="V21" s="646"/>
      <c r="W21" s="649"/>
      <c r="Y21" s="101"/>
    </row>
    <row r="22" spans="2:25" ht="13.5" customHeight="1" x14ac:dyDescent="0.25">
      <c r="B22" s="401"/>
      <c r="D22" s="416">
        <f t="shared" si="2"/>
        <v>11</v>
      </c>
      <c r="E22" s="534"/>
      <c r="F22" s="534"/>
      <c r="G22" s="534"/>
      <c r="H22" s="484"/>
      <c r="I22" s="586"/>
      <c r="J22" s="899"/>
      <c r="K22" s="661"/>
      <c r="L22" s="571"/>
      <c r="M22" s="571"/>
      <c r="N22" s="571"/>
      <c r="O22" s="902"/>
      <c r="P22" s="479"/>
      <c r="Q22" s="584"/>
      <c r="R22" s="585" t="str">
        <f t="shared" si="0"/>
        <v/>
      </c>
      <c r="S22" s="586"/>
      <c r="T22" s="587" t="str">
        <f t="shared" si="3"/>
        <v/>
      </c>
      <c r="U22" s="808"/>
      <c r="V22" s="646"/>
      <c r="W22" s="649"/>
      <c r="Y22" s="101"/>
    </row>
    <row r="23" spans="2:25" ht="13.5" customHeight="1" x14ac:dyDescent="0.25">
      <c r="B23" s="401"/>
      <c r="D23" s="416">
        <f t="shared" si="2"/>
        <v>12</v>
      </c>
      <c r="E23" s="534"/>
      <c r="F23" s="534"/>
      <c r="G23" s="534"/>
      <c r="H23" s="484"/>
      <c r="I23" s="586"/>
      <c r="J23" s="899"/>
      <c r="K23" s="661"/>
      <c r="L23" s="571"/>
      <c r="M23" s="571"/>
      <c r="N23" s="571"/>
      <c r="O23" s="902"/>
      <c r="P23" s="479"/>
      <c r="Q23" s="584"/>
      <c r="R23" s="585" t="str">
        <f t="shared" si="0"/>
        <v/>
      </c>
      <c r="S23" s="586"/>
      <c r="T23" s="587" t="str">
        <f t="shared" si="3"/>
        <v/>
      </c>
      <c r="U23" s="808"/>
      <c r="V23" s="646"/>
      <c r="W23" s="649"/>
      <c r="Y23" s="101"/>
    </row>
    <row r="24" spans="2:25" ht="13.5" customHeight="1" x14ac:dyDescent="0.25">
      <c r="B24" s="401"/>
      <c r="D24" s="416">
        <f t="shared" si="2"/>
        <v>13</v>
      </c>
      <c r="E24" s="534"/>
      <c r="F24" s="534"/>
      <c r="G24" s="534"/>
      <c r="H24" s="484"/>
      <c r="I24" s="586"/>
      <c r="J24" s="899"/>
      <c r="K24" s="661"/>
      <c r="L24" s="571"/>
      <c r="M24" s="571"/>
      <c r="N24" s="571"/>
      <c r="O24" s="902"/>
      <c r="P24" s="479"/>
      <c r="Q24" s="584"/>
      <c r="R24" s="585" t="str">
        <f t="shared" si="0"/>
        <v/>
      </c>
      <c r="S24" s="586"/>
      <c r="T24" s="587" t="str">
        <f t="shared" si="3"/>
        <v/>
      </c>
      <c r="U24" s="808"/>
      <c r="V24" s="646"/>
      <c r="W24" s="649"/>
      <c r="Y24" s="101"/>
    </row>
    <row r="25" spans="2:25" ht="13.5" customHeight="1" x14ac:dyDescent="0.25">
      <c r="B25" s="401"/>
      <c r="D25" s="416">
        <f t="shared" si="2"/>
        <v>14</v>
      </c>
      <c r="E25" s="534"/>
      <c r="F25" s="534"/>
      <c r="G25" s="534"/>
      <c r="H25" s="484"/>
      <c r="I25" s="586"/>
      <c r="J25" s="899"/>
      <c r="K25" s="661"/>
      <c r="L25" s="571"/>
      <c r="M25" s="571"/>
      <c r="N25" s="571"/>
      <c r="O25" s="902"/>
      <c r="P25" s="479"/>
      <c r="Q25" s="584"/>
      <c r="R25" s="585" t="str">
        <f t="shared" si="0"/>
        <v/>
      </c>
      <c r="S25" s="586"/>
      <c r="T25" s="587" t="str">
        <f t="shared" si="3"/>
        <v/>
      </c>
      <c r="U25" s="808"/>
      <c r="V25" s="646"/>
      <c r="W25" s="649"/>
      <c r="Y25" s="101"/>
    </row>
    <row r="26" spans="2:25" ht="13.5" customHeight="1" x14ac:dyDescent="0.25">
      <c r="B26" s="401"/>
      <c r="D26" s="416">
        <f t="shared" si="2"/>
        <v>15</v>
      </c>
      <c r="E26" s="534"/>
      <c r="F26" s="534"/>
      <c r="G26" s="534"/>
      <c r="H26" s="484"/>
      <c r="I26" s="586"/>
      <c r="J26" s="899"/>
      <c r="K26" s="661"/>
      <c r="L26" s="571"/>
      <c r="M26" s="571"/>
      <c r="N26" s="571"/>
      <c r="O26" s="902"/>
      <c r="P26" s="479"/>
      <c r="Q26" s="584"/>
      <c r="R26" s="585" t="str">
        <f t="shared" si="0"/>
        <v/>
      </c>
      <c r="S26" s="586"/>
      <c r="T26" s="587" t="str">
        <f t="shared" si="3"/>
        <v/>
      </c>
      <c r="U26" s="808"/>
      <c r="V26" s="646"/>
      <c r="W26" s="649"/>
      <c r="Y26" s="101"/>
    </row>
    <row r="27" spans="2:25" ht="13.5" customHeight="1" x14ac:dyDescent="0.25">
      <c r="B27" s="401"/>
      <c r="D27" s="416">
        <f t="shared" si="2"/>
        <v>16</v>
      </c>
      <c r="E27" s="534"/>
      <c r="F27" s="534"/>
      <c r="G27" s="534"/>
      <c r="H27" s="484"/>
      <c r="I27" s="586"/>
      <c r="J27" s="899"/>
      <c r="K27" s="661"/>
      <c r="L27" s="571"/>
      <c r="M27" s="571"/>
      <c r="N27" s="571"/>
      <c r="O27" s="902"/>
      <c r="P27" s="479"/>
      <c r="Q27" s="584"/>
      <c r="R27" s="585" t="str">
        <f t="shared" si="0"/>
        <v/>
      </c>
      <c r="S27" s="586"/>
      <c r="T27" s="587" t="str">
        <f t="shared" si="3"/>
        <v/>
      </c>
      <c r="U27" s="808"/>
      <c r="V27" s="646"/>
      <c r="W27" s="649"/>
      <c r="Y27" s="101"/>
    </row>
    <row r="28" spans="2:25" ht="13.5" customHeight="1" x14ac:dyDescent="0.25">
      <c r="B28" s="401"/>
      <c r="D28" s="416">
        <f t="shared" si="2"/>
        <v>17</v>
      </c>
      <c r="E28" s="534"/>
      <c r="F28" s="534"/>
      <c r="G28" s="534"/>
      <c r="H28" s="484"/>
      <c r="I28" s="586"/>
      <c r="J28" s="899"/>
      <c r="K28" s="661"/>
      <c r="L28" s="571"/>
      <c r="M28" s="571"/>
      <c r="N28" s="571"/>
      <c r="O28" s="902"/>
      <c r="P28" s="479"/>
      <c r="Q28" s="584"/>
      <c r="R28" s="585" t="str">
        <f t="shared" si="0"/>
        <v/>
      </c>
      <c r="S28" s="586"/>
      <c r="T28" s="587" t="str">
        <f t="shared" si="3"/>
        <v/>
      </c>
      <c r="U28" s="808"/>
      <c r="V28" s="646"/>
      <c r="W28" s="649"/>
      <c r="Y28" s="101"/>
    </row>
    <row r="29" spans="2:25" ht="13.5" customHeight="1" x14ac:dyDescent="0.25">
      <c r="B29" s="401"/>
      <c r="D29" s="416">
        <f t="shared" si="2"/>
        <v>18</v>
      </c>
      <c r="E29" s="534"/>
      <c r="F29" s="534"/>
      <c r="G29" s="534"/>
      <c r="H29" s="484"/>
      <c r="I29" s="586"/>
      <c r="J29" s="899"/>
      <c r="K29" s="661"/>
      <c r="L29" s="571"/>
      <c r="M29" s="571"/>
      <c r="N29" s="571"/>
      <c r="O29" s="902"/>
      <c r="P29" s="479"/>
      <c r="Q29" s="584"/>
      <c r="R29" s="585" t="str">
        <f t="shared" si="0"/>
        <v/>
      </c>
      <c r="S29" s="586"/>
      <c r="T29" s="587" t="str">
        <f t="shared" si="3"/>
        <v/>
      </c>
      <c r="U29" s="808"/>
      <c r="V29" s="646"/>
      <c r="W29" s="649"/>
      <c r="Y29" s="101"/>
    </row>
    <row r="30" spans="2:25" ht="13.5" customHeight="1" x14ac:dyDescent="0.25">
      <c r="B30" s="401"/>
      <c r="D30" s="416">
        <f t="shared" si="2"/>
        <v>19</v>
      </c>
      <c r="E30" s="534"/>
      <c r="F30" s="534"/>
      <c r="G30" s="534"/>
      <c r="H30" s="484"/>
      <c r="I30" s="586"/>
      <c r="J30" s="899"/>
      <c r="K30" s="661"/>
      <c r="L30" s="571"/>
      <c r="M30" s="571"/>
      <c r="N30" s="571"/>
      <c r="O30" s="902"/>
      <c r="P30" s="479"/>
      <c r="Q30" s="584"/>
      <c r="R30" s="585" t="str">
        <f t="shared" si="0"/>
        <v/>
      </c>
      <c r="S30" s="586"/>
      <c r="T30" s="587" t="str">
        <f t="shared" si="3"/>
        <v/>
      </c>
      <c r="U30" s="808"/>
      <c r="V30" s="646"/>
      <c r="W30" s="649"/>
      <c r="Y30" s="101"/>
    </row>
    <row r="31" spans="2:25" ht="13.5" customHeight="1" x14ac:dyDescent="0.25">
      <c r="B31" s="401"/>
      <c r="D31" s="416">
        <f t="shared" si="2"/>
        <v>20</v>
      </c>
      <c r="E31" s="534"/>
      <c r="F31" s="534"/>
      <c r="G31" s="534"/>
      <c r="H31" s="484"/>
      <c r="I31" s="586"/>
      <c r="J31" s="899"/>
      <c r="K31" s="661"/>
      <c r="L31" s="571"/>
      <c r="M31" s="571"/>
      <c r="N31" s="571"/>
      <c r="O31" s="902"/>
      <c r="P31" s="479"/>
      <c r="Q31" s="584"/>
      <c r="R31" s="585" t="str">
        <f t="shared" si="0"/>
        <v/>
      </c>
      <c r="S31" s="586"/>
      <c r="T31" s="587" t="str">
        <f t="shared" si="3"/>
        <v/>
      </c>
      <c r="U31" s="808"/>
      <c r="V31" s="646"/>
      <c r="W31" s="649"/>
      <c r="Y31" s="101"/>
    </row>
    <row r="32" spans="2:25" ht="13.5" customHeight="1" x14ac:dyDescent="0.25">
      <c r="B32" s="401"/>
      <c r="D32" s="416">
        <f t="shared" si="2"/>
        <v>21</v>
      </c>
      <c r="E32" s="534"/>
      <c r="F32" s="534"/>
      <c r="G32" s="534"/>
      <c r="H32" s="484"/>
      <c r="I32" s="586"/>
      <c r="J32" s="899"/>
      <c r="K32" s="661"/>
      <c r="L32" s="571"/>
      <c r="M32" s="571"/>
      <c r="N32" s="571"/>
      <c r="O32" s="902"/>
      <c r="P32" s="479"/>
      <c r="Q32" s="584"/>
      <c r="R32" s="585" t="str">
        <f t="shared" si="0"/>
        <v/>
      </c>
      <c r="S32" s="586"/>
      <c r="T32" s="587" t="str">
        <f t="shared" si="3"/>
        <v/>
      </c>
      <c r="U32" s="808"/>
      <c r="V32" s="646"/>
      <c r="W32" s="649"/>
      <c r="Y32" s="101"/>
    </row>
    <row r="33" spans="2:25" ht="13.5" customHeight="1" x14ac:dyDescent="0.25">
      <c r="B33" s="401"/>
      <c r="D33" s="416">
        <f t="shared" si="2"/>
        <v>22</v>
      </c>
      <c r="E33" s="534"/>
      <c r="F33" s="534"/>
      <c r="G33" s="534"/>
      <c r="H33" s="484"/>
      <c r="I33" s="586"/>
      <c r="J33" s="899"/>
      <c r="K33" s="661"/>
      <c r="L33" s="571"/>
      <c r="M33" s="571"/>
      <c r="N33" s="571"/>
      <c r="O33" s="902"/>
      <c r="P33" s="479"/>
      <c r="Q33" s="584"/>
      <c r="R33" s="585" t="str">
        <f t="shared" si="0"/>
        <v/>
      </c>
      <c r="S33" s="586"/>
      <c r="T33" s="587" t="str">
        <f t="shared" si="3"/>
        <v/>
      </c>
      <c r="U33" s="808"/>
      <c r="V33" s="646"/>
      <c r="W33" s="649"/>
      <c r="Y33" s="101"/>
    </row>
    <row r="34" spans="2:25" ht="13.5" customHeight="1" x14ac:dyDescent="0.25">
      <c r="B34" s="401"/>
      <c r="D34" s="416">
        <f t="shared" si="2"/>
        <v>23</v>
      </c>
      <c r="E34" s="534"/>
      <c r="F34" s="534"/>
      <c r="G34" s="534"/>
      <c r="H34" s="484"/>
      <c r="I34" s="586"/>
      <c r="J34" s="899"/>
      <c r="K34" s="661"/>
      <c r="L34" s="571"/>
      <c r="M34" s="571"/>
      <c r="N34" s="571"/>
      <c r="O34" s="902"/>
      <c r="P34" s="479"/>
      <c r="Q34" s="584"/>
      <c r="R34" s="585" t="str">
        <f t="shared" si="0"/>
        <v/>
      </c>
      <c r="S34" s="586"/>
      <c r="T34" s="587" t="str">
        <f t="shared" si="3"/>
        <v/>
      </c>
      <c r="U34" s="808"/>
      <c r="V34" s="646"/>
      <c r="W34" s="649"/>
      <c r="Y34" s="101"/>
    </row>
    <row r="35" spans="2:25" ht="13.5" customHeight="1" x14ac:dyDescent="0.25">
      <c r="B35" s="401"/>
      <c r="D35" s="416">
        <f t="shared" si="2"/>
        <v>24</v>
      </c>
      <c r="E35" s="534"/>
      <c r="F35" s="534"/>
      <c r="G35" s="534"/>
      <c r="H35" s="484"/>
      <c r="I35" s="586"/>
      <c r="J35" s="899"/>
      <c r="K35" s="661"/>
      <c r="L35" s="571"/>
      <c r="M35" s="571"/>
      <c r="N35" s="571"/>
      <c r="O35" s="902"/>
      <c r="P35" s="479"/>
      <c r="Q35" s="584"/>
      <c r="R35" s="585" t="str">
        <f t="shared" si="0"/>
        <v/>
      </c>
      <c r="S35" s="586"/>
      <c r="T35" s="587" t="str">
        <f t="shared" si="3"/>
        <v/>
      </c>
      <c r="U35" s="808"/>
      <c r="V35" s="646"/>
      <c r="W35" s="649"/>
      <c r="Y35" s="101"/>
    </row>
    <row r="36" spans="2:25" ht="13.5" customHeight="1" x14ac:dyDescent="0.25">
      <c r="B36" s="401"/>
      <c r="D36" s="416">
        <f t="shared" si="2"/>
        <v>25</v>
      </c>
      <c r="E36" s="534"/>
      <c r="F36" s="534"/>
      <c r="G36" s="534"/>
      <c r="H36" s="484"/>
      <c r="I36" s="586"/>
      <c r="J36" s="899"/>
      <c r="K36" s="661"/>
      <c r="L36" s="571"/>
      <c r="M36" s="571"/>
      <c r="N36" s="571"/>
      <c r="O36" s="902"/>
      <c r="P36" s="479"/>
      <c r="Q36" s="584"/>
      <c r="R36" s="585" t="str">
        <f t="shared" si="0"/>
        <v/>
      </c>
      <c r="S36" s="586"/>
      <c r="T36" s="587" t="str">
        <f t="shared" si="3"/>
        <v/>
      </c>
      <c r="U36" s="808"/>
      <c r="V36" s="646"/>
      <c r="W36" s="649"/>
      <c r="Y36" s="101"/>
    </row>
    <row r="37" spans="2:25" ht="13.5" customHeight="1" x14ac:dyDescent="0.25">
      <c r="B37" s="401"/>
      <c r="D37" s="416">
        <f t="shared" si="2"/>
        <v>26</v>
      </c>
      <c r="E37" s="534"/>
      <c r="F37" s="534"/>
      <c r="G37" s="534"/>
      <c r="H37" s="484"/>
      <c r="I37" s="586"/>
      <c r="J37" s="899"/>
      <c r="K37" s="661"/>
      <c r="L37" s="571"/>
      <c r="M37" s="571"/>
      <c r="N37" s="571"/>
      <c r="O37" s="902"/>
      <c r="P37" s="479"/>
      <c r="Q37" s="584"/>
      <c r="R37" s="585" t="str">
        <f t="shared" si="0"/>
        <v/>
      </c>
      <c r="S37" s="586"/>
      <c r="T37" s="587" t="str">
        <f t="shared" si="3"/>
        <v/>
      </c>
      <c r="U37" s="808"/>
      <c r="V37" s="646"/>
      <c r="W37" s="649"/>
      <c r="Y37" s="101"/>
    </row>
    <row r="38" spans="2:25" ht="13.5" customHeight="1" x14ac:dyDescent="0.25">
      <c r="B38" s="401"/>
      <c r="D38" s="416">
        <f t="shared" si="2"/>
        <v>27</v>
      </c>
      <c r="E38" s="534"/>
      <c r="F38" s="534"/>
      <c r="G38" s="534"/>
      <c r="H38" s="484"/>
      <c r="I38" s="586"/>
      <c r="J38" s="899"/>
      <c r="K38" s="661"/>
      <c r="L38" s="571"/>
      <c r="M38" s="571"/>
      <c r="N38" s="571"/>
      <c r="O38" s="902"/>
      <c r="P38" s="479"/>
      <c r="Q38" s="584"/>
      <c r="R38" s="585" t="str">
        <f t="shared" si="0"/>
        <v/>
      </c>
      <c r="S38" s="586"/>
      <c r="T38" s="587" t="str">
        <f t="shared" si="3"/>
        <v/>
      </c>
      <c r="U38" s="808"/>
      <c r="V38" s="646"/>
      <c r="W38" s="649"/>
      <c r="Y38" s="101"/>
    </row>
    <row r="39" spans="2:25" ht="13.5" customHeight="1" x14ac:dyDescent="0.25">
      <c r="B39" s="401"/>
      <c r="D39" s="416">
        <f t="shared" si="2"/>
        <v>28</v>
      </c>
      <c r="E39" s="534"/>
      <c r="F39" s="534"/>
      <c r="G39" s="534"/>
      <c r="H39" s="484"/>
      <c r="I39" s="586"/>
      <c r="J39" s="899"/>
      <c r="K39" s="661"/>
      <c r="L39" s="571"/>
      <c r="M39" s="571"/>
      <c r="N39" s="571"/>
      <c r="O39" s="902"/>
      <c r="P39" s="479"/>
      <c r="Q39" s="584"/>
      <c r="R39" s="585" t="str">
        <f t="shared" si="0"/>
        <v/>
      </c>
      <c r="S39" s="586"/>
      <c r="T39" s="587" t="str">
        <f t="shared" si="3"/>
        <v/>
      </c>
      <c r="U39" s="808"/>
      <c r="V39" s="646"/>
      <c r="W39" s="649"/>
      <c r="Y39" s="101"/>
    </row>
    <row r="40" spans="2:25" ht="13.5" customHeight="1" x14ac:dyDescent="0.25">
      <c r="B40" s="401"/>
      <c r="D40" s="416">
        <f t="shared" si="2"/>
        <v>29</v>
      </c>
      <c r="E40" s="534"/>
      <c r="F40" s="534"/>
      <c r="G40" s="534"/>
      <c r="H40" s="484"/>
      <c r="I40" s="586"/>
      <c r="J40" s="899"/>
      <c r="K40" s="661"/>
      <c r="L40" s="571"/>
      <c r="M40" s="571"/>
      <c r="N40" s="571"/>
      <c r="O40" s="902"/>
      <c r="P40" s="479"/>
      <c r="Q40" s="584"/>
      <c r="R40" s="585" t="str">
        <f t="shared" si="0"/>
        <v/>
      </c>
      <c r="S40" s="586"/>
      <c r="T40" s="587" t="str">
        <f t="shared" si="3"/>
        <v/>
      </c>
      <c r="U40" s="808"/>
      <c r="V40" s="646"/>
      <c r="W40" s="649"/>
      <c r="Y40" s="101"/>
    </row>
    <row r="41" spans="2:25" ht="13.5" customHeight="1" x14ac:dyDescent="0.25">
      <c r="B41" s="401"/>
      <c r="D41" s="416">
        <f>D40+1</f>
        <v>30</v>
      </c>
      <c r="E41" s="534"/>
      <c r="F41" s="534"/>
      <c r="G41" s="534"/>
      <c r="H41" s="484"/>
      <c r="I41" s="586"/>
      <c r="J41" s="899"/>
      <c r="K41" s="661"/>
      <c r="L41" s="571"/>
      <c r="M41" s="571"/>
      <c r="N41" s="571"/>
      <c r="O41" s="902"/>
      <c r="P41" s="479"/>
      <c r="Q41" s="584"/>
      <c r="R41" s="585" t="str">
        <f t="shared" si="0"/>
        <v/>
      </c>
      <c r="S41" s="586"/>
      <c r="T41" s="587" t="str">
        <f t="shared" si="3"/>
        <v/>
      </c>
      <c r="U41" s="808"/>
      <c r="V41" s="646"/>
      <c r="W41" s="649"/>
      <c r="Y41" s="101"/>
    </row>
    <row r="42" spans="2:25" ht="13.5" customHeight="1" x14ac:dyDescent="0.25">
      <c r="B42" s="401"/>
      <c r="D42" s="416">
        <f>D41+1</f>
        <v>31</v>
      </c>
      <c r="E42" s="534"/>
      <c r="F42" s="534"/>
      <c r="G42" s="534"/>
      <c r="H42" s="484"/>
      <c r="I42" s="479"/>
      <c r="J42" s="661"/>
      <c r="K42" s="661"/>
      <c r="L42" s="571"/>
      <c r="M42" s="571"/>
      <c r="N42" s="571"/>
      <c r="O42" s="902"/>
      <c r="P42" s="586"/>
      <c r="Q42" s="586"/>
      <c r="R42" s="585" t="str">
        <f t="shared" ref="R42:R71" si="4">IF(OR(G42="",H42="",),"",H42/1000*I42*P42*Q42)</f>
        <v/>
      </c>
      <c r="S42" s="586"/>
      <c r="T42" s="587" t="str">
        <f t="shared" si="3"/>
        <v/>
      </c>
      <c r="U42" s="244"/>
      <c r="V42" s="646"/>
      <c r="W42" s="649"/>
      <c r="Y42" s="101"/>
    </row>
    <row r="43" spans="2:25" ht="13.5" customHeight="1" x14ac:dyDescent="0.25">
      <c r="B43" s="401"/>
      <c r="D43" s="416">
        <f>D42+1</f>
        <v>32</v>
      </c>
      <c r="E43" s="534"/>
      <c r="F43" s="534"/>
      <c r="G43" s="534"/>
      <c r="H43" s="484"/>
      <c r="I43" s="479"/>
      <c r="J43" s="661"/>
      <c r="K43" s="661"/>
      <c r="L43" s="571"/>
      <c r="M43" s="571"/>
      <c r="N43" s="571"/>
      <c r="O43" s="902"/>
      <c r="P43" s="586"/>
      <c r="Q43" s="586"/>
      <c r="R43" s="585" t="str">
        <f t="shared" si="4"/>
        <v/>
      </c>
      <c r="S43" s="586"/>
      <c r="T43" s="587" t="str">
        <f t="shared" si="3"/>
        <v/>
      </c>
      <c r="U43" s="244"/>
      <c r="V43" s="646"/>
      <c r="W43" s="649"/>
      <c r="Y43" s="101"/>
    </row>
    <row r="44" spans="2:25" ht="13.5" customHeight="1" x14ac:dyDescent="0.25">
      <c r="B44" s="401"/>
      <c r="D44" s="416">
        <f>D43+1</f>
        <v>33</v>
      </c>
      <c r="E44" s="534"/>
      <c r="F44" s="534"/>
      <c r="G44" s="534"/>
      <c r="H44" s="484"/>
      <c r="I44" s="479"/>
      <c r="J44" s="661"/>
      <c r="K44" s="661"/>
      <c r="L44" s="571"/>
      <c r="M44" s="571"/>
      <c r="N44" s="571"/>
      <c r="O44" s="902"/>
      <c r="P44" s="586"/>
      <c r="Q44" s="586"/>
      <c r="R44" s="585" t="str">
        <f t="shared" si="4"/>
        <v/>
      </c>
      <c r="S44" s="586"/>
      <c r="T44" s="587" t="str">
        <f t="shared" si="3"/>
        <v/>
      </c>
      <c r="U44" s="244"/>
      <c r="V44" s="646"/>
      <c r="W44" s="649"/>
      <c r="Y44" s="101"/>
    </row>
    <row r="45" spans="2:25" ht="13.5" customHeight="1" x14ac:dyDescent="0.25">
      <c r="B45" s="401"/>
      <c r="D45" s="416">
        <f t="shared" ref="D45:D70" si="5">D44+1</f>
        <v>34</v>
      </c>
      <c r="E45" s="534"/>
      <c r="F45" s="534"/>
      <c r="G45" s="534"/>
      <c r="H45" s="484"/>
      <c r="I45" s="479"/>
      <c r="J45" s="661"/>
      <c r="K45" s="661"/>
      <c r="L45" s="571"/>
      <c r="M45" s="571"/>
      <c r="N45" s="571"/>
      <c r="O45" s="902"/>
      <c r="P45" s="586"/>
      <c r="Q45" s="586"/>
      <c r="R45" s="585" t="str">
        <f t="shared" si="4"/>
        <v/>
      </c>
      <c r="S45" s="586"/>
      <c r="T45" s="587" t="str">
        <f t="shared" si="3"/>
        <v/>
      </c>
      <c r="U45" s="244"/>
      <c r="V45" s="646"/>
      <c r="W45" s="649"/>
      <c r="Y45" s="101"/>
    </row>
    <row r="46" spans="2:25" ht="13.5" customHeight="1" x14ac:dyDescent="0.25">
      <c r="B46" s="401"/>
      <c r="D46" s="416">
        <f t="shared" si="5"/>
        <v>35</v>
      </c>
      <c r="E46" s="534"/>
      <c r="F46" s="534"/>
      <c r="G46" s="534"/>
      <c r="H46" s="484"/>
      <c r="I46" s="479"/>
      <c r="J46" s="661"/>
      <c r="K46" s="661"/>
      <c r="L46" s="571"/>
      <c r="M46" s="571"/>
      <c r="N46" s="571"/>
      <c r="O46" s="902"/>
      <c r="P46" s="586"/>
      <c r="Q46" s="586"/>
      <c r="R46" s="585" t="str">
        <f t="shared" si="4"/>
        <v/>
      </c>
      <c r="S46" s="586"/>
      <c r="T46" s="587" t="str">
        <f t="shared" si="3"/>
        <v/>
      </c>
      <c r="U46" s="244"/>
      <c r="V46" s="646"/>
      <c r="W46" s="649"/>
      <c r="Y46" s="101"/>
    </row>
    <row r="47" spans="2:25" ht="13.5" customHeight="1" x14ac:dyDescent="0.25">
      <c r="B47" s="401"/>
      <c r="D47" s="416">
        <f t="shared" si="5"/>
        <v>36</v>
      </c>
      <c r="E47" s="534"/>
      <c r="F47" s="534"/>
      <c r="G47" s="534"/>
      <c r="H47" s="484"/>
      <c r="I47" s="479"/>
      <c r="J47" s="661"/>
      <c r="K47" s="661"/>
      <c r="L47" s="571"/>
      <c r="M47" s="571"/>
      <c r="N47" s="571"/>
      <c r="O47" s="902"/>
      <c r="P47" s="586"/>
      <c r="Q47" s="586"/>
      <c r="R47" s="585" t="str">
        <f t="shared" si="4"/>
        <v/>
      </c>
      <c r="S47" s="586"/>
      <c r="T47" s="587" t="str">
        <f t="shared" si="3"/>
        <v/>
      </c>
      <c r="U47" s="244"/>
      <c r="V47" s="646"/>
      <c r="W47" s="649"/>
      <c r="Y47" s="101"/>
    </row>
    <row r="48" spans="2:25" ht="13.5" customHeight="1" x14ac:dyDescent="0.25">
      <c r="B48" s="401"/>
      <c r="D48" s="416">
        <f t="shared" si="5"/>
        <v>37</v>
      </c>
      <c r="E48" s="534"/>
      <c r="F48" s="534"/>
      <c r="G48" s="534"/>
      <c r="H48" s="484"/>
      <c r="I48" s="479"/>
      <c r="J48" s="661"/>
      <c r="K48" s="661"/>
      <c r="L48" s="571"/>
      <c r="M48" s="571"/>
      <c r="N48" s="571"/>
      <c r="O48" s="902"/>
      <c r="P48" s="586"/>
      <c r="Q48" s="586"/>
      <c r="R48" s="585" t="str">
        <f t="shared" si="4"/>
        <v/>
      </c>
      <c r="S48" s="586"/>
      <c r="T48" s="587" t="str">
        <f t="shared" si="3"/>
        <v/>
      </c>
      <c r="U48" s="244"/>
      <c r="V48" s="646"/>
      <c r="W48" s="649"/>
      <c r="Y48" s="101"/>
    </row>
    <row r="49" spans="2:25" ht="13.5" customHeight="1" x14ac:dyDescent="0.25">
      <c r="B49" s="401"/>
      <c r="D49" s="416">
        <f t="shared" si="5"/>
        <v>38</v>
      </c>
      <c r="E49" s="534"/>
      <c r="F49" s="534"/>
      <c r="G49" s="534"/>
      <c r="H49" s="484"/>
      <c r="I49" s="479"/>
      <c r="J49" s="661"/>
      <c r="K49" s="661"/>
      <c r="L49" s="571"/>
      <c r="M49" s="571"/>
      <c r="N49" s="571"/>
      <c r="O49" s="902"/>
      <c r="P49" s="586"/>
      <c r="Q49" s="586"/>
      <c r="R49" s="585" t="str">
        <f t="shared" si="4"/>
        <v/>
      </c>
      <c r="S49" s="586"/>
      <c r="T49" s="587" t="str">
        <f t="shared" si="3"/>
        <v/>
      </c>
      <c r="U49" s="244"/>
      <c r="V49" s="646"/>
      <c r="W49" s="649"/>
      <c r="Y49" s="101"/>
    </row>
    <row r="50" spans="2:25" ht="13.5" customHeight="1" x14ac:dyDescent="0.25">
      <c r="B50" s="401"/>
      <c r="D50" s="416">
        <f t="shared" si="5"/>
        <v>39</v>
      </c>
      <c r="E50" s="534"/>
      <c r="F50" s="534"/>
      <c r="G50" s="534"/>
      <c r="H50" s="484"/>
      <c r="I50" s="479"/>
      <c r="J50" s="661"/>
      <c r="K50" s="661"/>
      <c r="L50" s="571"/>
      <c r="M50" s="571"/>
      <c r="N50" s="571"/>
      <c r="O50" s="902"/>
      <c r="P50" s="586"/>
      <c r="Q50" s="586"/>
      <c r="R50" s="585" t="str">
        <f t="shared" si="4"/>
        <v/>
      </c>
      <c r="S50" s="586"/>
      <c r="T50" s="587" t="str">
        <f t="shared" si="3"/>
        <v/>
      </c>
      <c r="U50" s="244"/>
      <c r="V50" s="646"/>
      <c r="W50" s="649"/>
      <c r="Y50" s="101"/>
    </row>
    <row r="51" spans="2:25" ht="13.5" customHeight="1" x14ac:dyDescent="0.25">
      <c r="B51" s="401"/>
      <c r="D51" s="416">
        <f t="shared" si="5"/>
        <v>40</v>
      </c>
      <c r="E51" s="534"/>
      <c r="F51" s="534"/>
      <c r="G51" s="534"/>
      <c r="H51" s="484"/>
      <c r="I51" s="479"/>
      <c r="J51" s="661"/>
      <c r="K51" s="661"/>
      <c r="L51" s="571"/>
      <c r="M51" s="571"/>
      <c r="N51" s="571"/>
      <c r="O51" s="902"/>
      <c r="P51" s="586"/>
      <c r="Q51" s="586"/>
      <c r="R51" s="585" t="str">
        <f t="shared" si="4"/>
        <v/>
      </c>
      <c r="S51" s="586"/>
      <c r="T51" s="587" t="str">
        <f t="shared" si="3"/>
        <v/>
      </c>
      <c r="U51" s="244"/>
      <c r="V51" s="646"/>
      <c r="W51" s="649"/>
      <c r="Y51" s="101"/>
    </row>
    <row r="52" spans="2:25" ht="13.5" customHeight="1" x14ac:dyDescent="0.25">
      <c r="B52" s="401"/>
      <c r="D52" s="416">
        <f t="shared" si="5"/>
        <v>41</v>
      </c>
      <c r="E52" s="534"/>
      <c r="F52" s="534"/>
      <c r="G52" s="534"/>
      <c r="H52" s="484"/>
      <c r="I52" s="479"/>
      <c r="J52" s="661"/>
      <c r="K52" s="661"/>
      <c r="L52" s="571"/>
      <c r="M52" s="571"/>
      <c r="N52" s="571"/>
      <c r="O52" s="902"/>
      <c r="P52" s="586"/>
      <c r="Q52" s="586"/>
      <c r="R52" s="585" t="str">
        <f t="shared" si="4"/>
        <v/>
      </c>
      <c r="S52" s="586"/>
      <c r="T52" s="587" t="str">
        <f t="shared" si="3"/>
        <v/>
      </c>
      <c r="U52" s="244"/>
      <c r="V52" s="646"/>
      <c r="W52" s="649"/>
      <c r="Y52" s="101"/>
    </row>
    <row r="53" spans="2:25" ht="13.5" customHeight="1" x14ac:dyDescent="0.25">
      <c r="B53" s="401"/>
      <c r="D53" s="416">
        <f t="shared" si="5"/>
        <v>42</v>
      </c>
      <c r="E53" s="534"/>
      <c r="F53" s="534"/>
      <c r="G53" s="534"/>
      <c r="H53" s="484"/>
      <c r="I53" s="479"/>
      <c r="J53" s="661"/>
      <c r="K53" s="661"/>
      <c r="L53" s="571"/>
      <c r="M53" s="571"/>
      <c r="N53" s="571"/>
      <c r="O53" s="902"/>
      <c r="P53" s="586"/>
      <c r="Q53" s="586"/>
      <c r="R53" s="585" t="str">
        <f t="shared" si="4"/>
        <v/>
      </c>
      <c r="S53" s="586"/>
      <c r="T53" s="587" t="str">
        <f t="shared" si="3"/>
        <v/>
      </c>
      <c r="U53" s="244"/>
      <c r="V53" s="646"/>
      <c r="W53" s="649"/>
      <c r="Y53" s="101"/>
    </row>
    <row r="54" spans="2:25" ht="13.5" customHeight="1" x14ac:dyDescent="0.25">
      <c r="B54" s="401"/>
      <c r="D54" s="416">
        <f t="shared" si="5"/>
        <v>43</v>
      </c>
      <c r="E54" s="534"/>
      <c r="F54" s="534"/>
      <c r="G54" s="534"/>
      <c r="H54" s="484"/>
      <c r="I54" s="479"/>
      <c r="J54" s="661"/>
      <c r="K54" s="661"/>
      <c r="L54" s="571"/>
      <c r="M54" s="571"/>
      <c r="N54" s="571"/>
      <c r="O54" s="902"/>
      <c r="P54" s="586"/>
      <c r="Q54" s="586"/>
      <c r="R54" s="585" t="str">
        <f t="shared" si="4"/>
        <v/>
      </c>
      <c r="S54" s="586"/>
      <c r="T54" s="587" t="str">
        <f t="shared" si="3"/>
        <v/>
      </c>
      <c r="U54" s="244"/>
      <c r="V54" s="646"/>
      <c r="W54" s="649"/>
      <c r="Y54" s="101"/>
    </row>
    <row r="55" spans="2:25" ht="13.5" customHeight="1" x14ac:dyDescent="0.25">
      <c r="B55" s="401"/>
      <c r="D55" s="416">
        <f t="shared" si="5"/>
        <v>44</v>
      </c>
      <c r="E55" s="534"/>
      <c r="F55" s="534"/>
      <c r="G55" s="534"/>
      <c r="H55" s="484"/>
      <c r="I55" s="479"/>
      <c r="J55" s="661"/>
      <c r="K55" s="661"/>
      <c r="L55" s="571"/>
      <c r="M55" s="571"/>
      <c r="N55" s="571"/>
      <c r="O55" s="902"/>
      <c r="P55" s="586"/>
      <c r="Q55" s="586"/>
      <c r="R55" s="585" t="str">
        <f t="shared" si="4"/>
        <v/>
      </c>
      <c r="S55" s="586"/>
      <c r="T55" s="587" t="str">
        <f t="shared" si="3"/>
        <v/>
      </c>
      <c r="U55" s="244"/>
      <c r="V55" s="646"/>
      <c r="W55" s="649"/>
      <c r="Y55" s="101"/>
    </row>
    <row r="56" spans="2:25" ht="13.5" customHeight="1" x14ac:dyDescent="0.25">
      <c r="B56" s="401"/>
      <c r="D56" s="416">
        <f t="shared" si="5"/>
        <v>45</v>
      </c>
      <c r="E56" s="534"/>
      <c r="F56" s="534"/>
      <c r="G56" s="534"/>
      <c r="H56" s="484"/>
      <c r="I56" s="479"/>
      <c r="J56" s="661"/>
      <c r="K56" s="661"/>
      <c r="L56" s="571"/>
      <c r="M56" s="571"/>
      <c r="N56" s="571"/>
      <c r="O56" s="902"/>
      <c r="P56" s="586"/>
      <c r="Q56" s="586"/>
      <c r="R56" s="585" t="str">
        <f t="shared" si="4"/>
        <v/>
      </c>
      <c r="S56" s="586"/>
      <c r="T56" s="587" t="str">
        <f t="shared" si="3"/>
        <v/>
      </c>
      <c r="U56" s="244"/>
      <c r="V56" s="646"/>
      <c r="W56" s="649"/>
      <c r="Y56" s="101"/>
    </row>
    <row r="57" spans="2:25" ht="13.5" customHeight="1" x14ac:dyDescent="0.25">
      <c r="B57" s="401"/>
      <c r="D57" s="416">
        <f t="shared" si="5"/>
        <v>46</v>
      </c>
      <c r="E57" s="534"/>
      <c r="F57" s="534"/>
      <c r="G57" s="534"/>
      <c r="H57" s="484"/>
      <c r="I57" s="479"/>
      <c r="J57" s="661"/>
      <c r="K57" s="661"/>
      <c r="L57" s="571"/>
      <c r="M57" s="571"/>
      <c r="N57" s="571"/>
      <c r="O57" s="902"/>
      <c r="P57" s="586"/>
      <c r="Q57" s="586"/>
      <c r="R57" s="585" t="str">
        <f t="shared" si="4"/>
        <v/>
      </c>
      <c r="S57" s="586"/>
      <c r="T57" s="587" t="str">
        <f t="shared" si="3"/>
        <v/>
      </c>
      <c r="U57" s="244"/>
      <c r="V57" s="646"/>
      <c r="W57" s="649"/>
      <c r="Y57" s="101"/>
    </row>
    <row r="58" spans="2:25" ht="13.5" customHeight="1" x14ac:dyDescent="0.25">
      <c r="B58" s="401"/>
      <c r="D58" s="416">
        <f t="shared" si="5"/>
        <v>47</v>
      </c>
      <c r="E58" s="534"/>
      <c r="F58" s="534"/>
      <c r="G58" s="534"/>
      <c r="H58" s="484"/>
      <c r="I58" s="479"/>
      <c r="J58" s="661"/>
      <c r="K58" s="661"/>
      <c r="L58" s="571"/>
      <c r="M58" s="571"/>
      <c r="N58" s="571"/>
      <c r="O58" s="902"/>
      <c r="P58" s="586"/>
      <c r="Q58" s="586"/>
      <c r="R58" s="585" t="str">
        <f t="shared" si="4"/>
        <v/>
      </c>
      <c r="S58" s="586"/>
      <c r="T58" s="587" t="str">
        <f t="shared" si="3"/>
        <v/>
      </c>
      <c r="U58" s="244"/>
      <c r="V58" s="646"/>
      <c r="W58" s="649"/>
      <c r="Y58" s="101"/>
    </row>
    <row r="59" spans="2:25" ht="13.5" customHeight="1" x14ac:dyDescent="0.25">
      <c r="B59" s="401"/>
      <c r="D59" s="416">
        <f t="shared" si="5"/>
        <v>48</v>
      </c>
      <c r="E59" s="534"/>
      <c r="F59" s="534"/>
      <c r="G59" s="534"/>
      <c r="H59" s="484"/>
      <c r="I59" s="479"/>
      <c r="J59" s="661"/>
      <c r="K59" s="661"/>
      <c r="L59" s="571"/>
      <c r="M59" s="571"/>
      <c r="N59" s="571"/>
      <c r="O59" s="902"/>
      <c r="P59" s="586"/>
      <c r="Q59" s="586"/>
      <c r="R59" s="585" t="str">
        <f t="shared" si="4"/>
        <v/>
      </c>
      <c r="S59" s="586"/>
      <c r="T59" s="587" t="str">
        <f t="shared" si="3"/>
        <v/>
      </c>
      <c r="U59" s="244"/>
      <c r="V59" s="646"/>
      <c r="W59" s="649"/>
      <c r="Y59" s="101"/>
    </row>
    <row r="60" spans="2:25" ht="13.5" customHeight="1" x14ac:dyDescent="0.25">
      <c r="B60" s="401"/>
      <c r="D60" s="416">
        <f t="shared" si="5"/>
        <v>49</v>
      </c>
      <c r="E60" s="534"/>
      <c r="F60" s="534"/>
      <c r="G60" s="534"/>
      <c r="H60" s="484"/>
      <c r="I60" s="479"/>
      <c r="J60" s="661"/>
      <c r="K60" s="661"/>
      <c r="L60" s="571"/>
      <c r="M60" s="571"/>
      <c r="N60" s="571"/>
      <c r="O60" s="902"/>
      <c r="P60" s="586"/>
      <c r="Q60" s="586"/>
      <c r="R60" s="585" t="str">
        <f t="shared" si="4"/>
        <v/>
      </c>
      <c r="S60" s="586"/>
      <c r="T60" s="587" t="str">
        <f t="shared" si="3"/>
        <v/>
      </c>
      <c r="U60" s="244"/>
      <c r="V60" s="646"/>
      <c r="W60" s="649"/>
      <c r="Y60" s="101"/>
    </row>
    <row r="61" spans="2:25" ht="13.5" customHeight="1" x14ac:dyDescent="0.25">
      <c r="B61" s="401"/>
      <c r="D61" s="416">
        <f t="shared" si="5"/>
        <v>50</v>
      </c>
      <c r="E61" s="534"/>
      <c r="F61" s="534"/>
      <c r="G61" s="534"/>
      <c r="H61" s="484"/>
      <c r="I61" s="479"/>
      <c r="J61" s="661"/>
      <c r="K61" s="661"/>
      <c r="L61" s="571"/>
      <c r="M61" s="571"/>
      <c r="N61" s="571"/>
      <c r="O61" s="902"/>
      <c r="P61" s="586"/>
      <c r="Q61" s="586"/>
      <c r="R61" s="585" t="str">
        <f t="shared" si="4"/>
        <v/>
      </c>
      <c r="S61" s="586"/>
      <c r="T61" s="587" t="str">
        <f t="shared" si="3"/>
        <v/>
      </c>
      <c r="U61" s="244"/>
      <c r="V61" s="646"/>
      <c r="W61" s="649"/>
      <c r="Y61" s="101"/>
    </row>
    <row r="62" spans="2:25" ht="13.5" customHeight="1" x14ac:dyDescent="0.25">
      <c r="B62" s="401"/>
      <c r="D62" s="416">
        <f t="shared" si="5"/>
        <v>51</v>
      </c>
      <c r="E62" s="534"/>
      <c r="F62" s="534"/>
      <c r="G62" s="534"/>
      <c r="H62" s="484"/>
      <c r="I62" s="479"/>
      <c r="J62" s="661"/>
      <c r="K62" s="661"/>
      <c r="L62" s="571"/>
      <c r="M62" s="571"/>
      <c r="N62" s="571"/>
      <c r="O62" s="902"/>
      <c r="P62" s="586"/>
      <c r="Q62" s="586"/>
      <c r="R62" s="585" t="str">
        <f t="shared" si="4"/>
        <v/>
      </c>
      <c r="S62" s="586"/>
      <c r="T62" s="587" t="str">
        <f t="shared" si="3"/>
        <v/>
      </c>
      <c r="U62" s="244"/>
      <c r="V62" s="646"/>
      <c r="W62" s="649"/>
      <c r="Y62" s="101"/>
    </row>
    <row r="63" spans="2:25" ht="13.5" customHeight="1" x14ac:dyDescent="0.25">
      <c r="B63" s="401"/>
      <c r="D63" s="416">
        <f t="shared" si="5"/>
        <v>52</v>
      </c>
      <c r="E63" s="534"/>
      <c r="F63" s="534"/>
      <c r="G63" s="534"/>
      <c r="H63" s="484"/>
      <c r="I63" s="479"/>
      <c r="J63" s="661"/>
      <c r="K63" s="661"/>
      <c r="L63" s="571"/>
      <c r="M63" s="571"/>
      <c r="N63" s="571"/>
      <c r="O63" s="902"/>
      <c r="P63" s="586"/>
      <c r="Q63" s="586"/>
      <c r="R63" s="585" t="str">
        <f t="shared" si="4"/>
        <v/>
      </c>
      <c r="S63" s="586"/>
      <c r="T63" s="587" t="str">
        <f t="shared" si="3"/>
        <v/>
      </c>
      <c r="U63" s="244"/>
      <c r="V63" s="646"/>
      <c r="W63" s="649"/>
      <c r="Y63" s="101"/>
    </row>
    <row r="64" spans="2:25" ht="13.5" customHeight="1" x14ac:dyDescent="0.25">
      <c r="B64" s="401"/>
      <c r="D64" s="416">
        <f t="shared" si="5"/>
        <v>53</v>
      </c>
      <c r="E64" s="534"/>
      <c r="F64" s="534"/>
      <c r="G64" s="534"/>
      <c r="H64" s="484"/>
      <c r="I64" s="479"/>
      <c r="J64" s="661"/>
      <c r="K64" s="661"/>
      <c r="L64" s="571"/>
      <c r="M64" s="571"/>
      <c r="N64" s="571"/>
      <c r="O64" s="902"/>
      <c r="P64" s="586"/>
      <c r="Q64" s="586"/>
      <c r="R64" s="585" t="str">
        <f t="shared" si="4"/>
        <v/>
      </c>
      <c r="S64" s="586"/>
      <c r="T64" s="587" t="str">
        <f t="shared" si="3"/>
        <v/>
      </c>
      <c r="U64" s="244"/>
      <c r="V64" s="646"/>
      <c r="W64" s="649"/>
      <c r="Y64" s="101"/>
    </row>
    <row r="65" spans="2:25" ht="13.5" customHeight="1" x14ac:dyDescent="0.25">
      <c r="B65" s="401"/>
      <c r="D65" s="416">
        <f t="shared" si="5"/>
        <v>54</v>
      </c>
      <c r="E65" s="534"/>
      <c r="F65" s="534"/>
      <c r="G65" s="534"/>
      <c r="H65" s="484"/>
      <c r="I65" s="479"/>
      <c r="J65" s="661"/>
      <c r="K65" s="661"/>
      <c r="L65" s="571"/>
      <c r="M65" s="571"/>
      <c r="N65" s="571"/>
      <c r="O65" s="902"/>
      <c r="P65" s="586"/>
      <c r="Q65" s="586"/>
      <c r="R65" s="585" t="str">
        <f t="shared" si="4"/>
        <v/>
      </c>
      <c r="S65" s="586"/>
      <c r="T65" s="587" t="str">
        <f t="shared" si="3"/>
        <v/>
      </c>
      <c r="U65" s="244"/>
      <c r="V65" s="646"/>
      <c r="W65" s="649"/>
      <c r="Y65" s="101"/>
    </row>
    <row r="66" spans="2:25" ht="13.5" customHeight="1" x14ac:dyDescent="0.25">
      <c r="B66" s="401"/>
      <c r="D66" s="416">
        <f t="shared" si="5"/>
        <v>55</v>
      </c>
      <c r="E66" s="534"/>
      <c r="F66" s="534"/>
      <c r="G66" s="534"/>
      <c r="H66" s="484"/>
      <c r="I66" s="479"/>
      <c r="J66" s="661"/>
      <c r="K66" s="661"/>
      <c r="L66" s="571"/>
      <c r="M66" s="571"/>
      <c r="N66" s="571"/>
      <c r="O66" s="902"/>
      <c r="P66" s="586"/>
      <c r="Q66" s="586"/>
      <c r="R66" s="585" t="str">
        <f t="shared" si="4"/>
        <v/>
      </c>
      <c r="S66" s="586"/>
      <c r="T66" s="587" t="str">
        <f t="shared" si="3"/>
        <v/>
      </c>
      <c r="U66" s="244"/>
      <c r="V66" s="646"/>
      <c r="W66" s="649"/>
      <c r="Y66" s="101"/>
    </row>
    <row r="67" spans="2:25" ht="13.5" customHeight="1" x14ac:dyDescent="0.25">
      <c r="B67" s="401"/>
      <c r="D67" s="416">
        <f t="shared" si="5"/>
        <v>56</v>
      </c>
      <c r="E67" s="534"/>
      <c r="F67" s="534"/>
      <c r="G67" s="534"/>
      <c r="H67" s="484"/>
      <c r="I67" s="479"/>
      <c r="J67" s="661"/>
      <c r="K67" s="661"/>
      <c r="L67" s="571"/>
      <c r="M67" s="571"/>
      <c r="N67" s="571"/>
      <c r="O67" s="902"/>
      <c r="P67" s="586"/>
      <c r="Q67" s="586"/>
      <c r="R67" s="585" t="str">
        <f t="shared" si="4"/>
        <v/>
      </c>
      <c r="S67" s="586"/>
      <c r="T67" s="587" t="str">
        <f t="shared" si="3"/>
        <v/>
      </c>
      <c r="U67" s="244"/>
      <c r="V67" s="646"/>
      <c r="W67" s="649"/>
      <c r="Y67" s="101"/>
    </row>
    <row r="68" spans="2:25" ht="13.5" customHeight="1" x14ac:dyDescent="0.25">
      <c r="B68" s="401"/>
      <c r="D68" s="416">
        <f t="shared" si="5"/>
        <v>57</v>
      </c>
      <c r="E68" s="534"/>
      <c r="F68" s="534"/>
      <c r="G68" s="534"/>
      <c r="H68" s="484"/>
      <c r="I68" s="479"/>
      <c r="J68" s="661"/>
      <c r="K68" s="661"/>
      <c r="L68" s="571"/>
      <c r="M68" s="571"/>
      <c r="N68" s="571"/>
      <c r="O68" s="902"/>
      <c r="P68" s="586"/>
      <c r="Q68" s="586"/>
      <c r="R68" s="585" t="str">
        <f t="shared" si="4"/>
        <v/>
      </c>
      <c r="S68" s="586"/>
      <c r="T68" s="587" t="str">
        <f t="shared" si="3"/>
        <v/>
      </c>
      <c r="U68" s="244"/>
      <c r="V68" s="646"/>
      <c r="W68" s="649"/>
      <c r="Y68" s="101"/>
    </row>
    <row r="69" spans="2:25" ht="13.5" customHeight="1" x14ac:dyDescent="0.25">
      <c r="B69" s="401"/>
      <c r="D69" s="416">
        <f t="shared" si="5"/>
        <v>58</v>
      </c>
      <c r="E69" s="534"/>
      <c r="F69" s="534"/>
      <c r="G69" s="534"/>
      <c r="H69" s="484"/>
      <c r="I69" s="479"/>
      <c r="J69" s="661"/>
      <c r="K69" s="661"/>
      <c r="L69" s="571"/>
      <c r="M69" s="571"/>
      <c r="N69" s="571"/>
      <c r="O69" s="902"/>
      <c r="P69" s="586"/>
      <c r="Q69" s="586"/>
      <c r="R69" s="585" t="str">
        <f t="shared" si="4"/>
        <v/>
      </c>
      <c r="S69" s="586"/>
      <c r="T69" s="587" t="str">
        <f t="shared" si="3"/>
        <v/>
      </c>
      <c r="U69" s="244"/>
      <c r="V69" s="646"/>
      <c r="W69" s="649"/>
      <c r="Y69" s="101"/>
    </row>
    <row r="70" spans="2:25" ht="13.5" customHeight="1" x14ac:dyDescent="0.25">
      <c r="B70" s="401"/>
      <c r="D70" s="416">
        <f t="shared" si="5"/>
        <v>59</v>
      </c>
      <c r="E70" s="534"/>
      <c r="F70" s="534"/>
      <c r="G70" s="534"/>
      <c r="H70" s="484"/>
      <c r="I70" s="479"/>
      <c r="J70" s="661"/>
      <c r="K70" s="661"/>
      <c r="L70" s="571"/>
      <c r="M70" s="571"/>
      <c r="N70" s="571"/>
      <c r="O70" s="902"/>
      <c r="P70" s="586"/>
      <c r="Q70" s="586"/>
      <c r="R70" s="585" t="str">
        <f t="shared" si="4"/>
        <v/>
      </c>
      <c r="S70" s="586"/>
      <c r="T70" s="587" t="str">
        <f t="shared" si="3"/>
        <v/>
      </c>
      <c r="U70" s="244"/>
      <c r="V70" s="646"/>
      <c r="W70" s="649"/>
      <c r="Y70" s="101"/>
    </row>
    <row r="71" spans="2:25" ht="13.5" customHeight="1" x14ac:dyDescent="0.25">
      <c r="B71" s="401"/>
      <c r="D71" s="416">
        <f>D70+1</f>
        <v>60</v>
      </c>
      <c r="E71" s="534"/>
      <c r="F71" s="534"/>
      <c r="G71" s="534"/>
      <c r="H71" s="484"/>
      <c r="I71" s="479"/>
      <c r="J71" s="661"/>
      <c r="K71" s="661"/>
      <c r="L71" s="571"/>
      <c r="M71" s="571"/>
      <c r="N71" s="571"/>
      <c r="O71" s="902"/>
      <c r="P71" s="586"/>
      <c r="Q71" s="586"/>
      <c r="R71" s="585" t="str">
        <f t="shared" si="4"/>
        <v/>
      </c>
      <c r="S71" s="586"/>
      <c r="T71" s="587" t="str">
        <f t="shared" si="3"/>
        <v/>
      </c>
      <c r="U71" s="244"/>
      <c r="V71" s="646"/>
      <c r="W71" s="649"/>
      <c r="Y71" s="101"/>
    </row>
    <row r="72" spans="2:25" ht="13.5" customHeight="1" x14ac:dyDescent="0.25">
      <c r="B72" s="401"/>
      <c r="D72" s="416">
        <f>D71+1</f>
        <v>61</v>
      </c>
      <c r="E72" s="534"/>
      <c r="F72" s="534"/>
      <c r="G72" s="534"/>
      <c r="H72" s="484"/>
      <c r="I72" s="479"/>
      <c r="J72" s="661"/>
      <c r="K72" s="661"/>
      <c r="L72" s="571"/>
      <c r="M72" s="571"/>
      <c r="N72" s="571"/>
      <c r="O72" s="902"/>
      <c r="P72" s="586"/>
      <c r="Q72" s="586"/>
      <c r="R72" s="585" t="str">
        <f t="shared" ref="R72:R101" si="6">IF(OR(G72="",H72="",),"",H72/1000*I72*P72*Q72)</f>
        <v/>
      </c>
      <c r="S72" s="586"/>
      <c r="T72" s="587" t="str">
        <f t="shared" si="3"/>
        <v/>
      </c>
      <c r="U72" s="244"/>
      <c r="V72" s="646"/>
      <c r="W72" s="649"/>
      <c r="Y72" s="101"/>
    </row>
    <row r="73" spans="2:25" ht="13.5" customHeight="1" x14ac:dyDescent="0.25">
      <c r="B73" s="401"/>
      <c r="D73" s="416">
        <f>D72+1</f>
        <v>62</v>
      </c>
      <c r="E73" s="534"/>
      <c r="F73" s="534"/>
      <c r="G73" s="534"/>
      <c r="H73" s="484"/>
      <c r="I73" s="479"/>
      <c r="J73" s="661"/>
      <c r="K73" s="661"/>
      <c r="L73" s="571"/>
      <c r="M73" s="571"/>
      <c r="N73" s="571"/>
      <c r="O73" s="902"/>
      <c r="P73" s="586"/>
      <c r="Q73" s="586"/>
      <c r="R73" s="585" t="str">
        <f t="shared" si="6"/>
        <v/>
      </c>
      <c r="S73" s="586"/>
      <c r="T73" s="587" t="str">
        <f t="shared" si="3"/>
        <v/>
      </c>
      <c r="U73" s="244"/>
      <c r="V73" s="646"/>
      <c r="W73" s="649"/>
      <c r="Y73" s="101"/>
    </row>
    <row r="74" spans="2:25" ht="13.5" customHeight="1" x14ac:dyDescent="0.25">
      <c r="B74" s="401"/>
      <c r="D74" s="416">
        <f>D73+1</f>
        <v>63</v>
      </c>
      <c r="E74" s="534"/>
      <c r="F74" s="534"/>
      <c r="G74" s="534"/>
      <c r="H74" s="484"/>
      <c r="I74" s="479"/>
      <c r="J74" s="661"/>
      <c r="K74" s="661"/>
      <c r="L74" s="571"/>
      <c r="M74" s="571"/>
      <c r="N74" s="571"/>
      <c r="O74" s="902"/>
      <c r="P74" s="586"/>
      <c r="Q74" s="586"/>
      <c r="R74" s="585" t="str">
        <f t="shared" si="6"/>
        <v/>
      </c>
      <c r="S74" s="586"/>
      <c r="T74" s="587" t="str">
        <f t="shared" si="3"/>
        <v/>
      </c>
      <c r="U74" s="244"/>
      <c r="V74" s="646"/>
      <c r="W74" s="649"/>
      <c r="Y74" s="101"/>
    </row>
    <row r="75" spans="2:25" ht="13.5" customHeight="1" x14ac:dyDescent="0.25">
      <c r="B75" s="401"/>
      <c r="D75" s="416">
        <f t="shared" ref="D75:D100" si="7">D74+1</f>
        <v>64</v>
      </c>
      <c r="E75" s="534"/>
      <c r="F75" s="534"/>
      <c r="G75" s="534"/>
      <c r="H75" s="484"/>
      <c r="I75" s="479"/>
      <c r="J75" s="661"/>
      <c r="K75" s="661"/>
      <c r="L75" s="571"/>
      <c r="M75" s="571"/>
      <c r="N75" s="571"/>
      <c r="O75" s="902"/>
      <c r="P75" s="586"/>
      <c r="Q75" s="586"/>
      <c r="R75" s="585" t="str">
        <f t="shared" si="6"/>
        <v/>
      </c>
      <c r="S75" s="586"/>
      <c r="T75" s="587" t="str">
        <f t="shared" si="3"/>
        <v/>
      </c>
      <c r="U75" s="244"/>
      <c r="V75" s="646"/>
      <c r="W75" s="649"/>
      <c r="Y75" s="101"/>
    </row>
    <row r="76" spans="2:25" ht="13.5" customHeight="1" x14ac:dyDescent="0.25">
      <c r="B76" s="401"/>
      <c r="D76" s="416">
        <f t="shared" si="7"/>
        <v>65</v>
      </c>
      <c r="E76" s="534"/>
      <c r="F76" s="534"/>
      <c r="G76" s="534"/>
      <c r="H76" s="484"/>
      <c r="I76" s="479"/>
      <c r="J76" s="661"/>
      <c r="K76" s="661"/>
      <c r="L76" s="571"/>
      <c r="M76" s="571"/>
      <c r="N76" s="571"/>
      <c r="O76" s="902"/>
      <c r="P76" s="586"/>
      <c r="Q76" s="586"/>
      <c r="R76" s="585" t="str">
        <f t="shared" si="6"/>
        <v/>
      </c>
      <c r="S76" s="586"/>
      <c r="T76" s="587" t="str">
        <f t="shared" ref="T76:T139" si="8">IF(S76="",R76,S76)</f>
        <v/>
      </c>
      <c r="U76" s="244"/>
      <c r="V76" s="646"/>
      <c r="W76" s="649"/>
      <c r="Y76" s="101"/>
    </row>
    <row r="77" spans="2:25" ht="13.5" customHeight="1" x14ac:dyDescent="0.25">
      <c r="B77" s="401"/>
      <c r="D77" s="416">
        <f t="shared" si="7"/>
        <v>66</v>
      </c>
      <c r="E77" s="534"/>
      <c r="F77" s="534"/>
      <c r="G77" s="534"/>
      <c r="H77" s="484"/>
      <c r="I77" s="479"/>
      <c r="J77" s="661"/>
      <c r="K77" s="661"/>
      <c r="L77" s="571"/>
      <c r="M77" s="571"/>
      <c r="N77" s="571"/>
      <c r="O77" s="902"/>
      <c r="P77" s="586"/>
      <c r="Q77" s="586"/>
      <c r="R77" s="585" t="str">
        <f t="shared" si="6"/>
        <v/>
      </c>
      <c r="S77" s="586"/>
      <c r="T77" s="587" t="str">
        <f t="shared" si="8"/>
        <v/>
      </c>
      <c r="U77" s="244"/>
      <c r="V77" s="646"/>
      <c r="W77" s="649"/>
      <c r="Y77" s="101"/>
    </row>
    <row r="78" spans="2:25" ht="13.5" customHeight="1" x14ac:dyDescent="0.25">
      <c r="B78" s="401"/>
      <c r="D78" s="416">
        <f t="shared" si="7"/>
        <v>67</v>
      </c>
      <c r="E78" s="534"/>
      <c r="F78" s="534"/>
      <c r="G78" s="534"/>
      <c r="H78" s="484"/>
      <c r="I78" s="479"/>
      <c r="J78" s="661"/>
      <c r="K78" s="661"/>
      <c r="L78" s="571"/>
      <c r="M78" s="571"/>
      <c r="N78" s="571"/>
      <c r="O78" s="902"/>
      <c r="P78" s="586"/>
      <c r="Q78" s="586"/>
      <c r="R78" s="585" t="str">
        <f t="shared" si="6"/>
        <v/>
      </c>
      <c r="S78" s="586"/>
      <c r="T78" s="587" t="str">
        <f t="shared" si="8"/>
        <v/>
      </c>
      <c r="U78" s="244"/>
      <c r="V78" s="646"/>
      <c r="W78" s="649"/>
      <c r="Y78" s="101"/>
    </row>
    <row r="79" spans="2:25" ht="13.5" customHeight="1" x14ac:dyDescent="0.25">
      <c r="B79" s="401"/>
      <c r="D79" s="416">
        <f t="shared" si="7"/>
        <v>68</v>
      </c>
      <c r="E79" s="534"/>
      <c r="F79" s="534"/>
      <c r="G79" s="534"/>
      <c r="H79" s="484"/>
      <c r="I79" s="479"/>
      <c r="J79" s="661"/>
      <c r="K79" s="661"/>
      <c r="L79" s="571"/>
      <c r="M79" s="571"/>
      <c r="N79" s="571"/>
      <c r="O79" s="902"/>
      <c r="P79" s="586"/>
      <c r="Q79" s="586"/>
      <c r="R79" s="585" t="str">
        <f t="shared" si="6"/>
        <v/>
      </c>
      <c r="S79" s="586"/>
      <c r="T79" s="587" t="str">
        <f t="shared" si="8"/>
        <v/>
      </c>
      <c r="U79" s="244"/>
      <c r="V79" s="646"/>
      <c r="W79" s="649"/>
      <c r="Y79" s="101"/>
    </row>
    <row r="80" spans="2:25" ht="13.5" customHeight="1" x14ac:dyDescent="0.25">
      <c r="B80" s="401"/>
      <c r="D80" s="416">
        <f t="shared" si="7"/>
        <v>69</v>
      </c>
      <c r="E80" s="534"/>
      <c r="F80" s="534"/>
      <c r="G80" s="534"/>
      <c r="H80" s="484"/>
      <c r="I80" s="479"/>
      <c r="J80" s="661"/>
      <c r="K80" s="661"/>
      <c r="L80" s="571"/>
      <c r="M80" s="571"/>
      <c r="N80" s="571"/>
      <c r="O80" s="902"/>
      <c r="P80" s="586"/>
      <c r="Q80" s="586"/>
      <c r="R80" s="585" t="str">
        <f t="shared" si="6"/>
        <v/>
      </c>
      <c r="S80" s="586"/>
      <c r="T80" s="587" t="str">
        <f t="shared" si="8"/>
        <v/>
      </c>
      <c r="U80" s="244"/>
      <c r="V80" s="646"/>
      <c r="W80" s="649"/>
      <c r="Y80" s="101"/>
    </row>
    <row r="81" spans="2:25" ht="13.5" customHeight="1" x14ac:dyDescent="0.25">
      <c r="B81" s="401"/>
      <c r="D81" s="416">
        <f t="shared" si="7"/>
        <v>70</v>
      </c>
      <c r="E81" s="534"/>
      <c r="F81" s="534"/>
      <c r="G81" s="534"/>
      <c r="H81" s="484"/>
      <c r="I81" s="479"/>
      <c r="J81" s="661"/>
      <c r="K81" s="661"/>
      <c r="L81" s="571"/>
      <c r="M81" s="571"/>
      <c r="N81" s="571"/>
      <c r="O81" s="902"/>
      <c r="P81" s="586"/>
      <c r="Q81" s="586"/>
      <c r="R81" s="585" t="str">
        <f t="shared" si="6"/>
        <v/>
      </c>
      <c r="S81" s="586"/>
      <c r="T81" s="587" t="str">
        <f t="shared" si="8"/>
        <v/>
      </c>
      <c r="U81" s="244"/>
      <c r="V81" s="646"/>
      <c r="W81" s="649"/>
      <c r="Y81" s="101"/>
    </row>
    <row r="82" spans="2:25" ht="13.5" customHeight="1" x14ac:dyDescent="0.25">
      <c r="B82" s="401"/>
      <c r="D82" s="416">
        <f t="shared" si="7"/>
        <v>71</v>
      </c>
      <c r="E82" s="534"/>
      <c r="F82" s="534"/>
      <c r="G82" s="534"/>
      <c r="H82" s="484"/>
      <c r="I82" s="479"/>
      <c r="J82" s="661"/>
      <c r="K82" s="661"/>
      <c r="L82" s="571"/>
      <c r="M82" s="571"/>
      <c r="N82" s="571"/>
      <c r="O82" s="902"/>
      <c r="P82" s="586"/>
      <c r="Q82" s="586"/>
      <c r="R82" s="585" t="str">
        <f t="shared" si="6"/>
        <v/>
      </c>
      <c r="S82" s="586"/>
      <c r="T82" s="587" t="str">
        <f t="shared" si="8"/>
        <v/>
      </c>
      <c r="U82" s="244"/>
      <c r="V82" s="646"/>
      <c r="W82" s="649"/>
      <c r="Y82" s="101"/>
    </row>
    <row r="83" spans="2:25" ht="13.5" customHeight="1" x14ac:dyDescent="0.25">
      <c r="B83" s="401"/>
      <c r="D83" s="416">
        <f t="shared" si="7"/>
        <v>72</v>
      </c>
      <c r="E83" s="534"/>
      <c r="F83" s="534"/>
      <c r="G83" s="534"/>
      <c r="H83" s="484"/>
      <c r="I83" s="479"/>
      <c r="J83" s="661"/>
      <c r="K83" s="661"/>
      <c r="L83" s="571"/>
      <c r="M83" s="571"/>
      <c r="N83" s="571"/>
      <c r="O83" s="902"/>
      <c r="P83" s="586"/>
      <c r="Q83" s="586"/>
      <c r="R83" s="585" t="str">
        <f t="shared" si="6"/>
        <v/>
      </c>
      <c r="S83" s="586"/>
      <c r="T83" s="587" t="str">
        <f t="shared" si="8"/>
        <v/>
      </c>
      <c r="U83" s="244"/>
      <c r="V83" s="646"/>
      <c r="W83" s="649"/>
      <c r="Y83" s="101"/>
    </row>
    <row r="84" spans="2:25" ht="13.5" customHeight="1" x14ac:dyDescent="0.25">
      <c r="B84" s="401"/>
      <c r="D84" s="416">
        <f t="shared" si="7"/>
        <v>73</v>
      </c>
      <c r="E84" s="534"/>
      <c r="F84" s="534"/>
      <c r="G84" s="534"/>
      <c r="H84" s="484"/>
      <c r="I84" s="479"/>
      <c r="J84" s="661"/>
      <c r="K84" s="661"/>
      <c r="L84" s="571"/>
      <c r="M84" s="571"/>
      <c r="N84" s="571"/>
      <c r="O84" s="902"/>
      <c r="P84" s="586"/>
      <c r="Q84" s="586"/>
      <c r="R84" s="585" t="str">
        <f t="shared" si="6"/>
        <v/>
      </c>
      <c r="S84" s="586"/>
      <c r="T84" s="587" t="str">
        <f t="shared" si="8"/>
        <v/>
      </c>
      <c r="U84" s="244"/>
      <c r="V84" s="646"/>
      <c r="W84" s="649"/>
      <c r="Y84" s="101"/>
    </row>
    <row r="85" spans="2:25" ht="13.5" customHeight="1" x14ac:dyDescent="0.25">
      <c r="B85" s="401"/>
      <c r="D85" s="416">
        <f t="shared" si="7"/>
        <v>74</v>
      </c>
      <c r="E85" s="534"/>
      <c r="F85" s="534"/>
      <c r="G85" s="534"/>
      <c r="H85" s="484"/>
      <c r="I85" s="479"/>
      <c r="J85" s="661"/>
      <c r="K85" s="661"/>
      <c r="L85" s="571"/>
      <c r="M85" s="571"/>
      <c r="N85" s="571"/>
      <c r="O85" s="902"/>
      <c r="P85" s="586"/>
      <c r="Q85" s="586"/>
      <c r="R85" s="585" t="str">
        <f t="shared" si="6"/>
        <v/>
      </c>
      <c r="S85" s="586"/>
      <c r="T85" s="587" t="str">
        <f t="shared" si="8"/>
        <v/>
      </c>
      <c r="U85" s="244"/>
      <c r="V85" s="646"/>
      <c r="W85" s="649"/>
      <c r="Y85" s="101"/>
    </row>
    <row r="86" spans="2:25" ht="13.5" customHeight="1" x14ac:dyDescent="0.25">
      <c r="B86" s="401"/>
      <c r="D86" s="416">
        <f t="shared" si="7"/>
        <v>75</v>
      </c>
      <c r="E86" s="534"/>
      <c r="F86" s="534"/>
      <c r="G86" s="534"/>
      <c r="H86" s="484"/>
      <c r="I86" s="479"/>
      <c r="J86" s="661"/>
      <c r="K86" s="661"/>
      <c r="L86" s="571"/>
      <c r="M86" s="571"/>
      <c r="N86" s="571"/>
      <c r="O86" s="902"/>
      <c r="P86" s="586"/>
      <c r="Q86" s="586"/>
      <c r="R86" s="585" t="str">
        <f t="shared" si="6"/>
        <v/>
      </c>
      <c r="S86" s="586"/>
      <c r="T86" s="587" t="str">
        <f t="shared" si="8"/>
        <v/>
      </c>
      <c r="U86" s="244"/>
      <c r="V86" s="646"/>
      <c r="W86" s="649"/>
      <c r="Y86" s="101"/>
    </row>
    <row r="87" spans="2:25" ht="13.5" customHeight="1" x14ac:dyDescent="0.25">
      <c r="B87" s="401"/>
      <c r="D87" s="416">
        <f t="shared" si="7"/>
        <v>76</v>
      </c>
      <c r="E87" s="534"/>
      <c r="F87" s="534"/>
      <c r="G87" s="534"/>
      <c r="H87" s="484"/>
      <c r="I87" s="479"/>
      <c r="J87" s="661"/>
      <c r="K87" s="661"/>
      <c r="L87" s="571"/>
      <c r="M87" s="571"/>
      <c r="N87" s="571"/>
      <c r="O87" s="902"/>
      <c r="P87" s="586"/>
      <c r="Q87" s="586"/>
      <c r="R87" s="585" t="str">
        <f t="shared" si="6"/>
        <v/>
      </c>
      <c r="S87" s="586"/>
      <c r="T87" s="587" t="str">
        <f t="shared" si="8"/>
        <v/>
      </c>
      <c r="U87" s="244"/>
      <c r="V87" s="646"/>
      <c r="W87" s="649"/>
      <c r="Y87" s="101"/>
    </row>
    <row r="88" spans="2:25" ht="13.5" customHeight="1" x14ac:dyDescent="0.25">
      <c r="B88" s="401"/>
      <c r="D88" s="416">
        <f t="shared" si="7"/>
        <v>77</v>
      </c>
      <c r="E88" s="534"/>
      <c r="F88" s="534"/>
      <c r="G88" s="534"/>
      <c r="H88" s="484"/>
      <c r="I88" s="479"/>
      <c r="J88" s="661"/>
      <c r="K88" s="661"/>
      <c r="L88" s="571"/>
      <c r="M88" s="571"/>
      <c r="N88" s="571"/>
      <c r="O88" s="902"/>
      <c r="P88" s="586"/>
      <c r="Q88" s="586"/>
      <c r="R88" s="585" t="str">
        <f t="shared" si="6"/>
        <v/>
      </c>
      <c r="S88" s="586"/>
      <c r="T88" s="587" t="str">
        <f t="shared" si="8"/>
        <v/>
      </c>
      <c r="U88" s="244"/>
      <c r="V88" s="646"/>
      <c r="W88" s="649"/>
      <c r="Y88" s="101"/>
    </row>
    <row r="89" spans="2:25" ht="13.5" customHeight="1" x14ac:dyDescent="0.25">
      <c r="B89" s="401"/>
      <c r="D89" s="416">
        <f t="shared" si="7"/>
        <v>78</v>
      </c>
      <c r="E89" s="534"/>
      <c r="F89" s="534"/>
      <c r="G89" s="534"/>
      <c r="H89" s="484"/>
      <c r="I89" s="479"/>
      <c r="J89" s="661"/>
      <c r="K89" s="661"/>
      <c r="L89" s="571"/>
      <c r="M89" s="571"/>
      <c r="N89" s="571"/>
      <c r="O89" s="902"/>
      <c r="P89" s="586"/>
      <c r="Q89" s="586"/>
      <c r="R89" s="585" t="str">
        <f t="shared" si="6"/>
        <v/>
      </c>
      <c r="S89" s="586"/>
      <c r="T89" s="587" t="str">
        <f t="shared" si="8"/>
        <v/>
      </c>
      <c r="U89" s="244"/>
      <c r="V89" s="646"/>
      <c r="W89" s="649"/>
      <c r="Y89" s="101"/>
    </row>
    <row r="90" spans="2:25" ht="13.5" customHeight="1" x14ac:dyDescent="0.25">
      <c r="B90" s="401"/>
      <c r="D90" s="416">
        <f t="shared" si="7"/>
        <v>79</v>
      </c>
      <c r="E90" s="534"/>
      <c r="F90" s="534"/>
      <c r="G90" s="534"/>
      <c r="H90" s="484"/>
      <c r="I90" s="479"/>
      <c r="J90" s="661"/>
      <c r="K90" s="661"/>
      <c r="L90" s="571"/>
      <c r="M90" s="571"/>
      <c r="N90" s="571"/>
      <c r="O90" s="902"/>
      <c r="P90" s="586"/>
      <c r="Q90" s="586"/>
      <c r="R90" s="585" t="str">
        <f t="shared" si="6"/>
        <v/>
      </c>
      <c r="S90" s="586"/>
      <c r="T90" s="587" t="str">
        <f t="shared" si="8"/>
        <v/>
      </c>
      <c r="U90" s="244"/>
      <c r="V90" s="646"/>
      <c r="W90" s="649"/>
      <c r="Y90" s="101"/>
    </row>
    <row r="91" spans="2:25" ht="13.5" customHeight="1" x14ac:dyDescent="0.25">
      <c r="B91" s="401"/>
      <c r="D91" s="416">
        <f t="shared" si="7"/>
        <v>80</v>
      </c>
      <c r="E91" s="534"/>
      <c r="F91" s="534"/>
      <c r="G91" s="534"/>
      <c r="H91" s="484"/>
      <c r="I91" s="479"/>
      <c r="J91" s="661"/>
      <c r="K91" s="661"/>
      <c r="L91" s="571"/>
      <c r="M91" s="571"/>
      <c r="N91" s="571"/>
      <c r="O91" s="902"/>
      <c r="P91" s="586"/>
      <c r="Q91" s="586"/>
      <c r="R91" s="585" t="str">
        <f t="shared" si="6"/>
        <v/>
      </c>
      <c r="S91" s="586"/>
      <c r="T91" s="587" t="str">
        <f t="shared" si="8"/>
        <v/>
      </c>
      <c r="U91" s="244"/>
      <c r="V91" s="646"/>
      <c r="W91" s="649"/>
      <c r="Y91" s="101"/>
    </row>
    <row r="92" spans="2:25" ht="13.5" customHeight="1" x14ac:dyDescent="0.25">
      <c r="B92" s="401"/>
      <c r="D92" s="416">
        <f t="shared" si="7"/>
        <v>81</v>
      </c>
      <c r="E92" s="534"/>
      <c r="F92" s="534"/>
      <c r="G92" s="534"/>
      <c r="H92" s="484"/>
      <c r="I92" s="479"/>
      <c r="J92" s="661"/>
      <c r="K92" s="661"/>
      <c r="L92" s="571"/>
      <c r="M92" s="571"/>
      <c r="N92" s="571"/>
      <c r="O92" s="902"/>
      <c r="P92" s="586"/>
      <c r="Q92" s="586"/>
      <c r="R92" s="585" t="str">
        <f t="shared" si="6"/>
        <v/>
      </c>
      <c r="S92" s="586"/>
      <c r="T92" s="587" t="str">
        <f t="shared" si="8"/>
        <v/>
      </c>
      <c r="U92" s="244"/>
      <c r="V92" s="646"/>
      <c r="W92" s="649"/>
      <c r="Y92" s="101"/>
    </row>
    <row r="93" spans="2:25" ht="13.5" customHeight="1" x14ac:dyDescent="0.25">
      <c r="B93" s="401"/>
      <c r="D93" s="416">
        <f t="shared" si="7"/>
        <v>82</v>
      </c>
      <c r="E93" s="534"/>
      <c r="F93" s="534"/>
      <c r="G93" s="534"/>
      <c r="H93" s="484"/>
      <c r="I93" s="479"/>
      <c r="J93" s="661"/>
      <c r="K93" s="661"/>
      <c r="L93" s="571"/>
      <c r="M93" s="571"/>
      <c r="N93" s="571"/>
      <c r="O93" s="902"/>
      <c r="P93" s="586"/>
      <c r="Q93" s="586"/>
      <c r="R93" s="585" t="str">
        <f t="shared" si="6"/>
        <v/>
      </c>
      <c r="S93" s="586"/>
      <c r="T93" s="587" t="str">
        <f t="shared" si="8"/>
        <v/>
      </c>
      <c r="U93" s="244"/>
      <c r="V93" s="646"/>
      <c r="W93" s="649"/>
      <c r="Y93" s="101"/>
    </row>
    <row r="94" spans="2:25" ht="13.5" customHeight="1" x14ac:dyDescent="0.25">
      <c r="B94" s="401"/>
      <c r="D94" s="416">
        <f t="shared" si="7"/>
        <v>83</v>
      </c>
      <c r="E94" s="534"/>
      <c r="F94" s="534"/>
      <c r="G94" s="534"/>
      <c r="H94" s="484"/>
      <c r="I94" s="479"/>
      <c r="J94" s="661"/>
      <c r="K94" s="661"/>
      <c r="L94" s="571"/>
      <c r="M94" s="571"/>
      <c r="N94" s="571"/>
      <c r="O94" s="902"/>
      <c r="P94" s="586"/>
      <c r="Q94" s="586"/>
      <c r="R94" s="585" t="str">
        <f t="shared" si="6"/>
        <v/>
      </c>
      <c r="S94" s="586"/>
      <c r="T94" s="587" t="str">
        <f t="shared" si="8"/>
        <v/>
      </c>
      <c r="U94" s="244"/>
      <c r="V94" s="646"/>
      <c r="W94" s="649"/>
      <c r="Y94" s="101"/>
    </row>
    <row r="95" spans="2:25" ht="13.5" customHeight="1" x14ac:dyDescent="0.25">
      <c r="B95" s="401"/>
      <c r="D95" s="416">
        <f t="shared" si="7"/>
        <v>84</v>
      </c>
      <c r="E95" s="534"/>
      <c r="F95" s="534"/>
      <c r="G95" s="534"/>
      <c r="H95" s="484"/>
      <c r="I95" s="479"/>
      <c r="J95" s="661"/>
      <c r="K95" s="661"/>
      <c r="L95" s="571"/>
      <c r="M95" s="571"/>
      <c r="N95" s="571"/>
      <c r="O95" s="902"/>
      <c r="P95" s="586"/>
      <c r="Q95" s="586"/>
      <c r="R95" s="585" t="str">
        <f t="shared" si="6"/>
        <v/>
      </c>
      <c r="S95" s="586"/>
      <c r="T95" s="587" t="str">
        <f t="shared" si="8"/>
        <v/>
      </c>
      <c r="U95" s="244"/>
      <c r="V95" s="646"/>
      <c r="W95" s="649"/>
      <c r="Y95" s="101"/>
    </row>
    <row r="96" spans="2:25" ht="13.5" customHeight="1" x14ac:dyDescent="0.25">
      <c r="B96" s="401"/>
      <c r="D96" s="416">
        <f t="shared" si="7"/>
        <v>85</v>
      </c>
      <c r="E96" s="534"/>
      <c r="F96" s="534"/>
      <c r="G96" s="534"/>
      <c r="H96" s="484"/>
      <c r="I96" s="479"/>
      <c r="J96" s="661"/>
      <c r="K96" s="661"/>
      <c r="L96" s="571"/>
      <c r="M96" s="571"/>
      <c r="N96" s="571"/>
      <c r="O96" s="902"/>
      <c r="P96" s="586"/>
      <c r="Q96" s="586"/>
      <c r="R96" s="585" t="str">
        <f t="shared" si="6"/>
        <v/>
      </c>
      <c r="S96" s="586"/>
      <c r="T96" s="587" t="str">
        <f t="shared" si="8"/>
        <v/>
      </c>
      <c r="U96" s="244"/>
      <c r="V96" s="646"/>
      <c r="W96" s="649"/>
      <c r="Y96" s="101"/>
    </row>
    <row r="97" spans="2:25" ht="13.5" customHeight="1" x14ac:dyDescent="0.25">
      <c r="B97" s="401"/>
      <c r="D97" s="416">
        <f t="shared" si="7"/>
        <v>86</v>
      </c>
      <c r="E97" s="534"/>
      <c r="F97" s="534"/>
      <c r="G97" s="534"/>
      <c r="H97" s="484"/>
      <c r="I97" s="479"/>
      <c r="J97" s="661"/>
      <c r="K97" s="661"/>
      <c r="L97" s="571"/>
      <c r="M97" s="571"/>
      <c r="N97" s="571"/>
      <c r="O97" s="902"/>
      <c r="P97" s="586"/>
      <c r="Q97" s="586"/>
      <c r="R97" s="585" t="str">
        <f t="shared" si="6"/>
        <v/>
      </c>
      <c r="S97" s="586"/>
      <c r="T97" s="587" t="str">
        <f t="shared" si="8"/>
        <v/>
      </c>
      <c r="U97" s="244"/>
      <c r="V97" s="646"/>
      <c r="W97" s="649"/>
      <c r="Y97" s="101"/>
    </row>
    <row r="98" spans="2:25" ht="13.5" customHeight="1" x14ac:dyDescent="0.25">
      <c r="B98" s="401"/>
      <c r="D98" s="416">
        <f t="shared" si="7"/>
        <v>87</v>
      </c>
      <c r="E98" s="534"/>
      <c r="F98" s="534"/>
      <c r="G98" s="534"/>
      <c r="H98" s="484"/>
      <c r="I98" s="479"/>
      <c r="J98" s="661"/>
      <c r="K98" s="661"/>
      <c r="L98" s="571"/>
      <c r="M98" s="571"/>
      <c r="N98" s="571"/>
      <c r="O98" s="902"/>
      <c r="P98" s="586"/>
      <c r="Q98" s="586"/>
      <c r="R98" s="585" t="str">
        <f t="shared" si="6"/>
        <v/>
      </c>
      <c r="S98" s="586"/>
      <c r="T98" s="587" t="str">
        <f t="shared" si="8"/>
        <v/>
      </c>
      <c r="U98" s="244"/>
      <c r="V98" s="646"/>
      <c r="W98" s="649"/>
      <c r="Y98" s="101"/>
    </row>
    <row r="99" spans="2:25" ht="13.5" customHeight="1" x14ac:dyDescent="0.25">
      <c r="B99" s="401"/>
      <c r="D99" s="416">
        <f t="shared" si="7"/>
        <v>88</v>
      </c>
      <c r="E99" s="534"/>
      <c r="F99" s="534"/>
      <c r="G99" s="534"/>
      <c r="H99" s="484"/>
      <c r="I99" s="479"/>
      <c r="J99" s="661"/>
      <c r="K99" s="661"/>
      <c r="L99" s="571"/>
      <c r="M99" s="571"/>
      <c r="N99" s="571"/>
      <c r="O99" s="902"/>
      <c r="P99" s="586"/>
      <c r="Q99" s="586"/>
      <c r="R99" s="585" t="str">
        <f t="shared" si="6"/>
        <v/>
      </c>
      <c r="S99" s="586"/>
      <c r="T99" s="587" t="str">
        <f t="shared" si="8"/>
        <v/>
      </c>
      <c r="U99" s="244"/>
      <c r="V99" s="646"/>
      <c r="W99" s="649"/>
      <c r="Y99" s="101"/>
    </row>
    <row r="100" spans="2:25" ht="13.5" customHeight="1" x14ac:dyDescent="0.25">
      <c r="B100" s="401"/>
      <c r="D100" s="416">
        <f t="shared" si="7"/>
        <v>89</v>
      </c>
      <c r="E100" s="534"/>
      <c r="F100" s="534"/>
      <c r="G100" s="534"/>
      <c r="H100" s="484"/>
      <c r="I100" s="479"/>
      <c r="J100" s="661"/>
      <c r="K100" s="661"/>
      <c r="L100" s="571"/>
      <c r="M100" s="571"/>
      <c r="N100" s="571"/>
      <c r="O100" s="902"/>
      <c r="P100" s="586"/>
      <c r="Q100" s="586"/>
      <c r="R100" s="585" t="str">
        <f t="shared" si="6"/>
        <v/>
      </c>
      <c r="S100" s="586"/>
      <c r="T100" s="587" t="str">
        <f t="shared" si="8"/>
        <v/>
      </c>
      <c r="U100" s="244"/>
      <c r="V100" s="646"/>
      <c r="W100" s="649"/>
      <c r="Y100" s="101"/>
    </row>
    <row r="101" spans="2:25" ht="13.5" customHeight="1" x14ac:dyDescent="0.25">
      <c r="B101" s="401"/>
      <c r="D101" s="416">
        <f>D100+1</f>
        <v>90</v>
      </c>
      <c r="E101" s="534"/>
      <c r="F101" s="534"/>
      <c r="G101" s="534"/>
      <c r="H101" s="484"/>
      <c r="I101" s="479"/>
      <c r="J101" s="661"/>
      <c r="K101" s="661"/>
      <c r="L101" s="571"/>
      <c r="M101" s="571"/>
      <c r="N101" s="571"/>
      <c r="O101" s="902"/>
      <c r="P101" s="586"/>
      <c r="Q101" s="586"/>
      <c r="R101" s="585" t="str">
        <f t="shared" si="6"/>
        <v/>
      </c>
      <c r="S101" s="586"/>
      <c r="T101" s="587" t="str">
        <f t="shared" si="8"/>
        <v/>
      </c>
      <c r="U101" s="244"/>
      <c r="V101" s="646"/>
      <c r="W101" s="649"/>
      <c r="Y101" s="101"/>
    </row>
    <row r="102" spans="2:25" ht="13.5" customHeight="1" x14ac:dyDescent="0.25">
      <c r="B102" s="401"/>
      <c r="D102" s="416">
        <f>D101+1</f>
        <v>91</v>
      </c>
      <c r="E102" s="534"/>
      <c r="F102" s="534"/>
      <c r="G102" s="534"/>
      <c r="H102" s="484"/>
      <c r="I102" s="479"/>
      <c r="J102" s="661"/>
      <c r="K102" s="661"/>
      <c r="L102" s="571"/>
      <c r="M102" s="571"/>
      <c r="N102" s="571"/>
      <c r="O102" s="902"/>
      <c r="P102" s="586"/>
      <c r="Q102" s="586"/>
      <c r="R102" s="585" t="str">
        <f t="shared" ref="R102:R131" si="9">IF(OR(G102="",H102="",),"",H102/1000*I102*P102*Q102)</f>
        <v/>
      </c>
      <c r="S102" s="586"/>
      <c r="T102" s="587" t="str">
        <f t="shared" si="8"/>
        <v/>
      </c>
      <c r="U102" s="244"/>
      <c r="V102" s="646"/>
      <c r="W102" s="649"/>
      <c r="Y102" s="101"/>
    </row>
    <row r="103" spans="2:25" ht="13.5" customHeight="1" x14ac:dyDescent="0.25">
      <c r="B103" s="401"/>
      <c r="D103" s="416">
        <f>D102+1</f>
        <v>92</v>
      </c>
      <c r="E103" s="534"/>
      <c r="F103" s="534"/>
      <c r="G103" s="534"/>
      <c r="H103" s="484"/>
      <c r="I103" s="479"/>
      <c r="J103" s="661"/>
      <c r="K103" s="661"/>
      <c r="L103" s="571"/>
      <c r="M103" s="571"/>
      <c r="N103" s="571"/>
      <c r="O103" s="902"/>
      <c r="P103" s="586"/>
      <c r="Q103" s="586"/>
      <c r="R103" s="585" t="str">
        <f t="shared" si="9"/>
        <v/>
      </c>
      <c r="S103" s="586"/>
      <c r="T103" s="587" t="str">
        <f t="shared" si="8"/>
        <v/>
      </c>
      <c r="U103" s="244"/>
      <c r="V103" s="646"/>
      <c r="W103" s="649"/>
      <c r="Y103" s="101"/>
    </row>
    <row r="104" spans="2:25" ht="13.5" customHeight="1" x14ac:dyDescent="0.25">
      <c r="B104" s="401"/>
      <c r="D104" s="416">
        <f>D103+1</f>
        <v>93</v>
      </c>
      <c r="E104" s="534"/>
      <c r="F104" s="534"/>
      <c r="G104" s="534"/>
      <c r="H104" s="484"/>
      <c r="I104" s="479"/>
      <c r="J104" s="661"/>
      <c r="K104" s="661"/>
      <c r="L104" s="571"/>
      <c r="M104" s="571"/>
      <c r="N104" s="571"/>
      <c r="O104" s="902"/>
      <c r="P104" s="586"/>
      <c r="Q104" s="586"/>
      <c r="R104" s="585" t="str">
        <f t="shared" si="9"/>
        <v/>
      </c>
      <c r="S104" s="586"/>
      <c r="T104" s="587" t="str">
        <f t="shared" si="8"/>
        <v/>
      </c>
      <c r="U104" s="244"/>
      <c r="V104" s="646"/>
      <c r="W104" s="649"/>
      <c r="Y104" s="101"/>
    </row>
    <row r="105" spans="2:25" ht="13.5" customHeight="1" x14ac:dyDescent="0.25">
      <c r="B105" s="401"/>
      <c r="D105" s="416">
        <f t="shared" ref="D105:D130" si="10">D104+1</f>
        <v>94</v>
      </c>
      <c r="E105" s="534"/>
      <c r="F105" s="534"/>
      <c r="G105" s="534"/>
      <c r="H105" s="484"/>
      <c r="I105" s="479"/>
      <c r="J105" s="661"/>
      <c r="K105" s="661"/>
      <c r="L105" s="571"/>
      <c r="M105" s="571"/>
      <c r="N105" s="571"/>
      <c r="O105" s="902"/>
      <c r="P105" s="586"/>
      <c r="Q105" s="586"/>
      <c r="R105" s="585" t="str">
        <f t="shared" si="9"/>
        <v/>
      </c>
      <c r="S105" s="586"/>
      <c r="T105" s="587" t="str">
        <f t="shared" si="8"/>
        <v/>
      </c>
      <c r="U105" s="244"/>
      <c r="V105" s="646"/>
      <c r="W105" s="649"/>
      <c r="Y105" s="101"/>
    </row>
    <row r="106" spans="2:25" ht="13.5" customHeight="1" x14ac:dyDescent="0.25">
      <c r="B106" s="401"/>
      <c r="D106" s="416">
        <f t="shared" si="10"/>
        <v>95</v>
      </c>
      <c r="E106" s="534"/>
      <c r="F106" s="534"/>
      <c r="G106" s="534"/>
      <c r="H106" s="484"/>
      <c r="I106" s="479"/>
      <c r="J106" s="661"/>
      <c r="K106" s="661"/>
      <c r="L106" s="571"/>
      <c r="M106" s="571"/>
      <c r="N106" s="571"/>
      <c r="O106" s="902"/>
      <c r="P106" s="586"/>
      <c r="Q106" s="586"/>
      <c r="R106" s="585" t="str">
        <f t="shared" si="9"/>
        <v/>
      </c>
      <c r="S106" s="586"/>
      <c r="T106" s="587" t="str">
        <f t="shared" si="8"/>
        <v/>
      </c>
      <c r="U106" s="244"/>
      <c r="V106" s="646"/>
      <c r="W106" s="649"/>
      <c r="Y106" s="101"/>
    </row>
    <row r="107" spans="2:25" ht="13.5" customHeight="1" x14ac:dyDescent="0.25">
      <c r="B107" s="401"/>
      <c r="D107" s="416">
        <f t="shared" si="10"/>
        <v>96</v>
      </c>
      <c r="E107" s="534"/>
      <c r="F107" s="534"/>
      <c r="G107" s="534"/>
      <c r="H107" s="484"/>
      <c r="I107" s="479"/>
      <c r="J107" s="661"/>
      <c r="K107" s="661"/>
      <c r="L107" s="571"/>
      <c r="M107" s="571"/>
      <c r="N107" s="571"/>
      <c r="O107" s="902"/>
      <c r="P107" s="586"/>
      <c r="Q107" s="586"/>
      <c r="R107" s="585" t="str">
        <f t="shared" si="9"/>
        <v/>
      </c>
      <c r="S107" s="586"/>
      <c r="T107" s="587" t="str">
        <f t="shared" si="8"/>
        <v/>
      </c>
      <c r="U107" s="244"/>
      <c r="V107" s="646"/>
      <c r="W107" s="649"/>
      <c r="Y107" s="101"/>
    </row>
    <row r="108" spans="2:25" ht="13.5" customHeight="1" x14ac:dyDescent="0.25">
      <c r="B108" s="401"/>
      <c r="D108" s="416">
        <f t="shared" si="10"/>
        <v>97</v>
      </c>
      <c r="E108" s="534"/>
      <c r="F108" s="534"/>
      <c r="G108" s="534"/>
      <c r="H108" s="484"/>
      <c r="I108" s="479"/>
      <c r="J108" s="661"/>
      <c r="K108" s="661"/>
      <c r="L108" s="571"/>
      <c r="M108" s="571"/>
      <c r="N108" s="571"/>
      <c r="O108" s="902"/>
      <c r="P108" s="586"/>
      <c r="Q108" s="586"/>
      <c r="R108" s="585" t="str">
        <f t="shared" si="9"/>
        <v/>
      </c>
      <c r="S108" s="586"/>
      <c r="T108" s="587" t="str">
        <f t="shared" si="8"/>
        <v/>
      </c>
      <c r="U108" s="244"/>
      <c r="V108" s="646"/>
      <c r="W108" s="649"/>
      <c r="Y108" s="101"/>
    </row>
    <row r="109" spans="2:25" ht="13.5" customHeight="1" x14ac:dyDescent="0.25">
      <c r="B109" s="401"/>
      <c r="D109" s="416">
        <f t="shared" si="10"/>
        <v>98</v>
      </c>
      <c r="E109" s="534"/>
      <c r="F109" s="534"/>
      <c r="G109" s="534"/>
      <c r="H109" s="484"/>
      <c r="I109" s="479"/>
      <c r="J109" s="661"/>
      <c r="K109" s="661"/>
      <c r="L109" s="571"/>
      <c r="M109" s="571"/>
      <c r="N109" s="571"/>
      <c r="O109" s="902"/>
      <c r="P109" s="586"/>
      <c r="Q109" s="586"/>
      <c r="R109" s="585" t="str">
        <f t="shared" si="9"/>
        <v/>
      </c>
      <c r="S109" s="586"/>
      <c r="T109" s="587" t="str">
        <f t="shared" si="8"/>
        <v/>
      </c>
      <c r="U109" s="244"/>
      <c r="V109" s="646"/>
      <c r="W109" s="649"/>
      <c r="Y109" s="101"/>
    </row>
    <row r="110" spans="2:25" ht="13.5" customHeight="1" x14ac:dyDescent="0.25">
      <c r="B110" s="401"/>
      <c r="D110" s="416">
        <f t="shared" si="10"/>
        <v>99</v>
      </c>
      <c r="E110" s="534"/>
      <c r="F110" s="534"/>
      <c r="G110" s="534"/>
      <c r="H110" s="484"/>
      <c r="I110" s="479"/>
      <c r="J110" s="661"/>
      <c r="K110" s="661"/>
      <c r="L110" s="571"/>
      <c r="M110" s="571"/>
      <c r="N110" s="571"/>
      <c r="O110" s="902"/>
      <c r="P110" s="586"/>
      <c r="Q110" s="586"/>
      <c r="R110" s="585" t="str">
        <f t="shared" si="9"/>
        <v/>
      </c>
      <c r="S110" s="586"/>
      <c r="T110" s="587" t="str">
        <f t="shared" si="8"/>
        <v/>
      </c>
      <c r="U110" s="244"/>
      <c r="V110" s="646"/>
      <c r="W110" s="649"/>
      <c r="Y110" s="101"/>
    </row>
    <row r="111" spans="2:25" ht="13.5" customHeight="1" x14ac:dyDescent="0.25">
      <c r="B111" s="401"/>
      <c r="D111" s="416">
        <f t="shared" si="10"/>
        <v>100</v>
      </c>
      <c r="E111" s="534"/>
      <c r="F111" s="534"/>
      <c r="G111" s="534"/>
      <c r="H111" s="484"/>
      <c r="I111" s="479"/>
      <c r="J111" s="661"/>
      <c r="K111" s="661"/>
      <c r="L111" s="571"/>
      <c r="M111" s="571"/>
      <c r="N111" s="571"/>
      <c r="O111" s="902"/>
      <c r="P111" s="586"/>
      <c r="Q111" s="586"/>
      <c r="R111" s="585" t="str">
        <f t="shared" si="9"/>
        <v/>
      </c>
      <c r="S111" s="586"/>
      <c r="T111" s="587" t="str">
        <f t="shared" si="8"/>
        <v/>
      </c>
      <c r="U111" s="244"/>
      <c r="V111" s="646"/>
      <c r="W111" s="649"/>
      <c r="Y111" s="101"/>
    </row>
    <row r="112" spans="2:25" ht="13.5" customHeight="1" x14ac:dyDescent="0.25">
      <c r="B112" s="401"/>
      <c r="D112" s="416">
        <f t="shared" si="10"/>
        <v>101</v>
      </c>
      <c r="E112" s="534"/>
      <c r="F112" s="534"/>
      <c r="G112" s="534"/>
      <c r="H112" s="484"/>
      <c r="I112" s="479"/>
      <c r="J112" s="661"/>
      <c r="K112" s="661"/>
      <c r="L112" s="571"/>
      <c r="M112" s="571"/>
      <c r="N112" s="571"/>
      <c r="O112" s="902"/>
      <c r="P112" s="586"/>
      <c r="Q112" s="586"/>
      <c r="R112" s="585" t="str">
        <f t="shared" si="9"/>
        <v/>
      </c>
      <c r="S112" s="586"/>
      <c r="T112" s="587" t="str">
        <f t="shared" si="8"/>
        <v/>
      </c>
      <c r="U112" s="244"/>
      <c r="V112" s="646"/>
      <c r="W112" s="649"/>
      <c r="Y112" s="101"/>
    </row>
    <row r="113" spans="2:25" ht="13.5" customHeight="1" x14ac:dyDescent="0.25">
      <c r="B113" s="401"/>
      <c r="D113" s="416">
        <f t="shared" si="10"/>
        <v>102</v>
      </c>
      <c r="E113" s="534"/>
      <c r="F113" s="534"/>
      <c r="G113" s="534"/>
      <c r="H113" s="484"/>
      <c r="I113" s="479"/>
      <c r="J113" s="661"/>
      <c r="K113" s="661"/>
      <c r="L113" s="571"/>
      <c r="M113" s="571"/>
      <c r="N113" s="571"/>
      <c r="O113" s="902"/>
      <c r="P113" s="586"/>
      <c r="Q113" s="586"/>
      <c r="R113" s="585" t="str">
        <f t="shared" si="9"/>
        <v/>
      </c>
      <c r="S113" s="586"/>
      <c r="T113" s="587" t="str">
        <f t="shared" si="8"/>
        <v/>
      </c>
      <c r="U113" s="244"/>
      <c r="V113" s="646"/>
      <c r="W113" s="649"/>
      <c r="Y113" s="101"/>
    </row>
    <row r="114" spans="2:25" ht="13.5" customHeight="1" x14ac:dyDescent="0.25">
      <c r="B114" s="401"/>
      <c r="D114" s="416">
        <f t="shared" si="10"/>
        <v>103</v>
      </c>
      <c r="E114" s="534"/>
      <c r="F114" s="534"/>
      <c r="G114" s="534"/>
      <c r="H114" s="484"/>
      <c r="I114" s="479"/>
      <c r="J114" s="661"/>
      <c r="K114" s="661"/>
      <c r="L114" s="571"/>
      <c r="M114" s="571"/>
      <c r="N114" s="571"/>
      <c r="O114" s="902"/>
      <c r="P114" s="586"/>
      <c r="Q114" s="586"/>
      <c r="R114" s="585" t="str">
        <f t="shared" si="9"/>
        <v/>
      </c>
      <c r="S114" s="586"/>
      <c r="T114" s="587" t="str">
        <f t="shared" si="8"/>
        <v/>
      </c>
      <c r="U114" s="244"/>
      <c r="V114" s="646"/>
      <c r="W114" s="649"/>
      <c r="Y114" s="101"/>
    </row>
    <row r="115" spans="2:25" ht="13.5" customHeight="1" x14ac:dyDescent="0.25">
      <c r="B115" s="401"/>
      <c r="D115" s="416">
        <f t="shared" si="10"/>
        <v>104</v>
      </c>
      <c r="E115" s="534"/>
      <c r="F115" s="534"/>
      <c r="G115" s="534"/>
      <c r="H115" s="484"/>
      <c r="I115" s="479"/>
      <c r="J115" s="661"/>
      <c r="K115" s="661"/>
      <c r="L115" s="571"/>
      <c r="M115" s="571"/>
      <c r="N115" s="571"/>
      <c r="O115" s="902"/>
      <c r="P115" s="586"/>
      <c r="Q115" s="586"/>
      <c r="R115" s="585" t="str">
        <f t="shared" si="9"/>
        <v/>
      </c>
      <c r="S115" s="586"/>
      <c r="T115" s="587" t="str">
        <f t="shared" si="8"/>
        <v/>
      </c>
      <c r="U115" s="244"/>
      <c r="V115" s="646"/>
      <c r="W115" s="649"/>
      <c r="Y115" s="101"/>
    </row>
    <row r="116" spans="2:25" ht="13.5" customHeight="1" x14ac:dyDescent="0.25">
      <c r="B116" s="401"/>
      <c r="D116" s="416">
        <f t="shared" si="10"/>
        <v>105</v>
      </c>
      <c r="E116" s="534"/>
      <c r="F116" s="534"/>
      <c r="G116" s="534"/>
      <c r="H116" s="484"/>
      <c r="I116" s="479"/>
      <c r="J116" s="661"/>
      <c r="K116" s="661"/>
      <c r="L116" s="571"/>
      <c r="M116" s="571"/>
      <c r="N116" s="571"/>
      <c r="O116" s="902"/>
      <c r="P116" s="586"/>
      <c r="Q116" s="586"/>
      <c r="R116" s="585" t="str">
        <f t="shared" si="9"/>
        <v/>
      </c>
      <c r="S116" s="586"/>
      <c r="T116" s="587" t="str">
        <f t="shared" si="8"/>
        <v/>
      </c>
      <c r="U116" s="244"/>
      <c r="V116" s="646"/>
      <c r="W116" s="649"/>
      <c r="Y116" s="101"/>
    </row>
    <row r="117" spans="2:25" ht="13.5" customHeight="1" x14ac:dyDescent="0.25">
      <c r="B117" s="401"/>
      <c r="D117" s="416">
        <f t="shared" si="10"/>
        <v>106</v>
      </c>
      <c r="E117" s="534"/>
      <c r="F117" s="534"/>
      <c r="G117" s="534"/>
      <c r="H117" s="484"/>
      <c r="I117" s="479"/>
      <c r="J117" s="661"/>
      <c r="K117" s="661"/>
      <c r="L117" s="571"/>
      <c r="M117" s="571"/>
      <c r="N117" s="571"/>
      <c r="O117" s="902"/>
      <c r="P117" s="586"/>
      <c r="Q117" s="586"/>
      <c r="R117" s="585" t="str">
        <f t="shared" si="9"/>
        <v/>
      </c>
      <c r="S117" s="586"/>
      <c r="T117" s="587" t="str">
        <f t="shared" si="8"/>
        <v/>
      </c>
      <c r="U117" s="244"/>
      <c r="V117" s="646"/>
      <c r="W117" s="649"/>
      <c r="Y117" s="101"/>
    </row>
    <row r="118" spans="2:25" ht="13.5" customHeight="1" x14ac:dyDescent="0.25">
      <c r="B118" s="401"/>
      <c r="D118" s="416">
        <f t="shared" si="10"/>
        <v>107</v>
      </c>
      <c r="E118" s="534"/>
      <c r="F118" s="534"/>
      <c r="G118" s="534"/>
      <c r="H118" s="484"/>
      <c r="I118" s="479"/>
      <c r="J118" s="661"/>
      <c r="K118" s="661"/>
      <c r="L118" s="571"/>
      <c r="M118" s="571"/>
      <c r="N118" s="571"/>
      <c r="O118" s="902"/>
      <c r="P118" s="586"/>
      <c r="Q118" s="586"/>
      <c r="R118" s="585" t="str">
        <f t="shared" si="9"/>
        <v/>
      </c>
      <c r="S118" s="586"/>
      <c r="T118" s="587" t="str">
        <f t="shared" si="8"/>
        <v/>
      </c>
      <c r="U118" s="244"/>
      <c r="V118" s="646"/>
      <c r="W118" s="649"/>
      <c r="Y118" s="101"/>
    </row>
    <row r="119" spans="2:25" ht="13.5" customHeight="1" x14ac:dyDescent="0.25">
      <c r="B119" s="401"/>
      <c r="D119" s="416">
        <f t="shared" si="10"/>
        <v>108</v>
      </c>
      <c r="E119" s="534"/>
      <c r="F119" s="534"/>
      <c r="G119" s="534"/>
      <c r="H119" s="484"/>
      <c r="I119" s="479"/>
      <c r="J119" s="661"/>
      <c r="K119" s="661"/>
      <c r="L119" s="571"/>
      <c r="M119" s="571"/>
      <c r="N119" s="571"/>
      <c r="O119" s="902"/>
      <c r="P119" s="586"/>
      <c r="Q119" s="586"/>
      <c r="R119" s="585" t="str">
        <f t="shared" si="9"/>
        <v/>
      </c>
      <c r="S119" s="586"/>
      <c r="T119" s="587" t="str">
        <f t="shared" si="8"/>
        <v/>
      </c>
      <c r="U119" s="244"/>
      <c r="V119" s="646"/>
      <c r="W119" s="649"/>
      <c r="Y119" s="101"/>
    </row>
    <row r="120" spans="2:25" ht="13.5" customHeight="1" x14ac:dyDescent="0.25">
      <c r="B120" s="401"/>
      <c r="D120" s="416">
        <f t="shared" si="10"/>
        <v>109</v>
      </c>
      <c r="E120" s="534"/>
      <c r="F120" s="534"/>
      <c r="G120" s="534"/>
      <c r="H120" s="484"/>
      <c r="I120" s="479"/>
      <c r="J120" s="661"/>
      <c r="K120" s="661"/>
      <c r="L120" s="571"/>
      <c r="M120" s="571"/>
      <c r="N120" s="571"/>
      <c r="O120" s="902"/>
      <c r="P120" s="586"/>
      <c r="Q120" s="586"/>
      <c r="R120" s="585" t="str">
        <f t="shared" si="9"/>
        <v/>
      </c>
      <c r="S120" s="586"/>
      <c r="T120" s="587" t="str">
        <f t="shared" si="8"/>
        <v/>
      </c>
      <c r="U120" s="244"/>
      <c r="V120" s="646"/>
      <c r="W120" s="649"/>
      <c r="Y120" s="101"/>
    </row>
    <row r="121" spans="2:25" ht="13.5" customHeight="1" x14ac:dyDescent="0.25">
      <c r="B121" s="401"/>
      <c r="D121" s="416">
        <f t="shared" si="10"/>
        <v>110</v>
      </c>
      <c r="E121" s="534"/>
      <c r="F121" s="534"/>
      <c r="G121" s="534"/>
      <c r="H121" s="484"/>
      <c r="I121" s="479"/>
      <c r="J121" s="661"/>
      <c r="K121" s="661"/>
      <c r="L121" s="571"/>
      <c r="M121" s="571"/>
      <c r="N121" s="571"/>
      <c r="O121" s="902"/>
      <c r="P121" s="586"/>
      <c r="Q121" s="586"/>
      <c r="R121" s="585" t="str">
        <f t="shared" si="9"/>
        <v/>
      </c>
      <c r="S121" s="586"/>
      <c r="T121" s="587" t="str">
        <f t="shared" si="8"/>
        <v/>
      </c>
      <c r="U121" s="244"/>
      <c r="V121" s="646"/>
      <c r="W121" s="649"/>
      <c r="Y121" s="101"/>
    </row>
    <row r="122" spans="2:25" ht="13.5" customHeight="1" x14ac:dyDescent="0.25">
      <c r="B122" s="401"/>
      <c r="D122" s="416">
        <f t="shared" si="10"/>
        <v>111</v>
      </c>
      <c r="E122" s="534"/>
      <c r="F122" s="534"/>
      <c r="G122" s="534"/>
      <c r="H122" s="484"/>
      <c r="I122" s="479"/>
      <c r="J122" s="661"/>
      <c r="K122" s="661"/>
      <c r="L122" s="571"/>
      <c r="M122" s="571"/>
      <c r="N122" s="571"/>
      <c r="O122" s="902"/>
      <c r="P122" s="586"/>
      <c r="Q122" s="586"/>
      <c r="R122" s="585" t="str">
        <f t="shared" si="9"/>
        <v/>
      </c>
      <c r="S122" s="586"/>
      <c r="T122" s="587" t="str">
        <f t="shared" si="8"/>
        <v/>
      </c>
      <c r="U122" s="244"/>
      <c r="V122" s="646"/>
      <c r="W122" s="649"/>
      <c r="Y122" s="101"/>
    </row>
    <row r="123" spans="2:25" ht="13.5" customHeight="1" x14ac:dyDescent="0.25">
      <c r="B123" s="401"/>
      <c r="D123" s="416">
        <f t="shared" si="10"/>
        <v>112</v>
      </c>
      <c r="E123" s="534"/>
      <c r="F123" s="534"/>
      <c r="G123" s="534"/>
      <c r="H123" s="484"/>
      <c r="I123" s="479"/>
      <c r="J123" s="661"/>
      <c r="K123" s="661"/>
      <c r="L123" s="571"/>
      <c r="M123" s="571"/>
      <c r="N123" s="571"/>
      <c r="O123" s="902"/>
      <c r="P123" s="586"/>
      <c r="Q123" s="586"/>
      <c r="R123" s="585" t="str">
        <f t="shared" si="9"/>
        <v/>
      </c>
      <c r="S123" s="586"/>
      <c r="T123" s="587" t="str">
        <f t="shared" si="8"/>
        <v/>
      </c>
      <c r="U123" s="244"/>
      <c r="V123" s="646"/>
      <c r="W123" s="649"/>
      <c r="Y123" s="101"/>
    </row>
    <row r="124" spans="2:25" ht="13.5" customHeight="1" x14ac:dyDescent="0.25">
      <c r="B124" s="401"/>
      <c r="D124" s="416">
        <f t="shared" si="10"/>
        <v>113</v>
      </c>
      <c r="E124" s="534"/>
      <c r="F124" s="534"/>
      <c r="G124" s="534"/>
      <c r="H124" s="484"/>
      <c r="I124" s="479"/>
      <c r="J124" s="661"/>
      <c r="K124" s="661"/>
      <c r="L124" s="571"/>
      <c r="M124" s="571"/>
      <c r="N124" s="571"/>
      <c r="O124" s="902"/>
      <c r="P124" s="586"/>
      <c r="Q124" s="586"/>
      <c r="R124" s="585" t="str">
        <f t="shared" si="9"/>
        <v/>
      </c>
      <c r="S124" s="586"/>
      <c r="T124" s="587" t="str">
        <f t="shared" si="8"/>
        <v/>
      </c>
      <c r="U124" s="244"/>
      <c r="V124" s="646"/>
      <c r="W124" s="649"/>
      <c r="Y124" s="101"/>
    </row>
    <row r="125" spans="2:25" ht="13.5" customHeight="1" x14ac:dyDescent="0.25">
      <c r="B125" s="401"/>
      <c r="D125" s="416">
        <f t="shared" si="10"/>
        <v>114</v>
      </c>
      <c r="E125" s="534"/>
      <c r="F125" s="534"/>
      <c r="G125" s="534"/>
      <c r="H125" s="484"/>
      <c r="I125" s="479"/>
      <c r="J125" s="661"/>
      <c r="K125" s="661"/>
      <c r="L125" s="571"/>
      <c r="M125" s="571"/>
      <c r="N125" s="571"/>
      <c r="O125" s="902"/>
      <c r="P125" s="586"/>
      <c r="Q125" s="586"/>
      <c r="R125" s="585" t="str">
        <f t="shared" si="9"/>
        <v/>
      </c>
      <c r="S125" s="586"/>
      <c r="T125" s="587" t="str">
        <f t="shared" si="8"/>
        <v/>
      </c>
      <c r="U125" s="244"/>
      <c r="V125" s="646"/>
      <c r="W125" s="649"/>
      <c r="Y125" s="101"/>
    </row>
    <row r="126" spans="2:25" ht="13.5" customHeight="1" x14ac:dyDescent="0.25">
      <c r="B126" s="401"/>
      <c r="D126" s="416">
        <f t="shared" si="10"/>
        <v>115</v>
      </c>
      <c r="E126" s="534"/>
      <c r="F126" s="534"/>
      <c r="G126" s="534"/>
      <c r="H126" s="484"/>
      <c r="I126" s="479"/>
      <c r="J126" s="661"/>
      <c r="K126" s="661"/>
      <c r="L126" s="571"/>
      <c r="M126" s="571"/>
      <c r="N126" s="571"/>
      <c r="O126" s="902"/>
      <c r="P126" s="586"/>
      <c r="Q126" s="586"/>
      <c r="R126" s="585" t="str">
        <f t="shared" si="9"/>
        <v/>
      </c>
      <c r="S126" s="586"/>
      <c r="T126" s="587" t="str">
        <f t="shared" si="8"/>
        <v/>
      </c>
      <c r="U126" s="244"/>
      <c r="V126" s="646"/>
      <c r="W126" s="649"/>
      <c r="Y126" s="101"/>
    </row>
    <row r="127" spans="2:25" ht="13.5" customHeight="1" x14ac:dyDescent="0.25">
      <c r="B127" s="401"/>
      <c r="D127" s="416">
        <f t="shared" si="10"/>
        <v>116</v>
      </c>
      <c r="E127" s="534"/>
      <c r="F127" s="534"/>
      <c r="G127" s="534"/>
      <c r="H127" s="484"/>
      <c r="I127" s="479"/>
      <c r="J127" s="661"/>
      <c r="K127" s="661"/>
      <c r="L127" s="571"/>
      <c r="M127" s="571"/>
      <c r="N127" s="571"/>
      <c r="O127" s="902"/>
      <c r="P127" s="586"/>
      <c r="Q127" s="586"/>
      <c r="R127" s="585" t="str">
        <f t="shared" si="9"/>
        <v/>
      </c>
      <c r="S127" s="586"/>
      <c r="T127" s="587" t="str">
        <f t="shared" si="8"/>
        <v/>
      </c>
      <c r="U127" s="244"/>
      <c r="V127" s="646"/>
      <c r="W127" s="649"/>
      <c r="Y127" s="101"/>
    </row>
    <row r="128" spans="2:25" ht="13.5" customHeight="1" x14ac:dyDescent="0.25">
      <c r="B128" s="401"/>
      <c r="D128" s="416">
        <f t="shared" si="10"/>
        <v>117</v>
      </c>
      <c r="E128" s="534"/>
      <c r="F128" s="534"/>
      <c r="G128" s="534"/>
      <c r="H128" s="484"/>
      <c r="I128" s="479"/>
      <c r="J128" s="661"/>
      <c r="K128" s="661"/>
      <c r="L128" s="571"/>
      <c r="M128" s="571"/>
      <c r="N128" s="571"/>
      <c r="O128" s="902"/>
      <c r="P128" s="586"/>
      <c r="Q128" s="586"/>
      <c r="R128" s="585" t="str">
        <f t="shared" si="9"/>
        <v/>
      </c>
      <c r="S128" s="586"/>
      <c r="T128" s="587" t="str">
        <f t="shared" si="8"/>
        <v/>
      </c>
      <c r="U128" s="244"/>
      <c r="V128" s="646"/>
      <c r="W128" s="649"/>
      <c r="Y128" s="101"/>
    </row>
    <row r="129" spans="2:25" ht="13.5" customHeight="1" x14ac:dyDescent="0.25">
      <c r="B129" s="401"/>
      <c r="D129" s="416">
        <f t="shared" si="10"/>
        <v>118</v>
      </c>
      <c r="E129" s="534"/>
      <c r="F129" s="534"/>
      <c r="G129" s="534"/>
      <c r="H129" s="484"/>
      <c r="I129" s="479"/>
      <c r="J129" s="661"/>
      <c r="K129" s="661"/>
      <c r="L129" s="571"/>
      <c r="M129" s="571"/>
      <c r="N129" s="571"/>
      <c r="O129" s="902"/>
      <c r="P129" s="586"/>
      <c r="Q129" s="586"/>
      <c r="R129" s="585" t="str">
        <f t="shared" si="9"/>
        <v/>
      </c>
      <c r="S129" s="586"/>
      <c r="T129" s="587" t="str">
        <f t="shared" si="8"/>
        <v/>
      </c>
      <c r="U129" s="244"/>
      <c r="V129" s="646"/>
      <c r="W129" s="649"/>
      <c r="Y129" s="101"/>
    </row>
    <row r="130" spans="2:25" ht="13.5" customHeight="1" x14ac:dyDescent="0.25">
      <c r="B130" s="401"/>
      <c r="D130" s="416">
        <f t="shared" si="10"/>
        <v>119</v>
      </c>
      <c r="E130" s="534"/>
      <c r="F130" s="534"/>
      <c r="G130" s="534"/>
      <c r="H130" s="484"/>
      <c r="I130" s="479"/>
      <c r="J130" s="661"/>
      <c r="K130" s="661"/>
      <c r="L130" s="571"/>
      <c r="M130" s="571"/>
      <c r="N130" s="571"/>
      <c r="O130" s="902"/>
      <c r="P130" s="586"/>
      <c r="Q130" s="586"/>
      <c r="R130" s="585" t="str">
        <f t="shared" si="9"/>
        <v/>
      </c>
      <c r="S130" s="586"/>
      <c r="T130" s="587" t="str">
        <f t="shared" si="8"/>
        <v/>
      </c>
      <c r="U130" s="244"/>
      <c r="V130" s="646"/>
      <c r="W130" s="649"/>
      <c r="Y130" s="101"/>
    </row>
    <row r="131" spans="2:25" ht="13.5" customHeight="1" x14ac:dyDescent="0.25">
      <c r="B131" s="401"/>
      <c r="D131" s="416">
        <f>D130+1</f>
        <v>120</v>
      </c>
      <c r="E131" s="534"/>
      <c r="F131" s="534"/>
      <c r="G131" s="534"/>
      <c r="H131" s="484"/>
      <c r="I131" s="479"/>
      <c r="J131" s="661"/>
      <c r="K131" s="661"/>
      <c r="L131" s="571"/>
      <c r="M131" s="571"/>
      <c r="N131" s="571"/>
      <c r="O131" s="902"/>
      <c r="P131" s="586"/>
      <c r="Q131" s="586"/>
      <c r="R131" s="585" t="str">
        <f t="shared" si="9"/>
        <v/>
      </c>
      <c r="S131" s="586"/>
      <c r="T131" s="587" t="str">
        <f t="shared" si="8"/>
        <v/>
      </c>
      <c r="U131" s="244"/>
      <c r="V131" s="646"/>
      <c r="W131" s="649"/>
      <c r="Y131" s="101"/>
    </row>
    <row r="132" spans="2:25" ht="13.5" customHeight="1" x14ac:dyDescent="0.25">
      <c r="B132" s="401"/>
      <c r="D132" s="416">
        <f>D131+1</f>
        <v>121</v>
      </c>
      <c r="E132" s="534"/>
      <c r="F132" s="534"/>
      <c r="G132" s="534"/>
      <c r="H132" s="484"/>
      <c r="I132" s="479"/>
      <c r="J132" s="661"/>
      <c r="K132" s="661"/>
      <c r="L132" s="571"/>
      <c r="M132" s="571"/>
      <c r="N132" s="571"/>
      <c r="O132" s="902"/>
      <c r="P132" s="586"/>
      <c r="Q132" s="586"/>
      <c r="R132" s="585" t="str">
        <f t="shared" ref="R132:R161" si="11">IF(OR(G132="",H132="",),"",H132/1000*I132*P132*Q132)</f>
        <v/>
      </c>
      <c r="S132" s="586"/>
      <c r="T132" s="587" t="str">
        <f t="shared" si="8"/>
        <v/>
      </c>
      <c r="U132" s="244"/>
      <c r="V132" s="646"/>
      <c r="W132" s="649"/>
      <c r="Y132" s="101"/>
    </row>
    <row r="133" spans="2:25" ht="13.5" customHeight="1" x14ac:dyDescent="0.25">
      <c r="B133" s="401"/>
      <c r="D133" s="416">
        <f>D132+1</f>
        <v>122</v>
      </c>
      <c r="E133" s="534"/>
      <c r="F133" s="534"/>
      <c r="G133" s="534"/>
      <c r="H133" s="484"/>
      <c r="I133" s="479"/>
      <c r="J133" s="661"/>
      <c r="K133" s="661"/>
      <c r="L133" s="571"/>
      <c r="M133" s="571"/>
      <c r="N133" s="571"/>
      <c r="O133" s="902"/>
      <c r="P133" s="586"/>
      <c r="Q133" s="586"/>
      <c r="R133" s="585" t="str">
        <f t="shared" si="11"/>
        <v/>
      </c>
      <c r="S133" s="586"/>
      <c r="T133" s="587" t="str">
        <f t="shared" si="8"/>
        <v/>
      </c>
      <c r="U133" s="244"/>
      <c r="V133" s="646"/>
      <c r="W133" s="649"/>
      <c r="Y133" s="101"/>
    </row>
    <row r="134" spans="2:25" ht="13.5" customHeight="1" x14ac:dyDescent="0.25">
      <c r="B134" s="401"/>
      <c r="D134" s="416">
        <f>D133+1</f>
        <v>123</v>
      </c>
      <c r="E134" s="534"/>
      <c r="F134" s="534"/>
      <c r="G134" s="534"/>
      <c r="H134" s="484"/>
      <c r="I134" s="479"/>
      <c r="J134" s="661"/>
      <c r="K134" s="661"/>
      <c r="L134" s="571"/>
      <c r="M134" s="571"/>
      <c r="N134" s="571"/>
      <c r="O134" s="902"/>
      <c r="P134" s="586"/>
      <c r="Q134" s="586"/>
      <c r="R134" s="585" t="str">
        <f t="shared" si="11"/>
        <v/>
      </c>
      <c r="S134" s="586"/>
      <c r="T134" s="587" t="str">
        <f t="shared" si="8"/>
        <v/>
      </c>
      <c r="U134" s="244"/>
      <c r="V134" s="646"/>
      <c r="W134" s="649"/>
      <c r="Y134" s="101"/>
    </row>
    <row r="135" spans="2:25" ht="13.5" customHeight="1" x14ac:dyDescent="0.25">
      <c r="B135" s="401"/>
      <c r="D135" s="416">
        <f t="shared" ref="D135:D160" si="12">D134+1</f>
        <v>124</v>
      </c>
      <c r="E135" s="534"/>
      <c r="F135" s="534"/>
      <c r="G135" s="534"/>
      <c r="H135" s="484"/>
      <c r="I135" s="479"/>
      <c r="J135" s="661"/>
      <c r="K135" s="661"/>
      <c r="L135" s="571"/>
      <c r="M135" s="571"/>
      <c r="N135" s="571"/>
      <c r="O135" s="902"/>
      <c r="P135" s="586"/>
      <c r="Q135" s="586"/>
      <c r="R135" s="585" t="str">
        <f t="shared" si="11"/>
        <v/>
      </c>
      <c r="S135" s="586"/>
      <c r="T135" s="587" t="str">
        <f t="shared" si="8"/>
        <v/>
      </c>
      <c r="U135" s="244"/>
      <c r="V135" s="646"/>
      <c r="W135" s="649"/>
      <c r="Y135" s="101"/>
    </row>
    <row r="136" spans="2:25" ht="13.5" customHeight="1" x14ac:dyDescent="0.25">
      <c r="B136" s="401"/>
      <c r="D136" s="416">
        <f t="shared" si="12"/>
        <v>125</v>
      </c>
      <c r="E136" s="534"/>
      <c r="F136" s="534"/>
      <c r="G136" s="534"/>
      <c r="H136" s="484"/>
      <c r="I136" s="479"/>
      <c r="J136" s="661"/>
      <c r="K136" s="661"/>
      <c r="L136" s="571"/>
      <c r="M136" s="571"/>
      <c r="N136" s="571"/>
      <c r="O136" s="902"/>
      <c r="P136" s="586"/>
      <c r="Q136" s="586"/>
      <c r="R136" s="585" t="str">
        <f t="shared" si="11"/>
        <v/>
      </c>
      <c r="S136" s="586"/>
      <c r="T136" s="587" t="str">
        <f t="shared" si="8"/>
        <v/>
      </c>
      <c r="U136" s="244"/>
      <c r="V136" s="646"/>
      <c r="W136" s="649"/>
      <c r="Y136" s="101"/>
    </row>
    <row r="137" spans="2:25" ht="13.5" customHeight="1" x14ac:dyDescent="0.25">
      <c r="B137" s="401"/>
      <c r="D137" s="416">
        <f t="shared" si="12"/>
        <v>126</v>
      </c>
      <c r="E137" s="534"/>
      <c r="F137" s="534"/>
      <c r="G137" s="534"/>
      <c r="H137" s="484"/>
      <c r="I137" s="479"/>
      <c r="J137" s="661"/>
      <c r="K137" s="661"/>
      <c r="L137" s="571"/>
      <c r="M137" s="571"/>
      <c r="N137" s="571"/>
      <c r="O137" s="902"/>
      <c r="P137" s="586"/>
      <c r="Q137" s="586"/>
      <c r="R137" s="585" t="str">
        <f t="shared" si="11"/>
        <v/>
      </c>
      <c r="S137" s="586"/>
      <c r="T137" s="587" t="str">
        <f t="shared" si="8"/>
        <v/>
      </c>
      <c r="U137" s="244"/>
      <c r="V137" s="646"/>
      <c r="W137" s="649"/>
      <c r="Y137" s="101"/>
    </row>
    <row r="138" spans="2:25" ht="13.5" customHeight="1" x14ac:dyDescent="0.25">
      <c r="B138" s="401"/>
      <c r="D138" s="416">
        <f t="shared" si="12"/>
        <v>127</v>
      </c>
      <c r="E138" s="534"/>
      <c r="F138" s="534"/>
      <c r="G138" s="534"/>
      <c r="H138" s="484"/>
      <c r="I138" s="479"/>
      <c r="J138" s="661"/>
      <c r="K138" s="661"/>
      <c r="L138" s="571"/>
      <c r="M138" s="571"/>
      <c r="N138" s="571"/>
      <c r="O138" s="902"/>
      <c r="P138" s="586"/>
      <c r="Q138" s="586"/>
      <c r="R138" s="585" t="str">
        <f t="shared" si="11"/>
        <v/>
      </c>
      <c r="S138" s="586"/>
      <c r="T138" s="587" t="str">
        <f t="shared" si="8"/>
        <v/>
      </c>
      <c r="U138" s="244"/>
      <c r="V138" s="646"/>
      <c r="W138" s="649"/>
      <c r="Y138" s="101"/>
    </row>
    <row r="139" spans="2:25" ht="13.5" customHeight="1" x14ac:dyDescent="0.25">
      <c r="B139" s="401"/>
      <c r="D139" s="416">
        <f t="shared" si="12"/>
        <v>128</v>
      </c>
      <c r="E139" s="534"/>
      <c r="F139" s="534"/>
      <c r="G139" s="534"/>
      <c r="H139" s="484"/>
      <c r="I139" s="479"/>
      <c r="J139" s="661"/>
      <c r="K139" s="661"/>
      <c r="L139" s="571"/>
      <c r="M139" s="571"/>
      <c r="N139" s="571"/>
      <c r="O139" s="902"/>
      <c r="P139" s="586"/>
      <c r="Q139" s="586"/>
      <c r="R139" s="585" t="str">
        <f t="shared" si="11"/>
        <v/>
      </c>
      <c r="S139" s="586"/>
      <c r="T139" s="587" t="str">
        <f t="shared" si="8"/>
        <v/>
      </c>
      <c r="U139" s="244"/>
      <c r="V139" s="646"/>
      <c r="W139" s="649"/>
      <c r="Y139" s="101"/>
    </row>
    <row r="140" spans="2:25" ht="13.5" customHeight="1" x14ac:dyDescent="0.25">
      <c r="B140" s="401"/>
      <c r="D140" s="416">
        <f t="shared" si="12"/>
        <v>129</v>
      </c>
      <c r="E140" s="534"/>
      <c r="F140" s="534"/>
      <c r="G140" s="534"/>
      <c r="H140" s="484"/>
      <c r="I140" s="479"/>
      <c r="J140" s="661"/>
      <c r="K140" s="661"/>
      <c r="L140" s="571"/>
      <c r="M140" s="571"/>
      <c r="N140" s="571"/>
      <c r="O140" s="902"/>
      <c r="P140" s="586"/>
      <c r="Q140" s="586"/>
      <c r="R140" s="585" t="str">
        <f t="shared" si="11"/>
        <v/>
      </c>
      <c r="S140" s="586"/>
      <c r="T140" s="587" t="str">
        <f t="shared" ref="T140:T191" si="13">IF(S140="",R140,S140)</f>
        <v/>
      </c>
      <c r="U140" s="244"/>
      <c r="V140" s="646"/>
      <c r="W140" s="649"/>
      <c r="Y140" s="101"/>
    </row>
    <row r="141" spans="2:25" ht="13.5" customHeight="1" x14ac:dyDescent="0.25">
      <c r="B141" s="401"/>
      <c r="D141" s="416">
        <f t="shared" si="12"/>
        <v>130</v>
      </c>
      <c r="E141" s="534"/>
      <c r="F141" s="534"/>
      <c r="G141" s="534"/>
      <c r="H141" s="484"/>
      <c r="I141" s="479"/>
      <c r="J141" s="661"/>
      <c r="K141" s="661"/>
      <c r="L141" s="571"/>
      <c r="M141" s="571"/>
      <c r="N141" s="571"/>
      <c r="O141" s="902"/>
      <c r="P141" s="586"/>
      <c r="Q141" s="586"/>
      <c r="R141" s="585" t="str">
        <f t="shared" si="11"/>
        <v/>
      </c>
      <c r="S141" s="586"/>
      <c r="T141" s="587" t="str">
        <f t="shared" si="13"/>
        <v/>
      </c>
      <c r="U141" s="244"/>
      <c r="V141" s="646"/>
      <c r="W141" s="649"/>
      <c r="Y141" s="101"/>
    </row>
    <row r="142" spans="2:25" ht="13.5" customHeight="1" x14ac:dyDescent="0.25">
      <c r="B142" s="401"/>
      <c r="D142" s="416">
        <f t="shared" si="12"/>
        <v>131</v>
      </c>
      <c r="E142" s="534"/>
      <c r="F142" s="534"/>
      <c r="G142" s="534"/>
      <c r="H142" s="484"/>
      <c r="I142" s="479"/>
      <c r="J142" s="661"/>
      <c r="K142" s="661"/>
      <c r="L142" s="571"/>
      <c r="M142" s="571"/>
      <c r="N142" s="571"/>
      <c r="O142" s="902"/>
      <c r="P142" s="586"/>
      <c r="Q142" s="586"/>
      <c r="R142" s="585" t="str">
        <f t="shared" si="11"/>
        <v/>
      </c>
      <c r="S142" s="586"/>
      <c r="T142" s="587" t="str">
        <f t="shared" si="13"/>
        <v/>
      </c>
      <c r="U142" s="244"/>
      <c r="V142" s="646"/>
      <c r="W142" s="649"/>
      <c r="Y142" s="101"/>
    </row>
    <row r="143" spans="2:25" ht="13.5" customHeight="1" x14ac:dyDescent="0.25">
      <c r="B143" s="401"/>
      <c r="D143" s="416">
        <f t="shared" si="12"/>
        <v>132</v>
      </c>
      <c r="E143" s="534"/>
      <c r="F143" s="534"/>
      <c r="G143" s="534"/>
      <c r="H143" s="484"/>
      <c r="I143" s="479"/>
      <c r="J143" s="661"/>
      <c r="K143" s="661"/>
      <c r="L143" s="571"/>
      <c r="M143" s="571"/>
      <c r="N143" s="571"/>
      <c r="O143" s="902"/>
      <c r="P143" s="586"/>
      <c r="Q143" s="586"/>
      <c r="R143" s="585" t="str">
        <f t="shared" si="11"/>
        <v/>
      </c>
      <c r="S143" s="586"/>
      <c r="T143" s="587" t="str">
        <f t="shared" si="13"/>
        <v/>
      </c>
      <c r="U143" s="244"/>
      <c r="V143" s="646"/>
      <c r="W143" s="649"/>
      <c r="Y143" s="101"/>
    </row>
    <row r="144" spans="2:25" ht="13.5" customHeight="1" x14ac:dyDescent="0.25">
      <c r="B144" s="401"/>
      <c r="D144" s="416">
        <f t="shared" si="12"/>
        <v>133</v>
      </c>
      <c r="E144" s="534"/>
      <c r="F144" s="534"/>
      <c r="G144" s="534"/>
      <c r="H144" s="484"/>
      <c r="I144" s="479"/>
      <c r="J144" s="661"/>
      <c r="K144" s="661"/>
      <c r="L144" s="571"/>
      <c r="M144" s="571"/>
      <c r="N144" s="571"/>
      <c r="O144" s="902"/>
      <c r="P144" s="586"/>
      <c r="Q144" s="586"/>
      <c r="R144" s="585" t="str">
        <f t="shared" si="11"/>
        <v/>
      </c>
      <c r="S144" s="586"/>
      <c r="T144" s="587" t="str">
        <f t="shared" si="13"/>
        <v/>
      </c>
      <c r="U144" s="244"/>
      <c r="V144" s="646"/>
      <c r="W144" s="649"/>
      <c r="Y144" s="101"/>
    </row>
    <row r="145" spans="2:25" ht="13.5" customHeight="1" x14ac:dyDescent="0.25">
      <c r="B145" s="401"/>
      <c r="D145" s="416">
        <f t="shared" si="12"/>
        <v>134</v>
      </c>
      <c r="E145" s="534"/>
      <c r="F145" s="534"/>
      <c r="G145" s="534"/>
      <c r="H145" s="484"/>
      <c r="I145" s="479"/>
      <c r="J145" s="661"/>
      <c r="K145" s="661"/>
      <c r="L145" s="571"/>
      <c r="M145" s="571"/>
      <c r="N145" s="571"/>
      <c r="O145" s="902"/>
      <c r="P145" s="586"/>
      <c r="Q145" s="586"/>
      <c r="R145" s="585" t="str">
        <f t="shared" si="11"/>
        <v/>
      </c>
      <c r="S145" s="586"/>
      <c r="T145" s="587" t="str">
        <f t="shared" si="13"/>
        <v/>
      </c>
      <c r="U145" s="244"/>
      <c r="V145" s="646"/>
      <c r="W145" s="649"/>
      <c r="Y145" s="101"/>
    </row>
    <row r="146" spans="2:25" ht="13.5" customHeight="1" x14ac:dyDescent="0.25">
      <c r="B146" s="401"/>
      <c r="D146" s="416">
        <f t="shared" si="12"/>
        <v>135</v>
      </c>
      <c r="E146" s="534"/>
      <c r="F146" s="534"/>
      <c r="G146" s="534"/>
      <c r="H146" s="484"/>
      <c r="I146" s="479"/>
      <c r="J146" s="661"/>
      <c r="K146" s="661"/>
      <c r="L146" s="571"/>
      <c r="M146" s="571"/>
      <c r="N146" s="571"/>
      <c r="O146" s="902"/>
      <c r="P146" s="586"/>
      <c r="Q146" s="586"/>
      <c r="R146" s="585" t="str">
        <f t="shared" si="11"/>
        <v/>
      </c>
      <c r="S146" s="586"/>
      <c r="T146" s="587" t="str">
        <f t="shared" si="13"/>
        <v/>
      </c>
      <c r="U146" s="244"/>
      <c r="V146" s="646"/>
      <c r="W146" s="649"/>
      <c r="Y146" s="101"/>
    </row>
    <row r="147" spans="2:25" ht="13.5" customHeight="1" x14ac:dyDescent="0.25">
      <c r="B147" s="401"/>
      <c r="D147" s="416">
        <f t="shared" si="12"/>
        <v>136</v>
      </c>
      <c r="E147" s="534"/>
      <c r="F147" s="534"/>
      <c r="G147" s="534"/>
      <c r="H147" s="484"/>
      <c r="I147" s="479"/>
      <c r="J147" s="661"/>
      <c r="K147" s="661"/>
      <c r="L147" s="571"/>
      <c r="M147" s="571"/>
      <c r="N147" s="571"/>
      <c r="O147" s="902"/>
      <c r="P147" s="586"/>
      <c r="Q147" s="586"/>
      <c r="R147" s="585" t="str">
        <f t="shared" si="11"/>
        <v/>
      </c>
      <c r="S147" s="586"/>
      <c r="T147" s="587" t="str">
        <f t="shared" si="13"/>
        <v/>
      </c>
      <c r="U147" s="244"/>
      <c r="V147" s="646"/>
      <c r="W147" s="649"/>
      <c r="Y147" s="101"/>
    </row>
    <row r="148" spans="2:25" ht="13.5" customHeight="1" x14ac:dyDescent="0.25">
      <c r="B148" s="401"/>
      <c r="D148" s="416">
        <f t="shared" si="12"/>
        <v>137</v>
      </c>
      <c r="E148" s="534"/>
      <c r="F148" s="534"/>
      <c r="G148" s="534"/>
      <c r="H148" s="484"/>
      <c r="I148" s="479"/>
      <c r="J148" s="661"/>
      <c r="K148" s="661"/>
      <c r="L148" s="571"/>
      <c r="M148" s="571"/>
      <c r="N148" s="571"/>
      <c r="O148" s="902"/>
      <c r="P148" s="586"/>
      <c r="Q148" s="586"/>
      <c r="R148" s="585" t="str">
        <f t="shared" si="11"/>
        <v/>
      </c>
      <c r="S148" s="586"/>
      <c r="T148" s="587" t="str">
        <f t="shared" si="13"/>
        <v/>
      </c>
      <c r="U148" s="244"/>
      <c r="V148" s="646"/>
      <c r="W148" s="649"/>
      <c r="Y148" s="101"/>
    </row>
    <row r="149" spans="2:25" ht="13.5" customHeight="1" x14ac:dyDescent="0.25">
      <c r="B149" s="401"/>
      <c r="D149" s="416">
        <f t="shared" si="12"/>
        <v>138</v>
      </c>
      <c r="E149" s="534"/>
      <c r="F149" s="534"/>
      <c r="G149" s="534"/>
      <c r="H149" s="484"/>
      <c r="I149" s="479"/>
      <c r="J149" s="661"/>
      <c r="K149" s="661"/>
      <c r="L149" s="571"/>
      <c r="M149" s="571"/>
      <c r="N149" s="571"/>
      <c r="O149" s="902"/>
      <c r="P149" s="586"/>
      <c r="Q149" s="586"/>
      <c r="R149" s="585" t="str">
        <f t="shared" si="11"/>
        <v/>
      </c>
      <c r="S149" s="586"/>
      <c r="T149" s="587" t="str">
        <f t="shared" si="13"/>
        <v/>
      </c>
      <c r="U149" s="244"/>
      <c r="V149" s="646"/>
      <c r="W149" s="649"/>
      <c r="Y149" s="101"/>
    </row>
    <row r="150" spans="2:25" ht="13.5" customHeight="1" x14ac:dyDescent="0.25">
      <c r="B150" s="401"/>
      <c r="D150" s="416">
        <f t="shared" si="12"/>
        <v>139</v>
      </c>
      <c r="E150" s="534"/>
      <c r="F150" s="534"/>
      <c r="G150" s="534"/>
      <c r="H150" s="484"/>
      <c r="I150" s="479"/>
      <c r="J150" s="661"/>
      <c r="K150" s="661"/>
      <c r="L150" s="571"/>
      <c r="M150" s="571"/>
      <c r="N150" s="571"/>
      <c r="O150" s="902"/>
      <c r="P150" s="586"/>
      <c r="Q150" s="586"/>
      <c r="R150" s="585" t="str">
        <f t="shared" si="11"/>
        <v/>
      </c>
      <c r="S150" s="586"/>
      <c r="T150" s="587" t="str">
        <f t="shared" si="13"/>
        <v/>
      </c>
      <c r="U150" s="244"/>
      <c r="V150" s="646"/>
      <c r="W150" s="649"/>
      <c r="Y150" s="101"/>
    </row>
    <row r="151" spans="2:25" ht="13.5" customHeight="1" x14ac:dyDescent="0.25">
      <c r="B151" s="401"/>
      <c r="D151" s="416">
        <f t="shared" si="12"/>
        <v>140</v>
      </c>
      <c r="E151" s="534"/>
      <c r="F151" s="534"/>
      <c r="G151" s="534"/>
      <c r="H151" s="484"/>
      <c r="I151" s="479"/>
      <c r="J151" s="661"/>
      <c r="K151" s="661"/>
      <c r="L151" s="571"/>
      <c r="M151" s="571"/>
      <c r="N151" s="571"/>
      <c r="O151" s="902"/>
      <c r="P151" s="586"/>
      <c r="Q151" s="586"/>
      <c r="R151" s="585" t="str">
        <f t="shared" si="11"/>
        <v/>
      </c>
      <c r="S151" s="586"/>
      <c r="T151" s="587" t="str">
        <f t="shared" si="13"/>
        <v/>
      </c>
      <c r="U151" s="244"/>
      <c r="V151" s="646"/>
      <c r="W151" s="649"/>
      <c r="Y151" s="101"/>
    </row>
    <row r="152" spans="2:25" ht="13.5" customHeight="1" x14ac:dyDescent="0.25">
      <c r="B152" s="401"/>
      <c r="D152" s="416">
        <f t="shared" si="12"/>
        <v>141</v>
      </c>
      <c r="E152" s="534"/>
      <c r="F152" s="534"/>
      <c r="G152" s="534"/>
      <c r="H152" s="484"/>
      <c r="I152" s="479"/>
      <c r="J152" s="661"/>
      <c r="K152" s="661"/>
      <c r="L152" s="571"/>
      <c r="M152" s="571"/>
      <c r="N152" s="571"/>
      <c r="O152" s="902"/>
      <c r="P152" s="586"/>
      <c r="Q152" s="586"/>
      <c r="R152" s="585" t="str">
        <f t="shared" si="11"/>
        <v/>
      </c>
      <c r="S152" s="586"/>
      <c r="T152" s="587" t="str">
        <f t="shared" si="13"/>
        <v/>
      </c>
      <c r="U152" s="244"/>
      <c r="V152" s="646"/>
      <c r="W152" s="649"/>
      <c r="Y152" s="101"/>
    </row>
    <row r="153" spans="2:25" ht="13.5" customHeight="1" x14ac:dyDescent="0.25">
      <c r="B153" s="401"/>
      <c r="D153" s="416">
        <f t="shared" si="12"/>
        <v>142</v>
      </c>
      <c r="E153" s="534"/>
      <c r="F153" s="534"/>
      <c r="G153" s="534"/>
      <c r="H153" s="484"/>
      <c r="I153" s="479"/>
      <c r="J153" s="661"/>
      <c r="K153" s="661"/>
      <c r="L153" s="571"/>
      <c r="M153" s="571"/>
      <c r="N153" s="571"/>
      <c r="O153" s="902"/>
      <c r="P153" s="586"/>
      <c r="Q153" s="586"/>
      <c r="R153" s="585" t="str">
        <f t="shared" si="11"/>
        <v/>
      </c>
      <c r="S153" s="586"/>
      <c r="T153" s="587" t="str">
        <f t="shared" si="13"/>
        <v/>
      </c>
      <c r="U153" s="244"/>
      <c r="V153" s="646"/>
      <c r="W153" s="649"/>
      <c r="Y153" s="101"/>
    </row>
    <row r="154" spans="2:25" ht="13.5" customHeight="1" x14ac:dyDescent="0.25">
      <c r="B154" s="401"/>
      <c r="D154" s="416">
        <f t="shared" si="12"/>
        <v>143</v>
      </c>
      <c r="E154" s="534"/>
      <c r="F154" s="534"/>
      <c r="G154" s="534"/>
      <c r="H154" s="484"/>
      <c r="I154" s="479"/>
      <c r="J154" s="661"/>
      <c r="K154" s="661"/>
      <c r="L154" s="571"/>
      <c r="M154" s="571"/>
      <c r="N154" s="571"/>
      <c r="O154" s="902"/>
      <c r="P154" s="586"/>
      <c r="Q154" s="586"/>
      <c r="R154" s="585" t="str">
        <f t="shared" si="11"/>
        <v/>
      </c>
      <c r="S154" s="586"/>
      <c r="T154" s="587" t="str">
        <f t="shared" si="13"/>
        <v/>
      </c>
      <c r="U154" s="244"/>
      <c r="V154" s="646"/>
      <c r="W154" s="649"/>
      <c r="Y154" s="101"/>
    </row>
    <row r="155" spans="2:25" ht="13.5" customHeight="1" x14ac:dyDescent="0.25">
      <c r="B155" s="401"/>
      <c r="D155" s="416">
        <f t="shared" si="12"/>
        <v>144</v>
      </c>
      <c r="E155" s="534"/>
      <c r="F155" s="534"/>
      <c r="G155" s="534"/>
      <c r="H155" s="484"/>
      <c r="I155" s="479"/>
      <c r="J155" s="661"/>
      <c r="K155" s="661"/>
      <c r="L155" s="571"/>
      <c r="M155" s="571"/>
      <c r="N155" s="571"/>
      <c r="O155" s="902"/>
      <c r="P155" s="586"/>
      <c r="Q155" s="586"/>
      <c r="R155" s="585" t="str">
        <f t="shared" si="11"/>
        <v/>
      </c>
      <c r="S155" s="586"/>
      <c r="T155" s="587" t="str">
        <f t="shared" si="13"/>
        <v/>
      </c>
      <c r="U155" s="244"/>
      <c r="V155" s="646"/>
      <c r="W155" s="649"/>
      <c r="Y155" s="101"/>
    </row>
    <row r="156" spans="2:25" ht="13.5" customHeight="1" x14ac:dyDescent="0.25">
      <c r="B156" s="401"/>
      <c r="D156" s="416">
        <f t="shared" si="12"/>
        <v>145</v>
      </c>
      <c r="E156" s="534"/>
      <c r="F156" s="534"/>
      <c r="G156" s="534"/>
      <c r="H156" s="484"/>
      <c r="I156" s="479"/>
      <c r="J156" s="661"/>
      <c r="K156" s="661"/>
      <c r="L156" s="571"/>
      <c r="M156" s="571"/>
      <c r="N156" s="571"/>
      <c r="O156" s="902"/>
      <c r="P156" s="586"/>
      <c r="Q156" s="586"/>
      <c r="R156" s="585" t="str">
        <f t="shared" si="11"/>
        <v/>
      </c>
      <c r="S156" s="586"/>
      <c r="T156" s="587" t="str">
        <f t="shared" si="13"/>
        <v/>
      </c>
      <c r="U156" s="244"/>
      <c r="V156" s="646"/>
      <c r="W156" s="649"/>
      <c r="Y156" s="101"/>
    </row>
    <row r="157" spans="2:25" ht="13.5" customHeight="1" x14ac:dyDescent="0.25">
      <c r="B157" s="401"/>
      <c r="D157" s="416">
        <f t="shared" si="12"/>
        <v>146</v>
      </c>
      <c r="E157" s="534"/>
      <c r="F157" s="534"/>
      <c r="G157" s="534"/>
      <c r="H157" s="484"/>
      <c r="I157" s="479"/>
      <c r="J157" s="661"/>
      <c r="K157" s="661"/>
      <c r="L157" s="571"/>
      <c r="M157" s="571"/>
      <c r="N157" s="571"/>
      <c r="O157" s="902"/>
      <c r="P157" s="586"/>
      <c r="Q157" s="586"/>
      <c r="R157" s="585" t="str">
        <f t="shared" si="11"/>
        <v/>
      </c>
      <c r="S157" s="586"/>
      <c r="T157" s="587" t="str">
        <f t="shared" si="13"/>
        <v/>
      </c>
      <c r="U157" s="244"/>
      <c r="V157" s="646"/>
      <c r="W157" s="649"/>
      <c r="Y157" s="101"/>
    </row>
    <row r="158" spans="2:25" ht="13.5" customHeight="1" x14ac:dyDescent="0.25">
      <c r="B158" s="401"/>
      <c r="D158" s="416">
        <f t="shared" si="12"/>
        <v>147</v>
      </c>
      <c r="E158" s="534"/>
      <c r="F158" s="534"/>
      <c r="G158" s="534"/>
      <c r="H158" s="484"/>
      <c r="I158" s="479"/>
      <c r="J158" s="661"/>
      <c r="K158" s="661"/>
      <c r="L158" s="571"/>
      <c r="M158" s="571"/>
      <c r="N158" s="571"/>
      <c r="O158" s="902"/>
      <c r="P158" s="586"/>
      <c r="Q158" s="586"/>
      <c r="R158" s="585" t="str">
        <f t="shared" si="11"/>
        <v/>
      </c>
      <c r="S158" s="586"/>
      <c r="T158" s="587" t="str">
        <f t="shared" si="13"/>
        <v/>
      </c>
      <c r="U158" s="244"/>
      <c r="V158" s="646"/>
      <c r="W158" s="649"/>
      <c r="Y158" s="101"/>
    </row>
    <row r="159" spans="2:25" ht="13.5" customHeight="1" x14ac:dyDescent="0.25">
      <c r="B159" s="401"/>
      <c r="D159" s="416">
        <f t="shared" si="12"/>
        <v>148</v>
      </c>
      <c r="E159" s="534"/>
      <c r="F159" s="534"/>
      <c r="G159" s="534"/>
      <c r="H159" s="484"/>
      <c r="I159" s="479"/>
      <c r="J159" s="661"/>
      <c r="K159" s="661"/>
      <c r="L159" s="571"/>
      <c r="M159" s="571"/>
      <c r="N159" s="571"/>
      <c r="O159" s="902"/>
      <c r="P159" s="586"/>
      <c r="Q159" s="586"/>
      <c r="R159" s="585" t="str">
        <f t="shared" si="11"/>
        <v/>
      </c>
      <c r="S159" s="586"/>
      <c r="T159" s="587" t="str">
        <f t="shared" si="13"/>
        <v/>
      </c>
      <c r="U159" s="244"/>
      <c r="V159" s="646"/>
      <c r="W159" s="649"/>
      <c r="Y159" s="101"/>
    </row>
    <row r="160" spans="2:25" ht="13.5" customHeight="1" x14ac:dyDescent="0.25">
      <c r="B160" s="401"/>
      <c r="D160" s="416">
        <f t="shared" si="12"/>
        <v>149</v>
      </c>
      <c r="E160" s="534"/>
      <c r="F160" s="534"/>
      <c r="G160" s="534"/>
      <c r="H160" s="484"/>
      <c r="I160" s="479"/>
      <c r="J160" s="661"/>
      <c r="K160" s="661"/>
      <c r="L160" s="571"/>
      <c r="M160" s="571"/>
      <c r="N160" s="571"/>
      <c r="O160" s="902"/>
      <c r="P160" s="586"/>
      <c r="Q160" s="586"/>
      <c r="R160" s="585" t="str">
        <f t="shared" si="11"/>
        <v/>
      </c>
      <c r="S160" s="586"/>
      <c r="T160" s="587" t="str">
        <f t="shared" si="13"/>
        <v/>
      </c>
      <c r="U160" s="244"/>
      <c r="V160" s="646"/>
      <c r="W160" s="649"/>
      <c r="Y160" s="101"/>
    </row>
    <row r="161" spans="2:25" ht="13.5" customHeight="1" x14ac:dyDescent="0.25">
      <c r="B161" s="401"/>
      <c r="D161" s="416">
        <f>D160+1</f>
        <v>150</v>
      </c>
      <c r="E161" s="534"/>
      <c r="F161" s="534"/>
      <c r="G161" s="534"/>
      <c r="H161" s="484"/>
      <c r="I161" s="479"/>
      <c r="J161" s="661"/>
      <c r="K161" s="661"/>
      <c r="L161" s="571"/>
      <c r="M161" s="571"/>
      <c r="N161" s="571"/>
      <c r="O161" s="902"/>
      <c r="P161" s="586"/>
      <c r="Q161" s="586"/>
      <c r="R161" s="585" t="str">
        <f t="shared" si="11"/>
        <v/>
      </c>
      <c r="S161" s="586"/>
      <c r="T161" s="587" t="str">
        <f t="shared" si="13"/>
        <v/>
      </c>
      <c r="U161" s="244"/>
      <c r="V161" s="646"/>
      <c r="W161" s="649"/>
      <c r="Y161" s="101"/>
    </row>
    <row r="162" spans="2:25" ht="13.5" customHeight="1" x14ac:dyDescent="0.25">
      <c r="B162" s="401"/>
      <c r="D162" s="416">
        <f>D161+1</f>
        <v>151</v>
      </c>
      <c r="E162" s="534"/>
      <c r="F162" s="534"/>
      <c r="G162" s="534"/>
      <c r="H162" s="484"/>
      <c r="I162" s="479"/>
      <c r="J162" s="661"/>
      <c r="K162" s="661"/>
      <c r="L162" s="571"/>
      <c r="M162" s="571"/>
      <c r="N162" s="571"/>
      <c r="O162" s="902"/>
      <c r="P162" s="586"/>
      <c r="Q162" s="586"/>
      <c r="R162" s="585" t="str">
        <f t="shared" ref="R162:R191" si="14">IF(OR(G162="",H162="",),"",H162/1000*I162*P162*Q162)</f>
        <v/>
      </c>
      <c r="S162" s="586"/>
      <c r="T162" s="587" t="str">
        <f t="shared" si="13"/>
        <v/>
      </c>
      <c r="U162" s="244"/>
      <c r="V162" s="646"/>
      <c r="W162" s="649"/>
      <c r="Y162" s="101"/>
    </row>
    <row r="163" spans="2:25" ht="13.5" customHeight="1" x14ac:dyDescent="0.25">
      <c r="B163" s="401"/>
      <c r="D163" s="416">
        <f>D162+1</f>
        <v>152</v>
      </c>
      <c r="E163" s="534"/>
      <c r="F163" s="534"/>
      <c r="G163" s="534"/>
      <c r="H163" s="484"/>
      <c r="I163" s="479"/>
      <c r="J163" s="661"/>
      <c r="K163" s="661"/>
      <c r="L163" s="571"/>
      <c r="M163" s="571"/>
      <c r="N163" s="571"/>
      <c r="O163" s="902"/>
      <c r="P163" s="586"/>
      <c r="Q163" s="586"/>
      <c r="R163" s="585" t="str">
        <f t="shared" si="14"/>
        <v/>
      </c>
      <c r="S163" s="586"/>
      <c r="T163" s="587" t="str">
        <f t="shared" si="13"/>
        <v/>
      </c>
      <c r="U163" s="244"/>
      <c r="V163" s="646"/>
      <c r="W163" s="649"/>
      <c r="Y163" s="101"/>
    </row>
    <row r="164" spans="2:25" ht="13.5" customHeight="1" x14ac:dyDescent="0.25">
      <c r="B164" s="401"/>
      <c r="D164" s="416">
        <f>D163+1</f>
        <v>153</v>
      </c>
      <c r="E164" s="534"/>
      <c r="F164" s="534"/>
      <c r="G164" s="534"/>
      <c r="H164" s="484"/>
      <c r="I164" s="479"/>
      <c r="J164" s="661"/>
      <c r="K164" s="661"/>
      <c r="L164" s="571"/>
      <c r="M164" s="571"/>
      <c r="N164" s="571"/>
      <c r="O164" s="902"/>
      <c r="P164" s="586"/>
      <c r="Q164" s="586"/>
      <c r="R164" s="585" t="str">
        <f t="shared" si="14"/>
        <v/>
      </c>
      <c r="S164" s="586"/>
      <c r="T164" s="587" t="str">
        <f t="shared" si="13"/>
        <v/>
      </c>
      <c r="U164" s="244"/>
      <c r="V164" s="646"/>
      <c r="W164" s="649"/>
      <c r="Y164" s="101"/>
    </row>
    <row r="165" spans="2:25" ht="13.5" customHeight="1" x14ac:dyDescent="0.25">
      <c r="B165" s="401"/>
      <c r="D165" s="416">
        <f t="shared" ref="D165:D190" si="15">D164+1</f>
        <v>154</v>
      </c>
      <c r="E165" s="534"/>
      <c r="F165" s="534"/>
      <c r="G165" s="534"/>
      <c r="H165" s="484"/>
      <c r="I165" s="479"/>
      <c r="J165" s="661"/>
      <c r="K165" s="661"/>
      <c r="L165" s="571"/>
      <c r="M165" s="571"/>
      <c r="N165" s="571"/>
      <c r="O165" s="902"/>
      <c r="P165" s="586"/>
      <c r="Q165" s="586"/>
      <c r="R165" s="585" t="str">
        <f t="shared" si="14"/>
        <v/>
      </c>
      <c r="S165" s="586"/>
      <c r="T165" s="587" t="str">
        <f t="shared" si="13"/>
        <v/>
      </c>
      <c r="U165" s="244"/>
      <c r="V165" s="646"/>
      <c r="W165" s="649"/>
      <c r="Y165" s="101"/>
    </row>
    <row r="166" spans="2:25" ht="13.5" customHeight="1" x14ac:dyDescent="0.25">
      <c r="B166" s="401"/>
      <c r="D166" s="416">
        <f t="shared" si="15"/>
        <v>155</v>
      </c>
      <c r="E166" s="534"/>
      <c r="F166" s="534"/>
      <c r="G166" s="534"/>
      <c r="H166" s="484"/>
      <c r="I166" s="479"/>
      <c r="J166" s="661"/>
      <c r="K166" s="661"/>
      <c r="L166" s="571"/>
      <c r="M166" s="571"/>
      <c r="N166" s="571"/>
      <c r="O166" s="902"/>
      <c r="P166" s="586"/>
      <c r="Q166" s="586"/>
      <c r="R166" s="585" t="str">
        <f t="shared" si="14"/>
        <v/>
      </c>
      <c r="S166" s="586"/>
      <c r="T166" s="587" t="str">
        <f t="shared" si="13"/>
        <v/>
      </c>
      <c r="U166" s="244"/>
      <c r="V166" s="646"/>
      <c r="W166" s="649"/>
      <c r="Y166" s="101"/>
    </row>
    <row r="167" spans="2:25" ht="13.5" customHeight="1" x14ac:dyDescent="0.25">
      <c r="B167" s="401"/>
      <c r="D167" s="416">
        <f t="shared" si="15"/>
        <v>156</v>
      </c>
      <c r="E167" s="534"/>
      <c r="F167" s="534"/>
      <c r="G167" s="534"/>
      <c r="H167" s="484"/>
      <c r="I167" s="479"/>
      <c r="J167" s="661"/>
      <c r="K167" s="661"/>
      <c r="L167" s="571"/>
      <c r="M167" s="571"/>
      <c r="N167" s="571"/>
      <c r="O167" s="902"/>
      <c r="P167" s="586"/>
      <c r="Q167" s="586"/>
      <c r="R167" s="585" t="str">
        <f t="shared" si="14"/>
        <v/>
      </c>
      <c r="S167" s="586"/>
      <c r="T167" s="587" t="str">
        <f t="shared" si="13"/>
        <v/>
      </c>
      <c r="U167" s="244"/>
      <c r="V167" s="646"/>
      <c r="W167" s="649"/>
      <c r="Y167" s="101"/>
    </row>
    <row r="168" spans="2:25" ht="13.5" customHeight="1" x14ac:dyDescent="0.25">
      <c r="B168" s="401"/>
      <c r="D168" s="416">
        <f t="shared" si="15"/>
        <v>157</v>
      </c>
      <c r="E168" s="534"/>
      <c r="F168" s="534"/>
      <c r="G168" s="534"/>
      <c r="H168" s="484"/>
      <c r="I168" s="479"/>
      <c r="J168" s="661"/>
      <c r="K168" s="661"/>
      <c r="L168" s="571"/>
      <c r="M168" s="571"/>
      <c r="N168" s="571"/>
      <c r="O168" s="902"/>
      <c r="P168" s="586"/>
      <c r="Q168" s="586"/>
      <c r="R168" s="585" t="str">
        <f t="shared" si="14"/>
        <v/>
      </c>
      <c r="S168" s="586"/>
      <c r="T168" s="587" t="str">
        <f t="shared" si="13"/>
        <v/>
      </c>
      <c r="U168" s="244"/>
      <c r="V168" s="646"/>
      <c r="W168" s="649"/>
      <c r="Y168" s="101"/>
    </row>
    <row r="169" spans="2:25" ht="13.5" customHeight="1" x14ac:dyDescent="0.25">
      <c r="B169" s="401"/>
      <c r="D169" s="416">
        <f t="shared" si="15"/>
        <v>158</v>
      </c>
      <c r="E169" s="534"/>
      <c r="F169" s="534"/>
      <c r="G169" s="534"/>
      <c r="H169" s="484"/>
      <c r="I169" s="479"/>
      <c r="J169" s="661"/>
      <c r="K169" s="661"/>
      <c r="L169" s="571"/>
      <c r="M169" s="571"/>
      <c r="N169" s="571"/>
      <c r="O169" s="902"/>
      <c r="P169" s="586"/>
      <c r="Q169" s="586"/>
      <c r="R169" s="585" t="str">
        <f t="shared" si="14"/>
        <v/>
      </c>
      <c r="S169" s="586"/>
      <c r="T169" s="587" t="str">
        <f t="shared" si="13"/>
        <v/>
      </c>
      <c r="U169" s="244"/>
      <c r="V169" s="646"/>
      <c r="W169" s="649"/>
      <c r="Y169" s="101"/>
    </row>
    <row r="170" spans="2:25" ht="13.5" customHeight="1" x14ac:dyDescent="0.25">
      <c r="B170" s="401"/>
      <c r="D170" s="416">
        <f t="shared" si="15"/>
        <v>159</v>
      </c>
      <c r="E170" s="534"/>
      <c r="F170" s="534"/>
      <c r="G170" s="534"/>
      <c r="H170" s="484"/>
      <c r="I170" s="479"/>
      <c r="J170" s="661"/>
      <c r="K170" s="661"/>
      <c r="L170" s="571"/>
      <c r="M170" s="571"/>
      <c r="N170" s="571"/>
      <c r="O170" s="902"/>
      <c r="P170" s="586"/>
      <c r="Q170" s="586"/>
      <c r="R170" s="585" t="str">
        <f t="shared" si="14"/>
        <v/>
      </c>
      <c r="S170" s="586"/>
      <c r="T170" s="587" t="str">
        <f t="shared" si="13"/>
        <v/>
      </c>
      <c r="U170" s="244"/>
      <c r="V170" s="646"/>
      <c r="W170" s="649"/>
      <c r="Y170" s="101"/>
    </row>
    <row r="171" spans="2:25" ht="13.5" customHeight="1" x14ac:dyDescent="0.25">
      <c r="B171" s="401"/>
      <c r="D171" s="416">
        <f t="shared" si="15"/>
        <v>160</v>
      </c>
      <c r="E171" s="534"/>
      <c r="F171" s="534"/>
      <c r="G171" s="534"/>
      <c r="H171" s="484"/>
      <c r="I171" s="479"/>
      <c r="J171" s="661"/>
      <c r="K171" s="661"/>
      <c r="L171" s="571"/>
      <c r="M171" s="571"/>
      <c r="N171" s="571"/>
      <c r="O171" s="902"/>
      <c r="P171" s="586"/>
      <c r="Q171" s="586"/>
      <c r="R171" s="585" t="str">
        <f t="shared" si="14"/>
        <v/>
      </c>
      <c r="S171" s="586"/>
      <c r="T171" s="587" t="str">
        <f t="shared" si="13"/>
        <v/>
      </c>
      <c r="U171" s="244"/>
      <c r="V171" s="646"/>
      <c r="W171" s="649"/>
      <c r="Y171" s="101"/>
    </row>
    <row r="172" spans="2:25" ht="13.5" customHeight="1" x14ac:dyDescent="0.25">
      <c r="B172" s="401"/>
      <c r="D172" s="416">
        <f t="shared" si="15"/>
        <v>161</v>
      </c>
      <c r="E172" s="534"/>
      <c r="F172" s="534"/>
      <c r="G172" s="534"/>
      <c r="H172" s="484"/>
      <c r="I172" s="479"/>
      <c r="J172" s="661"/>
      <c r="K172" s="661"/>
      <c r="L172" s="571"/>
      <c r="M172" s="571"/>
      <c r="N172" s="571"/>
      <c r="O172" s="902"/>
      <c r="P172" s="586"/>
      <c r="Q172" s="586"/>
      <c r="R172" s="585" t="str">
        <f t="shared" si="14"/>
        <v/>
      </c>
      <c r="S172" s="586"/>
      <c r="T172" s="587" t="str">
        <f t="shared" si="13"/>
        <v/>
      </c>
      <c r="U172" s="244"/>
      <c r="V172" s="646"/>
      <c r="W172" s="649"/>
      <c r="Y172" s="101"/>
    </row>
    <row r="173" spans="2:25" ht="13.5" customHeight="1" x14ac:dyDescent="0.25">
      <c r="B173" s="401"/>
      <c r="D173" s="416">
        <f t="shared" si="15"/>
        <v>162</v>
      </c>
      <c r="E173" s="534"/>
      <c r="F173" s="534"/>
      <c r="G173" s="534"/>
      <c r="H173" s="484"/>
      <c r="I173" s="479"/>
      <c r="J173" s="661"/>
      <c r="K173" s="661"/>
      <c r="L173" s="571"/>
      <c r="M173" s="571"/>
      <c r="N173" s="571"/>
      <c r="O173" s="902"/>
      <c r="P173" s="586"/>
      <c r="Q173" s="586"/>
      <c r="R173" s="585" t="str">
        <f t="shared" si="14"/>
        <v/>
      </c>
      <c r="S173" s="586"/>
      <c r="T173" s="587" t="str">
        <f t="shared" si="13"/>
        <v/>
      </c>
      <c r="U173" s="244"/>
      <c r="V173" s="646"/>
      <c r="W173" s="649"/>
      <c r="Y173" s="101"/>
    </row>
    <row r="174" spans="2:25" ht="13.5" customHeight="1" x14ac:dyDescent="0.25">
      <c r="B174" s="401"/>
      <c r="D174" s="416">
        <f t="shared" si="15"/>
        <v>163</v>
      </c>
      <c r="E174" s="534"/>
      <c r="F174" s="534"/>
      <c r="G174" s="534"/>
      <c r="H174" s="484"/>
      <c r="I174" s="479"/>
      <c r="J174" s="661"/>
      <c r="K174" s="661"/>
      <c r="L174" s="571"/>
      <c r="M174" s="571"/>
      <c r="N174" s="571"/>
      <c r="O174" s="902"/>
      <c r="P174" s="586"/>
      <c r="Q174" s="586"/>
      <c r="R174" s="585" t="str">
        <f t="shared" si="14"/>
        <v/>
      </c>
      <c r="S174" s="586"/>
      <c r="T174" s="587" t="str">
        <f t="shared" si="13"/>
        <v/>
      </c>
      <c r="U174" s="244"/>
      <c r="V174" s="646"/>
      <c r="W174" s="649"/>
      <c r="Y174" s="101"/>
    </row>
    <row r="175" spans="2:25" ht="13.5" customHeight="1" x14ac:dyDescent="0.25">
      <c r="B175" s="401"/>
      <c r="D175" s="416">
        <f t="shared" si="15"/>
        <v>164</v>
      </c>
      <c r="E175" s="534"/>
      <c r="F175" s="534"/>
      <c r="G175" s="534"/>
      <c r="H175" s="484"/>
      <c r="I175" s="479"/>
      <c r="J175" s="661"/>
      <c r="K175" s="661"/>
      <c r="L175" s="571"/>
      <c r="M175" s="571"/>
      <c r="N175" s="571"/>
      <c r="O175" s="902"/>
      <c r="P175" s="586"/>
      <c r="Q175" s="586"/>
      <c r="R175" s="585" t="str">
        <f t="shared" si="14"/>
        <v/>
      </c>
      <c r="S175" s="586"/>
      <c r="T175" s="587" t="str">
        <f t="shared" si="13"/>
        <v/>
      </c>
      <c r="U175" s="244"/>
      <c r="V175" s="646"/>
      <c r="W175" s="649"/>
      <c r="Y175" s="101"/>
    </row>
    <row r="176" spans="2:25" ht="13.5" customHeight="1" x14ac:dyDescent="0.25">
      <c r="B176" s="401"/>
      <c r="D176" s="416">
        <f t="shared" si="15"/>
        <v>165</v>
      </c>
      <c r="E176" s="534"/>
      <c r="F176" s="534"/>
      <c r="G176" s="534"/>
      <c r="H176" s="484"/>
      <c r="I176" s="479"/>
      <c r="J176" s="661"/>
      <c r="K176" s="661"/>
      <c r="L176" s="571"/>
      <c r="M176" s="571"/>
      <c r="N176" s="571"/>
      <c r="O176" s="902"/>
      <c r="P176" s="586"/>
      <c r="Q176" s="586"/>
      <c r="R176" s="585" t="str">
        <f t="shared" si="14"/>
        <v/>
      </c>
      <c r="S176" s="586"/>
      <c r="T176" s="587" t="str">
        <f t="shared" si="13"/>
        <v/>
      </c>
      <c r="U176" s="244"/>
      <c r="V176" s="646"/>
      <c r="W176" s="649"/>
      <c r="Y176" s="101"/>
    </row>
    <row r="177" spans="2:25" ht="13.5" customHeight="1" x14ac:dyDescent="0.25">
      <c r="B177" s="401"/>
      <c r="D177" s="416">
        <f t="shared" si="15"/>
        <v>166</v>
      </c>
      <c r="E177" s="534"/>
      <c r="F177" s="534"/>
      <c r="G177" s="534"/>
      <c r="H177" s="484"/>
      <c r="I177" s="479"/>
      <c r="J177" s="661"/>
      <c r="K177" s="661"/>
      <c r="L177" s="571"/>
      <c r="M177" s="571"/>
      <c r="N177" s="571"/>
      <c r="O177" s="902"/>
      <c r="P177" s="586"/>
      <c r="Q177" s="586"/>
      <c r="R177" s="585" t="str">
        <f t="shared" si="14"/>
        <v/>
      </c>
      <c r="S177" s="586"/>
      <c r="T177" s="587" t="str">
        <f t="shared" si="13"/>
        <v/>
      </c>
      <c r="U177" s="244"/>
      <c r="V177" s="646"/>
      <c r="W177" s="649"/>
      <c r="Y177" s="101"/>
    </row>
    <row r="178" spans="2:25" ht="13.5" customHeight="1" x14ac:dyDescent="0.25">
      <c r="B178" s="401"/>
      <c r="D178" s="416">
        <f t="shared" si="15"/>
        <v>167</v>
      </c>
      <c r="E178" s="534"/>
      <c r="F178" s="534"/>
      <c r="G178" s="534"/>
      <c r="H178" s="484"/>
      <c r="I178" s="479"/>
      <c r="J178" s="661"/>
      <c r="K178" s="661"/>
      <c r="L178" s="571"/>
      <c r="M178" s="571"/>
      <c r="N178" s="571"/>
      <c r="O178" s="902"/>
      <c r="P178" s="586"/>
      <c r="Q178" s="586"/>
      <c r="R178" s="585" t="str">
        <f t="shared" si="14"/>
        <v/>
      </c>
      <c r="S178" s="586"/>
      <c r="T178" s="587" t="str">
        <f t="shared" si="13"/>
        <v/>
      </c>
      <c r="U178" s="244"/>
      <c r="V178" s="646"/>
      <c r="W178" s="649"/>
      <c r="Y178" s="101"/>
    </row>
    <row r="179" spans="2:25" ht="13.5" customHeight="1" x14ac:dyDescent="0.25">
      <c r="B179" s="401"/>
      <c r="D179" s="416">
        <f t="shared" si="15"/>
        <v>168</v>
      </c>
      <c r="E179" s="534"/>
      <c r="F179" s="534"/>
      <c r="G179" s="534"/>
      <c r="H179" s="484"/>
      <c r="I179" s="479"/>
      <c r="J179" s="661"/>
      <c r="K179" s="661"/>
      <c r="L179" s="571"/>
      <c r="M179" s="571"/>
      <c r="N179" s="571"/>
      <c r="O179" s="902"/>
      <c r="P179" s="586"/>
      <c r="Q179" s="586"/>
      <c r="R179" s="585" t="str">
        <f t="shared" si="14"/>
        <v/>
      </c>
      <c r="S179" s="586"/>
      <c r="T179" s="587" t="str">
        <f t="shared" si="13"/>
        <v/>
      </c>
      <c r="U179" s="244"/>
      <c r="V179" s="646"/>
      <c r="W179" s="649"/>
      <c r="Y179" s="101"/>
    </row>
    <row r="180" spans="2:25" ht="13.5" customHeight="1" x14ac:dyDescent="0.25">
      <c r="B180" s="401"/>
      <c r="D180" s="416">
        <f t="shared" si="15"/>
        <v>169</v>
      </c>
      <c r="E180" s="534"/>
      <c r="F180" s="534"/>
      <c r="G180" s="534"/>
      <c r="H180" s="484"/>
      <c r="I180" s="479"/>
      <c r="J180" s="661"/>
      <c r="K180" s="661"/>
      <c r="L180" s="571"/>
      <c r="M180" s="571"/>
      <c r="N180" s="571"/>
      <c r="O180" s="902"/>
      <c r="P180" s="586"/>
      <c r="Q180" s="586"/>
      <c r="R180" s="585" t="str">
        <f t="shared" si="14"/>
        <v/>
      </c>
      <c r="S180" s="586"/>
      <c r="T180" s="587" t="str">
        <f t="shared" si="13"/>
        <v/>
      </c>
      <c r="U180" s="244"/>
      <c r="V180" s="646"/>
      <c r="W180" s="649"/>
      <c r="Y180" s="101"/>
    </row>
    <row r="181" spans="2:25" ht="13.5" customHeight="1" x14ac:dyDescent="0.25">
      <c r="B181" s="401"/>
      <c r="D181" s="416">
        <f t="shared" si="15"/>
        <v>170</v>
      </c>
      <c r="E181" s="534"/>
      <c r="F181" s="534"/>
      <c r="G181" s="534"/>
      <c r="H181" s="484"/>
      <c r="I181" s="479"/>
      <c r="J181" s="661"/>
      <c r="K181" s="661"/>
      <c r="L181" s="571"/>
      <c r="M181" s="571"/>
      <c r="N181" s="571"/>
      <c r="O181" s="902"/>
      <c r="P181" s="586"/>
      <c r="Q181" s="586"/>
      <c r="R181" s="585" t="str">
        <f t="shared" si="14"/>
        <v/>
      </c>
      <c r="S181" s="586"/>
      <c r="T181" s="587" t="str">
        <f t="shared" si="13"/>
        <v/>
      </c>
      <c r="U181" s="244"/>
      <c r="V181" s="646"/>
      <c r="W181" s="649"/>
      <c r="Y181" s="101"/>
    </row>
    <row r="182" spans="2:25" ht="13.5" customHeight="1" x14ac:dyDescent="0.25">
      <c r="B182" s="401"/>
      <c r="D182" s="416">
        <f t="shared" si="15"/>
        <v>171</v>
      </c>
      <c r="E182" s="534"/>
      <c r="F182" s="534"/>
      <c r="G182" s="534"/>
      <c r="H182" s="484"/>
      <c r="I182" s="479"/>
      <c r="J182" s="661"/>
      <c r="K182" s="661"/>
      <c r="L182" s="571"/>
      <c r="M182" s="571"/>
      <c r="N182" s="571"/>
      <c r="O182" s="902"/>
      <c r="P182" s="586"/>
      <c r="Q182" s="586"/>
      <c r="R182" s="585" t="str">
        <f t="shared" si="14"/>
        <v/>
      </c>
      <c r="S182" s="586"/>
      <c r="T182" s="587" t="str">
        <f t="shared" si="13"/>
        <v/>
      </c>
      <c r="U182" s="244"/>
      <c r="V182" s="646"/>
      <c r="W182" s="649"/>
      <c r="Y182" s="101"/>
    </row>
    <row r="183" spans="2:25" ht="13.5" customHeight="1" x14ac:dyDescent="0.25">
      <c r="B183" s="401"/>
      <c r="D183" s="416">
        <f t="shared" si="15"/>
        <v>172</v>
      </c>
      <c r="E183" s="534"/>
      <c r="F183" s="534"/>
      <c r="G183" s="534"/>
      <c r="H183" s="484"/>
      <c r="I183" s="479"/>
      <c r="J183" s="661"/>
      <c r="K183" s="661"/>
      <c r="L183" s="571"/>
      <c r="M183" s="571"/>
      <c r="N183" s="571"/>
      <c r="O183" s="902"/>
      <c r="P183" s="586"/>
      <c r="Q183" s="586"/>
      <c r="R183" s="585" t="str">
        <f t="shared" si="14"/>
        <v/>
      </c>
      <c r="S183" s="586"/>
      <c r="T183" s="587" t="str">
        <f t="shared" si="13"/>
        <v/>
      </c>
      <c r="U183" s="244"/>
      <c r="V183" s="646"/>
      <c r="W183" s="649"/>
      <c r="Y183" s="101"/>
    </row>
    <row r="184" spans="2:25" ht="13.5" customHeight="1" x14ac:dyDescent="0.25">
      <c r="B184" s="401"/>
      <c r="D184" s="416">
        <f t="shared" si="15"/>
        <v>173</v>
      </c>
      <c r="E184" s="534"/>
      <c r="F184" s="534"/>
      <c r="G184" s="534"/>
      <c r="H184" s="484"/>
      <c r="I184" s="479"/>
      <c r="J184" s="661"/>
      <c r="K184" s="661"/>
      <c r="L184" s="571"/>
      <c r="M184" s="571"/>
      <c r="N184" s="571"/>
      <c r="O184" s="902"/>
      <c r="P184" s="586"/>
      <c r="Q184" s="586"/>
      <c r="R184" s="585" t="str">
        <f t="shared" si="14"/>
        <v/>
      </c>
      <c r="S184" s="586"/>
      <c r="T184" s="587" t="str">
        <f t="shared" si="13"/>
        <v/>
      </c>
      <c r="U184" s="244"/>
      <c r="V184" s="646"/>
      <c r="W184" s="649"/>
      <c r="Y184" s="101"/>
    </row>
    <row r="185" spans="2:25" ht="13.5" customHeight="1" x14ac:dyDescent="0.25">
      <c r="B185" s="401"/>
      <c r="D185" s="416">
        <f t="shared" si="15"/>
        <v>174</v>
      </c>
      <c r="E185" s="534"/>
      <c r="F185" s="534"/>
      <c r="G185" s="534"/>
      <c r="H185" s="484"/>
      <c r="I185" s="479"/>
      <c r="J185" s="661"/>
      <c r="K185" s="661"/>
      <c r="L185" s="571"/>
      <c r="M185" s="571"/>
      <c r="N185" s="571"/>
      <c r="O185" s="902"/>
      <c r="P185" s="586"/>
      <c r="Q185" s="586"/>
      <c r="R185" s="585" t="str">
        <f t="shared" si="14"/>
        <v/>
      </c>
      <c r="S185" s="586"/>
      <c r="T185" s="587" t="str">
        <f t="shared" si="13"/>
        <v/>
      </c>
      <c r="U185" s="244"/>
      <c r="V185" s="646"/>
      <c r="W185" s="649"/>
      <c r="Y185" s="101"/>
    </row>
    <row r="186" spans="2:25" ht="13.5" customHeight="1" x14ac:dyDescent="0.25">
      <c r="B186" s="401"/>
      <c r="D186" s="416">
        <f t="shared" si="15"/>
        <v>175</v>
      </c>
      <c r="E186" s="534"/>
      <c r="F186" s="534"/>
      <c r="G186" s="534"/>
      <c r="H186" s="484"/>
      <c r="I186" s="479"/>
      <c r="J186" s="661"/>
      <c r="K186" s="661"/>
      <c r="L186" s="571"/>
      <c r="M186" s="571"/>
      <c r="N186" s="571"/>
      <c r="O186" s="902"/>
      <c r="P186" s="586"/>
      <c r="Q186" s="586"/>
      <c r="R186" s="585" t="str">
        <f t="shared" si="14"/>
        <v/>
      </c>
      <c r="S186" s="586"/>
      <c r="T186" s="587" t="str">
        <f t="shared" si="13"/>
        <v/>
      </c>
      <c r="U186" s="244"/>
      <c r="V186" s="646"/>
      <c r="W186" s="649"/>
      <c r="Y186" s="101"/>
    </row>
    <row r="187" spans="2:25" ht="13.5" customHeight="1" x14ac:dyDescent="0.25">
      <c r="B187" s="401"/>
      <c r="D187" s="416">
        <f t="shared" si="15"/>
        <v>176</v>
      </c>
      <c r="E187" s="534"/>
      <c r="F187" s="534"/>
      <c r="G187" s="534"/>
      <c r="H187" s="484"/>
      <c r="I187" s="479"/>
      <c r="J187" s="661"/>
      <c r="K187" s="661"/>
      <c r="L187" s="571"/>
      <c r="M187" s="571"/>
      <c r="N187" s="571"/>
      <c r="O187" s="902"/>
      <c r="P187" s="586"/>
      <c r="Q187" s="586"/>
      <c r="R187" s="585" t="str">
        <f t="shared" si="14"/>
        <v/>
      </c>
      <c r="S187" s="586"/>
      <c r="T187" s="587" t="str">
        <f t="shared" si="13"/>
        <v/>
      </c>
      <c r="U187" s="244"/>
      <c r="V187" s="646"/>
      <c r="W187" s="649"/>
      <c r="Y187" s="101"/>
    </row>
    <row r="188" spans="2:25" ht="13.5" customHeight="1" x14ac:dyDescent="0.25">
      <c r="B188" s="401"/>
      <c r="D188" s="416">
        <f t="shared" si="15"/>
        <v>177</v>
      </c>
      <c r="E188" s="534"/>
      <c r="F188" s="534"/>
      <c r="G188" s="534"/>
      <c r="H188" s="484"/>
      <c r="I188" s="479"/>
      <c r="J188" s="661"/>
      <c r="K188" s="661"/>
      <c r="L188" s="571"/>
      <c r="M188" s="571"/>
      <c r="N188" s="571"/>
      <c r="O188" s="902"/>
      <c r="P188" s="586"/>
      <c r="Q188" s="586"/>
      <c r="R188" s="585" t="str">
        <f t="shared" si="14"/>
        <v/>
      </c>
      <c r="S188" s="586"/>
      <c r="T188" s="587" t="str">
        <f t="shared" si="13"/>
        <v/>
      </c>
      <c r="U188" s="244"/>
      <c r="V188" s="646"/>
      <c r="W188" s="649"/>
      <c r="Y188" s="101"/>
    </row>
    <row r="189" spans="2:25" ht="13.5" customHeight="1" x14ac:dyDescent="0.25">
      <c r="B189" s="401"/>
      <c r="D189" s="416">
        <f t="shared" si="15"/>
        <v>178</v>
      </c>
      <c r="E189" s="534"/>
      <c r="F189" s="534"/>
      <c r="G189" s="534"/>
      <c r="H189" s="484"/>
      <c r="I189" s="479"/>
      <c r="J189" s="661"/>
      <c r="K189" s="661"/>
      <c r="L189" s="571"/>
      <c r="M189" s="571"/>
      <c r="N189" s="571"/>
      <c r="O189" s="902"/>
      <c r="P189" s="586"/>
      <c r="Q189" s="586"/>
      <c r="R189" s="585" t="str">
        <f t="shared" si="14"/>
        <v/>
      </c>
      <c r="S189" s="586"/>
      <c r="T189" s="587" t="str">
        <f t="shared" si="13"/>
        <v/>
      </c>
      <c r="U189" s="244"/>
      <c r="V189" s="646"/>
      <c r="W189" s="649"/>
      <c r="Y189" s="101"/>
    </row>
    <row r="190" spans="2:25" ht="13.5" customHeight="1" x14ac:dyDescent="0.25">
      <c r="B190" s="401"/>
      <c r="D190" s="416">
        <f t="shared" si="15"/>
        <v>179</v>
      </c>
      <c r="E190" s="534"/>
      <c r="F190" s="534"/>
      <c r="G190" s="534"/>
      <c r="H190" s="484"/>
      <c r="I190" s="479"/>
      <c r="J190" s="661"/>
      <c r="K190" s="661"/>
      <c r="L190" s="571"/>
      <c r="M190" s="571"/>
      <c r="N190" s="571"/>
      <c r="O190" s="902"/>
      <c r="P190" s="586"/>
      <c r="Q190" s="586"/>
      <c r="R190" s="585" t="str">
        <f t="shared" si="14"/>
        <v/>
      </c>
      <c r="S190" s="586"/>
      <c r="T190" s="587" t="str">
        <f t="shared" si="13"/>
        <v/>
      </c>
      <c r="U190" s="244"/>
      <c r="V190" s="646"/>
      <c r="W190" s="649"/>
      <c r="Y190" s="101"/>
    </row>
    <row r="191" spans="2:25" ht="13.5" customHeight="1" x14ac:dyDescent="0.25">
      <c r="B191" s="401"/>
      <c r="D191" s="416">
        <f>D190+1</f>
        <v>180</v>
      </c>
      <c r="E191" s="534"/>
      <c r="F191" s="534"/>
      <c r="G191" s="534"/>
      <c r="H191" s="484"/>
      <c r="I191" s="479"/>
      <c r="J191" s="661"/>
      <c r="K191" s="661"/>
      <c r="L191" s="571"/>
      <c r="M191" s="571"/>
      <c r="N191" s="571"/>
      <c r="O191" s="902"/>
      <c r="P191" s="586"/>
      <c r="Q191" s="586"/>
      <c r="R191" s="585" t="str">
        <f t="shared" si="14"/>
        <v/>
      </c>
      <c r="S191" s="586"/>
      <c r="T191" s="587" t="str">
        <f t="shared" si="13"/>
        <v/>
      </c>
      <c r="U191" s="244"/>
      <c r="V191" s="646"/>
      <c r="W191" s="649"/>
      <c r="Y191" s="101"/>
    </row>
    <row r="192" spans="2:25" ht="13.5" customHeight="1" x14ac:dyDescent="0.25">
      <c r="B192" s="401"/>
      <c r="D192" s="3"/>
      <c r="E192" s="3"/>
      <c r="F192" s="3"/>
      <c r="G192" s="3"/>
      <c r="H192" s="799"/>
      <c r="I192" s="733"/>
      <c r="J192" s="5"/>
      <c r="K192" s="5"/>
      <c r="L192" s="5"/>
      <c r="M192" s="5"/>
      <c r="N192" s="5"/>
      <c r="O192" s="101"/>
      <c r="P192" s="733"/>
      <c r="Q192" s="733"/>
      <c r="R192" s="733"/>
      <c r="S192" s="733"/>
      <c r="T192" s="26"/>
      <c r="U192" s="26"/>
      <c r="V192" s="646"/>
      <c r="W192" s="649"/>
      <c r="Y192" s="101"/>
    </row>
    <row r="193" spans="2:22" ht="3" customHeight="1" x14ac:dyDescent="0.25">
      <c r="B193" s="403"/>
      <c r="C193" s="339"/>
      <c r="D193" s="339"/>
      <c r="E193" s="339"/>
      <c r="F193" s="339"/>
      <c r="G193" s="339"/>
      <c r="H193" s="339"/>
      <c r="I193" s="339"/>
      <c r="J193" s="339"/>
      <c r="K193" s="339"/>
      <c r="L193" s="339"/>
      <c r="M193" s="339"/>
      <c r="N193" s="339"/>
      <c r="O193" s="339"/>
      <c r="P193" s="339"/>
      <c r="Q193" s="339"/>
      <c r="R193" s="339"/>
      <c r="S193" s="339"/>
      <c r="T193" s="339"/>
      <c r="U193" s="339"/>
      <c r="V193" s="404"/>
    </row>
    <row r="194" spans="2:22" x14ac:dyDescent="0.25">
      <c r="V194" s="922" t="s">
        <v>3371</v>
      </c>
    </row>
  </sheetData>
  <sheetProtection algorithmName="SHA-512" hashValue="Stm3m6ed7PCZMdja5sj3XaB/M/ZTDeM58Zgj7Bw1dGqFYCHfMpAoOwpvf7m1xKNH+OKHAaZkLn7dxmK9/X8GFg==" saltValue="kuQdiqeniI7HD8NnuT3FuA==" spinCount="100000" sheet="1" objects="1" scenarios="1" selectLockedCells="1"/>
  <mergeCells count="19">
    <mergeCell ref="D10:G10"/>
    <mergeCell ref="D11:G11"/>
    <mergeCell ref="K5:N5"/>
    <mergeCell ref="P5:T5"/>
    <mergeCell ref="K6:K8"/>
    <mergeCell ref="L6:L8"/>
    <mergeCell ref="N6:N8"/>
    <mergeCell ref="P6:P8"/>
    <mergeCell ref="Q6:Q8"/>
    <mergeCell ref="R6:R8"/>
    <mergeCell ref="S6:S8"/>
    <mergeCell ref="D5:D8"/>
    <mergeCell ref="E5:E8"/>
    <mergeCell ref="F5:F8"/>
    <mergeCell ref="G5:G8"/>
    <mergeCell ref="H5:H8"/>
    <mergeCell ref="I5:I8"/>
    <mergeCell ref="M6:M8"/>
    <mergeCell ref="T6:T8"/>
  </mergeCells>
  <phoneticPr fontId="2"/>
  <conditionalFormatting sqref="K12:L191">
    <cfRule type="expression" dxfId="10" priority="6" stopIfTrue="1">
      <formula>AND($H12="",K12="○")</formula>
    </cfRule>
  </conditionalFormatting>
  <conditionalFormatting sqref="L12:L191">
    <cfRule type="expression" dxfId="9" priority="5" stopIfTrue="1">
      <formula>AND(L12="○",OR(M12="○",N12="○"))</formula>
    </cfRule>
  </conditionalFormatting>
  <conditionalFormatting sqref="M12:M191">
    <cfRule type="expression" dxfId="8" priority="1" stopIfTrue="1">
      <formula>AND(M12="○",OR(L12="○",N12="○"))</formula>
    </cfRule>
    <cfRule type="expression" dxfId="7" priority="2" stopIfTrue="1">
      <formula>AND($H12="",M12="○")</formula>
    </cfRule>
  </conditionalFormatting>
  <conditionalFormatting sqref="N12:N191">
    <cfRule type="expression" dxfId="6" priority="3" stopIfTrue="1">
      <formula>AND(N12="○",OR(L12="○",M12="○"))</formula>
    </cfRule>
    <cfRule type="expression" dxfId="5" priority="4" stopIfTrue="1">
      <formula>AND($H12="",N12="○")</formula>
    </cfRule>
  </conditionalFormatting>
  <dataValidations count="2">
    <dataValidation type="list" allowBlank="1" showInputMessage="1" showErrorMessage="1" sqref="K192:N192" xr:uid="{00000000-0002-0000-1500-000000000000}">
      <formula1>$Y$1:$Y$1</formula1>
    </dataValidation>
    <dataValidation type="list" allowBlank="1" showInputMessage="1" showErrorMessage="1" sqref="K12:N191" xr:uid="{00000000-0002-0000-1500-000001000000}">
      <formula1>$Y$1:$Y$2</formula1>
    </dataValidation>
  </dataValidations>
  <printOptions horizontalCentered="1"/>
  <pageMargins left="0.59055118110236227" right="0.59055118110236227" top="0.59055118110236227" bottom="0.39370078740157483" header="0.39370078740157483" footer="0.19685039370078741"/>
  <pageSetup paperSize="9" scale="95" firstPageNumber="21" orientation="landscape" blackAndWhite="1" horizontalDpi="300" verticalDpi="300" r:id="rId1"/>
  <headerFooter alignWithMargins="0">
    <oddFooter>&amp;C&amp;P</oddFooter>
  </headerFooter>
  <rowBreaks count="5" manualBreakCount="5">
    <brk id="41" min="1" max="18" man="1"/>
    <brk id="71" min="1" max="18" man="1"/>
    <brk id="101" min="1" max="18" man="1"/>
    <brk id="131" min="1" max="18" man="1"/>
    <brk id="161" min="1" max="18" man="1"/>
  </rowBreaks>
  <ignoredErrors>
    <ignoredError sqref="T19:T191 T12:T18" unlockedFormula="1"/>
  </ignoredError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dimension ref="B1:AO3012"/>
  <sheetViews>
    <sheetView showGridLines="0" zoomScaleNormal="100" zoomScaleSheetLayoutView="100" workbookViewId="0">
      <pane ySplit="9" topLeftCell="A10" activePane="bottomLeft" state="frozen"/>
      <selection activeCell="C3" sqref="C3:F4"/>
      <selection pane="bottomLeft" activeCell="E10" sqref="E10"/>
    </sheetView>
  </sheetViews>
  <sheetFormatPr defaultColWidth="0" defaultRowHeight="12.75" zeroHeight="1" x14ac:dyDescent="0.25"/>
  <cols>
    <col min="1" max="1" width="2.1328125" style="1" customWidth="1"/>
    <col min="2" max="2" width="0.46484375" customWidth="1"/>
    <col min="3" max="3" width="2.59765625" customWidth="1"/>
    <col min="4" max="4" width="3.59765625" style="1" customWidth="1"/>
    <col min="5" max="5" width="9.59765625" style="1" customWidth="1"/>
    <col min="6" max="6" width="5.59765625" style="1" customWidth="1"/>
    <col min="7" max="7" width="10.59765625" style="1" customWidth="1"/>
    <col min="8" max="9" width="7.59765625" style="1" customWidth="1"/>
    <col min="10" max="10" width="8.59765625" style="1" customWidth="1"/>
    <col min="11" max="11" width="6.59765625" style="1" customWidth="1"/>
    <col min="12" max="12" width="0.265625" customWidth="1"/>
    <col min="13" max="13" width="22.59765625" style="1" bestFit="1" customWidth="1"/>
    <col min="14" max="15" width="8.59765625" customWidth="1"/>
    <col min="16" max="16" width="0.265625" style="1" customWidth="1"/>
    <col min="17" max="17" width="7.59765625" customWidth="1"/>
    <col min="18" max="18" width="6.59765625" customWidth="1"/>
    <col min="19" max="21" width="8.59765625" customWidth="1"/>
    <col min="22" max="22" width="2.59765625" customWidth="1"/>
    <col min="23" max="23" width="0.46484375" style="1" customWidth="1"/>
    <col min="24" max="24" width="2.59765625" style="1" customWidth="1"/>
    <col min="25" max="26" width="8.59765625" style="1" hidden="1" customWidth="1"/>
    <col min="27" max="16384" width="0" style="1" hidden="1"/>
  </cols>
  <sheetData>
    <row r="1" spans="2:41" ht="13.5" customHeight="1" x14ac:dyDescent="0.25">
      <c r="C1" s="183" t="s">
        <v>2577</v>
      </c>
      <c r="L1" s="1"/>
      <c r="N1" s="1"/>
      <c r="O1" s="531"/>
      <c r="Q1" s="1"/>
      <c r="R1" s="1"/>
      <c r="S1" s="1"/>
      <c r="T1" s="1"/>
      <c r="U1" s="713"/>
      <c r="V1" s="531"/>
      <c r="Z1" s="1" t="s">
        <v>2703</v>
      </c>
    </row>
    <row r="2" spans="2:41" ht="3" customHeight="1" x14ac:dyDescent="0.25">
      <c r="B2" s="532"/>
      <c r="C2" s="333"/>
      <c r="D2" s="181"/>
      <c r="E2" s="181"/>
      <c r="F2" s="181"/>
      <c r="G2" s="181"/>
      <c r="H2" s="181"/>
      <c r="I2" s="181"/>
      <c r="J2" s="181"/>
      <c r="K2" s="181"/>
      <c r="L2" s="181"/>
      <c r="M2" s="181"/>
      <c r="N2" s="181"/>
      <c r="O2" s="181"/>
      <c r="P2" s="181"/>
      <c r="Q2" s="333"/>
      <c r="R2" s="333"/>
      <c r="S2" s="181"/>
      <c r="T2" s="333"/>
      <c r="U2" s="181"/>
      <c r="V2" s="181"/>
      <c r="W2" s="226"/>
      <c r="AB2" s="1" t="s">
        <v>2510</v>
      </c>
    </row>
    <row r="3" spans="2:41" ht="13.5" customHeight="1" x14ac:dyDescent="0.25">
      <c r="B3" s="401"/>
      <c r="D3" s="1" t="s">
        <v>929</v>
      </c>
      <c r="L3" s="1"/>
      <c r="N3" s="1"/>
      <c r="O3" s="1"/>
      <c r="S3" s="1"/>
      <c r="U3" s="1"/>
      <c r="V3" s="1"/>
      <c r="W3" s="358"/>
    </row>
    <row r="4" spans="2:41" x14ac:dyDescent="0.25">
      <c r="B4" s="401"/>
      <c r="W4" s="693"/>
      <c r="AA4" s="11" t="s">
        <v>2599</v>
      </c>
      <c r="AB4" s="11" t="s">
        <v>2600</v>
      </c>
      <c r="AC4" s="11" t="s">
        <v>2601</v>
      </c>
      <c r="AD4" s="11" t="s">
        <v>2602</v>
      </c>
      <c r="AE4" s="11" t="s">
        <v>2603</v>
      </c>
      <c r="AF4" s="11" t="s">
        <v>2604</v>
      </c>
      <c r="AG4" s="11" t="s">
        <v>2605</v>
      </c>
      <c r="AH4" s="11" t="s">
        <v>2606</v>
      </c>
      <c r="AI4" s="11" t="s">
        <v>2607</v>
      </c>
      <c r="AJ4" s="11" t="s">
        <v>2608</v>
      </c>
      <c r="AK4" s="11" t="s">
        <v>2609</v>
      </c>
      <c r="AL4" s="11" t="s">
        <v>2610</v>
      </c>
      <c r="AM4" s="11" t="s">
        <v>2611</v>
      </c>
      <c r="AN4" s="11" t="s">
        <v>2612</v>
      </c>
      <c r="AO4" s="628" t="s">
        <v>2964</v>
      </c>
    </row>
    <row r="5" spans="2:41" ht="15" customHeight="1" x14ac:dyDescent="0.25">
      <c r="B5" s="401"/>
      <c r="D5" s="986" t="s">
        <v>2502</v>
      </c>
      <c r="E5" s="986" t="s">
        <v>193</v>
      </c>
      <c r="F5" s="992" t="s">
        <v>3045</v>
      </c>
      <c r="G5" s="992" t="s">
        <v>3046</v>
      </c>
      <c r="H5" s="992" t="s">
        <v>2702</v>
      </c>
      <c r="I5" s="992" t="s">
        <v>2596</v>
      </c>
      <c r="J5" s="992" t="s">
        <v>2995</v>
      </c>
      <c r="K5" s="986" t="s">
        <v>641</v>
      </c>
      <c r="L5" s="451"/>
      <c r="M5" s="1008" t="s">
        <v>2597</v>
      </c>
      <c r="N5" s="1009"/>
      <c r="O5" s="1010"/>
      <c r="P5" s="451"/>
      <c r="Q5" s="1067" t="s">
        <v>194</v>
      </c>
      <c r="R5" s="1068"/>
      <c r="S5" s="1068"/>
      <c r="T5" s="1068"/>
      <c r="U5" s="1069"/>
      <c r="V5" s="5"/>
      <c r="W5" s="668"/>
      <c r="AA5" s="527">
        <v>1</v>
      </c>
      <c r="AB5" s="527">
        <v>0</v>
      </c>
      <c r="AC5" s="527">
        <v>0</v>
      </c>
      <c r="AD5" s="527">
        <v>1</v>
      </c>
      <c r="AE5" s="527">
        <v>0</v>
      </c>
      <c r="AF5" s="527">
        <v>0</v>
      </c>
      <c r="AG5" s="527">
        <v>0</v>
      </c>
      <c r="AH5" s="527">
        <v>0</v>
      </c>
      <c r="AI5" s="527">
        <v>0</v>
      </c>
      <c r="AJ5" s="527">
        <v>1</v>
      </c>
      <c r="AK5" s="527">
        <v>1</v>
      </c>
      <c r="AL5" s="527">
        <v>1</v>
      </c>
      <c r="AM5" s="527">
        <v>0</v>
      </c>
      <c r="AN5" s="527">
        <v>1</v>
      </c>
      <c r="AO5" s="527">
        <v>1</v>
      </c>
    </row>
    <row r="6" spans="2:41" ht="48" customHeight="1" x14ac:dyDescent="0.25">
      <c r="B6" s="401"/>
      <c r="D6" s="987"/>
      <c r="E6" s="987"/>
      <c r="F6" s="987"/>
      <c r="G6" s="987"/>
      <c r="H6" s="1203"/>
      <c r="I6" s="1203"/>
      <c r="J6" s="1203"/>
      <c r="K6" s="987"/>
      <c r="L6" s="462"/>
      <c r="M6" s="508" t="s">
        <v>3048</v>
      </c>
      <c r="N6" s="517" t="s">
        <v>2598</v>
      </c>
      <c r="O6" s="517" t="s">
        <v>2996</v>
      </c>
      <c r="P6" s="518"/>
      <c r="Q6" s="156" t="s">
        <v>3044</v>
      </c>
      <c r="R6" s="156" t="s">
        <v>2507</v>
      </c>
      <c r="S6" s="156" t="s">
        <v>2677</v>
      </c>
      <c r="T6" s="156" t="s">
        <v>2674</v>
      </c>
      <c r="U6" s="156" t="s">
        <v>2675</v>
      </c>
      <c r="V6" s="167"/>
      <c r="W6" s="668"/>
      <c r="Z6" s="1">
        <f>'取組状況入力－共通'!Y349</f>
        <v>2</v>
      </c>
      <c r="AA6" s="629">
        <v>0.9</v>
      </c>
      <c r="AB6" s="629">
        <v>0.7</v>
      </c>
      <c r="AC6" s="629">
        <v>0.5</v>
      </c>
      <c r="AD6" s="629">
        <v>0.9</v>
      </c>
      <c r="AE6" s="629">
        <v>0.7</v>
      </c>
      <c r="AF6" s="629">
        <v>0.5</v>
      </c>
      <c r="AG6" s="629">
        <v>0.1</v>
      </c>
      <c r="AH6" s="629">
        <v>0.1</v>
      </c>
      <c r="AI6" s="629">
        <v>0</v>
      </c>
      <c r="AJ6" s="629">
        <v>0.9</v>
      </c>
      <c r="AK6" s="629">
        <v>0.8</v>
      </c>
      <c r="AL6" s="629">
        <v>0.9</v>
      </c>
      <c r="AM6" s="629">
        <v>0</v>
      </c>
      <c r="AN6" s="629">
        <v>0.9</v>
      </c>
      <c r="AO6" s="629">
        <v>1</v>
      </c>
    </row>
    <row r="7" spans="2:41" ht="2.1" customHeight="1" thickBot="1" x14ac:dyDescent="0.3">
      <c r="B7" s="401"/>
      <c r="D7" s="175"/>
      <c r="E7" s="450"/>
      <c r="F7" s="450"/>
      <c r="G7" s="450"/>
      <c r="H7" s="450"/>
      <c r="I7" s="450"/>
      <c r="J7" s="450"/>
      <c r="K7" s="450"/>
      <c r="L7" s="650"/>
      <c r="M7" s="450"/>
      <c r="N7" s="543"/>
      <c r="O7" s="738"/>
      <c r="P7" s="518"/>
      <c r="Q7" s="543"/>
      <c r="R7" s="543"/>
      <c r="S7" s="543"/>
      <c r="T7" s="543"/>
      <c r="U7" s="739"/>
      <c r="V7" s="816"/>
      <c r="W7" s="668"/>
      <c r="AA7" s="5"/>
    </row>
    <row r="8" spans="2:41" ht="15" customHeight="1" thickBot="1" x14ac:dyDescent="0.3">
      <c r="B8" s="401"/>
      <c r="D8" s="1067" t="s">
        <v>2248</v>
      </c>
      <c r="E8" s="1068"/>
      <c r="F8" s="1068"/>
      <c r="G8" s="1069"/>
      <c r="H8" s="721" t="s">
        <v>1859</v>
      </c>
      <c r="I8" s="721" t="s">
        <v>1859</v>
      </c>
      <c r="J8" s="633" t="s">
        <v>1859</v>
      </c>
      <c r="K8" s="633" t="s">
        <v>1859</v>
      </c>
      <c r="L8" s="544"/>
      <c r="M8" s="514" t="s">
        <v>3047</v>
      </c>
      <c r="N8" s="740" t="str">
        <f>IF(J9=0,"　　　－",N9/J9)</f>
        <v>　　　－</v>
      </c>
      <c r="O8" s="741" t="str">
        <f>IF(J9=0,"　　　－",O9/J9)</f>
        <v>　　　－</v>
      </c>
      <c r="P8" s="518"/>
      <c r="Q8" s="721" t="s">
        <v>1859</v>
      </c>
      <c r="R8" s="633" t="s">
        <v>1859</v>
      </c>
      <c r="S8" s="551" t="s">
        <v>1859</v>
      </c>
      <c r="T8" s="633" t="s">
        <v>1859</v>
      </c>
      <c r="U8" s="634" t="s">
        <v>1859</v>
      </c>
      <c r="V8" s="742"/>
      <c r="W8" s="668"/>
      <c r="AA8" s="629">
        <f>IF($Z6=1,AA5,AA6)</f>
        <v>0.9</v>
      </c>
      <c r="AB8" s="629">
        <f t="shared" ref="AB8:AO8" si="0">IF($Z6=1,AB5,AB6)</f>
        <v>0.7</v>
      </c>
      <c r="AC8" s="629">
        <f t="shared" si="0"/>
        <v>0.5</v>
      </c>
      <c r="AD8" s="629">
        <f t="shared" si="0"/>
        <v>0.9</v>
      </c>
      <c r="AE8" s="629">
        <f t="shared" si="0"/>
        <v>0.7</v>
      </c>
      <c r="AF8" s="629">
        <f t="shared" si="0"/>
        <v>0.5</v>
      </c>
      <c r="AG8" s="629">
        <f t="shared" si="0"/>
        <v>0.1</v>
      </c>
      <c r="AH8" s="629">
        <f t="shared" si="0"/>
        <v>0.1</v>
      </c>
      <c r="AI8" s="629">
        <f t="shared" si="0"/>
        <v>0</v>
      </c>
      <c r="AJ8" s="629">
        <f t="shared" si="0"/>
        <v>0.9</v>
      </c>
      <c r="AK8" s="629">
        <f t="shared" si="0"/>
        <v>0.8</v>
      </c>
      <c r="AL8" s="629">
        <f t="shared" si="0"/>
        <v>0.9</v>
      </c>
      <c r="AM8" s="629">
        <f t="shared" si="0"/>
        <v>0</v>
      </c>
      <c r="AN8" s="629">
        <f t="shared" si="0"/>
        <v>0.9</v>
      </c>
      <c r="AO8" s="629">
        <f t="shared" si="0"/>
        <v>1</v>
      </c>
    </row>
    <row r="9" spans="2:41" ht="15" customHeight="1" x14ac:dyDescent="0.25">
      <c r="B9" s="401"/>
      <c r="D9" s="1067" t="s">
        <v>1559</v>
      </c>
      <c r="E9" s="1068"/>
      <c r="F9" s="1068"/>
      <c r="G9" s="1069"/>
      <c r="H9" s="547" t="s">
        <v>1859</v>
      </c>
      <c r="I9" s="547" t="s">
        <v>1859</v>
      </c>
      <c r="J9" s="637">
        <f>SUMPRODUCT(J10:J3009,K10:K3009)/1000</f>
        <v>0</v>
      </c>
      <c r="K9" s="554">
        <f>SUM(K10:K3009)</f>
        <v>0</v>
      </c>
      <c r="L9" s="601"/>
      <c r="M9" s="25" t="s">
        <v>3047</v>
      </c>
      <c r="N9" s="637">
        <f>SUMPRODUCT(J10:J3009,K10:K3009,N10:N3009)/1000</f>
        <v>0</v>
      </c>
      <c r="O9" s="637">
        <f t="array" ref="O9">SUM(IF(O10:O3009="○",$J10:$J3009*$K10:$K3009/1000,0))</f>
        <v>0</v>
      </c>
      <c r="P9" s="817"/>
      <c r="Q9" s="547" t="s">
        <v>1859</v>
      </c>
      <c r="R9" s="548" t="s">
        <v>1859</v>
      </c>
      <c r="S9" s="641">
        <f>SUM(S10:S3009)</f>
        <v>0</v>
      </c>
      <c r="T9" s="641">
        <f>SUM(T10:T3009)</f>
        <v>0</v>
      </c>
      <c r="U9" s="606">
        <f>SUM(U10:U3009)</f>
        <v>0</v>
      </c>
      <c r="V9" s="743"/>
      <c r="W9" s="744"/>
    </row>
    <row r="10" spans="2:41" ht="13.5" customHeight="1" x14ac:dyDescent="0.25">
      <c r="B10" s="401"/>
      <c r="D10" s="459">
        <v>1</v>
      </c>
      <c r="E10" s="644"/>
      <c r="F10" s="644"/>
      <c r="G10" s="644"/>
      <c r="H10" s="479"/>
      <c r="I10" s="479"/>
      <c r="J10" s="479"/>
      <c r="K10" s="474"/>
      <c r="L10" s="898"/>
      <c r="M10" s="745"/>
      <c r="N10" s="826" t="str">
        <f>IF(M10="","",IF(HLOOKUP(M10,$AA$4:$AO$6,$Z$6+1,FALSE)&lt;0.8,0,HLOOKUP(M10,$AA$4:$AO$6,$Z$6+1,FALSE)))</f>
        <v/>
      </c>
      <c r="O10" s="461"/>
      <c r="P10" s="644"/>
      <c r="Q10" s="572"/>
      <c r="R10" s="573"/>
      <c r="S10" s="574" t="str">
        <f t="shared" ref="S10:S39" si="1">IF(OR(M10="",K10=""),"",J10*K10/1000000*Q10*R10)</f>
        <v/>
      </c>
      <c r="T10" s="575"/>
      <c r="U10" s="576" t="str">
        <f t="shared" ref="U10:U39" si="2">IF(T10="",S10,T10)</f>
        <v/>
      </c>
      <c r="V10" s="648"/>
      <c r="W10" s="746"/>
      <c r="AL10" s="562"/>
    </row>
    <row r="11" spans="2:41" ht="13.5" customHeight="1" x14ac:dyDescent="0.25">
      <c r="B11" s="401"/>
      <c r="D11" s="416">
        <f t="shared" ref="D11:D40" si="3">D10+1</f>
        <v>2</v>
      </c>
      <c r="E11" s="534"/>
      <c r="F11" s="534"/>
      <c r="G11" s="534"/>
      <c r="H11" s="479"/>
      <c r="I11" s="479"/>
      <c r="J11" s="479"/>
      <c r="K11" s="474"/>
      <c r="L11" s="899"/>
      <c r="M11" s="272"/>
      <c r="N11" s="826" t="str">
        <f t="shared" ref="N11:N74" si="4">IF(M11="","",IF(HLOOKUP(M11,$AA$4:$AO$6,$Z$6+1,FALSE)&lt;0.8,0,HLOOKUP(M11,$AA$4:$AO$6,$Z$6+1,FALSE)))</f>
        <v/>
      </c>
      <c r="O11" s="458"/>
      <c r="P11" s="534"/>
      <c r="Q11" s="479"/>
      <c r="R11" s="584"/>
      <c r="S11" s="585" t="str">
        <f t="shared" si="1"/>
        <v/>
      </c>
      <c r="T11" s="586"/>
      <c r="U11" s="587" t="str">
        <f t="shared" si="2"/>
        <v/>
      </c>
      <c r="V11" s="648"/>
      <c r="W11" s="746"/>
    </row>
    <row r="12" spans="2:41" ht="13.5" customHeight="1" x14ac:dyDescent="0.25">
      <c r="B12" s="401"/>
      <c r="D12" s="416">
        <f t="shared" si="3"/>
        <v>3</v>
      </c>
      <c r="E12" s="534"/>
      <c r="F12" s="534"/>
      <c r="G12" s="534"/>
      <c r="H12" s="479"/>
      <c r="I12" s="479"/>
      <c r="J12" s="479"/>
      <c r="K12" s="474"/>
      <c r="L12" s="899"/>
      <c r="M12" s="272"/>
      <c r="N12" s="826" t="str">
        <f t="shared" si="4"/>
        <v/>
      </c>
      <c r="O12" s="458"/>
      <c r="P12" s="534"/>
      <c r="Q12" s="479"/>
      <c r="R12" s="584"/>
      <c r="S12" s="585" t="str">
        <f t="shared" si="1"/>
        <v/>
      </c>
      <c r="T12" s="586"/>
      <c r="U12" s="587" t="str">
        <f t="shared" si="2"/>
        <v/>
      </c>
      <c r="V12" s="648"/>
      <c r="W12" s="746"/>
    </row>
    <row r="13" spans="2:41" ht="13.5" customHeight="1" x14ac:dyDescent="0.25">
      <c r="B13" s="401"/>
      <c r="D13" s="416">
        <f t="shared" si="3"/>
        <v>4</v>
      </c>
      <c r="E13" s="534"/>
      <c r="F13" s="534"/>
      <c r="G13" s="534"/>
      <c r="H13" s="479"/>
      <c r="I13" s="479"/>
      <c r="J13" s="479"/>
      <c r="K13" s="474"/>
      <c r="L13" s="899"/>
      <c r="M13" s="272"/>
      <c r="N13" s="826" t="str">
        <f t="shared" si="4"/>
        <v/>
      </c>
      <c r="O13" s="458"/>
      <c r="P13" s="534"/>
      <c r="Q13" s="479"/>
      <c r="R13" s="584"/>
      <c r="S13" s="585" t="str">
        <f t="shared" si="1"/>
        <v/>
      </c>
      <c r="T13" s="586"/>
      <c r="U13" s="587" t="str">
        <f t="shared" si="2"/>
        <v/>
      </c>
      <c r="V13" s="648"/>
      <c r="W13" s="746"/>
    </row>
    <row r="14" spans="2:41" ht="13.5" customHeight="1" x14ac:dyDescent="0.25">
      <c r="B14" s="401"/>
      <c r="D14" s="416">
        <f t="shared" si="3"/>
        <v>5</v>
      </c>
      <c r="E14" s="534"/>
      <c r="F14" s="534"/>
      <c r="G14" s="534"/>
      <c r="H14" s="479"/>
      <c r="I14" s="479"/>
      <c r="J14" s="479"/>
      <c r="K14" s="474"/>
      <c r="L14" s="899"/>
      <c r="M14" s="272"/>
      <c r="N14" s="826" t="str">
        <f t="shared" si="4"/>
        <v/>
      </c>
      <c r="O14" s="458"/>
      <c r="P14" s="534"/>
      <c r="Q14" s="479"/>
      <c r="R14" s="584"/>
      <c r="S14" s="585" t="str">
        <f t="shared" si="1"/>
        <v/>
      </c>
      <c r="T14" s="586"/>
      <c r="U14" s="587" t="str">
        <f t="shared" si="2"/>
        <v/>
      </c>
      <c r="V14" s="648"/>
      <c r="W14" s="746"/>
    </row>
    <row r="15" spans="2:41" ht="13.5" customHeight="1" x14ac:dyDescent="0.25">
      <c r="B15" s="401"/>
      <c r="D15" s="416">
        <f t="shared" si="3"/>
        <v>6</v>
      </c>
      <c r="E15" s="534"/>
      <c r="F15" s="534"/>
      <c r="G15" s="534"/>
      <c r="H15" s="479"/>
      <c r="I15" s="479"/>
      <c r="J15" s="479"/>
      <c r="K15" s="474"/>
      <c r="L15" s="899"/>
      <c r="M15" s="272"/>
      <c r="N15" s="826" t="str">
        <f t="shared" si="4"/>
        <v/>
      </c>
      <c r="O15" s="458"/>
      <c r="P15" s="534"/>
      <c r="Q15" s="479"/>
      <c r="R15" s="584"/>
      <c r="S15" s="585" t="str">
        <f t="shared" si="1"/>
        <v/>
      </c>
      <c r="T15" s="586"/>
      <c r="U15" s="587" t="str">
        <f t="shared" si="2"/>
        <v/>
      </c>
      <c r="V15" s="648"/>
      <c r="W15" s="746"/>
    </row>
    <row r="16" spans="2:41" ht="13.5" customHeight="1" x14ac:dyDescent="0.25">
      <c r="B16" s="401"/>
      <c r="D16" s="416">
        <f t="shared" si="3"/>
        <v>7</v>
      </c>
      <c r="E16" s="534"/>
      <c r="F16" s="534"/>
      <c r="G16" s="534"/>
      <c r="H16" s="479"/>
      <c r="I16" s="479"/>
      <c r="J16" s="479"/>
      <c r="K16" s="474"/>
      <c r="L16" s="899"/>
      <c r="M16" s="272"/>
      <c r="N16" s="826" t="str">
        <f t="shared" si="4"/>
        <v/>
      </c>
      <c r="O16" s="458"/>
      <c r="P16" s="534"/>
      <c r="Q16" s="479"/>
      <c r="R16" s="584"/>
      <c r="S16" s="585" t="str">
        <f t="shared" si="1"/>
        <v/>
      </c>
      <c r="T16" s="586"/>
      <c r="U16" s="587" t="str">
        <f t="shared" si="2"/>
        <v/>
      </c>
      <c r="V16" s="648"/>
      <c r="W16" s="746"/>
    </row>
    <row r="17" spans="2:23" ht="13.5" customHeight="1" x14ac:dyDescent="0.25">
      <c r="B17" s="401"/>
      <c r="D17" s="416">
        <f t="shared" si="3"/>
        <v>8</v>
      </c>
      <c r="E17" s="534"/>
      <c r="F17" s="534"/>
      <c r="G17" s="534"/>
      <c r="H17" s="479"/>
      <c r="I17" s="479"/>
      <c r="J17" s="479"/>
      <c r="K17" s="474"/>
      <c r="L17" s="899"/>
      <c r="M17" s="272"/>
      <c r="N17" s="826" t="str">
        <f t="shared" si="4"/>
        <v/>
      </c>
      <c r="O17" s="458"/>
      <c r="P17" s="534"/>
      <c r="Q17" s="479"/>
      <c r="R17" s="584"/>
      <c r="S17" s="585" t="str">
        <f t="shared" si="1"/>
        <v/>
      </c>
      <c r="T17" s="586"/>
      <c r="U17" s="587" t="str">
        <f t="shared" si="2"/>
        <v/>
      </c>
      <c r="V17" s="648"/>
      <c r="W17" s="746"/>
    </row>
    <row r="18" spans="2:23" ht="13.5" customHeight="1" x14ac:dyDescent="0.25">
      <c r="B18" s="401"/>
      <c r="D18" s="416">
        <f t="shared" si="3"/>
        <v>9</v>
      </c>
      <c r="E18" s="534"/>
      <c r="F18" s="534"/>
      <c r="G18" s="534"/>
      <c r="H18" s="479"/>
      <c r="I18" s="479"/>
      <c r="J18" s="479"/>
      <c r="K18" s="474"/>
      <c r="L18" s="899"/>
      <c r="M18" s="272"/>
      <c r="N18" s="826" t="str">
        <f t="shared" si="4"/>
        <v/>
      </c>
      <c r="O18" s="458"/>
      <c r="P18" s="534"/>
      <c r="Q18" s="479"/>
      <c r="R18" s="584"/>
      <c r="S18" s="585" t="str">
        <f t="shared" si="1"/>
        <v/>
      </c>
      <c r="T18" s="586"/>
      <c r="U18" s="587" t="str">
        <f t="shared" si="2"/>
        <v/>
      </c>
      <c r="V18" s="648"/>
      <c r="W18" s="746"/>
    </row>
    <row r="19" spans="2:23" ht="13.5" customHeight="1" x14ac:dyDescent="0.25">
      <c r="B19" s="401"/>
      <c r="D19" s="416">
        <f t="shared" si="3"/>
        <v>10</v>
      </c>
      <c r="E19" s="534"/>
      <c r="F19" s="534"/>
      <c r="G19" s="534"/>
      <c r="H19" s="479"/>
      <c r="I19" s="479"/>
      <c r="J19" s="479"/>
      <c r="K19" s="474"/>
      <c r="L19" s="899"/>
      <c r="M19" s="272"/>
      <c r="N19" s="826" t="str">
        <f t="shared" si="4"/>
        <v/>
      </c>
      <c r="O19" s="458"/>
      <c r="P19" s="534"/>
      <c r="Q19" s="479"/>
      <c r="R19" s="584"/>
      <c r="S19" s="585" t="str">
        <f t="shared" si="1"/>
        <v/>
      </c>
      <c r="T19" s="586"/>
      <c r="U19" s="587" t="str">
        <f t="shared" si="2"/>
        <v/>
      </c>
      <c r="V19" s="648"/>
      <c r="W19" s="746"/>
    </row>
    <row r="20" spans="2:23" ht="13.5" customHeight="1" x14ac:dyDescent="0.25">
      <c r="B20" s="401"/>
      <c r="D20" s="416">
        <f t="shared" si="3"/>
        <v>11</v>
      </c>
      <c r="E20" s="534"/>
      <c r="F20" s="534"/>
      <c r="G20" s="534"/>
      <c r="H20" s="479"/>
      <c r="I20" s="479"/>
      <c r="J20" s="479"/>
      <c r="K20" s="474"/>
      <c r="L20" s="899"/>
      <c r="M20" s="272"/>
      <c r="N20" s="826" t="str">
        <f t="shared" si="4"/>
        <v/>
      </c>
      <c r="O20" s="458"/>
      <c r="P20" s="903"/>
      <c r="Q20" s="479"/>
      <c r="R20" s="584"/>
      <c r="S20" s="585" t="str">
        <f t="shared" si="1"/>
        <v/>
      </c>
      <c r="T20" s="586"/>
      <c r="U20" s="587" t="str">
        <f t="shared" si="2"/>
        <v/>
      </c>
      <c r="V20" s="648"/>
      <c r="W20" s="746"/>
    </row>
    <row r="21" spans="2:23" ht="13.5" customHeight="1" x14ac:dyDescent="0.25">
      <c r="B21" s="401"/>
      <c r="D21" s="416">
        <f t="shared" si="3"/>
        <v>12</v>
      </c>
      <c r="E21" s="534"/>
      <c r="F21" s="534"/>
      <c r="G21" s="534"/>
      <c r="H21" s="479"/>
      <c r="I21" s="479"/>
      <c r="J21" s="479"/>
      <c r="K21" s="474"/>
      <c r="L21" s="899"/>
      <c r="M21" s="272"/>
      <c r="N21" s="826" t="str">
        <f t="shared" si="4"/>
        <v/>
      </c>
      <c r="O21" s="458"/>
      <c r="P21" s="534"/>
      <c r="Q21" s="479"/>
      <c r="R21" s="584"/>
      <c r="S21" s="585" t="str">
        <f t="shared" si="1"/>
        <v/>
      </c>
      <c r="T21" s="586"/>
      <c r="U21" s="587" t="str">
        <f t="shared" si="2"/>
        <v/>
      </c>
      <c r="V21" s="648"/>
      <c r="W21" s="746"/>
    </row>
    <row r="22" spans="2:23" ht="13.5" customHeight="1" x14ac:dyDescent="0.25">
      <c r="B22" s="401"/>
      <c r="D22" s="416">
        <f t="shared" si="3"/>
        <v>13</v>
      </c>
      <c r="E22" s="534"/>
      <c r="F22" s="534"/>
      <c r="G22" s="534"/>
      <c r="H22" s="479"/>
      <c r="I22" s="479"/>
      <c r="J22" s="479"/>
      <c r="K22" s="474"/>
      <c r="L22" s="899"/>
      <c r="M22" s="272"/>
      <c r="N22" s="826" t="str">
        <f t="shared" si="4"/>
        <v/>
      </c>
      <c r="O22" s="458"/>
      <c r="P22" s="534"/>
      <c r="Q22" s="479"/>
      <c r="R22" s="584"/>
      <c r="S22" s="585" t="str">
        <f t="shared" si="1"/>
        <v/>
      </c>
      <c r="T22" s="586"/>
      <c r="U22" s="587" t="str">
        <f t="shared" si="2"/>
        <v/>
      </c>
      <c r="V22" s="648"/>
      <c r="W22" s="746"/>
    </row>
    <row r="23" spans="2:23" ht="13.5" customHeight="1" x14ac:dyDescent="0.25">
      <c r="B23" s="401"/>
      <c r="D23" s="416">
        <f t="shared" si="3"/>
        <v>14</v>
      </c>
      <c r="E23" s="534"/>
      <c r="F23" s="534"/>
      <c r="G23" s="534"/>
      <c r="H23" s="479"/>
      <c r="I23" s="479"/>
      <c r="J23" s="479"/>
      <c r="K23" s="474"/>
      <c r="L23" s="899"/>
      <c r="M23" s="272"/>
      <c r="N23" s="826" t="str">
        <f t="shared" si="4"/>
        <v/>
      </c>
      <c r="O23" s="458"/>
      <c r="P23" s="534"/>
      <c r="Q23" s="479"/>
      <c r="R23" s="584"/>
      <c r="S23" s="585" t="str">
        <f t="shared" si="1"/>
        <v/>
      </c>
      <c r="T23" s="586"/>
      <c r="U23" s="587" t="str">
        <f t="shared" si="2"/>
        <v/>
      </c>
      <c r="V23" s="648"/>
      <c r="W23" s="746"/>
    </row>
    <row r="24" spans="2:23" ht="13.5" customHeight="1" x14ac:dyDescent="0.25">
      <c r="B24" s="401"/>
      <c r="D24" s="416">
        <f t="shared" si="3"/>
        <v>15</v>
      </c>
      <c r="E24" s="534"/>
      <c r="F24" s="534"/>
      <c r="G24" s="534"/>
      <c r="H24" s="479"/>
      <c r="I24" s="479"/>
      <c r="J24" s="479"/>
      <c r="K24" s="474"/>
      <c r="L24" s="899"/>
      <c r="M24" s="272"/>
      <c r="N24" s="826" t="str">
        <f t="shared" si="4"/>
        <v/>
      </c>
      <c r="O24" s="458"/>
      <c r="P24" s="534"/>
      <c r="Q24" s="479"/>
      <c r="R24" s="584"/>
      <c r="S24" s="585" t="str">
        <f t="shared" si="1"/>
        <v/>
      </c>
      <c r="T24" s="586"/>
      <c r="U24" s="587" t="str">
        <f t="shared" si="2"/>
        <v/>
      </c>
      <c r="V24" s="648"/>
      <c r="W24" s="746"/>
    </row>
    <row r="25" spans="2:23" ht="13.5" customHeight="1" x14ac:dyDescent="0.25">
      <c r="B25" s="401"/>
      <c r="D25" s="416">
        <f t="shared" si="3"/>
        <v>16</v>
      </c>
      <c r="E25" s="534"/>
      <c r="F25" s="534"/>
      <c r="G25" s="534"/>
      <c r="H25" s="479"/>
      <c r="I25" s="479"/>
      <c r="J25" s="479"/>
      <c r="K25" s="474"/>
      <c r="L25" s="899"/>
      <c r="M25" s="272"/>
      <c r="N25" s="826" t="str">
        <f t="shared" si="4"/>
        <v/>
      </c>
      <c r="O25" s="458"/>
      <c r="P25" s="534"/>
      <c r="Q25" s="479"/>
      <c r="R25" s="584"/>
      <c r="S25" s="585" t="str">
        <f t="shared" si="1"/>
        <v/>
      </c>
      <c r="T25" s="586"/>
      <c r="U25" s="587" t="str">
        <f t="shared" si="2"/>
        <v/>
      </c>
      <c r="V25" s="648"/>
      <c r="W25" s="746"/>
    </row>
    <row r="26" spans="2:23" ht="13.5" customHeight="1" x14ac:dyDescent="0.25">
      <c r="B26" s="401"/>
      <c r="D26" s="416">
        <f t="shared" si="3"/>
        <v>17</v>
      </c>
      <c r="E26" s="534"/>
      <c r="F26" s="534"/>
      <c r="G26" s="534"/>
      <c r="H26" s="479"/>
      <c r="I26" s="479"/>
      <c r="J26" s="479"/>
      <c r="K26" s="474"/>
      <c r="L26" s="899"/>
      <c r="M26" s="272"/>
      <c r="N26" s="826" t="str">
        <f t="shared" si="4"/>
        <v/>
      </c>
      <c r="O26" s="458"/>
      <c r="P26" s="534"/>
      <c r="Q26" s="479"/>
      <c r="R26" s="584"/>
      <c r="S26" s="585" t="str">
        <f t="shared" si="1"/>
        <v/>
      </c>
      <c r="T26" s="586"/>
      <c r="U26" s="587" t="str">
        <f t="shared" si="2"/>
        <v/>
      </c>
      <c r="V26" s="648"/>
      <c r="W26" s="746"/>
    </row>
    <row r="27" spans="2:23" ht="13.5" customHeight="1" x14ac:dyDescent="0.25">
      <c r="B27" s="401"/>
      <c r="D27" s="416">
        <f t="shared" si="3"/>
        <v>18</v>
      </c>
      <c r="E27" s="534"/>
      <c r="F27" s="534"/>
      <c r="G27" s="534"/>
      <c r="H27" s="479"/>
      <c r="I27" s="479"/>
      <c r="J27" s="479"/>
      <c r="K27" s="474"/>
      <c r="L27" s="899"/>
      <c r="M27" s="272"/>
      <c r="N27" s="826" t="str">
        <f t="shared" si="4"/>
        <v/>
      </c>
      <c r="O27" s="458"/>
      <c r="P27" s="534"/>
      <c r="Q27" s="479"/>
      <c r="R27" s="584"/>
      <c r="S27" s="585" t="str">
        <f t="shared" si="1"/>
        <v/>
      </c>
      <c r="T27" s="586"/>
      <c r="U27" s="587" t="str">
        <f t="shared" si="2"/>
        <v/>
      </c>
      <c r="V27" s="648"/>
      <c r="W27" s="746"/>
    </row>
    <row r="28" spans="2:23" ht="13.5" customHeight="1" x14ac:dyDescent="0.25">
      <c r="B28" s="401"/>
      <c r="D28" s="416">
        <f t="shared" si="3"/>
        <v>19</v>
      </c>
      <c r="E28" s="534"/>
      <c r="F28" s="534"/>
      <c r="G28" s="534"/>
      <c r="H28" s="479"/>
      <c r="I28" s="479"/>
      <c r="J28" s="479"/>
      <c r="K28" s="474"/>
      <c r="L28" s="899"/>
      <c r="M28" s="272"/>
      <c r="N28" s="826" t="str">
        <f t="shared" si="4"/>
        <v/>
      </c>
      <c r="O28" s="458"/>
      <c r="P28" s="534"/>
      <c r="Q28" s="479"/>
      <c r="R28" s="584"/>
      <c r="S28" s="585" t="str">
        <f t="shared" si="1"/>
        <v/>
      </c>
      <c r="T28" s="586"/>
      <c r="U28" s="587" t="str">
        <f t="shared" si="2"/>
        <v/>
      </c>
      <c r="V28" s="648"/>
      <c r="W28" s="746"/>
    </row>
    <row r="29" spans="2:23" ht="13.5" customHeight="1" x14ac:dyDescent="0.25">
      <c r="B29" s="401"/>
      <c r="D29" s="416">
        <f t="shared" si="3"/>
        <v>20</v>
      </c>
      <c r="E29" s="534"/>
      <c r="F29" s="534"/>
      <c r="G29" s="534"/>
      <c r="H29" s="479"/>
      <c r="I29" s="479"/>
      <c r="J29" s="479"/>
      <c r="K29" s="474"/>
      <c r="L29" s="899"/>
      <c r="M29" s="272"/>
      <c r="N29" s="826" t="str">
        <f t="shared" si="4"/>
        <v/>
      </c>
      <c r="O29" s="458"/>
      <c r="P29" s="534"/>
      <c r="Q29" s="479"/>
      <c r="R29" s="584"/>
      <c r="S29" s="585" t="str">
        <f t="shared" si="1"/>
        <v/>
      </c>
      <c r="T29" s="586"/>
      <c r="U29" s="587" t="str">
        <f t="shared" si="2"/>
        <v/>
      </c>
      <c r="V29" s="648"/>
      <c r="W29" s="746"/>
    </row>
    <row r="30" spans="2:23" ht="13.5" customHeight="1" x14ac:dyDescent="0.25">
      <c r="B30" s="401"/>
      <c r="D30" s="416">
        <f t="shared" si="3"/>
        <v>21</v>
      </c>
      <c r="E30" s="534"/>
      <c r="F30" s="534"/>
      <c r="G30" s="534"/>
      <c r="H30" s="479"/>
      <c r="I30" s="479"/>
      <c r="J30" s="479"/>
      <c r="K30" s="474"/>
      <c r="L30" s="899"/>
      <c r="M30" s="272"/>
      <c r="N30" s="826" t="str">
        <f t="shared" si="4"/>
        <v/>
      </c>
      <c r="O30" s="458"/>
      <c r="P30" s="534"/>
      <c r="Q30" s="479"/>
      <c r="R30" s="584"/>
      <c r="S30" s="585" t="str">
        <f t="shared" si="1"/>
        <v/>
      </c>
      <c r="T30" s="586"/>
      <c r="U30" s="587" t="str">
        <f t="shared" si="2"/>
        <v/>
      </c>
      <c r="V30" s="648"/>
      <c r="W30" s="746"/>
    </row>
    <row r="31" spans="2:23" ht="13.5" customHeight="1" x14ac:dyDescent="0.25">
      <c r="B31" s="401"/>
      <c r="D31" s="416">
        <f t="shared" si="3"/>
        <v>22</v>
      </c>
      <c r="E31" s="534"/>
      <c r="F31" s="534"/>
      <c r="G31" s="534"/>
      <c r="H31" s="479"/>
      <c r="I31" s="479"/>
      <c r="J31" s="479"/>
      <c r="K31" s="474"/>
      <c r="L31" s="899"/>
      <c r="M31" s="272"/>
      <c r="N31" s="826" t="str">
        <f t="shared" si="4"/>
        <v/>
      </c>
      <c r="O31" s="458"/>
      <c r="P31" s="534"/>
      <c r="Q31" s="479"/>
      <c r="R31" s="584"/>
      <c r="S31" s="585" t="str">
        <f t="shared" si="1"/>
        <v/>
      </c>
      <c r="T31" s="586"/>
      <c r="U31" s="587" t="str">
        <f t="shared" si="2"/>
        <v/>
      </c>
      <c r="V31" s="648"/>
      <c r="W31" s="746"/>
    </row>
    <row r="32" spans="2:23" ht="13.5" customHeight="1" x14ac:dyDescent="0.25">
      <c r="B32" s="401"/>
      <c r="D32" s="416">
        <f t="shared" si="3"/>
        <v>23</v>
      </c>
      <c r="E32" s="534"/>
      <c r="F32" s="534"/>
      <c r="G32" s="534"/>
      <c r="H32" s="479"/>
      <c r="I32" s="479"/>
      <c r="J32" s="479"/>
      <c r="K32" s="474"/>
      <c r="L32" s="899"/>
      <c r="M32" s="272"/>
      <c r="N32" s="826" t="str">
        <f t="shared" si="4"/>
        <v/>
      </c>
      <c r="O32" s="458"/>
      <c r="P32" s="534"/>
      <c r="Q32" s="479"/>
      <c r="R32" s="584"/>
      <c r="S32" s="585" t="str">
        <f t="shared" si="1"/>
        <v/>
      </c>
      <c r="T32" s="586"/>
      <c r="U32" s="587" t="str">
        <f t="shared" si="2"/>
        <v/>
      </c>
      <c r="V32" s="648"/>
      <c r="W32" s="746"/>
    </row>
    <row r="33" spans="2:38" ht="13.5" customHeight="1" x14ac:dyDescent="0.25">
      <c r="B33" s="401"/>
      <c r="D33" s="416">
        <f t="shared" si="3"/>
        <v>24</v>
      </c>
      <c r="E33" s="534"/>
      <c r="F33" s="534"/>
      <c r="G33" s="534"/>
      <c r="H33" s="479"/>
      <c r="I33" s="479"/>
      <c r="J33" s="479"/>
      <c r="K33" s="474"/>
      <c r="L33" s="899"/>
      <c r="M33" s="272"/>
      <c r="N33" s="826" t="str">
        <f t="shared" si="4"/>
        <v/>
      </c>
      <c r="O33" s="458"/>
      <c r="P33" s="534"/>
      <c r="Q33" s="479"/>
      <c r="R33" s="584"/>
      <c r="S33" s="585" t="str">
        <f t="shared" si="1"/>
        <v/>
      </c>
      <c r="T33" s="586"/>
      <c r="U33" s="587" t="str">
        <f t="shared" si="2"/>
        <v/>
      </c>
      <c r="V33" s="648"/>
      <c r="W33" s="746"/>
    </row>
    <row r="34" spans="2:38" ht="13.5" customHeight="1" x14ac:dyDescent="0.25">
      <c r="B34" s="401"/>
      <c r="D34" s="416">
        <f t="shared" si="3"/>
        <v>25</v>
      </c>
      <c r="E34" s="534"/>
      <c r="F34" s="534"/>
      <c r="G34" s="534"/>
      <c r="H34" s="479"/>
      <c r="I34" s="479"/>
      <c r="J34" s="479"/>
      <c r="K34" s="474"/>
      <c r="L34" s="899"/>
      <c r="M34" s="272"/>
      <c r="N34" s="826" t="str">
        <f t="shared" si="4"/>
        <v/>
      </c>
      <c r="O34" s="458"/>
      <c r="P34" s="534"/>
      <c r="Q34" s="479"/>
      <c r="R34" s="584"/>
      <c r="S34" s="585" t="str">
        <f t="shared" si="1"/>
        <v/>
      </c>
      <c r="T34" s="586"/>
      <c r="U34" s="587" t="str">
        <f t="shared" si="2"/>
        <v/>
      </c>
      <c r="V34" s="648"/>
      <c r="W34" s="746"/>
    </row>
    <row r="35" spans="2:38" ht="13.5" customHeight="1" x14ac:dyDescent="0.25">
      <c r="B35" s="401"/>
      <c r="D35" s="416">
        <f t="shared" si="3"/>
        <v>26</v>
      </c>
      <c r="E35" s="534"/>
      <c r="F35" s="534"/>
      <c r="G35" s="534"/>
      <c r="H35" s="479"/>
      <c r="I35" s="479"/>
      <c r="J35" s="479"/>
      <c r="K35" s="474"/>
      <c r="L35" s="899"/>
      <c r="M35" s="272"/>
      <c r="N35" s="826" t="str">
        <f t="shared" si="4"/>
        <v/>
      </c>
      <c r="O35" s="458"/>
      <c r="P35" s="534"/>
      <c r="Q35" s="479"/>
      <c r="R35" s="584"/>
      <c r="S35" s="585" t="str">
        <f t="shared" si="1"/>
        <v/>
      </c>
      <c r="T35" s="586"/>
      <c r="U35" s="587" t="str">
        <f t="shared" si="2"/>
        <v/>
      </c>
      <c r="V35" s="648"/>
      <c r="W35" s="746"/>
    </row>
    <row r="36" spans="2:38" ht="13.5" customHeight="1" x14ac:dyDescent="0.25">
      <c r="B36" s="401"/>
      <c r="D36" s="416">
        <f t="shared" si="3"/>
        <v>27</v>
      </c>
      <c r="E36" s="534"/>
      <c r="F36" s="534"/>
      <c r="G36" s="534"/>
      <c r="H36" s="479"/>
      <c r="I36" s="479"/>
      <c r="J36" s="479"/>
      <c r="K36" s="474"/>
      <c r="L36" s="899"/>
      <c r="M36" s="272"/>
      <c r="N36" s="826" t="str">
        <f t="shared" si="4"/>
        <v/>
      </c>
      <c r="O36" s="458"/>
      <c r="P36" s="534"/>
      <c r="Q36" s="479"/>
      <c r="R36" s="584"/>
      <c r="S36" s="585" t="str">
        <f t="shared" si="1"/>
        <v/>
      </c>
      <c r="T36" s="586"/>
      <c r="U36" s="587" t="str">
        <f t="shared" si="2"/>
        <v/>
      </c>
      <c r="V36" s="648"/>
      <c r="W36" s="746"/>
    </row>
    <row r="37" spans="2:38" ht="13.5" customHeight="1" x14ac:dyDescent="0.25">
      <c r="B37" s="401"/>
      <c r="D37" s="416">
        <f t="shared" si="3"/>
        <v>28</v>
      </c>
      <c r="E37" s="534"/>
      <c r="F37" s="534"/>
      <c r="G37" s="534"/>
      <c r="H37" s="479"/>
      <c r="I37" s="479"/>
      <c r="J37" s="479"/>
      <c r="K37" s="474"/>
      <c r="L37" s="899"/>
      <c r="M37" s="272"/>
      <c r="N37" s="826" t="str">
        <f t="shared" si="4"/>
        <v/>
      </c>
      <c r="O37" s="458"/>
      <c r="P37" s="534"/>
      <c r="Q37" s="479"/>
      <c r="R37" s="584"/>
      <c r="S37" s="585" t="str">
        <f t="shared" si="1"/>
        <v/>
      </c>
      <c r="T37" s="586"/>
      <c r="U37" s="587" t="str">
        <f t="shared" si="2"/>
        <v/>
      </c>
      <c r="V37" s="648"/>
      <c r="W37" s="746"/>
    </row>
    <row r="38" spans="2:38" ht="13.5" customHeight="1" x14ac:dyDescent="0.25">
      <c r="B38" s="401"/>
      <c r="D38" s="416">
        <f t="shared" si="3"/>
        <v>29</v>
      </c>
      <c r="E38" s="534"/>
      <c r="F38" s="534"/>
      <c r="G38" s="534"/>
      <c r="H38" s="479"/>
      <c r="I38" s="479"/>
      <c r="J38" s="479"/>
      <c r="K38" s="474"/>
      <c r="L38" s="899"/>
      <c r="M38" s="272"/>
      <c r="N38" s="826" t="str">
        <f t="shared" si="4"/>
        <v/>
      </c>
      <c r="O38" s="458"/>
      <c r="P38" s="534"/>
      <c r="Q38" s="479"/>
      <c r="R38" s="584"/>
      <c r="S38" s="585" t="str">
        <f t="shared" si="1"/>
        <v/>
      </c>
      <c r="T38" s="586"/>
      <c r="U38" s="587" t="str">
        <f t="shared" si="2"/>
        <v/>
      </c>
      <c r="V38" s="648"/>
      <c r="W38" s="746"/>
    </row>
    <row r="39" spans="2:38" ht="13.5" customHeight="1" x14ac:dyDescent="0.25">
      <c r="B39" s="401"/>
      <c r="D39" s="416">
        <f t="shared" si="3"/>
        <v>30</v>
      </c>
      <c r="E39" s="534"/>
      <c r="F39" s="534"/>
      <c r="G39" s="534"/>
      <c r="H39" s="479"/>
      <c r="I39" s="479"/>
      <c r="J39" s="479"/>
      <c r="K39" s="474"/>
      <c r="L39" s="899"/>
      <c r="M39" s="272"/>
      <c r="N39" s="826" t="str">
        <f t="shared" si="4"/>
        <v/>
      </c>
      <c r="O39" s="458"/>
      <c r="P39" s="534"/>
      <c r="Q39" s="479"/>
      <c r="R39" s="584"/>
      <c r="S39" s="585" t="str">
        <f t="shared" si="1"/>
        <v/>
      </c>
      <c r="T39" s="586"/>
      <c r="U39" s="587" t="str">
        <f t="shared" si="2"/>
        <v/>
      </c>
      <c r="V39" s="648"/>
      <c r="W39" s="746"/>
    </row>
    <row r="40" spans="2:38" ht="13.5" customHeight="1" x14ac:dyDescent="0.25">
      <c r="B40" s="401"/>
      <c r="D40" s="416">
        <f t="shared" si="3"/>
        <v>31</v>
      </c>
      <c r="E40" s="534"/>
      <c r="F40" s="534"/>
      <c r="G40" s="534"/>
      <c r="H40" s="479"/>
      <c r="I40" s="479"/>
      <c r="J40" s="479"/>
      <c r="K40" s="474"/>
      <c r="L40" s="899"/>
      <c r="M40" s="272"/>
      <c r="N40" s="826" t="str">
        <f t="shared" si="4"/>
        <v/>
      </c>
      <c r="O40" s="458"/>
      <c r="P40" s="534"/>
      <c r="Q40" s="479"/>
      <c r="R40" s="584"/>
      <c r="S40" s="585" t="str">
        <f t="shared" ref="S40:S69" si="5">IF(OR(M40="",K40=""),"",J40*K40/1000000*Q40*R40)</f>
        <v/>
      </c>
      <c r="T40" s="586"/>
      <c r="U40" s="587" t="str">
        <f t="shared" ref="U40:U69" si="6">IF(T40="",S40,T40)</f>
        <v/>
      </c>
      <c r="V40" s="648"/>
      <c r="W40" s="746"/>
      <c r="AL40" s="562"/>
    </row>
    <row r="41" spans="2:38" ht="13.5" customHeight="1" x14ac:dyDescent="0.25">
      <c r="B41" s="401"/>
      <c r="D41" s="416">
        <f t="shared" ref="D41:D70" si="7">D40+1</f>
        <v>32</v>
      </c>
      <c r="E41" s="534"/>
      <c r="F41" s="534"/>
      <c r="G41" s="534"/>
      <c r="H41" s="479"/>
      <c r="I41" s="479"/>
      <c r="J41" s="479"/>
      <c r="K41" s="474"/>
      <c r="L41" s="899"/>
      <c r="M41" s="272"/>
      <c r="N41" s="826" t="str">
        <f t="shared" si="4"/>
        <v/>
      </c>
      <c r="O41" s="458"/>
      <c r="P41" s="534"/>
      <c r="Q41" s="479"/>
      <c r="R41" s="584"/>
      <c r="S41" s="585" t="str">
        <f t="shared" si="5"/>
        <v/>
      </c>
      <c r="T41" s="586"/>
      <c r="U41" s="587" t="str">
        <f t="shared" si="6"/>
        <v/>
      </c>
      <c r="V41" s="648"/>
      <c r="W41" s="746"/>
    </row>
    <row r="42" spans="2:38" ht="13.5" customHeight="1" x14ac:dyDescent="0.25">
      <c r="B42" s="401"/>
      <c r="D42" s="416">
        <f t="shared" si="7"/>
        <v>33</v>
      </c>
      <c r="E42" s="534"/>
      <c r="F42" s="534"/>
      <c r="G42" s="534"/>
      <c r="H42" s="479"/>
      <c r="I42" s="479"/>
      <c r="J42" s="479"/>
      <c r="K42" s="474"/>
      <c r="L42" s="899"/>
      <c r="M42" s="272"/>
      <c r="N42" s="826" t="str">
        <f t="shared" si="4"/>
        <v/>
      </c>
      <c r="O42" s="458"/>
      <c r="P42" s="534"/>
      <c r="Q42" s="479"/>
      <c r="R42" s="584"/>
      <c r="S42" s="585" t="str">
        <f t="shared" si="5"/>
        <v/>
      </c>
      <c r="T42" s="586"/>
      <c r="U42" s="587" t="str">
        <f t="shared" si="6"/>
        <v/>
      </c>
      <c r="V42" s="648"/>
      <c r="W42" s="746"/>
    </row>
    <row r="43" spans="2:38" ht="13.5" customHeight="1" x14ac:dyDescent="0.25">
      <c r="B43" s="401"/>
      <c r="D43" s="416">
        <f t="shared" si="7"/>
        <v>34</v>
      </c>
      <c r="E43" s="534"/>
      <c r="F43" s="534"/>
      <c r="G43" s="534"/>
      <c r="H43" s="479"/>
      <c r="I43" s="479"/>
      <c r="J43" s="479"/>
      <c r="K43" s="474"/>
      <c r="L43" s="899"/>
      <c r="M43" s="272"/>
      <c r="N43" s="826" t="str">
        <f t="shared" si="4"/>
        <v/>
      </c>
      <c r="O43" s="458"/>
      <c r="P43" s="534"/>
      <c r="Q43" s="479"/>
      <c r="R43" s="584"/>
      <c r="S43" s="585" t="str">
        <f t="shared" si="5"/>
        <v/>
      </c>
      <c r="T43" s="586"/>
      <c r="U43" s="587" t="str">
        <f t="shared" si="6"/>
        <v/>
      </c>
      <c r="V43" s="648"/>
      <c r="W43" s="746"/>
    </row>
    <row r="44" spans="2:38" ht="13.5" customHeight="1" x14ac:dyDescent="0.25">
      <c r="B44" s="401"/>
      <c r="D44" s="416">
        <f t="shared" si="7"/>
        <v>35</v>
      </c>
      <c r="E44" s="534"/>
      <c r="F44" s="534"/>
      <c r="G44" s="534"/>
      <c r="H44" s="479"/>
      <c r="I44" s="479"/>
      <c r="J44" s="479"/>
      <c r="K44" s="474"/>
      <c r="L44" s="899"/>
      <c r="M44" s="272"/>
      <c r="N44" s="826" t="str">
        <f t="shared" si="4"/>
        <v/>
      </c>
      <c r="O44" s="458"/>
      <c r="P44" s="534"/>
      <c r="Q44" s="479"/>
      <c r="R44" s="584"/>
      <c r="S44" s="585" t="str">
        <f t="shared" si="5"/>
        <v/>
      </c>
      <c r="T44" s="586"/>
      <c r="U44" s="587" t="str">
        <f t="shared" si="6"/>
        <v/>
      </c>
      <c r="V44" s="648"/>
      <c r="W44" s="746"/>
    </row>
    <row r="45" spans="2:38" ht="13.5" customHeight="1" x14ac:dyDescent="0.25">
      <c r="B45" s="401"/>
      <c r="D45" s="416">
        <f t="shared" si="7"/>
        <v>36</v>
      </c>
      <c r="E45" s="534"/>
      <c r="F45" s="534"/>
      <c r="G45" s="534"/>
      <c r="H45" s="479"/>
      <c r="I45" s="479"/>
      <c r="J45" s="479"/>
      <c r="K45" s="474"/>
      <c r="L45" s="899"/>
      <c r="M45" s="272"/>
      <c r="N45" s="826" t="str">
        <f t="shared" si="4"/>
        <v/>
      </c>
      <c r="O45" s="458"/>
      <c r="P45" s="534"/>
      <c r="Q45" s="479"/>
      <c r="R45" s="584"/>
      <c r="S45" s="585" t="str">
        <f t="shared" si="5"/>
        <v/>
      </c>
      <c r="T45" s="586"/>
      <c r="U45" s="587" t="str">
        <f t="shared" si="6"/>
        <v/>
      </c>
      <c r="V45" s="648"/>
      <c r="W45" s="746"/>
    </row>
    <row r="46" spans="2:38" ht="13.5" customHeight="1" x14ac:dyDescent="0.25">
      <c r="B46" s="401"/>
      <c r="D46" s="416">
        <f t="shared" si="7"/>
        <v>37</v>
      </c>
      <c r="E46" s="534"/>
      <c r="F46" s="534"/>
      <c r="G46" s="534"/>
      <c r="H46" s="479"/>
      <c r="I46" s="479"/>
      <c r="J46" s="479"/>
      <c r="K46" s="474"/>
      <c r="L46" s="899"/>
      <c r="M46" s="272"/>
      <c r="N46" s="826" t="str">
        <f t="shared" si="4"/>
        <v/>
      </c>
      <c r="O46" s="458"/>
      <c r="P46" s="534"/>
      <c r="Q46" s="479"/>
      <c r="R46" s="584"/>
      <c r="S46" s="585" t="str">
        <f t="shared" si="5"/>
        <v/>
      </c>
      <c r="T46" s="586"/>
      <c r="U46" s="587" t="str">
        <f t="shared" si="6"/>
        <v/>
      </c>
      <c r="V46" s="648"/>
      <c r="W46" s="746"/>
    </row>
    <row r="47" spans="2:38" ht="13.5" customHeight="1" x14ac:dyDescent="0.25">
      <c r="B47" s="401"/>
      <c r="D47" s="416">
        <f t="shared" si="7"/>
        <v>38</v>
      </c>
      <c r="E47" s="534"/>
      <c r="F47" s="534"/>
      <c r="G47" s="534"/>
      <c r="H47" s="479"/>
      <c r="I47" s="479"/>
      <c r="J47" s="479"/>
      <c r="K47" s="474"/>
      <c r="L47" s="899"/>
      <c r="M47" s="272"/>
      <c r="N47" s="826" t="str">
        <f t="shared" si="4"/>
        <v/>
      </c>
      <c r="O47" s="458"/>
      <c r="P47" s="534"/>
      <c r="Q47" s="479"/>
      <c r="R47" s="584"/>
      <c r="S47" s="585" t="str">
        <f t="shared" si="5"/>
        <v/>
      </c>
      <c r="T47" s="586"/>
      <c r="U47" s="587" t="str">
        <f t="shared" si="6"/>
        <v/>
      </c>
      <c r="V47" s="648"/>
      <c r="W47" s="746"/>
    </row>
    <row r="48" spans="2:38" ht="13.5" customHeight="1" x14ac:dyDescent="0.25">
      <c r="B48" s="401"/>
      <c r="D48" s="416">
        <f t="shared" si="7"/>
        <v>39</v>
      </c>
      <c r="E48" s="534"/>
      <c r="F48" s="534"/>
      <c r="G48" s="534"/>
      <c r="H48" s="479"/>
      <c r="I48" s="479"/>
      <c r="J48" s="479"/>
      <c r="K48" s="474"/>
      <c r="L48" s="899"/>
      <c r="M48" s="272"/>
      <c r="N48" s="826" t="str">
        <f t="shared" si="4"/>
        <v/>
      </c>
      <c r="O48" s="458"/>
      <c r="P48" s="534"/>
      <c r="Q48" s="479"/>
      <c r="R48" s="584"/>
      <c r="S48" s="585" t="str">
        <f t="shared" si="5"/>
        <v/>
      </c>
      <c r="T48" s="586"/>
      <c r="U48" s="587" t="str">
        <f t="shared" si="6"/>
        <v/>
      </c>
      <c r="V48" s="648"/>
      <c r="W48" s="746"/>
    </row>
    <row r="49" spans="2:23" ht="13.5" customHeight="1" x14ac:dyDescent="0.25">
      <c r="B49" s="401"/>
      <c r="D49" s="416">
        <f t="shared" si="7"/>
        <v>40</v>
      </c>
      <c r="E49" s="534"/>
      <c r="F49" s="534"/>
      <c r="G49" s="534"/>
      <c r="H49" s="479"/>
      <c r="I49" s="479"/>
      <c r="J49" s="479"/>
      <c r="K49" s="474"/>
      <c r="L49" s="899"/>
      <c r="M49" s="272"/>
      <c r="N49" s="826" t="str">
        <f t="shared" si="4"/>
        <v/>
      </c>
      <c r="O49" s="458"/>
      <c r="P49" s="534"/>
      <c r="Q49" s="479"/>
      <c r="R49" s="584"/>
      <c r="S49" s="585" t="str">
        <f t="shared" si="5"/>
        <v/>
      </c>
      <c r="T49" s="586"/>
      <c r="U49" s="587" t="str">
        <f t="shared" si="6"/>
        <v/>
      </c>
      <c r="V49" s="648"/>
      <c r="W49" s="746"/>
    </row>
    <row r="50" spans="2:23" ht="13.5" customHeight="1" x14ac:dyDescent="0.25">
      <c r="B50" s="401"/>
      <c r="D50" s="416">
        <f t="shared" si="7"/>
        <v>41</v>
      </c>
      <c r="E50" s="534"/>
      <c r="F50" s="534"/>
      <c r="G50" s="534"/>
      <c r="H50" s="479"/>
      <c r="I50" s="479"/>
      <c r="J50" s="479"/>
      <c r="K50" s="474"/>
      <c r="L50" s="899"/>
      <c r="M50" s="272"/>
      <c r="N50" s="826" t="str">
        <f t="shared" si="4"/>
        <v/>
      </c>
      <c r="O50" s="458"/>
      <c r="P50" s="903"/>
      <c r="Q50" s="479"/>
      <c r="R50" s="584"/>
      <c r="S50" s="585" t="str">
        <f t="shared" si="5"/>
        <v/>
      </c>
      <c r="T50" s="586"/>
      <c r="U50" s="587" t="str">
        <f t="shared" si="6"/>
        <v/>
      </c>
      <c r="V50" s="648"/>
      <c r="W50" s="746"/>
    </row>
    <row r="51" spans="2:23" ht="13.5" customHeight="1" x14ac:dyDescent="0.25">
      <c r="B51" s="401"/>
      <c r="D51" s="416">
        <f t="shared" si="7"/>
        <v>42</v>
      </c>
      <c r="E51" s="534"/>
      <c r="F51" s="534"/>
      <c r="G51" s="534"/>
      <c r="H51" s="479"/>
      <c r="I51" s="479"/>
      <c r="J51" s="479"/>
      <c r="K51" s="474"/>
      <c r="L51" s="899"/>
      <c r="M51" s="272"/>
      <c r="N51" s="826" t="str">
        <f t="shared" si="4"/>
        <v/>
      </c>
      <c r="O51" s="458"/>
      <c r="P51" s="534"/>
      <c r="Q51" s="479"/>
      <c r="R51" s="584"/>
      <c r="S51" s="585" t="str">
        <f t="shared" si="5"/>
        <v/>
      </c>
      <c r="T51" s="586"/>
      <c r="U51" s="587" t="str">
        <f t="shared" si="6"/>
        <v/>
      </c>
      <c r="V51" s="648"/>
      <c r="W51" s="746"/>
    </row>
    <row r="52" spans="2:23" ht="13.5" customHeight="1" x14ac:dyDescent="0.25">
      <c r="B52" s="401"/>
      <c r="D52" s="416">
        <f t="shared" si="7"/>
        <v>43</v>
      </c>
      <c r="E52" s="534"/>
      <c r="F52" s="534"/>
      <c r="G52" s="534"/>
      <c r="H52" s="479"/>
      <c r="I52" s="479"/>
      <c r="J52" s="479"/>
      <c r="K52" s="474"/>
      <c r="L52" s="899"/>
      <c r="M52" s="272"/>
      <c r="N52" s="826" t="str">
        <f t="shared" si="4"/>
        <v/>
      </c>
      <c r="O52" s="458"/>
      <c r="P52" s="534"/>
      <c r="Q52" s="479"/>
      <c r="R52" s="584"/>
      <c r="S52" s="585" t="str">
        <f t="shared" si="5"/>
        <v/>
      </c>
      <c r="T52" s="586"/>
      <c r="U52" s="587" t="str">
        <f t="shared" si="6"/>
        <v/>
      </c>
      <c r="V52" s="648"/>
      <c r="W52" s="746"/>
    </row>
    <row r="53" spans="2:23" ht="13.5" customHeight="1" x14ac:dyDescent="0.25">
      <c r="B53" s="401"/>
      <c r="D53" s="416">
        <f t="shared" si="7"/>
        <v>44</v>
      </c>
      <c r="E53" s="534"/>
      <c r="F53" s="534"/>
      <c r="G53" s="534"/>
      <c r="H53" s="479"/>
      <c r="I53" s="479"/>
      <c r="J53" s="479"/>
      <c r="K53" s="474"/>
      <c r="L53" s="899"/>
      <c r="M53" s="272"/>
      <c r="N53" s="826" t="str">
        <f t="shared" si="4"/>
        <v/>
      </c>
      <c r="O53" s="458"/>
      <c r="P53" s="534"/>
      <c r="Q53" s="479"/>
      <c r="R53" s="584"/>
      <c r="S53" s="585" t="str">
        <f t="shared" si="5"/>
        <v/>
      </c>
      <c r="T53" s="586"/>
      <c r="U53" s="587" t="str">
        <f t="shared" si="6"/>
        <v/>
      </c>
      <c r="V53" s="648"/>
      <c r="W53" s="746"/>
    </row>
    <row r="54" spans="2:23" ht="13.5" customHeight="1" x14ac:dyDescent="0.25">
      <c r="B54" s="401"/>
      <c r="D54" s="416">
        <f t="shared" si="7"/>
        <v>45</v>
      </c>
      <c r="E54" s="534"/>
      <c r="F54" s="534"/>
      <c r="G54" s="534"/>
      <c r="H54" s="479"/>
      <c r="I54" s="479"/>
      <c r="J54" s="479"/>
      <c r="K54" s="474"/>
      <c r="L54" s="899"/>
      <c r="M54" s="272"/>
      <c r="N54" s="826" t="str">
        <f t="shared" si="4"/>
        <v/>
      </c>
      <c r="O54" s="458"/>
      <c r="P54" s="534"/>
      <c r="Q54" s="479"/>
      <c r="R54" s="584"/>
      <c r="S54" s="585" t="str">
        <f t="shared" si="5"/>
        <v/>
      </c>
      <c r="T54" s="586"/>
      <c r="U54" s="587" t="str">
        <f t="shared" si="6"/>
        <v/>
      </c>
      <c r="V54" s="648"/>
      <c r="W54" s="746"/>
    </row>
    <row r="55" spans="2:23" ht="13.5" customHeight="1" x14ac:dyDescent="0.25">
      <c r="B55" s="401"/>
      <c r="D55" s="416">
        <f t="shared" si="7"/>
        <v>46</v>
      </c>
      <c r="E55" s="534"/>
      <c r="F55" s="534"/>
      <c r="G55" s="534"/>
      <c r="H55" s="479"/>
      <c r="I55" s="479"/>
      <c r="J55" s="479"/>
      <c r="K55" s="474"/>
      <c r="L55" s="899"/>
      <c r="M55" s="272"/>
      <c r="N55" s="826" t="str">
        <f t="shared" si="4"/>
        <v/>
      </c>
      <c r="O55" s="458"/>
      <c r="P55" s="534"/>
      <c r="Q55" s="479"/>
      <c r="R55" s="584"/>
      <c r="S55" s="585" t="str">
        <f t="shared" si="5"/>
        <v/>
      </c>
      <c r="T55" s="586"/>
      <c r="U55" s="587" t="str">
        <f t="shared" si="6"/>
        <v/>
      </c>
      <c r="V55" s="648"/>
      <c r="W55" s="746"/>
    </row>
    <row r="56" spans="2:23" ht="13.5" customHeight="1" x14ac:dyDescent="0.25">
      <c r="B56" s="401"/>
      <c r="D56" s="416">
        <f t="shared" si="7"/>
        <v>47</v>
      </c>
      <c r="E56" s="534"/>
      <c r="F56" s="534"/>
      <c r="G56" s="534"/>
      <c r="H56" s="479"/>
      <c r="I56" s="479"/>
      <c r="J56" s="479"/>
      <c r="K56" s="474"/>
      <c r="L56" s="899"/>
      <c r="M56" s="272"/>
      <c r="N56" s="826" t="str">
        <f t="shared" si="4"/>
        <v/>
      </c>
      <c r="O56" s="458"/>
      <c r="P56" s="534"/>
      <c r="Q56" s="479"/>
      <c r="R56" s="584"/>
      <c r="S56" s="585" t="str">
        <f t="shared" si="5"/>
        <v/>
      </c>
      <c r="T56" s="586"/>
      <c r="U56" s="587" t="str">
        <f t="shared" si="6"/>
        <v/>
      </c>
      <c r="V56" s="648"/>
      <c r="W56" s="746"/>
    </row>
    <row r="57" spans="2:23" ht="13.5" customHeight="1" x14ac:dyDescent="0.25">
      <c r="B57" s="401"/>
      <c r="D57" s="416">
        <f t="shared" si="7"/>
        <v>48</v>
      </c>
      <c r="E57" s="534"/>
      <c r="F57" s="534"/>
      <c r="G57" s="534"/>
      <c r="H57" s="479"/>
      <c r="I57" s="479"/>
      <c r="J57" s="479"/>
      <c r="K57" s="474"/>
      <c r="L57" s="899"/>
      <c r="M57" s="272"/>
      <c r="N57" s="826" t="str">
        <f t="shared" si="4"/>
        <v/>
      </c>
      <c r="O57" s="458"/>
      <c r="P57" s="534"/>
      <c r="Q57" s="479"/>
      <c r="R57" s="584"/>
      <c r="S57" s="585" t="str">
        <f t="shared" si="5"/>
        <v/>
      </c>
      <c r="T57" s="586"/>
      <c r="U57" s="587" t="str">
        <f t="shared" si="6"/>
        <v/>
      </c>
      <c r="V57" s="648"/>
      <c r="W57" s="746"/>
    </row>
    <row r="58" spans="2:23" ht="13.5" customHeight="1" x14ac:dyDescent="0.25">
      <c r="B58" s="401"/>
      <c r="D58" s="416">
        <f t="shared" si="7"/>
        <v>49</v>
      </c>
      <c r="E58" s="534"/>
      <c r="F58" s="534"/>
      <c r="G58" s="534"/>
      <c r="H58" s="479"/>
      <c r="I58" s="479"/>
      <c r="J58" s="479"/>
      <c r="K58" s="474"/>
      <c r="L58" s="899"/>
      <c r="M58" s="272"/>
      <c r="N58" s="826" t="str">
        <f t="shared" si="4"/>
        <v/>
      </c>
      <c r="O58" s="458"/>
      <c r="P58" s="534"/>
      <c r="Q58" s="479"/>
      <c r="R58" s="584"/>
      <c r="S58" s="585" t="str">
        <f t="shared" si="5"/>
        <v/>
      </c>
      <c r="T58" s="586"/>
      <c r="U58" s="587" t="str">
        <f t="shared" si="6"/>
        <v/>
      </c>
      <c r="V58" s="648"/>
      <c r="W58" s="746"/>
    </row>
    <row r="59" spans="2:23" ht="13.5" customHeight="1" x14ac:dyDescent="0.25">
      <c r="B59" s="401"/>
      <c r="D59" s="416">
        <f t="shared" si="7"/>
        <v>50</v>
      </c>
      <c r="E59" s="534"/>
      <c r="F59" s="534"/>
      <c r="G59" s="534"/>
      <c r="H59" s="479"/>
      <c r="I59" s="479"/>
      <c r="J59" s="479"/>
      <c r="K59" s="474"/>
      <c r="L59" s="899"/>
      <c r="M59" s="272"/>
      <c r="N59" s="826" t="str">
        <f t="shared" si="4"/>
        <v/>
      </c>
      <c r="O59" s="458"/>
      <c r="P59" s="534"/>
      <c r="Q59" s="479"/>
      <c r="R59" s="584"/>
      <c r="S59" s="585" t="str">
        <f t="shared" si="5"/>
        <v/>
      </c>
      <c r="T59" s="586"/>
      <c r="U59" s="587" t="str">
        <f t="shared" si="6"/>
        <v/>
      </c>
      <c r="V59" s="648"/>
      <c r="W59" s="746"/>
    </row>
    <row r="60" spans="2:23" ht="13.5" customHeight="1" x14ac:dyDescent="0.25">
      <c r="B60" s="401"/>
      <c r="D60" s="416">
        <f t="shared" si="7"/>
        <v>51</v>
      </c>
      <c r="E60" s="534"/>
      <c r="F60" s="534"/>
      <c r="G60" s="534"/>
      <c r="H60" s="479"/>
      <c r="I60" s="479"/>
      <c r="J60" s="479"/>
      <c r="K60" s="474"/>
      <c r="L60" s="899"/>
      <c r="M60" s="272"/>
      <c r="N60" s="826" t="str">
        <f t="shared" si="4"/>
        <v/>
      </c>
      <c r="O60" s="458"/>
      <c r="P60" s="534"/>
      <c r="Q60" s="479"/>
      <c r="R60" s="584"/>
      <c r="S60" s="585" t="str">
        <f t="shared" si="5"/>
        <v/>
      </c>
      <c r="T60" s="586"/>
      <c r="U60" s="587" t="str">
        <f t="shared" si="6"/>
        <v/>
      </c>
      <c r="V60" s="648"/>
      <c r="W60" s="746"/>
    </row>
    <row r="61" spans="2:23" ht="13.5" customHeight="1" x14ac:dyDescent="0.25">
      <c r="B61" s="401"/>
      <c r="D61" s="416">
        <f t="shared" si="7"/>
        <v>52</v>
      </c>
      <c r="E61" s="534"/>
      <c r="F61" s="534"/>
      <c r="G61" s="534"/>
      <c r="H61" s="479"/>
      <c r="I61" s="479"/>
      <c r="J61" s="479"/>
      <c r="K61" s="474"/>
      <c r="L61" s="899"/>
      <c r="M61" s="272"/>
      <c r="N61" s="826" t="str">
        <f t="shared" si="4"/>
        <v/>
      </c>
      <c r="O61" s="458"/>
      <c r="P61" s="534"/>
      <c r="Q61" s="479"/>
      <c r="R61" s="584"/>
      <c r="S61" s="585" t="str">
        <f t="shared" si="5"/>
        <v/>
      </c>
      <c r="T61" s="586"/>
      <c r="U61" s="587" t="str">
        <f t="shared" si="6"/>
        <v/>
      </c>
      <c r="V61" s="648"/>
      <c r="W61" s="746"/>
    </row>
    <row r="62" spans="2:23" ht="13.5" customHeight="1" x14ac:dyDescent="0.25">
      <c r="B62" s="401"/>
      <c r="D62" s="416">
        <f t="shared" si="7"/>
        <v>53</v>
      </c>
      <c r="E62" s="534"/>
      <c r="F62" s="534"/>
      <c r="G62" s="534"/>
      <c r="H62" s="479"/>
      <c r="I62" s="479"/>
      <c r="J62" s="479"/>
      <c r="K62" s="474"/>
      <c r="L62" s="899"/>
      <c r="M62" s="272"/>
      <c r="N62" s="826" t="str">
        <f t="shared" si="4"/>
        <v/>
      </c>
      <c r="O62" s="458"/>
      <c r="P62" s="534"/>
      <c r="Q62" s="479"/>
      <c r="R62" s="584"/>
      <c r="S62" s="585" t="str">
        <f t="shared" si="5"/>
        <v/>
      </c>
      <c r="T62" s="586"/>
      <c r="U62" s="587" t="str">
        <f t="shared" si="6"/>
        <v/>
      </c>
      <c r="V62" s="648"/>
      <c r="W62" s="746"/>
    </row>
    <row r="63" spans="2:23" ht="13.5" customHeight="1" x14ac:dyDescent="0.25">
      <c r="B63" s="401"/>
      <c r="D63" s="416">
        <f t="shared" si="7"/>
        <v>54</v>
      </c>
      <c r="E63" s="534"/>
      <c r="F63" s="534"/>
      <c r="G63" s="534"/>
      <c r="H63" s="479"/>
      <c r="I63" s="479"/>
      <c r="J63" s="479"/>
      <c r="K63" s="474"/>
      <c r="L63" s="899"/>
      <c r="M63" s="272"/>
      <c r="N63" s="826" t="str">
        <f t="shared" si="4"/>
        <v/>
      </c>
      <c r="O63" s="458"/>
      <c r="P63" s="534"/>
      <c r="Q63" s="479"/>
      <c r="R63" s="584"/>
      <c r="S63" s="585" t="str">
        <f t="shared" si="5"/>
        <v/>
      </c>
      <c r="T63" s="586"/>
      <c r="U63" s="587" t="str">
        <f t="shared" si="6"/>
        <v/>
      </c>
      <c r="V63" s="648"/>
      <c r="W63" s="746"/>
    </row>
    <row r="64" spans="2:23" ht="13.5" customHeight="1" x14ac:dyDescent="0.25">
      <c r="B64" s="401"/>
      <c r="D64" s="416">
        <f t="shared" si="7"/>
        <v>55</v>
      </c>
      <c r="E64" s="534"/>
      <c r="F64" s="534"/>
      <c r="G64" s="534"/>
      <c r="H64" s="479"/>
      <c r="I64" s="479"/>
      <c r="J64" s="479"/>
      <c r="K64" s="474"/>
      <c r="L64" s="899"/>
      <c r="M64" s="272"/>
      <c r="N64" s="826" t="str">
        <f t="shared" si="4"/>
        <v/>
      </c>
      <c r="O64" s="458"/>
      <c r="P64" s="534"/>
      <c r="Q64" s="479"/>
      <c r="R64" s="584"/>
      <c r="S64" s="585" t="str">
        <f t="shared" si="5"/>
        <v/>
      </c>
      <c r="T64" s="586"/>
      <c r="U64" s="587" t="str">
        <f t="shared" si="6"/>
        <v/>
      </c>
      <c r="V64" s="648"/>
      <c r="W64" s="746"/>
    </row>
    <row r="65" spans="2:38" ht="13.5" customHeight="1" x14ac:dyDescent="0.25">
      <c r="B65" s="401"/>
      <c r="D65" s="416">
        <f t="shared" si="7"/>
        <v>56</v>
      </c>
      <c r="E65" s="534"/>
      <c r="F65" s="534"/>
      <c r="G65" s="534"/>
      <c r="H65" s="479"/>
      <c r="I65" s="479"/>
      <c r="J65" s="479"/>
      <c r="K65" s="474"/>
      <c r="L65" s="899"/>
      <c r="M65" s="272"/>
      <c r="N65" s="826" t="str">
        <f t="shared" si="4"/>
        <v/>
      </c>
      <c r="O65" s="458"/>
      <c r="P65" s="534"/>
      <c r="Q65" s="479"/>
      <c r="R65" s="584"/>
      <c r="S65" s="585" t="str">
        <f t="shared" si="5"/>
        <v/>
      </c>
      <c r="T65" s="586"/>
      <c r="U65" s="587" t="str">
        <f t="shared" si="6"/>
        <v/>
      </c>
      <c r="V65" s="648"/>
      <c r="W65" s="746"/>
    </row>
    <row r="66" spans="2:38" ht="13.5" customHeight="1" x14ac:dyDescent="0.25">
      <c r="B66" s="401"/>
      <c r="D66" s="416">
        <f t="shared" si="7"/>
        <v>57</v>
      </c>
      <c r="E66" s="534"/>
      <c r="F66" s="534"/>
      <c r="G66" s="534"/>
      <c r="H66" s="479"/>
      <c r="I66" s="479"/>
      <c r="J66" s="479"/>
      <c r="K66" s="474"/>
      <c r="L66" s="899"/>
      <c r="M66" s="272"/>
      <c r="N66" s="826" t="str">
        <f t="shared" si="4"/>
        <v/>
      </c>
      <c r="O66" s="458"/>
      <c r="P66" s="534"/>
      <c r="Q66" s="479"/>
      <c r="R66" s="584"/>
      <c r="S66" s="585" t="str">
        <f t="shared" si="5"/>
        <v/>
      </c>
      <c r="T66" s="586"/>
      <c r="U66" s="587" t="str">
        <f t="shared" si="6"/>
        <v/>
      </c>
      <c r="V66" s="648"/>
      <c r="W66" s="746"/>
    </row>
    <row r="67" spans="2:38" ht="13.5" customHeight="1" x14ac:dyDescent="0.25">
      <c r="B67" s="401"/>
      <c r="D67" s="416">
        <f t="shared" si="7"/>
        <v>58</v>
      </c>
      <c r="E67" s="534"/>
      <c r="F67" s="534"/>
      <c r="G67" s="534"/>
      <c r="H67" s="479"/>
      <c r="I67" s="479"/>
      <c r="J67" s="479"/>
      <c r="K67" s="474"/>
      <c r="L67" s="899"/>
      <c r="M67" s="272"/>
      <c r="N67" s="826" t="str">
        <f t="shared" si="4"/>
        <v/>
      </c>
      <c r="O67" s="458"/>
      <c r="P67" s="534"/>
      <c r="Q67" s="479"/>
      <c r="R67" s="584"/>
      <c r="S67" s="585" t="str">
        <f t="shared" si="5"/>
        <v/>
      </c>
      <c r="T67" s="586"/>
      <c r="U67" s="587" t="str">
        <f t="shared" si="6"/>
        <v/>
      </c>
      <c r="V67" s="648"/>
      <c r="W67" s="746"/>
    </row>
    <row r="68" spans="2:38" ht="13.5" customHeight="1" x14ac:dyDescent="0.25">
      <c r="B68" s="401"/>
      <c r="D68" s="416">
        <f t="shared" si="7"/>
        <v>59</v>
      </c>
      <c r="E68" s="534"/>
      <c r="F68" s="534"/>
      <c r="G68" s="534"/>
      <c r="H68" s="479"/>
      <c r="I68" s="479"/>
      <c r="J68" s="479"/>
      <c r="K68" s="474"/>
      <c r="L68" s="899"/>
      <c r="M68" s="272"/>
      <c r="N68" s="826" t="str">
        <f t="shared" si="4"/>
        <v/>
      </c>
      <c r="O68" s="458"/>
      <c r="P68" s="534"/>
      <c r="Q68" s="479"/>
      <c r="R68" s="584"/>
      <c r="S68" s="585" t="str">
        <f t="shared" si="5"/>
        <v/>
      </c>
      <c r="T68" s="586"/>
      <c r="U68" s="587" t="str">
        <f t="shared" si="6"/>
        <v/>
      </c>
      <c r="V68" s="648"/>
      <c r="W68" s="746"/>
    </row>
    <row r="69" spans="2:38" ht="13.5" customHeight="1" x14ac:dyDescent="0.25">
      <c r="B69" s="401"/>
      <c r="D69" s="416">
        <f t="shared" si="7"/>
        <v>60</v>
      </c>
      <c r="E69" s="534"/>
      <c r="F69" s="534"/>
      <c r="G69" s="534"/>
      <c r="H69" s="479"/>
      <c r="I69" s="479"/>
      <c r="J69" s="479"/>
      <c r="K69" s="474"/>
      <c r="L69" s="899"/>
      <c r="M69" s="272"/>
      <c r="N69" s="826" t="str">
        <f t="shared" si="4"/>
        <v/>
      </c>
      <c r="O69" s="458"/>
      <c r="P69" s="534"/>
      <c r="Q69" s="479"/>
      <c r="R69" s="584"/>
      <c r="S69" s="585" t="str">
        <f t="shared" si="5"/>
        <v/>
      </c>
      <c r="T69" s="586"/>
      <c r="U69" s="587" t="str">
        <f t="shared" si="6"/>
        <v/>
      </c>
      <c r="V69" s="648"/>
      <c r="W69" s="746"/>
    </row>
    <row r="70" spans="2:38" ht="13.5" customHeight="1" x14ac:dyDescent="0.25">
      <c r="B70" s="401"/>
      <c r="D70" s="416">
        <f t="shared" si="7"/>
        <v>61</v>
      </c>
      <c r="E70" s="534"/>
      <c r="F70" s="534"/>
      <c r="G70" s="534"/>
      <c r="H70" s="479"/>
      <c r="I70" s="479"/>
      <c r="J70" s="479"/>
      <c r="K70" s="474"/>
      <c r="L70" s="899"/>
      <c r="M70" s="272"/>
      <c r="N70" s="826" t="str">
        <f t="shared" si="4"/>
        <v/>
      </c>
      <c r="O70" s="458"/>
      <c r="P70" s="534"/>
      <c r="Q70" s="479"/>
      <c r="R70" s="584"/>
      <c r="S70" s="585" t="str">
        <f t="shared" ref="S70:S189" si="8">IF(OR(M70="",K70=""),"",J70*K70/1000000*Q70*R70)</f>
        <v/>
      </c>
      <c r="T70" s="586"/>
      <c r="U70" s="587" t="str">
        <f t="shared" ref="U70:U189" si="9">IF(T70="",S70,T70)</f>
        <v/>
      </c>
      <c r="V70" s="648"/>
      <c r="W70" s="746"/>
      <c r="AL70" s="562"/>
    </row>
    <row r="71" spans="2:38" ht="13.5" customHeight="1" x14ac:dyDescent="0.25">
      <c r="B71" s="401"/>
      <c r="D71" s="416">
        <f t="shared" ref="D71:D99" si="10">D70+1</f>
        <v>62</v>
      </c>
      <c r="E71" s="534"/>
      <c r="F71" s="534"/>
      <c r="G71" s="534"/>
      <c r="H71" s="479"/>
      <c r="I71" s="479"/>
      <c r="J71" s="479"/>
      <c r="K71" s="474"/>
      <c r="L71" s="899"/>
      <c r="M71" s="272"/>
      <c r="N71" s="826" t="str">
        <f t="shared" si="4"/>
        <v/>
      </c>
      <c r="O71" s="458"/>
      <c r="P71" s="534"/>
      <c r="Q71" s="479"/>
      <c r="R71" s="584"/>
      <c r="S71" s="585" t="str">
        <f t="shared" si="8"/>
        <v/>
      </c>
      <c r="T71" s="586"/>
      <c r="U71" s="587" t="str">
        <f t="shared" si="9"/>
        <v/>
      </c>
      <c r="V71" s="648"/>
      <c r="W71" s="746"/>
    </row>
    <row r="72" spans="2:38" ht="13.5" customHeight="1" x14ac:dyDescent="0.25">
      <c r="B72" s="401"/>
      <c r="D72" s="416">
        <f t="shared" si="10"/>
        <v>63</v>
      </c>
      <c r="E72" s="534"/>
      <c r="F72" s="534"/>
      <c r="G72" s="534"/>
      <c r="H72" s="479"/>
      <c r="I72" s="479"/>
      <c r="J72" s="479"/>
      <c r="K72" s="474"/>
      <c r="L72" s="899"/>
      <c r="M72" s="272"/>
      <c r="N72" s="826" t="str">
        <f t="shared" si="4"/>
        <v/>
      </c>
      <c r="O72" s="458"/>
      <c r="P72" s="534"/>
      <c r="Q72" s="479"/>
      <c r="R72" s="584"/>
      <c r="S72" s="585" t="str">
        <f t="shared" si="8"/>
        <v/>
      </c>
      <c r="T72" s="586"/>
      <c r="U72" s="587" t="str">
        <f t="shared" si="9"/>
        <v/>
      </c>
      <c r="V72" s="648"/>
      <c r="W72" s="746"/>
    </row>
    <row r="73" spans="2:38" ht="13.5" customHeight="1" x14ac:dyDescent="0.25">
      <c r="B73" s="401"/>
      <c r="D73" s="416">
        <f t="shared" si="10"/>
        <v>64</v>
      </c>
      <c r="E73" s="534"/>
      <c r="F73" s="534"/>
      <c r="G73" s="534"/>
      <c r="H73" s="479"/>
      <c r="I73" s="479"/>
      <c r="J73" s="479"/>
      <c r="K73" s="474"/>
      <c r="L73" s="899"/>
      <c r="M73" s="272"/>
      <c r="N73" s="826" t="str">
        <f t="shared" si="4"/>
        <v/>
      </c>
      <c r="O73" s="458"/>
      <c r="P73" s="534"/>
      <c r="Q73" s="479"/>
      <c r="R73" s="584"/>
      <c r="S73" s="585" t="str">
        <f t="shared" si="8"/>
        <v/>
      </c>
      <c r="T73" s="586"/>
      <c r="U73" s="587" t="str">
        <f t="shared" si="9"/>
        <v/>
      </c>
      <c r="V73" s="648"/>
      <c r="W73" s="746"/>
    </row>
    <row r="74" spans="2:38" ht="13.5" customHeight="1" x14ac:dyDescent="0.25">
      <c r="B74" s="401"/>
      <c r="D74" s="416">
        <f t="shared" si="10"/>
        <v>65</v>
      </c>
      <c r="E74" s="534"/>
      <c r="F74" s="534"/>
      <c r="G74" s="534"/>
      <c r="H74" s="479"/>
      <c r="I74" s="479"/>
      <c r="J74" s="479"/>
      <c r="K74" s="474"/>
      <c r="L74" s="899"/>
      <c r="M74" s="272"/>
      <c r="N74" s="826" t="str">
        <f t="shared" si="4"/>
        <v/>
      </c>
      <c r="O74" s="458"/>
      <c r="P74" s="534"/>
      <c r="Q74" s="479"/>
      <c r="R74" s="584"/>
      <c r="S74" s="585" t="str">
        <f t="shared" si="8"/>
        <v/>
      </c>
      <c r="T74" s="586"/>
      <c r="U74" s="587" t="str">
        <f t="shared" si="9"/>
        <v/>
      </c>
      <c r="V74" s="648"/>
      <c r="W74" s="746"/>
    </row>
    <row r="75" spans="2:38" ht="13.5" customHeight="1" x14ac:dyDescent="0.25">
      <c r="B75" s="401"/>
      <c r="D75" s="416">
        <f t="shared" si="10"/>
        <v>66</v>
      </c>
      <c r="E75" s="534"/>
      <c r="F75" s="534"/>
      <c r="G75" s="534"/>
      <c r="H75" s="479"/>
      <c r="I75" s="479"/>
      <c r="J75" s="479"/>
      <c r="K75" s="474"/>
      <c r="L75" s="899"/>
      <c r="M75" s="272"/>
      <c r="N75" s="826" t="str">
        <f t="shared" ref="N75:N138" si="11">IF(M75="","",IF(HLOOKUP(M75,$AA$4:$AO$6,$Z$6+1,FALSE)&lt;0.8,0,HLOOKUP(M75,$AA$4:$AO$6,$Z$6+1,FALSE)))</f>
        <v/>
      </c>
      <c r="O75" s="458"/>
      <c r="P75" s="534"/>
      <c r="Q75" s="479"/>
      <c r="R75" s="584"/>
      <c r="S75" s="585" t="str">
        <f t="shared" si="8"/>
        <v/>
      </c>
      <c r="T75" s="586"/>
      <c r="U75" s="587" t="str">
        <f t="shared" si="9"/>
        <v/>
      </c>
      <c r="V75" s="648"/>
      <c r="W75" s="746"/>
    </row>
    <row r="76" spans="2:38" ht="13.5" customHeight="1" x14ac:dyDescent="0.25">
      <c r="B76" s="401"/>
      <c r="D76" s="416">
        <f t="shared" si="10"/>
        <v>67</v>
      </c>
      <c r="E76" s="534"/>
      <c r="F76" s="534"/>
      <c r="G76" s="534"/>
      <c r="H76" s="479"/>
      <c r="I76" s="479"/>
      <c r="J76" s="479"/>
      <c r="K76" s="474"/>
      <c r="L76" s="899"/>
      <c r="M76" s="272"/>
      <c r="N76" s="826" t="str">
        <f t="shared" si="11"/>
        <v/>
      </c>
      <c r="O76" s="458"/>
      <c r="P76" s="534"/>
      <c r="Q76" s="479"/>
      <c r="R76" s="584"/>
      <c r="S76" s="585" t="str">
        <f t="shared" si="8"/>
        <v/>
      </c>
      <c r="T76" s="586"/>
      <c r="U76" s="587" t="str">
        <f t="shared" si="9"/>
        <v/>
      </c>
      <c r="V76" s="648"/>
      <c r="W76" s="746"/>
    </row>
    <row r="77" spans="2:38" ht="13.5" customHeight="1" x14ac:dyDescent="0.25">
      <c r="B77" s="401"/>
      <c r="D77" s="416">
        <f t="shared" si="10"/>
        <v>68</v>
      </c>
      <c r="E77" s="534"/>
      <c r="F77" s="534"/>
      <c r="G77" s="534"/>
      <c r="H77" s="479"/>
      <c r="I77" s="479"/>
      <c r="J77" s="479"/>
      <c r="K77" s="474"/>
      <c r="L77" s="899"/>
      <c r="M77" s="272"/>
      <c r="N77" s="826" t="str">
        <f t="shared" si="11"/>
        <v/>
      </c>
      <c r="O77" s="458"/>
      <c r="P77" s="534"/>
      <c r="Q77" s="479"/>
      <c r="R77" s="584"/>
      <c r="S77" s="585" t="str">
        <f t="shared" si="8"/>
        <v/>
      </c>
      <c r="T77" s="586"/>
      <c r="U77" s="587" t="str">
        <f t="shared" si="9"/>
        <v/>
      </c>
      <c r="V77" s="648"/>
      <c r="W77" s="746"/>
    </row>
    <row r="78" spans="2:38" ht="13.5" customHeight="1" x14ac:dyDescent="0.25">
      <c r="B78" s="401"/>
      <c r="D78" s="416">
        <f t="shared" si="10"/>
        <v>69</v>
      </c>
      <c r="E78" s="534"/>
      <c r="F78" s="534"/>
      <c r="G78" s="534"/>
      <c r="H78" s="479"/>
      <c r="I78" s="479"/>
      <c r="J78" s="479"/>
      <c r="K78" s="474"/>
      <c r="L78" s="899"/>
      <c r="M78" s="272"/>
      <c r="N78" s="826" t="str">
        <f t="shared" si="11"/>
        <v/>
      </c>
      <c r="O78" s="458"/>
      <c r="P78" s="534"/>
      <c r="Q78" s="479"/>
      <c r="R78" s="584"/>
      <c r="S78" s="585" t="str">
        <f t="shared" si="8"/>
        <v/>
      </c>
      <c r="T78" s="586"/>
      <c r="U78" s="587" t="str">
        <f t="shared" si="9"/>
        <v/>
      </c>
      <c r="V78" s="648"/>
      <c r="W78" s="746"/>
    </row>
    <row r="79" spans="2:38" ht="13.5" customHeight="1" x14ac:dyDescent="0.25">
      <c r="B79" s="401"/>
      <c r="D79" s="416">
        <f t="shared" si="10"/>
        <v>70</v>
      </c>
      <c r="E79" s="534"/>
      <c r="F79" s="534"/>
      <c r="G79" s="534"/>
      <c r="H79" s="479"/>
      <c r="I79" s="479"/>
      <c r="J79" s="479"/>
      <c r="K79" s="474"/>
      <c r="L79" s="899"/>
      <c r="M79" s="272"/>
      <c r="N79" s="826" t="str">
        <f t="shared" si="11"/>
        <v/>
      </c>
      <c r="O79" s="458"/>
      <c r="P79" s="534"/>
      <c r="Q79" s="479"/>
      <c r="R79" s="584"/>
      <c r="S79" s="585" t="str">
        <f t="shared" si="8"/>
        <v/>
      </c>
      <c r="T79" s="586"/>
      <c r="U79" s="587" t="str">
        <f t="shared" si="9"/>
        <v/>
      </c>
      <c r="V79" s="648"/>
      <c r="W79" s="746"/>
    </row>
    <row r="80" spans="2:38" ht="13.5" customHeight="1" x14ac:dyDescent="0.25">
      <c r="B80" s="401"/>
      <c r="D80" s="416">
        <f t="shared" si="10"/>
        <v>71</v>
      </c>
      <c r="E80" s="534"/>
      <c r="F80" s="534"/>
      <c r="G80" s="534"/>
      <c r="H80" s="479"/>
      <c r="I80" s="479"/>
      <c r="J80" s="479"/>
      <c r="K80" s="474"/>
      <c r="L80" s="899"/>
      <c r="M80" s="272"/>
      <c r="N80" s="826" t="str">
        <f t="shared" si="11"/>
        <v/>
      </c>
      <c r="O80" s="458"/>
      <c r="P80" s="903"/>
      <c r="Q80" s="479"/>
      <c r="R80" s="584"/>
      <c r="S80" s="585" t="str">
        <f t="shared" si="8"/>
        <v/>
      </c>
      <c r="T80" s="586"/>
      <c r="U80" s="587" t="str">
        <f t="shared" si="9"/>
        <v/>
      </c>
      <c r="V80" s="648"/>
      <c r="W80" s="746"/>
    </row>
    <row r="81" spans="2:23" ht="13.5" customHeight="1" x14ac:dyDescent="0.25">
      <c r="B81" s="401"/>
      <c r="D81" s="416">
        <f t="shared" si="10"/>
        <v>72</v>
      </c>
      <c r="E81" s="534"/>
      <c r="F81" s="534"/>
      <c r="G81" s="534"/>
      <c r="H81" s="479"/>
      <c r="I81" s="479"/>
      <c r="J81" s="479"/>
      <c r="K81" s="474"/>
      <c r="L81" s="899"/>
      <c r="M81" s="272"/>
      <c r="N81" s="826" t="str">
        <f t="shared" si="11"/>
        <v/>
      </c>
      <c r="O81" s="458"/>
      <c r="P81" s="534"/>
      <c r="Q81" s="479"/>
      <c r="R81" s="584"/>
      <c r="S81" s="585" t="str">
        <f t="shared" si="8"/>
        <v/>
      </c>
      <c r="T81" s="586"/>
      <c r="U81" s="587" t="str">
        <f t="shared" si="9"/>
        <v/>
      </c>
      <c r="V81" s="648"/>
      <c r="W81" s="746"/>
    </row>
    <row r="82" spans="2:23" ht="13.5" customHeight="1" x14ac:dyDescent="0.25">
      <c r="B82" s="401"/>
      <c r="D82" s="416">
        <f t="shared" si="10"/>
        <v>73</v>
      </c>
      <c r="E82" s="534"/>
      <c r="F82" s="534"/>
      <c r="G82" s="534"/>
      <c r="H82" s="479"/>
      <c r="I82" s="479"/>
      <c r="J82" s="479"/>
      <c r="K82" s="474"/>
      <c r="L82" s="899"/>
      <c r="M82" s="272"/>
      <c r="N82" s="826" t="str">
        <f t="shared" si="11"/>
        <v/>
      </c>
      <c r="O82" s="458"/>
      <c r="P82" s="534"/>
      <c r="Q82" s="479"/>
      <c r="R82" s="584"/>
      <c r="S82" s="585" t="str">
        <f t="shared" si="8"/>
        <v/>
      </c>
      <c r="T82" s="586"/>
      <c r="U82" s="587" t="str">
        <f t="shared" si="9"/>
        <v/>
      </c>
      <c r="V82" s="648"/>
      <c r="W82" s="746"/>
    </row>
    <row r="83" spans="2:23" ht="13.5" customHeight="1" x14ac:dyDescent="0.25">
      <c r="B83" s="401"/>
      <c r="D83" s="416">
        <f t="shared" si="10"/>
        <v>74</v>
      </c>
      <c r="E83" s="534"/>
      <c r="F83" s="534"/>
      <c r="G83" s="534"/>
      <c r="H83" s="479"/>
      <c r="I83" s="479"/>
      <c r="J83" s="479"/>
      <c r="K83" s="474"/>
      <c r="L83" s="899"/>
      <c r="M83" s="272"/>
      <c r="N83" s="826" t="str">
        <f t="shared" si="11"/>
        <v/>
      </c>
      <c r="O83" s="458"/>
      <c r="P83" s="534"/>
      <c r="Q83" s="479"/>
      <c r="R83" s="584"/>
      <c r="S83" s="585" t="str">
        <f t="shared" si="8"/>
        <v/>
      </c>
      <c r="T83" s="586"/>
      <c r="U83" s="587" t="str">
        <f t="shared" si="9"/>
        <v/>
      </c>
      <c r="V83" s="648"/>
      <c r="W83" s="746"/>
    </row>
    <row r="84" spans="2:23" ht="13.5" customHeight="1" x14ac:dyDescent="0.25">
      <c r="B84" s="401"/>
      <c r="D84" s="416">
        <f t="shared" si="10"/>
        <v>75</v>
      </c>
      <c r="E84" s="534"/>
      <c r="F84" s="534"/>
      <c r="G84" s="534"/>
      <c r="H84" s="479"/>
      <c r="I84" s="479"/>
      <c r="J84" s="479"/>
      <c r="K84" s="474"/>
      <c r="L84" s="899"/>
      <c r="M84" s="272"/>
      <c r="N84" s="826" t="str">
        <f t="shared" si="11"/>
        <v/>
      </c>
      <c r="O84" s="458"/>
      <c r="P84" s="534"/>
      <c r="Q84" s="479"/>
      <c r="R84" s="584"/>
      <c r="S84" s="585" t="str">
        <f t="shared" si="8"/>
        <v/>
      </c>
      <c r="T84" s="586"/>
      <c r="U84" s="587" t="str">
        <f t="shared" si="9"/>
        <v/>
      </c>
      <c r="V84" s="648"/>
      <c r="W84" s="746"/>
    </row>
    <row r="85" spans="2:23" ht="13.5" customHeight="1" x14ac:dyDescent="0.25">
      <c r="B85" s="401"/>
      <c r="D85" s="416">
        <f t="shared" si="10"/>
        <v>76</v>
      </c>
      <c r="E85" s="534"/>
      <c r="F85" s="534"/>
      <c r="G85" s="534"/>
      <c r="H85" s="479"/>
      <c r="I85" s="479"/>
      <c r="J85" s="479"/>
      <c r="K85" s="474"/>
      <c r="L85" s="899"/>
      <c r="M85" s="272"/>
      <c r="N85" s="826" t="str">
        <f t="shared" si="11"/>
        <v/>
      </c>
      <c r="O85" s="458"/>
      <c r="P85" s="534"/>
      <c r="Q85" s="479"/>
      <c r="R85" s="584"/>
      <c r="S85" s="585" t="str">
        <f t="shared" si="8"/>
        <v/>
      </c>
      <c r="T85" s="586"/>
      <c r="U85" s="587" t="str">
        <f t="shared" si="9"/>
        <v/>
      </c>
      <c r="V85" s="648"/>
      <c r="W85" s="746"/>
    </row>
    <row r="86" spans="2:23" ht="13.5" customHeight="1" x14ac:dyDescent="0.25">
      <c r="B86" s="401"/>
      <c r="D86" s="416">
        <f t="shared" si="10"/>
        <v>77</v>
      </c>
      <c r="E86" s="534"/>
      <c r="F86" s="534"/>
      <c r="G86" s="534"/>
      <c r="H86" s="479"/>
      <c r="I86" s="479"/>
      <c r="J86" s="479"/>
      <c r="K86" s="474"/>
      <c r="L86" s="899"/>
      <c r="M86" s="272"/>
      <c r="N86" s="826" t="str">
        <f t="shared" si="11"/>
        <v/>
      </c>
      <c r="O86" s="458"/>
      <c r="P86" s="534"/>
      <c r="Q86" s="479"/>
      <c r="R86" s="584"/>
      <c r="S86" s="585" t="str">
        <f t="shared" si="8"/>
        <v/>
      </c>
      <c r="T86" s="586"/>
      <c r="U86" s="587" t="str">
        <f t="shared" si="9"/>
        <v/>
      </c>
      <c r="V86" s="648"/>
      <c r="W86" s="746"/>
    </row>
    <row r="87" spans="2:23" ht="13.5" customHeight="1" x14ac:dyDescent="0.25">
      <c r="B87" s="401"/>
      <c r="D87" s="416">
        <f t="shared" si="10"/>
        <v>78</v>
      </c>
      <c r="E87" s="534"/>
      <c r="F87" s="534"/>
      <c r="G87" s="534"/>
      <c r="H87" s="479"/>
      <c r="I87" s="479"/>
      <c r="J87" s="479"/>
      <c r="K87" s="474"/>
      <c r="L87" s="899"/>
      <c r="M87" s="272"/>
      <c r="N87" s="826" t="str">
        <f t="shared" si="11"/>
        <v/>
      </c>
      <c r="O87" s="458"/>
      <c r="P87" s="534"/>
      <c r="Q87" s="479"/>
      <c r="R87" s="584"/>
      <c r="S87" s="585" t="str">
        <f t="shared" si="8"/>
        <v/>
      </c>
      <c r="T87" s="586"/>
      <c r="U87" s="587" t="str">
        <f t="shared" si="9"/>
        <v/>
      </c>
      <c r="V87" s="648"/>
      <c r="W87" s="746"/>
    </row>
    <row r="88" spans="2:23" ht="13.5" customHeight="1" x14ac:dyDescent="0.25">
      <c r="B88" s="401"/>
      <c r="D88" s="416">
        <f t="shared" si="10"/>
        <v>79</v>
      </c>
      <c r="E88" s="534"/>
      <c r="F88" s="534"/>
      <c r="G88" s="534"/>
      <c r="H88" s="479"/>
      <c r="I88" s="479"/>
      <c r="J88" s="479"/>
      <c r="K88" s="474"/>
      <c r="L88" s="899"/>
      <c r="M88" s="272"/>
      <c r="N88" s="826" t="str">
        <f t="shared" si="11"/>
        <v/>
      </c>
      <c r="O88" s="458"/>
      <c r="P88" s="534"/>
      <c r="Q88" s="479"/>
      <c r="R88" s="584"/>
      <c r="S88" s="585" t="str">
        <f t="shared" si="8"/>
        <v/>
      </c>
      <c r="T88" s="586"/>
      <c r="U88" s="587" t="str">
        <f t="shared" si="9"/>
        <v/>
      </c>
      <c r="V88" s="648"/>
      <c r="W88" s="746"/>
    </row>
    <row r="89" spans="2:23" ht="13.5" customHeight="1" x14ac:dyDescent="0.25">
      <c r="B89" s="401"/>
      <c r="D89" s="416">
        <f t="shared" si="10"/>
        <v>80</v>
      </c>
      <c r="E89" s="534"/>
      <c r="F89" s="534"/>
      <c r="G89" s="534"/>
      <c r="H89" s="479"/>
      <c r="I89" s="479"/>
      <c r="J89" s="479"/>
      <c r="K89" s="474"/>
      <c r="L89" s="899"/>
      <c r="M89" s="272"/>
      <c r="N89" s="826" t="str">
        <f t="shared" si="11"/>
        <v/>
      </c>
      <c r="O89" s="458"/>
      <c r="P89" s="534"/>
      <c r="Q89" s="479"/>
      <c r="R89" s="584"/>
      <c r="S89" s="585" t="str">
        <f t="shared" si="8"/>
        <v/>
      </c>
      <c r="T89" s="586"/>
      <c r="U89" s="587" t="str">
        <f t="shared" si="9"/>
        <v/>
      </c>
      <c r="V89" s="648"/>
      <c r="W89" s="746"/>
    </row>
    <row r="90" spans="2:23" ht="13.5" customHeight="1" x14ac:dyDescent="0.25">
      <c r="B90" s="401"/>
      <c r="D90" s="416">
        <f t="shared" si="10"/>
        <v>81</v>
      </c>
      <c r="E90" s="534"/>
      <c r="F90" s="534"/>
      <c r="G90" s="534"/>
      <c r="H90" s="479"/>
      <c r="I90" s="479"/>
      <c r="J90" s="479"/>
      <c r="K90" s="474"/>
      <c r="L90" s="899"/>
      <c r="M90" s="272"/>
      <c r="N90" s="826" t="str">
        <f t="shared" si="11"/>
        <v/>
      </c>
      <c r="O90" s="458"/>
      <c r="P90" s="534"/>
      <c r="Q90" s="479"/>
      <c r="R90" s="584"/>
      <c r="S90" s="585" t="str">
        <f t="shared" si="8"/>
        <v/>
      </c>
      <c r="T90" s="586"/>
      <c r="U90" s="587" t="str">
        <f t="shared" si="9"/>
        <v/>
      </c>
      <c r="V90" s="648"/>
      <c r="W90" s="746"/>
    </row>
    <row r="91" spans="2:23" ht="13.5" customHeight="1" x14ac:dyDescent="0.25">
      <c r="B91" s="401"/>
      <c r="D91" s="416">
        <f t="shared" si="10"/>
        <v>82</v>
      </c>
      <c r="E91" s="534"/>
      <c r="F91" s="534"/>
      <c r="G91" s="534"/>
      <c r="H91" s="479"/>
      <c r="I91" s="479"/>
      <c r="J91" s="479"/>
      <c r="K91" s="474"/>
      <c r="L91" s="899"/>
      <c r="M91" s="272"/>
      <c r="N91" s="826" t="str">
        <f t="shared" si="11"/>
        <v/>
      </c>
      <c r="O91" s="458"/>
      <c r="P91" s="534"/>
      <c r="Q91" s="479"/>
      <c r="R91" s="584"/>
      <c r="S91" s="585" t="str">
        <f t="shared" si="8"/>
        <v/>
      </c>
      <c r="T91" s="586"/>
      <c r="U91" s="587" t="str">
        <f t="shared" si="9"/>
        <v/>
      </c>
      <c r="V91" s="648"/>
      <c r="W91" s="746"/>
    </row>
    <row r="92" spans="2:23" ht="13.5" customHeight="1" x14ac:dyDescent="0.25">
      <c r="B92" s="401"/>
      <c r="D92" s="416">
        <f t="shared" si="10"/>
        <v>83</v>
      </c>
      <c r="E92" s="534"/>
      <c r="F92" s="534"/>
      <c r="G92" s="534"/>
      <c r="H92" s="479"/>
      <c r="I92" s="479"/>
      <c r="J92" s="479"/>
      <c r="K92" s="474"/>
      <c r="L92" s="899"/>
      <c r="M92" s="272"/>
      <c r="N92" s="826" t="str">
        <f t="shared" si="11"/>
        <v/>
      </c>
      <c r="O92" s="458"/>
      <c r="P92" s="534"/>
      <c r="Q92" s="479"/>
      <c r="R92" s="584"/>
      <c r="S92" s="585" t="str">
        <f t="shared" si="8"/>
        <v/>
      </c>
      <c r="T92" s="586"/>
      <c r="U92" s="587" t="str">
        <f t="shared" si="9"/>
        <v/>
      </c>
      <c r="V92" s="648"/>
      <c r="W92" s="746"/>
    </row>
    <row r="93" spans="2:23" ht="13.5" customHeight="1" x14ac:dyDescent="0.25">
      <c r="B93" s="401"/>
      <c r="D93" s="416">
        <f t="shared" si="10"/>
        <v>84</v>
      </c>
      <c r="E93" s="534"/>
      <c r="F93" s="534"/>
      <c r="G93" s="534"/>
      <c r="H93" s="479"/>
      <c r="I93" s="479"/>
      <c r="J93" s="479"/>
      <c r="K93" s="474"/>
      <c r="L93" s="899"/>
      <c r="M93" s="272"/>
      <c r="N93" s="826" t="str">
        <f t="shared" si="11"/>
        <v/>
      </c>
      <c r="O93" s="458"/>
      <c r="P93" s="534"/>
      <c r="Q93" s="479"/>
      <c r="R93" s="584"/>
      <c r="S93" s="585" t="str">
        <f t="shared" si="8"/>
        <v/>
      </c>
      <c r="T93" s="586"/>
      <c r="U93" s="587" t="str">
        <f t="shared" si="9"/>
        <v/>
      </c>
      <c r="V93" s="648"/>
      <c r="W93" s="746"/>
    </row>
    <row r="94" spans="2:23" ht="13.5" customHeight="1" x14ac:dyDescent="0.25">
      <c r="B94" s="401"/>
      <c r="D94" s="416">
        <f t="shared" si="10"/>
        <v>85</v>
      </c>
      <c r="E94" s="534"/>
      <c r="F94" s="534"/>
      <c r="G94" s="534"/>
      <c r="H94" s="479"/>
      <c r="I94" s="479"/>
      <c r="J94" s="479"/>
      <c r="K94" s="474"/>
      <c r="L94" s="899"/>
      <c r="M94" s="272"/>
      <c r="N94" s="826" t="str">
        <f t="shared" si="11"/>
        <v/>
      </c>
      <c r="O94" s="458"/>
      <c r="P94" s="534"/>
      <c r="Q94" s="479"/>
      <c r="R94" s="584"/>
      <c r="S94" s="585" t="str">
        <f t="shared" si="8"/>
        <v/>
      </c>
      <c r="T94" s="586"/>
      <c r="U94" s="587" t="str">
        <f t="shared" si="9"/>
        <v/>
      </c>
      <c r="V94" s="648"/>
      <c r="W94" s="746"/>
    </row>
    <row r="95" spans="2:23" ht="13.5" customHeight="1" x14ac:dyDescent="0.25">
      <c r="B95" s="401"/>
      <c r="D95" s="416">
        <f t="shared" si="10"/>
        <v>86</v>
      </c>
      <c r="E95" s="534"/>
      <c r="F95" s="534"/>
      <c r="G95" s="534"/>
      <c r="H95" s="479"/>
      <c r="I95" s="479"/>
      <c r="J95" s="479"/>
      <c r="K95" s="474"/>
      <c r="L95" s="899"/>
      <c r="M95" s="272"/>
      <c r="N95" s="826" t="str">
        <f t="shared" si="11"/>
        <v/>
      </c>
      <c r="O95" s="458"/>
      <c r="P95" s="534"/>
      <c r="Q95" s="479"/>
      <c r="R95" s="584"/>
      <c r="S95" s="585" t="str">
        <f t="shared" si="8"/>
        <v/>
      </c>
      <c r="T95" s="586"/>
      <c r="U95" s="587" t="str">
        <f t="shared" si="9"/>
        <v/>
      </c>
      <c r="V95" s="648"/>
      <c r="W95" s="746"/>
    </row>
    <row r="96" spans="2:23" ht="13.5" customHeight="1" x14ac:dyDescent="0.25">
      <c r="B96" s="401"/>
      <c r="D96" s="416">
        <f t="shared" si="10"/>
        <v>87</v>
      </c>
      <c r="E96" s="534"/>
      <c r="F96" s="534"/>
      <c r="G96" s="534"/>
      <c r="H96" s="479"/>
      <c r="I96" s="479"/>
      <c r="J96" s="479"/>
      <c r="K96" s="474"/>
      <c r="L96" s="899"/>
      <c r="M96" s="272"/>
      <c r="N96" s="826" t="str">
        <f t="shared" si="11"/>
        <v/>
      </c>
      <c r="O96" s="458"/>
      <c r="P96" s="534"/>
      <c r="Q96" s="479"/>
      <c r="R96" s="584"/>
      <c r="S96" s="585" t="str">
        <f t="shared" si="8"/>
        <v/>
      </c>
      <c r="T96" s="586"/>
      <c r="U96" s="587" t="str">
        <f t="shared" si="9"/>
        <v/>
      </c>
      <c r="V96" s="648"/>
      <c r="W96" s="746"/>
    </row>
    <row r="97" spans="2:38" ht="13.5" customHeight="1" x14ac:dyDescent="0.25">
      <c r="B97" s="401"/>
      <c r="D97" s="416">
        <f t="shared" si="10"/>
        <v>88</v>
      </c>
      <c r="E97" s="534"/>
      <c r="F97" s="534"/>
      <c r="G97" s="534"/>
      <c r="H97" s="479"/>
      <c r="I97" s="479"/>
      <c r="J97" s="479"/>
      <c r="K97" s="474"/>
      <c r="L97" s="899"/>
      <c r="M97" s="272"/>
      <c r="N97" s="826" t="str">
        <f t="shared" si="11"/>
        <v/>
      </c>
      <c r="O97" s="458"/>
      <c r="P97" s="534"/>
      <c r="Q97" s="479"/>
      <c r="R97" s="584"/>
      <c r="S97" s="585" t="str">
        <f t="shared" si="8"/>
        <v/>
      </c>
      <c r="T97" s="586"/>
      <c r="U97" s="587" t="str">
        <f t="shared" si="9"/>
        <v/>
      </c>
      <c r="V97" s="648"/>
      <c r="W97" s="746"/>
    </row>
    <row r="98" spans="2:38" ht="13.5" customHeight="1" x14ac:dyDescent="0.25">
      <c r="B98" s="401"/>
      <c r="D98" s="416">
        <f t="shared" si="10"/>
        <v>89</v>
      </c>
      <c r="E98" s="534"/>
      <c r="F98" s="534"/>
      <c r="G98" s="534"/>
      <c r="H98" s="479"/>
      <c r="I98" s="479"/>
      <c r="J98" s="479"/>
      <c r="K98" s="474"/>
      <c r="L98" s="899"/>
      <c r="M98" s="272"/>
      <c r="N98" s="826" t="str">
        <f t="shared" si="11"/>
        <v/>
      </c>
      <c r="O98" s="458"/>
      <c r="P98" s="534"/>
      <c r="Q98" s="479"/>
      <c r="R98" s="584"/>
      <c r="S98" s="585" t="str">
        <f t="shared" si="8"/>
        <v/>
      </c>
      <c r="T98" s="586"/>
      <c r="U98" s="587" t="str">
        <f t="shared" si="9"/>
        <v/>
      </c>
      <c r="V98" s="648"/>
      <c r="W98" s="746"/>
    </row>
    <row r="99" spans="2:38" ht="13.5" customHeight="1" x14ac:dyDescent="0.25">
      <c r="B99" s="401"/>
      <c r="D99" s="416">
        <f t="shared" si="10"/>
        <v>90</v>
      </c>
      <c r="E99" s="534"/>
      <c r="F99" s="534"/>
      <c r="G99" s="534"/>
      <c r="H99" s="479"/>
      <c r="I99" s="479"/>
      <c r="J99" s="479"/>
      <c r="K99" s="474"/>
      <c r="L99" s="899"/>
      <c r="M99" s="272"/>
      <c r="N99" s="826" t="str">
        <f t="shared" si="11"/>
        <v/>
      </c>
      <c r="O99" s="458"/>
      <c r="P99" s="534"/>
      <c r="Q99" s="479"/>
      <c r="R99" s="584"/>
      <c r="S99" s="585" t="str">
        <f t="shared" si="8"/>
        <v/>
      </c>
      <c r="T99" s="586"/>
      <c r="U99" s="587" t="str">
        <f t="shared" si="9"/>
        <v/>
      </c>
      <c r="V99" s="648"/>
      <c r="W99" s="746"/>
    </row>
    <row r="100" spans="2:38" ht="13.5" customHeight="1" x14ac:dyDescent="0.25">
      <c r="B100" s="401"/>
      <c r="D100" s="416">
        <f>D99+1</f>
        <v>91</v>
      </c>
      <c r="E100" s="534"/>
      <c r="F100" s="534"/>
      <c r="G100" s="534"/>
      <c r="H100" s="479"/>
      <c r="I100" s="479"/>
      <c r="J100" s="479"/>
      <c r="K100" s="474"/>
      <c r="L100" s="899"/>
      <c r="M100" s="272"/>
      <c r="N100" s="826" t="str">
        <f t="shared" si="11"/>
        <v/>
      </c>
      <c r="O100" s="458"/>
      <c r="P100" s="534"/>
      <c r="Q100" s="479"/>
      <c r="R100" s="584"/>
      <c r="S100" s="585" t="str">
        <f t="shared" si="8"/>
        <v/>
      </c>
      <c r="T100" s="586"/>
      <c r="U100" s="587" t="str">
        <f t="shared" si="9"/>
        <v/>
      </c>
      <c r="V100" s="648"/>
      <c r="W100" s="746"/>
      <c r="AL100" s="562"/>
    </row>
    <row r="101" spans="2:38" ht="13.5" customHeight="1" x14ac:dyDescent="0.25">
      <c r="B101" s="401"/>
      <c r="D101" s="416">
        <f t="shared" ref="D101:D129" si="12">D100+1</f>
        <v>92</v>
      </c>
      <c r="E101" s="534"/>
      <c r="F101" s="534"/>
      <c r="G101" s="534"/>
      <c r="H101" s="479"/>
      <c r="I101" s="479"/>
      <c r="J101" s="479"/>
      <c r="K101" s="474"/>
      <c r="L101" s="899"/>
      <c r="M101" s="272"/>
      <c r="N101" s="826" t="str">
        <f t="shared" si="11"/>
        <v/>
      </c>
      <c r="O101" s="458"/>
      <c r="P101" s="534"/>
      <c r="Q101" s="479"/>
      <c r="R101" s="584"/>
      <c r="S101" s="585" t="str">
        <f t="shared" si="8"/>
        <v/>
      </c>
      <c r="T101" s="586"/>
      <c r="U101" s="587" t="str">
        <f t="shared" si="9"/>
        <v/>
      </c>
      <c r="V101" s="648"/>
      <c r="W101" s="746"/>
    </row>
    <row r="102" spans="2:38" ht="13.5" customHeight="1" x14ac:dyDescent="0.25">
      <c r="B102" s="401"/>
      <c r="D102" s="416">
        <f t="shared" si="12"/>
        <v>93</v>
      </c>
      <c r="E102" s="534"/>
      <c r="F102" s="534"/>
      <c r="G102" s="534"/>
      <c r="H102" s="479"/>
      <c r="I102" s="479"/>
      <c r="J102" s="479"/>
      <c r="K102" s="474"/>
      <c r="L102" s="899"/>
      <c r="M102" s="272"/>
      <c r="N102" s="826" t="str">
        <f t="shared" si="11"/>
        <v/>
      </c>
      <c r="O102" s="458"/>
      <c r="P102" s="534"/>
      <c r="Q102" s="479"/>
      <c r="R102" s="584"/>
      <c r="S102" s="585" t="str">
        <f t="shared" si="8"/>
        <v/>
      </c>
      <c r="T102" s="586"/>
      <c r="U102" s="587" t="str">
        <f t="shared" si="9"/>
        <v/>
      </c>
      <c r="V102" s="648"/>
      <c r="W102" s="746"/>
    </row>
    <row r="103" spans="2:38" ht="13.5" customHeight="1" x14ac:dyDescent="0.25">
      <c r="B103" s="401"/>
      <c r="D103" s="416">
        <f t="shared" si="12"/>
        <v>94</v>
      </c>
      <c r="E103" s="534"/>
      <c r="F103" s="534"/>
      <c r="G103" s="534"/>
      <c r="H103" s="479"/>
      <c r="I103" s="479"/>
      <c r="J103" s="479"/>
      <c r="K103" s="474"/>
      <c r="L103" s="899"/>
      <c r="M103" s="272"/>
      <c r="N103" s="826" t="str">
        <f t="shared" si="11"/>
        <v/>
      </c>
      <c r="O103" s="458"/>
      <c r="P103" s="534"/>
      <c r="Q103" s="479"/>
      <c r="R103" s="584"/>
      <c r="S103" s="585" t="str">
        <f t="shared" si="8"/>
        <v/>
      </c>
      <c r="T103" s="586"/>
      <c r="U103" s="587" t="str">
        <f t="shared" si="9"/>
        <v/>
      </c>
      <c r="V103" s="648"/>
      <c r="W103" s="746"/>
    </row>
    <row r="104" spans="2:38" ht="13.5" customHeight="1" x14ac:dyDescent="0.25">
      <c r="B104" s="401"/>
      <c r="D104" s="416">
        <f t="shared" si="12"/>
        <v>95</v>
      </c>
      <c r="E104" s="534"/>
      <c r="F104" s="534"/>
      <c r="G104" s="534"/>
      <c r="H104" s="479"/>
      <c r="I104" s="479"/>
      <c r="J104" s="479"/>
      <c r="K104" s="474"/>
      <c r="L104" s="899"/>
      <c r="M104" s="272"/>
      <c r="N104" s="826" t="str">
        <f t="shared" si="11"/>
        <v/>
      </c>
      <c r="O104" s="458"/>
      <c r="P104" s="534"/>
      <c r="Q104" s="479"/>
      <c r="R104" s="584"/>
      <c r="S104" s="585" t="str">
        <f t="shared" si="8"/>
        <v/>
      </c>
      <c r="T104" s="586"/>
      <c r="U104" s="587" t="str">
        <f t="shared" si="9"/>
        <v/>
      </c>
      <c r="V104" s="648"/>
      <c r="W104" s="746"/>
    </row>
    <row r="105" spans="2:38" ht="13.5" customHeight="1" x14ac:dyDescent="0.25">
      <c r="B105" s="401"/>
      <c r="D105" s="416">
        <f t="shared" si="12"/>
        <v>96</v>
      </c>
      <c r="E105" s="534"/>
      <c r="F105" s="534"/>
      <c r="G105" s="534"/>
      <c r="H105" s="479"/>
      <c r="I105" s="479"/>
      <c r="J105" s="479"/>
      <c r="K105" s="474"/>
      <c r="L105" s="899"/>
      <c r="M105" s="272"/>
      <c r="N105" s="826" t="str">
        <f t="shared" si="11"/>
        <v/>
      </c>
      <c r="O105" s="458"/>
      <c r="P105" s="534"/>
      <c r="Q105" s="479"/>
      <c r="R105" s="584"/>
      <c r="S105" s="585" t="str">
        <f t="shared" si="8"/>
        <v/>
      </c>
      <c r="T105" s="586"/>
      <c r="U105" s="587" t="str">
        <f t="shared" si="9"/>
        <v/>
      </c>
      <c r="V105" s="648"/>
      <c r="W105" s="746"/>
    </row>
    <row r="106" spans="2:38" ht="13.5" customHeight="1" x14ac:dyDescent="0.25">
      <c r="B106" s="401"/>
      <c r="D106" s="416">
        <f t="shared" si="12"/>
        <v>97</v>
      </c>
      <c r="E106" s="534"/>
      <c r="F106" s="534"/>
      <c r="G106" s="534"/>
      <c r="H106" s="479"/>
      <c r="I106" s="479"/>
      <c r="J106" s="479"/>
      <c r="K106" s="474"/>
      <c r="L106" s="899"/>
      <c r="M106" s="272"/>
      <c r="N106" s="826" t="str">
        <f t="shared" si="11"/>
        <v/>
      </c>
      <c r="O106" s="458"/>
      <c r="P106" s="534"/>
      <c r="Q106" s="479"/>
      <c r="R106" s="584"/>
      <c r="S106" s="585" t="str">
        <f t="shared" si="8"/>
        <v/>
      </c>
      <c r="T106" s="586"/>
      <c r="U106" s="587" t="str">
        <f t="shared" si="9"/>
        <v/>
      </c>
      <c r="V106" s="648"/>
      <c r="W106" s="746"/>
    </row>
    <row r="107" spans="2:38" ht="13.5" customHeight="1" x14ac:dyDescent="0.25">
      <c r="B107" s="401"/>
      <c r="D107" s="416">
        <f t="shared" si="12"/>
        <v>98</v>
      </c>
      <c r="E107" s="534"/>
      <c r="F107" s="534"/>
      <c r="G107" s="534"/>
      <c r="H107" s="479"/>
      <c r="I107" s="479"/>
      <c r="J107" s="479"/>
      <c r="K107" s="474"/>
      <c r="L107" s="899"/>
      <c r="M107" s="272"/>
      <c r="N107" s="826" t="str">
        <f t="shared" si="11"/>
        <v/>
      </c>
      <c r="O107" s="458"/>
      <c r="P107" s="534"/>
      <c r="Q107" s="479"/>
      <c r="R107" s="584"/>
      <c r="S107" s="585" t="str">
        <f t="shared" si="8"/>
        <v/>
      </c>
      <c r="T107" s="586"/>
      <c r="U107" s="587" t="str">
        <f t="shared" si="9"/>
        <v/>
      </c>
      <c r="V107" s="648"/>
      <c r="W107" s="746"/>
    </row>
    <row r="108" spans="2:38" ht="13.5" customHeight="1" x14ac:dyDescent="0.25">
      <c r="B108" s="401"/>
      <c r="D108" s="416">
        <f t="shared" si="12"/>
        <v>99</v>
      </c>
      <c r="E108" s="534"/>
      <c r="F108" s="534"/>
      <c r="G108" s="534"/>
      <c r="H108" s="479"/>
      <c r="I108" s="479"/>
      <c r="J108" s="479"/>
      <c r="K108" s="474"/>
      <c r="L108" s="899"/>
      <c r="M108" s="272"/>
      <c r="N108" s="826" t="str">
        <f t="shared" si="11"/>
        <v/>
      </c>
      <c r="O108" s="458"/>
      <c r="P108" s="534"/>
      <c r="Q108" s="479"/>
      <c r="R108" s="584"/>
      <c r="S108" s="585" t="str">
        <f t="shared" si="8"/>
        <v/>
      </c>
      <c r="T108" s="586"/>
      <c r="U108" s="587" t="str">
        <f t="shared" si="9"/>
        <v/>
      </c>
      <c r="V108" s="648"/>
      <c r="W108" s="746"/>
    </row>
    <row r="109" spans="2:38" ht="13.5" customHeight="1" x14ac:dyDescent="0.25">
      <c r="B109" s="401"/>
      <c r="D109" s="416">
        <f t="shared" si="12"/>
        <v>100</v>
      </c>
      <c r="E109" s="534"/>
      <c r="F109" s="534"/>
      <c r="G109" s="534"/>
      <c r="H109" s="479"/>
      <c r="I109" s="479"/>
      <c r="J109" s="479"/>
      <c r="K109" s="474"/>
      <c r="L109" s="899"/>
      <c r="M109" s="272"/>
      <c r="N109" s="826" t="str">
        <f t="shared" si="11"/>
        <v/>
      </c>
      <c r="O109" s="458"/>
      <c r="P109" s="534"/>
      <c r="Q109" s="479"/>
      <c r="R109" s="584"/>
      <c r="S109" s="585" t="str">
        <f t="shared" si="8"/>
        <v/>
      </c>
      <c r="T109" s="586"/>
      <c r="U109" s="587" t="str">
        <f t="shared" si="9"/>
        <v/>
      </c>
      <c r="V109" s="648"/>
      <c r="W109" s="746"/>
    </row>
    <row r="110" spans="2:38" ht="13.5" customHeight="1" x14ac:dyDescent="0.25">
      <c r="B110" s="401"/>
      <c r="D110" s="416">
        <f t="shared" si="12"/>
        <v>101</v>
      </c>
      <c r="E110" s="534"/>
      <c r="F110" s="534"/>
      <c r="G110" s="534"/>
      <c r="H110" s="479"/>
      <c r="I110" s="479"/>
      <c r="J110" s="479"/>
      <c r="K110" s="474"/>
      <c r="L110" s="899"/>
      <c r="M110" s="272"/>
      <c r="N110" s="826" t="str">
        <f t="shared" si="11"/>
        <v/>
      </c>
      <c r="O110" s="458"/>
      <c r="P110" s="903"/>
      <c r="Q110" s="479"/>
      <c r="R110" s="584"/>
      <c r="S110" s="585" t="str">
        <f t="shared" si="8"/>
        <v/>
      </c>
      <c r="T110" s="586"/>
      <c r="U110" s="587" t="str">
        <f t="shared" si="9"/>
        <v/>
      </c>
      <c r="V110" s="648"/>
      <c r="W110" s="746"/>
    </row>
    <row r="111" spans="2:38" ht="13.5" customHeight="1" x14ac:dyDescent="0.25">
      <c r="B111" s="401"/>
      <c r="D111" s="416">
        <f t="shared" si="12"/>
        <v>102</v>
      </c>
      <c r="E111" s="534"/>
      <c r="F111" s="534"/>
      <c r="G111" s="534"/>
      <c r="H111" s="479"/>
      <c r="I111" s="479"/>
      <c r="J111" s="479"/>
      <c r="K111" s="474"/>
      <c r="L111" s="899"/>
      <c r="M111" s="272"/>
      <c r="N111" s="826" t="str">
        <f t="shared" si="11"/>
        <v/>
      </c>
      <c r="O111" s="458"/>
      <c r="P111" s="534"/>
      <c r="Q111" s="479"/>
      <c r="R111" s="584"/>
      <c r="S111" s="585" t="str">
        <f t="shared" si="8"/>
        <v/>
      </c>
      <c r="T111" s="586"/>
      <c r="U111" s="587" t="str">
        <f t="shared" si="9"/>
        <v/>
      </c>
      <c r="V111" s="648"/>
      <c r="W111" s="746"/>
    </row>
    <row r="112" spans="2:38" ht="13.5" customHeight="1" x14ac:dyDescent="0.25">
      <c r="B112" s="401"/>
      <c r="D112" s="416">
        <f t="shared" si="12"/>
        <v>103</v>
      </c>
      <c r="E112" s="534"/>
      <c r="F112" s="534"/>
      <c r="G112" s="534"/>
      <c r="H112" s="479"/>
      <c r="I112" s="479"/>
      <c r="J112" s="479"/>
      <c r="K112" s="474"/>
      <c r="L112" s="899"/>
      <c r="M112" s="272"/>
      <c r="N112" s="826" t="str">
        <f t="shared" si="11"/>
        <v/>
      </c>
      <c r="O112" s="458"/>
      <c r="P112" s="534"/>
      <c r="Q112" s="479"/>
      <c r="R112" s="584"/>
      <c r="S112" s="585" t="str">
        <f t="shared" si="8"/>
        <v/>
      </c>
      <c r="T112" s="586"/>
      <c r="U112" s="587" t="str">
        <f t="shared" si="9"/>
        <v/>
      </c>
      <c r="V112" s="648"/>
      <c r="W112" s="746"/>
    </row>
    <row r="113" spans="2:23" ht="13.5" customHeight="1" x14ac:dyDescent="0.25">
      <c r="B113" s="401"/>
      <c r="D113" s="416">
        <f t="shared" si="12"/>
        <v>104</v>
      </c>
      <c r="E113" s="534"/>
      <c r="F113" s="534"/>
      <c r="G113" s="534"/>
      <c r="H113" s="479"/>
      <c r="I113" s="479"/>
      <c r="J113" s="479"/>
      <c r="K113" s="474"/>
      <c r="L113" s="899"/>
      <c r="M113" s="272"/>
      <c r="N113" s="826" t="str">
        <f t="shared" si="11"/>
        <v/>
      </c>
      <c r="O113" s="458"/>
      <c r="P113" s="534"/>
      <c r="Q113" s="479"/>
      <c r="R113" s="584"/>
      <c r="S113" s="585" t="str">
        <f t="shared" si="8"/>
        <v/>
      </c>
      <c r="T113" s="586"/>
      <c r="U113" s="587" t="str">
        <f t="shared" si="9"/>
        <v/>
      </c>
      <c r="V113" s="648"/>
      <c r="W113" s="746"/>
    </row>
    <row r="114" spans="2:23" ht="13.5" customHeight="1" x14ac:dyDescent="0.25">
      <c r="B114" s="401"/>
      <c r="D114" s="416">
        <f t="shared" si="12"/>
        <v>105</v>
      </c>
      <c r="E114" s="534"/>
      <c r="F114" s="534"/>
      <c r="G114" s="534"/>
      <c r="H114" s="479"/>
      <c r="I114" s="479"/>
      <c r="J114" s="479"/>
      <c r="K114" s="474"/>
      <c r="L114" s="899"/>
      <c r="M114" s="272"/>
      <c r="N114" s="826" t="str">
        <f t="shared" si="11"/>
        <v/>
      </c>
      <c r="O114" s="458"/>
      <c r="P114" s="534"/>
      <c r="Q114" s="479"/>
      <c r="R114" s="584"/>
      <c r="S114" s="585" t="str">
        <f t="shared" si="8"/>
        <v/>
      </c>
      <c r="T114" s="586"/>
      <c r="U114" s="587" t="str">
        <f t="shared" si="9"/>
        <v/>
      </c>
      <c r="V114" s="648"/>
      <c r="W114" s="746"/>
    </row>
    <row r="115" spans="2:23" ht="13.5" customHeight="1" x14ac:dyDescent="0.25">
      <c r="B115" s="401"/>
      <c r="D115" s="416">
        <f t="shared" si="12"/>
        <v>106</v>
      </c>
      <c r="E115" s="534"/>
      <c r="F115" s="534"/>
      <c r="G115" s="534"/>
      <c r="H115" s="479"/>
      <c r="I115" s="479"/>
      <c r="J115" s="479"/>
      <c r="K115" s="474"/>
      <c r="L115" s="899"/>
      <c r="M115" s="272"/>
      <c r="N115" s="826" t="str">
        <f t="shared" si="11"/>
        <v/>
      </c>
      <c r="O115" s="458"/>
      <c r="P115" s="534"/>
      <c r="Q115" s="479"/>
      <c r="R115" s="584"/>
      <c r="S115" s="585" t="str">
        <f t="shared" si="8"/>
        <v/>
      </c>
      <c r="T115" s="586"/>
      <c r="U115" s="587" t="str">
        <f t="shared" si="9"/>
        <v/>
      </c>
      <c r="V115" s="648"/>
      <c r="W115" s="746"/>
    </row>
    <row r="116" spans="2:23" ht="13.5" customHeight="1" x14ac:dyDescent="0.25">
      <c r="B116" s="401"/>
      <c r="D116" s="416">
        <f t="shared" si="12"/>
        <v>107</v>
      </c>
      <c r="E116" s="534"/>
      <c r="F116" s="534"/>
      <c r="G116" s="534"/>
      <c r="H116" s="479"/>
      <c r="I116" s="479"/>
      <c r="J116" s="479"/>
      <c r="K116" s="474"/>
      <c r="L116" s="899"/>
      <c r="M116" s="272"/>
      <c r="N116" s="826" t="str">
        <f t="shared" si="11"/>
        <v/>
      </c>
      <c r="O116" s="458"/>
      <c r="P116" s="534"/>
      <c r="Q116" s="479"/>
      <c r="R116" s="584"/>
      <c r="S116" s="585" t="str">
        <f t="shared" si="8"/>
        <v/>
      </c>
      <c r="T116" s="586"/>
      <c r="U116" s="587" t="str">
        <f t="shared" si="9"/>
        <v/>
      </c>
      <c r="V116" s="648"/>
      <c r="W116" s="746"/>
    </row>
    <row r="117" spans="2:23" ht="13.5" customHeight="1" x14ac:dyDescent="0.25">
      <c r="B117" s="401"/>
      <c r="D117" s="416">
        <f t="shared" si="12"/>
        <v>108</v>
      </c>
      <c r="E117" s="534"/>
      <c r="F117" s="534"/>
      <c r="G117" s="534"/>
      <c r="H117" s="479"/>
      <c r="I117" s="479"/>
      <c r="J117" s="479"/>
      <c r="K117" s="474"/>
      <c r="L117" s="899"/>
      <c r="M117" s="272"/>
      <c r="N117" s="826" t="str">
        <f t="shared" si="11"/>
        <v/>
      </c>
      <c r="O117" s="458"/>
      <c r="P117" s="534"/>
      <c r="Q117" s="479"/>
      <c r="R117" s="584"/>
      <c r="S117" s="585" t="str">
        <f t="shared" si="8"/>
        <v/>
      </c>
      <c r="T117" s="586"/>
      <c r="U117" s="587" t="str">
        <f t="shared" si="9"/>
        <v/>
      </c>
      <c r="V117" s="648"/>
      <c r="W117" s="746"/>
    </row>
    <row r="118" spans="2:23" ht="13.5" customHeight="1" x14ac:dyDescent="0.25">
      <c r="B118" s="401"/>
      <c r="D118" s="416">
        <f t="shared" si="12"/>
        <v>109</v>
      </c>
      <c r="E118" s="534"/>
      <c r="F118" s="534"/>
      <c r="G118" s="534"/>
      <c r="H118" s="479"/>
      <c r="I118" s="479"/>
      <c r="J118" s="479"/>
      <c r="K118" s="474"/>
      <c r="L118" s="899"/>
      <c r="M118" s="272"/>
      <c r="N118" s="826" t="str">
        <f t="shared" si="11"/>
        <v/>
      </c>
      <c r="O118" s="458"/>
      <c r="P118" s="534"/>
      <c r="Q118" s="479"/>
      <c r="R118" s="584"/>
      <c r="S118" s="585" t="str">
        <f t="shared" si="8"/>
        <v/>
      </c>
      <c r="T118" s="586"/>
      <c r="U118" s="587" t="str">
        <f t="shared" si="9"/>
        <v/>
      </c>
      <c r="V118" s="648"/>
      <c r="W118" s="746"/>
    </row>
    <row r="119" spans="2:23" ht="13.5" customHeight="1" x14ac:dyDescent="0.25">
      <c r="B119" s="401"/>
      <c r="D119" s="416">
        <f t="shared" si="12"/>
        <v>110</v>
      </c>
      <c r="E119" s="534"/>
      <c r="F119" s="534"/>
      <c r="G119" s="534"/>
      <c r="H119" s="479"/>
      <c r="I119" s="479"/>
      <c r="J119" s="479"/>
      <c r="K119" s="474"/>
      <c r="L119" s="899"/>
      <c r="M119" s="272"/>
      <c r="N119" s="826" t="str">
        <f t="shared" si="11"/>
        <v/>
      </c>
      <c r="O119" s="458"/>
      <c r="P119" s="534"/>
      <c r="Q119" s="479"/>
      <c r="R119" s="584"/>
      <c r="S119" s="585" t="str">
        <f t="shared" si="8"/>
        <v/>
      </c>
      <c r="T119" s="586"/>
      <c r="U119" s="587" t="str">
        <f t="shared" si="9"/>
        <v/>
      </c>
      <c r="V119" s="648"/>
      <c r="W119" s="746"/>
    </row>
    <row r="120" spans="2:23" ht="13.5" customHeight="1" x14ac:dyDescent="0.25">
      <c r="B120" s="401"/>
      <c r="D120" s="416">
        <f t="shared" si="12"/>
        <v>111</v>
      </c>
      <c r="E120" s="534"/>
      <c r="F120" s="534"/>
      <c r="G120" s="534"/>
      <c r="H120" s="479"/>
      <c r="I120" s="479"/>
      <c r="J120" s="479"/>
      <c r="K120" s="474"/>
      <c r="L120" s="899"/>
      <c r="M120" s="272"/>
      <c r="N120" s="826" t="str">
        <f t="shared" si="11"/>
        <v/>
      </c>
      <c r="O120" s="458"/>
      <c r="P120" s="534"/>
      <c r="Q120" s="479"/>
      <c r="R120" s="584"/>
      <c r="S120" s="585" t="str">
        <f t="shared" si="8"/>
        <v/>
      </c>
      <c r="T120" s="586"/>
      <c r="U120" s="587" t="str">
        <f t="shared" si="9"/>
        <v/>
      </c>
      <c r="V120" s="648"/>
      <c r="W120" s="746"/>
    </row>
    <row r="121" spans="2:23" ht="13.5" customHeight="1" x14ac:dyDescent="0.25">
      <c r="B121" s="401"/>
      <c r="D121" s="416">
        <f t="shared" si="12"/>
        <v>112</v>
      </c>
      <c r="E121" s="534"/>
      <c r="F121" s="534"/>
      <c r="G121" s="534"/>
      <c r="H121" s="479"/>
      <c r="I121" s="479"/>
      <c r="J121" s="479"/>
      <c r="K121" s="474"/>
      <c r="L121" s="899"/>
      <c r="M121" s="272"/>
      <c r="N121" s="826" t="str">
        <f t="shared" si="11"/>
        <v/>
      </c>
      <c r="O121" s="458"/>
      <c r="P121" s="534"/>
      <c r="Q121" s="479"/>
      <c r="R121" s="584"/>
      <c r="S121" s="585" t="str">
        <f t="shared" si="8"/>
        <v/>
      </c>
      <c r="T121" s="586"/>
      <c r="U121" s="587" t="str">
        <f t="shared" si="9"/>
        <v/>
      </c>
      <c r="V121" s="648"/>
      <c r="W121" s="746"/>
    </row>
    <row r="122" spans="2:23" ht="13.5" customHeight="1" x14ac:dyDescent="0.25">
      <c r="B122" s="401"/>
      <c r="D122" s="416">
        <f t="shared" si="12"/>
        <v>113</v>
      </c>
      <c r="E122" s="534"/>
      <c r="F122" s="534"/>
      <c r="G122" s="534"/>
      <c r="H122" s="479"/>
      <c r="I122" s="479"/>
      <c r="J122" s="479"/>
      <c r="K122" s="474"/>
      <c r="L122" s="899"/>
      <c r="M122" s="272"/>
      <c r="N122" s="826" t="str">
        <f t="shared" si="11"/>
        <v/>
      </c>
      <c r="O122" s="458"/>
      <c r="P122" s="534"/>
      <c r="Q122" s="479"/>
      <c r="R122" s="584"/>
      <c r="S122" s="585" t="str">
        <f t="shared" si="8"/>
        <v/>
      </c>
      <c r="T122" s="586"/>
      <c r="U122" s="587" t="str">
        <f t="shared" si="9"/>
        <v/>
      </c>
      <c r="V122" s="648"/>
      <c r="W122" s="746"/>
    </row>
    <row r="123" spans="2:23" ht="13.5" customHeight="1" x14ac:dyDescent="0.25">
      <c r="B123" s="401"/>
      <c r="D123" s="416">
        <f t="shared" si="12"/>
        <v>114</v>
      </c>
      <c r="E123" s="534"/>
      <c r="F123" s="534"/>
      <c r="G123" s="534"/>
      <c r="H123" s="479"/>
      <c r="I123" s="479"/>
      <c r="J123" s="479"/>
      <c r="K123" s="474"/>
      <c r="L123" s="899"/>
      <c r="M123" s="272"/>
      <c r="N123" s="826" t="str">
        <f t="shared" si="11"/>
        <v/>
      </c>
      <c r="O123" s="458"/>
      <c r="P123" s="534"/>
      <c r="Q123" s="479"/>
      <c r="R123" s="584"/>
      <c r="S123" s="585" t="str">
        <f t="shared" si="8"/>
        <v/>
      </c>
      <c r="T123" s="586"/>
      <c r="U123" s="587" t="str">
        <f t="shared" si="9"/>
        <v/>
      </c>
      <c r="V123" s="648"/>
      <c r="W123" s="746"/>
    </row>
    <row r="124" spans="2:23" ht="13.5" customHeight="1" x14ac:dyDescent="0.25">
      <c r="B124" s="401"/>
      <c r="D124" s="416">
        <f t="shared" si="12"/>
        <v>115</v>
      </c>
      <c r="E124" s="534"/>
      <c r="F124" s="534"/>
      <c r="G124" s="534"/>
      <c r="H124" s="479"/>
      <c r="I124" s="479"/>
      <c r="J124" s="479"/>
      <c r="K124" s="474"/>
      <c r="L124" s="899"/>
      <c r="M124" s="272"/>
      <c r="N124" s="826" t="str">
        <f t="shared" si="11"/>
        <v/>
      </c>
      <c r="O124" s="458"/>
      <c r="P124" s="534"/>
      <c r="Q124" s="479"/>
      <c r="R124" s="584"/>
      <c r="S124" s="585" t="str">
        <f t="shared" si="8"/>
        <v/>
      </c>
      <c r="T124" s="586"/>
      <c r="U124" s="587" t="str">
        <f t="shared" si="9"/>
        <v/>
      </c>
      <c r="V124" s="648"/>
      <c r="W124" s="746"/>
    </row>
    <row r="125" spans="2:23" ht="13.5" customHeight="1" x14ac:dyDescent="0.25">
      <c r="B125" s="401"/>
      <c r="D125" s="416">
        <f t="shared" si="12"/>
        <v>116</v>
      </c>
      <c r="E125" s="534"/>
      <c r="F125" s="534"/>
      <c r="G125" s="534"/>
      <c r="H125" s="479"/>
      <c r="I125" s="479"/>
      <c r="J125" s="479"/>
      <c r="K125" s="474"/>
      <c r="L125" s="899"/>
      <c r="M125" s="272"/>
      <c r="N125" s="826" t="str">
        <f t="shared" si="11"/>
        <v/>
      </c>
      <c r="O125" s="458"/>
      <c r="P125" s="534"/>
      <c r="Q125" s="479"/>
      <c r="R125" s="584"/>
      <c r="S125" s="585" t="str">
        <f t="shared" si="8"/>
        <v/>
      </c>
      <c r="T125" s="586"/>
      <c r="U125" s="587" t="str">
        <f t="shared" si="9"/>
        <v/>
      </c>
      <c r="V125" s="648"/>
      <c r="W125" s="746"/>
    </row>
    <row r="126" spans="2:23" ht="13.5" customHeight="1" x14ac:dyDescent="0.25">
      <c r="B126" s="401"/>
      <c r="D126" s="416">
        <f t="shared" si="12"/>
        <v>117</v>
      </c>
      <c r="E126" s="534"/>
      <c r="F126" s="534"/>
      <c r="G126" s="534"/>
      <c r="H126" s="479"/>
      <c r="I126" s="479"/>
      <c r="J126" s="479"/>
      <c r="K126" s="474"/>
      <c r="L126" s="899"/>
      <c r="M126" s="272"/>
      <c r="N126" s="826" t="str">
        <f t="shared" si="11"/>
        <v/>
      </c>
      <c r="O126" s="458"/>
      <c r="P126" s="534"/>
      <c r="Q126" s="479"/>
      <c r="R126" s="584"/>
      <c r="S126" s="585" t="str">
        <f t="shared" si="8"/>
        <v/>
      </c>
      <c r="T126" s="586"/>
      <c r="U126" s="587" t="str">
        <f t="shared" si="9"/>
        <v/>
      </c>
      <c r="V126" s="648"/>
      <c r="W126" s="746"/>
    </row>
    <row r="127" spans="2:23" ht="13.5" customHeight="1" x14ac:dyDescent="0.25">
      <c r="B127" s="401"/>
      <c r="D127" s="416">
        <f t="shared" si="12"/>
        <v>118</v>
      </c>
      <c r="E127" s="534"/>
      <c r="F127" s="534"/>
      <c r="G127" s="534"/>
      <c r="H127" s="479"/>
      <c r="I127" s="479"/>
      <c r="J127" s="479"/>
      <c r="K127" s="474"/>
      <c r="L127" s="899"/>
      <c r="M127" s="272"/>
      <c r="N127" s="826" t="str">
        <f t="shared" si="11"/>
        <v/>
      </c>
      <c r="O127" s="458"/>
      <c r="P127" s="534"/>
      <c r="Q127" s="479"/>
      <c r="R127" s="584"/>
      <c r="S127" s="585" t="str">
        <f t="shared" si="8"/>
        <v/>
      </c>
      <c r="T127" s="586"/>
      <c r="U127" s="587" t="str">
        <f t="shared" si="9"/>
        <v/>
      </c>
      <c r="V127" s="648"/>
      <c r="W127" s="746"/>
    </row>
    <row r="128" spans="2:23" ht="13.5" customHeight="1" x14ac:dyDescent="0.25">
      <c r="B128" s="401"/>
      <c r="D128" s="416">
        <f t="shared" si="12"/>
        <v>119</v>
      </c>
      <c r="E128" s="534"/>
      <c r="F128" s="534"/>
      <c r="G128" s="534"/>
      <c r="H128" s="479"/>
      <c r="I128" s="479"/>
      <c r="J128" s="479"/>
      <c r="K128" s="474"/>
      <c r="L128" s="899"/>
      <c r="M128" s="272"/>
      <c r="N128" s="826" t="str">
        <f t="shared" si="11"/>
        <v/>
      </c>
      <c r="O128" s="458"/>
      <c r="P128" s="534"/>
      <c r="Q128" s="479"/>
      <c r="R128" s="584"/>
      <c r="S128" s="585" t="str">
        <f t="shared" si="8"/>
        <v/>
      </c>
      <c r="T128" s="586"/>
      <c r="U128" s="587" t="str">
        <f t="shared" si="9"/>
        <v/>
      </c>
      <c r="V128" s="648"/>
      <c r="W128" s="746"/>
    </row>
    <row r="129" spans="2:38" ht="13.5" customHeight="1" x14ac:dyDescent="0.25">
      <c r="B129" s="401"/>
      <c r="D129" s="416">
        <f t="shared" si="12"/>
        <v>120</v>
      </c>
      <c r="E129" s="534"/>
      <c r="F129" s="534"/>
      <c r="G129" s="534"/>
      <c r="H129" s="479"/>
      <c r="I129" s="479"/>
      <c r="J129" s="479"/>
      <c r="K129" s="474"/>
      <c r="L129" s="899"/>
      <c r="M129" s="272"/>
      <c r="N129" s="826" t="str">
        <f t="shared" si="11"/>
        <v/>
      </c>
      <c r="O129" s="458"/>
      <c r="P129" s="534"/>
      <c r="Q129" s="479"/>
      <c r="R129" s="584"/>
      <c r="S129" s="585" t="str">
        <f t="shared" si="8"/>
        <v/>
      </c>
      <c r="T129" s="586"/>
      <c r="U129" s="587" t="str">
        <f t="shared" si="9"/>
        <v/>
      </c>
      <c r="V129" s="648"/>
      <c r="W129" s="746"/>
    </row>
    <row r="130" spans="2:38" ht="13.5" customHeight="1" x14ac:dyDescent="0.25">
      <c r="B130" s="401"/>
      <c r="D130" s="416">
        <f>D129+1</f>
        <v>121</v>
      </c>
      <c r="E130" s="534"/>
      <c r="F130" s="534"/>
      <c r="G130" s="534"/>
      <c r="H130" s="479"/>
      <c r="I130" s="479"/>
      <c r="J130" s="479"/>
      <c r="K130" s="474"/>
      <c r="L130" s="899"/>
      <c r="M130" s="272"/>
      <c r="N130" s="826" t="str">
        <f t="shared" si="11"/>
        <v/>
      </c>
      <c r="O130" s="458"/>
      <c r="P130" s="534"/>
      <c r="Q130" s="479"/>
      <c r="R130" s="584"/>
      <c r="S130" s="585" t="str">
        <f t="shared" si="8"/>
        <v/>
      </c>
      <c r="T130" s="586"/>
      <c r="U130" s="587" t="str">
        <f t="shared" si="9"/>
        <v/>
      </c>
      <c r="V130" s="648"/>
      <c r="W130" s="746"/>
      <c r="AL130" s="562"/>
    </row>
    <row r="131" spans="2:38" ht="13.5" customHeight="1" x14ac:dyDescent="0.25">
      <c r="B131" s="401"/>
      <c r="D131" s="416">
        <f t="shared" ref="D131:D159" si="13">D130+1</f>
        <v>122</v>
      </c>
      <c r="E131" s="534"/>
      <c r="F131" s="534"/>
      <c r="G131" s="534"/>
      <c r="H131" s="479"/>
      <c r="I131" s="479"/>
      <c r="J131" s="479"/>
      <c r="K131" s="474"/>
      <c r="L131" s="899"/>
      <c r="M131" s="272"/>
      <c r="N131" s="826" t="str">
        <f t="shared" si="11"/>
        <v/>
      </c>
      <c r="O131" s="458"/>
      <c r="P131" s="534"/>
      <c r="Q131" s="479"/>
      <c r="R131" s="584"/>
      <c r="S131" s="585" t="str">
        <f t="shared" si="8"/>
        <v/>
      </c>
      <c r="T131" s="586"/>
      <c r="U131" s="587" t="str">
        <f t="shared" si="9"/>
        <v/>
      </c>
      <c r="V131" s="648"/>
      <c r="W131" s="746"/>
    </row>
    <row r="132" spans="2:38" ht="13.5" customHeight="1" x14ac:dyDescent="0.25">
      <c r="B132" s="401"/>
      <c r="D132" s="416">
        <f t="shared" si="13"/>
        <v>123</v>
      </c>
      <c r="E132" s="534"/>
      <c r="F132" s="534"/>
      <c r="G132" s="534"/>
      <c r="H132" s="479"/>
      <c r="I132" s="479"/>
      <c r="J132" s="479"/>
      <c r="K132" s="474"/>
      <c r="L132" s="899"/>
      <c r="M132" s="272"/>
      <c r="N132" s="826" t="str">
        <f t="shared" si="11"/>
        <v/>
      </c>
      <c r="O132" s="458"/>
      <c r="P132" s="534"/>
      <c r="Q132" s="479"/>
      <c r="R132" s="584"/>
      <c r="S132" s="585" t="str">
        <f t="shared" si="8"/>
        <v/>
      </c>
      <c r="T132" s="586"/>
      <c r="U132" s="587" t="str">
        <f t="shared" si="9"/>
        <v/>
      </c>
      <c r="V132" s="648"/>
      <c r="W132" s="746"/>
    </row>
    <row r="133" spans="2:38" ht="13.5" customHeight="1" x14ac:dyDescent="0.25">
      <c r="B133" s="401"/>
      <c r="D133" s="416">
        <f t="shared" si="13"/>
        <v>124</v>
      </c>
      <c r="E133" s="534"/>
      <c r="F133" s="534"/>
      <c r="G133" s="534"/>
      <c r="H133" s="479"/>
      <c r="I133" s="479"/>
      <c r="J133" s="479"/>
      <c r="K133" s="474"/>
      <c r="L133" s="899"/>
      <c r="M133" s="272"/>
      <c r="N133" s="826" t="str">
        <f t="shared" si="11"/>
        <v/>
      </c>
      <c r="O133" s="458"/>
      <c r="P133" s="534"/>
      <c r="Q133" s="479"/>
      <c r="R133" s="584"/>
      <c r="S133" s="585" t="str">
        <f t="shared" si="8"/>
        <v/>
      </c>
      <c r="T133" s="586"/>
      <c r="U133" s="587" t="str">
        <f t="shared" si="9"/>
        <v/>
      </c>
      <c r="V133" s="648"/>
      <c r="W133" s="746"/>
    </row>
    <row r="134" spans="2:38" ht="13.5" customHeight="1" x14ac:dyDescent="0.25">
      <c r="B134" s="401"/>
      <c r="D134" s="416">
        <f t="shared" si="13"/>
        <v>125</v>
      </c>
      <c r="E134" s="534"/>
      <c r="F134" s="534"/>
      <c r="G134" s="534"/>
      <c r="H134" s="479"/>
      <c r="I134" s="479"/>
      <c r="J134" s="479"/>
      <c r="K134" s="474"/>
      <c r="L134" s="899"/>
      <c r="M134" s="272"/>
      <c r="N134" s="826" t="str">
        <f t="shared" si="11"/>
        <v/>
      </c>
      <c r="O134" s="458"/>
      <c r="P134" s="534"/>
      <c r="Q134" s="479"/>
      <c r="R134" s="584"/>
      <c r="S134" s="585" t="str">
        <f t="shared" si="8"/>
        <v/>
      </c>
      <c r="T134" s="586"/>
      <c r="U134" s="587" t="str">
        <f t="shared" si="9"/>
        <v/>
      </c>
      <c r="V134" s="648"/>
      <c r="W134" s="746"/>
    </row>
    <row r="135" spans="2:38" ht="13.5" customHeight="1" x14ac:dyDescent="0.25">
      <c r="B135" s="401"/>
      <c r="D135" s="416">
        <f t="shared" si="13"/>
        <v>126</v>
      </c>
      <c r="E135" s="534"/>
      <c r="F135" s="534"/>
      <c r="G135" s="534"/>
      <c r="H135" s="479"/>
      <c r="I135" s="479"/>
      <c r="J135" s="479"/>
      <c r="K135" s="474"/>
      <c r="L135" s="899"/>
      <c r="M135" s="272"/>
      <c r="N135" s="826" t="str">
        <f t="shared" si="11"/>
        <v/>
      </c>
      <c r="O135" s="458"/>
      <c r="P135" s="534"/>
      <c r="Q135" s="479"/>
      <c r="R135" s="584"/>
      <c r="S135" s="585" t="str">
        <f t="shared" si="8"/>
        <v/>
      </c>
      <c r="T135" s="586"/>
      <c r="U135" s="587" t="str">
        <f t="shared" si="9"/>
        <v/>
      </c>
      <c r="V135" s="648"/>
      <c r="W135" s="746"/>
    </row>
    <row r="136" spans="2:38" ht="13.5" customHeight="1" x14ac:dyDescent="0.25">
      <c r="B136" s="401"/>
      <c r="D136" s="416">
        <f t="shared" si="13"/>
        <v>127</v>
      </c>
      <c r="E136" s="534"/>
      <c r="F136" s="534"/>
      <c r="G136" s="534"/>
      <c r="H136" s="479"/>
      <c r="I136" s="479"/>
      <c r="J136" s="479"/>
      <c r="K136" s="474"/>
      <c r="L136" s="899"/>
      <c r="M136" s="272"/>
      <c r="N136" s="826" t="str">
        <f t="shared" si="11"/>
        <v/>
      </c>
      <c r="O136" s="458"/>
      <c r="P136" s="534"/>
      <c r="Q136" s="479"/>
      <c r="R136" s="584"/>
      <c r="S136" s="585" t="str">
        <f t="shared" si="8"/>
        <v/>
      </c>
      <c r="T136" s="586"/>
      <c r="U136" s="587" t="str">
        <f t="shared" si="9"/>
        <v/>
      </c>
      <c r="V136" s="648"/>
      <c r="W136" s="746"/>
    </row>
    <row r="137" spans="2:38" ht="13.5" customHeight="1" x14ac:dyDescent="0.25">
      <c r="B137" s="401"/>
      <c r="D137" s="416">
        <f t="shared" si="13"/>
        <v>128</v>
      </c>
      <c r="E137" s="534"/>
      <c r="F137" s="534"/>
      <c r="G137" s="534"/>
      <c r="H137" s="479"/>
      <c r="I137" s="479"/>
      <c r="J137" s="479"/>
      <c r="K137" s="474"/>
      <c r="L137" s="899"/>
      <c r="M137" s="272"/>
      <c r="N137" s="826" t="str">
        <f t="shared" si="11"/>
        <v/>
      </c>
      <c r="O137" s="458"/>
      <c r="P137" s="534"/>
      <c r="Q137" s="479"/>
      <c r="R137" s="584"/>
      <c r="S137" s="585" t="str">
        <f t="shared" si="8"/>
        <v/>
      </c>
      <c r="T137" s="586"/>
      <c r="U137" s="587" t="str">
        <f t="shared" si="9"/>
        <v/>
      </c>
      <c r="V137" s="648"/>
      <c r="W137" s="746"/>
    </row>
    <row r="138" spans="2:38" ht="13.5" customHeight="1" x14ac:dyDescent="0.25">
      <c r="B138" s="401"/>
      <c r="D138" s="416">
        <f t="shared" si="13"/>
        <v>129</v>
      </c>
      <c r="E138" s="534"/>
      <c r="F138" s="534"/>
      <c r="G138" s="534"/>
      <c r="H138" s="479"/>
      <c r="I138" s="479"/>
      <c r="J138" s="479"/>
      <c r="K138" s="474"/>
      <c r="L138" s="899"/>
      <c r="M138" s="272"/>
      <c r="N138" s="826" t="str">
        <f t="shared" si="11"/>
        <v/>
      </c>
      <c r="O138" s="458"/>
      <c r="P138" s="534"/>
      <c r="Q138" s="479"/>
      <c r="R138" s="584"/>
      <c r="S138" s="585" t="str">
        <f t="shared" si="8"/>
        <v/>
      </c>
      <c r="T138" s="586"/>
      <c r="U138" s="587" t="str">
        <f t="shared" si="9"/>
        <v/>
      </c>
      <c r="V138" s="648"/>
      <c r="W138" s="746"/>
    </row>
    <row r="139" spans="2:38" ht="13.5" customHeight="1" x14ac:dyDescent="0.25">
      <c r="B139" s="401"/>
      <c r="D139" s="416">
        <f t="shared" si="13"/>
        <v>130</v>
      </c>
      <c r="E139" s="534"/>
      <c r="F139" s="534"/>
      <c r="G139" s="534"/>
      <c r="H139" s="479"/>
      <c r="I139" s="479"/>
      <c r="J139" s="479"/>
      <c r="K139" s="474"/>
      <c r="L139" s="899"/>
      <c r="M139" s="272"/>
      <c r="N139" s="826" t="str">
        <f t="shared" ref="N139:N202" si="14">IF(M139="","",IF(HLOOKUP(M139,$AA$4:$AO$6,$Z$6+1,FALSE)&lt;0.8,0,HLOOKUP(M139,$AA$4:$AO$6,$Z$6+1,FALSE)))</f>
        <v/>
      </c>
      <c r="O139" s="458"/>
      <c r="P139" s="534"/>
      <c r="Q139" s="479"/>
      <c r="R139" s="584"/>
      <c r="S139" s="585" t="str">
        <f t="shared" si="8"/>
        <v/>
      </c>
      <c r="T139" s="586"/>
      <c r="U139" s="587" t="str">
        <f t="shared" si="9"/>
        <v/>
      </c>
      <c r="V139" s="648"/>
      <c r="W139" s="746"/>
    </row>
    <row r="140" spans="2:38" ht="13.5" customHeight="1" x14ac:dyDescent="0.25">
      <c r="B140" s="401"/>
      <c r="D140" s="416">
        <f t="shared" si="13"/>
        <v>131</v>
      </c>
      <c r="E140" s="534"/>
      <c r="F140" s="534"/>
      <c r="G140" s="534"/>
      <c r="H140" s="479"/>
      <c r="I140" s="479"/>
      <c r="J140" s="479"/>
      <c r="K140" s="474"/>
      <c r="L140" s="899"/>
      <c r="M140" s="272"/>
      <c r="N140" s="826" t="str">
        <f t="shared" si="14"/>
        <v/>
      </c>
      <c r="O140" s="458"/>
      <c r="P140" s="903"/>
      <c r="Q140" s="479"/>
      <c r="R140" s="584"/>
      <c r="S140" s="585" t="str">
        <f t="shared" si="8"/>
        <v/>
      </c>
      <c r="T140" s="586"/>
      <c r="U140" s="587" t="str">
        <f t="shared" si="9"/>
        <v/>
      </c>
      <c r="V140" s="648"/>
      <c r="W140" s="746"/>
    </row>
    <row r="141" spans="2:38" ht="13.5" customHeight="1" x14ac:dyDescent="0.25">
      <c r="B141" s="401"/>
      <c r="D141" s="416">
        <f t="shared" si="13"/>
        <v>132</v>
      </c>
      <c r="E141" s="534"/>
      <c r="F141" s="534"/>
      <c r="G141" s="534"/>
      <c r="H141" s="479"/>
      <c r="I141" s="479"/>
      <c r="J141" s="479"/>
      <c r="K141" s="474"/>
      <c r="L141" s="899"/>
      <c r="M141" s="272"/>
      <c r="N141" s="826" t="str">
        <f t="shared" si="14"/>
        <v/>
      </c>
      <c r="O141" s="458"/>
      <c r="P141" s="534"/>
      <c r="Q141" s="479"/>
      <c r="R141" s="584"/>
      <c r="S141" s="585" t="str">
        <f t="shared" si="8"/>
        <v/>
      </c>
      <c r="T141" s="586"/>
      <c r="U141" s="587" t="str">
        <f t="shared" si="9"/>
        <v/>
      </c>
      <c r="V141" s="648"/>
      <c r="W141" s="746"/>
    </row>
    <row r="142" spans="2:38" ht="13.5" customHeight="1" x14ac:dyDescent="0.25">
      <c r="B142" s="401"/>
      <c r="D142" s="416">
        <f t="shared" si="13"/>
        <v>133</v>
      </c>
      <c r="E142" s="534"/>
      <c r="F142" s="534"/>
      <c r="G142" s="534"/>
      <c r="H142" s="479"/>
      <c r="I142" s="479"/>
      <c r="J142" s="479"/>
      <c r="K142" s="474"/>
      <c r="L142" s="899"/>
      <c r="M142" s="272"/>
      <c r="N142" s="826" t="str">
        <f t="shared" si="14"/>
        <v/>
      </c>
      <c r="O142" s="458"/>
      <c r="P142" s="534"/>
      <c r="Q142" s="479"/>
      <c r="R142" s="584"/>
      <c r="S142" s="585" t="str">
        <f t="shared" si="8"/>
        <v/>
      </c>
      <c r="T142" s="586"/>
      <c r="U142" s="587" t="str">
        <f t="shared" si="9"/>
        <v/>
      </c>
      <c r="V142" s="648"/>
      <c r="W142" s="746"/>
    </row>
    <row r="143" spans="2:38" ht="13.5" customHeight="1" x14ac:dyDescent="0.25">
      <c r="B143" s="401"/>
      <c r="D143" s="416">
        <f t="shared" si="13"/>
        <v>134</v>
      </c>
      <c r="E143" s="534"/>
      <c r="F143" s="534"/>
      <c r="G143" s="534"/>
      <c r="H143" s="479"/>
      <c r="I143" s="479"/>
      <c r="J143" s="479"/>
      <c r="K143" s="474"/>
      <c r="L143" s="899"/>
      <c r="M143" s="272"/>
      <c r="N143" s="826" t="str">
        <f t="shared" si="14"/>
        <v/>
      </c>
      <c r="O143" s="458"/>
      <c r="P143" s="534"/>
      <c r="Q143" s="479"/>
      <c r="R143" s="584"/>
      <c r="S143" s="585" t="str">
        <f t="shared" si="8"/>
        <v/>
      </c>
      <c r="T143" s="586"/>
      <c r="U143" s="587" t="str">
        <f t="shared" si="9"/>
        <v/>
      </c>
      <c r="V143" s="648"/>
      <c r="W143" s="746"/>
    </row>
    <row r="144" spans="2:38" ht="13.5" customHeight="1" x14ac:dyDescent="0.25">
      <c r="B144" s="401"/>
      <c r="D144" s="416">
        <f t="shared" si="13"/>
        <v>135</v>
      </c>
      <c r="E144" s="534"/>
      <c r="F144" s="534"/>
      <c r="G144" s="534"/>
      <c r="H144" s="479"/>
      <c r="I144" s="479"/>
      <c r="J144" s="479"/>
      <c r="K144" s="474"/>
      <c r="L144" s="899"/>
      <c r="M144" s="272"/>
      <c r="N144" s="826" t="str">
        <f t="shared" si="14"/>
        <v/>
      </c>
      <c r="O144" s="458"/>
      <c r="P144" s="534"/>
      <c r="Q144" s="479"/>
      <c r="R144" s="584"/>
      <c r="S144" s="585" t="str">
        <f t="shared" si="8"/>
        <v/>
      </c>
      <c r="T144" s="586"/>
      <c r="U144" s="587" t="str">
        <f t="shared" si="9"/>
        <v/>
      </c>
      <c r="V144" s="648"/>
      <c r="W144" s="746"/>
    </row>
    <row r="145" spans="2:38" ht="13.5" customHeight="1" x14ac:dyDescent="0.25">
      <c r="B145" s="401"/>
      <c r="D145" s="416">
        <f t="shared" si="13"/>
        <v>136</v>
      </c>
      <c r="E145" s="534"/>
      <c r="F145" s="534"/>
      <c r="G145" s="534"/>
      <c r="H145" s="479"/>
      <c r="I145" s="479"/>
      <c r="J145" s="479"/>
      <c r="K145" s="474"/>
      <c r="L145" s="899"/>
      <c r="M145" s="272"/>
      <c r="N145" s="826" t="str">
        <f t="shared" si="14"/>
        <v/>
      </c>
      <c r="O145" s="458"/>
      <c r="P145" s="534"/>
      <c r="Q145" s="479"/>
      <c r="R145" s="584"/>
      <c r="S145" s="585" t="str">
        <f t="shared" si="8"/>
        <v/>
      </c>
      <c r="T145" s="586"/>
      <c r="U145" s="587" t="str">
        <f t="shared" si="9"/>
        <v/>
      </c>
      <c r="V145" s="648"/>
      <c r="W145" s="746"/>
    </row>
    <row r="146" spans="2:38" ht="13.5" customHeight="1" x14ac:dyDescent="0.25">
      <c r="B146" s="401"/>
      <c r="D146" s="416">
        <f t="shared" si="13"/>
        <v>137</v>
      </c>
      <c r="E146" s="534"/>
      <c r="F146" s="534"/>
      <c r="G146" s="534"/>
      <c r="H146" s="479"/>
      <c r="I146" s="479"/>
      <c r="J146" s="479"/>
      <c r="K146" s="474"/>
      <c r="L146" s="899"/>
      <c r="M146" s="272"/>
      <c r="N146" s="826" t="str">
        <f t="shared" si="14"/>
        <v/>
      </c>
      <c r="O146" s="458"/>
      <c r="P146" s="534"/>
      <c r="Q146" s="479"/>
      <c r="R146" s="584"/>
      <c r="S146" s="585" t="str">
        <f t="shared" si="8"/>
        <v/>
      </c>
      <c r="T146" s="586"/>
      <c r="U146" s="587" t="str">
        <f t="shared" si="9"/>
        <v/>
      </c>
      <c r="V146" s="648"/>
      <c r="W146" s="746"/>
    </row>
    <row r="147" spans="2:38" ht="13.5" customHeight="1" x14ac:dyDescent="0.25">
      <c r="B147" s="401"/>
      <c r="D147" s="416">
        <f t="shared" si="13"/>
        <v>138</v>
      </c>
      <c r="E147" s="534"/>
      <c r="F147" s="534"/>
      <c r="G147" s="534"/>
      <c r="H147" s="479"/>
      <c r="I147" s="479"/>
      <c r="J147" s="479"/>
      <c r="K147" s="474"/>
      <c r="L147" s="899"/>
      <c r="M147" s="272"/>
      <c r="N147" s="826" t="str">
        <f t="shared" si="14"/>
        <v/>
      </c>
      <c r="O147" s="458"/>
      <c r="P147" s="534"/>
      <c r="Q147" s="479"/>
      <c r="R147" s="584"/>
      <c r="S147" s="585" t="str">
        <f t="shared" si="8"/>
        <v/>
      </c>
      <c r="T147" s="586"/>
      <c r="U147" s="587" t="str">
        <f t="shared" si="9"/>
        <v/>
      </c>
      <c r="V147" s="648"/>
      <c r="W147" s="746"/>
    </row>
    <row r="148" spans="2:38" ht="13.5" customHeight="1" x14ac:dyDescent="0.25">
      <c r="B148" s="401"/>
      <c r="D148" s="416">
        <f t="shared" si="13"/>
        <v>139</v>
      </c>
      <c r="E148" s="534"/>
      <c r="F148" s="534"/>
      <c r="G148" s="534"/>
      <c r="H148" s="479"/>
      <c r="I148" s="479"/>
      <c r="J148" s="479"/>
      <c r="K148" s="474"/>
      <c r="L148" s="899"/>
      <c r="M148" s="272"/>
      <c r="N148" s="826" t="str">
        <f t="shared" si="14"/>
        <v/>
      </c>
      <c r="O148" s="458"/>
      <c r="P148" s="534"/>
      <c r="Q148" s="479"/>
      <c r="R148" s="584"/>
      <c r="S148" s="585" t="str">
        <f t="shared" si="8"/>
        <v/>
      </c>
      <c r="T148" s="586"/>
      <c r="U148" s="587" t="str">
        <f t="shared" si="9"/>
        <v/>
      </c>
      <c r="V148" s="648"/>
      <c r="W148" s="746"/>
    </row>
    <row r="149" spans="2:38" ht="13.5" customHeight="1" x14ac:dyDescent="0.25">
      <c r="B149" s="401"/>
      <c r="D149" s="416">
        <f t="shared" si="13"/>
        <v>140</v>
      </c>
      <c r="E149" s="534"/>
      <c r="F149" s="534"/>
      <c r="G149" s="534"/>
      <c r="H149" s="479"/>
      <c r="I149" s="479"/>
      <c r="J149" s="479"/>
      <c r="K149" s="474"/>
      <c r="L149" s="899"/>
      <c r="M149" s="272"/>
      <c r="N149" s="826" t="str">
        <f t="shared" si="14"/>
        <v/>
      </c>
      <c r="O149" s="458"/>
      <c r="P149" s="534"/>
      <c r="Q149" s="479"/>
      <c r="R149" s="584"/>
      <c r="S149" s="585" t="str">
        <f t="shared" si="8"/>
        <v/>
      </c>
      <c r="T149" s="586"/>
      <c r="U149" s="587" t="str">
        <f t="shared" si="9"/>
        <v/>
      </c>
      <c r="V149" s="648"/>
      <c r="W149" s="746"/>
    </row>
    <row r="150" spans="2:38" ht="13.5" customHeight="1" x14ac:dyDescent="0.25">
      <c r="B150" s="401"/>
      <c r="D150" s="416">
        <f t="shared" si="13"/>
        <v>141</v>
      </c>
      <c r="E150" s="534"/>
      <c r="F150" s="534"/>
      <c r="G150" s="534"/>
      <c r="H150" s="479"/>
      <c r="I150" s="479"/>
      <c r="J150" s="479"/>
      <c r="K150" s="474"/>
      <c r="L150" s="899"/>
      <c r="M150" s="272"/>
      <c r="N150" s="826" t="str">
        <f t="shared" si="14"/>
        <v/>
      </c>
      <c r="O150" s="458"/>
      <c r="P150" s="534"/>
      <c r="Q150" s="479"/>
      <c r="R150" s="584"/>
      <c r="S150" s="585" t="str">
        <f t="shared" si="8"/>
        <v/>
      </c>
      <c r="T150" s="586"/>
      <c r="U150" s="587" t="str">
        <f t="shared" si="9"/>
        <v/>
      </c>
      <c r="V150" s="648"/>
      <c r="W150" s="746"/>
    </row>
    <row r="151" spans="2:38" ht="13.5" customHeight="1" x14ac:dyDescent="0.25">
      <c r="B151" s="401"/>
      <c r="D151" s="416">
        <f t="shared" si="13"/>
        <v>142</v>
      </c>
      <c r="E151" s="534"/>
      <c r="F151" s="534"/>
      <c r="G151" s="534"/>
      <c r="H151" s="479"/>
      <c r="I151" s="479"/>
      <c r="J151" s="479"/>
      <c r="K151" s="474"/>
      <c r="L151" s="899"/>
      <c r="M151" s="272"/>
      <c r="N151" s="826" t="str">
        <f t="shared" si="14"/>
        <v/>
      </c>
      <c r="O151" s="458"/>
      <c r="P151" s="534"/>
      <c r="Q151" s="479"/>
      <c r="R151" s="584"/>
      <c r="S151" s="585" t="str">
        <f t="shared" si="8"/>
        <v/>
      </c>
      <c r="T151" s="586"/>
      <c r="U151" s="587" t="str">
        <f t="shared" si="9"/>
        <v/>
      </c>
      <c r="V151" s="648"/>
      <c r="W151" s="746"/>
    </row>
    <row r="152" spans="2:38" ht="13.5" customHeight="1" x14ac:dyDescent="0.25">
      <c r="B152" s="401"/>
      <c r="D152" s="416">
        <f t="shared" si="13"/>
        <v>143</v>
      </c>
      <c r="E152" s="534"/>
      <c r="F152" s="534"/>
      <c r="G152" s="534"/>
      <c r="H152" s="479"/>
      <c r="I152" s="479"/>
      <c r="J152" s="479"/>
      <c r="K152" s="474"/>
      <c r="L152" s="899"/>
      <c r="M152" s="272"/>
      <c r="N152" s="826" t="str">
        <f t="shared" si="14"/>
        <v/>
      </c>
      <c r="O152" s="458"/>
      <c r="P152" s="534"/>
      <c r="Q152" s="479"/>
      <c r="R152" s="584"/>
      <c r="S152" s="585" t="str">
        <f t="shared" si="8"/>
        <v/>
      </c>
      <c r="T152" s="586"/>
      <c r="U152" s="587" t="str">
        <f t="shared" si="9"/>
        <v/>
      </c>
      <c r="V152" s="648"/>
      <c r="W152" s="746"/>
    </row>
    <row r="153" spans="2:38" ht="13.5" customHeight="1" x14ac:dyDescent="0.25">
      <c r="B153" s="401"/>
      <c r="D153" s="416">
        <f t="shared" si="13"/>
        <v>144</v>
      </c>
      <c r="E153" s="534"/>
      <c r="F153" s="534"/>
      <c r="G153" s="534"/>
      <c r="H153" s="479"/>
      <c r="I153" s="479"/>
      <c r="J153" s="479"/>
      <c r="K153" s="474"/>
      <c r="L153" s="899"/>
      <c r="M153" s="272"/>
      <c r="N153" s="826" t="str">
        <f t="shared" si="14"/>
        <v/>
      </c>
      <c r="O153" s="458"/>
      <c r="P153" s="534"/>
      <c r="Q153" s="479"/>
      <c r="R153" s="584"/>
      <c r="S153" s="585" t="str">
        <f t="shared" si="8"/>
        <v/>
      </c>
      <c r="T153" s="586"/>
      <c r="U153" s="587" t="str">
        <f t="shared" si="9"/>
        <v/>
      </c>
      <c r="V153" s="648"/>
      <c r="W153" s="746"/>
    </row>
    <row r="154" spans="2:38" ht="13.5" customHeight="1" x14ac:dyDescent="0.25">
      <c r="B154" s="401"/>
      <c r="D154" s="416">
        <f t="shared" si="13"/>
        <v>145</v>
      </c>
      <c r="E154" s="534"/>
      <c r="F154" s="534"/>
      <c r="G154" s="534"/>
      <c r="H154" s="479"/>
      <c r="I154" s="479"/>
      <c r="J154" s="479"/>
      <c r="K154" s="474"/>
      <c r="L154" s="899"/>
      <c r="M154" s="272"/>
      <c r="N154" s="826" t="str">
        <f t="shared" si="14"/>
        <v/>
      </c>
      <c r="O154" s="458"/>
      <c r="P154" s="534"/>
      <c r="Q154" s="479"/>
      <c r="R154" s="584"/>
      <c r="S154" s="585" t="str">
        <f t="shared" si="8"/>
        <v/>
      </c>
      <c r="T154" s="586"/>
      <c r="U154" s="587" t="str">
        <f t="shared" si="9"/>
        <v/>
      </c>
      <c r="V154" s="648"/>
      <c r="W154" s="746"/>
    </row>
    <row r="155" spans="2:38" ht="13.5" customHeight="1" x14ac:dyDescent="0.25">
      <c r="B155" s="401"/>
      <c r="D155" s="416">
        <f t="shared" si="13"/>
        <v>146</v>
      </c>
      <c r="E155" s="534"/>
      <c r="F155" s="534"/>
      <c r="G155" s="534"/>
      <c r="H155" s="479"/>
      <c r="I155" s="479"/>
      <c r="J155" s="479"/>
      <c r="K155" s="474"/>
      <c r="L155" s="899"/>
      <c r="M155" s="272"/>
      <c r="N155" s="826" t="str">
        <f t="shared" si="14"/>
        <v/>
      </c>
      <c r="O155" s="458"/>
      <c r="P155" s="534"/>
      <c r="Q155" s="479"/>
      <c r="R155" s="584"/>
      <c r="S155" s="585" t="str">
        <f t="shared" si="8"/>
        <v/>
      </c>
      <c r="T155" s="586"/>
      <c r="U155" s="587" t="str">
        <f t="shared" si="9"/>
        <v/>
      </c>
      <c r="V155" s="648"/>
      <c r="W155" s="746"/>
    </row>
    <row r="156" spans="2:38" ht="13.5" customHeight="1" x14ac:dyDescent="0.25">
      <c r="B156" s="401"/>
      <c r="D156" s="416">
        <f t="shared" si="13"/>
        <v>147</v>
      </c>
      <c r="E156" s="534"/>
      <c r="F156" s="534"/>
      <c r="G156" s="534"/>
      <c r="H156" s="479"/>
      <c r="I156" s="479"/>
      <c r="J156" s="479"/>
      <c r="K156" s="474"/>
      <c r="L156" s="899"/>
      <c r="M156" s="272"/>
      <c r="N156" s="826" t="str">
        <f t="shared" si="14"/>
        <v/>
      </c>
      <c r="O156" s="458"/>
      <c r="P156" s="534"/>
      <c r="Q156" s="479"/>
      <c r="R156" s="584"/>
      <c r="S156" s="585" t="str">
        <f t="shared" si="8"/>
        <v/>
      </c>
      <c r="T156" s="586"/>
      <c r="U156" s="587" t="str">
        <f t="shared" si="9"/>
        <v/>
      </c>
      <c r="V156" s="648"/>
      <c r="W156" s="746"/>
    </row>
    <row r="157" spans="2:38" ht="13.5" customHeight="1" x14ac:dyDescent="0.25">
      <c r="B157" s="401"/>
      <c r="D157" s="416">
        <f t="shared" si="13"/>
        <v>148</v>
      </c>
      <c r="E157" s="534"/>
      <c r="F157" s="534"/>
      <c r="G157" s="534"/>
      <c r="H157" s="479"/>
      <c r="I157" s="479"/>
      <c r="J157" s="479"/>
      <c r="K157" s="474"/>
      <c r="L157" s="899"/>
      <c r="M157" s="272"/>
      <c r="N157" s="826" t="str">
        <f t="shared" si="14"/>
        <v/>
      </c>
      <c r="O157" s="458"/>
      <c r="P157" s="534"/>
      <c r="Q157" s="479"/>
      <c r="R157" s="584"/>
      <c r="S157" s="585" t="str">
        <f t="shared" si="8"/>
        <v/>
      </c>
      <c r="T157" s="586"/>
      <c r="U157" s="587" t="str">
        <f t="shared" si="9"/>
        <v/>
      </c>
      <c r="V157" s="648"/>
      <c r="W157" s="746"/>
    </row>
    <row r="158" spans="2:38" ht="13.5" customHeight="1" x14ac:dyDescent="0.25">
      <c r="B158" s="401"/>
      <c r="D158" s="416">
        <f t="shared" si="13"/>
        <v>149</v>
      </c>
      <c r="E158" s="534"/>
      <c r="F158" s="534"/>
      <c r="G158" s="534"/>
      <c r="H158" s="479"/>
      <c r="I158" s="479"/>
      <c r="J158" s="479"/>
      <c r="K158" s="474"/>
      <c r="L158" s="899"/>
      <c r="M158" s="272"/>
      <c r="N158" s="826" t="str">
        <f t="shared" si="14"/>
        <v/>
      </c>
      <c r="O158" s="458"/>
      <c r="P158" s="534"/>
      <c r="Q158" s="479"/>
      <c r="R158" s="584"/>
      <c r="S158" s="585" t="str">
        <f t="shared" si="8"/>
        <v/>
      </c>
      <c r="T158" s="586"/>
      <c r="U158" s="587" t="str">
        <f t="shared" si="9"/>
        <v/>
      </c>
      <c r="V158" s="648"/>
      <c r="W158" s="746"/>
    </row>
    <row r="159" spans="2:38" ht="13.5" customHeight="1" x14ac:dyDescent="0.25">
      <c r="B159" s="401"/>
      <c r="D159" s="416">
        <f t="shared" si="13"/>
        <v>150</v>
      </c>
      <c r="E159" s="534"/>
      <c r="F159" s="534"/>
      <c r="G159" s="534"/>
      <c r="H159" s="479"/>
      <c r="I159" s="479"/>
      <c r="J159" s="479"/>
      <c r="K159" s="474"/>
      <c r="L159" s="899"/>
      <c r="M159" s="272"/>
      <c r="N159" s="826" t="str">
        <f t="shared" si="14"/>
        <v/>
      </c>
      <c r="O159" s="458"/>
      <c r="P159" s="534"/>
      <c r="Q159" s="479"/>
      <c r="R159" s="584"/>
      <c r="S159" s="585" t="str">
        <f t="shared" si="8"/>
        <v/>
      </c>
      <c r="T159" s="586"/>
      <c r="U159" s="587" t="str">
        <f t="shared" si="9"/>
        <v/>
      </c>
      <c r="V159" s="648"/>
      <c r="W159" s="746"/>
    </row>
    <row r="160" spans="2:38" ht="13.5" customHeight="1" x14ac:dyDescent="0.25">
      <c r="B160" s="401"/>
      <c r="D160" s="416">
        <f>D159+1</f>
        <v>151</v>
      </c>
      <c r="E160" s="534"/>
      <c r="F160" s="534"/>
      <c r="G160" s="534"/>
      <c r="H160" s="479"/>
      <c r="I160" s="479"/>
      <c r="J160" s="479"/>
      <c r="K160" s="474"/>
      <c r="L160" s="899"/>
      <c r="M160" s="272"/>
      <c r="N160" s="826" t="str">
        <f t="shared" si="14"/>
        <v/>
      </c>
      <c r="O160" s="458"/>
      <c r="P160" s="534"/>
      <c r="Q160" s="479"/>
      <c r="R160" s="584"/>
      <c r="S160" s="585" t="str">
        <f t="shared" si="8"/>
        <v/>
      </c>
      <c r="T160" s="586"/>
      <c r="U160" s="587" t="str">
        <f t="shared" si="9"/>
        <v/>
      </c>
      <c r="V160" s="648"/>
      <c r="W160" s="746"/>
      <c r="AL160" s="562"/>
    </row>
    <row r="161" spans="2:23" ht="13.5" customHeight="1" x14ac:dyDescent="0.25">
      <c r="B161" s="401"/>
      <c r="D161" s="416">
        <f t="shared" ref="D161:D190" si="15">D160+1</f>
        <v>152</v>
      </c>
      <c r="E161" s="534"/>
      <c r="F161" s="534"/>
      <c r="G161" s="534"/>
      <c r="H161" s="479"/>
      <c r="I161" s="479"/>
      <c r="J161" s="479"/>
      <c r="K161" s="474"/>
      <c r="L161" s="899"/>
      <c r="M161" s="272"/>
      <c r="N161" s="826" t="str">
        <f t="shared" si="14"/>
        <v/>
      </c>
      <c r="O161" s="458"/>
      <c r="P161" s="534"/>
      <c r="Q161" s="479"/>
      <c r="R161" s="584"/>
      <c r="S161" s="585" t="str">
        <f t="shared" si="8"/>
        <v/>
      </c>
      <c r="T161" s="586"/>
      <c r="U161" s="587" t="str">
        <f t="shared" si="9"/>
        <v/>
      </c>
      <c r="V161" s="648"/>
      <c r="W161" s="746"/>
    </row>
    <row r="162" spans="2:23" ht="13.5" customHeight="1" x14ac:dyDescent="0.25">
      <c r="B162" s="401"/>
      <c r="D162" s="416">
        <f t="shared" si="15"/>
        <v>153</v>
      </c>
      <c r="E162" s="534"/>
      <c r="F162" s="534"/>
      <c r="G162" s="534"/>
      <c r="H162" s="479"/>
      <c r="I162" s="479"/>
      <c r="J162" s="479"/>
      <c r="K162" s="474"/>
      <c r="L162" s="899"/>
      <c r="M162" s="272"/>
      <c r="N162" s="826" t="str">
        <f t="shared" si="14"/>
        <v/>
      </c>
      <c r="O162" s="458"/>
      <c r="P162" s="534"/>
      <c r="Q162" s="479"/>
      <c r="R162" s="584"/>
      <c r="S162" s="585" t="str">
        <f t="shared" si="8"/>
        <v/>
      </c>
      <c r="T162" s="586"/>
      <c r="U162" s="587" t="str">
        <f t="shared" si="9"/>
        <v/>
      </c>
      <c r="V162" s="648"/>
      <c r="W162" s="746"/>
    </row>
    <row r="163" spans="2:23" ht="13.5" customHeight="1" x14ac:dyDescent="0.25">
      <c r="B163" s="401"/>
      <c r="D163" s="416">
        <f t="shared" si="15"/>
        <v>154</v>
      </c>
      <c r="E163" s="534"/>
      <c r="F163" s="534"/>
      <c r="G163" s="534"/>
      <c r="H163" s="479"/>
      <c r="I163" s="479"/>
      <c r="J163" s="479"/>
      <c r="K163" s="474"/>
      <c r="L163" s="899"/>
      <c r="M163" s="272"/>
      <c r="N163" s="826" t="str">
        <f t="shared" si="14"/>
        <v/>
      </c>
      <c r="O163" s="458"/>
      <c r="P163" s="534"/>
      <c r="Q163" s="479"/>
      <c r="R163" s="584"/>
      <c r="S163" s="585" t="str">
        <f t="shared" si="8"/>
        <v/>
      </c>
      <c r="T163" s="586"/>
      <c r="U163" s="587" t="str">
        <f t="shared" si="9"/>
        <v/>
      </c>
      <c r="V163" s="648"/>
      <c r="W163" s="746"/>
    </row>
    <row r="164" spans="2:23" ht="13.5" customHeight="1" x14ac:dyDescent="0.25">
      <c r="B164" s="401"/>
      <c r="D164" s="416">
        <f t="shared" si="15"/>
        <v>155</v>
      </c>
      <c r="E164" s="534"/>
      <c r="F164" s="534"/>
      <c r="G164" s="534"/>
      <c r="H164" s="479"/>
      <c r="I164" s="479"/>
      <c r="J164" s="479"/>
      <c r="K164" s="474"/>
      <c r="L164" s="899"/>
      <c r="M164" s="272"/>
      <c r="N164" s="826" t="str">
        <f t="shared" si="14"/>
        <v/>
      </c>
      <c r="O164" s="458"/>
      <c r="P164" s="534"/>
      <c r="Q164" s="479"/>
      <c r="R164" s="584"/>
      <c r="S164" s="585" t="str">
        <f t="shared" si="8"/>
        <v/>
      </c>
      <c r="T164" s="586"/>
      <c r="U164" s="587" t="str">
        <f t="shared" si="9"/>
        <v/>
      </c>
      <c r="V164" s="648"/>
      <c r="W164" s="746"/>
    </row>
    <row r="165" spans="2:23" ht="13.5" customHeight="1" x14ac:dyDescent="0.25">
      <c r="B165" s="401"/>
      <c r="D165" s="416">
        <f t="shared" si="15"/>
        <v>156</v>
      </c>
      <c r="E165" s="534"/>
      <c r="F165" s="534"/>
      <c r="G165" s="534"/>
      <c r="H165" s="479"/>
      <c r="I165" s="479"/>
      <c r="J165" s="479"/>
      <c r="K165" s="474"/>
      <c r="L165" s="899"/>
      <c r="M165" s="272"/>
      <c r="N165" s="826" t="str">
        <f t="shared" si="14"/>
        <v/>
      </c>
      <c r="O165" s="458"/>
      <c r="P165" s="534"/>
      <c r="Q165" s="479"/>
      <c r="R165" s="584"/>
      <c r="S165" s="585" t="str">
        <f t="shared" si="8"/>
        <v/>
      </c>
      <c r="T165" s="586"/>
      <c r="U165" s="587" t="str">
        <f t="shared" si="9"/>
        <v/>
      </c>
      <c r="V165" s="648"/>
      <c r="W165" s="746"/>
    </row>
    <row r="166" spans="2:23" ht="13.5" customHeight="1" x14ac:dyDescent="0.25">
      <c r="B166" s="401"/>
      <c r="D166" s="416">
        <f t="shared" si="15"/>
        <v>157</v>
      </c>
      <c r="E166" s="534"/>
      <c r="F166" s="534"/>
      <c r="G166" s="534"/>
      <c r="H166" s="479"/>
      <c r="I166" s="479"/>
      <c r="J166" s="479"/>
      <c r="K166" s="474"/>
      <c r="L166" s="899"/>
      <c r="M166" s="272"/>
      <c r="N166" s="826" t="str">
        <f t="shared" si="14"/>
        <v/>
      </c>
      <c r="O166" s="458"/>
      <c r="P166" s="534"/>
      <c r="Q166" s="479"/>
      <c r="R166" s="584"/>
      <c r="S166" s="585" t="str">
        <f t="shared" si="8"/>
        <v/>
      </c>
      <c r="T166" s="586"/>
      <c r="U166" s="587" t="str">
        <f t="shared" si="9"/>
        <v/>
      </c>
      <c r="V166" s="648"/>
      <c r="W166" s="746"/>
    </row>
    <row r="167" spans="2:23" ht="13.5" customHeight="1" x14ac:dyDescent="0.25">
      <c r="B167" s="401"/>
      <c r="D167" s="416">
        <f t="shared" si="15"/>
        <v>158</v>
      </c>
      <c r="E167" s="534"/>
      <c r="F167" s="534"/>
      <c r="G167" s="534"/>
      <c r="H167" s="479"/>
      <c r="I167" s="479"/>
      <c r="J167" s="479"/>
      <c r="K167" s="474"/>
      <c r="L167" s="899"/>
      <c r="M167" s="272"/>
      <c r="N167" s="826" t="str">
        <f t="shared" si="14"/>
        <v/>
      </c>
      <c r="O167" s="458"/>
      <c r="P167" s="534"/>
      <c r="Q167" s="479"/>
      <c r="R167" s="584"/>
      <c r="S167" s="585" t="str">
        <f t="shared" si="8"/>
        <v/>
      </c>
      <c r="T167" s="586"/>
      <c r="U167" s="587" t="str">
        <f t="shared" si="9"/>
        <v/>
      </c>
      <c r="V167" s="648"/>
      <c r="W167" s="746"/>
    </row>
    <row r="168" spans="2:23" ht="13.5" customHeight="1" x14ac:dyDescent="0.25">
      <c r="B168" s="401"/>
      <c r="D168" s="416">
        <f t="shared" si="15"/>
        <v>159</v>
      </c>
      <c r="E168" s="534"/>
      <c r="F168" s="534"/>
      <c r="G168" s="534"/>
      <c r="H168" s="479"/>
      <c r="I168" s="479"/>
      <c r="J168" s="479"/>
      <c r="K168" s="474"/>
      <c r="L168" s="899"/>
      <c r="M168" s="272"/>
      <c r="N168" s="826" t="str">
        <f t="shared" si="14"/>
        <v/>
      </c>
      <c r="O168" s="458"/>
      <c r="P168" s="534"/>
      <c r="Q168" s="479"/>
      <c r="R168" s="584"/>
      <c r="S168" s="585" t="str">
        <f t="shared" si="8"/>
        <v/>
      </c>
      <c r="T168" s="586"/>
      <c r="U168" s="587" t="str">
        <f t="shared" si="9"/>
        <v/>
      </c>
      <c r="V168" s="648"/>
      <c r="W168" s="746"/>
    </row>
    <row r="169" spans="2:23" ht="13.5" customHeight="1" x14ac:dyDescent="0.25">
      <c r="B169" s="401"/>
      <c r="D169" s="416">
        <f t="shared" si="15"/>
        <v>160</v>
      </c>
      <c r="E169" s="534"/>
      <c r="F169" s="534"/>
      <c r="G169" s="534"/>
      <c r="H169" s="479"/>
      <c r="I169" s="479"/>
      <c r="J169" s="479"/>
      <c r="K169" s="474"/>
      <c r="L169" s="899"/>
      <c r="M169" s="272"/>
      <c r="N169" s="826" t="str">
        <f t="shared" si="14"/>
        <v/>
      </c>
      <c r="O169" s="458"/>
      <c r="P169" s="534"/>
      <c r="Q169" s="479"/>
      <c r="R169" s="584"/>
      <c r="S169" s="585" t="str">
        <f t="shared" si="8"/>
        <v/>
      </c>
      <c r="T169" s="586"/>
      <c r="U169" s="587" t="str">
        <f t="shared" si="9"/>
        <v/>
      </c>
      <c r="V169" s="648"/>
      <c r="W169" s="746"/>
    </row>
    <row r="170" spans="2:23" ht="13.5" customHeight="1" x14ac:dyDescent="0.25">
      <c r="B170" s="401"/>
      <c r="D170" s="416">
        <f t="shared" si="15"/>
        <v>161</v>
      </c>
      <c r="E170" s="534"/>
      <c r="F170" s="534"/>
      <c r="G170" s="534"/>
      <c r="H170" s="479"/>
      <c r="I170" s="479"/>
      <c r="J170" s="479"/>
      <c r="K170" s="474"/>
      <c r="L170" s="899"/>
      <c r="M170" s="272"/>
      <c r="N170" s="826" t="str">
        <f t="shared" si="14"/>
        <v/>
      </c>
      <c r="O170" s="458"/>
      <c r="P170" s="903"/>
      <c r="Q170" s="479"/>
      <c r="R170" s="584"/>
      <c r="S170" s="585" t="str">
        <f t="shared" si="8"/>
        <v/>
      </c>
      <c r="T170" s="586"/>
      <c r="U170" s="587" t="str">
        <f t="shared" si="9"/>
        <v/>
      </c>
      <c r="V170" s="648"/>
      <c r="W170" s="746"/>
    </row>
    <row r="171" spans="2:23" ht="13.5" customHeight="1" x14ac:dyDescent="0.25">
      <c r="B171" s="401"/>
      <c r="D171" s="416">
        <f t="shared" si="15"/>
        <v>162</v>
      </c>
      <c r="E171" s="534"/>
      <c r="F171" s="534"/>
      <c r="G171" s="534"/>
      <c r="H171" s="479"/>
      <c r="I171" s="479"/>
      <c r="J171" s="479"/>
      <c r="K171" s="474"/>
      <c r="L171" s="899"/>
      <c r="M171" s="272"/>
      <c r="N171" s="826" t="str">
        <f t="shared" si="14"/>
        <v/>
      </c>
      <c r="O171" s="458"/>
      <c r="P171" s="534"/>
      <c r="Q171" s="479"/>
      <c r="R171" s="584"/>
      <c r="S171" s="585" t="str">
        <f t="shared" si="8"/>
        <v/>
      </c>
      <c r="T171" s="586"/>
      <c r="U171" s="587" t="str">
        <f t="shared" si="9"/>
        <v/>
      </c>
      <c r="V171" s="648"/>
      <c r="W171" s="746"/>
    </row>
    <row r="172" spans="2:23" ht="13.5" customHeight="1" x14ac:dyDescent="0.25">
      <c r="B172" s="401"/>
      <c r="D172" s="416">
        <f t="shared" si="15"/>
        <v>163</v>
      </c>
      <c r="E172" s="534"/>
      <c r="F172" s="534"/>
      <c r="G172" s="534"/>
      <c r="H172" s="479"/>
      <c r="I172" s="479"/>
      <c r="J172" s="479"/>
      <c r="K172" s="474"/>
      <c r="L172" s="899"/>
      <c r="M172" s="272"/>
      <c r="N172" s="826" t="str">
        <f t="shared" si="14"/>
        <v/>
      </c>
      <c r="O172" s="458"/>
      <c r="P172" s="534"/>
      <c r="Q172" s="479"/>
      <c r="R172" s="584"/>
      <c r="S172" s="585" t="str">
        <f t="shared" si="8"/>
        <v/>
      </c>
      <c r="T172" s="586"/>
      <c r="U172" s="587" t="str">
        <f t="shared" si="9"/>
        <v/>
      </c>
      <c r="V172" s="648"/>
      <c r="W172" s="746"/>
    </row>
    <row r="173" spans="2:23" ht="13.5" customHeight="1" x14ac:dyDescent="0.25">
      <c r="B173" s="401"/>
      <c r="D173" s="416">
        <f t="shared" si="15"/>
        <v>164</v>
      </c>
      <c r="E173" s="534"/>
      <c r="F173" s="534"/>
      <c r="G173" s="534"/>
      <c r="H173" s="479"/>
      <c r="I173" s="479"/>
      <c r="J173" s="479"/>
      <c r="K173" s="474"/>
      <c r="L173" s="899"/>
      <c r="M173" s="272"/>
      <c r="N173" s="826" t="str">
        <f t="shared" si="14"/>
        <v/>
      </c>
      <c r="O173" s="458"/>
      <c r="P173" s="534"/>
      <c r="Q173" s="479"/>
      <c r="R173" s="584"/>
      <c r="S173" s="585" t="str">
        <f t="shared" si="8"/>
        <v/>
      </c>
      <c r="T173" s="586"/>
      <c r="U173" s="587" t="str">
        <f t="shared" si="9"/>
        <v/>
      </c>
      <c r="V173" s="648"/>
      <c r="W173" s="746"/>
    </row>
    <row r="174" spans="2:23" ht="13.5" customHeight="1" x14ac:dyDescent="0.25">
      <c r="B174" s="401"/>
      <c r="D174" s="416">
        <f t="shared" si="15"/>
        <v>165</v>
      </c>
      <c r="E174" s="534"/>
      <c r="F174" s="534"/>
      <c r="G174" s="534"/>
      <c r="H174" s="479"/>
      <c r="I174" s="479"/>
      <c r="J174" s="479"/>
      <c r="K174" s="474"/>
      <c r="L174" s="899"/>
      <c r="M174" s="272"/>
      <c r="N174" s="826" t="str">
        <f t="shared" si="14"/>
        <v/>
      </c>
      <c r="O174" s="458"/>
      <c r="P174" s="534"/>
      <c r="Q174" s="479"/>
      <c r="R174" s="584"/>
      <c r="S174" s="585" t="str">
        <f t="shared" si="8"/>
        <v/>
      </c>
      <c r="T174" s="586"/>
      <c r="U174" s="587" t="str">
        <f t="shared" si="9"/>
        <v/>
      </c>
      <c r="V174" s="648"/>
      <c r="W174" s="746"/>
    </row>
    <row r="175" spans="2:23" ht="13.5" customHeight="1" x14ac:dyDescent="0.25">
      <c r="B175" s="401"/>
      <c r="D175" s="416">
        <f t="shared" si="15"/>
        <v>166</v>
      </c>
      <c r="E175" s="534"/>
      <c r="F175" s="534"/>
      <c r="G175" s="534"/>
      <c r="H175" s="479"/>
      <c r="I175" s="479"/>
      <c r="J175" s="479"/>
      <c r="K175" s="474"/>
      <c r="L175" s="899"/>
      <c r="M175" s="272"/>
      <c r="N175" s="826" t="str">
        <f t="shared" si="14"/>
        <v/>
      </c>
      <c r="O175" s="458"/>
      <c r="P175" s="534"/>
      <c r="Q175" s="479"/>
      <c r="R175" s="584"/>
      <c r="S175" s="585" t="str">
        <f t="shared" si="8"/>
        <v/>
      </c>
      <c r="T175" s="586"/>
      <c r="U175" s="587" t="str">
        <f t="shared" si="9"/>
        <v/>
      </c>
      <c r="V175" s="648"/>
      <c r="W175" s="746"/>
    </row>
    <row r="176" spans="2:23" ht="13.5" customHeight="1" x14ac:dyDescent="0.25">
      <c r="B176" s="401"/>
      <c r="D176" s="416">
        <f t="shared" si="15"/>
        <v>167</v>
      </c>
      <c r="E176" s="534"/>
      <c r="F176" s="534"/>
      <c r="G176" s="534"/>
      <c r="H176" s="479"/>
      <c r="I176" s="479"/>
      <c r="J176" s="479"/>
      <c r="K176" s="474"/>
      <c r="L176" s="899"/>
      <c r="M176" s="272"/>
      <c r="N176" s="826" t="str">
        <f t="shared" si="14"/>
        <v/>
      </c>
      <c r="O176" s="458"/>
      <c r="P176" s="534"/>
      <c r="Q176" s="479"/>
      <c r="R176" s="584"/>
      <c r="S176" s="585" t="str">
        <f t="shared" si="8"/>
        <v/>
      </c>
      <c r="T176" s="586"/>
      <c r="U176" s="587" t="str">
        <f t="shared" si="9"/>
        <v/>
      </c>
      <c r="V176" s="648"/>
      <c r="W176" s="746"/>
    </row>
    <row r="177" spans="2:38" ht="13.5" customHeight="1" x14ac:dyDescent="0.25">
      <c r="B177" s="401"/>
      <c r="D177" s="416">
        <f t="shared" si="15"/>
        <v>168</v>
      </c>
      <c r="E177" s="534"/>
      <c r="F177" s="534"/>
      <c r="G177" s="534"/>
      <c r="H177" s="479"/>
      <c r="I177" s="479"/>
      <c r="J177" s="479"/>
      <c r="K177" s="474"/>
      <c r="L177" s="899"/>
      <c r="M177" s="272"/>
      <c r="N177" s="826" t="str">
        <f t="shared" si="14"/>
        <v/>
      </c>
      <c r="O177" s="458"/>
      <c r="P177" s="534"/>
      <c r="Q177" s="479"/>
      <c r="R177" s="584"/>
      <c r="S177" s="585" t="str">
        <f t="shared" si="8"/>
        <v/>
      </c>
      <c r="T177" s="586"/>
      <c r="U177" s="587" t="str">
        <f t="shared" si="9"/>
        <v/>
      </c>
      <c r="V177" s="648"/>
      <c r="W177" s="746"/>
    </row>
    <row r="178" spans="2:38" ht="13.5" customHeight="1" x14ac:dyDescent="0.25">
      <c r="B178" s="401"/>
      <c r="D178" s="416">
        <f t="shared" si="15"/>
        <v>169</v>
      </c>
      <c r="E178" s="534"/>
      <c r="F178" s="534"/>
      <c r="G178" s="534"/>
      <c r="H178" s="479"/>
      <c r="I178" s="479"/>
      <c r="J178" s="479"/>
      <c r="K178" s="474"/>
      <c r="L178" s="899"/>
      <c r="M178" s="272"/>
      <c r="N178" s="826" t="str">
        <f t="shared" si="14"/>
        <v/>
      </c>
      <c r="O178" s="458"/>
      <c r="P178" s="534"/>
      <c r="Q178" s="479"/>
      <c r="R178" s="584"/>
      <c r="S178" s="585" t="str">
        <f t="shared" si="8"/>
        <v/>
      </c>
      <c r="T178" s="586"/>
      <c r="U178" s="587" t="str">
        <f t="shared" si="9"/>
        <v/>
      </c>
      <c r="V178" s="648"/>
      <c r="W178" s="746"/>
    </row>
    <row r="179" spans="2:38" ht="13.5" customHeight="1" x14ac:dyDescent="0.25">
      <c r="B179" s="401"/>
      <c r="D179" s="416">
        <f t="shared" si="15"/>
        <v>170</v>
      </c>
      <c r="E179" s="534"/>
      <c r="F179" s="534"/>
      <c r="G179" s="534"/>
      <c r="H179" s="479"/>
      <c r="I179" s="479"/>
      <c r="J179" s="479"/>
      <c r="K179" s="474"/>
      <c r="L179" s="899"/>
      <c r="M179" s="272"/>
      <c r="N179" s="826" t="str">
        <f t="shared" si="14"/>
        <v/>
      </c>
      <c r="O179" s="458"/>
      <c r="P179" s="534"/>
      <c r="Q179" s="479"/>
      <c r="R179" s="584"/>
      <c r="S179" s="585" t="str">
        <f t="shared" si="8"/>
        <v/>
      </c>
      <c r="T179" s="586"/>
      <c r="U179" s="587" t="str">
        <f t="shared" si="9"/>
        <v/>
      </c>
      <c r="V179" s="648"/>
      <c r="W179" s="746"/>
    </row>
    <row r="180" spans="2:38" ht="13.5" customHeight="1" x14ac:dyDescent="0.25">
      <c r="B180" s="401"/>
      <c r="D180" s="416">
        <f t="shared" si="15"/>
        <v>171</v>
      </c>
      <c r="E180" s="534"/>
      <c r="F180" s="534"/>
      <c r="G180" s="534"/>
      <c r="H180" s="479"/>
      <c r="I180" s="479"/>
      <c r="J180" s="479"/>
      <c r="K180" s="474"/>
      <c r="L180" s="899"/>
      <c r="M180" s="272"/>
      <c r="N180" s="826" t="str">
        <f t="shared" si="14"/>
        <v/>
      </c>
      <c r="O180" s="458"/>
      <c r="P180" s="534"/>
      <c r="Q180" s="479"/>
      <c r="R180" s="584"/>
      <c r="S180" s="585" t="str">
        <f t="shared" si="8"/>
        <v/>
      </c>
      <c r="T180" s="586"/>
      <c r="U180" s="587" t="str">
        <f t="shared" si="9"/>
        <v/>
      </c>
      <c r="V180" s="648"/>
      <c r="W180" s="746"/>
    </row>
    <row r="181" spans="2:38" ht="13.5" customHeight="1" x14ac:dyDescent="0.25">
      <c r="B181" s="401"/>
      <c r="D181" s="416">
        <f t="shared" si="15"/>
        <v>172</v>
      </c>
      <c r="E181" s="534"/>
      <c r="F181" s="534"/>
      <c r="G181" s="534"/>
      <c r="H181" s="479"/>
      <c r="I181" s="479"/>
      <c r="J181" s="479"/>
      <c r="K181" s="474"/>
      <c r="L181" s="899"/>
      <c r="M181" s="272"/>
      <c r="N181" s="826" t="str">
        <f t="shared" si="14"/>
        <v/>
      </c>
      <c r="O181" s="458"/>
      <c r="P181" s="534"/>
      <c r="Q181" s="479"/>
      <c r="R181" s="584"/>
      <c r="S181" s="585" t="str">
        <f t="shared" si="8"/>
        <v/>
      </c>
      <c r="T181" s="586"/>
      <c r="U181" s="587" t="str">
        <f t="shared" si="9"/>
        <v/>
      </c>
      <c r="V181" s="648"/>
      <c r="W181" s="746"/>
    </row>
    <row r="182" spans="2:38" ht="13.5" customHeight="1" x14ac:dyDescent="0.25">
      <c r="B182" s="401"/>
      <c r="D182" s="416">
        <f t="shared" si="15"/>
        <v>173</v>
      </c>
      <c r="E182" s="534"/>
      <c r="F182" s="534"/>
      <c r="G182" s="534"/>
      <c r="H182" s="479"/>
      <c r="I182" s="479"/>
      <c r="J182" s="479"/>
      <c r="K182" s="474"/>
      <c r="L182" s="899"/>
      <c r="M182" s="272"/>
      <c r="N182" s="826" t="str">
        <f t="shared" si="14"/>
        <v/>
      </c>
      <c r="O182" s="458"/>
      <c r="P182" s="534"/>
      <c r="Q182" s="479"/>
      <c r="R182" s="584"/>
      <c r="S182" s="585" t="str">
        <f t="shared" si="8"/>
        <v/>
      </c>
      <c r="T182" s="586"/>
      <c r="U182" s="587" t="str">
        <f t="shared" si="9"/>
        <v/>
      </c>
      <c r="V182" s="648"/>
      <c r="W182" s="746"/>
    </row>
    <row r="183" spans="2:38" ht="13.5" customHeight="1" x14ac:dyDescent="0.25">
      <c r="B183" s="401"/>
      <c r="D183" s="416">
        <f t="shared" si="15"/>
        <v>174</v>
      </c>
      <c r="E183" s="534"/>
      <c r="F183" s="534"/>
      <c r="G183" s="534"/>
      <c r="H183" s="479"/>
      <c r="I183" s="479"/>
      <c r="J183" s="479"/>
      <c r="K183" s="474"/>
      <c r="L183" s="899"/>
      <c r="M183" s="272"/>
      <c r="N183" s="826" t="str">
        <f t="shared" si="14"/>
        <v/>
      </c>
      <c r="O183" s="458"/>
      <c r="P183" s="534"/>
      <c r="Q183" s="479"/>
      <c r="R183" s="584"/>
      <c r="S183" s="585" t="str">
        <f t="shared" si="8"/>
        <v/>
      </c>
      <c r="T183" s="586"/>
      <c r="U183" s="587" t="str">
        <f t="shared" si="9"/>
        <v/>
      </c>
      <c r="V183" s="648"/>
      <c r="W183" s="746"/>
    </row>
    <row r="184" spans="2:38" ht="13.5" customHeight="1" x14ac:dyDescent="0.25">
      <c r="B184" s="401"/>
      <c r="D184" s="416">
        <f t="shared" si="15"/>
        <v>175</v>
      </c>
      <c r="E184" s="534"/>
      <c r="F184" s="534"/>
      <c r="G184" s="534"/>
      <c r="H184" s="479"/>
      <c r="I184" s="479"/>
      <c r="J184" s="479"/>
      <c r="K184" s="474"/>
      <c r="L184" s="899"/>
      <c r="M184" s="272"/>
      <c r="N184" s="826" t="str">
        <f t="shared" si="14"/>
        <v/>
      </c>
      <c r="O184" s="458"/>
      <c r="P184" s="534"/>
      <c r="Q184" s="479"/>
      <c r="R184" s="584"/>
      <c r="S184" s="585" t="str">
        <f t="shared" si="8"/>
        <v/>
      </c>
      <c r="T184" s="586"/>
      <c r="U184" s="587" t="str">
        <f t="shared" si="9"/>
        <v/>
      </c>
      <c r="V184" s="648"/>
      <c r="W184" s="746"/>
    </row>
    <row r="185" spans="2:38" ht="13.5" customHeight="1" x14ac:dyDescent="0.25">
      <c r="B185" s="401"/>
      <c r="D185" s="416">
        <f t="shared" si="15"/>
        <v>176</v>
      </c>
      <c r="E185" s="534"/>
      <c r="F185" s="534"/>
      <c r="G185" s="534"/>
      <c r="H185" s="479"/>
      <c r="I185" s="479"/>
      <c r="J185" s="479"/>
      <c r="K185" s="474"/>
      <c r="L185" s="899"/>
      <c r="M185" s="272"/>
      <c r="N185" s="826" t="str">
        <f t="shared" si="14"/>
        <v/>
      </c>
      <c r="O185" s="458"/>
      <c r="P185" s="534"/>
      <c r="Q185" s="479"/>
      <c r="R185" s="584"/>
      <c r="S185" s="585" t="str">
        <f t="shared" si="8"/>
        <v/>
      </c>
      <c r="T185" s="586"/>
      <c r="U185" s="587" t="str">
        <f t="shared" si="9"/>
        <v/>
      </c>
      <c r="V185" s="648"/>
      <c r="W185" s="746"/>
    </row>
    <row r="186" spans="2:38" ht="13.5" customHeight="1" x14ac:dyDescent="0.25">
      <c r="B186" s="401"/>
      <c r="D186" s="416">
        <f t="shared" si="15"/>
        <v>177</v>
      </c>
      <c r="E186" s="534"/>
      <c r="F186" s="534"/>
      <c r="G186" s="534"/>
      <c r="H186" s="479"/>
      <c r="I186" s="479"/>
      <c r="J186" s="479"/>
      <c r="K186" s="474"/>
      <c r="L186" s="899"/>
      <c r="M186" s="272"/>
      <c r="N186" s="826" t="str">
        <f t="shared" si="14"/>
        <v/>
      </c>
      <c r="O186" s="458"/>
      <c r="P186" s="534"/>
      <c r="Q186" s="479"/>
      <c r="R186" s="584"/>
      <c r="S186" s="585" t="str">
        <f t="shared" si="8"/>
        <v/>
      </c>
      <c r="T186" s="586"/>
      <c r="U186" s="587" t="str">
        <f t="shared" si="9"/>
        <v/>
      </c>
      <c r="V186" s="648"/>
      <c r="W186" s="746"/>
    </row>
    <row r="187" spans="2:38" ht="13.5" customHeight="1" x14ac:dyDescent="0.25">
      <c r="B187" s="401"/>
      <c r="D187" s="416">
        <f t="shared" si="15"/>
        <v>178</v>
      </c>
      <c r="E187" s="534"/>
      <c r="F187" s="534"/>
      <c r="G187" s="534"/>
      <c r="H187" s="479"/>
      <c r="I187" s="479"/>
      <c r="J187" s="479"/>
      <c r="K187" s="474"/>
      <c r="L187" s="899"/>
      <c r="M187" s="272"/>
      <c r="N187" s="826" t="str">
        <f t="shared" si="14"/>
        <v/>
      </c>
      <c r="O187" s="458"/>
      <c r="P187" s="534"/>
      <c r="Q187" s="479"/>
      <c r="R187" s="584"/>
      <c r="S187" s="585" t="str">
        <f t="shared" si="8"/>
        <v/>
      </c>
      <c r="T187" s="586"/>
      <c r="U187" s="587" t="str">
        <f t="shared" si="9"/>
        <v/>
      </c>
      <c r="V187" s="648"/>
      <c r="W187" s="746"/>
    </row>
    <row r="188" spans="2:38" ht="13.5" customHeight="1" x14ac:dyDescent="0.25">
      <c r="B188" s="401"/>
      <c r="D188" s="416">
        <f t="shared" si="15"/>
        <v>179</v>
      </c>
      <c r="E188" s="534"/>
      <c r="F188" s="534"/>
      <c r="G188" s="534"/>
      <c r="H188" s="479"/>
      <c r="I188" s="479"/>
      <c r="J188" s="479"/>
      <c r="K188" s="474"/>
      <c r="L188" s="899"/>
      <c r="M188" s="272"/>
      <c r="N188" s="826" t="str">
        <f t="shared" si="14"/>
        <v/>
      </c>
      <c r="O188" s="458"/>
      <c r="P188" s="534"/>
      <c r="Q188" s="479"/>
      <c r="R188" s="584"/>
      <c r="S188" s="585" t="str">
        <f t="shared" si="8"/>
        <v/>
      </c>
      <c r="T188" s="586"/>
      <c r="U188" s="587" t="str">
        <f t="shared" si="9"/>
        <v/>
      </c>
      <c r="V188" s="648"/>
      <c r="W188" s="746"/>
    </row>
    <row r="189" spans="2:38" ht="13.5" customHeight="1" x14ac:dyDescent="0.25">
      <c r="B189" s="401"/>
      <c r="D189" s="416">
        <f t="shared" si="15"/>
        <v>180</v>
      </c>
      <c r="E189" s="534"/>
      <c r="F189" s="534"/>
      <c r="G189" s="534"/>
      <c r="H189" s="479"/>
      <c r="I189" s="479"/>
      <c r="J189" s="479"/>
      <c r="K189" s="474"/>
      <c r="L189" s="899"/>
      <c r="M189" s="272"/>
      <c r="N189" s="826" t="str">
        <f t="shared" si="14"/>
        <v/>
      </c>
      <c r="O189" s="458"/>
      <c r="P189" s="534"/>
      <c r="Q189" s="479"/>
      <c r="R189" s="584"/>
      <c r="S189" s="585" t="str">
        <f t="shared" si="8"/>
        <v/>
      </c>
      <c r="T189" s="586"/>
      <c r="U189" s="587" t="str">
        <f t="shared" si="9"/>
        <v/>
      </c>
      <c r="V189" s="648"/>
      <c r="W189" s="746"/>
    </row>
    <row r="190" spans="2:38" ht="13.5" customHeight="1" x14ac:dyDescent="0.25">
      <c r="B190" s="401"/>
      <c r="D190" s="416">
        <f t="shared" si="15"/>
        <v>181</v>
      </c>
      <c r="E190" s="534"/>
      <c r="F190" s="534"/>
      <c r="G190" s="534"/>
      <c r="H190" s="479"/>
      <c r="I190" s="479"/>
      <c r="J190" s="479"/>
      <c r="K190" s="474"/>
      <c r="L190" s="899"/>
      <c r="M190" s="272"/>
      <c r="N190" s="826" t="str">
        <f t="shared" si="14"/>
        <v/>
      </c>
      <c r="O190" s="458"/>
      <c r="P190" s="534"/>
      <c r="Q190" s="479"/>
      <c r="R190" s="584"/>
      <c r="S190" s="585" t="str">
        <f t="shared" ref="S190:S253" si="16">IF(OR(M190="",K190=""),"",J190*K190/1000000*Q190*R190)</f>
        <v/>
      </c>
      <c r="T190" s="586"/>
      <c r="U190" s="587" t="str">
        <f t="shared" ref="U190:U253" si="17">IF(T190="",S190,T190)</f>
        <v/>
      </c>
      <c r="V190" s="648"/>
      <c r="W190" s="746"/>
      <c r="AL190" s="562"/>
    </row>
    <row r="191" spans="2:38" ht="13.5" customHeight="1" x14ac:dyDescent="0.25">
      <c r="B191" s="401"/>
      <c r="D191" s="416">
        <f t="shared" ref="D191:D219" si="18">D190+1</f>
        <v>182</v>
      </c>
      <c r="E191" s="534"/>
      <c r="F191" s="534"/>
      <c r="G191" s="534"/>
      <c r="H191" s="479"/>
      <c r="I191" s="479"/>
      <c r="J191" s="479"/>
      <c r="K191" s="474"/>
      <c r="L191" s="899"/>
      <c r="M191" s="272"/>
      <c r="N191" s="826" t="str">
        <f t="shared" si="14"/>
        <v/>
      </c>
      <c r="O191" s="458"/>
      <c r="P191" s="534"/>
      <c r="Q191" s="479"/>
      <c r="R191" s="584"/>
      <c r="S191" s="585" t="str">
        <f t="shared" si="16"/>
        <v/>
      </c>
      <c r="T191" s="586"/>
      <c r="U191" s="587" t="str">
        <f t="shared" si="17"/>
        <v/>
      </c>
      <c r="V191" s="648"/>
      <c r="W191" s="746"/>
    </row>
    <row r="192" spans="2:38" ht="13.5" customHeight="1" x14ac:dyDescent="0.25">
      <c r="B192" s="401"/>
      <c r="D192" s="416">
        <f t="shared" si="18"/>
        <v>183</v>
      </c>
      <c r="E192" s="534"/>
      <c r="F192" s="534"/>
      <c r="G192" s="534"/>
      <c r="H192" s="479"/>
      <c r="I192" s="479"/>
      <c r="J192" s="479"/>
      <c r="K192" s="474"/>
      <c r="L192" s="899"/>
      <c r="M192" s="272"/>
      <c r="N192" s="826" t="str">
        <f t="shared" si="14"/>
        <v/>
      </c>
      <c r="O192" s="458"/>
      <c r="P192" s="534"/>
      <c r="Q192" s="479"/>
      <c r="R192" s="584"/>
      <c r="S192" s="585" t="str">
        <f t="shared" si="16"/>
        <v/>
      </c>
      <c r="T192" s="586"/>
      <c r="U192" s="587" t="str">
        <f t="shared" si="17"/>
        <v/>
      </c>
      <c r="V192" s="648"/>
      <c r="W192" s="746"/>
    </row>
    <row r="193" spans="2:23" ht="13.5" customHeight="1" x14ac:dyDescent="0.25">
      <c r="B193" s="401"/>
      <c r="D193" s="416">
        <f t="shared" si="18"/>
        <v>184</v>
      </c>
      <c r="E193" s="534"/>
      <c r="F193" s="534"/>
      <c r="G193" s="534"/>
      <c r="H193" s="479"/>
      <c r="I193" s="479"/>
      <c r="J193" s="479"/>
      <c r="K193" s="474"/>
      <c r="L193" s="899"/>
      <c r="M193" s="272"/>
      <c r="N193" s="826" t="str">
        <f t="shared" si="14"/>
        <v/>
      </c>
      <c r="O193" s="458"/>
      <c r="P193" s="534"/>
      <c r="Q193" s="479"/>
      <c r="R193" s="584"/>
      <c r="S193" s="585" t="str">
        <f t="shared" si="16"/>
        <v/>
      </c>
      <c r="T193" s="586"/>
      <c r="U193" s="587" t="str">
        <f t="shared" si="17"/>
        <v/>
      </c>
      <c r="V193" s="648"/>
      <c r="W193" s="746"/>
    </row>
    <row r="194" spans="2:23" ht="13.5" customHeight="1" x14ac:dyDescent="0.25">
      <c r="B194" s="401"/>
      <c r="D194" s="416">
        <f t="shared" si="18"/>
        <v>185</v>
      </c>
      <c r="E194" s="534"/>
      <c r="F194" s="534"/>
      <c r="G194" s="534"/>
      <c r="H194" s="479"/>
      <c r="I194" s="479"/>
      <c r="J194" s="479"/>
      <c r="K194" s="474"/>
      <c r="L194" s="899"/>
      <c r="M194" s="272"/>
      <c r="N194" s="826" t="str">
        <f t="shared" si="14"/>
        <v/>
      </c>
      <c r="O194" s="458"/>
      <c r="P194" s="534"/>
      <c r="Q194" s="479"/>
      <c r="R194" s="584"/>
      <c r="S194" s="585" t="str">
        <f t="shared" si="16"/>
        <v/>
      </c>
      <c r="T194" s="586"/>
      <c r="U194" s="587" t="str">
        <f t="shared" si="17"/>
        <v/>
      </c>
      <c r="V194" s="648"/>
      <c r="W194" s="746"/>
    </row>
    <row r="195" spans="2:23" ht="13.5" customHeight="1" x14ac:dyDescent="0.25">
      <c r="B195" s="401"/>
      <c r="D195" s="416">
        <f t="shared" si="18"/>
        <v>186</v>
      </c>
      <c r="E195" s="534"/>
      <c r="F195" s="534"/>
      <c r="G195" s="534"/>
      <c r="H195" s="479"/>
      <c r="I195" s="479"/>
      <c r="J195" s="479"/>
      <c r="K195" s="474"/>
      <c r="L195" s="899"/>
      <c r="M195" s="272"/>
      <c r="N195" s="826" t="str">
        <f t="shared" si="14"/>
        <v/>
      </c>
      <c r="O195" s="458"/>
      <c r="P195" s="534"/>
      <c r="Q195" s="479"/>
      <c r="R195" s="584"/>
      <c r="S195" s="585" t="str">
        <f t="shared" si="16"/>
        <v/>
      </c>
      <c r="T195" s="586"/>
      <c r="U195" s="587" t="str">
        <f t="shared" si="17"/>
        <v/>
      </c>
      <c r="V195" s="648"/>
      <c r="W195" s="746"/>
    </row>
    <row r="196" spans="2:23" ht="13.5" customHeight="1" x14ac:dyDescent="0.25">
      <c r="B196" s="401"/>
      <c r="D196" s="416">
        <f t="shared" si="18"/>
        <v>187</v>
      </c>
      <c r="E196" s="534"/>
      <c r="F196" s="534"/>
      <c r="G196" s="534"/>
      <c r="H196" s="479"/>
      <c r="I196" s="479"/>
      <c r="J196" s="479"/>
      <c r="K196" s="474"/>
      <c r="L196" s="899"/>
      <c r="M196" s="272"/>
      <c r="N196" s="826" t="str">
        <f t="shared" si="14"/>
        <v/>
      </c>
      <c r="O196" s="458"/>
      <c r="P196" s="534"/>
      <c r="Q196" s="479"/>
      <c r="R196" s="584"/>
      <c r="S196" s="585" t="str">
        <f t="shared" si="16"/>
        <v/>
      </c>
      <c r="T196" s="586"/>
      <c r="U196" s="587" t="str">
        <f t="shared" si="17"/>
        <v/>
      </c>
      <c r="V196" s="648"/>
      <c r="W196" s="746"/>
    </row>
    <row r="197" spans="2:23" ht="13.5" customHeight="1" x14ac:dyDescent="0.25">
      <c r="B197" s="401"/>
      <c r="D197" s="416">
        <f t="shared" si="18"/>
        <v>188</v>
      </c>
      <c r="E197" s="534"/>
      <c r="F197" s="534"/>
      <c r="G197" s="534"/>
      <c r="H197" s="479"/>
      <c r="I197" s="479"/>
      <c r="J197" s="479"/>
      <c r="K197" s="474"/>
      <c r="L197" s="899"/>
      <c r="M197" s="272"/>
      <c r="N197" s="826" t="str">
        <f t="shared" si="14"/>
        <v/>
      </c>
      <c r="O197" s="458"/>
      <c r="P197" s="534"/>
      <c r="Q197" s="479"/>
      <c r="R197" s="584"/>
      <c r="S197" s="585" t="str">
        <f t="shared" si="16"/>
        <v/>
      </c>
      <c r="T197" s="586"/>
      <c r="U197" s="587" t="str">
        <f t="shared" si="17"/>
        <v/>
      </c>
      <c r="V197" s="648"/>
      <c r="W197" s="746"/>
    </row>
    <row r="198" spans="2:23" ht="13.5" customHeight="1" x14ac:dyDescent="0.25">
      <c r="B198" s="401"/>
      <c r="D198" s="416">
        <f t="shared" si="18"/>
        <v>189</v>
      </c>
      <c r="E198" s="534"/>
      <c r="F198" s="534"/>
      <c r="G198" s="534"/>
      <c r="H198" s="479"/>
      <c r="I198" s="479"/>
      <c r="J198" s="479"/>
      <c r="K198" s="474"/>
      <c r="L198" s="899"/>
      <c r="M198" s="272"/>
      <c r="N198" s="826" t="str">
        <f t="shared" si="14"/>
        <v/>
      </c>
      <c r="O198" s="458"/>
      <c r="P198" s="534"/>
      <c r="Q198" s="479"/>
      <c r="R198" s="584"/>
      <c r="S198" s="585" t="str">
        <f t="shared" si="16"/>
        <v/>
      </c>
      <c r="T198" s="586"/>
      <c r="U198" s="587" t="str">
        <f t="shared" si="17"/>
        <v/>
      </c>
      <c r="V198" s="648"/>
      <c r="W198" s="746"/>
    </row>
    <row r="199" spans="2:23" ht="13.5" customHeight="1" x14ac:dyDescent="0.25">
      <c r="B199" s="401"/>
      <c r="D199" s="416">
        <f t="shared" si="18"/>
        <v>190</v>
      </c>
      <c r="E199" s="534"/>
      <c r="F199" s="534"/>
      <c r="G199" s="534"/>
      <c r="H199" s="479"/>
      <c r="I199" s="479"/>
      <c r="J199" s="479"/>
      <c r="K199" s="474"/>
      <c r="L199" s="899"/>
      <c r="M199" s="272"/>
      <c r="N199" s="826" t="str">
        <f t="shared" si="14"/>
        <v/>
      </c>
      <c r="O199" s="458"/>
      <c r="P199" s="534"/>
      <c r="Q199" s="479"/>
      <c r="R199" s="584"/>
      <c r="S199" s="585" t="str">
        <f t="shared" si="16"/>
        <v/>
      </c>
      <c r="T199" s="586"/>
      <c r="U199" s="587" t="str">
        <f t="shared" si="17"/>
        <v/>
      </c>
      <c r="V199" s="648"/>
      <c r="W199" s="746"/>
    </row>
    <row r="200" spans="2:23" ht="13.5" customHeight="1" x14ac:dyDescent="0.25">
      <c r="B200" s="401"/>
      <c r="D200" s="416">
        <f t="shared" si="18"/>
        <v>191</v>
      </c>
      <c r="E200" s="534"/>
      <c r="F200" s="534"/>
      <c r="G200" s="534"/>
      <c r="H200" s="479"/>
      <c r="I200" s="479"/>
      <c r="J200" s="479"/>
      <c r="K200" s="474"/>
      <c r="L200" s="899"/>
      <c r="M200" s="272"/>
      <c r="N200" s="826" t="str">
        <f t="shared" si="14"/>
        <v/>
      </c>
      <c r="O200" s="458"/>
      <c r="P200" s="903"/>
      <c r="Q200" s="479"/>
      <c r="R200" s="584"/>
      <c r="S200" s="585" t="str">
        <f t="shared" si="16"/>
        <v/>
      </c>
      <c r="T200" s="586"/>
      <c r="U200" s="587" t="str">
        <f t="shared" si="17"/>
        <v/>
      </c>
      <c r="V200" s="648"/>
      <c r="W200" s="746"/>
    </row>
    <row r="201" spans="2:23" ht="13.5" customHeight="1" x14ac:dyDescent="0.25">
      <c r="B201" s="401"/>
      <c r="D201" s="416">
        <f t="shared" si="18"/>
        <v>192</v>
      </c>
      <c r="E201" s="534"/>
      <c r="F201" s="534"/>
      <c r="G201" s="534"/>
      <c r="H201" s="479"/>
      <c r="I201" s="479"/>
      <c r="J201" s="479"/>
      <c r="K201" s="474"/>
      <c r="L201" s="899"/>
      <c r="M201" s="272"/>
      <c r="N201" s="826" t="str">
        <f t="shared" si="14"/>
        <v/>
      </c>
      <c r="O201" s="458"/>
      <c r="P201" s="534"/>
      <c r="Q201" s="479"/>
      <c r="R201" s="584"/>
      <c r="S201" s="585" t="str">
        <f t="shared" si="16"/>
        <v/>
      </c>
      <c r="T201" s="586"/>
      <c r="U201" s="587" t="str">
        <f t="shared" si="17"/>
        <v/>
      </c>
      <c r="V201" s="648"/>
      <c r="W201" s="746"/>
    </row>
    <row r="202" spans="2:23" ht="13.5" customHeight="1" x14ac:dyDescent="0.25">
      <c r="B202" s="401"/>
      <c r="D202" s="416">
        <f t="shared" si="18"/>
        <v>193</v>
      </c>
      <c r="E202" s="534"/>
      <c r="F202" s="534"/>
      <c r="G202" s="534"/>
      <c r="H202" s="479"/>
      <c r="I202" s="479"/>
      <c r="J202" s="479"/>
      <c r="K202" s="474"/>
      <c r="L202" s="899"/>
      <c r="M202" s="272"/>
      <c r="N202" s="826" t="str">
        <f t="shared" si="14"/>
        <v/>
      </c>
      <c r="O202" s="458"/>
      <c r="P202" s="534"/>
      <c r="Q202" s="479"/>
      <c r="R202" s="584"/>
      <c r="S202" s="585" t="str">
        <f t="shared" si="16"/>
        <v/>
      </c>
      <c r="T202" s="586"/>
      <c r="U202" s="587" t="str">
        <f t="shared" si="17"/>
        <v/>
      </c>
      <c r="V202" s="648"/>
      <c r="W202" s="746"/>
    </row>
    <row r="203" spans="2:23" ht="13.5" customHeight="1" x14ac:dyDescent="0.25">
      <c r="B203" s="401"/>
      <c r="D203" s="416">
        <f t="shared" si="18"/>
        <v>194</v>
      </c>
      <c r="E203" s="534"/>
      <c r="F203" s="534"/>
      <c r="G203" s="534"/>
      <c r="H203" s="479"/>
      <c r="I203" s="479"/>
      <c r="J203" s="479"/>
      <c r="K203" s="474"/>
      <c r="L203" s="899"/>
      <c r="M203" s="272"/>
      <c r="N203" s="826" t="str">
        <f t="shared" ref="N203:N266" si="19">IF(M203="","",IF(HLOOKUP(M203,$AA$4:$AO$6,$Z$6+1,FALSE)&lt;0.8,0,HLOOKUP(M203,$AA$4:$AO$6,$Z$6+1,FALSE)))</f>
        <v/>
      </c>
      <c r="O203" s="458"/>
      <c r="P203" s="534"/>
      <c r="Q203" s="479"/>
      <c r="R203" s="584"/>
      <c r="S203" s="585" t="str">
        <f t="shared" si="16"/>
        <v/>
      </c>
      <c r="T203" s="586"/>
      <c r="U203" s="587" t="str">
        <f t="shared" si="17"/>
        <v/>
      </c>
      <c r="V203" s="648"/>
      <c r="W203" s="746"/>
    </row>
    <row r="204" spans="2:23" ht="13.5" customHeight="1" x14ac:dyDescent="0.25">
      <c r="B204" s="401"/>
      <c r="D204" s="416">
        <f t="shared" si="18"/>
        <v>195</v>
      </c>
      <c r="E204" s="534"/>
      <c r="F204" s="534"/>
      <c r="G204" s="534"/>
      <c r="H204" s="479"/>
      <c r="I204" s="479"/>
      <c r="J204" s="479"/>
      <c r="K204" s="474"/>
      <c r="L204" s="899"/>
      <c r="M204" s="272"/>
      <c r="N204" s="826" t="str">
        <f t="shared" si="19"/>
        <v/>
      </c>
      <c r="O204" s="458"/>
      <c r="P204" s="534"/>
      <c r="Q204" s="479"/>
      <c r="R204" s="584"/>
      <c r="S204" s="585" t="str">
        <f t="shared" si="16"/>
        <v/>
      </c>
      <c r="T204" s="586"/>
      <c r="U204" s="587" t="str">
        <f t="shared" si="17"/>
        <v/>
      </c>
      <c r="V204" s="648"/>
      <c r="W204" s="746"/>
    </row>
    <row r="205" spans="2:23" ht="13.5" customHeight="1" x14ac:dyDescent="0.25">
      <c r="B205" s="401"/>
      <c r="D205" s="416">
        <f t="shared" si="18"/>
        <v>196</v>
      </c>
      <c r="E205" s="534"/>
      <c r="F205" s="534"/>
      <c r="G205" s="534"/>
      <c r="H205" s="479"/>
      <c r="I205" s="479"/>
      <c r="J205" s="479"/>
      <c r="K205" s="474"/>
      <c r="L205" s="899"/>
      <c r="M205" s="272"/>
      <c r="N205" s="826" t="str">
        <f t="shared" si="19"/>
        <v/>
      </c>
      <c r="O205" s="458"/>
      <c r="P205" s="534"/>
      <c r="Q205" s="479"/>
      <c r="R205" s="584"/>
      <c r="S205" s="585" t="str">
        <f t="shared" si="16"/>
        <v/>
      </c>
      <c r="T205" s="586"/>
      <c r="U205" s="587" t="str">
        <f t="shared" si="17"/>
        <v/>
      </c>
      <c r="V205" s="648"/>
      <c r="W205" s="746"/>
    </row>
    <row r="206" spans="2:23" ht="13.5" customHeight="1" x14ac:dyDescent="0.25">
      <c r="B206" s="401"/>
      <c r="D206" s="416">
        <f t="shared" si="18"/>
        <v>197</v>
      </c>
      <c r="E206" s="534"/>
      <c r="F206" s="534"/>
      <c r="G206" s="534"/>
      <c r="H206" s="479"/>
      <c r="I206" s="479"/>
      <c r="J206" s="479"/>
      <c r="K206" s="474"/>
      <c r="L206" s="899"/>
      <c r="M206" s="272"/>
      <c r="N206" s="826" t="str">
        <f t="shared" si="19"/>
        <v/>
      </c>
      <c r="O206" s="458"/>
      <c r="P206" s="534"/>
      <c r="Q206" s="479"/>
      <c r="R206" s="584"/>
      <c r="S206" s="585" t="str">
        <f t="shared" si="16"/>
        <v/>
      </c>
      <c r="T206" s="586"/>
      <c r="U206" s="587" t="str">
        <f t="shared" si="17"/>
        <v/>
      </c>
      <c r="V206" s="648"/>
      <c r="W206" s="746"/>
    </row>
    <row r="207" spans="2:23" ht="13.5" customHeight="1" x14ac:dyDescent="0.25">
      <c r="B207" s="401"/>
      <c r="D207" s="416">
        <f t="shared" si="18"/>
        <v>198</v>
      </c>
      <c r="E207" s="534"/>
      <c r="F207" s="534"/>
      <c r="G207" s="534"/>
      <c r="H207" s="479"/>
      <c r="I207" s="479"/>
      <c r="J207" s="479"/>
      <c r="K207" s="474"/>
      <c r="L207" s="899"/>
      <c r="M207" s="272"/>
      <c r="N207" s="826" t="str">
        <f t="shared" si="19"/>
        <v/>
      </c>
      <c r="O207" s="458"/>
      <c r="P207" s="534"/>
      <c r="Q207" s="479"/>
      <c r="R207" s="584"/>
      <c r="S207" s="585" t="str">
        <f t="shared" si="16"/>
        <v/>
      </c>
      <c r="T207" s="586"/>
      <c r="U207" s="587" t="str">
        <f t="shared" si="17"/>
        <v/>
      </c>
      <c r="V207" s="648"/>
      <c r="W207" s="746"/>
    </row>
    <row r="208" spans="2:23" ht="13.5" customHeight="1" x14ac:dyDescent="0.25">
      <c r="B208" s="401"/>
      <c r="D208" s="416">
        <f t="shared" si="18"/>
        <v>199</v>
      </c>
      <c r="E208" s="534"/>
      <c r="F208" s="534"/>
      <c r="G208" s="534"/>
      <c r="H208" s="479"/>
      <c r="I208" s="479"/>
      <c r="J208" s="479"/>
      <c r="K208" s="474"/>
      <c r="L208" s="899"/>
      <c r="M208" s="272"/>
      <c r="N208" s="826" t="str">
        <f t="shared" si="19"/>
        <v/>
      </c>
      <c r="O208" s="458"/>
      <c r="P208" s="534"/>
      <c r="Q208" s="479"/>
      <c r="R208" s="584"/>
      <c r="S208" s="585" t="str">
        <f t="shared" si="16"/>
        <v/>
      </c>
      <c r="T208" s="586"/>
      <c r="U208" s="587" t="str">
        <f t="shared" si="17"/>
        <v/>
      </c>
      <c r="V208" s="648"/>
      <c r="W208" s="746"/>
    </row>
    <row r="209" spans="2:38" ht="13.5" customHeight="1" x14ac:dyDescent="0.25">
      <c r="B209" s="401"/>
      <c r="D209" s="416">
        <f t="shared" si="18"/>
        <v>200</v>
      </c>
      <c r="E209" s="534"/>
      <c r="F209" s="534"/>
      <c r="G209" s="534"/>
      <c r="H209" s="479"/>
      <c r="I209" s="479"/>
      <c r="J209" s="479"/>
      <c r="K209" s="474"/>
      <c r="L209" s="899"/>
      <c r="M209" s="272"/>
      <c r="N209" s="826" t="str">
        <f t="shared" si="19"/>
        <v/>
      </c>
      <c r="O209" s="458"/>
      <c r="P209" s="534"/>
      <c r="Q209" s="479"/>
      <c r="R209" s="584"/>
      <c r="S209" s="585" t="str">
        <f t="shared" si="16"/>
        <v/>
      </c>
      <c r="T209" s="586"/>
      <c r="U209" s="587" t="str">
        <f t="shared" si="17"/>
        <v/>
      </c>
      <c r="V209" s="648"/>
      <c r="W209" s="746"/>
    </row>
    <row r="210" spans="2:38" ht="13.5" customHeight="1" x14ac:dyDescent="0.25">
      <c r="B210" s="401"/>
      <c r="D210" s="416">
        <f t="shared" si="18"/>
        <v>201</v>
      </c>
      <c r="E210" s="534"/>
      <c r="F210" s="534"/>
      <c r="G210" s="534"/>
      <c r="H210" s="479"/>
      <c r="I210" s="479"/>
      <c r="J210" s="479"/>
      <c r="K210" s="474"/>
      <c r="L210" s="899"/>
      <c r="M210" s="272"/>
      <c r="N210" s="826" t="str">
        <f t="shared" si="19"/>
        <v/>
      </c>
      <c r="O210" s="458"/>
      <c r="P210" s="534"/>
      <c r="Q210" s="479"/>
      <c r="R210" s="584"/>
      <c r="S210" s="585" t="str">
        <f t="shared" si="16"/>
        <v/>
      </c>
      <c r="T210" s="586"/>
      <c r="U210" s="587" t="str">
        <f t="shared" si="17"/>
        <v/>
      </c>
      <c r="V210" s="648"/>
      <c r="W210" s="746"/>
    </row>
    <row r="211" spans="2:38" ht="13.5" customHeight="1" x14ac:dyDescent="0.25">
      <c r="B211" s="401"/>
      <c r="D211" s="416">
        <f t="shared" si="18"/>
        <v>202</v>
      </c>
      <c r="E211" s="534"/>
      <c r="F211" s="534"/>
      <c r="G211" s="534"/>
      <c r="H211" s="479"/>
      <c r="I211" s="479"/>
      <c r="J211" s="479"/>
      <c r="K211" s="474"/>
      <c r="L211" s="899"/>
      <c r="M211" s="272"/>
      <c r="N211" s="826" t="str">
        <f t="shared" si="19"/>
        <v/>
      </c>
      <c r="O211" s="458"/>
      <c r="P211" s="534"/>
      <c r="Q211" s="479"/>
      <c r="R211" s="584"/>
      <c r="S211" s="585" t="str">
        <f t="shared" si="16"/>
        <v/>
      </c>
      <c r="T211" s="586"/>
      <c r="U211" s="587" t="str">
        <f t="shared" si="17"/>
        <v/>
      </c>
      <c r="V211" s="648"/>
      <c r="W211" s="746"/>
    </row>
    <row r="212" spans="2:38" ht="13.5" customHeight="1" x14ac:dyDescent="0.25">
      <c r="B212" s="401"/>
      <c r="D212" s="416">
        <f t="shared" si="18"/>
        <v>203</v>
      </c>
      <c r="E212" s="534"/>
      <c r="F212" s="534"/>
      <c r="G212" s="534"/>
      <c r="H212" s="479"/>
      <c r="I212" s="479"/>
      <c r="J212" s="479"/>
      <c r="K212" s="474"/>
      <c r="L212" s="899"/>
      <c r="M212" s="272"/>
      <c r="N212" s="826" t="str">
        <f t="shared" si="19"/>
        <v/>
      </c>
      <c r="O212" s="458"/>
      <c r="P212" s="534"/>
      <c r="Q212" s="479"/>
      <c r="R212" s="584"/>
      <c r="S212" s="585" t="str">
        <f t="shared" si="16"/>
        <v/>
      </c>
      <c r="T212" s="586"/>
      <c r="U212" s="587" t="str">
        <f t="shared" si="17"/>
        <v/>
      </c>
      <c r="V212" s="648"/>
      <c r="W212" s="746"/>
    </row>
    <row r="213" spans="2:38" ht="13.5" customHeight="1" x14ac:dyDescent="0.25">
      <c r="B213" s="401"/>
      <c r="D213" s="416">
        <f t="shared" si="18"/>
        <v>204</v>
      </c>
      <c r="E213" s="534"/>
      <c r="F213" s="534"/>
      <c r="G213" s="534"/>
      <c r="H213" s="479"/>
      <c r="I213" s="479"/>
      <c r="J213" s="479"/>
      <c r="K213" s="474"/>
      <c r="L213" s="899"/>
      <c r="M213" s="272"/>
      <c r="N213" s="826" t="str">
        <f t="shared" si="19"/>
        <v/>
      </c>
      <c r="O213" s="458"/>
      <c r="P213" s="534"/>
      <c r="Q213" s="479"/>
      <c r="R213" s="584"/>
      <c r="S213" s="585" t="str">
        <f t="shared" si="16"/>
        <v/>
      </c>
      <c r="T213" s="586"/>
      <c r="U213" s="587" t="str">
        <f t="shared" si="17"/>
        <v/>
      </c>
      <c r="V213" s="648"/>
      <c r="W213" s="746"/>
    </row>
    <row r="214" spans="2:38" ht="13.5" customHeight="1" x14ac:dyDescent="0.25">
      <c r="B214" s="401"/>
      <c r="D214" s="416">
        <f t="shared" si="18"/>
        <v>205</v>
      </c>
      <c r="E214" s="534"/>
      <c r="F214" s="534"/>
      <c r="G214" s="534"/>
      <c r="H214" s="479"/>
      <c r="I214" s="479"/>
      <c r="J214" s="479"/>
      <c r="K214" s="474"/>
      <c r="L214" s="899"/>
      <c r="M214" s="272"/>
      <c r="N214" s="826" t="str">
        <f t="shared" si="19"/>
        <v/>
      </c>
      <c r="O214" s="458"/>
      <c r="P214" s="534"/>
      <c r="Q214" s="479"/>
      <c r="R214" s="584"/>
      <c r="S214" s="585" t="str">
        <f t="shared" si="16"/>
        <v/>
      </c>
      <c r="T214" s="586"/>
      <c r="U214" s="587" t="str">
        <f t="shared" si="17"/>
        <v/>
      </c>
      <c r="V214" s="648"/>
      <c r="W214" s="746"/>
    </row>
    <row r="215" spans="2:38" ht="13.5" customHeight="1" x14ac:dyDescent="0.25">
      <c r="B215" s="401"/>
      <c r="D215" s="416">
        <f t="shared" si="18"/>
        <v>206</v>
      </c>
      <c r="E215" s="534"/>
      <c r="F215" s="534"/>
      <c r="G215" s="534"/>
      <c r="H215" s="479"/>
      <c r="I215" s="479"/>
      <c r="J215" s="479"/>
      <c r="K215" s="474"/>
      <c r="L215" s="899"/>
      <c r="M215" s="272"/>
      <c r="N215" s="826" t="str">
        <f t="shared" si="19"/>
        <v/>
      </c>
      <c r="O215" s="458"/>
      <c r="P215" s="534"/>
      <c r="Q215" s="479"/>
      <c r="R215" s="584"/>
      <c r="S215" s="585" t="str">
        <f t="shared" si="16"/>
        <v/>
      </c>
      <c r="T215" s="586"/>
      <c r="U215" s="587" t="str">
        <f t="shared" si="17"/>
        <v/>
      </c>
      <c r="V215" s="648"/>
      <c r="W215" s="746"/>
    </row>
    <row r="216" spans="2:38" ht="13.5" customHeight="1" x14ac:dyDescent="0.25">
      <c r="B216" s="401"/>
      <c r="D216" s="416">
        <f t="shared" si="18"/>
        <v>207</v>
      </c>
      <c r="E216" s="534"/>
      <c r="F216" s="534"/>
      <c r="G216" s="534"/>
      <c r="H216" s="479"/>
      <c r="I216" s="479"/>
      <c r="J216" s="479"/>
      <c r="K216" s="474"/>
      <c r="L216" s="899"/>
      <c r="M216" s="272"/>
      <c r="N216" s="826" t="str">
        <f t="shared" si="19"/>
        <v/>
      </c>
      <c r="O216" s="458"/>
      <c r="P216" s="534"/>
      <c r="Q216" s="479"/>
      <c r="R216" s="584"/>
      <c r="S216" s="585" t="str">
        <f t="shared" si="16"/>
        <v/>
      </c>
      <c r="T216" s="586"/>
      <c r="U216" s="587" t="str">
        <f t="shared" si="17"/>
        <v/>
      </c>
      <c r="V216" s="648"/>
      <c r="W216" s="746"/>
    </row>
    <row r="217" spans="2:38" ht="13.5" customHeight="1" x14ac:dyDescent="0.25">
      <c r="B217" s="401"/>
      <c r="D217" s="416">
        <f t="shared" si="18"/>
        <v>208</v>
      </c>
      <c r="E217" s="534"/>
      <c r="F217" s="534"/>
      <c r="G217" s="534"/>
      <c r="H217" s="479"/>
      <c r="I217" s="479"/>
      <c r="J217" s="479"/>
      <c r="K217" s="474"/>
      <c r="L217" s="899"/>
      <c r="M217" s="272"/>
      <c r="N217" s="826" t="str">
        <f t="shared" si="19"/>
        <v/>
      </c>
      <c r="O217" s="458"/>
      <c r="P217" s="534"/>
      <c r="Q217" s="479"/>
      <c r="R217" s="584"/>
      <c r="S217" s="585" t="str">
        <f t="shared" si="16"/>
        <v/>
      </c>
      <c r="T217" s="586"/>
      <c r="U217" s="587" t="str">
        <f t="shared" si="17"/>
        <v/>
      </c>
      <c r="V217" s="648"/>
      <c r="W217" s="746"/>
    </row>
    <row r="218" spans="2:38" ht="13.5" customHeight="1" x14ac:dyDescent="0.25">
      <c r="B218" s="401"/>
      <c r="D218" s="416">
        <f t="shared" si="18"/>
        <v>209</v>
      </c>
      <c r="E218" s="534"/>
      <c r="F218" s="534"/>
      <c r="G218" s="534"/>
      <c r="H218" s="479"/>
      <c r="I218" s="479"/>
      <c r="J218" s="479"/>
      <c r="K218" s="474"/>
      <c r="L218" s="899"/>
      <c r="M218" s="272"/>
      <c r="N218" s="826" t="str">
        <f t="shared" si="19"/>
        <v/>
      </c>
      <c r="O218" s="458"/>
      <c r="P218" s="534"/>
      <c r="Q218" s="479"/>
      <c r="R218" s="584"/>
      <c r="S218" s="585" t="str">
        <f t="shared" si="16"/>
        <v/>
      </c>
      <c r="T218" s="586"/>
      <c r="U218" s="587" t="str">
        <f t="shared" si="17"/>
        <v/>
      </c>
      <c r="V218" s="648"/>
      <c r="W218" s="746"/>
    </row>
    <row r="219" spans="2:38" ht="13.5" customHeight="1" x14ac:dyDescent="0.25">
      <c r="B219" s="401"/>
      <c r="D219" s="416">
        <f t="shared" si="18"/>
        <v>210</v>
      </c>
      <c r="E219" s="534"/>
      <c r="F219" s="534"/>
      <c r="G219" s="534"/>
      <c r="H219" s="479"/>
      <c r="I219" s="479"/>
      <c r="J219" s="479"/>
      <c r="K219" s="474"/>
      <c r="L219" s="899"/>
      <c r="M219" s="272"/>
      <c r="N219" s="826" t="str">
        <f t="shared" si="19"/>
        <v/>
      </c>
      <c r="O219" s="458"/>
      <c r="P219" s="534"/>
      <c r="Q219" s="479"/>
      <c r="R219" s="584"/>
      <c r="S219" s="585" t="str">
        <f t="shared" si="16"/>
        <v/>
      </c>
      <c r="T219" s="586"/>
      <c r="U219" s="587" t="str">
        <f t="shared" si="17"/>
        <v/>
      </c>
      <c r="V219" s="648"/>
      <c r="W219" s="746"/>
    </row>
    <row r="220" spans="2:38" ht="13.5" customHeight="1" x14ac:dyDescent="0.25">
      <c r="B220" s="401"/>
      <c r="D220" s="416">
        <f>D219+1</f>
        <v>211</v>
      </c>
      <c r="E220" s="534"/>
      <c r="F220" s="534"/>
      <c r="G220" s="534"/>
      <c r="H220" s="479"/>
      <c r="I220" s="479"/>
      <c r="J220" s="479"/>
      <c r="K220" s="474"/>
      <c r="L220" s="899"/>
      <c r="M220" s="272"/>
      <c r="N220" s="826" t="str">
        <f t="shared" si="19"/>
        <v/>
      </c>
      <c r="O220" s="458"/>
      <c r="P220" s="534"/>
      <c r="Q220" s="479"/>
      <c r="R220" s="584"/>
      <c r="S220" s="585" t="str">
        <f t="shared" si="16"/>
        <v/>
      </c>
      <c r="T220" s="586"/>
      <c r="U220" s="587" t="str">
        <f t="shared" si="17"/>
        <v/>
      </c>
      <c r="V220" s="648"/>
      <c r="W220" s="746"/>
      <c r="AL220" s="562"/>
    </row>
    <row r="221" spans="2:38" ht="13.5" customHeight="1" x14ac:dyDescent="0.25">
      <c r="B221" s="401"/>
      <c r="D221" s="416">
        <f t="shared" ref="D221:D249" si="20">D220+1</f>
        <v>212</v>
      </c>
      <c r="E221" s="534"/>
      <c r="F221" s="534"/>
      <c r="G221" s="534"/>
      <c r="H221" s="479"/>
      <c r="I221" s="479"/>
      <c r="J221" s="479"/>
      <c r="K221" s="474"/>
      <c r="L221" s="899"/>
      <c r="M221" s="272"/>
      <c r="N221" s="826" t="str">
        <f t="shared" si="19"/>
        <v/>
      </c>
      <c r="O221" s="458"/>
      <c r="P221" s="534"/>
      <c r="Q221" s="479"/>
      <c r="R221" s="584"/>
      <c r="S221" s="585" t="str">
        <f t="shared" si="16"/>
        <v/>
      </c>
      <c r="T221" s="586"/>
      <c r="U221" s="587" t="str">
        <f t="shared" si="17"/>
        <v/>
      </c>
      <c r="V221" s="648"/>
      <c r="W221" s="746"/>
    </row>
    <row r="222" spans="2:38" ht="13.5" customHeight="1" x14ac:dyDescent="0.25">
      <c r="B222" s="401"/>
      <c r="D222" s="416">
        <f t="shared" si="20"/>
        <v>213</v>
      </c>
      <c r="E222" s="534"/>
      <c r="F222" s="534"/>
      <c r="G222" s="534"/>
      <c r="H222" s="479"/>
      <c r="I222" s="479"/>
      <c r="J222" s="479"/>
      <c r="K222" s="474"/>
      <c r="L222" s="899"/>
      <c r="M222" s="272"/>
      <c r="N222" s="826" t="str">
        <f t="shared" si="19"/>
        <v/>
      </c>
      <c r="O222" s="458"/>
      <c r="P222" s="534"/>
      <c r="Q222" s="479"/>
      <c r="R222" s="584"/>
      <c r="S222" s="585" t="str">
        <f t="shared" si="16"/>
        <v/>
      </c>
      <c r="T222" s="586"/>
      <c r="U222" s="587" t="str">
        <f t="shared" si="17"/>
        <v/>
      </c>
      <c r="V222" s="648"/>
      <c r="W222" s="746"/>
    </row>
    <row r="223" spans="2:38" ht="13.5" customHeight="1" x14ac:dyDescent="0.25">
      <c r="B223" s="401"/>
      <c r="D223" s="416">
        <f t="shared" si="20"/>
        <v>214</v>
      </c>
      <c r="E223" s="534"/>
      <c r="F223" s="534"/>
      <c r="G223" s="534"/>
      <c r="H223" s="479"/>
      <c r="I223" s="479"/>
      <c r="J223" s="479"/>
      <c r="K223" s="474"/>
      <c r="L223" s="899"/>
      <c r="M223" s="272"/>
      <c r="N223" s="826" t="str">
        <f t="shared" si="19"/>
        <v/>
      </c>
      <c r="O223" s="458"/>
      <c r="P223" s="534"/>
      <c r="Q223" s="479"/>
      <c r="R223" s="584"/>
      <c r="S223" s="585" t="str">
        <f t="shared" si="16"/>
        <v/>
      </c>
      <c r="T223" s="586"/>
      <c r="U223" s="587" t="str">
        <f t="shared" si="17"/>
        <v/>
      </c>
      <c r="V223" s="648"/>
      <c r="W223" s="746"/>
    </row>
    <row r="224" spans="2:38" ht="13.5" customHeight="1" x14ac:dyDescent="0.25">
      <c r="B224" s="401"/>
      <c r="D224" s="416">
        <f t="shared" si="20"/>
        <v>215</v>
      </c>
      <c r="E224" s="534"/>
      <c r="F224" s="534"/>
      <c r="G224" s="534"/>
      <c r="H224" s="479"/>
      <c r="I224" s="479"/>
      <c r="J224" s="479"/>
      <c r="K224" s="474"/>
      <c r="L224" s="899"/>
      <c r="M224" s="272"/>
      <c r="N224" s="826" t="str">
        <f t="shared" si="19"/>
        <v/>
      </c>
      <c r="O224" s="458"/>
      <c r="P224" s="534"/>
      <c r="Q224" s="479"/>
      <c r="R224" s="584"/>
      <c r="S224" s="585" t="str">
        <f t="shared" si="16"/>
        <v/>
      </c>
      <c r="T224" s="586"/>
      <c r="U224" s="587" t="str">
        <f t="shared" si="17"/>
        <v/>
      </c>
      <c r="V224" s="648"/>
      <c r="W224" s="746"/>
    </row>
    <row r="225" spans="2:23" ht="13.5" customHeight="1" x14ac:dyDescent="0.25">
      <c r="B225" s="401"/>
      <c r="D225" s="416">
        <f t="shared" si="20"/>
        <v>216</v>
      </c>
      <c r="E225" s="534"/>
      <c r="F225" s="534"/>
      <c r="G225" s="534"/>
      <c r="H225" s="479"/>
      <c r="I225" s="479"/>
      <c r="J225" s="479"/>
      <c r="K225" s="474"/>
      <c r="L225" s="899"/>
      <c r="M225" s="272"/>
      <c r="N225" s="826" t="str">
        <f t="shared" si="19"/>
        <v/>
      </c>
      <c r="O225" s="458"/>
      <c r="P225" s="534"/>
      <c r="Q225" s="479"/>
      <c r="R225" s="584"/>
      <c r="S225" s="585" t="str">
        <f t="shared" si="16"/>
        <v/>
      </c>
      <c r="T225" s="586"/>
      <c r="U225" s="587" t="str">
        <f t="shared" si="17"/>
        <v/>
      </c>
      <c r="V225" s="648"/>
      <c r="W225" s="746"/>
    </row>
    <row r="226" spans="2:23" ht="13.5" customHeight="1" x14ac:dyDescent="0.25">
      <c r="B226" s="401"/>
      <c r="D226" s="416">
        <f t="shared" si="20"/>
        <v>217</v>
      </c>
      <c r="E226" s="534"/>
      <c r="F226" s="534"/>
      <c r="G226" s="534"/>
      <c r="H226" s="479"/>
      <c r="I226" s="479"/>
      <c r="J226" s="479"/>
      <c r="K226" s="474"/>
      <c r="L226" s="899"/>
      <c r="M226" s="272"/>
      <c r="N226" s="826" t="str">
        <f t="shared" si="19"/>
        <v/>
      </c>
      <c r="O226" s="458"/>
      <c r="P226" s="534"/>
      <c r="Q226" s="479"/>
      <c r="R226" s="584"/>
      <c r="S226" s="585" t="str">
        <f t="shared" si="16"/>
        <v/>
      </c>
      <c r="T226" s="586"/>
      <c r="U226" s="587" t="str">
        <f t="shared" si="17"/>
        <v/>
      </c>
      <c r="V226" s="648"/>
      <c r="W226" s="746"/>
    </row>
    <row r="227" spans="2:23" ht="13.5" customHeight="1" x14ac:dyDescent="0.25">
      <c r="B227" s="401"/>
      <c r="D227" s="416">
        <f t="shared" si="20"/>
        <v>218</v>
      </c>
      <c r="E227" s="534"/>
      <c r="F227" s="534"/>
      <c r="G227" s="534"/>
      <c r="H227" s="479"/>
      <c r="I227" s="479"/>
      <c r="J227" s="479"/>
      <c r="K227" s="474"/>
      <c r="L227" s="899"/>
      <c r="M227" s="272"/>
      <c r="N227" s="826" t="str">
        <f t="shared" si="19"/>
        <v/>
      </c>
      <c r="O227" s="458"/>
      <c r="P227" s="534"/>
      <c r="Q227" s="479"/>
      <c r="R227" s="584"/>
      <c r="S227" s="585" t="str">
        <f t="shared" si="16"/>
        <v/>
      </c>
      <c r="T227" s="586"/>
      <c r="U227" s="587" t="str">
        <f t="shared" si="17"/>
        <v/>
      </c>
      <c r="V227" s="648"/>
      <c r="W227" s="746"/>
    </row>
    <row r="228" spans="2:23" ht="13.5" customHeight="1" x14ac:dyDescent="0.25">
      <c r="B228" s="401"/>
      <c r="D228" s="416">
        <f t="shared" si="20"/>
        <v>219</v>
      </c>
      <c r="E228" s="534"/>
      <c r="F228" s="534"/>
      <c r="G228" s="534"/>
      <c r="H228" s="479"/>
      <c r="I228" s="479"/>
      <c r="J228" s="479"/>
      <c r="K228" s="474"/>
      <c r="L228" s="899"/>
      <c r="M228" s="272"/>
      <c r="N228" s="826" t="str">
        <f t="shared" si="19"/>
        <v/>
      </c>
      <c r="O228" s="458"/>
      <c r="P228" s="534"/>
      <c r="Q228" s="479"/>
      <c r="R228" s="584"/>
      <c r="S228" s="585" t="str">
        <f t="shared" si="16"/>
        <v/>
      </c>
      <c r="T228" s="586"/>
      <c r="U228" s="587" t="str">
        <f t="shared" si="17"/>
        <v/>
      </c>
      <c r="V228" s="648"/>
      <c r="W228" s="746"/>
    </row>
    <row r="229" spans="2:23" ht="13.5" customHeight="1" x14ac:dyDescent="0.25">
      <c r="B229" s="401"/>
      <c r="D229" s="416">
        <f t="shared" si="20"/>
        <v>220</v>
      </c>
      <c r="E229" s="534"/>
      <c r="F229" s="534"/>
      <c r="G229" s="534"/>
      <c r="H229" s="479"/>
      <c r="I229" s="479"/>
      <c r="J229" s="479"/>
      <c r="K229" s="474"/>
      <c r="L229" s="899"/>
      <c r="M229" s="272"/>
      <c r="N229" s="826" t="str">
        <f t="shared" si="19"/>
        <v/>
      </c>
      <c r="O229" s="458"/>
      <c r="P229" s="534"/>
      <c r="Q229" s="479"/>
      <c r="R229" s="584"/>
      <c r="S229" s="585" t="str">
        <f t="shared" si="16"/>
        <v/>
      </c>
      <c r="T229" s="586"/>
      <c r="U229" s="587" t="str">
        <f t="shared" si="17"/>
        <v/>
      </c>
      <c r="V229" s="648"/>
      <c r="W229" s="746"/>
    </row>
    <row r="230" spans="2:23" ht="13.5" customHeight="1" x14ac:dyDescent="0.25">
      <c r="B230" s="401"/>
      <c r="D230" s="416">
        <f t="shared" si="20"/>
        <v>221</v>
      </c>
      <c r="E230" s="534"/>
      <c r="F230" s="534"/>
      <c r="G230" s="534"/>
      <c r="H230" s="479"/>
      <c r="I230" s="479"/>
      <c r="J230" s="479"/>
      <c r="K230" s="474"/>
      <c r="L230" s="899"/>
      <c r="M230" s="272"/>
      <c r="N230" s="826" t="str">
        <f t="shared" si="19"/>
        <v/>
      </c>
      <c r="O230" s="458"/>
      <c r="P230" s="903"/>
      <c r="Q230" s="479"/>
      <c r="R230" s="584"/>
      <c r="S230" s="585" t="str">
        <f t="shared" si="16"/>
        <v/>
      </c>
      <c r="T230" s="586"/>
      <c r="U230" s="587" t="str">
        <f t="shared" si="17"/>
        <v/>
      </c>
      <c r="V230" s="648"/>
      <c r="W230" s="746"/>
    </row>
    <row r="231" spans="2:23" ht="13.5" customHeight="1" x14ac:dyDescent="0.25">
      <c r="B231" s="401"/>
      <c r="D231" s="416">
        <f t="shared" si="20"/>
        <v>222</v>
      </c>
      <c r="E231" s="534"/>
      <c r="F231" s="534"/>
      <c r="G231" s="534"/>
      <c r="H231" s="479"/>
      <c r="I231" s="479"/>
      <c r="J231" s="479"/>
      <c r="K231" s="474"/>
      <c r="L231" s="899"/>
      <c r="M231" s="272"/>
      <c r="N231" s="826" t="str">
        <f t="shared" si="19"/>
        <v/>
      </c>
      <c r="O231" s="458"/>
      <c r="P231" s="534"/>
      <c r="Q231" s="479"/>
      <c r="R231" s="584"/>
      <c r="S231" s="585" t="str">
        <f t="shared" si="16"/>
        <v/>
      </c>
      <c r="T231" s="586"/>
      <c r="U231" s="587" t="str">
        <f t="shared" si="17"/>
        <v/>
      </c>
      <c r="V231" s="648"/>
      <c r="W231" s="746"/>
    </row>
    <row r="232" spans="2:23" ht="13.5" customHeight="1" x14ac:dyDescent="0.25">
      <c r="B232" s="401"/>
      <c r="D232" s="416">
        <f t="shared" si="20"/>
        <v>223</v>
      </c>
      <c r="E232" s="534"/>
      <c r="F232" s="534"/>
      <c r="G232" s="534"/>
      <c r="H232" s="479"/>
      <c r="I232" s="479"/>
      <c r="J232" s="479"/>
      <c r="K232" s="474"/>
      <c r="L232" s="899"/>
      <c r="M232" s="272"/>
      <c r="N232" s="826" t="str">
        <f t="shared" si="19"/>
        <v/>
      </c>
      <c r="O232" s="458"/>
      <c r="P232" s="534"/>
      <c r="Q232" s="479"/>
      <c r="R232" s="584"/>
      <c r="S232" s="585" t="str">
        <f t="shared" si="16"/>
        <v/>
      </c>
      <c r="T232" s="586"/>
      <c r="U232" s="587" t="str">
        <f t="shared" si="17"/>
        <v/>
      </c>
      <c r="V232" s="648"/>
      <c r="W232" s="746"/>
    </row>
    <row r="233" spans="2:23" ht="13.5" customHeight="1" x14ac:dyDescent="0.25">
      <c r="B233" s="401"/>
      <c r="D233" s="416">
        <f t="shared" si="20"/>
        <v>224</v>
      </c>
      <c r="E233" s="534"/>
      <c r="F233" s="534"/>
      <c r="G233" s="534"/>
      <c r="H233" s="479"/>
      <c r="I233" s="479"/>
      <c r="J233" s="479"/>
      <c r="K233" s="474"/>
      <c r="L233" s="899"/>
      <c r="M233" s="272"/>
      <c r="N233" s="826" t="str">
        <f t="shared" si="19"/>
        <v/>
      </c>
      <c r="O233" s="458"/>
      <c r="P233" s="534"/>
      <c r="Q233" s="479"/>
      <c r="R233" s="584"/>
      <c r="S233" s="585" t="str">
        <f t="shared" si="16"/>
        <v/>
      </c>
      <c r="T233" s="586"/>
      <c r="U233" s="587" t="str">
        <f t="shared" si="17"/>
        <v/>
      </c>
      <c r="V233" s="648"/>
      <c r="W233" s="746"/>
    </row>
    <row r="234" spans="2:23" ht="13.5" customHeight="1" x14ac:dyDescent="0.25">
      <c r="B234" s="401"/>
      <c r="D234" s="416">
        <f t="shared" si="20"/>
        <v>225</v>
      </c>
      <c r="E234" s="534"/>
      <c r="F234" s="534"/>
      <c r="G234" s="534"/>
      <c r="H234" s="479"/>
      <c r="I234" s="479"/>
      <c r="J234" s="479"/>
      <c r="K234" s="474"/>
      <c r="L234" s="899"/>
      <c r="M234" s="272"/>
      <c r="N234" s="826" t="str">
        <f t="shared" si="19"/>
        <v/>
      </c>
      <c r="O234" s="458"/>
      <c r="P234" s="534"/>
      <c r="Q234" s="479"/>
      <c r="R234" s="584"/>
      <c r="S234" s="585" t="str">
        <f t="shared" si="16"/>
        <v/>
      </c>
      <c r="T234" s="586"/>
      <c r="U234" s="587" t="str">
        <f t="shared" si="17"/>
        <v/>
      </c>
      <c r="V234" s="648"/>
      <c r="W234" s="746"/>
    </row>
    <row r="235" spans="2:23" ht="13.5" customHeight="1" x14ac:dyDescent="0.25">
      <c r="B235" s="401"/>
      <c r="D235" s="416">
        <f t="shared" si="20"/>
        <v>226</v>
      </c>
      <c r="E235" s="534"/>
      <c r="F235" s="534"/>
      <c r="G235" s="534"/>
      <c r="H235" s="479"/>
      <c r="I235" s="479"/>
      <c r="J235" s="479"/>
      <c r="K235" s="474"/>
      <c r="L235" s="899"/>
      <c r="M235" s="272"/>
      <c r="N235" s="826" t="str">
        <f t="shared" si="19"/>
        <v/>
      </c>
      <c r="O235" s="458"/>
      <c r="P235" s="534"/>
      <c r="Q235" s="479"/>
      <c r="R235" s="584"/>
      <c r="S235" s="585" t="str">
        <f t="shared" si="16"/>
        <v/>
      </c>
      <c r="T235" s="586"/>
      <c r="U235" s="587" t="str">
        <f t="shared" si="17"/>
        <v/>
      </c>
      <c r="V235" s="648"/>
      <c r="W235" s="746"/>
    </row>
    <row r="236" spans="2:23" ht="13.5" customHeight="1" x14ac:dyDescent="0.25">
      <c r="B236" s="401"/>
      <c r="D236" s="416">
        <f t="shared" si="20"/>
        <v>227</v>
      </c>
      <c r="E236" s="534"/>
      <c r="F236" s="534"/>
      <c r="G236" s="534"/>
      <c r="H236" s="479"/>
      <c r="I236" s="479"/>
      <c r="J236" s="479"/>
      <c r="K236" s="474"/>
      <c r="L236" s="899"/>
      <c r="M236" s="272"/>
      <c r="N236" s="826" t="str">
        <f t="shared" si="19"/>
        <v/>
      </c>
      <c r="O236" s="458"/>
      <c r="P236" s="534"/>
      <c r="Q236" s="479"/>
      <c r="R236" s="584"/>
      <c r="S236" s="585" t="str">
        <f t="shared" si="16"/>
        <v/>
      </c>
      <c r="T236" s="586"/>
      <c r="U236" s="587" t="str">
        <f t="shared" si="17"/>
        <v/>
      </c>
      <c r="V236" s="648"/>
      <c r="W236" s="746"/>
    </row>
    <row r="237" spans="2:23" ht="13.5" customHeight="1" x14ac:dyDescent="0.25">
      <c r="B237" s="401"/>
      <c r="D237" s="416">
        <f t="shared" si="20"/>
        <v>228</v>
      </c>
      <c r="E237" s="534"/>
      <c r="F237" s="534"/>
      <c r="G237" s="534"/>
      <c r="H237" s="479"/>
      <c r="I237" s="479"/>
      <c r="J237" s="479"/>
      <c r="K237" s="474"/>
      <c r="L237" s="899"/>
      <c r="M237" s="272"/>
      <c r="N237" s="826" t="str">
        <f t="shared" si="19"/>
        <v/>
      </c>
      <c r="O237" s="458"/>
      <c r="P237" s="534"/>
      <c r="Q237" s="479"/>
      <c r="R237" s="584"/>
      <c r="S237" s="585" t="str">
        <f t="shared" si="16"/>
        <v/>
      </c>
      <c r="T237" s="586"/>
      <c r="U237" s="587" t="str">
        <f t="shared" si="17"/>
        <v/>
      </c>
      <c r="V237" s="648"/>
      <c r="W237" s="746"/>
    </row>
    <row r="238" spans="2:23" ht="13.5" customHeight="1" x14ac:dyDescent="0.25">
      <c r="B238" s="401"/>
      <c r="D238" s="416">
        <f t="shared" si="20"/>
        <v>229</v>
      </c>
      <c r="E238" s="534"/>
      <c r="F238" s="534"/>
      <c r="G238" s="534"/>
      <c r="H238" s="479"/>
      <c r="I238" s="479"/>
      <c r="J238" s="479"/>
      <c r="K238" s="474"/>
      <c r="L238" s="899"/>
      <c r="M238" s="272"/>
      <c r="N238" s="826" t="str">
        <f t="shared" si="19"/>
        <v/>
      </c>
      <c r="O238" s="458"/>
      <c r="P238" s="534"/>
      <c r="Q238" s="479"/>
      <c r="R238" s="584"/>
      <c r="S238" s="585" t="str">
        <f t="shared" si="16"/>
        <v/>
      </c>
      <c r="T238" s="586"/>
      <c r="U238" s="587" t="str">
        <f t="shared" si="17"/>
        <v/>
      </c>
      <c r="V238" s="648"/>
      <c r="W238" s="746"/>
    </row>
    <row r="239" spans="2:23" ht="13.5" customHeight="1" x14ac:dyDescent="0.25">
      <c r="B239" s="401"/>
      <c r="D239" s="416">
        <f t="shared" si="20"/>
        <v>230</v>
      </c>
      <c r="E239" s="534"/>
      <c r="F239" s="534"/>
      <c r="G239" s="534"/>
      <c r="H239" s="479"/>
      <c r="I239" s="479"/>
      <c r="J239" s="479"/>
      <c r="K239" s="474"/>
      <c r="L239" s="899"/>
      <c r="M239" s="272"/>
      <c r="N239" s="826" t="str">
        <f t="shared" si="19"/>
        <v/>
      </c>
      <c r="O239" s="458"/>
      <c r="P239" s="534"/>
      <c r="Q239" s="479"/>
      <c r="R239" s="584"/>
      <c r="S239" s="585" t="str">
        <f t="shared" si="16"/>
        <v/>
      </c>
      <c r="T239" s="586"/>
      <c r="U239" s="587" t="str">
        <f t="shared" si="17"/>
        <v/>
      </c>
      <c r="V239" s="648"/>
      <c r="W239" s="746"/>
    </row>
    <row r="240" spans="2:23" ht="13.5" customHeight="1" x14ac:dyDescent="0.25">
      <c r="B240" s="401"/>
      <c r="D240" s="416">
        <f t="shared" si="20"/>
        <v>231</v>
      </c>
      <c r="E240" s="534"/>
      <c r="F240" s="534"/>
      <c r="G240" s="534"/>
      <c r="H240" s="479"/>
      <c r="I240" s="479"/>
      <c r="J240" s="479"/>
      <c r="K240" s="474"/>
      <c r="L240" s="899"/>
      <c r="M240" s="272"/>
      <c r="N240" s="826" t="str">
        <f t="shared" si="19"/>
        <v/>
      </c>
      <c r="O240" s="458"/>
      <c r="P240" s="534"/>
      <c r="Q240" s="479"/>
      <c r="R240" s="584"/>
      <c r="S240" s="585" t="str">
        <f t="shared" si="16"/>
        <v/>
      </c>
      <c r="T240" s="586"/>
      <c r="U240" s="587" t="str">
        <f t="shared" si="17"/>
        <v/>
      </c>
      <c r="V240" s="648"/>
      <c r="W240" s="746"/>
    </row>
    <row r="241" spans="2:38" ht="13.5" customHeight="1" x14ac:dyDescent="0.25">
      <c r="B241" s="401"/>
      <c r="D241" s="416">
        <f t="shared" si="20"/>
        <v>232</v>
      </c>
      <c r="E241" s="534"/>
      <c r="F241" s="534"/>
      <c r="G241" s="534"/>
      <c r="H241" s="479"/>
      <c r="I241" s="479"/>
      <c r="J241" s="479"/>
      <c r="K241" s="474"/>
      <c r="L241" s="899"/>
      <c r="M241" s="272"/>
      <c r="N241" s="826" t="str">
        <f t="shared" si="19"/>
        <v/>
      </c>
      <c r="O241" s="458"/>
      <c r="P241" s="534"/>
      <c r="Q241" s="479"/>
      <c r="R241" s="584"/>
      <c r="S241" s="585" t="str">
        <f t="shared" si="16"/>
        <v/>
      </c>
      <c r="T241" s="586"/>
      <c r="U241" s="587" t="str">
        <f t="shared" si="17"/>
        <v/>
      </c>
      <c r="V241" s="648"/>
      <c r="W241" s="746"/>
    </row>
    <row r="242" spans="2:38" ht="13.5" customHeight="1" x14ac:dyDescent="0.25">
      <c r="B242" s="401"/>
      <c r="D242" s="416">
        <f t="shared" si="20"/>
        <v>233</v>
      </c>
      <c r="E242" s="534"/>
      <c r="F242" s="534"/>
      <c r="G242" s="534"/>
      <c r="H242" s="479"/>
      <c r="I242" s="479"/>
      <c r="J242" s="479"/>
      <c r="K242" s="474"/>
      <c r="L242" s="899"/>
      <c r="M242" s="272"/>
      <c r="N242" s="826" t="str">
        <f t="shared" si="19"/>
        <v/>
      </c>
      <c r="O242" s="458"/>
      <c r="P242" s="534"/>
      <c r="Q242" s="479"/>
      <c r="R242" s="584"/>
      <c r="S242" s="585" t="str">
        <f t="shared" si="16"/>
        <v/>
      </c>
      <c r="T242" s="586"/>
      <c r="U242" s="587" t="str">
        <f t="shared" si="17"/>
        <v/>
      </c>
      <c r="V242" s="648"/>
      <c r="W242" s="746"/>
    </row>
    <row r="243" spans="2:38" ht="13.5" customHeight="1" x14ac:dyDescent="0.25">
      <c r="B243" s="401"/>
      <c r="D243" s="416">
        <f t="shared" si="20"/>
        <v>234</v>
      </c>
      <c r="E243" s="534"/>
      <c r="F243" s="534"/>
      <c r="G243" s="534"/>
      <c r="H243" s="479"/>
      <c r="I243" s="479"/>
      <c r="J243" s="479"/>
      <c r="K243" s="474"/>
      <c r="L243" s="899"/>
      <c r="M243" s="272"/>
      <c r="N243" s="826" t="str">
        <f t="shared" si="19"/>
        <v/>
      </c>
      <c r="O243" s="458"/>
      <c r="P243" s="534"/>
      <c r="Q243" s="479"/>
      <c r="R243" s="584"/>
      <c r="S243" s="585" t="str">
        <f t="shared" si="16"/>
        <v/>
      </c>
      <c r="T243" s="586"/>
      <c r="U243" s="587" t="str">
        <f t="shared" si="17"/>
        <v/>
      </c>
      <c r="V243" s="648"/>
      <c r="W243" s="746"/>
    </row>
    <row r="244" spans="2:38" ht="13.5" customHeight="1" x14ac:dyDescent="0.25">
      <c r="B244" s="401"/>
      <c r="D244" s="416">
        <f t="shared" si="20"/>
        <v>235</v>
      </c>
      <c r="E244" s="534"/>
      <c r="F244" s="534"/>
      <c r="G244" s="534"/>
      <c r="H244" s="479"/>
      <c r="I244" s="479"/>
      <c r="J244" s="479"/>
      <c r="K244" s="474"/>
      <c r="L244" s="899"/>
      <c r="M244" s="272"/>
      <c r="N244" s="826" t="str">
        <f t="shared" si="19"/>
        <v/>
      </c>
      <c r="O244" s="458"/>
      <c r="P244" s="534"/>
      <c r="Q244" s="479"/>
      <c r="R244" s="584"/>
      <c r="S244" s="585" t="str">
        <f t="shared" si="16"/>
        <v/>
      </c>
      <c r="T244" s="586"/>
      <c r="U244" s="587" t="str">
        <f t="shared" si="17"/>
        <v/>
      </c>
      <c r="V244" s="648"/>
      <c r="W244" s="746"/>
    </row>
    <row r="245" spans="2:38" ht="13.5" customHeight="1" x14ac:dyDescent="0.25">
      <c r="B245" s="401"/>
      <c r="D245" s="416">
        <f t="shared" si="20"/>
        <v>236</v>
      </c>
      <c r="E245" s="534"/>
      <c r="F245" s="534"/>
      <c r="G245" s="534"/>
      <c r="H245" s="479"/>
      <c r="I245" s="479"/>
      <c r="J245" s="479"/>
      <c r="K245" s="474"/>
      <c r="L245" s="899"/>
      <c r="M245" s="272"/>
      <c r="N245" s="826" t="str">
        <f t="shared" si="19"/>
        <v/>
      </c>
      <c r="O245" s="458"/>
      <c r="P245" s="534"/>
      <c r="Q245" s="479"/>
      <c r="R245" s="584"/>
      <c r="S245" s="585" t="str">
        <f t="shared" si="16"/>
        <v/>
      </c>
      <c r="T245" s="586"/>
      <c r="U245" s="587" t="str">
        <f t="shared" si="17"/>
        <v/>
      </c>
      <c r="V245" s="648"/>
      <c r="W245" s="746"/>
    </row>
    <row r="246" spans="2:38" ht="13.5" customHeight="1" x14ac:dyDescent="0.25">
      <c r="B246" s="401"/>
      <c r="D246" s="416">
        <f t="shared" si="20"/>
        <v>237</v>
      </c>
      <c r="E246" s="534"/>
      <c r="F246" s="534"/>
      <c r="G246" s="534"/>
      <c r="H246" s="479"/>
      <c r="I246" s="479"/>
      <c r="J246" s="479"/>
      <c r="K246" s="474"/>
      <c r="L246" s="899"/>
      <c r="M246" s="272"/>
      <c r="N246" s="826" t="str">
        <f t="shared" si="19"/>
        <v/>
      </c>
      <c r="O246" s="458"/>
      <c r="P246" s="534"/>
      <c r="Q246" s="479"/>
      <c r="R246" s="584"/>
      <c r="S246" s="585" t="str">
        <f t="shared" si="16"/>
        <v/>
      </c>
      <c r="T246" s="586"/>
      <c r="U246" s="587" t="str">
        <f t="shared" si="17"/>
        <v/>
      </c>
      <c r="V246" s="648"/>
      <c r="W246" s="746"/>
    </row>
    <row r="247" spans="2:38" ht="13.5" customHeight="1" x14ac:dyDescent="0.25">
      <c r="B247" s="401"/>
      <c r="D247" s="416">
        <f t="shared" si="20"/>
        <v>238</v>
      </c>
      <c r="E247" s="534"/>
      <c r="F247" s="534"/>
      <c r="G247" s="534"/>
      <c r="H247" s="479"/>
      <c r="I247" s="479"/>
      <c r="J247" s="479"/>
      <c r="K247" s="474"/>
      <c r="L247" s="899"/>
      <c r="M247" s="272"/>
      <c r="N247" s="826" t="str">
        <f t="shared" si="19"/>
        <v/>
      </c>
      <c r="O247" s="458"/>
      <c r="P247" s="534"/>
      <c r="Q247" s="479"/>
      <c r="R247" s="584"/>
      <c r="S247" s="585" t="str">
        <f t="shared" si="16"/>
        <v/>
      </c>
      <c r="T247" s="586"/>
      <c r="U247" s="587" t="str">
        <f t="shared" si="17"/>
        <v/>
      </c>
      <c r="V247" s="648"/>
      <c r="W247" s="746"/>
    </row>
    <row r="248" spans="2:38" ht="13.5" customHeight="1" x14ac:dyDescent="0.25">
      <c r="B248" s="401"/>
      <c r="D248" s="416">
        <f t="shared" si="20"/>
        <v>239</v>
      </c>
      <c r="E248" s="534"/>
      <c r="F248" s="534"/>
      <c r="G248" s="534"/>
      <c r="H248" s="479"/>
      <c r="I248" s="479"/>
      <c r="J248" s="479"/>
      <c r="K248" s="474"/>
      <c r="L248" s="899"/>
      <c r="M248" s="272"/>
      <c r="N248" s="826" t="str">
        <f t="shared" si="19"/>
        <v/>
      </c>
      <c r="O248" s="458"/>
      <c r="P248" s="534"/>
      <c r="Q248" s="479"/>
      <c r="R248" s="584"/>
      <c r="S248" s="585" t="str">
        <f t="shared" si="16"/>
        <v/>
      </c>
      <c r="T248" s="586"/>
      <c r="U248" s="587" t="str">
        <f t="shared" si="17"/>
        <v/>
      </c>
      <c r="V248" s="648"/>
      <c r="W248" s="746"/>
    </row>
    <row r="249" spans="2:38" ht="13.5" customHeight="1" x14ac:dyDescent="0.25">
      <c r="B249" s="401"/>
      <c r="D249" s="416">
        <f t="shared" si="20"/>
        <v>240</v>
      </c>
      <c r="E249" s="534"/>
      <c r="F249" s="534"/>
      <c r="G249" s="534"/>
      <c r="H249" s="479"/>
      <c r="I249" s="479"/>
      <c r="J249" s="479"/>
      <c r="K249" s="474"/>
      <c r="L249" s="899"/>
      <c r="M249" s="272"/>
      <c r="N249" s="826" t="str">
        <f t="shared" si="19"/>
        <v/>
      </c>
      <c r="O249" s="458"/>
      <c r="P249" s="534"/>
      <c r="Q249" s="479"/>
      <c r="R249" s="584"/>
      <c r="S249" s="585" t="str">
        <f t="shared" si="16"/>
        <v/>
      </c>
      <c r="T249" s="586"/>
      <c r="U249" s="587" t="str">
        <f t="shared" si="17"/>
        <v/>
      </c>
      <c r="V249" s="648"/>
      <c r="W249" s="746"/>
    </row>
    <row r="250" spans="2:38" ht="13.5" customHeight="1" x14ac:dyDescent="0.25">
      <c r="B250" s="401"/>
      <c r="D250" s="416">
        <f>D249+1</f>
        <v>241</v>
      </c>
      <c r="E250" s="534"/>
      <c r="F250" s="534"/>
      <c r="G250" s="534"/>
      <c r="H250" s="479"/>
      <c r="I250" s="479"/>
      <c r="J250" s="479"/>
      <c r="K250" s="474"/>
      <c r="L250" s="899"/>
      <c r="M250" s="272"/>
      <c r="N250" s="826" t="str">
        <f t="shared" si="19"/>
        <v/>
      </c>
      <c r="O250" s="458"/>
      <c r="P250" s="534"/>
      <c r="Q250" s="479"/>
      <c r="R250" s="584"/>
      <c r="S250" s="585" t="str">
        <f t="shared" si="16"/>
        <v/>
      </c>
      <c r="T250" s="586"/>
      <c r="U250" s="587" t="str">
        <f t="shared" si="17"/>
        <v/>
      </c>
      <c r="V250" s="648"/>
      <c r="W250" s="746"/>
      <c r="AL250" s="562"/>
    </row>
    <row r="251" spans="2:38" ht="13.5" customHeight="1" x14ac:dyDescent="0.25">
      <c r="B251" s="401"/>
      <c r="D251" s="416">
        <f t="shared" ref="D251:D279" si="21">D250+1</f>
        <v>242</v>
      </c>
      <c r="E251" s="534"/>
      <c r="F251" s="534"/>
      <c r="G251" s="534"/>
      <c r="H251" s="479"/>
      <c r="I251" s="479"/>
      <c r="J251" s="479"/>
      <c r="K251" s="474"/>
      <c r="L251" s="899"/>
      <c r="M251" s="272"/>
      <c r="N251" s="826" t="str">
        <f t="shared" si="19"/>
        <v/>
      </c>
      <c r="O251" s="458"/>
      <c r="P251" s="534"/>
      <c r="Q251" s="479"/>
      <c r="R251" s="584"/>
      <c r="S251" s="585" t="str">
        <f t="shared" si="16"/>
        <v/>
      </c>
      <c r="T251" s="586"/>
      <c r="U251" s="587" t="str">
        <f t="shared" si="17"/>
        <v/>
      </c>
      <c r="V251" s="648"/>
      <c r="W251" s="746"/>
    </row>
    <row r="252" spans="2:38" ht="13.5" customHeight="1" x14ac:dyDescent="0.25">
      <c r="B252" s="401"/>
      <c r="D252" s="416">
        <f t="shared" si="21"/>
        <v>243</v>
      </c>
      <c r="E252" s="534"/>
      <c r="F252" s="534"/>
      <c r="G252" s="534"/>
      <c r="H252" s="479"/>
      <c r="I252" s="479"/>
      <c r="J252" s="479"/>
      <c r="K252" s="474"/>
      <c r="L252" s="899"/>
      <c r="M252" s="272"/>
      <c r="N252" s="826" t="str">
        <f t="shared" si="19"/>
        <v/>
      </c>
      <c r="O252" s="458"/>
      <c r="P252" s="534"/>
      <c r="Q252" s="479"/>
      <c r="R252" s="584"/>
      <c r="S252" s="585" t="str">
        <f t="shared" si="16"/>
        <v/>
      </c>
      <c r="T252" s="586"/>
      <c r="U252" s="587" t="str">
        <f t="shared" si="17"/>
        <v/>
      </c>
      <c r="V252" s="648"/>
      <c r="W252" s="746"/>
    </row>
    <row r="253" spans="2:38" ht="13.5" customHeight="1" x14ac:dyDescent="0.25">
      <c r="B253" s="401"/>
      <c r="D253" s="416">
        <f t="shared" si="21"/>
        <v>244</v>
      </c>
      <c r="E253" s="534"/>
      <c r="F253" s="534"/>
      <c r="G253" s="534"/>
      <c r="H253" s="479"/>
      <c r="I253" s="479"/>
      <c r="J253" s="479"/>
      <c r="K253" s="474"/>
      <c r="L253" s="899"/>
      <c r="M253" s="272"/>
      <c r="N253" s="826" t="str">
        <f t="shared" si="19"/>
        <v/>
      </c>
      <c r="O253" s="458"/>
      <c r="P253" s="534"/>
      <c r="Q253" s="479"/>
      <c r="R253" s="584"/>
      <c r="S253" s="585" t="str">
        <f t="shared" si="16"/>
        <v/>
      </c>
      <c r="T253" s="586"/>
      <c r="U253" s="587" t="str">
        <f t="shared" si="17"/>
        <v/>
      </c>
      <c r="V253" s="648"/>
      <c r="W253" s="746"/>
    </row>
    <row r="254" spans="2:38" ht="13.5" customHeight="1" x14ac:dyDescent="0.25">
      <c r="B254" s="401"/>
      <c r="D254" s="416">
        <f t="shared" si="21"/>
        <v>245</v>
      </c>
      <c r="E254" s="534"/>
      <c r="F254" s="534"/>
      <c r="G254" s="534"/>
      <c r="H254" s="479"/>
      <c r="I254" s="479"/>
      <c r="J254" s="479"/>
      <c r="K254" s="474"/>
      <c r="L254" s="899"/>
      <c r="M254" s="272"/>
      <c r="N254" s="826" t="str">
        <f t="shared" si="19"/>
        <v/>
      </c>
      <c r="O254" s="458"/>
      <c r="P254" s="534"/>
      <c r="Q254" s="479"/>
      <c r="R254" s="584"/>
      <c r="S254" s="585" t="str">
        <f t="shared" ref="S254:S317" si="22">IF(OR(M254="",K254=""),"",J254*K254/1000000*Q254*R254)</f>
        <v/>
      </c>
      <c r="T254" s="586"/>
      <c r="U254" s="587" t="str">
        <f t="shared" ref="U254:U317" si="23">IF(T254="",S254,T254)</f>
        <v/>
      </c>
      <c r="V254" s="648"/>
      <c r="W254" s="746"/>
    </row>
    <row r="255" spans="2:38" ht="13.5" customHeight="1" x14ac:dyDescent="0.25">
      <c r="B255" s="401"/>
      <c r="D255" s="416">
        <f t="shared" si="21"/>
        <v>246</v>
      </c>
      <c r="E255" s="534"/>
      <c r="F255" s="534"/>
      <c r="G255" s="534"/>
      <c r="H255" s="479"/>
      <c r="I255" s="479"/>
      <c r="J255" s="479"/>
      <c r="K255" s="474"/>
      <c r="L255" s="899"/>
      <c r="M255" s="272"/>
      <c r="N255" s="826" t="str">
        <f t="shared" si="19"/>
        <v/>
      </c>
      <c r="O255" s="458"/>
      <c r="P255" s="534"/>
      <c r="Q255" s="479"/>
      <c r="R255" s="584"/>
      <c r="S255" s="585" t="str">
        <f t="shared" si="22"/>
        <v/>
      </c>
      <c r="T255" s="586"/>
      <c r="U255" s="587" t="str">
        <f t="shared" si="23"/>
        <v/>
      </c>
      <c r="V255" s="648"/>
      <c r="W255" s="746"/>
    </row>
    <row r="256" spans="2:38" ht="13.5" customHeight="1" x14ac:dyDescent="0.25">
      <c r="B256" s="401"/>
      <c r="D256" s="416">
        <f t="shared" si="21"/>
        <v>247</v>
      </c>
      <c r="E256" s="534"/>
      <c r="F256" s="534"/>
      <c r="G256" s="534"/>
      <c r="H256" s="479"/>
      <c r="I256" s="479"/>
      <c r="J256" s="479"/>
      <c r="K256" s="474"/>
      <c r="L256" s="899"/>
      <c r="M256" s="272"/>
      <c r="N256" s="826" t="str">
        <f t="shared" si="19"/>
        <v/>
      </c>
      <c r="O256" s="458"/>
      <c r="P256" s="534"/>
      <c r="Q256" s="479"/>
      <c r="R256" s="584"/>
      <c r="S256" s="585" t="str">
        <f t="shared" si="22"/>
        <v/>
      </c>
      <c r="T256" s="586"/>
      <c r="U256" s="587" t="str">
        <f t="shared" si="23"/>
        <v/>
      </c>
      <c r="V256" s="648"/>
      <c r="W256" s="746"/>
    </row>
    <row r="257" spans="2:23" ht="13.5" customHeight="1" x14ac:dyDescent="0.25">
      <c r="B257" s="401"/>
      <c r="D257" s="416">
        <f t="shared" si="21"/>
        <v>248</v>
      </c>
      <c r="E257" s="534"/>
      <c r="F257" s="534"/>
      <c r="G257" s="534"/>
      <c r="H257" s="479"/>
      <c r="I257" s="479"/>
      <c r="J257" s="479"/>
      <c r="K257" s="474"/>
      <c r="L257" s="899"/>
      <c r="M257" s="272"/>
      <c r="N257" s="826" t="str">
        <f t="shared" si="19"/>
        <v/>
      </c>
      <c r="O257" s="458"/>
      <c r="P257" s="534"/>
      <c r="Q257" s="479"/>
      <c r="R257" s="584"/>
      <c r="S257" s="585" t="str">
        <f t="shared" si="22"/>
        <v/>
      </c>
      <c r="T257" s="586"/>
      <c r="U257" s="587" t="str">
        <f t="shared" si="23"/>
        <v/>
      </c>
      <c r="V257" s="648"/>
      <c r="W257" s="746"/>
    </row>
    <row r="258" spans="2:23" ht="13.5" customHeight="1" x14ac:dyDescent="0.25">
      <c r="B258" s="401"/>
      <c r="D258" s="416">
        <f t="shared" si="21"/>
        <v>249</v>
      </c>
      <c r="E258" s="534"/>
      <c r="F258" s="534"/>
      <c r="G258" s="534"/>
      <c r="H258" s="479"/>
      <c r="I258" s="479"/>
      <c r="J258" s="479"/>
      <c r="K258" s="474"/>
      <c r="L258" s="899"/>
      <c r="M258" s="272"/>
      <c r="N258" s="826" t="str">
        <f t="shared" si="19"/>
        <v/>
      </c>
      <c r="O258" s="458"/>
      <c r="P258" s="534"/>
      <c r="Q258" s="479"/>
      <c r="R258" s="584"/>
      <c r="S258" s="585" t="str">
        <f t="shared" si="22"/>
        <v/>
      </c>
      <c r="T258" s="586"/>
      <c r="U258" s="587" t="str">
        <f t="shared" si="23"/>
        <v/>
      </c>
      <c r="V258" s="648"/>
      <c r="W258" s="746"/>
    </row>
    <row r="259" spans="2:23" ht="13.5" customHeight="1" x14ac:dyDescent="0.25">
      <c r="B259" s="401"/>
      <c r="D259" s="416">
        <f t="shared" si="21"/>
        <v>250</v>
      </c>
      <c r="E259" s="534"/>
      <c r="F259" s="534"/>
      <c r="G259" s="534"/>
      <c r="H259" s="479"/>
      <c r="I259" s="479"/>
      <c r="J259" s="479"/>
      <c r="K259" s="474"/>
      <c r="L259" s="899"/>
      <c r="M259" s="272"/>
      <c r="N259" s="826" t="str">
        <f t="shared" si="19"/>
        <v/>
      </c>
      <c r="O259" s="458"/>
      <c r="P259" s="534"/>
      <c r="Q259" s="479"/>
      <c r="R259" s="584"/>
      <c r="S259" s="585" t="str">
        <f t="shared" si="22"/>
        <v/>
      </c>
      <c r="T259" s="586"/>
      <c r="U259" s="587" t="str">
        <f t="shared" si="23"/>
        <v/>
      </c>
      <c r="V259" s="648"/>
      <c r="W259" s="746"/>
    </row>
    <row r="260" spans="2:23" ht="13.5" customHeight="1" x14ac:dyDescent="0.25">
      <c r="B260" s="401"/>
      <c r="D260" s="416">
        <f t="shared" si="21"/>
        <v>251</v>
      </c>
      <c r="E260" s="534"/>
      <c r="F260" s="534"/>
      <c r="G260" s="534"/>
      <c r="H260" s="479"/>
      <c r="I260" s="479"/>
      <c r="J260" s="479"/>
      <c r="K260" s="474"/>
      <c r="L260" s="899"/>
      <c r="M260" s="272"/>
      <c r="N260" s="826" t="str">
        <f t="shared" si="19"/>
        <v/>
      </c>
      <c r="O260" s="458"/>
      <c r="P260" s="903"/>
      <c r="Q260" s="479"/>
      <c r="R260" s="584"/>
      <c r="S260" s="585" t="str">
        <f t="shared" si="22"/>
        <v/>
      </c>
      <c r="T260" s="586"/>
      <c r="U260" s="587" t="str">
        <f t="shared" si="23"/>
        <v/>
      </c>
      <c r="V260" s="648"/>
      <c r="W260" s="746"/>
    </row>
    <row r="261" spans="2:23" ht="13.5" customHeight="1" x14ac:dyDescent="0.25">
      <c r="B261" s="401"/>
      <c r="D261" s="416">
        <f t="shared" si="21"/>
        <v>252</v>
      </c>
      <c r="E261" s="534"/>
      <c r="F261" s="534"/>
      <c r="G261" s="534"/>
      <c r="H261" s="479"/>
      <c r="I261" s="479"/>
      <c r="J261" s="479"/>
      <c r="K261" s="474"/>
      <c r="L261" s="899"/>
      <c r="M261" s="272"/>
      <c r="N261" s="826" t="str">
        <f t="shared" si="19"/>
        <v/>
      </c>
      <c r="O261" s="458"/>
      <c r="P261" s="534"/>
      <c r="Q261" s="479"/>
      <c r="R261" s="584"/>
      <c r="S261" s="585" t="str">
        <f t="shared" si="22"/>
        <v/>
      </c>
      <c r="T261" s="586"/>
      <c r="U261" s="587" t="str">
        <f t="shared" si="23"/>
        <v/>
      </c>
      <c r="V261" s="648"/>
      <c r="W261" s="746"/>
    </row>
    <row r="262" spans="2:23" ht="13.5" customHeight="1" x14ac:dyDescent="0.25">
      <c r="B262" s="401"/>
      <c r="D262" s="416">
        <f t="shared" si="21"/>
        <v>253</v>
      </c>
      <c r="E262" s="534"/>
      <c r="F262" s="534"/>
      <c r="G262" s="534"/>
      <c r="H262" s="479"/>
      <c r="I262" s="479"/>
      <c r="J262" s="479"/>
      <c r="K262" s="474"/>
      <c r="L262" s="899"/>
      <c r="M262" s="272"/>
      <c r="N262" s="826" t="str">
        <f t="shared" si="19"/>
        <v/>
      </c>
      <c r="O262" s="458"/>
      <c r="P262" s="534"/>
      <c r="Q262" s="479"/>
      <c r="R262" s="584"/>
      <c r="S262" s="585" t="str">
        <f t="shared" si="22"/>
        <v/>
      </c>
      <c r="T262" s="586"/>
      <c r="U262" s="587" t="str">
        <f t="shared" si="23"/>
        <v/>
      </c>
      <c r="V262" s="648"/>
      <c r="W262" s="746"/>
    </row>
    <row r="263" spans="2:23" ht="13.5" customHeight="1" x14ac:dyDescent="0.25">
      <c r="B263" s="401"/>
      <c r="D263" s="416">
        <f t="shared" si="21"/>
        <v>254</v>
      </c>
      <c r="E263" s="534"/>
      <c r="F263" s="534"/>
      <c r="G263" s="534"/>
      <c r="H263" s="479"/>
      <c r="I263" s="479"/>
      <c r="J263" s="479"/>
      <c r="K263" s="474"/>
      <c r="L263" s="899"/>
      <c r="M263" s="272"/>
      <c r="N263" s="826" t="str">
        <f t="shared" si="19"/>
        <v/>
      </c>
      <c r="O263" s="458"/>
      <c r="P263" s="534"/>
      <c r="Q263" s="479"/>
      <c r="R263" s="584"/>
      <c r="S263" s="585" t="str">
        <f t="shared" si="22"/>
        <v/>
      </c>
      <c r="T263" s="586"/>
      <c r="U263" s="587" t="str">
        <f t="shared" si="23"/>
        <v/>
      </c>
      <c r="V263" s="648"/>
      <c r="W263" s="746"/>
    </row>
    <row r="264" spans="2:23" ht="13.5" customHeight="1" x14ac:dyDescent="0.25">
      <c r="B264" s="401"/>
      <c r="D264" s="416">
        <f t="shared" si="21"/>
        <v>255</v>
      </c>
      <c r="E264" s="534"/>
      <c r="F264" s="534"/>
      <c r="G264" s="534"/>
      <c r="H264" s="479"/>
      <c r="I264" s="479"/>
      <c r="J264" s="479"/>
      <c r="K264" s="474"/>
      <c r="L264" s="899"/>
      <c r="M264" s="272"/>
      <c r="N264" s="826" t="str">
        <f t="shared" si="19"/>
        <v/>
      </c>
      <c r="O264" s="458"/>
      <c r="P264" s="534"/>
      <c r="Q264" s="479"/>
      <c r="R264" s="584"/>
      <c r="S264" s="585" t="str">
        <f t="shared" si="22"/>
        <v/>
      </c>
      <c r="T264" s="586"/>
      <c r="U264" s="587" t="str">
        <f t="shared" si="23"/>
        <v/>
      </c>
      <c r="V264" s="648"/>
      <c r="W264" s="746"/>
    </row>
    <row r="265" spans="2:23" ht="13.5" customHeight="1" x14ac:dyDescent="0.25">
      <c r="B265" s="401"/>
      <c r="D265" s="416">
        <f t="shared" si="21"/>
        <v>256</v>
      </c>
      <c r="E265" s="534"/>
      <c r="F265" s="534"/>
      <c r="G265" s="534"/>
      <c r="H265" s="479"/>
      <c r="I265" s="479"/>
      <c r="J265" s="479"/>
      <c r="K265" s="474"/>
      <c r="L265" s="899"/>
      <c r="M265" s="272"/>
      <c r="N265" s="826" t="str">
        <f t="shared" si="19"/>
        <v/>
      </c>
      <c r="O265" s="458"/>
      <c r="P265" s="534"/>
      <c r="Q265" s="479"/>
      <c r="R265" s="584"/>
      <c r="S265" s="585" t="str">
        <f t="shared" si="22"/>
        <v/>
      </c>
      <c r="T265" s="586"/>
      <c r="U265" s="587" t="str">
        <f t="shared" si="23"/>
        <v/>
      </c>
      <c r="V265" s="648"/>
      <c r="W265" s="746"/>
    </row>
    <row r="266" spans="2:23" ht="13.5" customHeight="1" x14ac:dyDescent="0.25">
      <c r="B266" s="401"/>
      <c r="D266" s="416">
        <f t="shared" si="21"/>
        <v>257</v>
      </c>
      <c r="E266" s="534"/>
      <c r="F266" s="534"/>
      <c r="G266" s="534"/>
      <c r="H266" s="479"/>
      <c r="I266" s="479"/>
      <c r="J266" s="479"/>
      <c r="K266" s="474"/>
      <c r="L266" s="899"/>
      <c r="M266" s="272"/>
      <c r="N266" s="826" t="str">
        <f t="shared" si="19"/>
        <v/>
      </c>
      <c r="O266" s="458"/>
      <c r="P266" s="534"/>
      <c r="Q266" s="479"/>
      <c r="R266" s="584"/>
      <c r="S266" s="585" t="str">
        <f t="shared" si="22"/>
        <v/>
      </c>
      <c r="T266" s="586"/>
      <c r="U266" s="587" t="str">
        <f t="shared" si="23"/>
        <v/>
      </c>
      <c r="V266" s="648"/>
      <c r="W266" s="746"/>
    </row>
    <row r="267" spans="2:23" ht="13.5" customHeight="1" x14ac:dyDescent="0.25">
      <c r="B267" s="401"/>
      <c r="D267" s="416">
        <f t="shared" si="21"/>
        <v>258</v>
      </c>
      <c r="E267" s="534"/>
      <c r="F267" s="534"/>
      <c r="G267" s="534"/>
      <c r="H267" s="479"/>
      <c r="I267" s="479"/>
      <c r="J267" s="479"/>
      <c r="K267" s="474"/>
      <c r="L267" s="899"/>
      <c r="M267" s="272"/>
      <c r="N267" s="826" t="str">
        <f t="shared" ref="N267:N330" si="24">IF(M267="","",IF(HLOOKUP(M267,$AA$4:$AO$6,$Z$6+1,FALSE)&lt;0.8,0,HLOOKUP(M267,$AA$4:$AO$6,$Z$6+1,FALSE)))</f>
        <v/>
      </c>
      <c r="O267" s="458"/>
      <c r="P267" s="534"/>
      <c r="Q267" s="479"/>
      <c r="R267" s="584"/>
      <c r="S267" s="585" t="str">
        <f t="shared" si="22"/>
        <v/>
      </c>
      <c r="T267" s="586"/>
      <c r="U267" s="587" t="str">
        <f t="shared" si="23"/>
        <v/>
      </c>
      <c r="V267" s="648"/>
      <c r="W267" s="746"/>
    </row>
    <row r="268" spans="2:23" ht="13.5" customHeight="1" x14ac:dyDescent="0.25">
      <c r="B268" s="401"/>
      <c r="D268" s="416">
        <f t="shared" si="21"/>
        <v>259</v>
      </c>
      <c r="E268" s="534"/>
      <c r="F268" s="534"/>
      <c r="G268" s="534"/>
      <c r="H268" s="479"/>
      <c r="I268" s="479"/>
      <c r="J268" s="479"/>
      <c r="K268" s="474"/>
      <c r="L268" s="899"/>
      <c r="M268" s="272"/>
      <c r="N268" s="826" t="str">
        <f t="shared" si="24"/>
        <v/>
      </c>
      <c r="O268" s="458"/>
      <c r="P268" s="534"/>
      <c r="Q268" s="479"/>
      <c r="R268" s="584"/>
      <c r="S268" s="585" t="str">
        <f t="shared" si="22"/>
        <v/>
      </c>
      <c r="T268" s="586"/>
      <c r="U268" s="587" t="str">
        <f t="shared" si="23"/>
        <v/>
      </c>
      <c r="V268" s="648"/>
      <c r="W268" s="746"/>
    </row>
    <row r="269" spans="2:23" ht="13.5" customHeight="1" x14ac:dyDescent="0.25">
      <c r="B269" s="401"/>
      <c r="D269" s="416">
        <f t="shared" si="21"/>
        <v>260</v>
      </c>
      <c r="E269" s="534"/>
      <c r="F269" s="534"/>
      <c r="G269" s="534"/>
      <c r="H269" s="479"/>
      <c r="I269" s="479"/>
      <c r="J269" s="479"/>
      <c r="K269" s="474"/>
      <c r="L269" s="899"/>
      <c r="M269" s="272"/>
      <c r="N269" s="826" t="str">
        <f t="shared" si="24"/>
        <v/>
      </c>
      <c r="O269" s="458"/>
      <c r="P269" s="534"/>
      <c r="Q269" s="479"/>
      <c r="R269" s="584"/>
      <c r="S269" s="585" t="str">
        <f t="shared" si="22"/>
        <v/>
      </c>
      <c r="T269" s="586"/>
      <c r="U269" s="587" t="str">
        <f t="shared" si="23"/>
        <v/>
      </c>
      <c r="V269" s="648"/>
      <c r="W269" s="746"/>
    </row>
    <row r="270" spans="2:23" ht="13.5" customHeight="1" x14ac:dyDescent="0.25">
      <c r="B270" s="401"/>
      <c r="D270" s="416">
        <f t="shared" si="21"/>
        <v>261</v>
      </c>
      <c r="E270" s="534"/>
      <c r="F270" s="534"/>
      <c r="G270" s="534"/>
      <c r="H270" s="479"/>
      <c r="I270" s="479"/>
      <c r="J270" s="479"/>
      <c r="K270" s="474"/>
      <c r="L270" s="899"/>
      <c r="M270" s="272"/>
      <c r="N270" s="826" t="str">
        <f t="shared" si="24"/>
        <v/>
      </c>
      <c r="O270" s="458"/>
      <c r="P270" s="534"/>
      <c r="Q270" s="479"/>
      <c r="R270" s="584"/>
      <c r="S270" s="585" t="str">
        <f t="shared" si="22"/>
        <v/>
      </c>
      <c r="T270" s="586"/>
      <c r="U270" s="587" t="str">
        <f t="shared" si="23"/>
        <v/>
      </c>
      <c r="V270" s="648"/>
      <c r="W270" s="746"/>
    </row>
    <row r="271" spans="2:23" ht="13.5" customHeight="1" x14ac:dyDescent="0.25">
      <c r="B271" s="401"/>
      <c r="D271" s="416">
        <f t="shared" si="21"/>
        <v>262</v>
      </c>
      <c r="E271" s="534"/>
      <c r="F271" s="534"/>
      <c r="G271" s="534"/>
      <c r="H271" s="479"/>
      <c r="I271" s="479"/>
      <c r="J271" s="479"/>
      <c r="K271" s="474"/>
      <c r="L271" s="899"/>
      <c r="M271" s="272"/>
      <c r="N271" s="826" t="str">
        <f t="shared" si="24"/>
        <v/>
      </c>
      <c r="O271" s="458"/>
      <c r="P271" s="534"/>
      <c r="Q271" s="479"/>
      <c r="R271" s="584"/>
      <c r="S271" s="585" t="str">
        <f t="shared" si="22"/>
        <v/>
      </c>
      <c r="T271" s="586"/>
      <c r="U271" s="587" t="str">
        <f t="shared" si="23"/>
        <v/>
      </c>
      <c r="V271" s="648"/>
      <c r="W271" s="746"/>
    </row>
    <row r="272" spans="2:23" ht="13.5" customHeight="1" x14ac:dyDescent="0.25">
      <c r="B272" s="401"/>
      <c r="D272" s="416">
        <f t="shared" si="21"/>
        <v>263</v>
      </c>
      <c r="E272" s="534"/>
      <c r="F272" s="534"/>
      <c r="G272" s="534"/>
      <c r="H272" s="479"/>
      <c r="I272" s="479"/>
      <c r="J272" s="479"/>
      <c r="K272" s="474"/>
      <c r="L272" s="899"/>
      <c r="M272" s="272"/>
      <c r="N272" s="826" t="str">
        <f t="shared" si="24"/>
        <v/>
      </c>
      <c r="O272" s="458"/>
      <c r="P272" s="534"/>
      <c r="Q272" s="479"/>
      <c r="R272" s="584"/>
      <c r="S272" s="585" t="str">
        <f t="shared" si="22"/>
        <v/>
      </c>
      <c r="T272" s="586"/>
      <c r="U272" s="587" t="str">
        <f t="shared" si="23"/>
        <v/>
      </c>
      <c r="V272" s="648"/>
      <c r="W272" s="746"/>
    </row>
    <row r="273" spans="2:38" ht="13.5" customHeight="1" x14ac:dyDescent="0.25">
      <c r="B273" s="401"/>
      <c r="D273" s="416">
        <f t="shared" si="21"/>
        <v>264</v>
      </c>
      <c r="E273" s="534"/>
      <c r="F273" s="534"/>
      <c r="G273" s="534"/>
      <c r="H273" s="479"/>
      <c r="I273" s="479"/>
      <c r="J273" s="479"/>
      <c r="K273" s="474"/>
      <c r="L273" s="899"/>
      <c r="M273" s="272"/>
      <c r="N273" s="826" t="str">
        <f t="shared" si="24"/>
        <v/>
      </c>
      <c r="O273" s="458"/>
      <c r="P273" s="534"/>
      <c r="Q273" s="479"/>
      <c r="R273" s="584"/>
      <c r="S273" s="585" t="str">
        <f t="shared" si="22"/>
        <v/>
      </c>
      <c r="T273" s="586"/>
      <c r="U273" s="587" t="str">
        <f t="shared" si="23"/>
        <v/>
      </c>
      <c r="V273" s="648"/>
      <c r="W273" s="746"/>
    </row>
    <row r="274" spans="2:38" ht="13.5" customHeight="1" x14ac:dyDescent="0.25">
      <c r="B274" s="401"/>
      <c r="D274" s="416">
        <f t="shared" si="21"/>
        <v>265</v>
      </c>
      <c r="E274" s="534"/>
      <c r="F274" s="534"/>
      <c r="G274" s="534"/>
      <c r="H274" s="479"/>
      <c r="I274" s="479"/>
      <c r="J274" s="479"/>
      <c r="K274" s="474"/>
      <c r="L274" s="899"/>
      <c r="M274" s="272"/>
      <c r="N274" s="826" t="str">
        <f t="shared" si="24"/>
        <v/>
      </c>
      <c r="O274" s="458"/>
      <c r="P274" s="534"/>
      <c r="Q274" s="479"/>
      <c r="R274" s="584"/>
      <c r="S274" s="585" t="str">
        <f t="shared" si="22"/>
        <v/>
      </c>
      <c r="T274" s="586"/>
      <c r="U274" s="587" t="str">
        <f t="shared" si="23"/>
        <v/>
      </c>
      <c r="V274" s="648"/>
      <c r="W274" s="746"/>
    </row>
    <row r="275" spans="2:38" ht="13.5" customHeight="1" x14ac:dyDescent="0.25">
      <c r="B275" s="401"/>
      <c r="D275" s="416">
        <f t="shared" si="21"/>
        <v>266</v>
      </c>
      <c r="E275" s="534"/>
      <c r="F275" s="534"/>
      <c r="G275" s="534"/>
      <c r="H275" s="479"/>
      <c r="I275" s="479"/>
      <c r="J275" s="479"/>
      <c r="K275" s="474"/>
      <c r="L275" s="899"/>
      <c r="M275" s="272"/>
      <c r="N275" s="826" t="str">
        <f t="shared" si="24"/>
        <v/>
      </c>
      <c r="O275" s="458"/>
      <c r="P275" s="534"/>
      <c r="Q275" s="479"/>
      <c r="R275" s="584"/>
      <c r="S275" s="585" t="str">
        <f t="shared" si="22"/>
        <v/>
      </c>
      <c r="T275" s="586"/>
      <c r="U275" s="587" t="str">
        <f t="shared" si="23"/>
        <v/>
      </c>
      <c r="V275" s="648"/>
      <c r="W275" s="746"/>
    </row>
    <row r="276" spans="2:38" ht="13.5" customHeight="1" x14ac:dyDescent="0.25">
      <c r="B276" s="401"/>
      <c r="D276" s="416">
        <f t="shared" si="21"/>
        <v>267</v>
      </c>
      <c r="E276" s="534"/>
      <c r="F276" s="534"/>
      <c r="G276" s="534"/>
      <c r="H276" s="479"/>
      <c r="I276" s="479"/>
      <c r="J276" s="479"/>
      <c r="K276" s="474"/>
      <c r="L276" s="899"/>
      <c r="M276" s="272"/>
      <c r="N276" s="826" t="str">
        <f t="shared" si="24"/>
        <v/>
      </c>
      <c r="O276" s="458"/>
      <c r="P276" s="534"/>
      <c r="Q276" s="479"/>
      <c r="R276" s="584"/>
      <c r="S276" s="585" t="str">
        <f t="shared" si="22"/>
        <v/>
      </c>
      <c r="T276" s="586"/>
      <c r="U276" s="587" t="str">
        <f t="shared" si="23"/>
        <v/>
      </c>
      <c r="V276" s="648"/>
      <c r="W276" s="746"/>
    </row>
    <row r="277" spans="2:38" ht="13.5" customHeight="1" x14ac:dyDescent="0.25">
      <c r="B277" s="401"/>
      <c r="D277" s="416">
        <f t="shared" si="21"/>
        <v>268</v>
      </c>
      <c r="E277" s="534"/>
      <c r="F277" s="534"/>
      <c r="G277" s="534"/>
      <c r="H277" s="479"/>
      <c r="I277" s="479"/>
      <c r="J277" s="479"/>
      <c r="K277" s="474"/>
      <c r="L277" s="899"/>
      <c r="M277" s="272"/>
      <c r="N277" s="826" t="str">
        <f t="shared" si="24"/>
        <v/>
      </c>
      <c r="O277" s="458"/>
      <c r="P277" s="534"/>
      <c r="Q277" s="479"/>
      <c r="R277" s="584"/>
      <c r="S277" s="585" t="str">
        <f t="shared" si="22"/>
        <v/>
      </c>
      <c r="T277" s="586"/>
      <c r="U277" s="587" t="str">
        <f t="shared" si="23"/>
        <v/>
      </c>
      <c r="V277" s="648"/>
      <c r="W277" s="746"/>
    </row>
    <row r="278" spans="2:38" ht="13.5" customHeight="1" x14ac:dyDescent="0.25">
      <c r="B278" s="401"/>
      <c r="D278" s="416">
        <f t="shared" si="21"/>
        <v>269</v>
      </c>
      <c r="E278" s="534"/>
      <c r="F278" s="534"/>
      <c r="G278" s="534"/>
      <c r="H278" s="479"/>
      <c r="I278" s="479"/>
      <c r="J278" s="479"/>
      <c r="K278" s="474"/>
      <c r="L278" s="899"/>
      <c r="M278" s="272"/>
      <c r="N278" s="826" t="str">
        <f t="shared" si="24"/>
        <v/>
      </c>
      <c r="O278" s="458"/>
      <c r="P278" s="534"/>
      <c r="Q278" s="479"/>
      <c r="R278" s="584"/>
      <c r="S278" s="585" t="str">
        <f t="shared" si="22"/>
        <v/>
      </c>
      <c r="T278" s="586"/>
      <c r="U278" s="587" t="str">
        <f t="shared" si="23"/>
        <v/>
      </c>
      <c r="V278" s="648"/>
      <c r="W278" s="746"/>
    </row>
    <row r="279" spans="2:38" ht="13.5" customHeight="1" x14ac:dyDescent="0.25">
      <c r="B279" s="401"/>
      <c r="D279" s="416">
        <f t="shared" si="21"/>
        <v>270</v>
      </c>
      <c r="E279" s="534"/>
      <c r="F279" s="534"/>
      <c r="G279" s="534"/>
      <c r="H279" s="479"/>
      <c r="I279" s="479"/>
      <c r="J279" s="479"/>
      <c r="K279" s="474"/>
      <c r="L279" s="899"/>
      <c r="M279" s="272"/>
      <c r="N279" s="826" t="str">
        <f t="shared" si="24"/>
        <v/>
      </c>
      <c r="O279" s="458"/>
      <c r="P279" s="534"/>
      <c r="Q279" s="479"/>
      <c r="R279" s="584"/>
      <c r="S279" s="585" t="str">
        <f t="shared" si="22"/>
        <v/>
      </c>
      <c r="T279" s="586"/>
      <c r="U279" s="587" t="str">
        <f t="shared" si="23"/>
        <v/>
      </c>
      <c r="V279" s="648"/>
      <c r="W279" s="746"/>
    </row>
    <row r="280" spans="2:38" ht="13.5" customHeight="1" x14ac:dyDescent="0.25">
      <c r="B280" s="401"/>
      <c r="D280" s="416">
        <f>D279+1</f>
        <v>271</v>
      </c>
      <c r="E280" s="534"/>
      <c r="F280" s="534"/>
      <c r="G280" s="534"/>
      <c r="H280" s="479"/>
      <c r="I280" s="479"/>
      <c r="J280" s="479"/>
      <c r="K280" s="474"/>
      <c r="L280" s="899"/>
      <c r="M280" s="272"/>
      <c r="N280" s="826" t="str">
        <f t="shared" si="24"/>
        <v/>
      </c>
      <c r="O280" s="458"/>
      <c r="P280" s="534"/>
      <c r="Q280" s="479"/>
      <c r="R280" s="584"/>
      <c r="S280" s="585" t="str">
        <f t="shared" si="22"/>
        <v/>
      </c>
      <c r="T280" s="586"/>
      <c r="U280" s="587" t="str">
        <f t="shared" si="23"/>
        <v/>
      </c>
      <c r="V280" s="648"/>
      <c r="W280" s="746"/>
      <c r="AL280" s="562"/>
    </row>
    <row r="281" spans="2:38" ht="13.5" customHeight="1" x14ac:dyDescent="0.25">
      <c r="B281" s="401"/>
      <c r="D281" s="416">
        <f t="shared" ref="D281:D309" si="25">D280+1</f>
        <v>272</v>
      </c>
      <c r="E281" s="534"/>
      <c r="F281" s="534"/>
      <c r="G281" s="534"/>
      <c r="H281" s="479"/>
      <c r="I281" s="479"/>
      <c r="J281" s="479"/>
      <c r="K281" s="474"/>
      <c r="L281" s="899"/>
      <c r="M281" s="272"/>
      <c r="N281" s="826" t="str">
        <f t="shared" si="24"/>
        <v/>
      </c>
      <c r="O281" s="458"/>
      <c r="P281" s="534"/>
      <c r="Q281" s="479"/>
      <c r="R281" s="584"/>
      <c r="S281" s="585" t="str">
        <f t="shared" si="22"/>
        <v/>
      </c>
      <c r="T281" s="586"/>
      <c r="U281" s="587" t="str">
        <f t="shared" si="23"/>
        <v/>
      </c>
      <c r="V281" s="648"/>
      <c r="W281" s="746"/>
    </row>
    <row r="282" spans="2:38" ht="13.5" customHeight="1" x14ac:dyDescent="0.25">
      <c r="B282" s="401"/>
      <c r="D282" s="416">
        <f t="shared" si="25"/>
        <v>273</v>
      </c>
      <c r="E282" s="534"/>
      <c r="F282" s="534"/>
      <c r="G282" s="534"/>
      <c r="H282" s="479"/>
      <c r="I282" s="479"/>
      <c r="J282" s="479"/>
      <c r="K282" s="474"/>
      <c r="L282" s="899"/>
      <c r="M282" s="272"/>
      <c r="N282" s="826" t="str">
        <f t="shared" si="24"/>
        <v/>
      </c>
      <c r="O282" s="458"/>
      <c r="P282" s="534"/>
      <c r="Q282" s="479"/>
      <c r="R282" s="584"/>
      <c r="S282" s="585" t="str">
        <f t="shared" si="22"/>
        <v/>
      </c>
      <c r="T282" s="586"/>
      <c r="U282" s="587" t="str">
        <f t="shared" si="23"/>
        <v/>
      </c>
      <c r="V282" s="648"/>
      <c r="W282" s="746"/>
    </row>
    <row r="283" spans="2:38" ht="13.5" customHeight="1" x14ac:dyDescent="0.25">
      <c r="B283" s="401"/>
      <c r="D283" s="416">
        <f t="shared" si="25"/>
        <v>274</v>
      </c>
      <c r="E283" s="534"/>
      <c r="F283" s="534"/>
      <c r="G283" s="534"/>
      <c r="H283" s="479"/>
      <c r="I283" s="479"/>
      <c r="J283" s="479"/>
      <c r="K283" s="474"/>
      <c r="L283" s="899"/>
      <c r="M283" s="272"/>
      <c r="N283" s="826" t="str">
        <f t="shared" si="24"/>
        <v/>
      </c>
      <c r="O283" s="458"/>
      <c r="P283" s="534"/>
      <c r="Q283" s="479"/>
      <c r="R283" s="584"/>
      <c r="S283" s="585" t="str">
        <f t="shared" si="22"/>
        <v/>
      </c>
      <c r="T283" s="586"/>
      <c r="U283" s="587" t="str">
        <f t="shared" si="23"/>
        <v/>
      </c>
      <c r="V283" s="648"/>
      <c r="W283" s="746"/>
    </row>
    <row r="284" spans="2:38" ht="13.5" customHeight="1" x14ac:dyDescent="0.25">
      <c r="B284" s="401"/>
      <c r="D284" s="416">
        <f t="shared" si="25"/>
        <v>275</v>
      </c>
      <c r="E284" s="534"/>
      <c r="F284" s="534"/>
      <c r="G284" s="534"/>
      <c r="H284" s="479"/>
      <c r="I284" s="479"/>
      <c r="J284" s="479"/>
      <c r="K284" s="474"/>
      <c r="L284" s="899"/>
      <c r="M284" s="272"/>
      <c r="N284" s="826" t="str">
        <f t="shared" si="24"/>
        <v/>
      </c>
      <c r="O284" s="458"/>
      <c r="P284" s="534"/>
      <c r="Q284" s="479"/>
      <c r="R284" s="584"/>
      <c r="S284" s="585" t="str">
        <f t="shared" si="22"/>
        <v/>
      </c>
      <c r="T284" s="586"/>
      <c r="U284" s="587" t="str">
        <f t="shared" si="23"/>
        <v/>
      </c>
      <c r="V284" s="648"/>
      <c r="W284" s="746"/>
    </row>
    <row r="285" spans="2:38" ht="13.5" customHeight="1" x14ac:dyDescent="0.25">
      <c r="B285" s="401"/>
      <c r="D285" s="416">
        <f t="shared" si="25"/>
        <v>276</v>
      </c>
      <c r="E285" s="534"/>
      <c r="F285" s="534"/>
      <c r="G285" s="534"/>
      <c r="H285" s="479"/>
      <c r="I285" s="479"/>
      <c r="J285" s="479"/>
      <c r="K285" s="474"/>
      <c r="L285" s="899"/>
      <c r="M285" s="272"/>
      <c r="N285" s="826" t="str">
        <f t="shared" si="24"/>
        <v/>
      </c>
      <c r="O285" s="458"/>
      <c r="P285" s="534"/>
      <c r="Q285" s="479"/>
      <c r="R285" s="584"/>
      <c r="S285" s="585" t="str">
        <f t="shared" si="22"/>
        <v/>
      </c>
      <c r="T285" s="586"/>
      <c r="U285" s="587" t="str">
        <f t="shared" si="23"/>
        <v/>
      </c>
      <c r="V285" s="648"/>
      <c r="W285" s="746"/>
    </row>
    <row r="286" spans="2:38" ht="13.5" customHeight="1" x14ac:dyDescent="0.25">
      <c r="B286" s="401"/>
      <c r="D286" s="416">
        <f t="shared" si="25"/>
        <v>277</v>
      </c>
      <c r="E286" s="534"/>
      <c r="F286" s="534"/>
      <c r="G286" s="534"/>
      <c r="H286" s="479"/>
      <c r="I286" s="479"/>
      <c r="J286" s="479"/>
      <c r="K286" s="474"/>
      <c r="L286" s="899"/>
      <c r="M286" s="272"/>
      <c r="N286" s="826" t="str">
        <f t="shared" si="24"/>
        <v/>
      </c>
      <c r="O286" s="458"/>
      <c r="P286" s="534"/>
      <c r="Q286" s="479"/>
      <c r="R286" s="584"/>
      <c r="S286" s="585" t="str">
        <f t="shared" si="22"/>
        <v/>
      </c>
      <c r="T286" s="586"/>
      <c r="U286" s="587" t="str">
        <f t="shared" si="23"/>
        <v/>
      </c>
      <c r="V286" s="648"/>
      <c r="W286" s="746"/>
    </row>
    <row r="287" spans="2:38" ht="13.5" customHeight="1" x14ac:dyDescent="0.25">
      <c r="B287" s="401"/>
      <c r="D287" s="416">
        <f t="shared" si="25"/>
        <v>278</v>
      </c>
      <c r="E287" s="534"/>
      <c r="F287" s="534"/>
      <c r="G287" s="534"/>
      <c r="H287" s="479"/>
      <c r="I287" s="479"/>
      <c r="J287" s="479"/>
      <c r="K287" s="474"/>
      <c r="L287" s="899"/>
      <c r="M287" s="272"/>
      <c r="N287" s="826" t="str">
        <f t="shared" si="24"/>
        <v/>
      </c>
      <c r="O287" s="458"/>
      <c r="P287" s="534"/>
      <c r="Q287" s="479"/>
      <c r="R287" s="584"/>
      <c r="S287" s="585" t="str">
        <f t="shared" si="22"/>
        <v/>
      </c>
      <c r="T287" s="586"/>
      <c r="U287" s="587" t="str">
        <f t="shared" si="23"/>
        <v/>
      </c>
      <c r="V287" s="648"/>
      <c r="W287" s="746"/>
    </row>
    <row r="288" spans="2:38" ht="13.5" customHeight="1" x14ac:dyDescent="0.25">
      <c r="B288" s="401"/>
      <c r="D288" s="416">
        <f t="shared" si="25"/>
        <v>279</v>
      </c>
      <c r="E288" s="534"/>
      <c r="F288" s="534"/>
      <c r="G288" s="534"/>
      <c r="H288" s="479"/>
      <c r="I288" s="479"/>
      <c r="J288" s="479"/>
      <c r="K288" s="474"/>
      <c r="L288" s="899"/>
      <c r="M288" s="272"/>
      <c r="N288" s="826" t="str">
        <f t="shared" si="24"/>
        <v/>
      </c>
      <c r="O288" s="458"/>
      <c r="P288" s="534"/>
      <c r="Q288" s="479"/>
      <c r="R288" s="584"/>
      <c r="S288" s="585" t="str">
        <f t="shared" si="22"/>
        <v/>
      </c>
      <c r="T288" s="586"/>
      <c r="U288" s="587" t="str">
        <f t="shared" si="23"/>
        <v/>
      </c>
      <c r="V288" s="648"/>
      <c r="W288" s="746"/>
    </row>
    <row r="289" spans="2:23" ht="13.5" customHeight="1" x14ac:dyDescent="0.25">
      <c r="B289" s="401"/>
      <c r="D289" s="416">
        <f t="shared" si="25"/>
        <v>280</v>
      </c>
      <c r="E289" s="534"/>
      <c r="F289" s="534"/>
      <c r="G289" s="534"/>
      <c r="H289" s="479"/>
      <c r="I289" s="479"/>
      <c r="J289" s="479"/>
      <c r="K289" s="474"/>
      <c r="L289" s="899"/>
      <c r="M289" s="272"/>
      <c r="N289" s="826" t="str">
        <f t="shared" si="24"/>
        <v/>
      </c>
      <c r="O289" s="458"/>
      <c r="P289" s="534"/>
      <c r="Q289" s="479"/>
      <c r="R289" s="584"/>
      <c r="S289" s="585" t="str">
        <f t="shared" si="22"/>
        <v/>
      </c>
      <c r="T289" s="586"/>
      <c r="U289" s="587" t="str">
        <f t="shared" si="23"/>
        <v/>
      </c>
      <c r="V289" s="648"/>
      <c r="W289" s="746"/>
    </row>
    <row r="290" spans="2:23" ht="13.5" customHeight="1" x14ac:dyDescent="0.25">
      <c r="B290" s="401"/>
      <c r="D290" s="416">
        <f t="shared" si="25"/>
        <v>281</v>
      </c>
      <c r="E290" s="534"/>
      <c r="F290" s="534"/>
      <c r="G290" s="534"/>
      <c r="H290" s="479"/>
      <c r="I290" s="479"/>
      <c r="J290" s="479"/>
      <c r="K290" s="474"/>
      <c r="L290" s="899"/>
      <c r="M290" s="272"/>
      <c r="N290" s="826" t="str">
        <f t="shared" si="24"/>
        <v/>
      </c>
      <c r="O290" s="458"/>
      <c r="P290" s="903"/>
      <c r="Q290" s="479"/>
      <c r="R290" s="584"/>
      <c r="S290" s="585" t="str">
        <f t="shared" si="22"/>
        <v/>
      </c>
      <c r="T290" s="586"/>
      <c r="U290" s="587" t="str">
        <f t="shared" si="23"/>
        <v/>
      </c>
      <c r="V290" s="648"/>
      <c r="W290" s="746"/>
    </row>
    <row r="291" spans="2:23" ht="13.5" customHeight="1" x14ac:dyDescent="0.25">
      <c r="B291" s="401"/>
      <c r="D291" s="416">
        <f t="shared" si="25"/>
        <v>282</v>
      </c>
      <c r="E291" s="534"/>
      <c r="F291" s="534"/>
      <c r="G291" s="534"/>
      <c r="H291" s="479"/>
      <c r="I291" s="479"/>
      <c r="J291" s="479"/>
      <c r="K291" s="474"/>
      <c r="L291" s="899"/>
      <c r="M291" s="272"/>
      <c r="N291" s="826" t="str">
        <f t="shared" si="24"/>
        <v/>
      </c>
      <c r="O291" s="458"/>
      <c r="P291" s="534"/>
      <c r="Q291" s="479"/>
      <c r="R291" s="584"/>
      <c r="S291" s="585" t="str">
        <f t="shared" si="22"/>
        <v/>
      </c>
      <c r="T291" s="586"/>
      <c r="U291" s="587" t="str">
        <f t="shared" si="23"/>
        <v/>
      </c>
      <c r="V291" s="648"/>
      <c r="W291" s="746"/>
    </row>
    <row r="292" spans="2:23" ht="13.5" customHeight="1" x14ac:dyDescent="0.25">
      <c r="B292" s="401"/>
      <c r="D292" s="416">
        <f t="shared" si="25"/>
        <v>283</v>
      </c>
      <c r="E292" s="534"/>
      <c r="F292" s="534"/>
      <c r="G292" s="534"/>
      <c r="H292" s="479"/>
      <c r="I292" s="479"/>
      <c r="J292" s="479"/>
      <c r="K292" s="474"/>
      <c r="L292" s="899"/>
      <c r="M292" s="272"/>
      <c r="N292" s="826" t="str">
        <f t="shared" si="24"/>
        <v/>
      </c>
      <c r="O292" s="458"/>
      <c r="P292" s="534"/>
      <c r="Q292" s="479"/>
      <c r="R292" s="584"/>
      <c r="S292" s="585" t="str">
        <f t="shared" si="22"/>
        <v/>
      </c>
      <c r="T292" s="586"/>
      <c r="U292" s="587" t="str">
        <f t="shared" si="23"/>
        <v/>
      </c>
      <c r="V292" s="648"/>
      <c r="W292" s="746"/>
    </row>
    <row r="293" spans="2:23" ht="13.5" customHeight="1" x14ac:dyDescent="0.25">
      <c r="B293" s="401"/>
      <c r="D293" s="416">
        <f t="shared" si="25"/>
        <v>284</v>
      </c>
      <c r="E293" s="534"/>
      <c r="F293" s="534"/>
      <c r="G293" s="534"/>
      <c r="H293" s="479"/>
      <c r="I293" s="479"/>
      <c r="J293" s="479"/>
      <c r="K293" s="474"/>
      <c r="L293" s="899"/>
      <c r="M293" s="272"/>
      <c r="N293" s="826" t="str">
        <f t="shared" si="24"/>
        <v/>
      </c>
      <c r="O293" s="458"/>
      <c r="P293" s="534"/>
      <c r="Q293" s="479"/>
      <c r="R293" s="584"/>
      <c r="S293" s="585" t="str">
        <f t="shared" si="22"/>
        <v/>
      </c>
      <c r="T293" s="586"/>
      <c r="U293" s="587" t="str">
        <f t="shared" si="23"/>
        <v/>
      </c>
      <c r="V293" s="648"/>
      <c r="W293" s="746"/>
    </row>
    <row r="294" spans="2:23" ht="13.5" customHeight="1" x14ac:dyDescent="0.25">
      <c r="B294" s="401"/>
      <c r="D294" s="416">
        <f t="shared" si="25"/>
        <v>285</v>
      </c>
      <c r="E294" s="534"/>
      <c r="F294" s="534"/>
      <c r="G294" s="534"/>
      <c r="H294" s="479"/>
      <c r="I294" s="479"/>
      <c r="J294" s="479"/>
      <c r="K294" s="474"/>
      <c r="L294" s="899"/>
      <c r="M294" s="272"/>
      <c r="N294" s="826" t="str">
        <f t="shared" si="24"/>
        <v/>
      </c>
      <c r="O294" s="458"/>
      <c r="P294" s="534"/>
      <c r="Q294" s="479"/>
      <c r="R294" s="584"/>
      <c r="S294" s="585" t="str">
        <f t="shared" si="22"/>
        <v/>
      </c>
      <c r="T294" s="586"/>
      <c r="U294" s="587" t="str">
        <f t="shared" si="23"/>
        <v/>
      </c>
      <c r="V294" s="648"/>
      <c r="W294" s="746"/>
    </row>
    <row r="295" spans="2:23" ht="13.5" customHeight="1" x14ac:dyDescent="0.25">
      <c r="B295" s="401"/>
      <c r="D295" s="416">
        <f t="shared" si="25"/>
        <v>286</v>
      </c>
      <c r="E295" s="534"/>
      <c r="F295" s="534"/>
      <c r="G295" s="534"/>
      <c r="H295" s="479"/>
      <c r="I295" s="479"/>
      <c r="J295" s="479"/>
      <c r="K295" s="474"/>
      <c r="L295" s="899"/>
      <c r="M295" s="272"/>
      <c r="N295" s="826" t="str">
        <f t="shared" si="24"/>
        <v/>
      </c>
      <c r="O295" s="458"/>
      <c r="P295" s="534"/>
      <c r="Q295" s="479"/>
      <c r="R295" s="584"/>
      <c r="S295" s="585" t="str">
        <f t="shared" si="22"/>
        <v/>
      </c>
      <c r="T295" s="586"/>
      <c r="U295" s="587" t="str">
        <f t="shared" si="23"/>
        <v/>
      </c>
      <c r="V295" s="648"/>
      <c r="W295" s="746"/>
    </row>
    <row r="296" spans="2:23" ht="13.5" customHeight="1" x14ac:dyDescent="0.25">
      <c r="B296" s="401"/>
      <c r="D296" s="416">
        <f t="shared" si="25"/>
        <v>287</v>
      </c>
      <c r="E296" s="534"/>
      <c r="F296" s="534"/>
      <c r="G296" s="534"/>
      <c r="H296" s="479"/>
      <c r="I296" s="479"/>
      <c r="J296" s="479"/>
      <c r="K296" s="474"/>
      <c r="L296" s="899"/>
      <c r="M296" s="272"/>
      <c r="N296" s="826" t="str">
        <f t="shared" si="24"/>
        <v/>
      </c>
      <c r="O296" s="458"/>
      <c r="P296" s="534"/>
      <c r="Q296" s="479"/>
      <c r="R296" s="584"/>
      <c r="S296" s="585" t="str">
        <f t="shared" si="22"/>
        <v/>
      </c>
      <c r="T296" s="586"/>
      <c r="U296" s="587" t="str">
        <f t="shared" si="23"/>
        <v/>
      </c>
      <c r="V296" s="648"/>
      <c r="W296" s="746"/>
    </row>
    <row r="297" spans="2:23" ht="13.5" customHeight="1" x14ac:dyDescent="0.25">
      <c r="B297" s="401"/>
      <c r="D297" s="416">
        <f t="shared" si="25"/>
        <v>288</v>
      </c>
      <c r="E297" s="534"/>
      <c r="F297" s="534"/>
      <c r="G297" s="534"/>
      <c r="H297" s="479"/>
      <c r="I297" s="479"/>
      <c r="J297" s="479"/>
      <c r="K297" s="474"/>
      <c r="L297" s="899"/>
      <c r="M297" s="272"/>
      <c r="N297" s="826" t="str">
        <f t="shared" si="24"/>
        <v/>
      </c>
      <c r="O297" s="458"/>
      <c r="P297" s="534"/>
      <c r="Q297" s="479"/>
      <c r="R297" s="584"/>
      <c r="S297" s="585" t="str">
        <f t="shared" si="22"/>
        <v/>
      </c>
      <c r="T297" s="586"/>
      <c r="U297" s="587" t="str">
        <f t="shared" si="23"/>
        <v/>
      </c>
      <c r="V297" s="648"/>
      <c r="W297" s="746"/>
    </row>
    <row r="298" spans="2:23" ht="13.5" customHeight="1" x14ac:dyDescent="0.25">
      <c r="B298" s="401"/>
      <c r="D298" s="416">
        <f t="shared" si="25"/>
        <v>289</v>
      </c>
      <c r="E298" s="534"/>
      <c r="F298" s="534"/>
      <c r="G298" s="534"/>
      <c r="H298" s="479"/>
      <c r="I298" s="479"/>
      <c r="J298" s="479"/>
      <c r="K298" s="474"/>
      <c r="L298" s="899"/>
      <c r="M298" s="272"/>
      <c r="N298" s="826" t="str">
        <f t="shared" si="24"/>
        <v/>
      </c>
      <c r="O298" s="458"/>
      <c r="P298" s="534"/>
      <c r="Q298" s="479"/>
      <c r="R298" s="584"/>
      <c r="S298" s="585" t="str">
        <f t="shared" si="22"/>
        <v/>
      </c>
      <c r="T298" s="586"/>
      <c r="U298" s="587" t="str">
        <f t="shared" si="23"/>
        <v/>
      </c>
      <c r="V298" s="648"/>
      <c r="W298" s="746"/>
    </row>
    <row r="299" spans="2:23" ht="13.5" customHeight="1" x14ac:dyDescent="0.25">
      <c r="B299" s="401"/>
      <c r="D299" s="416">
        <f t="shared" si="25"/>
        <v>290</v>
      </c>
      <c r="E299" s="534"/>
      <c r="F299" s="534"/>
      <c r="G299" s="534"/>
      <c r="H299" s="479"/>
      <c r="I299" s="479"/>
      <c r="J299" s="479"/>
      <c r="K299" s="474"/>
      <c r="L299" s="899"/>
      <c r="M299" s="272"/>
      <c r="N299" s="826" t="str">
        <f t="shared" si="24"/>
        <v/>
      </c>
      <c r="O299" s="458"/>
      <c r="P299" s="534"/>
      <c r="Q299" s="479"/>
      <c r="R299" s="584"/>
      <c r="S299" s="585" t="str">
        <f t="shared" si="22"/>
        <v/>
      </c>
      <c r="T299" s="586"/>
      <c r="U299" s="587" t="str">
        <f t="shared" si="23"/>
        <v/>
      </c>
      <c r="V299" s="648"/>
      <c r="W299" s="746"/>
    </row>
    <row r="300" spans="2:23" ht="13.5" customHeight="1" x14ac:dyDescent="0.25">
      <c r="B300" s="401"/>
      <c r="D300" s="416">
        <f t="shared" si="25"/>
        <v>291</v>
      </c>
      <c r="E300" s="534"/>
      <c r="F300" s="534"/>
      <c r="G300" s="534"/>
      <c r="H300" s="479"/>
      <c r="I300" s="479"/>
      <c r="J300" s="479"/>
      <c r="K300" s="474"/>
      <c r="L300" s="899"/>
      <c r="M300" s="272"/>
      <c r="N300" s="826" t="str">
        <f t="shared" si="24"/>
        <v/>
      </c>
      <c r="O300" s="458"/>
      <c r="P300" s="534"/>
      <c r="Q300" s="479"/>
      <c r="R300" s="584"/>
      <c r="S300" s="585" t="str">
        <f t="shared" si="22"/>
        <v/>
      </c>
      <c r="T300" s="586"/>
      <c r="U300" s="587" t="str">
        <f t="shared" si="23"/>
        <v/>
      </c>
      <c r="V300" s="648"/>
      <c r="W300" s="746"/>
    </row>
    <row r="301" spans="2:23" ht="13.5" customHeight="1" x14ac:dyDescent="0.25">
      <c r="B301" s="401"/>
      <c r="D301" s="416">
        <f t="shared" si="25"/>
        <v>292</v>
      </c>
      <c r="E301" s="534"/>
      <c r="F301" s="534"/>
      <c r="G301" s="534"/>
      <c r="H301" s="479"/>
      <c r="I301" s="479"/>
      <c r="J301" s="479"/>
      <c r="K301" s="474"/>
      <c r="L301" s="899"/>
      <c r="M301" s="272"/>
      <c r="N301" s="826" t="str">
        <f t="shared" si="24"/>
        <v/>
      </c>
      <c r="O301" s="458"/>
      <c r="P301" s="534"/>
      <c r="Q301" s="479"/>
      <c r="R301" s="584"/>
      <c r="S301" s="585" t="str">
        <f t="shared" si="22"/>
        <v/>
      </c>
      <c r="T301" s="586"/>
      <c r="U301" s="587" t="str">
        <f t="shared" si="23"/>
        <v/>
      </c>
      <c r="V301" s="648"/>
      <c r="W301" s="746"/>
    </row>
    <row r="302" spans="2:23" ht="13.5" customHeight="1" x14ac:dyDescent="0.25">
      <c r="B302" s="401"/>
      <c r="D302" s="416">
        <f t="shared" si="25"/>
        <v>293</v>
      </c>
      <c r="E302" s="534"/>
      <c r="F302" s="534"/>
      <c r="G302" s="534"/>
      <c r="H302" s="479"/>
      <c r="I302" s="479"/>
      <c r="J302" s="479"/>
      <c r="K302" s="474"/>
      <c r="L302" s="899"/>
      <c r="M302" s="272"/>
      <c r="N302" s="826" t="str">
        <f t="shared" si="24"/>
        <v/>
      </c>
      <c r="O302" s="458"/>
      <c r="P302" s="534"/>
      <c r="Q302" s="479"/>
      <c r="R302" s="584"/>
      <c r="S302" s="585" t="str">
        <f t="shared" si="22"/>
        <v/>
      </c>
      <c r="T302" s="586"/>
      <c r="U302" s="587" t="str">
        <f t="shared" si="23"/>
        <v/>
      </c>
      <c r="V302" s="648"/>
      <c r="W302" s="746"/>
    </row>
    <row r="303" spans="2:23" ht="13.5" customHeight="1" x14ac:dyDescent="0.25">
      <c r="B303" s="401"/>
      <c r="D303" s="416">
        <f t="shared" si="25"/>
        <v>294</v>
      </c>
      <c r="E303" s="534"/>
      <c r="F303" s="534"/>
      <c r="G303" s="534"/>
      <c r="H303" s="479"/>
      <c r="I303" s="479"/>
      <c r="J303" s="479"/>
      <c r="K303" s="474"/>
      <c r="L303" s="899"/>
      <c r="M303" s="272"/>
      <c r="N303" s="826" t="str">
        <f t="shared" si="24"/>
        <v/>
      </c>
      <c r="O303" s="458"/>
      <c r="P303" s="534"/>
      <c r="Q303" s="479"/>
      <c r="R303" s="584"/>
      <c r="S303" s="585" t="str">
        <f t="shared" si="22"/>
        <v/>
      </c>
      <c r="T303" s="586"/>
      <c r="U303" s="587" t="str">
        <f t="shared" si="23"/>
        <v/>
      </c>
      <c r="V303" s="648"/>
      <c r="W303" s="746"/>
    </row>
    <row r="304" spans="2:23" ht="13.5" customHeight="1" x14ac:dyDescent="0.25">
      <c r="B304" s="401"/>
      <c r="D304" s="416">
        <f t="shared" si="25"/>
        <v>295</v>
      </c>
      <c r="E304" s="534"/>
      <c r="F304" s="534"/>
      <c r="G304" s="534"/>
      <c r="H304" s="479"/>
      <c r="I304" s="479"/>
      <c r="J304" s="479"/>
      <c r="K304" s="474"/>
      <c r="L304" s="899"/>
      <c r="M304" s="272"/>
      <c r="N304" s="826" t="str">
        <f t="shared" si="24"/>
        <v/>
      </c>
      <c r="O304" s="458"/>
      <c r="P304" s="534"/>
      <c r="Q304" s="479"/>
      <c r="R304" s="584"/>
      <c r="S304" s="585" t="str">
        <f t="shared" si="22"/>
        <v/>
      </c>
      <c r="T304" s="586"/>
      <c r="U304" s="587" t="str">
        <f t="shared" si="23"/>
        <v/>
      </c>
      <c r="V304" s="648"/>
      <c r="W304" s="746"/>
    </row>
    <row r="305" spans="2:38" ht="13.5" customHeight="1" x14ac:dyDescent="0.25">
      <c r="B305" s="401"/>
      <c r="D305" s="416">
        <f t="shared" si="25"/>
        <v>296</v>
      </c>
      <c r="E305" s="534"/>
      <c r="F305" s="534"/>
      <c r="G305" s="534"/>
      <c r="H305" s="479"/>
      <c r="I305" s="479"/>
      <c r="J305" s="479"/>
      <c r="K305" s="474"/>
      <c r="L305" s="899"/>
      <c r="M305" s="272"/>
      <c r="N305" s="826" t="str">
        <f t="shared" si="24"/>
        <v/>
      </c>
      <c r="O305" s="458"/>
      <c r="P305" s="534"/>
      <c r="Q305" s="479"/>
      <c r="R305" s="584"/>
      <c r="S305" s="585" t="str">
        <f t="shared" si="22"/>
        <v/>
      </c>
      <c r="T305" s="586"/>
      <c r="U305" s="587" t="str">
        <f t="shared" si="23"/>
        <v/>
      </c>
      <c r="V305" s="648"/>
      <c r="W305" s="746"/>
    </row>
    <row r="306" spans="2:38" ht="13.5" customHeight="1" x14ac:dyDescent="0.25">
      <c r="B306" s="401"/>
      <c r="D306" s="416">
        <f t="shared" si="25"/>
        <v>297</v>
      </c>
      <c r="E306" s="534"/>
      <c r="F306" s="534"/>
      <c r="G306" s="534"/>
      <c r="H306" s="479"/>
      <c r="I306" s="479"/>
      <c r="J306" s="479"/>
      <c r="K306" s="474"/>
      <c r="L306" s="899"/>
      <c r="M306" s="272"/>
      <c r="N306" s="826" t="str">
        <f t="shared" si="24"/>
        <v/>
      </c>
      <c r="O306" s="458"/>
      <c r="P306" s="534"/>
      <c r="Q306" s="479"/>
      <c r="R306" s="584"/>
      <c r="S306" s="585" t="str">
        <f t="shared" si="22"/>
        <v/>
      </c>
      <c r="T306" s="586"/>
      <c r="U306" s="587" t="str">
        <f t="shared" si="23"/>
        <v/>
      </c>
      <c r="V306" s="648"/>
      <c r="W306" s="746"/>
    </row>
    <row r="307" spans="2:38" ht="13.5" customHeight="1" x14ac:dyDescent="0.25">
      <c r="B307" s="401"/>
      <c r="D307" s="416">
        <f t="shared" si="25"/>
        <v>298</v>
      </c>
      <c r="E307" s="534"/>
      <c r="F307" s="534"/>
      <c r="G307" s="534"/>
      <c r="H307" s="479"/>
      <c r="I307" s="479"/>
      <c r="J307" s="479"/>
      <c r="K307" s="474"/>
      <c r="L307" s="899"/>
      <c r="M307" s="272"/>
      <c r="N307" s="826" t="str">
        <f t="shared" si="24"/>
        <v/>
      </c>
      <c r="O307" s="458"/>
      <c r="P307" s="534"/>
      <c r="Q307" s="479"/>
      <c r="R307" s="584"/>
      <c r="S307" s="585" t="str">
        <f t="shared" si="22"/>
        <v/>
      </c>
      <c r="T307" s="586"/>
      <c r="U307" s="587" t="str">
        <f t="shared" si="23"/>
        <v/>
      </c>
      <c r="V307" s="648"/>
      <c r="W307" s="746"/>
    </row>
    <row r="308" spans="2:38" ht="13.5" customHeight="1" x14ac:dyDescent="0.25">
      <c r="B308" s="401"/>
      <c r="D308" s="416">
        <f t="shared" si="25"/>
        <v>299</v>
      </c>
      <c r="E308" s="534"/>
      <c r="F308" s="534"/>
      <c r="G308" s="534"/>
      <c r="H308" s="479"/>
      <c r="I308" s="479"/>
      <c r="J308" s="479"/>
      <c r="K308" s="474"/>
      <c r="L308" s="899"/>
      <c r="M308" s="272"/>
      <c r="N308" s="826" t="str">
        <f t="shared" si="24"/>
        <v/>
      </c>
      <c r="O308" s="458"/>
      <c r="P308" s="534"/>
      <c r="Q308" s="479"/>
      <c r="R308" s="584"/>
      <c r="S308" s="585" t="str">
        <f t="shared" si="22"/>
        <v/>
      </c>
      <c r="T308" s="586"/>
      <c r="U308" s="587" t="str">
        <f t="shared" si="23"/>
        <v/>
      </c>
      <c r="V308" s="648"/>
      <c r="W308" s="746"/>
    </row>
    <row r="309" spans="2:38" ht="13.5" customHeight="1" x14ac:dyDescent="0.25">
      <c r="B309" s="401"/>
      <c r="D309" s="416">
        <f t="shared" si="25"/>
        <v>300</v>
      </c>
      <c r="E309" s="534"/>
      <c r="F309" s="534"/>
      <c r="G309" s="534"/>
      <c r="H309" s="479"/>
      <c r="I309" s="479"/>
      <c r="J309" s="479"/>
      <c r="K309" s="474"/>
      <c r="L309" s="899"/>
      <c r="M309" s="272"/>
      <c r="N309" s="826" t="str">
        <f t="shared" si="24"/>
        <v/>
      </c>
      <c r="O309" s="458"/>
      <c r="P309" s="534"/>
      <c r="Q309" s="479"/>
      <c r="R309" s="584"/>
      <c r="S309" s="585" t="str">
        <f t="shared" si="22"/>
        <v/>
      </c>
      <c r="T309" s="586"/>
      <c r="U309" s="587" t="str">
        <f t="shared" si="23"/>
        <v/>
      </c>
      <c r="V309" s="648"/>
      <c r="W309" s="746"/>
    </row>
    <row r="310" spans="2:38" ht="13.5" customHeight="1" x14ac:dyDescent="0.25">
      <c r="B310" s="401"/>
      <c r="D310" s="416">
        <f>D309+1</f>
        <v>301</v>
      </c>
      <c r="E310" s="534"/>
      <c r="F310" s="534"/>
      <c r="G310" s="534"/>
      <c r="H310" s="479"/>
      <c r="I310" s="479"/>
      <c r="J310" s="479"/>
      <c r="K310" s="474"/>
      <c r="L310" s="899"/>
      <c r="M310" s="272"/>
      <c r="N310" s="826" t="str">
        <f t="shared" si="24"/>
        <v/>
      </c>
      <c r="O310" s="458"/>
      <c r="P310" s="534"/>
      <c r="Q310" s="479"/>
      <c r="R310" s="584"/>
      <c r="S310" s="585" t="str">
        <f t="shared" si="22"/>
        <v/>
      </c>
      <c r="T310" s="586"/>
      <c r="U310" s="587" t="str">
        <f t="shared" si="23"/>
        <v/>
      </c>
      <c r="V310" s="648"/>
      <c r="W310" s="746"/>
      <c r="AL310" s="562"/>
    </row>
    <row r="311" spans="2:38" ht="13.5" customHeight="1" x14ac:dyDescent="0.25">
      <c r="B311" s="401"/>
      <c r="D311" s="416">
        <f t="shared" ref="D311:D374" si="26">D310+1</f>
        <v>302</v>
      </c>
      <c r="E311" s="534"/>
      <c r="F311" s="534"/>
      <c r="G311" s="534"/>
      <c r="H311" s="479"/>
      <c r="I311" s="479"/>
      <c r="J311" s="479"/>
      <c r="K311" s="474"/>
      <c r="L311" s="899"/>
      <c r="M311" s="272"/>
      <c r="N311" s="826" t="str">
        <f t="shared" si="24"/>
        <v/>
      </c>
      <c r="O311" s="458"/>
      <c r="P311" s="534"/>
      <c r="Q311" s="479"/>
      <c r="R311" s="584"/>
      <c r="S311" s="585" t="str">
        <f t="shared" si="22"/>
        <v/>
      </c>
      <c r="T311" s="586"/>
      <c r="U311" s="587" t="str">
        <f t="shared" si="23"/>
        <v/>
      </c>
      <c r="V311" s="648"/>
      <c r="W311" s="746"/>
    </row>
    <row r="312" spans="2:38" ht="13.5" customHeight="1" x14ac:dyDescent="0.25">
      <c r="B312" s="401"/>
      <c r="D312" s="416">
        <f t="shared" si="26"/>
        <v>303</v>
      </c>
      <c r="E312" s="534"/>
      <c r="F312" s="534"/>
      <c r="G312" s="534"/>
      <c r="H312" s="479"/>
      <c r="I312" s="479"/>
      <c r="J312" s="479"/>
      <c r="K312" s="474"/>
      <c r="L312" s="899"/>
      <c r="M312" s="272"/>
      <c r="N312" s="826" t="str">
        <f t="shared" si="24"/>
        <v/>
      </c>
      <c r="O312" s="458"/>
      <c r="P312" s="534"/>
      <c r="Q312" s="479"/>
      <c r="R312" s="584"/>
      <c r="S312" s="585" t="str">
        <f t="shared" si="22"/>
        <v/>
      </c>
      <c r="T312" s="586"/>
      <c r="U312" s="587" t="str">
        <f t="shared" si="23"/>
        <v/>
      </c>
      <c r="V312" s="648"/>
      <c r="W312" s="746"/>
    </row>
    <row r="313" spans="2:38" ht="13.5" customHeight="1" x14ac:dyDescent="0.25">
      <c r="B313" s="401"/>
      <c r="D313" s="416">
        <f t="shared" si="26"/>
        <v>304</v>
      </c>
      <c r="E313" s="534"/>
      <c r="F313" s="534"/>
      <c r="G313" s="534"/>
      <c r="H313" s="479"/>
      <c r="I313" s="479"/>
      <c r="J313" s="479"/>
      <c r="K313" s="474"/>
      <c r="L313" s="899"/>
      <c r="M313" s="272"/>
      <c r="N313" s="826" t="str">
        <f t="shared" si="24"/>
        <v/>
      </c>
      <c r="O313" s="458"/>
      <c r="P313" s="534"/>
      <c r="Q313" s="479"/>
      <c r="R313" s="584"/>
      <c r="S313" s="585" t="str">
        <f t="shared" si="22"/>
        <v/>
      </c>
      <c r="T313" s="586"/>
      <c r="U313" s="587" t="str">
        <f t="shared" si="23"/>
        <v/>
      </c>
      <c r="V313" s="648"/>
      <c r="W313" s="746"/>
    </row>
    <row r="314" spans="2:38" ht="13.5" customHeight="1" x14ac:dyDescent="0.25">
      <c r="B314" s="401"/>
      <c r="D314" s="416">
        <f t="shared" si="26"/>
        <v>305</v>
      </c>
      <c r="E314" s="534"/>
      <c r="F314" s="534"/>
      <c r="G314" s="534"/>
      <c r="H314" s="479"/>
      <c r="I314" s="479"/>
      <c r="J314" s="479"/>
      <c r="K314" s="474"/>
      <c r="L314" s="899"/>
      <c r="M314" s="272"/>
      <c r="N314" s="826" t="str">
        <f t="shared" si="24"/>
        <v/>
      </c>
      <c r="O314" s="458"/>
      <c r="P314" s="534"/>
      <c r="Q314" s="479"/>
      <c r="R314" s="584"/>
      <c r="S314" s="585" t="str">
        <f t="shared" si="22"/>
        <v/>
      </c>
      <c r="T314" s="586"/>
      <c r="U314" s="587" t="str">
        <f t="shared" si="23"/>
        <v/>
      </c>
      <c r="V314" s="648"/>
      <c r="W314" s="746"/>
    </row>
    <row r="315" spans="2:38" ht="13.5" customHeight="1" x14ac:dyDescent="0.25">
      <c r="B315" s="401"/>
      <c r="D315" s="416">
        <f t="shared" si="26"/>
        <v>306</v>
      </c>
      <c r="E315" s="534"/>
      <c r="F315" s="534"/>
      <c r="G315" s="534"/>
      <c r="H315" s="479"/>
      <c r="I315" s="479"/>
      <c r="J315" s="479"/>
      <c r="K315" s="474"/>
      <c r="L315" s="899"/>
      <c r="M315" s="272"/>
      <c r="N315" s="826" t="str">
        <f t="shared" si="24"/>
        <v/>
      </c>
      <c r="O315" s="458"/>
      <c r="P315" s="534"/>
      <c r="Q315" s="479"/>
      <c r="R315" s="584"/>
      <c r="S315" s="585" t="str">
        <f t="shared" si="22"/>
        <v/>
      </c>
      <c r="T315" s="586"/>
      <c r="U315" s="587" t="str">
        <f t="shared" si="23"/>
        <v/>
      </c>
      <c r="V315" s="648"/>
      <c r="W315" s="746"/>
    </row>
    <row r="316" spans="2:38" ht="13.5" customHeight="1" x14ac:dyDescent="0.25">
      <c r="B316" s="401"/>
      <c r="D316" s="416">
        <f t="shared" si="26"/>
        <v>307</v>
      </c>
      <c r="E316" s="534"/>
      <c r="F316" s="534"/>
      <c r="G316" s="534"/>
      <c r="H316" s="479"/>
      <c r="I316" s="479"/>
      <c r="J316" s="479"/>
      <c r="K316" s="474"/>
      <c r="L316" s="899"/>
      <c r="M316" s="272"/>
      <c r="N316" s="826" t="str">
        <f t="shared" si="24"/>
        <v/>
      </c>
      <c r="O316" s="458"/>
      <c r="P316" s="534"/>
      <c r="Q316" s="479"/>
      <c r="R316" s="584"/>
      <c r="S316" s="585" t="str">
        <f t="shared" si="22"/>
        <v/>
      </c>
      <c r="T316" s="586"/>
      <c r="U316" s="587" t="str">
        <f t="shared" si="23"/>
        <v/>
      </c>
      <c r="V316" s="648"/>
      <c r="W316" s="746"/>
    </row>
    <row r="317" spans="2:38" ht="13.5" customHeight="1" x14ac:dyDescent="0.25">
      <c r="B317" s="401"/>
      <c r="D317" s="416">
        <f t="shared" si="26"/>
        <v>308</v>
      </c>
      <c r="E317" s="534"/>
      <c r="F317" s="534"/>
      <c r="G317" s="534"/>
      <c r="H317" s="479"/>
      <c r="I317" s="479"/>
      <c r="J317" s="479"/>
      <c r="K317" s="474"/>
      <c r="L317" s="899"/>
      <c r="M317" s="272"/>
      <c r="N317" s="826" t="str">
        <f t="shared" si="24"/>
        <v/>
      </c>
      <c r="O317" s="458"/>
      <c r="P317" s="534"/>
      <c r="Q317" s="479"/>
      <c r="R317" s="584"/>
      <c r="S317" s="585" t="str">
        <f t="shared" si="22"/>
        <v/>
      </c>
      <c r="T317" s="586"/>
      <c r="U317" s="587" t="str">
        <f t="shared" si="23"/>
        <v/>
      </c>
      <c r="V317" s="648"/>
      <c r="W317" s="746"/>
    </row>
    <row r="318" spans="2:38" ht="13.5" customHeight="1" x14ac:dyDescent="0.25">
      <c r="B318" s="401"/>
      <c r="D318" s="416">
        <f t="shared" si="26"/>
        <v>309</v>
      </c>
      <c r="E318" s="534"/>
      <c r="F318" s="534"/>
      <c r="G318" s="534"/>
      <c r="H318" s="479"/>
      <c r="I318" s="479"/>
      <c r="J318" s="479"/>
      <c r="K318" s="474"/>
      <c r="L318" s="899"/>
      <c r="M318" s="272"/>
      <c r="N318" s="826" t="str">
        <f t="shared" si="24"/>
        <v/>
      </c>
      <c r="O318" s="458"/>
      <c r="P318" s="534"/>
      <c r="Q318" s="479"/>
      <c r="R318" s="584"/>
      <c r="S318" s="585" t="str">
        <f t="shared" ref="S318:S381" si="27">IF(OR(M318="",K318=""),"",J318*K318/1000000*Q318*R318)</f>
        <v/>
      </c>
      <c r="T318" s="586"/>
      <c r="U318" s="587" t="str">
        <f t="shared" ref="U318:U381" si="28">IF(T318="",S318,T318)</f>
        <v/>
      </c>
      <c r="V318" s="648"/>
      <c r="W318" s="746"/>
    </row>
    <row r="319" spans="2:38" ht="13.5" customHeight="1" x14ac:dyDescent="0.25">
      <c r="B319" s="401"/>
      <c r="D319" s="416">
        <f t="shared" si="26"/>
        <v>310</v>
      </c>
      <c r="E319" s="534"/>
      <c r="F319" s="534"/>
      <c r="G319" s="534"/>
      <c r="H319" s="479"/>
      <c r="I319" s="479"/>
      <c r="J319" s="479"/>
      <c r="K319" s="474"/>
      <c r="L319" s="899"/>
      <c r="M319" s="272"/>
      <c r="N319" s="826" t="str">
        <f t="shared" si="24"/>
        <v/>
      </c>
      <c r="O319" s="458"/>
      <c r="P319" s="534"/>
      <c r="Q319" s="479"/>
      <c r="R319" s="584"/>
      <c r="S319" s="585" t="str">
        <f t="shared" si="27"/>
        <v/>
      </c>
      <c r="T319" s="586"/>
      <c r="U319" s="587" t="str">
        <f t="shared" si="28"/>
        <v/>
      </c>
      <c r="V319" s="648"/>
      <c r="W319" s="746"/>
    </row>
    <row r="320" spans="2:38" ht="13.5" customHeight="1" x14ac:dyDescent="0.25">
      <c r="B320" s="401"/>
      <c r="D320" s="416">
        <f t="shared" si="26"/>
        <v>311</v>
      </c>
      <c r="E320" s="534"/>
      <c r="F320" s="534"/>
      <c r="G320" s="534"/>
      <c r="H320" s="479"/>
      <c r="I320" s="479"/>
      <c r="J320" s="479"/>
      <c r="K320" s="474"/>
      <c r="L320" s="899"/>
      <c r="M320" s="272"/>
      <c r="N320" s="826" t="str">
        <f t="shared" si="24"/>
        <v/>
      </c>
      <c r="O320" s="458"/>
      <c r="P320" s="903"/>
      <c r="Q320" s="479"/>
      <c r="R320" s="584"/>
      <c r="S320" s="585" t="str">
        <f t="shared" si="27"/>
        <v/>
      </c>
      <c r="T320" s="586"/>
      <c r="U320" s="587" t="str">
        <f t="shared" si="28"/>
        <v/>
      </c>
      <c r="V320" s="648"/>
      <c r="W320" s="746"/>
    </row>
    <row r="321" spans="2:23" ht="13.5" customHeight="1" x14ac:dyDescent="0.25">
      <c r="B321" s="401"/>
      <c r="D321" s="416">
        <f t="shared" si="26"/>
        <v>312</v>
      </c>
      <c r="E321" s="534"/>
      <c r="F321" s="534"/>
      <c r="G321" s="534"/>
      <c r="H321" s="479"/>
      <c r="I321" s="479"/>
      <c r="J321" s="479"/>
      <c r="K321" s="474"/>
      <c r="L321" s="899"/>
      <c r="M321" s="272"/>
      <c r="N321" s="826" t="str">
        <f t="shared" si="24"/>
        <v/>
      </c>
      <c r="O321" s="458"/>
      <c r="P321" s="534"/>
      <c r="Q321" s="479"/>
      <c r="R321" s="584"/>
      <c r="S321" s="585" t="str">
        <f t="shared" si="27"/>
        <v/>
      </c>
      <c r="T321" s="586"/>
      <c r="U321" s="587" t="str">
        <f t="shared" si="28"/>
        <v/>
      </c>
      <c r="V321" s="648"/>
      <c r="W321" s="746"/>
    </row>
    <row r="322" spans="2:23" ht="13.5" customHeight="1" x14ac:dyDescent="0.25">
      <c r="B322" s="401"/>
      <c r="D322" s="416">
        <f t="shared" si="26"/>
        <v>313</v>
      </c>
      <c r="E322" s="534"/>
      <c r="F322" s="534"/>
      <c r="G322" s="534"/>
      <c r="H322" s="479"/>
      <c r="I322" s="479"/>
      <c r="J322" s="479"/>
      <c r="K322" s="474"/>
      <c r="L322" s="899"/>
      <c r="M322" s="272"/>
      <c r="N322" s="826" t="str">
        <f t="shared" si="24"/>
        <v/>
      </c>
      <c r="O322" s="458"/>
      <c r="P322" s="534"/>
      <c r="Q322" s="479"/>
      <c r="R322" s="584"/>
      <c r="S322" s="585" t="str">
        <f t="shared" si="27"/>
        <v/>
      </c>
      <c r="T322" s="586"/>
      <c r="U322" s="587" t="str">
        <f t="shared" si="28"/>
        <v/>
      </c>
      <c r="V322" s="648"/>
      <c r="W322" s="746"/>
    </row>
    <row r="323" spans="2:23" ht="13.5" customHeight="1" x14ac:dyDescent="0.25">
      <c r="B323" s="401"/>
      <c r="D323" s="416">
        <f t="shared" si="26"/>
        <v>314</v>
      </c>
      <c r="E323" s="534"/>
      <c r="F323" s="534"/>
      <c r="G323" s="534"/>
      <c r="H323" s="479"/>
      <c r="I323" s="479"/>
      <c r="J323" s="479"/>
      <c r="K323" s="474"/>
      <c r="L323" s="899"/>
      <c r="M323" s="272"/>
      <c r="N323" s="826" t="str">
        <f t="shared" si="24"/>
        <v/>
      </c>
      <c r="O323" s="458"/>
      <c r="P323" s="534"/>
      <c r="Q323" s="479"/>
      <c r="R323" s="584"/>
      <c r="S323" s="585" t="str">
        <f t="shared" si="27"/>
        <v/>
      </c>
      <c r="T323" s="586"/>
      <c r="U323" s="587" t="str">
        <f t="shared" si="28"/>
        <v/>
      </c>
      <c r="V323" s="648"/>
      <c r="W323" s="746"/>
    </row>
    <row r="324" spans="2:23" ht="13.5" customHeight="1" x14ac:dyDescent="0.25">
      <c r="B324" s="401"/>
      <c r="D324" s="416">
        <f t="shared" si="26"/>
        <v>315</v>
      </c>
      <c r="E324" s="534"/>
      <c r="F324" s="534"/>
      <c r="G324" s="534"/>
      <c r="H324" s="479"/>
      <c r="I324" s="479"/>
      <c r="J324" s="479"/>
      <c r="K324" s="474"/>
      <c r="L324" s="899"/>
      <c r="M324" s="272"/>
      <c r="N324" s="826" t="str">
        <f t="shared" si="24"/>
        <v/>
      </c>
      <c r="O324" s="458"/>
      <c r="P324" s="534"/>
      <c r="Q324" s="479"/>
      <c r="R324" s="584"/>
      <c r="S324" s="585" t="str">
        <f t="shared" si="27"/>
        <v/>
      </c>
      <c r="T324" s="586"/>
      <c r="U324" s="587" t="str">
        <f t="shared" si="28"/>
        <v/>
      </c>
      <c r="V324" s="648"/>
      <c r="W324" s="746"/>
    </row>
    <row r="325" spans="2:23" ht="13.5" customHeight="1" x14ac:dyDescent="0.25">
      <c r="B325" s="401"/>
      <c r="D325" s="416">
        <f t="shared" si="26"/>
        <v>316</v>
      </c>
      <c r="E325" s="534"/>
      <c r="F325" s="534"/>
      <c r="G325" s="534"/>
      <c r="H325" s="479"/>
      <c r="I325" s="479"/>
      <c r="J325" s="479"/>
      <c r="K325" s="474"/>
      <c r="L325" s="899"/>
      <c r="M325" s="272"/>
      <c r="N325" s="826" t="str">
        <f t="shared" si="24"/>
        <v/>
      </c>
      <c r="O325" s="458"/>
      <c r="P325" s="534"/>
      <c r="Q325" s="479"/>
      <c r="R325" s="584"/>
      <c r="S325" s="585" t="str">
        <f t="shared" si="27"/>
        <v/>
      </c>
      <c r="T325" s="586"/>
      <c r="U325" s="587" t="str">
        <f t="shared" si="28"/>
        <v/>
      </c>
      <c r="V325" s="648"/>
      <c r="W325" s="746"/>
    </row>
    <row r="326" spans="2:23" ht="13.5" customHeight="1" x14ac:dyDescent="0.25">
      <c r="B326" s="401"/>
      <c r="D326" s="416">
        <f t="shared" si="26"/>
        <v>317</v>
      </c>
      <c r="E326" s="534"/>
      <c r="F326" s="534"/>
      <c r="G326" s="534"/>
      <c r="H326" s="479"/>
      <c r="I326" s="479"/>
      <c r="J326" s="479"/>
      <c r="K326" s="474"/>
      <c r="L326" s="899"/>
      <c r="M326" s="272"/>
      <c r="N326" s="826" t="str">
        <f t="shared" si="24"/>
        <v/>
      </c>
      <c r="O326" s="458"/>
      <c r="P326" s="534"/>
      <c r="Q326" s="479"/>
      <c r="R326" s="584"/>
      <c r="S326" s="585" t="str">
        <f t="shared" si="27"/>
        <v/>
      </c>
      <c r="T326" s="586"/>
      <c r="U326" s="587" t="str">
        <f t="shared" si="28"/>
        <v/>
      </c>
      <c r="V326" s="648"/>
      <c r="W326" s="746"/>
    </row>
    <row r="327" spans="2:23" ht="13.5" customHeight="1" x14ac:dyDescent="0.25">
      <c r="B327" s="401"/>
      <c r="D327" s="416">
        <f t="shared" si="26"/>
        <v>318</v>
      </c>
      <c r="E327" s="534"/>
      <c r="F327" s="534"/>
      <c r="G327" s="534"/>
      <c r="H327" s="479"/>
      <c r="I327" s="479"/>
      <c r="J327" s="479"/>
      <c r="K327" s="474"/>
      <c r="L327" s="899"/>
      <c r="M327" s="272"/>
      <c r="N327" s="826" t="str">
        <f t="shared" si="24"/>
        <v/>
      </c>
      <c r="O327" s="458"/>
      <c r="P327" s="534"/>
      <c r="Q327" s="479"/>
      <c r="R327" s="584"/>
      <c r="S327" s="585" t="str">
        <f t="shared" si="27"/>
        <v/>
      </c>
      <c r="T327" s="586"/>
      <c r="U327" s="587" t="str">
        <f t="shared" si="28"/>
        <v/>
      </c>
      <c r="V327" s="648"/>
      <c r="W327" s="746"/>
    </row>
    <row r="328" spans="2:23" ht="13.5" customHeight="1" x14ac:dyDescent="0.25">
      <c r="B328" s="401"/>
      <c r="D328" s="416">
        <f t="shared" si="26"/>
        <v>319</v>
      </c>
      <c r="E328" s="534"/>
      <c r="F328" s="534"/>
      <c r="G328" s="534"/>
      <c r="H328" s="479"/>
      <c r="I328" s="479"/>
      <c r="J328" s="479"/>
      <c r="K328" s="474"/>
      <c r="L328" s="899"/>
      <c r="M328" s="272"/>
      <c r="N328" s="826" t="str">
        <f t="shared" si="24"/>
        <v/>
      </c>
      <c r="O328" s="458"/>
      <c r="P328" s="534"/>
      <c r="Q328" s="479"/>
      <c r="R328" s="584"/>
      <c r="S328" s="585" t="str">
        <f t="shared" si="27"/>
        <v/>
      </c>
      <c r="T328" s="586"/>
      <c r="U328" s="587" t="str">
        <f t="shared" si="28"/>
        <v/>
      </c>
      <c r="V328" s="648"/>
      <c r="W328" s="746"/>
    </row>
    <row r="329" spans="2:23" ht="13.5" customHeight="1" x14ac:dyDescent="0.25">
      <c r="B329" s="401"/>
      <c r="D329" s="416">
        <f t="shared" si="26"/>
        <v>320</v>
      </c>
      <c r="E329" s="534"/>
      <c r="F329" s="534"/>
      <c r="G329" s="534"/>
      <c r="H329" s="479"/>
      <c r="I329" s="479"/>
      <c r="J329" s="479"/>
      <c r="K329" s="474"/>
      <c r="L329" s="899"/>
      <c r="M329" s="272"/>
      <c r="N329" s="826" t="str">
        <f t="shared" si="24"/>
        <v/>
      </c>
      <c r="O329" s="458"/>
      <c r="P329" s="534"/>
      <c r="Q329" s="479"/>
      <c r="R329" s="584"/>
      <c r="S329" s="585" t="str">
        <f t="shared" si="27"/>
        <v/>
      </c>
      <c r="T329" s="586"/>
      <c r="U329" s="587" t="str">
        <f t="shared" si="28"/>
        <v/>
      </c>
      <c r="V329" s="648"/>
      <c r="W329" s="746"/>
    </row>
    <row r="330" spans="2:23" ht="13.5" customHeight="1" x14ac:dyDescent="0.25">
      <c r="B330" s="401"/>
      <c r="D330" s="416">
        <f t="shared" si="26"/>
        <v>321</v>
      </c>
      <c r="E330" s="534"/>
      <c r="F330" s="534"/>
      <c r="G330" s="534"/>
      <c r="H330" s="479"/>
      <c r="I330" s="479"/>
      <c r="J330" s="479"/>
      <c r="K330" s="474"/>
      <c r="L330" s="899"/>
      <c r="M330" s="272"/>
      <c r="N330" s="826" t="str">
        <f t="shared" si="24"/>
        <v/>
      </c>
      <c r="O330" s="458"/>
      <c r="P330" s="534"/>
      <c r="Q330" s="479"/>
      <c r="R330" s="584"/>
      <c r="S330" s="585" t="str">
        <f t="shared" si="27"/>
        <v/>
      </c>
      <c r="T330" s="586"/>
      <c r="U330" s="587" t="str">
        <f t="shared" si="28"/>
        <v/>
      </c>
      <c r="V330" s="648"/>
      <c r="W330" s="746"/>
    </row>
    <row r="331" spans="2:23" ht="13.5" customHeight="1" x14ac:dyDescent="0.25">
      <c r="B331" s="401"/>
      <c r="D331" s="416">
        <f t="shared" si="26"/>
        <v>322</v>
      </c>
      <c r="E331" s="534"/>
      <c r="F331" s="534"/>
      <c r="G331" s="534"/>
      <c r="H331" s="479"/>
      <c r="I331" s="479"/>
      <c r="J331" s="479"/>
      <c r="K331" s="474"/>
      <c r="L331" s="899"/>
      <c r="M331" s="272"/>
      <c r="N331" s="826" t="str">
        <f t="shared" ref="N331:N394" si="29">IF(M331="","",IF(HLOOKUP(M331,$AA$4:$AO$6,$Z$6+1,FALSE)&lt;0.8,0,HLOOKUP(M331,$AA$4:$AO$6,$Z$6+1,FALSE)))</f>
        <v/>
      </c>
      <c r="O331" s="458"/>
      <c r="P331" s="534"/>
      <c r="Q331" s="479"/>
      <c r="R331" s="584"/>
      <c r="S331" s="585" t="str">
        <f t="shared" si="27"/>
        <v/>
      </c>
      <c r="T331" s="586"/>
      <c r="U331" s="587" t="str">
        <f t="shared" si="28"/>
        <v/>
      </c>
      <c r="V331" s="648"/>
      <c r="W331" s="746"/>
    </row>
    <row r="332" spans="2:23" ht="13.5" customHeight="1" x14ac:dyDescent="0.25">
      <c r="B332" s="401"/>
      <c r="D332" s="416">
        <f t="shared" si="26"/>
        <v>323</v>
      </c>
      <c r="E332" s="534"/>
      <c r="F332" s="534"/>
      <c r="G332" s="534"/>
      <c r="H332" s="479"/>
      <c r="I332" s="479"/>
      <c r="J332" s="479"/>
      <c r="K332" s="474"/>
      <c r="L332" s="899"/>
      <c r="M332" s="272"/>
      <c r="N332" s="826" t="str">
        <f t="shared" si="29"/>
        <v/>
      </c>
      <c r="O332" s="458"/>
      <c r="P332" s="534"/>
      <c r="Q332" s="479"/>
      <c r="R332" s="584"/>
      <c r="S332" s="585" t="str">
        <f t="shared" si="27"/>
        <v/>
      </c>
      <c r="T332" s="586"/>
      <c r="U332" s="587" t="str">
        <f t="shared" si="28"/>
        <v/>
      </c>
      <c r="V332" s="648"/>
      <c r="W332" s="746"/>
    </row>
    <row r="333" spans="2:23" ht="13.5" customHeight="1" x14ac:dyDescent="0.25">
      <c r="B333" s="401"/>
      <c r="D333" s="416">
        <f t="shared" si="26"/>
        <v>324</v>
      </c>
      <c r="E333" s="534"/>
      <c r="F333" s="534"/>
      <c r="G333" s="534"/>
      <c r="H333" s="479"/>
      <c r="I333" s="479"/>
      <c r="J333" s="479"/>
      <c r="K333" s="474"/>
      <c r="L333" s="899"/>
      <c r="M333" s="272"/>
      <c r="N333" s="826" t="str">
        <f t="shared" si="29"/>
        <v/>
      </c>
      <c r="O333" s="458"/>
      <c r="P333" s="534"/>
      <c r="Q333" s="479"/>
      <c r="R333" s="584"/>
      <c r="S333" s="585" t="str">
        <f t="shared" si="27"/>
        <v/>
      </c>
      <c r="T333" s="586"/>
      <c r="U333" s="587" t="str">
        <f t="shared" si="28"/>
        <v/>
      </c>
      <c r="V333" s="648"/>
      <c r="W333" s="746"/>
    </row>
    <row r="334" spans="2:23" ht="13.5" customHeight="1" x14ac:dyDescent="0.25">
      <c r="B334" s="401"/>
      <c r="D334" s="416">
        <f t="shared" si="26"/>
        <v>325</v>
      </c>
      <c r="E334" s="534"/>
      <c r="F334" s="534"/>
      <c r="G334" s="534"/>
      <c r="H334" s="479"/>
      <c r="I334" s="479"/>
      <c r="J334" s="479"/>
      <c r="K334" s="474"/>
      <c r="L334" s="899"/>
      <c r="M334" s="272"/>
      <c r="N334" s="826" t="str">
        <f t="shared" si="29"/>
        <v/>
      </c>
      <c r="O334" s="458"/>
      <c r="P334" s="534"/>
      <c r="Q334" s="479"/>
      <c r="R334" s="584"/>
      <c r="S334" s="585" t="str">
        <f t="shared" si="27"/>
        <v/>
      </c>
      <c r="T334" s="586"/>
      <c r="U334" s="587" t="str">
        <f t="shared" si="28"/>
        <v/>
      </c>
      <c r="V334" s="648"/>
      <c r="W334" s="746"/>
    </row>
    <row r="335" spans="2:23" ht="13.5" customHeight="1" x14ac:dyDescent="0.25">
      <c r="B335" s="401"/>
      <c r="D335" s="416">
        <f t="shared" si="26"/>
        <v>326</v>
      </c>
      <c r="E335" s="534"/>
      <c r="F335" s="534"/>
      <c r="G335" s="534"/>
      <c r="H335" s="479"/>
      <c r="I335" s="479"/>
      <c r="J335" s="479"/>
      <c r="K335" s="474"/>
      <c r="L335" s="899"/>
      <c r="M335" s="272"/>
      <c r="N335" s="826" t="str">
        <f t="shared" si="29"/>
        <v/>
      </c>
      <c r="O335" s="458"/>
      <c r="P335" s="534"/>
      <c r="Q335" s="479"/>
      <c r="R335" s="584"/>
      <c r="S335" s="585" t="str">
        <f t="shared" si="27"/>
        <v/>
      </c>
      <c r="T335" s="586"/>
      <c r="U335" s="587" t="str">
        <f t="shared" si="28"/>
        <v/>
      </c>
      <c r="V335" s="648"/>
      <c r="W335" s="746"/>
    </row>
    <row r="336" spans="2:23" ht="13.5" customHeight="1" x14ac:dyDescent="0.25">
      <c r="B336" s="401"/>
      <c r="D336" s="416">
        <f t="shared" si="26"/>
        <v>327</v>
      </c>
      <c r="E336" s="534"/>
      <c r="F336" s="534"/>
      <c r="G336" s="534"/>
      <c r="H336" s="479"/>
      <c r="I336" s="479"/>
      <c r="J336" s="479"/>
      <c r="K336" s="474"/>
      <c r="L336" s="899"/>
      <c r="M336" s="272"/>
      <c r="N336" s="826" t="str">
        <f t="shared" si="29"/>
        <v/>
      </c>
      <c r="O336" s="458"/>
      <c r="P336" s="534"/>
      <c r="Q336" s="479"/>
      <c r="R336" s="584"/>
      <c r="S336" s="585" t="str">
        <f t="shared" si="27"/>
        <v/>
      </c>
      <c r="T336" s="586"/>
      <c r="U336" s="587" t="str">
        <f t="shared" si="28"/>
        <v/>
      </c>
      <c r="V336" s="648"/>
      <c r="W336" s="746"/>
    </row>
    <row r="337" spans="2:38" ht="13.5" customHeight="1" x14ac:dyDescent="0.25">
      <c r="B337" s="401"/>
      <c r="D337" s="416">
        <f t="shared" si="26"/>
        <v>328</v>
      </c>
      <c r="E337" s="534"/>
      <c r="F337" s="534"/>
      <c r="G337" s="534"/>
      <c r="H337" s="479"/>
      <c r="I337" s="479"/>
      <c r="J337" s="479"/>
      <c r="K337" s="474"/>
      <c r="L337" s="899"/>
      <c r="M337" s="272"/>
      <c r="N337" s="826" t="str">
        <f t="shared" si="29"/>
        <v/>
      </c>
      <c r="O337" s="458"/>
      <c r="P337" s="534"/>
      <c r="Q337" s="479"/>
      <c r="R337" s="584"/>
      <c r="S337" s="585" t="str">
        <f t="shared" si="27"/>
        <v/>
      </c>
      <c r="T337" s="586"/>
      <c r="U337" s="587" t="str">
        <f t="shared" si="28"/>
        <v/>
      </c>
      <c r="V337" s="648"/>
      <c r="W337" s="746"/>
    </row>
    <row r="338" spans="2:38" ht="13.5" customHeight="1" x14ac:dyDescent="0.25">
      <c r="B338" s="401"/>
      <c r="D338" s="416">
        <f t="shared" si="26"/>
        <v>329</v>
      </c>
      <c r="E338" s="534"/>
      <c r="F338" s="534"/>
      <c r="G338" s="534"/>
      <c r="H338" s="479"/>
      <c r="I338" s="479"/>
      <c r="J338" s="479"/>
      <c r="K338" s="474"/>
      <c r="L338" s="899"/>
      <c r="M338" s="272"/>
      <c r="N338" s="826" t="str">
        <f t="shared" si="29"/>
        <v/>
      </c>
      <c r="O338" s="458"/>
      <c r="P338" s="534"/>
      <c r="Q338" s="479"/>
      <c r="R338" s="584"/>
      <c r="S338" s="585" t="str">
        <f t="shared" si="27"/>
        <v/>
      </c>
      <c r="T338" s="586"/>
      <c r="U338" s="587" t="str">
        <f t="shared" si="28"/>
        <v/>
      </c>
      <c r="V338" s="648"/>
      <c r="W338" s="746"/>
    </row>
    <row r="339" spans="2:38" ht="13.5" customHeight="1" x14ac:dyDescent="0.25">
      <c r="B339" s="401"/>
      <c r="D339" s="416">
        <f t="shared" si="26"/>
        <v>330</v>
      </c>
      <c r="E339" s="534"/>
      <c r="F339" s="534"/>
      <c r="G339" s="534"/>
      <c r="H339" s="479"/>
      <c r="I339" s="479"/>
      <c r="J339" s="479"/>
      <c r="K339" s="474"/>
      <c r="L339" s="899"/>
      <c r="M339" s="272"/>
      <c r="N339" s="826" t="str">
        <f t="shared" si="29"/>
        <v/>
      </c>
      <c r="O339" s="458"/>
      <c r="P339" s="534"/>
      <c r="Q339" s="479"/>
      <c r="R339" s="584"/>
      <c r="S339" s="585" t="str">
        <f t="shared" si="27"/>
        <v/>
      </c>
      <c r="T339" s="586"/>
      <c r="U339" s="587" t="str">
        <f t="shared" si="28"/>
        <v/>
      </c>
      <c r="V339" s="648"/>
      <c r="W339" s="746"/>
    </row>
    <row r="340" spans="2:38" ht="13.5" customHeight="1" x14ac:dyDescent="0.25">
      <c r="B340" s="401"/>
      <c r="D340" s="416">
        <f t="shared" si="26"/>
        <v>331</v>
      </c>
      <c r="E340" s="534"/>
      <c r="F340" s="534"/>
      <c r="G340" s="534"/>
      <c r="H340" s="479"/>
      <c r="I340" s="479"/>
      <c r="J340" s="479"/>
      <c r="K340" s="474"/>
      <c r="L340" s="899"/>
      <c r="M340" s="272"/>
      <c r="N340" s="826" t="str">
        <f t="shared" si="29"/>
        <v/>
      </c>
      <c r="O340" s="458"/>
      <c r="P340" s="534"/>
      <c r="Q340" s="479"/>
      <c r="R340" s="584"/>
      <c r="S340" s="585" t="str">
        <f t="shared" si="27"/>
        <v/>
      </c>
      <c r="T340" s="586"/>
      <c r="U340" s="587" t="str">
        <f t="shared" si="28"/>
        <v/>
      </c>
      <c r="V340" s="648"/>
      <c r="W340" s="746"/>
      <c r="AL340" s="562"/>
    </row>
    <row r="341" spans="2:38" ht="13.5" customHeight="1" x14ac:dyDescent="0.25">
      <c r="B341" s="401"/>
      <c r="D341" s="416">
        <f t="shared" si="26"/>
        <v>332</v>
      </c>
      <c r="E341" s="534"/>
      <c r="F341" s="534"/>
      <c r="G341" s="534"/>
      <c r="H341" s="479"/>
      <c r="I341" s="479"/>
      <c r="J341" s="479"/>
      <c r="K341" s="474"/>
      <c r="L341" s="899"/>
      <c r="M341" s="272"/>
      <c r="N341" s="826" t="str">
        <f t="shared" si="29"/>
        <v/>
      </c>
      <c r="O341" s="458"/>
      <c r="P341" s="534"/>
      <c r="Q341" s="479"/>
      <c r="R341" s="584"/>
      <c r="S341" s="585" t="str">
        <f t="shared" si="27"/>
        <v/>
      </c>
      <c r="T341" s="586"/>
      <c r="U341" s="587" t="str">
        <f t="shared" si="28"/>
        <v/>
      </c>
      <c r="V341" s="648"/>
      <c r="W341" s="746"/>
    </row>
    <row r="342" spans="2:38" ht="13.5" customHeight="1" x14ac:dyDescent="0.25">
      <c r="B342" s="401"/>
      <c r="D342" s="416">
        <f t="shared" si="26"/>
        <v>333</v>
      </c>
      <c r="E342" s="534"/>
      <c r="F342" s="534"/>
      <c r="G342" s="534"/>
      <c r="H342" s="479"/>
      <c r="I342" s="479"/>
      <c r="J342" s="479"/>
      <c r="K342" s="474"/>
      <c r="L342" s="899"/>
      <c r="M342" s="272"/>
      <c r="N342" s="826" t="str">
        <f t="shared" si="29"/>
        <v/>
      </c>
      <c r="O342" s="458"/>
      <c r="P342" s="534"/>
      <c r="Q342" s="479"/>
      <c r="R342" s="584"/>
      <c r="S342" s="585" t="str">
        <f t="shared" si="27"/>
        <v/>
      </c>
      <c r="T342" s="586"/>
      <c r="U342" s="587" t="str">
        <f t="shared" si="28"/>
        <v/>
      </c>
      <c r="V342" s="648"/>
      <c r="W342" s="746"/>
    </row>
    <row r="343" spans="2:38" ht="13.5" customHeight="1" x14ac:dyDescent="0.25">
      <c r="B343" s="401"/>
      <c r="D343" s="416">
        <f t="shared" si="26"/>
        <v>334</v>
      </c>
      <c r="E343" s="534"/>
      <c r="F343" s="534"/>
      <c r="G343" s="534"/>
      <c r="H343" s="479"/>
      <c r="I343" s="479"/>
      <c r="J343" s="479"/>
      <c r="K343" s="474"/>
      <c r="L343" s="899"/>
      <c r="M343" s="272"/>
      <c r="N343" s="826" t="str">
        <f t="shared" si="29"/>
        <v/>
      </c>
      <c r="O343" s="458"/>
      <c r="P343" s="534"/>
      <c r="Q343" s="479"/>
      <c r="R343" s="584"/>
      <c r="S343" s="585" t="str">
        <f t="shared" si="27"/>
        <v/>
      </c>
      <c r="T343" s="586"/>
      <c r="U343" s="587" t="str">
        <f t="shared" si="28"/>
        <v/>
      </c>
      <c r="V343" s="648"/>
      <c r="W343" s="746"/>
    </row>
    <row r="344" spans="2:38" ht="13.5" customHeight="1" x14ac:dyDescent="0.25">
      <c r="B344" s="401"/>
      <c r="D344" s="416">
        <f t="shared" si="26"/>
        <v>335</v>
      </c>
      <c r="E344" s="534"/>
      <c r="F344" s="534"/>
      <c r="G344" s="534"/>
      <c r="H344" s="479"/>
      <c r="I344" s="479"/>
      <c r="J344" s="479"/>
      <c r="K344" s="474"/>
      <c r="L344" s="899"/>
      <c r="M344" s="272"/>
      <c r="N344" s="826" t="str">
        <f t="shared" si="29"/>
        <v/>
      </c>
      <c r="O344" s="458"/>
      <c r="P344" s="534"/>
      <c r="Q344" s="479"/>
      <c r="R344" s="584"/>
      <c r="S344" s="585" t="str">
        <f t="shared" si="27"/>
        <v/>
      </c>
      <c r="T344" s="586"/>
      <c r="U344" s="587" t="str">
        <f t="shared" si="28"/>
        <v/>
      </c>
      <c r="V344" s="648"/>
      <c r="W344" s="746"/>
    </row>
    <row r="345" spans="2:38" ht="13.5" customHeight="1" x14ac:dyDescent="0.25">
      <c r="B345" s="401"/>
      <c r="D345" s="416">
        <f t="shared" si="26"/>
        <v>336</v>
      </c>
      <c r="E345" s="534"/>
      <c r="F345" s="534"/>
      <c r="G345" s="534"/>
      <c r="H345" s="479"/>
      <c r="I345" s="479"/>
      <c r="J345" s="479"/>
      <c r="K345" s="474"/>
      <c r="L345" s="899"/>
      <c r="M345" s="272"/>
      <c r="N345" s="826" t="str">
        <f t="shared" si="29"/>
        <v/>
      </c>
      <c r="O345" s="458"/>
      <c r="P345" s="534"/>
      <c r="Q345" s="479"/>
      <c r="R345" s="584"/>
      <c r="S345" s="585" t="str">
        <f t="shared" si="27"/>
        <v/>
      </c>
      <c r="T345" s="586"/>
      <c r="U345" s="587" t="str">
        <f t="shared" si="28"/>
        <v/>
      </c>
      <c r="V345" s="648"/>
      <c r="W345" s="746"/>
    </row>
    <row r="346" spans="2:38" ht="13.5" customHeight="1" x14ac:dyDescent="0.25">
      <c r="B346" s="401"/>
      <c r="D346" s="416">
        <f t="shared" si="26"/>
        <v>337</v>
      </c>
      <c r="E346" s="534"/>
      <c r="F346" s="534"/>
      <c r="G346" s="534"/>
      <c r="H346" s="479"/>
      <c r="I346" s="479"/>
      <c r="J346" s="479"/>
      <c r="K346" s="474"/>
      <c r="L346" s="899"/>
      <c r="M346" s="272"/>
      <c r="N346" s="826" t="str">
        <f t="shared" si="29"/>
        <v/>
      </c>
      <c r="O346" s="458"/>
      <c r="P346" s="534"/>
      <c r="Q346" s="479"/>
      <c r="R346" s="584"/>
      <c r="S346" s="585" t="str">
        <f t="shared" si="27"/>
        <v/>
      </c>
      <c r="T346" s="586"/>
      <c r="U346" s="587" t="str">
        <f t="shared" si="28"/>
        <v/>
      </c>
      <c r="V346" s="648"/>
      <c r="W346" s="746"/>
    </row>
    <row r="347" spans="2:38" ht="13.5" customHeight="1" x14ac:dyDescent="0.25">
      <c r="B347" s="401"/>
      <c r="D347" s="416">
        <f t="shared" si="26"/>
        <v>338</v>
      </c>
      <c r="E347" s="534"/>
      <c r="F347" s="534"/>
      <c r="G347" s="534"/>
      <c r="H347" s="479"/>
      <c r="I347" s="479"/>
      <c r="J347" s="479"/>
      <c r="K347" s="474"/>
      <c r="L347" s="899"/>
      <c r="M347" s="272"/>
      <c r="N347" s="826" t="str">
        <f t="shared" si="29"/>
        <v/>
      </c>
      <c r="O347" s="458"/>
      <c r="P347" s="534"/>
      <c r="Q347" s="479"/>
      <c r="R347" s="584"/>
      <c r="S347" s="585" t="str">
        <f t="shared" si="27"/>
        <v/>
      </c>
      <c r="T347" s="586"/>
      <c r="U347" s="587" t="str">
        <f t="shared" si="28"/>
        <v/>
      </c>
      <c r="V347" s="648"/>
      <c r="W347" s="746"/>
    </row>
    <row r="348" spans="2:38" ht="13.5" customHeight="1" x14ac:dyDescent="0.25">
      <c r="B348" s="401"/>
      <c r="D348" s="416">
        <f t="shared" si="26"/>
        <v>339</v>
      </c>
      <c r="E348" s="534"/>
      <c r="F348" s="534"/>
      <c r="G348" s="534"/>
      <c r="H348" s="479"/>
      <c r="I348" s="479"/>
      <c r="J348" s="479"/>
      <c r="K348" s="474"/>
      <c r="L348" s="899"/>
      <c r="M348" s="272"/>
      <c r="N348" s="826" t="str">
        <f t="shared" si="29"/>
        <v/>
      </c>
      <c r="O348" s="458"/>
      <c r="P348" s="534"/>
      <c r="Q348" s="479"/>
      <c r="R348" s="584"/>
      <c r="S348" s="585" t="str">
        <f t="shared" si="27"/>
        <v/>
      </c>
      <c r="T348" s="586"/>
      <c r="U348" s="587" t="str">
        <f t="shared" si="28"/>
        <v/>
      </c>
      <c r="V348" s="648"/>
      <c r="W348" s="746"/>
    </row>
    <row r="349" spans="2:38" ht="13.5" customHeight="1" x14ac:dyDescent="0.25">
      <c r="B349" s="401"/>
      <c r="D349" s="416">
        <f t="shared" si="26"/>
        <v>340</v>
      </c>
      <c r="E349" s="534"/>
      <c r="F349" s="534"/>
      <c r="G349" s="534"/>
      <c r="H349" s="479"/>
      <c r="I349" s="479"/>
      <c r="J349" s="479"/>
      <c r="K349" s="474"/>
      <c r="L349" s="899"/>
      <c r="M349" s="272"/>
      <c r="N349" s="826" t="str">
        <f t="shared" si="29"/>
        <v/>
      </c>
      <c r="O349" s="458"/>
      <c r="P349" s="534"/>
      <c r="Q349" s="479"/>
      <c r="R349" s="584"/>
      <c r="S349" s="585" t="str">
        <f t="shared" si="27"/>
        <v/>
      </c>
      <c r="T349" s="586"/>
      <c r="U349" s="587" t="str">
        <f t="shared" si="28"/>
        <v/>
      </c>
      <c r="V349" s="648"/>
      <c r="W349" s="746"/>
    </row>
    <row r="350" spans="2:38" ht="13.5" customHeight="1" x14ac:dyDescent="0.25">
      <c r="B350" s="401"/>
      <c r="D350" s="416">
        <f t="shared" si="26"/>
        <v>341</v>
      </c>
      <c r="E350" s="534"/>
      <c r="F350" s="534"/>
      <c r="G350" s="534"/>
      <c r="H350" s="479"/>
      <c r="I350" s="479"/>
      <c r="J350" s="479"/>
      <c r="K350" s="474"/>
      <c r="L350" s="899"/>
      <c r="M350" s="272"/>
      <c r="N350" s="826" t="str">
        <f t="shared" si="29"/>
        <v/>
      </c>
      <c r="O350" s="458"/>
      <c r="P350" s="903"/>
      <c r="Q350" s="479"/>
      <c r="R350" s="584"/>
      <c r="S350" s="585" t="str">
        <f t="shared" si="27"/>
        <v/>
      </c>
      <c r="T350" s="586"/>
      <c r="U350" s="587" t="str">
        <f t="shared" si="28"/>
        <v/>
      </c>
      <c r="V350" s="648"/>
      <c r="W350" s="746"/>
    </row>
    <row r="351" spans="2:38" ht="13.5" customHeight="1" x14ac:dyDescent="0.25">
      <c r="B351" s="401"/>
      <c r="D351" s="416">
        <f t="shared" si="26"/>
        <v>342</v>
      </c>
      <c r="E351" s="534"/>
      <c r="F351" s="534"/>
      <c r="G351" s="534"/>
      <c r="H351" s="479"/>
      <c r="I351" s="479"/>
      <c r="J351" s="479"/>
      <c r="K351" s="474"/>
      <c r="L351" s="899"/>
      <c r="M351" s="272"/>
      <c r="N351" s="826" t="str">
        <f t="shared" si="29"/>
        <v/>
      </c>
      <c r="O351" s="458"/>
      <c r="P351" s="534"/>
      <c r="Q351" s="479"/>
      <c r="R351" s="584"/>
      <c r="S351" s="585" t="str">
        <f t="shared" si="27"/>
        <v/>
      </c>
      <c r="T351" s="586"/>
      <c r="U351" s="587" t="str">
        <f t="shared" si="28"/>
        <v/>
      </c>
      <c r="V351" s="648"/>
      <c r="W351" s="746"/>
    </row>
    <row r="352" spans="2:38" ht="13.5" customHeight="1" x14ac:dyDescent="0.25">
      <c r="B352" s="401"/>
      <c r="D352" s="416">
        <f t="shared" si="26"/>
        <v>343</v>
      </c>
      <c r="E352" s="534"/>
      <c r="F352" s="534"/>
      <c r="G352" s="534"/>
      <c r="H352" s="479"/>
      <c r="I352" s="479"/>
      <c r="J352" s="479"/>
      <c r="K352" s="474"/>
      <c r="L352" s="899"/>
      <c r="M352" s="272"/>
      <c r="N352" s="826" t="str">
        <f t="shared" si="29"/>
        <v/>
      </c>
      <c r="O352" s="458"/>
      <c r="P352" s="534"/>
      <c r="Q352" s="479"/>
      <c r="R352" s="584"/>
      <c r="S352" s="585" t="str">
        <f t="shared" si="27"/>
        <v/>
      </c>
      <c r="T352" s="586"/>
      <c r="U352" s="587" t="str">
        <f t="shared" si="28"/>
        <v/>
      </c>
      <c r="V352" s="648"/>
      <c r="W352" s="746"/>
    </row>
    <row r="353" spans="2:23" ht="13.5" customHeight="1" x14ac:dyDescent="0.25">
      <c r="B353" s="401"/>
      <c r="D353" s="416">
        <f t="shared" si="26"/>
        <v>344</v>
      </c>
      <c r="E353" s="534"/>
      <c r="F353" s="534"/>
      <c r="G353" s="534"/>
      <c r="H353" s="479"/>
      <c r="I353" s="479"/>
      <c r="J353" s="479"/>
      <c r="K353" s="474"/>
      <c r="L353" s="899"/>
      <c r="M353" s="272"/>
      <c r="N353" s="826" t="str">
        <f t="shared" si="29"/>
        <v/>
      </c>
      <c r="O353" s="458"/>
      <c r="P353" s="534"/>
      <c r="Q353" s="479"/>
      <c r="R353" s="584"/>
      <c r="S353" s="585" t="str">
        <f t="shared" si="27"/>
        <v/>
      </c>
      <c r="T353" s="586"/>
      <c r="U353" s="587" t="str">
        <f t="shared" si="28"/>
        <v/>
      </c>
      <c r="V353" s="648"/>
      <c r="W353" s="746"/>
    </row>
    <row r="354" spans="2:23" ht="13.5" customHeight="1" x14ac:dyDescent="0.25">
      <c r="B354" s="401"/>
      <c r="D354" s="416">
        <f t="shared" si="26"/>
        <v>345</v>
      </c>
      <c r="E354" s="534"/>
      <c r="F354" s="534"/>
      <c r="G354" s="534"/>
      <c r="H354" s="479"/>
      <c r="I354" s="479"/>
      <c r="J354" s="479"/>
      <c r="K354" s="474"/>
      <c r="L354" s="899"/>
      <c r="M354" s="272"/>
      <c r="N354" s="826" t="str">
        <f t="shared" si="29"/>
        <v/>
      </c>
      <c r="O354" s="458"/>
      <c r="P354" s="534"/>
      <c r="Q354" s="479"/>
      <c r="R354" s="584"/>
      <c r="S354" s="585" t="str">
        <f t="shared" si="27"/>
        <v/>
      </c>
      <c r="T354" s="586"/>
      <c r="U354" s="587" t="str">
        <f t="shared" si="28"/>
        <v/>
      </c>
      <c r="V354" s="648"/>
      <c r="W354" s="746"/>
    </row>
    <row r="355" spans="2:23" ht="13.5" customHeight="1" x14ac:dyDescent="0.25">
      <c r="B355" s="401"/>
      <c r="D355" s="416">
        <f t="shared" si="26"/>
        <v>346</v>
      </c>
      <c r="E355" s="534"/>
      <c r="F355" s="534"/>
      <c r="G355" s="534"/>
      <c r="H355" s="479"/>
      <c r="I355" s="479"/>
      <c r="J355" s="479"/>
      <c r="K355" s="474"/>
      <c r="L355" s="899"/>
      <c r="M355" s="272"/>
      <c r="N355" s="826" t="str">
        <f t="shared" si="29"/>
        <v/>
      </c>
      <c r="O355" s="458"/>
      <c r="P355" s="534"/>
      <c r="Q355" s="479"/>
      <c r="R355" s="584"/>
      <c r="S355" s="585" t="str">
        <f t="shared" si="27"/>
        <v/>
      </c>
      <c r="T355" s="586"/>
      <c r="U355" s="587" t="str">
        <f t="shared" si="28"/>
        <v/>
      </c>
      <c r="V355" s="648"/>
      <c r="W355" s="746"/>
    </row>
    <row r="356" spans="2:23" ht="13.5" customHeight="1" x14ac:dyDescent="0.25">
      <c r="B356" s="401"/>
      <c r="D356" s="416">
        <f t="shared" si="26"/>
        <v>347</v>
      </c>
      <c r="E356" s="534"/>
      <c r="F356" s="534"/>
      <c r="G356" s="534"/>
      <c r="H356" s="479"/>
      <c r="I356" s="479"/>
      <c r="J356" s="479"/>
      <c r="K356" s="474"/>
      <c r="L356" s="899"/>
      <c r="M356" s="272"/>
      <c r="N356" s="826" t="str">
        <f t="shared" si="29"/>
        <v/>
      </c>
      <c r="O356" s="458"/>
      <c r="P356" s="534"/>
      <c r="Q356" s="479"/>
      <c r="R356" s="584"/>
      <c r="S356" s="585" t="str">
        <f t="shared" si="27"/>
        <v/>
      </c>
      <c r="T356" s="586"/>
      <c r="U356" s="587" t="str">
        <f t="shared" si="28"/>
        <v/>
      </c>
      <c r="V356" s="648"/>
      <c r="W356" s="746"/>
    </row>
    <row r="357" spans="2:23" ht="13.5" customHeight="1" x14ac:dyDescent="0.25">
      <c r="B357" s="401"/>
      <c r="D357" s="416">
        <f t="shared" si="26"/>
        <v>348</v>
      </c>
      <c r="E357" s="534"/>
      <c r="F357" s="534"/>
      <c r="G357" s="534"/>
      <c r="H357" s="479"/>
      <c r="I357" s="479"/>
      <c r="J357" s="479"/>
      <c r="K357" s="474"/>
      <c r="L357" s="899"/>
      <c r="M357" s="272"/>
      <c r="N357" s="826" t="str">
        <f t="shared" si="29"/>
        <v/>
      </c>
      <c r="O357" s="458"/>
      <c r="P357" s="534"/>
      <c r="Q357" s="479"/>
      <c r="R357" s="584"/>
      <c r="S357" s="585" t="str">
        <f t="shared" si="27"/>
        <v/>
      </c>
      <c r="T357" s="586"/>
      <c r="U357" s="587" t="str">
        <f t="shared" si="28"/>
        <v/>
      </c>
      <c r="V357" s="648"/>
      <c r="W357" s="746"/>
    </row>
    <row r="358" spans="2:23" ht="13.5" customHeight="1" x14ac:dyDescent="0.25">
      <c r="B358" s="401"/>
      <c r="D358" s="416">
        <f t="shared" si="26"/>
        <v>349</v>
      </c>
      <c r="E358" s="534"/>
      <c r="F358" s="534"/>
      <c r="G358" s="534"/>
      <c r="H358" s="479"/>
      <c r="I358" s="479"/>
      <c r="J358" s="479"/>
      <c r="K358" s="474"/>
      <c r="L358" s="899"/>
      <c r="M358" s="272"/>
      <c r="N358" s="826" t="str">
        <f t="shared" si="29"/>
        <v/>
      </c>
      <c r="O358" s="458"/>
      <c r="P358" s="534"/>
      <c r="Q358" s="479"/>
      <c r="R358" s="584"/>
      <c r="S358" s="585" t="str">
        <f t="shared" si="27"/>
        <v/>
      </c>
      <c r="T358" s="586"/>
      <c r="U358" s="587" t="str">
        <f t="shared" si="28"/>
        <v/>
      </c>
      <c r="V358" s="648"/>
      <c r="W358" s="746"/>
    </row>
    <row r="359" spans="2:23" ht="13.5" customHeight="1" x14ac:dyDescent="0.25">
      <c r="B359" s="401"/>
      <c r="D359" s="416">
        <f t="shared" si="26"/>
        <v>350</v>
      </c>
      <c r="E359" s="534"/>
      <c r="F359" s="534"/>
      <c r="G359" s="534"/>
      <c r="H359" s="479"/>
      <c r="I359" s="479"/>
      <c r="J359" s="479"/>
      <c r="K359" s="474"/>
      <c r="L359" s="899"/>
      <c r="M359" s="272"/>
      <c r="N359" s="826" t="str">
        <f t="shared" si="29"/>
        <v/>
      </c>
      <c r="O359" s="458"/>
      <c r="P359" s="534"/>
      <c r="Q359" s="479"/>
      <c r="R359" s="584"/>
      <c r="S359" s="585" t="str">
        <f t="shared" si="27"/>
        <v/>
      </c>
      <c r="T359" s="586"/>
      <c r="U359" s="587" t="str">
        <f t="shared" si="28"/>
        <v/>
      </c>
      <c r="V359" s="648"/>
      <c r="W359" s="746"/>
    </row>
    <row r="360" spans="2:23" ht="13.5" customHeight="1" x14ac:dyDescent="0.25">
      <c r="B360" s="401"/>
      <c r="D360" s="416">
        <f t="shared" si="26"/>
        <v>351</v>
      </c>
      <c r="E360" s="534"/>
      <c r="F360" s="534"/>
      <c r="G360" s="534"/>
      <c r="H360" s="479"/>
      <c r="I360" s="479"/>
      <c r="J360" s="479"/>
      <c r="K360" s="474"/>
      <c r="L360" s="899"/>
      <c r="M360" s="272"/>
      <c r="N360" s="826" t="str">
        <f t="shared" si="29"/>
        <v/>
      </c>
      <c r="O360" s="458"/>
      <c r="P360" s="534"/>
      <c r="Q360" s="479"/>
      <c r="R360" s="584"/>
      <c r="S360" s="585" t="str">
        <f t="shared" si="27"/>
        <v/>
      </c>
      <c r="T360" s="586"/>
      <c r="U360" s="587" t="str">
        <f t="shared" si="28"/>
        <v/>
      </c>
      <c r="V360" s="648"/>
      <c r="W360" s="746"/>
    </row>
    <row r="361" spans="2:23" ht="13.5" customHeight="1" x14ac:dyDescent="0.25">
      <c r="B361" s="401"/>
      <c r="D361" s="416">
        <f t="shared" si="26"/>
        <v>352</v>
      </c>
      <c r="E361" s="534"/>
      <c r="F361" s="534"/>
      <c r="G361" s="534"/>
      <c r="H361" s="479"/>
      <c r="I361" s="479"/>
      <c r="J361" s="479"/>
      <c r="K361" s="474"/>
      <c r="L361" s="899"/>
      <c r="M361" s="272"/>
      <c r="N361" s="826" t="str">
        <f t="shared" si="29"/>
        <v/>
      </c>
      <c r="O361" s="458"/>
      <c r="P361" s="534"/>
      <c r="Q361" s="479"/>
      <c r="R361" s="584"/>
      <c r="S361" s="585" t="str">
        <f t="shared" si="27"/>
        <v/>
      </c>
      <c r="T361" s="586"/>
      <c r="U361" s="587" t="str">
        <f t="shared" si="28"/>
        <v/>
      </c>
      <c r="V361" s="648"/>
      <c r="W361" s="746"/>
    </row>
    <row r="362" spans="2:23" ht="13.5" customHeight="1" x14ac:dyDescent="0.25">
      <c r="B362" s="401"/>
      <c r="D362" s="416">
        <f t="shared" si="26"/>
        <v>353</v>
      </c>
      <c r="E362" s="534"/>
      <c r="F362" s="534"/>
      <c r="G362" s="534"/>
      <c r="H362" s="479"/>
      <c r="I362" s="479"/>
      <c r="J362" s="479"/>
      <c r="K362" s="474"/>
      <c r="L362" s="899"/>
      <c r="M362" s="272"/>
      <c r="N362" s="826" t="str">
        <f t="shared" si="29"/>
        <v/>
      </c>
      <c r="O362" s="458"/>
      <c r="P362" s="534"/>
      <c r="Q362" s="479"/>
      <c r="R362" s="584"/>
      <c r="S362" s="585" t="str">
        <f t="shared" si="27"/>
        <v/>
      </c>
      <c r="T362" s="586"/>
      <c r="U362" s="587" t="str">
        <f t="shared" si="28"/>
        <v/>
      </c>
      <c r="V362" s="648"/>
      <c r="W362" s="746"/>
    </row>
    <row r="363" spans="2:23" ht="13.5" customHeight="1" x14ac:dyDescent="0.25">
      <c r="B363" s="401"/>
      <c r="D363" s="416">
        <f t="shared" si="26"/>
        <v>354</v>
      </c>
      <c r="E363" s="534"/>
      <c r="F363" s="534"/>
      <c r="G363" s="534"/>
      <c r="H363" s="479"/>
      <c r="I363" s="479"/>
      <c r="J363" s="479"/>
      <c r="K363" s="474"/>
      <c r="L363" s="899"/>
      <c r="M363" s="272"/>
      <c r="N363" s="826" t="str">
        <f t="shared" si="29"/>
        <v/>
      </c>
      <c r="O363" s="458"/>
      <c r="P363" s="534"/>
      <c r="Q363" s="479"/>
      <c r="R363" s="584"/>
      <c r="S363" s="585" t="str">
        <f t="shared" si="27"/>
        <v/>
      </c>
      <c r="T363" s="586"/>
      <c r="U363" s="587" t="str">
        <f t="shared" si="28"/>
        <v/>
      </c>
      <c r="V363" s="648"/>
      <c r="W363" s="746"/>
    </row>
    <row r="364" spans="2:23" ht="13.5" customHeight="1" x14ac:dyDescent="0.25">
      <c r="B364" s="401"/>
      <c r="D364" s="416">
        <f t="shared" si="26"/>
        <v>355</v>
      </c>
      <c r="E364" s="534"/>
      <c r="F364" s="534"/>
      <c r="G364" s="534"/>
      <c r="H364" s="479"/>
      <c r="I364" s="479"/>
      <c r="J364" s="479"/>
      <c r="K364" s="474"/>
      <c r="L364" s="899"/>
      <c r="M364" s="272"/>
      <c r="N364" s="826" t="str">
        <f t="shared" si="29"/>
        <v/>
      </c>
      <c r="O364" s="458"/>
      <c r="P364" s="534"/>
      <c r="Q364" s="479"/>
      <c r="R364" s="584"/>
      <c r="S364" s="585" t="str">
        <f t="shared" si="27"/>
        <v/>
      </c>
      <c r="T364" s="586"/>
      <c r="U364" s="587" t="str">
        <f t="shared" si="28"/>
        <v/>
      </c>
      <c r="V364" s="648"/>
      <c r="W364" s="746"/>
    </row>
    <row r="365" spans="2:23" ht="13.5" customHeight="1" x14ac:dyDescent="0.25">
      <c r="B365" s="401"/>
      <c r="D365" s="416">
        <f t="shared" si="26"/>
        <v>356</v>
      </c>
      <c r="E365" s="534"/>
      <c r="F365" s="534"/>
      <c r="G365" s="534"/>
      <c r="H365" s="479"/>
      <c r="I365" s="479"/>
      <c r="J365" s="479"/>
      <c r="K365" s="474"/>
      <c r="L365" s="899"/>
      <c r="M365" s="272"/>
      <c r="N365" s="826" t="str">
        <f t="shared" si="29"/>
        <v/>
      </c>
      <c r="O365" s="458"/>
      <c r="P365" s="534"/>
      <c r="Q365" s="479"/>
      <c r="R365" s="584"/>
      <c r="S365" s="585" t="str">
        <f t="shared" si="27"/>
        <v/>
      </c>
      <c r="T365" s="586"/>
      <c r="U365" s="587" t="str">
        <f t="shared" si="28"/>
        <v/>
      </c>
      <c r="V365" s="648"/>
      <c r="W365" s="746"/>
    </row>
    <row r="366" spans="2:23" ht="13.5" customHeight="1" x14ac:dyDescent="0.25">
      <c r="B366" s="401"/>
      <c r="D366" s="416">
        <f t="shared" si="26"/>
        <v>357</v>
      </c>
      <c r="E366" s="534"/>
      <c r="F366" s="534"/>
      <c r="G366" s="534"/>
      <c r="H366" s="479"/>
      <c r="I366" s="479"/>
      <c r="J366" s="479"/>
      <c r="K366" s="474"/>
      <c r="L366" s="899"/>
      <c r="M366" s="272"/>
      <c r="N366" s="826" t="str">
        <f t="shared" si="29"/>
        <v/>
      </c>
      <c r="O366" s="458"/>
      <c r="P366" s="534"/>
      <c r="Q366" s="479"/>
      <c r="R366" s="584"/>
      <c r="S366" s="585" t="str">
        <f t="shared" si="27"/>
        <v/>
      </c>
      <c r="T366" s="586"/>
      <c r="U366" s="587" t="str">
        <f t="shared" si="28"/>
        <v/>
      </c>
      <c r="V366" s="648"/>
      <c r="W366" s="746"/>
    </row>
    <row r="367" spans="2:23" ht="13.5" customHeight="1" x14ac:dyDescent="0.25">
      <c r="B367" s="401"/>
      <c r="D367" s="416">
        <f t="shared" si="26"/>
        <v>358</v>
      </c>
      <c r="E367" s="534"/>
      <c r="F367" s="534"/>
      <c r="G367" s="534"/>
      <c r="H367" s="479"/>
      <c r="I367" s="479"/>
      <c r="J367" s="479"/>
      <c r="K367" s="474"/>
      <c r="L367" s="899"/>
      <c r="M367" s="272"/>
      <c r="N367" s="826" t="str">
        <f t="shared" si="29"/>
        <v/>
      </c>
      <c r="O367" s="458"/>
      <c r="P367" s="534"/>
      <c r="Q367" s="479"/>
      <c r="R367" s="584"/>
      <c r="S367" s="585" t="str">
        <f t="shared" si="27"/>
        <v/>
      </c>
      <c r="T367" s="586"/>
      <c r="U367" s="587" t="str">
        <f t="shared" si="28"/>
        <v/>
      </c>
      <c r="V367" s="648"/>
      <c r="W367" s="746"/>
    </row>
    <row r="368" spans="2:23" ht="13.5" customHeight="1" x14ac:dyDescent="0.25">
      <c r="B368" s="401"/>
      <c r="D368" s="416">
        <f t="shared" si="26"/>
        <v>359</v>
      </c>
      <c r="E368" s="534"/>
      <c r="F368" s="534"/>
      <c r="G368" s="534"/>
      <c r="H368" s="479"/>
      <c r="I368" s="479"/>
      <c r="J368" s="479"/>
      <c r="K368" s="474"/>
      <c r="L368" s="899"/>
      <c r="M368" s="272"/>
      <c r="N368" s="826" t="str">
        <f t="shared" si="29"/>
        <v/>
      </c>
      <c r="O368" s="458"/>
      <c r="P368" s="534"/>
      <c r="Q368" s="479"/>
      <c r="R368" s="584"/>
      <c r="S368" s="585" t="str">
        <f t="shared" si="27"/>
        <v/>
      </c>
      <c r="T368" s="586"/>
      <c r="U368" s="587" t="str">
        <f t="shared" si="28"/>
        <v/>
      </c>
      <c r="V368" s="648"/>
      <c r="W368" s="746"/>
    </row>
    <row r="369" spans="2:38" ht="13.5" customHeight="1" x14ac:dyDescent="0.25">
      <c r="B369" s="401"/>
      <c r="D369" s="416">
        <f t="shared" si="26"/>
        <v>360</v>
      </c>
      <c r="E369" s="534"/>
      <c r="F369" s="534"/>
      <c r="G369" s="534"/>
      <c r="H369" s="479"/>
      <c r="I369" s="479"/>
      <c r="J369" s="479"/>
      <c r="K369" s="474"/>
      <c r="L369" s="899"/>
      <c r="M369" s="272"/>
      <c r="N369" s="826" t="str">
        <f t="shared" si="29"/>
        <v/>
      </c>
      <c r="O369" s="458"/>
      <c r="P369" s="534"/>
      <c r="Q369" s="479"/>
      <c r="R369" s="584"/>
      <c r="S369" s="585" t="str">
        <f t="shared" si="27"/>
        <v/>
      </c>
      <c r="T369" s="586"/>
      <c r="U369" s="587" t="str">
        <f t="shared" si="28"/>
        <v/>
      </c>
      <c r="V369" s="648"/>
      <c r="W369" s="746"/>
    </row>
    <row r="370" spans="2:38" ht="13.5" customHeight="1" x14ac:dyDescent="0.25">
      <c r="B370" s="401"/>
      <c r="D370" s="416">
        <f t="shared" si="26"/>
        <v>361</v>
      </c>
      <c r="E370" s="534"/>
      <c r="F370" s="534"/>
      <c r="G370" s="534"/>
      <c r="H370" s="479"/>
      <c r="I370" s="479"/>
      <c r="J370" s="479"/>
      <c r="K370" s="474"/>
      <c r="L370" s="899"/>
      <c r="M370" s="272"/>
      <c r="N370" s="826" t="str">
        <f t="shared" si="29"/>
        <v/>
      </c>
      <c r="O370" s="458"/>
      <c r="P370" s="534"/>
      <c r="Q370" s="479"/>
      <c r="R370" s="584"/>
      <c r="S370" s="585" t="str">
        <f t="shared" si="27"/>
        <v/>
      </c>
      <c r="T370" s="586"/>
      <c r="U370" s="587" t="str">
        <f t="shared" si="28"/>
        <v/>
      </c>
      <c r="V370" s="648"/>
      <c r="W370" s="746"/>
      <c r="AL370" s="562"/>
    </row>
    <row r="371" spans="2:38" ht="13.5" customHeight="1" x14ac:dyDescent="0.25">
      <c r="B371" s="401"/>
      <c r="D371" s="416">
        <f t="shared" si="26"/>
        <v>362</v>
      </c>
      <c r="E371" s="534"/>
      <c r="F371" s="534"/>
      <c r="G371" s="534"/>
      <c r="H371" s="479"/>
      <c r="I371" s="479"/>
      <c r="J371" s="479"/>
      <c r="K371" s="474"/>
      <c r="L371" s="899"/>
      <c r="M371" s="272"/>
      <c r="N371" s="826" t="str">
        <f t="shared" si="29"/>
        <v/>
      </c>
      <c r="O371" s="458"/>
      <c r="P371" s="534"/>
      <c r="Q371" s="479"/>
      <c r="R371" s="584"/>
      <c r="S371" s="585" t="str">
        <f t="shared" si="27"/>
        <v/>
      </c>
      <c r="T371" s="586"/>
      <c r="U371" s="587" t="str">
        <f t="shared" si="28"/>
        <v/>
      </c>
      <c r="V371" s="648"/>
      <c r="W371" s="746"/>
    </row>
    <row r="372" spans="2:38" ht="13.5" customHeight="1" x14ac:dyDescent="0.25">
      <c r="B372" s="401"/>
      <c r="D372" s="416">
        <f t="shared" si="26"/>
        <v>363</v>
      </c>
      <c r="E372" s="534"/>
      <c r="F372" s="534"/>
      <c r="G372" s="534"/>
      <c r="H372" s="479"/>
      <c r="I372" s="479"/>
      <c r="J372" s="479"/>
      <c r="K372" s="474"/>
      <c r="L372" s="899"/>
      <c r="M372" s="272"/>
      <c r="N372" s="826" t="str">
        <f t="shared" si="29"/>
        <v/>
      </c>
      <c r="O372" s="458"/>
      <c r="P372" s="534"/>
      <c r="Q372" s="479"/>
      <c r="R372" s="584"/>
      <c r="S372" s="585" t="str">
        <f t="shared" si="27"/>
        <v/>
      </c>
      <c r="T372" s="586"/>
      <c r="U372" s="587" t="str">
        <f t="shared" si="28"/>
        <v/>
      </c>
      <c r="V372" s="648"/>
      <c r="W372" s="746"/>
    </row>
    <row r="373" spans="2:38" ht="13.5" customHeight="1" x14ac:dyDescent="0.25">
      <c r="B373" s="401"/>
      <c r="D373" s="416">
        <f t="shared" si="26"/>
        <v>364</v>
      </c>
      <c r="E373" s="534"/>
      <c r="F373" s="534"/>
      <c r="G373" s="534"/>
      <c r="H373" s="479"/>
      <c r="I373" s="479"/>
      <c r="J373" s="479"/>
      <c r="K373" s="474"/>
      <c r="L373" s="899"/>
      <c r="M373" s="272"/>
      <c r="N373" s="826" t="str">
        <f t="shared" si="29"/>
        <v/>
      </c>
      <c r="O373" s="458"/>
      <c r="P373" s="534"/>
      <c r="Q373" s="479"/>
      <c r="R373" s="584"/>
      <c r="S373" s="585" t="str">
        <f t="shared" si="27"/>
        <v/>
      </c>
      <c r="T373" s="586"/>
      <c r="U373" s="587" t="str">
        <f t="shared" si="28"/>
        <v/>
      </c>
      <c r="V373" s="648"/>
      <c r="W373" s="746"/>
    </row>
    <row r="374" spans="2:38" ht="13.5" customHeight="1" x14ac:dyDescent="0.25">
      <c r="B374" s="401"/>
      <c r="D374" s="416">
        <f t="shared" si="26"/>
        <v>365</v>
      </c>
      <c r="E374" s="534"/>
      <c r="F374" s="534"/>
      <c r="G374" s="534"/>
      <c r="H374" s="479"/>
      <c r="I374" s="479"/>
      <c r="J374" s="479"/>
      <c r="K374" s="474"/>
      <c r="L374" s="899"/>
      <c r="M374" s="272"/>
      <c r="N374" s="826" t="str">
        <f t="shared" si="29"/>
        <v/>
      </c>
      <c r="O374" s="458"/>
      <c r="P374" s="534"/>
      <c r="Q374" s="479"/>
      <c r="R374" s="584"/>
      <c r="S374" s="585" t="str">
        <f t="shared" si="27"/>
        <v/>
      </c>
      <c r="T374" s="586"/>
      <c r="U374" s="587" t="str">
        <f t="shared" si="28"/>
        <v/>
      </c>
      <c r="V374" s="648"/>
      <c r="W374" s="746"/>
    </row>
    <row r="375" spans="2:38" ht="13.5" customHeight="1" x14ac:dyDescent="0.25">
      <c r="B375" s="401"/>
      <c r="D375" s="416">
        <f t="shared" ref="D375:D399" si="30">D374+1</f>
        <v>366</v>
      </c>
      <c r="E375" s="534"/>
      <c r="F375" s="534"/>
      <c r="G375" s="534"/>
      <c r="H375" s="479"/>
      <c r="I375" s="479"/>
      <c r="J375" s="479"/>
      <c r="K375" s="474"/>
      <c r="L375" s="899"/>
      <c r="M375" s="272"/>
      <c r="N375" s="826" t="str">
        <f t="shared" si="29"/>
        <v/>
      </c>
      <c r="O375" s="458"/>
      <c r="P375" s="534"/>
      <c r="Q375" s="479"/>
      <c r="R375" s="584"/>
      <c r="S375" s="585" t="str">
        <f t="shared" si="27"/>
        <v/>
      </c>
      <c r="T375" s="586"/>
      <c r="U375" s="587" t="str">
        <f t="shared" si="28"/>
        <v/>
      </c>
      <c r="V375" s="648"/>
      <c r="W375" s="746"/>
    </row>
    <row r="376" spans="2:38" ht="13.5" customHeight="1" x14ac:dyDescent="0.25">
      <c r="B376" s="401"/>
      <c r="D376" s="416">
        <f t="shared" si="30"/>
        <v>367</v>
      </c>
      <c r="E376" s="534"/>
      <c r="F376" s="534"/>
      <c r="G376" s="534"/>
      <c r="H376" s="479"/>
      <c r="I376" s="479"/>
      <c r="J376" s="479"/>
      <c r="K376" s="474"/>
      <c r="L376" s="899"/>
      <c r="M376" s="272"/>
      <c r="N376" s="826" t="str">
        <f t="shared" si="29"/>
        <v/>
      </c>
      <c r="O376" s="458"/>
      <c r="P376" s="534"/>
      <c r="Q376" s="479"/>
      <c r="R376" s="584"/>
      <c r="S376" s="585" t="str">
        <f t="shared" si="27"/>
        <v/>
      </c>
      <c r="T376" s="586"/>
      <c r="U376" s="587" t="str">
        <f t="shared" si="28"/>
        <v/>
      </c>
      <c r="V376" s="648"/>
      <c r="W376" s="746"/>
    </row>
    <row r="377" spans="2:38" ht="13.5" customHeight="1" x14ac:dyDescent="0.25">
      <c r="B377" s="401"/>
      <c r="D377" s="416">
        <f t="shared" si="30"/>
        <v>368</v>
      </c>
      <c r="E377" s="534"/>
      <c r="F377" s="534"/>
      <c r="G377" s="534"/>
      <c r="H377" s="479"/>
      <c r="I377" s="479"/>
      <c r="J377" s="479"/>
      <c r="K377" s="474"/>
      <c r="L377" s="899"/>
      <c r="M377" s="272"/>
      <c r="N377" s="826" t="str">
        <f t="shared" si="29"/>
        <v/>
      </c>
      <c r="O377" s="458"/>
      <c r="P377" s="534"/>
      <c r="Q377" s="479"/>
      <c r="R377" s="584"/>
      <c r="S377" s="585" t="str">
        <f t="shared" si="27"/>
        <v/>
      </c>
      <c r="T377" s="586"/>
      <c r="U377" s="587" t="str">
        <f t="shared" si="28"/>
        <v/>
      </c>
      <c r="V377" s="648"/>
      <c r="W377" s="746"/>
    </row>
    <row r="378" spans="2:38" ht="13.5" customHeight="1" x14ac:dyDescent="0.25">
      <c r="B378" s="401"/>
      <c r="D378" s="416">
        <f t="shared" si="30"/>
        <v>369</v>
      </c>
      <c r="E378" s="534"/>
      <c r="F378" s="534"/>
      <c r="G378" s="534"/>
      <c r="H378" s="479"/>
      <c r="I378" s="479"/>
      <c r="J378" s="479"/>
      <c r="K378" s="474"/>
      <c r="L378" s="899"/>
      <c r="M378" s="272"/>
      <c r="N378" s="826" t="str">
        <f t="shared" si="29"/>
        <v/>
      </c>
      <c r="O378" s="458"/>
      <c r="P378" s="534"/>
      <c r="Q378" s="479"/>
      <c r="R378" s="584"/>
      <c r="S378" s="585" t="str">
        <f t="shared" si="27"/>
        <v/>
      </c>
      <c r="T378" s="586"/>
      <c r="U378" s="587" t="str">
        <f t="shared" si="28"/>
        <v/>
      </c>
      <c r="V378" s="648"/>
      <c r="W378" s="746"/>
    </row>
    <row r="379" spans="2:38" ht="13.5" customHeight="1" x14ac:dyDescent="0.25">
      <c r="B379" s="401"/>
      <c r="D379" s="416">
        <f t="shared" si="30"/>
        <v>370</v>
      </c>
      <c r="E379" s="534"/>
      <c r="F379" s="534"/>
      <c r="G379" s="534"/>
      <c r="H379" s="479"/>
      <c r="I379" s="479"/>
      <c r="J379" s="479"/>
      <c r="K379" s="474"/>
      <c r="L379" s="899"/>
      <c r="M379" s="272"/>
      <c r="N379" s="826" t="str">
        <f t="shared" si="29"/>
        <v/>
      </c>
      <c r="O379" s="458"/>
      <c r="P379" s="534"/>
      <c r="Q379" s="479"/>
      <c r="R379" s="584"/>
      <c r="S379" s="585" t="str">
        <f t="shared" si="27"/>
        <v/>
      </c>
      <c r="T379" s="586"/>
      <c r="U379" s="587" t="str">
        <f t="shared" si="28"/>
        <v/>
      </c>
      <c r="V379" s="648"/>
      <c r="W379" s="746"/>
    </row>
    <row r="380" spans="2:38" ht="13.5" customHeight="1" x14ac:dyDescent="0.25">
      <c r="B380" s="401"/>
      <c r="D380" s="416">
        <f t="shared" si="30"/>
        <v>371</v>
      </c>
      <c r="E380" s="534"/>
      <c r="F380" s="534"/>
      <c r="G380" s="534"/>
      <c r="H380" s="479"/>
      <c r="I380" s="479"/>
      <c r="J380" s="479"/>
      <c r="K380" s="474"/>
      <c r="L380" s="899"/>
      <c r="M380" s="272"/>
      <c r="N380" s="826" t="str">
        <f t="shared" si="29"/>
        <v/>
      </c>
      <c r="O380" s="458"/>
      <c r="P380" s="903"/>
      <c r="Q380" s="479"/>
      <c r="R380" s="584"/>
      <c r="S380" s="585" t="str">
        <f t="shared" si="27"/>
        <v/>
      </c>
      <c r="T380" s="586"/>
      <c r="U380" s="587" t="str">
        <f t="shared" si="28"/>
        <v/>
      </c>
      <c r="V380" s="648"/>
      <c r="W380" s="746"/>
    </row>
    <row r="381" spans="2:38" ht="13.5" customHeight="1" x14ac:dyDescent="0.25">
      <c r="B381" s="401"/>
      <c r="D381" s="416">
        <f t="shared" si="30"/>
        <v>372</v>
      </c>
      <c r="E381" s="534"/>
      <c r="F381" s="534"/>
      <c r="G381" s="534"/>
      <c r="H381" s="479"/>
      <c r="I381" s="479"/>
      <c r="J381" s="479"/>
      <c r="K381" s="474"/>
      <c r="L381" s="899"/>
      <c r="M381" s="272"/>
      <c r="N381" s="826" t="str">
        <f t="shared" si="29"/>
        <v/>
      </c>
      <c r="O381" s="458"/>
      <c r="P381" s="534"/>
      <c r="Q381" s="479"/>
      <c r="R381" s="584"/>
      <c r="S381" s="585" t="str">
        <f t="shared" si="27"/>
        <v/>
      </c>
      <c r="T381" s="586"/>
      <c r="U381" s="587" t="str">
        <f t="shared" si="28"/>
        <v/>
      </c>
      <c r="V381" s="648"/>
      <c r="W381" s="746"/>
    </row>
    <row r="382" spans="2:38" ht="13.5" customHeight="1" x14ac:dyDescent="0.25">
      <c r="B382" s="401"/>
      <c r="D382" s="416">
        <f t="shared" si="30"/>
        <v>373</v>
      </c>
      <c r="E382" s="534"/>
      <c r="F382" s="534"/>
      <c r="G382" s="534"/>
      <c r="H382" s="479"/>
      <c r="I382" s="479"/>
      <c r="J382" s="479"/>
      <c r="K382" s="474"/>
      <c r="L382" s="899"/>
      <c r="M382" s="272"/>
      <c r="N382" s="826" t="str">
        <f t="shared" si="29"/>
        <v/>
      </c>
      <c r="O382" s="458"/>
      <c r="P382" s="534"/>
      <c r="Q382" s="479"/>
      <c r="R382" s="584"/>
      <c r="S382" s="585" t="str">
        <f t="shared" ref="S382:S445" si="31">IF(OR(M382="",K382=""),"",J382*K382/1000000*Q382*R382)</f>
        <v/>
      </c>
      <c r="T382" s="586"/>
      <c r="U382" s="587" t="str">
        <f t="shared" ref="U382:U444" si="32">IF(T382="",S382,T382)</f>
        <v/>
      </c>
      <c r="V382" s="648"/>
      <c r="W382" s="746"/>
    </row>
    <row r="383" spans="2:38" ht="13.5" customHeight="1" x14ac:dyDescent="0.25">
      <c r="B383" s="401"/>
      <c r="D383" s="416">
        <f t="shared" si="30"/>
        <v>374</v>
      </c>
      <c r="E383" s="534"/>
      <c r="F383" s="534"/>
      <c r="G383" s="534"/>
      <c r="H383" s="479"/>
      <c r="I383" s="479"/>
      <c r="J383" s="479"/>
      <c r="K383" s="474"/>
      <c r="L383" s="899"/>
      <c r="M383" s="272"/>
      <c r="N383" s="826" t="str">
        <f t="shared" si="29"/>
        <v/>
      </c>
      <c r="O383" s="458"/>
      <c r="P383" s="534"/>
      <c r="Q383" s="479"/>
      <c r="R383" s="584"/>
      <c r="S383" s="585" t="str">
        <f t="shared" si="31"/>
        <v/>
      </c>
      <c r="T383" s="586"/>
      <c r="U383" s="587" t="str">
        <f t="shared" si="32"/>
        <v/>
      </c>
      <c r="V383" s="648"/>
      <c r="W383" s="746"/>
    </row>
    <row r="384" spans="2:38" ht="13.5" customHeight="1" x14ac:dyDescent="0.25">
      <c r="B384" s="401"/>
      <c r="D384" s="416">
        <f t="shared" si="30"/>
        <v>375</v>
      </c>
      <c r="E384" s="534"/>
      <c r="F384" s="534"/>
      <c r="G384" s="534"/>
      <c r="H384" s="479"/>
      <c r="I384" s="479"/>
      <c r="J384" s="479"/>
      <c r="K384" s="474"/>
      <c r="L384" s="899"/>
      <c r="M384" s="272"/>
      <c r="N384" s="826" t="str">
        <f t="shared" si="29"/>
        <v/>
      </c>
      <c r="O384" s="458"/>
      <c r="P384" s="534"/>
      <c r="Q384" s="479"/>
      <c r="R384" s="584"/>
      <c r="S384" s="585" t="str">
        <f t="shared" si="31"/>
        <v/>
      </c>
      <c r="T384" s="586"/>
      <c r="U384" s="587" t="str">
        <f t="shared" si="32"/>
        <v/>
      </c>
      <c r="V384" s="648"/>
      <c r="W384" s="746"/>
    </row>
    <row r="385" spans="2:38" ht="13.5" customHeight="1" x14ac:dyDescent="0.25">
      <c r="B385" s="401"/>
      <c r="D385" s="416">
        <f t="shared" si="30"/>
        <v>376</v>
      </c>
      <c r="E385" s="534"/>
      <c r="F385" s="534"/>
      <c r="G385" s="534"/>
      <c r="H385" s="479"/>
      <c r="I385" s="479"/>
      <c r="J385" s="479"/>
      <c r="K385" s="474"/>
      <c r="L385" s="899"/>
      <c r="M385" s="272"/>
      <c r="N385" s="826" t="str">
        <f t="shared" si="29"/>
        <v/>
      </c>
      <c r="O385" s="458"/>
      <c r="P385" s="534"/>
      <c r="Q385" s="479"/>
      <c r="R385" s="584"/>
      <c r="S385" s="585" t="str">
        <f t="shared" si="31"/>
        <v/>
      </c>
      <c r="T385" s="586"/>
      <c r="U385" s="587" t="str">
        <f t="shared" si="32"/>
        <v/>
      </c>
      <c r="V385" s="648"/>
      <c r="W385" s="746"/>
    </row>
    <row r="386" spans="2:38" ht="13.5" customHeight="1" x14ac:dyDescent="0.25">
      <c r="B386" s="401"/>
      <c r="D386" s="416">
        <f t="shared" si="30"/>
        <v>377</v>
      </c>
      <c r="E386" s="534"/>
      <c r="F386" s="534"/>
      <c r="G386" s="534"/>
      <c r="H386" s="479"/>
      <c r="I386" s="479"/>
      <c r="J386" s="479"/>
      <c r="K386" s="474"/>
      <c r="L386" s="899"/>
      <c r="M386" s="272"/>
      <c r="N386" s="826" t="str">
        <f t="shared" si="29"/>
        <v/>
      </c>
      <c r="O386" s="458"/>
      <c r="P386" s="534"/>
      <c r="Q386" s="479"/>
      <c r="R386" s="584"/>
      <c r="S386" s="585" t="str">
        <f t="shared" si="31"/>
        <v/>
      </c>
      <c r="T386" s="586"/>
      <c r="U386" s="587" t="str">
        <f t="shared" si="32"/>
        <v/>
      </c>
      <c r="V386" s="648"/>
      <c r="W386" s="746"/>
    </row>
    <row r="387" spans="2:38" ht="13.5" customHeight="1" x14ac:dyDescent="0.25">
      <c r="B387" s="401"/>
      <c r="D387" s="416">
        <f t="shared" si="30"/>
        <v>378</v>
      </c>
      <c r="E387" s="534"/>
      <c r="F387" s="534"/>
      <c r="G387" s="534"/>
      <c r="H387" s="479"/>
      <c r="I387" s="479"/>
      <c r="J387" s="479"/>
      <c r="K387" s="474"/>
      <c r="L387" s="899"/>
      <c r="M387" s="272"/>
      <c r="N387" s="826" t="str">
        <f t="shared" si="29"/>
        <v/>
      </c>
      <c r="O387" s="458"/>
      <c r="P387" s="534"/>
      <c r="Q387" s="479"/>
      <c r="R387" s="584"/>
      <c r="S387" s="585" t="str">
        <f t="shared" si="31"/>
        <v/>
      </c>
      <c r="T387" s="586"/>
      <c r="U387" s="587" t="str">
        <f t="shared" si="32"/>
        <v/>
      </c>
      <c r="V387" s="648"/>
      <c r="W387" s="746"/>
    </row>
    <row r="388" spans="2:38" ht="13.5" customHeight="1" x14ac:dyDescent="0.25">
      <c r="B388" s="401"/>
      <c r="D388" s="416">
        <f t="shared" si="30"/>
        <v>379</v>
      </c>
      <c r="E388" s="534"/>
      <c r="F388" s="534"/>
      <c r="G388" s="534"/>
      <c r="H388" s="479"/>
      <c r="I388" s="479"/>
      <c r="J388" s="479"/>
      <c r="K388" s="474"/>
      <c r="L388" s="899"/>
      <c r="M388" s="272"/>
      <c r="N388" s="826" t="str">
        <f t="shared" si="29"/>
        <v/>
      </c>
      <c r="O388" s="458"/>
      <c r="P388" s="534"/>
      <c r="Q388" s="479"/>
      <c r="R388" s="584"/>
      <c r="S388" s="585" t="str">
        <f t="shared" si="31"/>
        <v/>
      </c>
      <c r="T388" s="586"/>
      <c r="U388" s="587" t="str">
        <f t="shared" si="32"/>
        <v/>
      </c>
      <c r="V388" s="648"/>
      <c r="W388" s="746"/>
    </row>
    <row r="389" spans="2:38" ht="13.5" customHeight="1" x14ac:dyDescent="0.25">
      <c r="B389" s="401"/>
      <c r="D389" s="416">
        <f t="shared" si="30"/>
        <v>380</v>
      </c>
      <c r="E389" s="534"/>
      <c r="F389" s="534"/>
      <c r="G389" s="534"/>
      <c r="H389" s="479"/>
      <c r="I389" s="479"/>
      <c r="J389" s="479"/>
      <c r="K389" s="474"/>
      <c r="L389" s="899"/>
      <c r="M389" s="272"/>
      <c r="N389" s="826" t="str">
        <f t="shared" si="29"/>
        <v/>
      </c>
      <c r="O389" s="458"/>
      <c r="P389" s="534"/>
      <c r="Q389" s="479"/>
      <c r="R389" s="584"/>
      <c r="S389" s="585" t="str">
        <f t="shared" si="31"/>
        <v/>
      </c>
      <c r="T389" s="586"/>
      <c r="U389" s="587" t="str">
        <f t="shared" si="32"/>
        <v/>
      </c>
      <c r="V389" s="648"/>
      <c r="W389" s="746"/>
    </row>
    <row r="390" spans="2:38" ht="13.5" customHeight="1" x14ac:dyDescent="0.25">
      <c r="B390" s="401"/>
      <c r="D390" s="416">
        <f t="shared" si="30"/>
        <v>381</v>
      </c>
      <c r="E390" s="534"/>
      <c r="F390" s="534"/>
      <c r="G390" s="534"/>
      <c r="H390" s="479"/>
      <c r="I390" s="479"/>
      <c r="J390" s="479"/>
      <c r="K390" s="474"/>
      <c r="L390" s="899"/>
      <c r="M390" s="272"/>
      <c r="N390" s="826" t="str">
        <f t="shared" si="29"/>
        <v/>
      </c>
      <c r="O390" s="458"/>
      <c r="P390" s="534"/>
      <c r="Q390" s="479"/>
      <c r="R390" s="584"/>
      <c r="S390" s="585" t="str">
        <f t="shared" si="31"/>
        <v/>
      </c>
      <c r="T390" s="586"/>
      <c r="U390" s="587" t="str">
        <f t="shared" si="32"/>
        <v/>
      </c>
      <c r="V390" s="648"/>
      <c r="W390" s="746"/>
    </row>
    <row r="391" spans="2:38" ht="13.5" customHeight="1" x14ac:dyDescent="0.25">
      <c r="B391" s="401"/>
      <c r="D391" s="416">
        <f t="shared" si="30"/>
        <v>382</v>
      </c>
      <c r="E391" s="534"/>
      <c r="F391" s="534"/>
      <c r="G391" s="534"/>
      <c r="H391" s="479"/>
      <c r="I391" s="479"/>
      <c r="J391" s="479"/>
      <c r="K391" s="474"/>
      <c r="L391" s="899"/>
      <c r="M391" s="272"/>
      <c r="N391" s="826" t="str">
        <f t="shared" si="29"/>
        <v/>
      </c>
      <c r="O391" s="458"/>
      <c r="P391" s="534"/>
      <c r="Q391" s="479"/>
      <c r="R391" s="584"/>
      <c r="S391" s="585" t="str">
        <f t="shared" si="31"/>
        <v/>
      </c>
      <c r="T391" s="586"/>
      <c r="U391" s="587" t="str">
        <f t="shared" si="32"/>
        <v/>
      </c>
      <c r="V391" s="648"/>
      <c r="W391" s="746"/>
    </row>
    <row r="392" spans="2:38" ht="13.5" customHeight="1" x14ac:dyDescent="0.25">
      <c r="B392" s="401"/>
      <c r="D392" s="416">
        <f t="shared" si="30"/>
        <v>383</v>
      </c>
      <c r="E392" s="534"/>
      <c r="F392" s="534"/>
      <c r="G392" s="534"/>
      <c r="H392" s="479"/>
      <c r="I392" s="479"/>
      <c r="J392" s="479"/>
      <c r="K392" s="474"/>
      <c r="L392" s="899"/>
      <c r="M392" s="272"/>
      <c r="N392" s="826" t="str">
        <f t="shared" si="29"/>
        <v/>
      </c>
      <c r="O392" s="458"/>
      <c r="P392" s="534"/>
      <c r="Q392" s="479"/>
      <c r="R392" s="584"/>
      <c r="S392" s="585" t="str">
        <f t="shared" si="31"/>
        <v/>
      </c>
      <c r="T392" s="586"/>
      <c r="U392" s="587" t="str">
        <f t="shared" si="32"/>
        <v/>
      </c>
      <c r="V392" s="648"/>
      <c r="W392" s="746"/>
    </row>
    <row r="393" spans="2:38" ht="13.5" customHeight="1" x14ac:dyDescent="0.25">
      <c r="B393" s="401"/>
      <c r="D393" s="416">
        <f t="shared" si="30"/>
        <v>384</v>
      </c>
      <c r="E393" s="534"/>
      <c r="F393" s="534"/>
      <c r="G393" s="534"/>
      <c r="H393" s="479"/>
      <c r="I393" s="479"/>
      <c r="J393" s="479"/>
      <c r="K393" s="474"/>
      <c r="L393" s="899"/>
      <c r="M393" s="272"/>
      <c r="N393" s="826" t="str">
        <f t="shared" si="29"/>
        <v/>
      </c>
      <c r="O393" s="458"/>
      <c r="P393" s="534"/>
      <c r="Q393" s="479"/>
      <c r="R393" s="584"/>
      <c r="S393" s="585" t="str">
        <f t="shared" si="31"/>
        <v/>
      </c>
      <c r="T393" s="586"/>
      <c r="U393" s="587" t="str">
        <f t="shared" si="32"/>
        <v/>
      </c>
      <c r="V393" s="648"/>
      <c r="W393" s="746"/>
    </row>
    <row r="394" spans="2:38" ht="13.5" customHeight="1" x14ac:dyDescent="0.25">
      <c r="B394" s="401"/>
      <c r="D394" s="416">
        <f t="shared" si="30"/>
        <v>385</v>
      </c>
      <c r="E394" s="534"/>
      <c r="F394" s="534"/>
      <c r="G394" s="534"/>
      <c r="H394" s="479"/>
      <c r="I394" s="479"/>
      <c r="J394" s="479"/>
      <c r="K394" s="474"/>
      <c r="L394" s="899"/>
      <c r="M394" s="272"/>
      <c r="N394" s="826" t="str">
        <f t="shared" si="29"/>
        <v/>
      </c>
      <c r="O394" s="458"/>
      <c r="P394" s="534"/>
      <c r="Q394" s="479"/>
      <c r="R394" s="584"/>
      <c r="S394" s="585" t="str">
        <f t="shared" si="31"/>
        <v/>
      </c>
      <c r="T394" s="586"/>
      <c r="U394" s="587" t="str">
        <f t="shared" si="32"/>
        <v/>
      </c>
      <c r="V394" s="648"/>
      <c r="W394" s="746"/>
    </row>
    <row r="395" spans="2:38" ht="13.5" customHeight="1" x14ac:dyDescent="0.25">
      <c r="B395" s="401"/>
      <c r="D395" s="416">
        <f t="shared" si="30"/>
        <v>386</v>
      </c>
      <c r="E395" s="534"/>
      <c r="F395" s="534"/>
      <c r="G395" s="534"/>
      <c r="H395" s="479"/>
      <c r="I395" s="479"/>
      <c r="J395" s="479"/>
      <c r="K395" s="474"/>
      <c r="L395" s="899"/>
      <c r="M395" s="272"/>
      <c r="N395" s="826" t="str">
        <f t="shared" ref="N395:N458" si="33">IF(M395="","",IF(HLOOKUP(M395,$AA$4:$AO$6,$Z$6+1,FALSE)&lt;0.8,0,HLOOKUP(M395,$AA$4:$AO$6,$Z$6+1,FALSE)))</f>
        <v/>
      </c>
      <c r="O395" s="458"/>
      <c r="P395" s="534"/>
      <c r="Q395" s="479"/>
      <c r="R395" s="584"/>
      <c r="S395" s="585" t="str">
        <f t="shared" si="31"/>
        <v/>
      </c>
      <c r="T395" s="586"/>
      <c r="U395" s="587" t="str">
        <f t="shared" si="32"/>
        <v/>
      </c>
      <c r="V395" s="648"/>
      <c r="W395" s="746"/>
    </row>
    <row r="396" spans="2:38" ht="13.5" customHeight="1" x14ac:dyDescent="0.25">
      <c r="B396" s="401"/>
      <c r="D396" s="416">
        <f t="shared" si="30"/>
        <v>387</v>
      </c>
      <c r="E396" s="534"/>
      <c r="F396" s="534"/>
      <c r="G396" s="534"/>
      <c r="H396" s="479"/>
      <c r="I396" s="479"/>
      <c r="J396" s="479"/>
      <c r="K396" s="474"/>
      <c r="L396" s="899"/>
      <c r="M396" s="272"/>
      <c r="N396" s="826" t="str">
        <f t="shared" si="33"/>
        <v/>
      </c>
      <c r="O396" s="458"/>
      <c r="P396" s="534"/>
      <c r="Q396" s="479"/>
      <c r="R396" s="584"/>
      <c r="S396" s="585" t="str">
        <f t="shared" si="31"/>
        <v/>
      </c>
      <c r="T396" s="586"/>
      <c r="U396" s="587" t="str">
        <f t="shared" si="32"/>
        <v/>
      </c>
      <c r="V396" s="648"/>
      <c r="W396" s="746"/>
    </row>
    <row r="397" spans="2:38" ht="13.5" customHeight="1" x14ac:dyDescent="0.25">
      <c r="B397" s="401"/>
      <c r="D397" s="416">
        <f t="shared" si="30"/>
        <v>388</v>
      </c>
      <c r="E397" s="534"/>
      <c r="F397" s="534"/>
      <c r="G397" s="534"/>
      <c r="H397" s="479"/>
      <c r="I397" s="479"/>
      <c r="J397" s="479"/>
      <c r="K397" s="474"/>
      <c r="L397" s="899"/>
      <c r="M397" s="272"/>
      <c r="N397" s="826" t="str">
        <f t="shared" si="33"/>
        <v/>
      </c>
      <c r="O397" s="458"/>
      <c r="P397" s="534"/>
      <c r="Q397" s="479"/>
      <c r="R397" s="584"/>
      <c r="S397" s="585" t="str">
        <f t="shared" si="31"/>
        <v/>
      </c>
      <c r="T397" s="586"/>
      <c r="U397" s="587" t="str">
        <f t="shared" si="32"/>
        <v/>
      </c>
      <c r="V397" s="648"/>
      <c r="W397" s="746"/>
    </row>
    <row r="398" spans="2:38" ht="13.5" customHeight="1" x14ac:dyDescent="0.25">
      <c r="B398" s="401"/>
      <c r="D398" s="416">
        <f t="shared" si="30"/>
        <v>389</v>
      </c>
      <c r="E398" s="534"/>
      <c r="F398" s="534"/>
      <c r="G398" s="534"/>
      <c r="H398" s="479"/>
      <c r="I398" s="479"/>
      <c r="J398" s="479"/>
      <c r="K398" s="474"/>
      <c r="L398" s="899"/>
      <c r="M398" s="272"/>
      <c r="N398" s="826" t="str">
        <f t="shared" si="33"/>
        <v/>
      </c>
      <c r="O398" s="458"/>
      <c r="P398" s="534"/>
      <c r="Q398" s="479"/>
      <c r="R398" s="584"/>
      <c r="S398" s="585" t="str">
        <f t="shared" si="31"/>
        <v/>
      </c>
      <c r="T398" s="586"/>
      <c r="U398" s="587" t="str">
        <f t="shared" si="32"/>
        <v/>
      </c>
      <c r="V398" s="648"/>
      <c r="W398" s="746"/>
    </row>
    <row r="399" spans="2:38" ht="13.5" customHeight="1" x14ac:dyDescent="0.25">
      <c r="B399" s="401"/>
      <c r="D399" s="416">
        <f t="shared" si="30"/>
        <v>390</v>
      </c>
      <c r="E399" s="534"/>
      <c r="F399" s="534"/>
      <c r="G399" s="534"/>
      <c r="H399" s="479"/>
      <c r="I399" s="479"/>
      <c r="J399" s="479"/>
      <c r="K399" s="474"/>
      <c r="L399" s="899"/>
      <c r="M399" s="272"/>
      <c r="N399" s="826" t="str">
        <f t="shared" si="33"/>
        <v/>
      </c>
      <c r="O399" s="458"/>
      <c r="P399" s="534"/>
      <c r="Q399" s="479"/>
      <c r="R399" s="584"/>
      <c r="S399" s="585" t="str">
        <f t="shared" si="31"/>
        <v/>
      </c>
      <c r="T399" s="586"/>
      <c r="U399" s="587" t="str">
        <f t="shared" si="32"/>
        <v/>
      </c>
      <c r="V399" s="648"/>
      <c r="W399" s="746"/>
    </row>
    <row r="400" spans="2:38" ht="13.5" customHeight="1" x14ac:dyDescent="0.25">
      <c r="B400" s="401"/>
      <c r="D400" s="416">
        <f>D399+1</f>
        <v>391</v>
      </c>
      <c r="E400" s="534"/>
      <c r="F400" s="534"/>
      <c r="G400" s="534"/>
      <c r="H400" s="479"/>
      <c r="I400" s="479"/>
      <c r="J400" s="479"/>
      <c r="K400" s="474"/>
      <c r="L400" s="899"/>
      <c r="M400" s="272"/>
      <c r="N400" s="826" t="str">
        <f t="shared" si="33"/>
        <v/>
      </c>
      <c r="O400" s="458"/>
      <c r="P400" s="534"/>
      <c r="Q400" s="479"/>
      <c r="R400" s="584"/>
      <c r="S400" s="585" t="str">
        <f t="shared" si="31"/>
        <v/>
      </c>
      <c r="T400" s="586"/>
      <c r="U400" s="587" t="str">
        <f t="shared" si="32"/>
        <v/>
      </c>
      <c r="V400" s="648"/>
      <c r="W400" s="746"/>
      <c r="AL400" s="562"/>
    </row>
    <row r="401" spans="2:23" ht="13.5" customHeight="1" x14ac:dyDescent="0.25">
      <c r="B401" s="401"/>
      <c r="D401" s="416">
        <f t="shared" ref="D401:D429" si="34">D400+1</f>
        <v>392</v>
      </c>
      <c r="E401" s="534"/>
      <c r="F401" s="534"/>
      <c r="G401" s="534"/>
      <c r="H401" s="479"/>
      <c r="I401" s="479"/>
      <c r="J401" s="479"/>
      <c r="K401" s="474"/>
      <c r="L401" s="899"/>
      <c r="M401" s="272"/>
      <c r="N401" s="826" t="str">
        <f t="shared" si="33"/>
        <v/>
      </c>
      <c r="O401" s="458"/>
      <c r="P401" s="534"/>
      <c r="Q401" s="479"/>
      <c r="R401" s="584"/>
      <c r="S401" s="585" t="str">
        <f t="shared" si="31"/>
        <v/>
      </c>
      <c r="T401" s="586"/>
      <c r="U401" s="587" t="str">
        <f t="shared" si="32"/>
        <v/>
      </c>
      <c r="V401" s="648"/>
      <c r="W401" s="746"/>
    </row>
    <row r="402" spans="2:23" ht="13.5" customHeight="1" x14ac:dyDescent="0.25">
      <c r="B402" s="401"/>
      <c r="D402" s="416">
        <f t="shared" si="34"/>
        <v>393</v>
      </c>
      <c r="E402" s="534"/>
      <c r="F402" s="534"/>
      <c r="G402" s="534"/>
      <c r="H402" s="479"/>
      <c r="I402" s="479"/>
      <c r="J402" s="479"/>
      <c r="K402" s="474"/>
      <c r="L402" s="899"/>
      <c r="M402" s="272"/>
      <c r="N402" s="826" t="str">
        <f t="shared" si="33"/>
        <v/>
      </c>
      <c r="O402" s="458"/>
      <c r="P402" s="534"/>
      <c r="Q402" s="479"/>
      <c r="R402" s="584"/>
      <c r="S402" s="585" t="str">
        <f t="shared" si="31"/>
        <v/>
      </c>
      <c r="T402" s="586"/>
      <c r="U402" s="587" t="str">
        <f t="shared" si="32"/>
        <v/>
      </c>
      <c r="V402" s="648"/>
      <c r="W402" s="746"/>
    </row>
    <row r="403" spans="2:23" ht="13.5" customHeight="1" x14ac:dyDescent="0.25">
      <c r="B403" s="401"/>
      <c r="D403" s="416">
        <f t="shared" si="34"/>
        <v>394</v>
      </c>
      <c r="E403" s="534"/>
      <c r="F403" s="534"/>
      <c r="G403" s="534"/>
      <c r="H403" s="479"/>
      <c r="I403" s="479"/>
      <c r="J403" s="479"/>
      <c r="K403" s="474"/>
      <c r="L403" s="899"/>
      <c r="M403" s="272"/>
      <c r="N403" s="826" t="str">
        <f t="shared" si="33"/>
        <v/>
      </c>
      <c r="O403" s="458"/>
      <c r="P403" s="534"/>
      <c r="Q403" s="479"/>
      <c r="R403" s="584"/>
      <c r="S403" s="585" t="str">
        <f t="shared" si="31"/>
        <v/>
      </c>
      <c r="T403" s="586"/>
      <c r="U403" s="587" t="str">
        <f t="shared" si="32"/>
        <v/>
      </c>
      <c r="V403" s="648"/>
      <c r="W403" s="746"/>
    </row>
    <row r="404" spans="2:23" ht="13.5" customHeight="1" x14ac:dyDescent="0.25">
      <c r="B404" s="401"/>
      <c r="D404" s="416">
        <f t="shared" si="34"/>
        <v>395</v>
      </c>
      <c r="E404" s="534"/>
      <c r="F404" s="534"/>
      <c r="G404" s="534"/>
      <c r="H404" s="479"/>
      <c r="I404" s="479"/>
      <c r="J404" s="479"/>
      <c r="K404" s="474"/>
      <c r="L404" s="899"/>
      <c r="M404" s="272"/>
      <c r="N404" s="826" t="str">
        <f t="shared" si="33"/>
        <v/>
      </c>
      <c r="O404" s="458"/>
      <c r="P404" s="534"/>
      <c r="Q404" s="479"/>
      <c r="R404" s="584"/>
      <c r="S404" s="585" t="str">
        <f t="shared" si="31"/>
        <v/>
      </c>
      <c r="T404" s="586"/>
      <c r="U404" s="587" t="str">
        <f t="shared" si="32"/>
        <v/>
      </c>
      <c r="V404" s="648"/>
      <c r="W404" s="746"/>
    </row>
    <row r="405" spans="2:23" ht="13.5" customHeight="1" x14ac:dyDescent="0.25">
      <c r="B405" s="401"/>
      <c r="D405" s="416">
        <f t="shared" si="34"/>
        <v>396</v>
      </c>
      <c r="E405" s="534"/>
      <c r="F405" s="534"/>
      <c r="G405" s="534"/>
      <c r="H405" s="479"/>
      <c r="I405" s="479"/>
      <c r="J405" s="479"/>
      <c r="K405" s="474"/>
      <c r="L405" s="899"/>
      <c r="M405" s="272"/>
      <c r="N405" s="826" t="str">
        <f t="shared" si="33"/>
        <v/>
      </c>
      <c r="O405" s="458"/>
      <c r="P405" s="534"/>
      <c r="Q405" s="479"/>
      <c r="R405" s="584"/>
      <c r="S405" s="585" t="str">
        <f t="shared" si="31"/>
        <v/>
      </c>
      <c r="T405" s="586"/>
      <c r="U405" s="587" t="str">
        <f t="shared" si="32"/>
        <v/>
      </c>
      <c r="V405" s="648"/>
      <c r="W405" s="746"/>
    </row>
    <row r="406" spans="2:23" ht="13.5" customHeight="1" x14ac:dyDescent="0.25">
      <c r="B406" s="401"/>
      <c r="D406" s="416">
        <f t="shared" si="34"/>
        <v>397</v>
      </c>
      <c r="E406" s="534"/>
      <c r="F406" s="534"/>
      <c r="G406" s="534"/>
      <c r="H406" s="479"/>
      <c r="I406" s="479"/>
      <c r="J406" s="479"/>
      <c r="K406" s="474"/>
      <c r="L406" s="899"/>
      <c r="M406" s="272"/>
      <c r="N406" s="826" t="str">
        <f t="shared" si="33"/>
        <v/>
      </c>
      <c r="O406" s="458"/>
      <c r="P406" s="534"/>
      <c r="Q406" s="479"/>
      <c r="R406" s="584"/>
      <c r="S406" s="585" t="str">
        <f t="shared" si="31"/>
        <v/>
      </c>
      <c r="T406" s="586"/>
      <c r="U406" s="587" t="str">
        <f t="shared" si="32"/>
        <v/>
      </c>
      <c r="V406" s="648"/>
      <c r="W406" s="746"/>
    </row>
    <row r="407" spans="2:23" ht="13.5" customHeight="1" x14ac:dyDescent="0.25">
      <c r="B407" s="401"/>
      <c r="D407" s="416">
        <f t="shared" si="34"/>
        <v>398</v>
      </c>
      <c r="E407" s="534"/>
      <c r="F407" s="534"/>
      <c r="G407" s="534"/>
      <c r="H407" s="479"/>
      <c r="I407" s="479"/>
      <c r="J407" s="479"/>
      <c r="K407" s="474"/>
      <c r="L407" s="899"/>
      <c r="M407" s="272"/>
      <c r="N407" s="826" t="str">
        <f t="shared" si="33"/>
        <v/>
      </c>
      <c r="O407" s="458"/>
      <c r="P407" s="534"/>
      <c r="Q407" s="479"/>
      <c r="R407" s="584"/>
      <c r="S407" s="585" t="str">
        <f t="shared" si="31"/>
        <v/>
      </c>
      <c r="T407" s="586"/>
      <c r="U407" s="587" t="str">
        <f t="shared" si="32"/>
        <v/>
      </c>
      <c r="V407" s="648"/>
      <c r="W407" s="746"/>
    </row>
    <row r="408" spans="2:23" ht="13.5" customHeight="1" x14ac:dyDescent="0.25">
      <c r="B408" s="401"/>
      <c r="D408" s="416">
        <f t="shared" si="34"/>
        <v>399</v>
      </c>
      <c r="E408" s="534"/>
      <c r="F408" s="534"/>
      <c r="G408" s="534"/>
      <c r="H408" s="479"/>
      <c r="I408" s="479"/>
      <c r="J408" s="479"/>
      <c r="K408" s="474"/>
      <c r="L408" s="899"/>
      <c r="M408" s="272"/>
      <c r="N408" s="826" t="str">
        <f t="shared" si="33"/>
        <v/>
      </c>
      <c r="O408" s="458"/>
      <c r="P408" s="534"/>
      <c r="Q408" s="479"/>
      <c r="R408" s="584"/>
      <c r="S408" s="585" t="str">
        <f t="shared" si="31"/>
        <v/>
      </c>
      <c r="T408" s="586"/>
      <c r="U408" s="587" t="str">
        <f t="shared" si="32"/>
        <v/>
      </c>
      <c r="V408" s="648"/>
      <c r="W408" s="746"/>
    </row>
    <row r="409" spans="2:23" ht="13.5" customHeight="1" x14ac:dyDescent="0.25">
      <c r="B409" s="401"/>
      <c r="D409" s="416">
        <f t="shared" si="34"/>
        <v>400</v>
      </c>
      <c r="E409" s="534"/>
      <c r="F409" s="534"/>
      <c r="G409" s="534"/>
      <c r="H409" s="479"/>
      <c r="I409" s="479"/>
      <c r="J409" s="479"/>
      <c r="K409" s="474"/>
      <c r="L409" s="899"/>
      <c r="M409" s="272"/>
      <c r="N409" s="826" t="str">
        <f t="shared" si="33"/>
        <v/>
      </c>
      <c r="O409" s="458"/>
      <c r="P409" s="534"/>
      <c r="Q409" s="479"/>
      <c r="R409" s="584"/>
      <c r="S409" s="585" t="str">
        <f t="shared" si="31"/>
        <v/>
      </c>
      <c r="T409" s="586"/>
      <c r="U409" s="587" t="str">
        <f t="shared" si="32"/>
        <v/>
      </c>
      <c r="V409" s="648"/>
      <c r="W409" s="746"/>
    </row>
    <row r="410" spans="2:23" ht="13.5" customHeight="1" x14ac:dyDescent="0.25">
      <c r="B410" s="401"/>
      <c r="D410" s="416">
        <f t="shared" si="34"/>
        <v>401</v>
      </c>
      <c r="E410" s="534"/>
      <c r="F410" s="534"/>
      <c r="G410" s="534"/>
      <c r="H410" s="479"/>
      <c r="I410" s="479"/>
      <c r="J410" s="479"/>
      <c r="K410" s="474"/>
      <c r="L410" s="899"/>
      <c r="M410" s="272"/>
      <c r="N410" s="826" t="str">
        <f t="shared" si="33"/>
        <v/>
      </c>
      <c r="O410" s="458"/>
      <c r="P410" s="903"/>
      <c r="Q410" s="479"/>
      <c r="R410" s="584"/>
      <c r="S410" s="585" t="str">
        <f t="shared" si="31"/>
        <v/>
      </c>
      <c r="T410" s="586"/>
      <c r="U410" s="587" t="str">
        <f t="shared" si="32"/>
        <v/>
      </c>
      <c r="V410" s="648"/>
      <c r="W410" s="746"/>
    </row>
    <row r="411" spans="2:23" ht="13.5" customHeight="1" x14ac:dyDescent="0.25">
      <c r="B411" s="401"/>
      <c r="D411" s="416">
        <f t="shared" si="34"/>
        <v>402</v>
      </c>
      <c r="E411" s="534"/>
      <c r="F411" s="534"/>
      <c r="G411" s="534"/>
      <c r="H411" s="479"/>
      <c r="I411" s="479"/>
      <c r="J411" s="479"/>
      <c r="K411" s="474"/>
      <c r="L411" s="899"/>
      <c r="M411" s="272"/>
      <c r="N411" s="826" t="str">
        <f t="shared" si="33"/>
        <v/>
      </c>
      <c r="O411" s="458"/>
      <c r="P411" s="534"/>
      <c r="Q411" s="479"/>
      <c r="R411" s="584"/>
      <c r="S411" s="585" t="str">
        <f t="shared" si="31"/>
        <v/>
      </c>
      <c r="T411" s="586"/>
      <c r="U411" s="587" t="str">
        <f t="shared" si="32"/>
        <v/>
      </c>
      <c r="V411" s="648"/>
      <c r="W411" s="746"/>
    </row>
    <row r="412" spans="2:23" ht="13.5" customHeight="1" x14ac:dyDescent="0.25">
      <c r="B412" s="401"/>
      <c r="D412" s="416">
        <f t="shared" si="34"/>
        <v>403</v>
      </c>
      <c r="E412" s="534"/>
      <c r="F412" s="534"/>
      <c r="G412" s="534"/>
      <c r="H412" s="479"/>
      <c r="I412" s="479"/>
      <c r="J412" s="479"/>
      <c r="K412" s="474"/>
      <c r="L412" s="899"/>
      <c r="M412" s="272"/>
      <c r="N412" s="826" t="str">
        <f t="shared" si="33"/>
        <v/>
      </c>
      <c r="O412" s="458"/>
      <c r="P412" s="534"/>
      <c r="Q412" s="479"/>
      <c r="R412" s="584"/>
      <c r="S412" s="585" t="str">
        <f t="shared" si="31"/>
        <v/>
      </c>
      <c r="T412" s="586"/>
      <c r="U412" s="587" t="str">
        <f t="shared" si="32"/>
        <v/>
      </c>
      <c r="V412" s="648"/>
      <c r="W412" s="746"/>
    </row>
    <row r="413" spans="2:23" ht="13.5" customHeight="1" x14ac:dyDescent="0.25">
      <c r="B413" s="401"/>
      <c r="D413" s="416">
        <f t="shared" si="34"/>
        <v>404</v>
      </c>
      <c r="E413" s="534"/>
      <c r="F413" s="534"/>
      <c r="G413" s="534"/>
      <c r="H413" s="479"/>
      <c r="I413" s="479"/>
      <c r="J413" s="479"/>
      <c r="K413" s="474"/>
      <c r="L413" s="899"/>
      <c r="M413" s="272"/>
      <c r="N413" s="826" t="str">
        <f t="shared" si="33"/>
        <v/>
      </c>
      <c r="O413" s="458"/>
      <c r="P413" s="534"/>
      <c r="Q413" s="479"/>
      <c r="R413" s="584"/>
      <c r="S413" s="585" t="str">
        <f t="shared" si="31"/>
        <v/>
      </c>
      <c r="T413" s="586"/>
      <c r="U413" s="587" t="str">
        <f t="shared" si="32"/>
        <v/>
      </c>
      <c r="V413" s="648"/>
      <c r="W413" s="746"/>
    </row>
    <row r="414" spans="2:23" ht="13.5" customHeight="1" x14ac:dyDescent="0.25">
      <c r="B414" s="401"/>
      <c r="D414" s="416">
        <f t="shared" si="34"/>
        <v>405</v>
      </c>
      <c r="E414" s="534"/>
      <c r="F414" s="534"/>
      <c r="G414" s="534"/>
      <c r="H414" s="479"/>
      <c r="I414" s="479"/>
      <c r="J414" s="479"/>
      <c r="K414" s="474"/>
      <c r="L414" s="899"/>
      <c r="M414" s="272"/>
      <c r="N414" s="826" t="str">
        <f t="shared" si="33"/>
        <v/>
      </c>
      <c r="O414" s="458"/>
      <c r="P414" s="534"/>
      <c r="Q414" s="479"/>
      <c r="R414" s="584"/>
      <c r="S414" s="585" t="str">
        <f t="shared" si="31"/>
        <v/>
      </c>
      <c r="T414" s="586"/>
      <c r="U414" s="587" t="str">
        <f t="shared" si="32"/>
        <v/>
      </c>
      <c r="V414" s="648"/>
      <c r="W414" s="746"/>
    </row>
    <row r="415" spans="2:23" ht="13.5" customHeight="1" x14ac:dyDescent="0.25">
      <c r="B415" s="401"/>
      <c r="D415" s="416">
        <f t="shared" si="34"/>
        <v>406</v>
      </c>
      <c r="E415" s="534"/>
      <c r="F415" s="534"/>
      <c r="G415" s="534"/>
      <c r="H415" s="479"/>
      <c r="I415" s="479"/>
      <c r="J415" s="479"/>
      <c r="K415" s="474"/>
      <c r="L415" s="899"/>
      <c r="M415" s="272"/>
      <c r="N415" s="826" t="str">
        <f t="shared" si="33"/>
        <v/>
      </c>
      <c r="O415" s="458"/>
      <c r="P415" s="534"/>
      <c r="Q415" s="479"/>
      <c r="R415" s="584"/>
      <c r="S415" s="585" t="str">
        <f t="shared" si="31"/>
        <v/>
      </c>
      <c r="T415" s="586"/>
      <c r="U415" s="587" t="str">
        <f t="shared" si="32"/>
        <v/>
      </c>
      <c r="V415" s="648"/>
      <c r="W415" s="746"/>
    </row>
    <row r="416" spans="2:23" ht="13.5" customHeight="1" x14ac:dyDescent="0.25">
      <c r="B416" s="401"/>
      <c r="D416" s="416">
        <f t="shared" si="34"/>
        <v>407</v>
      </c>
      <c r="E416" s="534"/>
      <c r="F416" s="534"/>
      <c r="G416" s="534"/>
      <c r="H416" s="479"/>
      <c r="I416" s="479"/>
      <c r="J416" s="479"/>
      <c r="K416" s="474"/>
      <c r="L416" s="899"/>
      <c r="M416" s="272"/>
      <c r="N416" s="826" t="str">
        <f t="shared" si="33"/>
        <v/>
      </c>
      <c r="O416" s="458"/>
      <c r="P416" s="534"/>
      <c r="Q416" s="479"/>
      <c r="R416" s="584"/>
      <c r="S416" s="585" t="str">
        <f t="shared" si="31"/>
        <v/>
      </c>
      <c r="T416" s="586"/>
      <c r="U416" s="587" t="str">
        <f t="shared" si="32"/>
        <v/>
      </c>
      <c r="V416" s="648"/>
      <c r="W416" s="746"/>
    </row>
    <row r="417" spans="2:38" ht="13.5" customHeight="1" x14ac:dyDescent="0.25">
      <c r="B417" s="401"/>
      <c r="D417" s="416">
        <f t="shared" si="34"/>
        <v>408</v>
      </c>
      <c r="E417" s="534"/>
      <c r="F417" s="534"/>
      <c r="G417" s="534"/>
      <c r="H417" s="479"/>
      <c r="I417" s="479"/>
      <c r="J417" s="479"/>
      <c r="K417" s="474"/>
      <c r="L417" s="899"/>
      <c r="M417" s="272"/>
      <c r="N417" s="826" t="str">
        <f t="shared" si="33"/>
        <v/>
      </c>
      <c r="O417" s="458"/>
      <c r="P417" s="534"/>
      <c r="Q417" s="479"/>
      <c r="R417" s="584"/>
      <c r="S417" s="585" t="str">
        <f t="shared" si="31"/>
        <v/>
      </c>
      <c r="T417" s="586"/>
      <c r="U417" s="587" t="str">
        <f t="shared" si="32"/>
        <v/>
      </c>
      <c r="V417" s="648"/>
      <c r="W417" s="746"/>
    </row>
    <row r="418" spans="2:38" ht="13.5" customHeight="1" x14ac:dyDescent="0.25">
      <c r="B418" s="401"/>
      <c r="D418" s="416">
        <f t="shared" si="34"/>
        <v>409</v>
      </c>
      <c r="E418" s="534"/>
      <c r="F418" s="534"/>
      <c r="G418" s="534"/>
      <c r="H418" s="479"/>
      <c r="I418" s="479"/>
      <c r="J418" s="479"/>
      <c r="K418" s="474"/>
      <c r="L418" s="899"/>
      <c r="M418" s="272"/>
      <c r="N418" s="826" t="str">
        <f t="shared" si="33"/>
        <v/>
      </c>
      <c r="O418" s="458"/>
      <c r="P418" s="534"/>
      <c r="Q418" s="479"/>
      <c r="R418" s="584"/>
      <c r="S418" s="585" t="str">
        <f t="shared" si="31"/>
        <v/>
      </c>
      <c r="T418" s="586"/>
      <c r="U418" s="587" t="str">
        <f t="shared" si="32"/>
        <v/>
      </c>
      <c r="V418" s="648"/>
      <c r="W418" s="746"/>
    </row>
    <row r="419" spans="2:38" ht="13.5" customHeight="1" x14ac:dyDescent="0.25">
      <c r="B419" s="401"/>
      <c r="D419" s="416">
        <f t="shared" si="34"/>
        <v>410</v>
      </c>
      <c r="E419" s="534"/>
      <c r="F419" s="534"/>
      <c r="G419" s="534"/>
      <c r="H419" s="479"/>
      <c r="I419" s="479"/>
      <c r="J419" s="479"/>
      <c r="K419" s="474"/>
      <c r="L419" s="899"/>
      <c r="M419" s="272"/>
      <c r="N419" s="826" t="str">
        <f t="shared" si="33"/>
        <v/>
      </c>
      <c r="O419" s="458"/>
      <c r="P419" s="534"/>
      <c r="Q419" s="479"/>
      <c r="R419" s="584"/>
      <c r="S419" s="585" t="str">
        <f t="shared" si="31"/>
        <v/>
      </c>
      <c r="T419" s="586"/>
      <c r="U419" s="587" t="str">
        <f t="shared" si="32"/>
        <v/>
      </c>
      <c r="V419" s="648"/>
      <c r="W419" s="746"/>
    </row>
    <row r="420" spans="2:38" ht="13.5" customHeight="1" x14ac:dyDescent="0.25">
      <c r="B420" s="401"/>
      <c r="D420" s="416">
        <f t="shared" si="34"/>
        <v>411</v>
      </c>
      <c r="E420" s="534"/>
      <c r="F420" s="534"/>
      <c r="G420" s="534"/>
      <c r="H420" s="479"/>
      <c r="I420" s="479"/>
      <c r="J420" s="479"/>
      <c r="K420" s="474"/>
      <c r="L420" s="899"/>
      <c r="M420" s="272"/>
      <c r="N420" s="826" t="str">
        <f t="shared" si="33"/>
        <v/>
      </c>
      <c r="O420" s="458"/>
      <c r="P420" s="534"/>
      <c r="Q420" s="479"/>
      <c r="R420" s="584"/>
      <c r="S420" s="585" t="str">
        <f t="shared" si="31"/>
        <v/>
      </c>
      <c r="T420" s="586"/>
      <c r="U420" s="587" t="str">
        <f t="shared" si="32"/>
        <v/>
      </c>
      <c r="V420" s="648"/>
      <c r="W420" s="746"/>
    </row>
    <row r="421" spans="2:38" ht="13.5" customHeight="1" x14ac:dyDescent="0.25">
      <c r="B421" s="401"/>
      <c r="D421" s="416">
        <f t="shared" si="34"/>
        <v>412</v>
      </c>
      <c r="E421" s="534"/>
      <c r="F421" s="534"/>
      <c r="G421" s="534"/>
      <c r="H421" s="479"/>
      <c r="I421" s="479"/>
      <c r="J421" s="479"/>
      <c r="K421" s="474"/>
      <c r="L421" s="899"/>
      <c r="M421" s="272"/>
      <c r="N421" s="826" t="str">
        <f t="shared" si="33"/>
        <v/>
      </c>
      <c r="O421" s="458"/>
      <c r="P421" s="534"/>
      <c r="Q421" s="479"/>
      <c r="R421" s="584"/>
      <c r="S421" s="585" t="str">
        <f t="shared" si="31"/>
        <v/>
      </c>
      <c r="T421" s="586"/>
      <c r="U421" s="587" t="str">
        <f t="shared" si="32"/>
        <v/>
      </c>
      <c r="V421" s="648"/>
      <c r="W421" s="746"/>
    </row>
    <row r="422" spans="2:38" ht="13.5" customHeight="1" x14ac:dyDescent="0.25">
      <c r="B422" s="401"/>
      <c r="D422" s="416">
        <f t="shared" si="34"/>
        <v>413</v>
      </c>
      <c r="E422" s="534"/>
      <c r="F422" s="534"/>
      <c r="G422" s="534"/>
      <c r="H422" s="479"/>
      <c r="I422" s="479"/>
      <c r="J422" s="479"/>
      <c r="K422" s="474"/>
      <c r="L422" s="899"/>
      <c r="M422" s="272"/>
      <c r="N422" s="826" t="str">
        <f t="shared" si="33"/>
        <v/>
      </c>
      <c r="O422" s="458"/>
      <c r="P422" s="534"/>
      <c r="Q422" s="479"/>
      <c r="R422" s="584"/>
      <c r="S422" s="585" t="str">
        <f t="shared" si="31"/>
        <v/>
      </c>
      <c r="T422" s="586"/>
      <c r="U422" s="587" t="str">
        <f t="shared" si="32"/>
        <v/>
      </c>
      <c r="V422" s="648"/>
      <c r="W422" s="746"/>
    </row>
    <row r="423" spans="2:38" ht="13.5" customHeight="1" x14ac:dyDescent="0.25">
      <c r="B423" s="401"/>
      <c r="D423" s="416">
        <f t="shared" si="34"/>
        <v>414</v>
      </c>
      <c r="E423" s="534"/>
      <c r="F423" s="534"/>
      <c r="G423" s="534"/>
      <c r="H423" s="479"/>
      <c r="I423" s="479"/>
      <c r="J423" s="479"/>
      <c r="K423" s="474"/>
      <c r="L423" s="899"/>
      <c r="M423" s="272"/>
      <c r="N423" s="826" t="str">
        <f t="shared" si="33"/>
        <v/>
      </c>
      <c r="O423" s="458"/>
      <c r="P423" s="534"/>
      <c r="Q423" s="479"/>
      <c r="R423" s="584"/>
      <c r="S423" s="585" t="str">
        <f t="shared" si="31"/>
        <v/>
      </c>
      <c r="T423" s="586"/>
      <c r="U423" s="587" t="str">
        <f t="shared" si="32"/>
        <v/>
      </c>
      <c r="V423" s="648"/>
      <c r="W423" s="746"/>
    </row>
    <row r="424" spans="2:38" ht="13.5" customHeight="1" x14ac:dyDescent="0.25">
      <c r="B424" s="401"/>
      <c r="D424" s="416">
        <f t="shared" si="34"/>
        <v>415</v>
      </c>
      <c r="E424" s="534"/>
      <c r="F424" s="534"/>
      <c r="G424" s="534"/>
      <c r="H424" s="479"/>
      <c r="I424" s="479"/>
      <c r="J424" s="479"/>
      <c r="K424" s="474"/>
      <c r="L424" s="899"/>
      <c r="M424" s="272"/>
      <c r="N424" s="826" t="str">
        <f t="shared" si="33"/>
        <v/>
      </c>
      <c r="O424" s="458"/>
      <c r="P424" s="534"/>
      <c r="Q424" s="479"/>
      <c r="R424" s="584"/>
      <c r="S424" s="585" t="str">
        <f t="shared" si="31"/>
        <v/>
      </c>
      <c r="T424" s="586"/>
      <c r="U424" s="587" t="str">
        <f t="shared" si="32"/>
        <v/>
      </c>
      <c r="V424" s="648"/>
      <c r="W424" s="746"/>
    </row>
    <row r="425" spans="2:38" ht="13.5" customHeight="1" x14ac:dyDescent="0.25">
      <c r="B425" s="401"/>
      <c r="D425" s="416">
        <f t="shared" si="34"/>
        <v>416</v>
      </c>
      <c r="E425" s="534"/>
      <c r="F425" s="534"/>
      <c r="G425" s="534"/>
      <c r="H425" s="479"/>
      <c r="I425" s="479"/>
      <c r="J425" s="479"/>
      <c r="K425" s="474"/>
      <c r="L425" s="899"/>
      <c r="M425" s="272"/>
      <c r="N425" s="826" t="str">
        <f t="shared" si="33"/>
        <v/>
      </c>
      <c r="O425" s="458"/>
      <c r="P425" s="534"/>
      <c r="Q425" s="479"/>
      <c r="R425" s="584"/>
      <c r="S425" s="585" t="str">
        <f t="shared" si="31"/>
        <v/>
      </c>
      <c r="T425" s="586"/>
      <c r="U425" s="587" t="str">
        <f t="shared" si="32"/>
        <v/>
      </c>
      <c r="V425" s="648"/>
      <c r="W425" s="746"/>
    </row>
    <row r="426" spans="2:38" ht="13.5" customHeight="1" x14ac:dyDescent="0.25">
      <c r="B426" s="401"/>
      <c r="D426" s="416">
        <f t="shared" si="34"/>
        <v>417</v>
      </c>
      <c r="E426" s="534"/>
      <c r="F426" s="534"/>
      <c r="G426" s="534"/>
      <c r="H426" s="479"/>
      <c r="I426" s="479"/>
      <c r="J426" s="479"/>
      <c r="K426" s="474"/>
      <c r="L426" s="899"/>
      <c r="M426" s="272"/>
      <c r="N426" s="826" t="str">
        <f t="shared" si="33"/>
        <v/>
      </c>
      <c r="O426" s="458"/>
      <c r="P426" s="534"/>
      <c r="Q426" s="479"/>
      <c r="R426" s="584"/>
      <c r="S426" s="585" t="str">
        <f t="shared" si="31"/>
        <v/>
      </c>
      <c r="T426" s="586"/>
      <c r="U426" s="587" t="str">
        <f t="shared" si="32"/>
        <v/>
      </c>
      <c r="V426" s="648"/>
      <c r="W426" s="746"/>
    </row>
    <row r="427" spans="2:38" ht="13.5" customHeight="1" x14ac:dyDescent="0.25">
      <c r="B427" s="401"/>
      <c r="D427" s="416">
        <f t="shared" si="34"/>
        <v>418</v>
      </c>
      <c r="E427" s="534"/>
      <c r="F427" s="534"/>
      <c r="G427" s="534"/>
      <c r="H427" s="479"/>
      <c r="I427" s="479"/>
      <c r="J427" s="479"/>
      <c r="K427" s="474"/>
      <c r="L427" s="899"/>
      <c r="M427" s="272"/>
      <c r="N427" s="826" t="str">
        <f t="shared" si="33"/>
        <v/>
      </c>
      <c r="O427" s="458"/>
      <c r="P427" s="534"/>
      <c r="Q427" s="479"/>
      <c r="R427" s="584"/>
      <c r="S427" s="585" t="str">
        <f t="shared" si="31"/>
        <v/>
      </c>
      <c r="T427" s="586"/>
      <c r="U427" s="587" t="str">
        <f t="shared" si="32"/>
        <v/>
      </c>
      <c r="V427" s="648"/>
      <c r="W427" s="746"/>
    </row>
    <row r="428" spans="2:38" ht="13.5" customHeight="1" x14ac:dyDescent="0.25">
      <c r="B428" s="401"/>
      <c r="D428" s="416">
        <f t="shared" si="34"/>
        <v>419</v>
      </c>
      <c r="E428" s="534"/>
      <c r="F428" s="534"/>
      <c r="G428" s="534"/>
      <c r="H428" s="479"/>
      <c r="I428" s="479"/>
      <c r="J428" s="479"/>
      <c r="K428" s="474"/>
      <c r="L428" s="899"/>
      <c r="M428" s="272"/>
      <c r="N428" s="826" t="str">
        <f t="shared" si="33"/>
        <v/>
      </c>
      <c r="O428" s="458"/>
      <c r="P428" s="534"/>
      <c r="Q428" s="479"/>
      <c r="R428" s="584"/>
      <c r="S428" s="585" t="str">
        <f t="shared" si="31"/>
        <v/>
      </c>
      <c r="T428" s="586"/>
      <c r="U428" s="587" t="str">
        <f t="shared" si="32"/>
        <v/>
      </c>
      <c r="V428" s="648"/>
      <c r="W428" s="746"/>
    </row>
    <row r="429" spans="2:38" ht="13.5" customHeight="1" x14ac:dyDescent="0.25">
      <c r="B429" s="401"/>
      <c r="D429" s="416">
        <f t="shared" si="34"/>
        <v>420</v>
      </c>
      <c r="E429" s="534"/>
      <c r="F429" s="534"/>
      <c r="G429" s="534"/>
      <c r="H429" s="479"/>
      <c r="I429" s="479"/>
      <c r="J429" s="479"/>
      <c r="K429" s="474"/>
      <c r="L429" s="899"/>
      <c r="M429" s="272"/>
      <c r="N429" s="826" t="str">
        <f t="shared" si="33"/>
        <v/>
      </c>
      <c r="O429" s="458"/>
      <c r="P429" s="534"/>
      <c r="Q429" s="479"/>
      <c r="R429" s="584"/>
      <c r="S429" s="585" t="str">
        <f t="shared" si="31"/>
        <v/>
      </c>
      <c r="T429" s="586"/>
      <c r="U429" s="587" t="str">
        <f t="shared" si="32"/>
        <v/>
      </c>
      <c r="V429" s="648"/>
      <c r="W429" s="746"/>
    </row>
    <row r="430" spans="2:38" ht="13.5" customHeight="1" x14ac:dyDescent="0.25">
      <c r="B430" s="401"/>
      <c r="D430" s="416">
        <f>D429+1</f>
        <v>421</v>
      </c>
      <c r="E430" s="534"/>
      <c r="F430" s="534"/>
      <c r="G430" s="534"/>
      <c r="H430" s="479"/>
      <c r="I430" s="479"/>
      <c r="J430" s="479"/>
      <c r="K430" s="474"/>
      <c r="L430" s="899"/>
      <c r="M430" s="272"/>
      <c r="N430" s="826" t="str">
        <f t="shared" si="33"/>
        <v/>
      </c>
      <c r="O430" s="458"/>
      <c r="P430" s="534"/>
      <c r="Q430" s="479"/>
      <c r="R430" s="584"/>
      <c r="S430" s="585" t="str">
        <f t="shared" si="31"/>
        <v/>
      </c>
      <c r="T430" s="586"/>
      <c r="U430" s="587" t="str">
        <f t="shared" si="32"/>
        <v/>
      </c>
      <c r="V430" s="648"/>
      <c r="W430" s="746"/>
      <c r="AL430" s="562"/>
    </row>
    <row r="431" spans="2:38" ht="13.5" customHeight="1" x14ac:dyDescent="0.25">
      <c r="B431" s="401"/>
      <c r="D431" s="416">
        <f t="shared" ref="D431:D459" si="35">D430+1</f>
        <v>422</v>
      </c>
      <c r="E431" s="534"/>
      <c r="F431" s="534"/>
      <c r="G431" s="534"/>
      <c r="H431" s="479"/>
      <c r="I431" s="479"/>
      <c r="J431" s="479"/>
      <c r="K431" s="474"/>
      <c r="L431" s="899"/>
      <c r="M431" s="272"/>
      <c r="N431" s="826" t="str">
        <f t="shared" si="33"/>
        <v/>
      </c>
      <c r="O431" s="458"/>
      <c r="P431" s="534"/>
      <c r="Q431" s="479"/>
      <c r="R431" s="584"/>
      <c r="S431" s="585" t="str">
        <f t="shared" si="31"/>
        <v/>
      </c>
      <c r="T431" s="586"/>
      <c r="U431" s="587" t="str">
        <f t="shared" si="32"/>
        <v/>
      </c>
      <c r="V431" s="648"/>
      <c r="W431" s="746"/>
    </row>
    <row r="432" spans="2:38" ht="13.5" customHeight="1" x14ac:dyDescent="0.25">
      <c r="B432" s="401"/>
      <c r="D432" s="416">
        <f t="shared" si="35"/>
        <v>423</v>
      </c>
      <c r="E432" s="534"/>
      <c r="F432" s="534"/>
      <c r="G432" s="534"/>
      <c r="H432" s="479"/>
      <c r="I432" s="479"/>
      <c r="J432" s="479"/>
      <c r="K432" s="474"/>
      <c r="L432" s="899"/>
      <c r="M432" s="272"/>
      <c r="N432" s="826" t="str">
        <f t="shared" si="33"/>
        <v/>
      </c>
      <c r="O432" s="458"/>
      <c r="P432" s="534"/>
      <c r="Q432" s="479"/>
      <c r="R432" s="584"/>
      <c r="S432" s="585" t="str">
        <f t="shared" si="31"/>
        <v/>
      </c>
      <c r="T432" s="586"/>
      <c r="U432" s="587" t="str">
        <f t="shared" si="32"/>
        <v/>
      </c>
      <c r="V432" s="648"/>
      <c r="W432" s="746"/>
    </row>
    <row r="433" spans="2:23" ht="13.5" customHeight="1" x14ac:dyDescent="0.25">
      <c r="B433" s="401"/>
      <c r="D433" s="416">
        <f t="shared" si="35"/>
        <v>424</v>
      </c>
      <c r="E433" s="534"/>
      <c r="F433" s="534"/>
      <c r="G433" s="534"/>
      <c r="H433" s="479"/>
      <c r="I433" s="479"/>
      <c r="J433" s="479"/>
      <c r="K433" s="474"/>
      <c r="L433" s="899"/>
      <c r="M433" s="272"/>
      <c r="N433" s="826" t="str">
        <f t="shared" si="33"/>
        <v/>
      </c>
      <c r="O433" s="458"/>
      <c r="P433" s="534"/>
      <c r="Q433" s="479"/>
      <c r="R433" s="584"/>
      <c r="S433" s="585" t="str">
        <f t="shared" si="31"/>
        <v/>
      </c>
      <c r="T433" s="586"/>
      <c r="U433" s="587" t="str">
        <f t="shared" si="32"/>
        <v/>
      </c>
      <c r="V433" s="648"/>
      <c r="W433" s="746"/>
    </row>
    <row r="434" spans="2:23" ht="13.5" customHeight="1" x14ac:dyDescent="0.25">
      <c r="B434" s="401"/>
      <c r="D434" s="416">
        <f t="shared" si="35"/>
        <v>425</v>
      </c>
      <c r="E434" s="534"/>
      <c r="F434" s="534"/>
      <c r="G434" s="534"/>
      <c r="H434" s="479"/>
      <c r="I434" s="479"/>
      <c r="J434" s="479"/>
      <c r="K434" s="474"/>
      <c r="L434" s="899"/>
      <c r="M434" s="272"/>
      <c r="N434" s="826" t="str">
        <f t="shared" si="33"/>
        <v/>
      </c>
      <c r="O434" s="458"/>
      <c r="P434" s="534"/>
      <c r="Q434" s="479"/>
      <c r="R434" s="584"/>
      <c r="S434" s="585" t="str">
        <f t="shared" si="31"/>
        <v/>
      </c>
      <c r="T434" s="586"/>
      <c r="U434" s="587" t="str">
        <f t="shared" si="32"/>
        <v/>
      </c>
      <c r="V434" s="648"/>
      <c r="W434" s="746"/>
    </row>
    <row r="435" spans="2:23" ht="13.5" customHeight="1" x14ac:dyDescent="0.25">
      <c r="B435" s="401"/>
      <c r="D435" s="416">
        <f t="shared" si="35"/>
        <v>426</v>
      </c>
      <c r="E435" s="534"/>
      <c r="F435" s="534"/>
      <c r="G435" s="534"/>
      <c r="H435" s="479"/>
      <c r="I435" s="479"/>
      <c r="J435" s="479"/>
      <c r="K435" s="474"/>
      <c r="L435" s="899"/>
      <c r="M435" s="272"/>
      <c r="N435" s="826" t="str">
        <f t="shared" si="33"/>
        <v/>
      </c>
      <c r="O435" s="458"/>
      <c r="P435" s="534"/>
      <c r="Q435" s="479"/>
      <c r="R435" s="584"/>
      <c r="S435" s="585" t="str">
        <f t="shared" si="31"/>
        <v/>
      </c>
      <c r="T435" s="586"/>
      <c r="U435" s="587" t="str">
        <f t="shared" si="32"/>
        <v/>
      </c>
      <c r="V435" s="648"/>
      <c r="W435" s="746"/>
    </row>
    <row r="436" spans="2:23" ht="13.5" customHeight="1" x14ac:dyDescent="0.25">
      <c r="B436" s="401"/>
      <c r="D436" s="416">
        <f t="shared" si="35"/>
        <v>427</v>
      </c>
      <c r="E436" s="534"/>
      <c r="F436" s="534"/>
      <c r="G436" s="534"/>
      <c r="H436" s="479"/>
      <c r="I436" s="479"/>
      <c r="J436" s="479"/>
      <c r="K436" s="474"/>
      <c r="L436" s="899"/>
      <c r="M436" s="272"/>
      <c r="N436" s="826" t="str">
        <f t="shared" si="33"/>
        <v/>
      </c>
      <c r="O436" s="458"/>
      <c r="P436" s="534"/>
      <c r="Q436" s="479"/>
      <c r="R436" s="584"/>
      <c r="S436" s="585" t="str">
        <f t="shared" si="31"/>
        <v/>
      </c>
      <c r="T436" s="586"/>
      <c r="U436" s="587" t="str">
        <f t="shared" si="32"/>
        <v/>
      </c>
      <c r="V436" s="648"/>
      <c r="W436" s="746"/>
    </row>
    <row r="437" spans="2:23" ht="13.5" customHeight="1" x14ac:dyDescent="0.25">
      <c r="B437" s="401"/>
      <c r="D437" s="416">
        <f t="shared" si="35"/>
        <v>428</v>
      </c>
      <c r="E437" s="534"/>
      <c r="F437" s="534"/>
      <c r="G437" s="534"/>
      <c r="H437" s="479"/>
      <c r="I437" s="479"/>
      <c r="J437" s="479"/>
      <c r="K437" s="474"/>
      <c r="L437" s="899"/>
      <c r="M437" s="272"/>
      <c r="N437" s="826" t="str">
        <f t="shared" si="33"/>
        <v/>
      </c>
      <c r="O437" s="458"/>
      <c r="P437" s="534"/>
      <c r="Q437" s="479"/>
      <c r="R437" s="584"/>
      <c r="S437" s="585" t="str">
        <f t="shared" si="31"/>
        <v/>
      </c>
      <c r="T437" s="586"/>
      <c r="U437" s="587" t="str">
        <f t="shared" si="32"/>
        <v/>
      </c>
      <c r="V437" s="648"/>
      <c r="W437" s="746"/>
    </row>
    <row r="438" spans="2:23" ht="13.5" customHeight="1" x14ac:dyDescent="0.25">
      <c r="B438" s="401"/>
      <c r="D438" s="416">
        <f t="shared" si="35"/>
        <v>429</v>
      </c>
      <c r="E438" s="534"/>
      <c r="F438" s="534"/>
      <c r="G438" s="534"/>
      <c r="H438" s="479"/>
      <c r="I438" s="479"/>
      <c r="J438" s="479"/>
      <c r="K438" s="474"/>
      <c r="L438" s="899"/>
      <c r="M438" s="272"/>
      <c r="N438" s="826" t="str">
        <f t="shared" si="33"/>
        <v/>
      </c>
      <c r="O438" s="458"/>
      <c r="P438" s="534"/>
      <c r="Q438" s="479"/>
      <c r="R438" s="584"/>
      <c r="S438" s="585" t="str">
        <f t="shared" si="31"/>
        <v/>
      </c>
      <c r="T438" s="586"/>
      <c r="U438" s="587" t="str">
        <f t="shared" si="32"/>
        <v/>
      </c>
      <c r="V438" s="648"/>
      <c r="W438" s="746"/>
    </row>
    <row r="439" spans="2:23" ht="13.5" customHeight="1" x14ac:dyDescent="0.25">
      <c r="B439" s="401"/>
      <c r="D439" s="416">
        <f t="shared" si="35"/>
        <v>430</v>
      </c>
      <c r="E439" s="534"/>
      <c r="F439" s="534"/>
      <c r="G439" s="534"/>
      <c r="H439" s="479"/>
      <c r="I439" s="479"/>
      <c r="J439" s="479"/>
      <c r="K439" s="474"/>
      <c r="L439" s="899"/>
      <c r="M439" s="272"/>
      <c r="N439" s="826" t="str">
        <f t="shared" si="33"/>
        <v/>
      </c>
      <c r="O439" s="458"/>
      <c r="P439" s="534"/>
      <c r="Q439" s="479"/>
      <c r="R439" s="584"/>
      <c r="S439" s="585" t="str">
        <f t="shared" si="31"/>
        <v/>
      </c>
      <c r="T439" s="586"/>
      <c r="U439" s="587" t="str">
        <f t="shared" si="32"/>
        <v/>
      </c>
      <c r="V439" s="648"/>
      <c r="W439" s="746"/>
    </row>
    <row r="440" spans="2:23" ht="13.5" customHeight="1" x14ac:dyDescent="0.25">
      <c r="B440" s="401"/>
      <c r="D440" s="416">
        <f t="shared" si="35"/>
        <v>431</v>
      </c>
      <c r="E440" s="534"/>
      <c r="F440" s="534"/>
      <c r="G440" s="534"/>
      <c r="H440" s="479"/>
      <c r="I440" s="479"/>
      <c r="J440" s="479"/>
      <c r="K440" s="474"/>
      <c r="L440" s="899"/>
      <c r="M440" s="272"/>
      <c r="N440" s="826" t="str">
        <f t="shared" si="33"/>
        <v/>
      </c>
      <c r="O440" s="458"/>
      <c r="P440" s="903"/>
      <c r="Q440" s="479"/>
      <c r="R440" s="584"/>
      <c r="S440" s="585" t="str">
        <f t="shared" si="31"/>
        <v/>
      </c>
      <c r="T440" s="586"/>
      <c r="U440" s="587" t="str">
        <f t="shared" si="32"/>
        <v/>
      </c>
      <c r="V440" s="648"/>
      <c r="W440" s="746"/>
    </row>
    <row r="441" spans="2:23" ht="13.5" customHeight="1" x14ac:dyDescent="0.25">
      <c r="B441" s="401"/>
      <c r="D441" s="416">
        <f t="shared" si="35"/>
        <v>432</v>
      </c>
      <c r="E441" s="534"/>
      <c r="F441" s="534"/>
      <c r="G441" s="534"/>
      <c r="H441" s="479"/>
      <c r="I441" s="479"/>
      <c r="J441" s="479"/>
      <c r="K441" s="474"/>
      <c r="L441" s="899"/>
      <c r="M441" s="272"/>
      <c r="N441" s="826" t="str">
        <f t="shared" si="33"/>
        <v/>
      </c>
      <c r="O441" s="458"/>
      <c r="P441" s="534"/>
      <c r="Q441" s="479"/>
      <c r="R441" s="584"/>
      <c r="S441" s="585" t="str">
        <f t="shared" si="31"/>
        <v/>
      </c>
      <c r="T441" s="586"/>
      <c r="U441" s="587" t="str">
        <f t="shared" si="32"/>
        <v/>
      </c>
      <c r="V441" s="648"/>
      <c r="W441" s="746"/>
    </row>
    <row r="442" spans="2:23" ht="13.5" customHeight="1" x14ac:dyDescent="0.25">
      <c r="B442" s="401"/>
      <c r="D442" s="416">
        <f t="shared" si="35"/>
        <v>433</v>
      </c>
      <c r="E442" s="534"/>
      <c r="F442" s="534"/>
      <c r="G442" s="534"/>
      <c r="H442" s="479"/>
      <c r="I442" s="479"/>
      <c r="J442" s="479"/>
      <c r="K442" s="474"/>
      <c r="L442" s="899"/>
      <c r="M442" s="272"/>
      <c r="N442" s="826" t="str">
        <f t="shared" si="33"/>
        <v/>
      </c>
      <c r="O442" s="458"/>
      <c r="P442" s="534"/>
      <c r="Q442" s="479"/>
      <c r="R442" s="584"/>
      <c r="S442" s="585" t="str">
        <f t="shared" si="31"/>
        <v/>
      </c>
      <c r="T442" s="586"/>
      <c r="U442" s="587" t="str">
        <f t="shared" si="32"/>
        <v/>
      </c>
      <c r="V442" s="648"/>
      <c r="W442" s="746"/>
    </row>
    <row r="443" spans="2:23" ht="13.5" customHeight="1" x14ac:dyDescent="0.25">
      <c r="B443" s="401"/>
      <c r="D443" s="416">
        <f t="shared" si="35"/>
        <v>434</v>
      </c>
      <c r="E443" s="534"/>
      <c r="F443" s="534"/>
      <c r="G443" s="534"/>
      <c r="H443" s="479"/>
      <c r="I443" s="479"/>
      <c r="J443" s="479"/>
      <c r="K443" s="474"/>
      <c r="L443" s="899"/>
      <c r="M443" s="272"/>
      <c r="N443" s="826" t="str">
        <f t="shared" si="33"/>
        <v/>
      </c>
      <c r="O443" s="458"/>
      <c r="P443" s="534"/>
      <c r="Q443" s="479"/>
      <c r="R443" s="584"/>
      <c r="S443" s="585" t="str">
        <f t="shared" si="31"/>
        <v/>
      </c>
      <c r="T443" s="586"/>
      <c r="U443" s="587" t="str">
        <f t="shared" si="32"/>
        <v/>
      </c>
      <c r="V443" s="648"/>
      <c r="W443" s="746"/>
    </row>
    <row r="444" spans="2:23" ht="13.5" customHeight="1" x14ac:dyDescent="0.25">
      <c r="B444" s="401"/>
      <c r="D444" s="416">
        <f t="shared" si="35"/>
        <v>435</v>
      </c>
      <c r="E444" s="534"/>
      <c r="F444" s="534"/>
      <c r="G444" s="534"/>
      <c r="H444" s="479"/>
      <c r="I444" s="479"/>
      <c r="J444" s="479"/>
      <c r="K444" s="474"/>
      <c r="L444" s="899"/>
      <c r="M444" s="272"/>
      <c r="N444" s="826" t="str">
        <f t="shared" si="33"/>
        <v/>
      </c>
      <c r="O444" s="458"/>
      <c r="P444" s="534"/>
      <c r="Q444" s="479"/>
      <c r="R444" s="584"/>
      <c r="S444" s="585" t="str">
        <f t="shared" si="31"/>
        <v/>
      </c>
      <c r="T444" s="586"/>
      <c r="U444" s="587" t="str">
        <f t="shared" si="32"/>
        <v/>
      </c>
      <c r="V444" s="648"/>
      <c r="W444" s="746"/>
    </row>
    <row r="445" spans="2:23" ht="13.5" customHeight="1" x14ac:dyDescent="0.25">
      <c r="B445" s="401"/>
      <c r="D445" s="416">
        <f t="shared" si="35"/>
        <v>436</v>
      </c>
      <c r="E445" s="534"/>
      <c r="F445" s="534"/>
      <c r="G445" s="534"/>
      <c r="H445" s="479"/>
      <c r="I445" s="479"/>
      <c r="J445" s="479"/>
      <c r="K445" s="474"/>
      <c r="L445" s="899"/>
      <c r="M445" s="272"/>
      <c r="N445" s="826" t="str">
        <f t="shared" si="33"/>
        <v/>
      </c>
      <c r="O445" s="458"/>
      <c r="P445" s="534"/>
      <c r="Q445" s="479"/>
      <c r="R445" s="584"/>
      <c r="S445" s="585" t="str">
        <f t="shared" si="31"/>
        <v/>
      </c>
      <c r="T445" s="586"/>
      <c r="U445" s="587" t="str">
        <f t="shared" ref="U445:U699" si="36">IF(T445="",S445,T445)</f>
        <v/>
      </c>
      <c r="V445" s="648"/>
      <c r="W445" s="746"/>
    </row>
    <row r="446" spans="2:23" ht="13.5" customHeight="1" x14ac:dyDescent="0.25">
      <c r="B446" s="401"/>
      <c r="D446" s="416">
        <f t="shared" si="35"/>
        <v>437</v>
      </c>
      <c r="E446" s="534"/>
      <c r="F446" s="534"/>
      <c r="G446" s="534"/>
      <c r="H446" s="479"/>
      <c r="I446" s="479"/>
      <c r="J446" s="479"/>
      <c r="K446" s="474"/>
      <c r="L446" s="899"/>
      <c r="M446" s="272"/>
      <c r="N446" s="826" t="str">
        <f t="shared" si="33"/>
        <v/>
      </c>
      <c r="O446" s="458"/>
      <c r="P446" s="534"/>
      <c r="Q446" s="479"/>
      <c r="R446" s="584"/>
      <c r="S446" s="585" t="str">
        <f t="shared" ref="S446:S455" si="37">IF(OR(M446="",K446=""),"",J446*K446/1000000*Q446*R446)</f>
        <v/>
      </c>
      <c r="T446" s="586"/>
      <c r="U446" s="587" t="str">
        <f t="shared" si="36"/>
        <v/>
      </c>
      <c r="V446" s="648"/>
      <c r="W446" s="746"/>
    </row>
    <row r="447" spans="2:23" ht="13.5" customHeight="1" x14ac:dyDescent="0.25">
      <c r="B447" s="401"/>
      <c r="D447" s="416">
        <f t="shared" si="35"/>
        <v>438</v>
      </c>
      <c r="E447" s="534"/>
      <c r="F447" s="534"/>
      <c r="G447" s="534"/>
      <c r="H447" s="479"/>
      <c r="I447" s="479"/>
      <c r="J447" s="479"/>
      <c r="K447" s="474"/>
      <c r="L447" s="899"/>
      <c r="M447" s="272"/>
      <c r="N447" s="826" t="str">
        <f t="shared" si="33"/>
        <v/>
      </c>
      <c r="O447" s="458"/>
      <c r="P447" s="534"/>
      <c r="Q447" s="479"/>
      <c r="R447" s="584"/>
      <c r="S447" s="585" t="str">
        <f t="shared" si="37"/>
        <v/>
      </c>
      <c r="T447" s="586"/>
      <c r="U447" s="587" t="str">
        <f t="shared" si="36"/>
        <v/>
      </c>
      <c r="V447" s="648"/>
      <c r="W447" s="746"/>
    </row>
    <row r="448" spans="2:23" ht="13.5" customHeight="1" x14ac:dyDescent="0.25">
      <c r="B448" s="401"/>
      <c r="D448" s="416">
        <f t="shared" si="35"/>
        <v>439</v>
      </c>
      <c r="E448" s="534"/>
      <c r="F448" s="534"/>
      <c r="G448" s="534"/>
      <c r="H448" s="479"/>
      <c r="I448" s="479"/>
      <c r="J448" s="479"/>
      <c r="K448" s="474"/>
      <c r="L448" s="899"/>
      <c r="M448" s="272"/>
      <c r="N448" s="826" t="str">
        <f t="shared" si="33"/>
        <v/>
      </c>
      <c r="O448" s="458"/>
      <c r="P448" s="534"/>
      <c r="Q448" s="479"/>
      <c r="R448" s="584"/>
      <c r="S448" s="585" t="str">
        <f t="shared" si="37"/>
        <v/>
      </c>
      <c r="T448" s="586"/>
      <c r="U448" s="587" t="str">
        <f t="shared" si="36"/>
        <v/>
      </c>
      <c r="V448" s="648"/>
      <c r="W448" s="746"/>
    </row>
    <row r="449" spans="2:38" ht="13.5" customHeight="1" x14ac:dyDescent="0.25">
      <c r="B449" s="401"/>
      <c r="D449" s="416">
        <f t="shared" si="35"/>
        <v>440</v>
      </c>
      <c r="E449" s="534"/>
      <c r="F449" s="534"/>
      <c r="G449" s="534"/>
      <c r="H449" s="479"/>
      <c r="I449" s="479"/>
      <c r="J449" s="479"/>
      <c r="K449" s="474"/>
      <c r="L449" s="899"/>
      <c r="M449" s="272"/>
      <c r="N449" s="826" t="str">
        <f t="shared" si="33"/>
        <v/>
      </c>
      <c r="O449" s="458"/>
      <c r="P449" s="534"/>
      <c r="Q449" s="479"/>
      <c r="R449" s="584"/>
      <c r="S449" s="585" t="str">
        <f t="shared" si="37"/>
        <v/>
      </c>
      <c r="T449" s="586"/>
      <c r="U449" s="587" t="str">
        <f t="shared" si="36"/>
        <v/>
      </c>
      <c r="V449" s="648"/>
      <c r="W449" s="746"/>
    </row>
    <row r="450" spans="2:38" ht="13.5" customHeight="1" x14ac:dyDescent="0.25">
      <c r="B450" s="401"/>
      <c r="D450" s="416">
        <f t="shared" si="35"/>
        <v>441</v>
      </c>
      <c r="E450" s="534"/>
      <c r="F450" s="534"/>
      <c r="G450" s="534"/>
      <c r="H450" s="479"/>
      <c r="I450" s="479"/>
      <c r="J450" s="479"/>
      <c r="K450" s="474"/>
      <c r="L450" s="899"/>
      <c r="M450" s="272"/>
      <c r="N450" s="826" t="str">
        <f t="shared" si="33"/>
        <v/>
      </c>
      <c r="O450" s="458"/>
      <c r="P450" s="534"/>
      <c r="Q450" s="479"/>
      <c r="R450" s="584"/>
      <c r="S450" s="585" t="str">
        <f t="shared" si="37"/>
        <v/>
      </c>
      <c r="T450" s="586"/>
      <c r="U450" s="587" t="str">
        <f t="shared" si="36"/>
        <v/>
      </c>
      <c r="V450" s="648"/>
      <c r="W450" s="746"/>
    </row>
    <row r="451" spans="2:38" ht="13.5" customHeight="1" x14ac:dyDescent="0.25">
      <c r="B451" s="401"/>
      <c r="D451" s="416">
        <f t="shared" si="35"/>
        <v>442</v>
      </c>
      <c r="E451" s="534"/>
      <c r="F451" s="534"/>
      <c r="G451" s="534"/>
      <c r="H451" s="479"/>
      <c r="I451" s="479"/>
      <c r="J451" s="479"/>
      <c r="K451" s="474"/>
      <c r="L451" s="899"/>
      <c r="M451" s="272"/>
      <c r="N451" s="826" t="str">
        <f t="shared" si="33"/>
        <v/>
      </c>
      <c r="O451" s="458"/>
      <c r="P451" s="534"/>
      <c r="Q451" s="479"/>
      <c r="R451" s="584"/>
      <c r="S451" s="585" t="str">
        <f t="shared" si="37"/>
        <v/>
      </c>
      <c r="T451" s="586"/>
      <c r="U451" s="587" t="str">
        <f t="shared" si="36"/>
        <v/>
      </c>
      <c r="V451" s="648"/>
      <c r="W451" s="746"/>
    </row>
    <row r="452" spans="2:38" ht="13.5" customHeight="1" x14ac:dyDescent="0.25">
      <c r="B452" s="401"/>
      <c r="D452" s="416">
        <f t="shared" si="35"/>
        <v>443</v>
      </c>
      <c r="E452" s="534"/>
      <c r="F452" s="534"/>
      <c r="G452" s="534"/>
      <c r="H452" s="479"/>
      <c r="I452" s="479"/>
      <c r="J452" s="479"/>
      <c r="K452" s="474"/>
      <c r="L452" s="899"/>
      <c r="M452" s="272"/>
      <c r="N452" s="826" t="str">
        <f t="shared" si="33"/>
        <v/>
      </c>
      <c r="O452" s="458"/>
      <c r="P452" s="534"/>
      <c r="Q452" s="479"/>
      <c r="R452" s="584"/>
      <c r="S452" s="585" t="str">
        <f t="shared" si="37"/>
        <v/>
      </c>
      <c r="T452" s="586"/>
      <c r="U452" s="587" t="str">
        <f t="shared" si="36"/>
        <v/>
      </c>
      <c r="V452" s="648"/>
      <c r="W452" s="746"/>
    </row>
    <row r="453" spans="2:38" ht="13.5" customHeight="1" x14ac:dyDescent="0.25">
      <c r="B453" s="401"/>
      <c r="D453" s="416">
        <f t="shared" si="35"/>
        <v>444</v>
      </c>
      <c r="E453" s="534"/>
      <c r="F453" s="534"/>
      <c r="G453" s="534"/>
      <c r="H453" s="479"/>
      <c r="I453" s="479"/>
      <c r="J453" s="479"/>
      <c r="K453" s="474"/>
      <c r="L453" s="899"/>
      <c r="M453" s="272"/>
      <c r="N453" s="826" t="str">
        <f t="shared" si="33"/>
        <v/>
      </c>
      <c r="O453" s="458"/>
      <c r="P453" s="534"/>
      <c r="Q453" s="479"/>
      <c r="R453" s="584"/>
      <c r="S453" s="585" t="str">
        <f t="shared" si="37"/>
        <v/>
      </c>
      <c r="T453" s="586"/>
      <c r="U453" s="587" t="str">
        <f t="shared" si="36"/>
        <v/>
      </c>
      <c r="V453" s="648"/>
      <c r="W453" s="746"/>
    </row>
    <row r="454" spans="2:38" ht="13.5" customHeight="1" x14ac:dyDescent="0.25">
      <c r="B454" s="401"/>
      <c r="D454" s="416">
        <f t="shared" si="35"/>
        <v>445</v>
      </c>
      <c r="E454" s="534"/>
      <c r="F454" s="534"/>
      <c r="G454" s="534"/>
      <c r="H454" s="479"/>
      <c r="I454" s="479"/>
      <c r="J454" s="479"/>
      <c r="K454" s="474"/>
      <c r="L454" s="899"/>
      <c r="M454" s="272"/>
      <c r="N454" s="826" t="str">
        <f t="shared" si="33"/>
        <v/>
      </c>
      <c r="O454" s="458"/>
      <c r="P454" s="534"/>
      <c r="Q454" s="479"/>
      <c r="R454" s="584"/>
      <c r="S454" s="585" t="str">
        <f t="shared" si="37"/>
        <v/>
      </c>
      <c r="T454" s="586"/>
      <c r="U454" s="587" t="str">
        <f t="shared" si="36"/>
        <v/>
      </c>
      <c r="V454" s="648"/>
      <c r="W454" s="746"/>
    </row>
    <row r="455" spans="2:38" ht="13.5" customHeight="1" x14ac:dyDescent="0.25">
      <c r="B455" s="401"/>
      <c r="D455" s="416">
        <f t="shared" si="35"/>
        <v>446</v>
      </c>
      <c r="E455" s="534"/>
      <c r="F455" s="534"/>
      <c r="G455" s="534"/>
      <c r="H455" s="479"/>
      <c r="I455" s="479"/>
      <c r="J455" s="479"/>
      <c r="K455" s="474"/>
      <c r="L455" s="899"/>
      <c r="M455" s="272"/>
      <c r="N455" s="826" t="str">
        <f t="shared" si="33"/>
        <v/>
      </c>
      <c r="O455" s="458"/>
      <c r="P455" s="534"/>
      <c r="Q455" s="479"/>
      <c r="R455" s="584"/>
      <c r="S455" s="585" t="str">
        <f t="shared" si="37"/>
        <v/>
      </c>
      <c r="T455" s="586"/>
      <c r="U455" s="587" t="str">
        <f t="shared" si="36"/>
        <v/>
      </c>
      <c r="V455" s="648"/>
      <c r="W455" s="746"/>
    </row>
    <row r="456" spans="2:38" ht="13.5" customHeight="1" x14ac:dyDescent="0.25">
      <c r="B456" s="401"/>
      <c r="D456" s="416">
        <f t="shared" si="35"/>
        <v>447</v>
      </c>
      <c r="E456" s="534"/>
      <c r="F456" s="534"/>
      <c r="G456" s="534"/>
      <c r="H456" s="479"/>
      <c r="I456" s="479"/>
      <c r="J456" s="479"/>
      <c r="K456" s="474"/>
      <c r="L456" s="899"/>
      <c r="M456" s="272"/>
      <c r="N456" s="826" t="str">
        <f t="shared" si="33"/>
        <v/>
      </c>
      <c r="O456" s="458"/>
      <c r="P456" s="534"/>
      <c r="Q456" s="479"/>
      <c r="R456" s="584"/>
      <c r="S456" s="585" t="str">
        <f t="shared" ref="S456:S635" si="38">IF(OR(M456="",K456=""),"",J456*K456/1000000*Q456*R456)</f>
        <v/>
      </c>
      <c r="T456" s="586"/>
      <c r="U456" s="587" t="str">
        <f t="shared" si="36"/>
        <v/>
      </c>
      <c r="V456" s="648"/>
      <c r="W456" s="746"/>
    </row>
    <row r="457" spans="2:38" ht="13.5" customHeight="1" x14ac:dyDescent="0.25">
      <c r="B457" s="401"/>
      <c r="D457" s="416">
        <f t="shared" si="35"/>
        <v>448</v>
      </c>
      <c r="E457" s="534"/>
      <c r="F457" s="534"/>
      <c r="G457" s="534"/>
      <c r="H457" s="479"/>
      <c r="I457" s="479"/>
      <c r="J457" s="479"/>
      <c r="K457" s="474"/>
      <c r="L457" s="899"/>
      <c r="M457" s="272"/>
      <c r="N457" s="826" t="str">
        <f t="shared" si="33"/>
        <v/>
      </c>
      <c r="O457" s="458"/>
      <c r="P457" s="534"/>
      <c r="Q457" s="479"/>
      <c r="R457" s="584"/>
      <c r="S457" s="585" t="str">
        <f t="shared" si="38"/>
        <v/>
      </c>
      <c r="T457" s="586"/>
      <c r="U457" s="587" t="str">
        <f t="shared" si="36"/>
        <v/>
      </c>
      <c r="V457" s="648"/>
      <c r="W457" s="746"/>
    </row>
    <row r="458" spans="2:38" ht="13.5" customHeight="1" x14ac:dyDescent="0.25">
      <c r="B458" s="401"/>
      <c r="D458" s="416">
        <f t="shared" si="35"/>
        <v>449</v>
      </c>
      <c r="E458" s="534"/>
      <c r="F458" s="534"/>
      <c r="G458" s="534"/>
      <c r="H458" s="479"/>
      <c r="I458" s="479"/>
      <c r="J458" s="479"/>
      <c r="K458" s="474"/>
      <c r="L458" s="899"/>
      <c r="M458" s="272"/>
      <c r="N458" s="826" t="str">
        <f t="shared" si="33"/>
        <v/>
      </c>
      <c r="O458" s="458"/>
      <c r="P458" s="534"/>
      <c r="Q458" s="479"/>
      <c r="R458" s="584"/>
      <c r="S458" s="585" t="str">
        <f t="shared" si="38"/>
        <v/>
      </c>
      <c r="T458" s="586"/>
      <c r="U458" s="587" t="str">
        <f t="shared" si="36"/>
        <v/>
      </c>
      <c r="V458" s="648"/>
      <c r="W458" s="746"/>
    </row>
    <row r="459" spans="2:38" ht="13.5" customHeight="1" x14ac:dyDescent="0.25">
      <c r="B459" s="401"/>
      <c r="D459" s="416">
        <f t="shared" si="35"/>
        <v>450</v>
      </c>
      <c r="E459" s="534"/>
      <c r="F459" s="534"/>
      <c r="G459" s="534"/>
      <c r="H459" s="479"/>
      <c r="I459" s="479"/>
      <c r="J459" s="479"/>
      <c r="K459" s="474"/>
      <c r="L459" s="899"/>
      <c r="M459" s="272"/>
      <c r="N459" s="826" t="str">
        <f t="shared" ref="N459:N522" si="39">IF(M459="","",IF(HLOOKUP(M459,$AA$4:$AO$6,$Z$6+1,FALSE)&lt;0.8,0,HLOOKUP(M459,$AA$4:$AO$6,$Z$6+1,FALSE)))</f>
        <v/>
      </c>
      <c r="O459" s="458"/>
      <c r="P459" s="534"/>
      <c r="Q459" s="479"/>
      <c r="R459" s="584"/>
      <c r="S459" s="585" t="str">
        <f t="shared" si="38"/>
        <v/>
      </c>
      <c r="T459" s="586"/>
      <c r="U459" s="587" t="str">
        <f t="shared" si="36"/>
        <v/>
      </c>
      <c r="V459" s="648"/>
      <c r="W459" s="746"/>
    </row>
    <row r="460" spans="2:38" ht="13.5" customHeight="1" x14ac:dyDescent="0.25">
      <c r="B460" s="401"/>
      <c r="D460" s="416">
        <f>D459+1</f>
        <v>451</v>
      </c>
      <c r="E460" s="534"/>
      <c r="F460" s="534"/>
      <c r="G460" s="534"/>
      <c r="H460" s="479"/>
      <c r="I460" s="479"/>
      <c r="J460" s="479"/>
      <c r="K460" s="474"/>
      <c r="L460" s="899"/>
      <c r="M460" s="272"/>
      <c r="N460" s="826" t="str">
        <f t="shared" si="39"/>
        <v/>
      </c>
      <c r="O460" s="458"/>
      <c r="P460" s="534"/>
      <c r="Q460" s="479"/>
      <c r="R460" s="584"/>
      <c r="S460" s="585" t="str">
        <f t="shared" si="38"/>
        <v/>
      </c>
      <c r="T460" s="586"/>
      <c r="U460" s="587" t="str">
        <f t="shared" si="36"/>
        <v/>
      </c>
      <c r="V460" s="648"/>
      <c r="W460" s="746"/>
      <c r="AL460" s="562"/>
    </row>
    <row r="461" spans="2:38" ht="13.5" customHeight="1" x14ac:dyDescent="0.25">
      <c r="B461" s="401"/>
      <c r="D461" s="416">
        <f t="shared" ref="D461:D489" si="40">D460+1</f>
        <v>452</v>
      </c>
      <c r="E461" s="534"/>
      <c r="F461" s="534"/>
      <c r="G461" s="534"/>
      <c r="H461" s="479"/>
      <c r="I461" s="479"/>
      <c r="J461" s="479"/>
      <c r="K461" s="474"/>
      <c r="L461" s="899"/>
      <c r="M461" s="272"/>
      <c r="N461" s="826" t="str">
        <f t="shared" si="39"/>
        <v/>
      </c>
      <c r="O461" s="458"/>
      <c r="P461" s="534"/>
      <c r="Q461" s="479"/>
      <c r="R461" s="584"/>
      <c r="S461" s="585" t="str">
        <f t="shared" si="38"/>
        <v/>
      </c>
      <c r="T461" s="586"/>
      <c r="U461" s="587" t="str">
        <f t="shared" si="36"/>
        <v/>
      </c>
      <c r="V461" s="648"/>
      <c r="W461" s="746"/>
    </row>
    <row r="462" spans="2:38" ht="13.5" customHeight="1" x14ac:dyDescent="0.25">
      <c r="B462" s="401"/>
      <c r="D462" s="416">
        <f t="shared" si="40"/>
        <v>453</v>
      </c>
      <c r="E462" s="534"/>
      <c r="F462" s="534"/>
      <c r="G462" s="534"/>
      <c r="H462" s="479"/>
      <c r="I462" s="479"/>
      <c r="J462" s="479"/>
      <c r="K462" s="474"/>
      <c r="L462" s="899"/>
      <c r="M462" s="272"/>
      <c r="N462" s="826" t="str">
        <f t="shared" si="39"/>
        <v/>
      </c>
      <c r="O462" s="458"/>
      <c r="P462" s="534"/>
      <c r="Q462" s="479"/>
      <c r="R462" s="584"/>
      <c r="S462" s="585" t="str">
        <f t="shared" si="38"/>
        <v/>
      </c>
      <c r="T462" s="586"/>
      <c r="U462" s="587" t="str">
        <f t="shared" si="36"/>
        <v/>
      </c>
      <c r="V462" s="648"/>
      <c r="W462" s="746"/>
    </row>
    <row r="463" spans="2:38" ht="13.5" customHeight="1" x14ac:dyDescent="0.25">
      <c r="B463" s="401"/>
      <c r="D463" s="416">
        <f t="shared" si="40"/>
        <v>454</v>
      </c>
      <c r="E463" s="534"/>
      <c r="F463" s="534"/>
      <c r="G463" s="534"/>
      <c r="H463" s="479"/>
      <c r="I463" s="479"/>
      <c r="J463" s="479"/>
      <c r="K463" s="474"/>
      <c r="L463" s="899"/>
      <c r="M463" s="272"/>
      <c r="N463" s="826" t="str">
        <f t="shared" si="39"/>
        <v/>
      </c>
      <c r="O463" s="458"/>
      <c r="P463" s="534"/>
      <c r="Q463" s="479"/>
      <c r="R463" s="584"/>
      <c r="S463" s="585" t="str">
        <f t="shared" si="38"/>
        <v/>
      </c>
      <c r="T463" s="586"/>
      <c r="U463" s="587" t="str">
        <f t="shared" si="36"/>
        <v/>
      </c>
      <c r="V463" s="648"/>
      <c r="W463" s="746"/>
    </row>
    <row r="464" spans="2:38" ht="13.5" customHeight="1" x14ac:dyDescent="0.25">
      <c r="B464" s="401"/>
      <c r="D464" s="416">
        <f t="shared" si="40"/>
        <v>455</v>
      </c>
      <c r="E464" s="534"/>
      <c r="F464" s="534"/>
      <c r="G464" s="534"/>
      <c r="H464" s="479"/>
      <c r="I464" s="479"/>
      <c r="J464" s="479"/>
      <c r="K464" s="474"/>
      <c r="L464" s="899"/>
      <c r="M464" s="272"/>
      <c r="N464" s="826" t="str">
        <f t="shared" si="39"/>
        <v/>
      </c>
      <c r="O464" s="458"/>
      <c r="P464" s="534"/>
      <c r="Q464" s="479"/>
      <c r="R464" s="584"/>
      <c r="S464" s="585" t="str">
        <f t="shared" si="38"/>
        <v/>
      </c>
      <c r="T464" s="586"/>
      <c r="U464" s="587" t="str">
        <f t="shared" si="36"/>
        <v/>
      </c>
      <c r="V464" s="648"/>
      <c r="W464" s="746"/>
    </row>
    <row r="465" spans="2:23" ht="13.5" customHeight="1" x14ac:dyDescent="0.25">
      <c r="B465" s="401"/>
      <c r="D465" s="416">
        <f t="shared" si="40"/>
        <v>456</v>
      </c>
      <c r="E465" s="534"/>
      <c r="F465" s="534"/>
      <c r="G465" s="534"/>
      <c r="H465" s="479"/>
      <c r="I465" s="479"/>
      <c r="J465" s="479"/>
      <c r="K465" s="474"/>
      <c r="L465" s="899"/>
      <c r="M465" s="272"/>
      <c r="N465" s="826" t="str">
        <f t="shared" si="39"/>
        <v/>
      </c>
      <c r="O465" s="458"/>
      <c r="P465" s="534"/>
      <c r="Q465" s="479"/>
      <c r="R465" s="584"/>
      <c r="S465" s="585" t="str">
        <f t="shared" si="38"/>
        <v/>
      </c>
      <c r="T465" s="586"/>
      <c r="U465" s="587" t="str">
        <f t="shared" si="36"/>
        <v/>
      </c>
      <c r="V465" s="648"/>
      <c r="W465" s="746"/>
    </row>
    <row r="466" spans="2:23" ht="13.5" customHeight="1" x14ac:dyDescent="0.25">
      <c r="B466" s="401"/>
      <c r="D466" s="416">
        <f t="shared" si="40"/>
        <v>457</v>
      </c>
      <c r="E466" s="534"/>
      <c r="F466" s="534"/>
      <c r="G466" s="534"/>
      <c r="H466" s="479"/>
      <c r="I466" s="479"/>
      <c r="J466" s="479"/>
      <c r="K466" s="474"/>
      <c r="L466" s="899"/>
      <c r="M466" s="272"/>
      <c r="N466" s="826" t="str">
        <f t="shared" si="39"/>
        <v/>
      </c>
      <c r="O466" s="458"/>
      <c r="P466" s="534"/>
      <c r="Q466" s="479"/>
      <c r="R466" s="584"/>
      <c r="S466" s="585" t="str">
        <f t="shared" si="38"/>
        <v/>
      </c>
      <c r="T466" s="586"/>
      <c r="U466" s="587" t="str">
        <f t="shared" si="36"/>
        <v/>
      </c>
      <c r="V466" s="648"/>
      <c r="W466" s="746"/>
    </row>
    <row r="467" spans="2:23" ht="13.5" customHeight="1" x14ac:dyDescent="0.25">
      <c r="B467" s="401"/>
      <c r="D467" s="416">
        <f t="shared" si="40"/>
        <v>458</v>
      </c>
      <c r="E467" s="534"/>
      <c r="F467" s="534"/>
      <c r="G467" s="534"/>
      <c r="H467" s="479"/>
      <c r="I467" s="479"/>
      <c r="J467" s="479"/>
      <c r="K467" s="474"/>
      <c r="L467" s="899"/>
      <c r="M467" s="272"/>
      <c r="N467" s="826" t="str">
        <f t="shared" si="39"/>
        <v/>
      </c>
      <c r="O467" s="458"/>
      <c r="P467" s="534"/>
      <c r="Q467" s="479"/>
      <c r="R467" s="584"/>
      <c r="S467" s="585" t="str">
        <f t="shared" si="38"/>
        <v/>
      </c>
      <c r="T467" s="586"/>
      <c r="U467" s="587" t="str">
        <f t="shared" si="36"/>
        <v/>
      </c>
      <c r="V467" s="648"/>
      <c r="W467" s="746"/>
    </row>
    <row r="468" spans="2:23" ht="13.5" customHeight="1" x14ac:dyDescent="0.25">
      <c r="B468" s="401"/>
      <c r="D468" s="416">
        <f t="shared" si="40"/>
        <v>459</v>
      </c>
      <c r="E468" s="534"/>
      <c r="F468" s="534"/>
      <c r="G468" s="534"/>
      <c r="H468" s="479"/>
      <c r="I468" s="479"/>
      <c r="J468" s="479"/>
      <c r="K468" s="474"/>
      <c r="L468" s="899"/>
      <c r="M468" s="272"/>
      <c r="N468" s="826" t="str">
        <f t="shared" si="39"/>
        <v/>
      </c>
      <c r="O468" s="458"/>
      <c r="P468" s="534"/>
      <c r="Q468" s="479"/>
      <c r="R468" s="584"/>
      <c r="S468" s="585" t="str">
        <f t="shared" si="38"/>
        <v/>
      </c>
      <c r="T468" s="586"/>
      <c r="U468" s="587" t="str">
        <f t="shared" si="36"/>
        <v/>
      </c>
      <c r="V468" s="648"/>
      <c r="W468" s="746"/>
    </row>
    <row r="469" spans="2:23" ht="13.5" customHeight="1" x14ac:dyDescent="0.25">
      <c r="B469" s="401"/>
      <c r="D469" s="416">
        <f t="shared" si="40"/>
        <v>460</v>
      </c>
      <c r="E469" s="534"/>
      <c r="F469" s="534"/>
      <c r="G469" s="534"/>
      <c r="H469" s="479"/>
      <c r="I469" s="479"/>
      <c r="J469" s="479"/>
      <c r="K469" s="474"/>
      <c r="L469" s="899"/>
      <c r="M469" s="272"/>
      <c r="N469" s="826" t="str">
        <f t="shared" si="39"/>
        <v/>
      </c>
      <c r="O469" s="458"/>
      <c r="P469" s="534"/>
      <c r="Q469" s="479"/>
      <c r="R469" s="584"/>
      <c r="S469" s="585" t="str">
        <f t="shared" si="38"/>
        <v/>
      </c>
      <c r="T469" s="586"/>
      <c r="U469" s="587" t="str">
        <f t="shared" si="36"/>
        <v/>
      </c>
      <c r="V469" s="648"/>
      <c r="W469" s="746"/>
    </row>
    <row r="470" spans="2:23" ht="13.5" customHeight="1" x14ac:dyDescent="0.25">
      <c r="B470" s="401"/>
      <c r="D470" s="416">
        <f t="shared" si="40"/>
        <v>461</v>
      </c>
      <c r="E470" s="534"/>
      <c r="F470" s="534"/>
      <c r="G470" s="534"/>
      <c r="H470" s="479"/>
      <c r="I470" s="479"/>
      <c r="J470" s="479"/>
      <c r="K470" s="474"/>
      <c r="L470" s="899"/>
      <c r="M470" s="272"/>
      <c r="N470" s="826" t="str">
        <f t="shared" si="39"/>
        <v/>
      </c>
      <c r="O470" s="458"/>
      <c r="P470" s="903"/>
      <c r="Q470" s="479"/>
      <c r="R470" s="584"/>
      <c r="S470" s="585" t="str">
        <f t="shared" si="38"/>
        <v/>
      </c>
      <c r="T470" s="586"/>
      <c r="U470" s="587" t="str">
        <f t="shared" si="36"/>
        <v/>
      </c>
      <c r="V470" s="648"/>
      <c r="W470" s="746"/>
    </row>
    <row r="471" spans="2:23" ht="13.5" customHeight="1" x14ac:dyDescent="0.25">
      <c r="B471" s="401"/>
      <c r="D471" s="416">
        <f t="shared" si="40"/>
        <v>462</v>
      </c>
      <c r="E471" s="534"/>
      <c r="F471" s="534"/>
      <c r="G471" s="534"/>
      <c r="H471" s="479"/>
      <c r="I471" s="479"/>
      <c r="J471" s="479"/>
      <c r="K471" s="474"/>
      <c r="L471" s="899"/>
      <c r="M471" s="272"/>
      <c r="N471" s="826" t="str">
        <f t="shared" si="39"/>
        <v/>
      </c>
      <c r="O471" s="458"/>
      <c r="P471" s="534"/>
      <c r="Q471" s="479"/>
      <c r="R471" s="584"/>
      <c r="S471" s="585" t="str">
        <f t="shared" si="38"/>
        <v/>
      </c>
      <c r="T471" s="586"/>
      <c r="U471" s="587" t="str">
        <f t="shared" si="36"/>
        <v/>
      </c>
      <c r="V471" s="648"/>
      <c r="W471" s="746"/>
    </row>
    <row r="472" spans="2:23" ht="13.5" customHeight="1" x14ac:dyDescent="0.25">
      <c r="B472" s="401"/>
      <c r="D472" s="416">
        <f t="shared" si="40"/>
        <v>463</v>
      </c>
      <c r="E472" s="534"/>
      <c r="F472" s="534"/>
      <c r="G472" s="534"/>
      <c r="H472" s="479"/>
      <c r="I472" s="479"/>
      <c r="J472" s="479"/>
      <c r="K472" s="474"/>
      <c r="L472" s="899"/>
      <c r="M472" s="272"/>
      <c r="N472" s="826" t="str">
        <f t="shared" si="39"/>
        <v/>
      </c>
      <c r="O472" s="458"/>
      <c r="P472" s="534"/>
      <c r="Q472" s="479"/>
      <c r="R472" s="584"/>
      <c r="S472" s="585" t="str">
        <f t="shared" si="38"/>
        <v/>
      </c>
      <c r="T472" s="586"/>
      <c r="U472" s="587" t="str">
        <f t="shared" si="36"/>
        <v/>
      </c>
      <c r="V472" s="648"/>
      <c r="W472" s="746"/>
    </row>
    <row r="473" spans="2:23" ht="13.5" customHeight="1" x14ac:dyDescent="0.25">
      <c r="B473" s="401"/>
      <c r="D473" s="416">
        <f t="shared" si="40"/>
        <v>464</v>
      </c>
      <c r="E473" s="534"/>
      <c r="F473" s="534"/>
      <c r="G473" s="534"/>
      <c r="H473" s="479"/>
      <c r="I473" s="479"/>
      <c r="J473" s="479"/>
      <c r="K473" s="474"/>
      <c r="L473" s="899"/>
      <c r="M473" s="272"/>
      <c r="N473" s="826" t="str">
        <f t="shared" si="39"/>
        <v/>
      </c>
      <c r="O473" s="458"/>
      <c r="P473" s="534"/>
      <c r="Q473" s="479"/>
      <c r="R473" s="584"/>
      <c r="S473" s="585" t="str">
        <f t="shared" si="38"/>
        <v/>
      </c>
      <c r="T473" s="586"/>
      <c r="U473" s="587" t="str">
        <f t="shared" si="36"/>
        <v/>
      </c>
      <c r="V473" s="648"/>
      <c r="W473" s="746"/>
    </row>
    <row r="474" spans="2:23" ht="13.5" customHeight="1" x14ac:dyDescent="0.25">
      <c r="B474" s="401"/>
      <c r="D474" s="416">
        <f t="shared" si="40"/>
        <v>465</v>
      </c>
      <c r="E474" s="534"/>
      <c r="F474" s="534"/>
      <c r="G474" s="534"/>
      <c r="H474" s="479"/>
      <c r="I474" s="479"/>
      <c r="J474" s="479"/>
      <c r="K474" s="474"/>
      <c r="L474" s="899"/>
      <c r="M474" s="272"/>
      <c r="N474" s="826" t="str">
        <f t="shared" si="39"/>
        <v/>
      </c>
      <c r="O474" s="458"/>
      <c r="P474" s="534"/>
      <c r="Q474" s="479"/>
      <c r="R474" s="584"/>
      <c r="S474" s="585" t="str">
        <f t="shared" si="38"/>
        <v/>
      </c>
      <c r="T474" s="586"/>
      <c r="U474" s="587" t="str">
        <f t="shared" si="36"/>
        <v/>
      </c>
      <c r="V474" s="648"/>
      <c r="W474" s="746"/>
    </row>
    <row r="475" spans="2:23" ht="13.5" customHeight="1" x14ac:dyDescent="0.25">
      <c r="B475" s="401"/>
      <c r="D475" s="416">
        <f t="shared" si="40"/>
        <v>466</v>
      </c>
      <c r="E475" s="534"/>
      <c r="F475" s="534"/>
      <c r="G475" s="534"/>
      <c r="H475" s="479"/>
      <c r="I475" s="479"/>
      <c r="J475" s="479"/>
      <c r="K475" s="474"/>
      <c r="L475" s="899"/>
      <c r="M475" s="272"/>
      <c r="N475" s="826" t="str">
        <f t="shared" si="39"/>
        <v/>
      </c>
      <c r="O475" s="458"/>
      <c r="P475" s="534"/>
      <c r="Q475" s="479"/>
      <c r="R475" s="584"/>
      <c r="S475" s="585" t="str">
        <f t="shared" si="38"/>
        <v/>
      </c>
      <c r="T475" s="586"/>
      <c r="U475" s="587" t="str">
        <f t="shared" si="36"/>
        <v/>
      </c>
      <c r="V475" s="648"/>
      <c r="W475" s="746"/>
    </row>
    <row r="476" spans="2:23" ht="13.5" customHeight="1" x14ac:dyDescent="0.25">
      <c r="B476" s="401"/>
      <c r="D476" s="416">
        <f t="shared" si="40"/>
        <v>467</v>
      </c>
      <c r="E476" s="534"/>
      <c r="F476" s="534"/>
      <c r="G476" s="534"/>
      <c r="H476" s="479"/>
      <c r="I476" s="479"/>
      <c r="J476" s="479"/>
      <c r="K476" s="474"/>
      <c r="L476" s="899"/>
      <c r="M476" s="272"/>
      <c r="N476" s="826" t="str">
        <f t="shared" si="39"/>
        <v/>
      </c>
      <c r="O476" s="458"/>
      <c r="P476" s="534"/>
      <c r="Q476" s="479"/>
      <c r="R476" s="584"/>
      <c r="S476" s="585" t="str">
        <f t="shared" si="38"/>
        <v/>
      </c>
      <c r="T476" s="586"/>
      <c r="U476" s="587" t="str">
        <f t="shared" si="36"/>
        <v/>
      </c>
      <c r="V476" s="648"/>
      <c r="W476" s="746"/>
    </row>
    <row r="477" spans="2:23" ht="13.5" customHeight="1" x14ac:dyDescent="0.25">
      <c r="B477" s="401"/>
      <c r="D477" s="416">
        <f t="shared" si="40"/>
        <v>468</v>
      </c>
      <c r="E477" s="534"/>
      <c r="F477" s="534"/>
      <c r="G477" s="534"/>
      <c r="H477" s="479"/>
      <c r="I477" s="479"/>
      <c r="J477" s="479"/>
      <c r="K477" s="474"/>
      <c r="L477" s="899"/>
      <c r="M477" s="272"/>
      <c r="N477" s="826" t="str">
        <f t="shared" si="39"/>
        <v/>
      </c>
      <c r="O477" s="458"/>
      <c r="P477" s="534"/>
      <c r="Q477" s="479"/>
      <c r="R477" s="584"/>
      <c r="S477" s="585" t="str">
        <f t="shared" si="38"/>
        <v/>
      </c>
      <c r="T477" s="586"/>
      <c r="U477" s="587" t="str">
        <f t="shared" si="36"/>
        <v/>
      </c>
      <c r="V477" s="648"/>
      <c r="W477" s="746"/>
    </row>
    <row r="478" spans="2:23" ht="13.5" customHeight="1" x14ac:dyDescent="0.25">
      <c r="B478" s="401"/>
      <c r="D478" s="416">
        <f t="shared" si="40"/>
        <v>469</v>
      </c>
      <c r="E478" s="534"/>
      <c r="F478" s="534"/>
      <c r="G478" s="534"/>
      <c r="H478" s="479"/>
      <c r="I478" s="479"/>
      <c r="J478" s="479"/>
      <c r="K478" s="474"/>
      <c r="L478" s="899"/>
      <c r="M478" s="272"/>
      <c r="N478" s="826" t="str">
        <f t="shared" si="39"/>
        <v/>
      </c>
      <c r="O478" s="458"/>
      <c r="P478" s="534"/>
      <c r="Q478" s="479"/>
      <c r="R478" s="584"/>
      <c r="S478" s="585" t="str">
        <f t="shared" si="38"/>
        <v/>
      </c>
      <c r="T478" s="586"/>
      <c r="U478" s="587" t="str">
        <f t="shared" si="36"/>
        <v/>
      </c>
      <c r="V478" s="648"/>
      <c r="W478" s="746"/>
    </row>
    <row r="479" spans="2:23" ht="13.5" customHeight="1" x14ac:dyDescent="0.25">
      <c r="B479" s="401"/>
      <c r="D479" s="416">
        <f t="shared" si="40"/>
        <v>470</v>
      </c>
      <c r="E479" s="534"/>
      <c r="F479" s="534"/>
      <c r="G479" s="534"/>
      <c r="H479" s="479"/>
      <c r="I479" s="479"/>
      <c r="J479" s="479"/>
      <c r="K479" s="474"/>
      <c r="L479" s="899"/>
      <c r="M479" s="272"/>
      <c r="N479" s="826" t="str">
        <f t="shared" si="39"/>
        <v/>
      </c>
      <c r="O479" s="458"/>
      <c r="P479" s="534"/>
      <c r="Q479" s="479"/>
      <c r="R479" s="584"/>
      <c r="S479" s="585" t="str">
        <f t="shared" si="38"/>
        <v/>
      </c>
      <c r="T479" s="586"/>
      <c r="U479" s="587" t="str">
        <f t="shared" si="36"/>
        <v/>
      </c>
      <c r="V479" s="648"/>
      <c r="W479" s="746"/>
    </row>
    <row r="480" spans="2:23" ht="13.5" customHeight="1" x14ac:dyDescent="0.25">
      <c r="B480" s="401"/>
      <c r="D480" s="416">
        <f t="shared" si="40"/>
        <v>471</v>
      </c>
      <c r="E480" s="534"/>
      <c r="F480" s="534"/>
      <c r="G480" s="534"/>
      <c r="H480" s="479"/>
      <c r="I480" s="479"/>
      <c r="J480" s="479"/>
      <c r="K480" s="474"/>
      <c r="L480" s="899"/>
      <c r="M480" s="272"/>
      <c r="N480" s="826" t="str">
        <f t="shared" si="39"/>
        <v/>
      </c>
      <c r="O480" s="458"/>
      <c r="P480" s="534"/>
      <c r="Q480" s="479"/>
      <c r="R480" s="584"/>
      <c r="S480" s="585" t="str">
        <f t="shared" si="38"/>
        <v/>
      </c>
      <c r="T480" s="586"/>
      <c r="U480" s="587" t="str">
        <f t="shared" si="36"/>
        <v/>
      </c>
      <c r="V480" s="648"/>
      <c r="W480" s="746"/>
    </row>
    <row r="481" spans="2:38" ht="13.5" customHeight="1" x14ac:dyDescent="0.25">
      <c r="B481" s="401"/>
      <c r="D481" s="416">
        <f t="shared" si="40"/>
        <v>472</v>
      </c>
      <c r="E481" s="534"/>
      <c r="F481" s="534"/>
      <c r="G481" s="534"/>
      <c r="H481" s="479"/>
      <c r="I481" s="479"/>
      <c r="J481" s="479"/>
      <c r="K481" s="474"/>
      <c r="L481" s="899"/>
      <c r="M481" s="272"/>
      <c r="N481" s="826" t="str">
        <f t="shared" si="39"/>
        <v/>
      </c>
      <c r="O481" s="458"/>
      <c r="P481" s="534"/>
      <c r="Q481" s="479"/>
      <c r="R481" s="584"/>
      <c r="S481" s="585" t="str">
        <f t="shared" si="38"/>
        <v/>
      </c>
      <c r="T481" s="586"/>
      <c r="U481" s="587" t="str">
        <f t="shared" si="36"/>
        <v/>
      </c>
      <c r="V481" s="648"/>
      <c r="W481" s="746"/>
    </row>
    <row r="482" spans="2:38" ht="13.5" customHeight="1" x14ac:dyDescent="0.25">
      <c r="B482" s="401"/>
      <c r="D482" s="416">
        <f t="shared" si="40"/>
        <v>473</v>
      </c>
      <c r="E482" s="534"/>
      <c r="F482" s="534"/>
      <c r="G482" s="534"/>
      <c r="H482" s="479"/>
      <c r="I482" s="479"/>
      <c r="J482" s="479"/>
      <c r="K482" s="474"/>
      <c r="L482" s="899"/>
      <c r="M482" s="272"/>
      <c r="N482" s="826" t="str">
        <f t="shared" si="39"/>
        <v/>
      </c>
      <c r="O482" s="458"/>
      <c r="P482" s="534"/>
      <c r="Q482" s="479"/>
      <c r="R482" s="584"/>
      <c r="S482" s="585" t="str">
        <f t="shared" si="38"/>
        <v/>
      </c>
      <c r="T482" s="586"/>
      <c r="U482" s="587" t="str">
        <f t="shared" si="36"/>
        <v/>
      </c>
      <c r="V482" s="648"/>
      <c r="W482" s="746"/>
    </row>
    <row r="483" spans="2:38" ht="13.5" customHeight="1" x14ac:dyDescent="0.25">
      <c r="B483" s="401"/>
      <c r="D483" s="416">
        <f t="shared" si="40"/>
        <v>474</v>
      </c>
      <c r="E483" s="534"/>
      <c r="F483" s="534"/>
      <c r="G483" s="534"/>
      <c r="H483" s="479"/>
      <c r="I483" s="479"/>
      <c r="J483" s="479"/>
      <c r="K483" s="474"/>
      <c r="L483" s="899"/>
      <c r="M483" s="272"/>
      <c r="N483" s="826" t="str">
        <f t="shared" si="39"/>
        <v/>
      </c>
      <c r="O483" s="458"/>
      <c r="P483" s="534"/>
      <c r="Q483" s="479"/>
      <c r="R483" s="584"/>
      <c r="S483" s="585" t="str">
        <f t="shared" si="38"/>
        <v/>
      </c>
      <c r="T483" s="586"/>
      <c r="U483" s="587" t="str">
        <f t="shared" si="36"/>
        <v/>
      </c>
      <c r="V483" s="648"/>
      <c r="W483" s="746"/>
    </row>
    <row r="484" spans="2:38" ht="13.5" customHeight="1" x14ac:dyDescent="0.25">
      <c r="B484" s="401"/>
      <c r="D484" s="416">
        <f t="shared" si="40"/>
        <v>475</v>
      </c>
      <c r="E484" s="534"/>
      <c r="F484" s="534"/>
      <c r="G484" s="534"/>
      <c r="H484" s="479"/>
      <c r="I484" s="479"/>
      <c r="J484" s="479"/>
      <c r="K484" s="474"/>
      <c r="L484" s="899"/>
      <c r="M484" s="272"/>
      <c r="N484" s="826" t="str">
        <f t="shared" si="39"/>
        <v/>
      </c>
      <c r="O484" s="458"/>
      <c r="P484" s="534"/>
      <c r="Q484" s="479"/>
      <c r="R484" s="584"/>
      <c r="S484" s="585" t="str">
        <f t="shared" si="38"/>
        <v/>
      </c>
      <c r="T484" s="586"/>
      <c r="U484" s="587" t="str">
        <f t="shared" si="36"/>
        <v/>
      </c>
      <c r="V484" s="648"/>
      <c r="W484" s="746"/>
    </row>
    <row r="485" spans="2:38" ht="13.5" customHeight="1" x14ac:dyDescent="0.25">
      <c r="B485" s="401"/>
      <c r="D485" s="416">
        <f t="shared" si="40"/>
        <v>476</v>
      </c>
      <c r="E485" s="534"/>
      <c r="F485" s="534"/>
      <c r="G485" s="534"/>
      <c r="H485" s="479"/>
      <c r="I485" s="479"/>
      <c r="J485" s="479"/>
      <c r="K485" s="474"/>
      <c r="L485" s="899"/>
      <c r="M485" s="272"/>
      <c r="N485" s="826" t="str">
        <f t="shared" si="39"/>
        <v/>
      </c>
      <c r="O485" s="458"/>
      <c r="P485" s="534"/>
      <c r="Q485" s="479"/>
      <c r="R485" s="584"/>
      <c r="S485" s="585" t="str">
        <f t="shared" si="38"/>
        <v/>
      </c>
      <c r="T485" s="586"/>
      <c r="U485" s="587" t="str">
        <f t="shared" si="36"/>
        <v/>
      </c>
      <c r="V485" s="648"/>
      <c r="W485" s="746"/>
    </row>
    <row r="486" spans="2:38" ht="13.5" customHeight="1" x14ac:dyDescent="0.25">
      <c r="B486" s="401"/>
      <c r="D486" s="416">
        <f t="shared" si="40"/>
        <v>477</v>
      </c>
      <c r="E486" s="534"/>
      <c r="F486" s="534"/>
      <c r="G486" s="534"/>
      <c r="H486" s="479"/>
      <c r="I486" s="479"/>
      <c r="J486" s="479"/>
      <c r="K486" s="474"/>
      <c r="L486" s="899"/>
      <c r="M486" s="272"/>
      <c r="N486" s="826" t="str">
        <f t="shared" si="39"/>
        <v/>
      </c>
      <c r="O486" s="458"/>
      <c r="P486" s="534"/>
      <c r="Q486" s="479"/>
      <c r="R486" s="584"/>
      <c r="S486" s="585" t="str">
        <f t="shared" si="38"/>
        <v/>
      </c>
      <c r="T486" s="586"/>
      <c r="U486" s="587" t="str">
        <f t="shared" si="36"/>
        <v/>
      </c>
      <c r="V486" s="648"/>
      <c r="W486" s="746"/>
    </row>
    <row r="487" spans="2:38" ht="13.5" customHeight="1" x14ac:dyDescent="0.25">
      <c r="B487" s="401"/>
      <c r="D487" s="416">
        <f t="shared" si="40"/>
        <v>478</v>
      </c>
      <c r="E487" s="534"/>
      <c r="F487" s="534"/>
      <c r="G487" s="534"/>
      <c r="H487" s="479"/>
      <c r="I487" s="479"/>
      <c r="J487" s="479"/>
      <c r="K487" s="474"/>
      <c r="L487" s="899"/>
      <c r="M487" s="272"/>
      <c r="N487" s="826" t="str">
        <f t="shared" si="39"/>
        <v/>
      </c>
      <c r="O487" s="458"/>
      <c r="P487" s="534"/>
      <c r="Q487" s="479"/>
      <c r="R487" s="584"/>
      <c r="S487" s="585" t="str">
        <f t="shared" si="38"/>
        <v/>
      </c>
      <c r="T487" s="586"/>
      <c r="U487" s="587" t="str">
        <f t="shared" si="36"/>
        <v/>
      </c>
      <c r="V487" s="648"/>
      <c r="W487" s="746"/>
    </row>
    <row r="488" spans="2:38" ht="13.5" customHeight="1" x14ac:dyDescent="0.25">
      <c r="B488" s="401"/>
      <c r="D488" s="416">
        <f t="shared" si="40"/>
        <v>479</v>
      </c>
      <c r="E488" s="534"/>
      <c r="F488" s="534"/>
      <c r="G488" s="534"/>
      <c r="H488" s="479"/>
      <c r="I488" s="479"/>
      <c r="J488" s="479"/>
      <c r="K488" s="474"/>
      <c r="L488" s="899"/>
      <c r="M488" s="272"/>
      <c r="N488" s="826" t="str">
        <f t="shared" si="39"/>
        <v/>
      </c>
      <c r="O488" s="458"/>
      <c r="P488" s="534"/>
      <c r="Q488" s="479"/>
      <c r="R488" s="584"/>
      <c r="S488" s="585" t="str">
        <f t="shared" si="38"/>
        <v/>
      </c>
      <c r="T488" s="586"/>
      <c r="U488" s="587" t="str">
        <f t="shared" si="36"/>
        <v/>
      </c>
      <c r="V488" s="648"/>
      <c r="W488" s="746"/>
    </row>
    <row r="489" spans="2:38" ht="13.5" customHeight="1" x14ac:dyDescent="0.25">
      <c r="B489" s="401"/>
      <c r="D489" s="416">
        <f t="shared" si="40"/>
        <v>480</v>
      </c>
      <c r="E489" s="534"/>
      <c r="F489" s="534"/>
      <c r="G489" s="534"/>
      <c r="H489" s="479"/>
      <c r="I489" s="479"/>
      <c r="J489" s="479"/>
      <c r="K489" s="474"/>
      <c r="L489" s="899"/>
      <c r="M489" s="272"/>
      <c r="N489" s="826" t="str">
        <f t="shared" si="39"/>
        <v/>
      </c>
      <c r="O489" s="458"/>
      <c r="P489" s="534"/>
      <c r="Q489" s="479"/>
      <c r="R489" s="584"/>
      <c r="S489" s="585" t="str">
        <f t="shared" si="38"/>
        <v/>
      </c>
      <c r="T489" s="586"/>
      <c r="U489" s="587" t="str">
        <f t="shared" si="36"/>
        <v/>
      </c>
      <c r="V489" s="648"/>
      <c r="W489" s="746"/>
    </row>
    <row r="490" spans="2:38" ht="13.5" customHeight="1" x14ac:dyDescent="0.25">
      <c r="B490" s="401"/>
      <c r="D490" s="416">
        <f>D489+1</f>
        <v>481</v>
      </c>
      <c r="E490" s="534"/>
      <c r="F490" s="534"/>
      <c r="G490" s="534"/>
      <c r="H490" s="479"/>
      <c r="I490" s="479"/>
      <c r="J490" s="479"/>
      <c r="K490" s="474"/>
      <c r="L490" s="899"/>
      <c r="M490" s="272"/>
      <c r="N490" s="826" t="str">
        <f t="shared" si="39"/>
        <v/>
      </c>
      <c r="O490" s="458"/>
      <c r="P490" s="534"/>
      <c r="Q490" s="479"/>
      <c r="R490" s="584"/>
      <c r="S490" s="585" t="str">
        <f t="shared" si="38"/>
        <v/>
      </c>
      <c r="T490" s="586"/>
      <c r="U490" s="587" t="str">
        <f t="shared" si="36"/>
        <v/>
      </c>
      <c r="V490" s="648"/>
      <c r="W490" s="746"/>
      <c r="AL490" s="562"/>
    </row>
    <row r="491" spans="2:38" ht="13.5" customHeight="1" x14ac:dyDescent="0.25">
      <c r="B491" s="401"/>
      <c r="D491" s="416">
        <f t="shared" ref="D491:D554" si="41">D490+1</f>
        <v>482</v>
      </c>
      <c r="E491" s="534"/>
      <c r="F491" s="534"/>
      <c r="G491" s="534"/>
      <c r="H491" s="479"/>
      <c r="I491" s="479"/>
      <c r="J491" s="479"/>
      <c r="K491" s="474"/>
      <c r="L491" s="899"/>
      <c r="M491" s="272"/>
      <c r="N491" s="826" t="str">
        <f t="shared" si="39"/>
        <v/>
      </c>
      <c r="O491" s="458"/>
      <c r="P491" s="534"/>
      <c r="Q491" s="479"/>
      <c r="R491" s="584"/>
      <c r="S491" s="585" t="str">
        <f t="shared" si="38"/>
        <v/>
      </c>
      <c r="T491" s="586"/>
      <c r="U491" s="587" t="str">
        <f t="shared" si="36"/>
        <v/>
      </c>
      <c r="V491" s="648"/>
      <c r="W491" s="746"/>
    </row>
    <row r="492" spans="2:38" ht="13.5" customHeight="1" x14ac:dyDescent="0.25">
      <c r="B492" s="401"/>
      <c r="D492" s="416">
        <f t="shared" si="41"/>
        <v>483</v>
      </c>
      <c r="E492" s="534"/>
      <c r="F492" s="534"/>
      <c r="G492" s="534"/>
      <c r="H492" s="479"/>
      <c r="I492" s="479"/>
      <c r="J492" s="479"/>
      <c r="K492" s="474"/>
      <c r="L492" s="899"/>
      <c r="M492" s="272"/>
      <c r="N492" s="826" t="str">
        <f t="shared" si="39"/>
        <v/>
      </c>
      <c r="O492" s="458"/>
      <c r="P492" s="534"/>
      <c r="Q492" s="479"/>
      <c r="R492" s="584"/>
      <c r="S492" s="585" t="str">
        <f t="shared" si="38"/>
        <v/>
      </c>
      <c r="T492" s="586"/>
      <c r="U492" s="587" t="str">
        <f t="shared" si="36"/>
        <v/>
      </c>
      <c r="V492" s="648"/>
      <c r="W492" s="746"/>
    </row>
    <row r="493" spans="2:38" ht="13.5" customHeight="1" x14ac:dyDescent="0.25">
      <c r="B493" s="401"/>
      <c r="D493" s="416">
        <f t="shared" si="41"/>
        <v>484</v>
      </c>
      <c r="E493" s="534"/>
      <c r="F493" s="534"/>
      <c r="G493" s="534"/>
      <c r="H493" s="479"/>
      <c r="I493" s="479"/>
      <c r="J493" s="479"/>
      <c r="K493" s="474"/>
      <c r="L493" s="899"/>
      <c r="M493" s="272"/>
      <c r="N493" s="826" t="str">
        <f t="shared" si="39"/>
        <v/>
      </c>
      <c r="O493" s="458"/>
      <c r="P493" s="534"/>
      <c r="Q493" s="479"/>
      <c r="R493" s="584"/>
      <c r="S493" s="585" t="str">
        <f t="shared" si="38"/>
        <v/>
      </c>
      <c r="T493" s="586"/>
      <c r="U493" s="587" t="str">
        <f t="shared" si="36"/>
        <v/>
      </c>
      <c r="V493" s="648"/>
      <c r="W493" s="746"/>
    </row>
    <row r="494" spans="2:38" ht="13.5" customHeight="1" x14ac:dyDescent="0.25">
      <c r="B494" s="401"/>
      <c r="D494" s="416">
        <f t="shared" si="41"/>
        <v>485</v>
      </c>
      <c r="E494" s="534"/>
      <c r="F494" s="534"/>
      <c r="G494" s="534"/>
      <c r="H494" s="479"/>
      <c r="I494" s="479"/>
      <c r="J494" s="479"/>
      <c r="K494" s="474"/>
      <c r="L494" s="899"/>
      <c r="M494" s="272"/>
      <c r="N494" s="826" t="str">
        <f t="shared" si="39"/>
        <v/>
      </c>
      <c r="O494" s="458"/>
      <c r="P494" s="534"/>
      <c r="Q494" s="479"/>
      <c r="R494" s="584"/>
      <c r="S494" s="585" t="str">
        <f t="shared" si="38"/>
        <v/>
      </c>
      <c r="T494" s="586"/>
      <c r="U494" s="587" t="str">
        <f t="shared" si="36"/>
        <v/>
      </c>
      <c r="V494" s="648"/>
      <c r="W494" s="746"/>
    </row>
    <row r="495" spans="2:38" ht="13.5" customHeight="1" x14ac:dyDescent="0.25">
      <c r="B495" s="401"/>
      <c r="D495" s="416">
        <f t="shared" si="41"/>
        <v>486</v>
      </c>
      <c r="E495" s="534"/>
      <c r="F495" s="534"/>
      <c r="G495" s="534"/>
      <c r="H495" s="479"/>
      <c r="I495" s="479"/>
      <c r="J495" s="479"/>
      <c r="K495" s="474"/>
      <c r="L495" s="899"/>
      <c r="M495" s="272"/>
      <c r="N495" s="826" t="str">
        <f t="shared" si="39"/>
        <v/>
      </c>
      <c r="O495" s="458"/>
      <c r="P495" s="534"/>
      <c r="Q495" s="479"/>
      <c r="R495" s="584"/>
      <c r="S495" s="585" t="str">
        <f t="shared" si="38"/>
        <v/>
      </c>
      <c r="T495" s="586"/>
      <c r="U495" s="587" t="str">
        <f t="shared" si="36"/>
        <v/>
      </c>
      <c r="V495" s="648"/>
      <c r="W495" s="746"/>
    </row>
    <row r="496" spans="2:38" ht="13.5" customHeight="1" x14ac:dyDescent="0.25">
      <c r="B496" s="401"/>
      <c r="D496" s="416">
        <f t="shared" si="41"/>
        <v>487</v>
      </c>
      <c r="E496" s="534"/>
      <c r="F496" s="534"/>
      <c r="G496" s="534"/>
      <c r="H496" s="479"/>
      <c r="I496" s="479"/>
      <c r="J496" s="479"/>
      <c r="K496" s="474"/>
      <c r="L496" s="899"/>
      <c r="M496" s="272"/>
      <c r="N496" s="826" t="str">
        <f t="shared" si="39"/>
        <v/>
      </c>
      <c r="O496" s="458"/>
      <c r="P496" s="534"/>
      <c r="Q496" s="479"/>
      <c r="R496" s="584"/>
      <c r="S496" s="585" t="str">
        <f t="shared" si="38"/>
        <v/>
      </c>
      <c r="T496" s="586"/>
      <c r="U496" s="587" t="str">
        <f t="shared" si="36"/>
        <v/>
      </c>
      <c r="V496" s="648"/>
      <c r="W496" s="746"/>
    </row>
    <row r="497" spans="2:23" ht="13.5" customHeight="1" x14ac:dyDescent="0.25">
      <c r="B497" s="401"/>
      <c r="D497" s="416">
        <f t="shared" si="41"/>
        <v>488</v>
      </c>
      <c r="E497" s="534"/>
      <c r="F497" s="534"/>
      <c r="G497" s="534"/>
      <c r="H497" s="479"/>
      <c r="I497" s="479"/>
      <c r="J497" s="479"/>
      <c r="K497" s="474"/>
      <c r="L497" s="899"/>
      <c r="M497" s="272"/>
      <c r="N497" s="826" t="str">
        <f t="shared" si="39"/>
        <v/>
      </c>
      <c r="O497" s="458"/>
      <c r="P497" s="534"/>
      <c r="Q497" s="479"/>
      <c r="R497" s="584"/>
      <c r="S497" s="585" t="str">
        <f t="shared" si="38"/>
        <v/>
      </c>
      <c r="T497" s="586"/>
      <c r="U497" s="587" t="str">
        <f t="shared" si="36"/>
        <v/>
      </c>
      <c r="V497" s="648"/>
      <c r="W497" s="746"/>
    </row>
    <row r="498" spans="2:23" ht="13.5" customHeight="1" x14ac:dyDescent="0.25">
      <c r="B498" s="401"/>
      <c r="D498" s="416">
        <f t="shared" si="41"/>
        <v>489</v>
      </c>
      <c r="E498" s="534"/>
      <c r="F498" s="534"/>
      <c r="G498" s="534"/>
      <c r="H498" s="479"/>
      <c r="I498" s="479"/>
      <c r="J498" s="479"/>
      <c r="K498" s="474"/>
      <c r="L498" s="899"/>
      <c r="M498" s="272"/>
      <c r="N498" s="826" t="str">
        <f t="shared" si="39"/>
        <v/>
      </c>
      <c r="O498" s="458"/>
      <c r="P498" s="534"/>
      <c r="Q498" s="479"/>
      <c r="R498" s="584"/>
      <c r="S498" s="585" t="str">
        <f t="shared" si="38"/>
        <v/>
      </c>
      <c r="T498" s="586"/>
      <c r="U498" s="587" t="str">
        <f t="shared" si="36"/>
        <v/>
      </c>
      <c r="V498" s="648"/>
      <c r="W498" s="746"/>
    </row>
    <row r="499" spans="2:23" ht="13.5" customHeight="1" x14ac:dyDescent="0.25">
      <c r="B499" s="401"/>
      <c r="D499" s="416">
        <f t="shared" si="41"/>
        <v>490</v>
      </c>
      <c r="E499" s="534"/>
      <c r="F499" s="534"/>
      <c r="G499" s="534"/>
      <c r="H499" s="479"/>
      <c r="I499" s="479"/>
      <c r="J499" s="479"/>
      <c r="K499" s="474"/>
      <c r="L499" s="899"/>
      <c r="M499" s="272"/>
      <c r="N499" s="826" t="str">
        <f t="shared" si="39"/>
        <v/>
      </c>
      <c r="O499" s="458"/>
      <c r="P499" s="534"/>
      <c r="Q499" s="479"/>
      <c r="R499" s="584"/>
      <c r="S499" s="585" t="str">
        <f t="shared" si="38"/>
        <v/>
      </c>
      <c r="T499" s="586"/>
      <c r="U499" s="587" t="str">
        <f t="shared" si="36"/>
        <v/>
      </c>
      <c r="V499" s="648"/>
      <c r="W499" s="746"/>
    </row>
    <row r="500" spans="2:23" ht="13.5" customHeight="1" x14ac:dyDescent="0.25">
      <c r="B500" s="401"/>
      <c r="D500" s="416">
        <f t="shared" si="41"/>
        <v>491</v>
      </c>
      <c r="E500" s="534"/>
      <c r="F500" s="534"/>
      <c r="G500" s="534"/>
      <c r="H500" s="479"/>
      <c r="I500" s="479"/>
      <c r="J500" s="479"/>
      <c r="K500" s="474"/>
      <c r="L500" s="899"/>
      <c r="M500" s="272"/>
      <c r="N500" s="826" t="str">
        <f t="shared" si="39"/>
        <v/>
      </c>
      <c r="O500" s="458"/>
      <c r="P500" s="903"/>
      <c r="Q500" s="479"/>
      <c r="R500" s="584"/>
      <c r="S500" s="585" t="str">
        <f t="shared" si="38"/>
        <v/>
      </c>
      <c r="T500" s="586"/>
      <c r="U500" s="587" t="str">
        <f t="shared" si="36"/>
        <v/>
      </c>
      <c r="V500" s="648"/>
      <c r="W500" s="746"/>
    </row>
    <row r="501" spans="2:23" ht="13.5" customHeight="1" x14ac:dyDescent="0.25">
      <c r="B501" s="401"/>
      <c r="D501" s="416">
        <f t="shared" si="41"/>
        <v>492</v>
      </c>
      <c r="E501" s="534"/>
      <c r="F501" s="534"/>
      <c r="G501" s="534"/>
      <c r="H501" s="479"/>
      <c r="I501" s="479"/>
      <c r="J501" s="479"/>
      <c r="K501" s="474"/>
      <c r="L501" s="899"/>
      <c r="M501" s="272"/>
      <c r="N501" s="826" t="str">
        <f t="shared" si="39"/>
        <v/>
      </c>
      <c r="O501" s="458"/>
      <c r="P501" s="534"/>
      <c r="Q501" s="479"/>
      <c r="R501" s="584"/>
      <c r="S501" s="585" t="str">
        <f t="shared" si="38"/>
        <v/>
      </c>
      <c r="T501" s="586"/>
      <c r="U501" s="587" t="str">
        <f t="shared" si="36"/>
        <v/>
      </c>
      <c r="V501" s="648"/>
      <c r="W501" s="746"/>
    </row>
    <row r="502" spans="2:23" ht="13.5" customHeight="1" x14ac:dyDescent="0.25">
      <c r="B502" s="401"/>
      <c r="D502" s="416">
        <f t="shared" si="41"/>
        <v>493</v>
      </c>
      <c r="E502" s="534"/>
      <c r="F502" s="534"/>
      <c r="G502" s="534"/>
      <c r="H502" s="479"/>
      <c r="I502" s="479"/>
      <c r="J502" s="479"/>
      <c r="K502" s="474"/>
      <c r="L502" s="899"/>
      <c r="M502" s="272"/>
      <c r="N502" s="826" t="str">
        <f t="shared" si="39"/>
        <v/>
      </c>
      <c r="O502" s="458"/>
      <c r="P502" s="534"/>
      <c r="Q502" s="479"/>
      <c r="R502" s="584"/>
      <c r="S502" s="585" t="str">
        <f t="shared" si="38"/>
        <v/>
      </c>
      <c r="T502" s="586"/>
      <c r="U502" s="587" t="str">
        <f t="shared" si="36"/>
        <v/>
      </c>
      <c r="V502" s="648"/>
      <c r="W502" s="746"/>
    </row>
    <row r="503" spans="2:23" ht="13.5" customHeight="1" x14ac:dyDescent="0.25">
      <c r="B503" s="401"/>
      <c r="D503" s="416">
        <f t="shared" si="41"/>
        <v>494</v>
      </c>
      <c r="E503" s="534"/>
      <c r="F503" s="534"/>
      <c r="G503" s="534"/>
      <c r="H503" s="479"/>
      <c r="I503" s="479"/>
      <c r="J503" s="479"/>
      <c r="K503" s="474"/>
      <c r="L503" s="899"/>
      <c r="M503" s="272"/>
      <c r="N503" s="826" t="str">
        <f t="shared" si="39"/>
        <v/>
      </c>
      <c r="O503" s="458"/>
      <c r="P503" s="534"/>
      <c r="Q503" s="479"/>
      <c r="R503" s="584"/>
      <c r="S503" s="585" t="str">
        <f t="shared" si="38"/>
        <v/>
      </c>
      <c r="T503" s="586"/>
      <c r="U503" s="587" t="str">
        <f t="shared" si="36"/>
        <v/>
      </c>
      <c r="V503" s="648"/>
      <c r="W503" s="746"/>
    </row>
    <row r="504" spans="2:23" ht="13.5" customHeight="1" x14ac:dyDescent="0.25">
      <c r="B504" s="401"/>
      <c r="D504" s="416">
        <f t="shared" si="41"/>
        <v>495</v>
      </c>
      <c r="E504" s="534"/>
      <c r="F504" s="534"/>
      <c r="G504" s="534"/>
      <c r="H504" s="479"/>
      <c r="I504" s="479"/>
      <c r="J504" s="479"/>
      <c r="K504" s="474"/>
      <c r="L504" s="899"/>
      <c r="M504" s="272"/>
      <c r="N504" s="826" t="str">
        <f t="shared" si="39"/>
        <v/>
      </c>
      <c r="O504" s="458"/>
      <c r="P504" s="534"/>
      <c r="Q504" s="479"/>
      <c r="R504" s="584"/>
      <c r="S504" s="585" t="str">
        <f t="shared" si="38"/>
        <v/>
      </c>
      <c r="T504" s="586"/>
      <c r="U504" s="587" t="str">
        <f t="shared" si="36"/>
        <v/>
      </c>
      <c r="V504" s="648"/>
      <c r="W504" s="746"/>
    </row>
    <row r="505" spans="2:23" ht="13.5" customHeight="1" x14ac:dyDescent="0.25">
      <c r="B505" s="401"/>
      <c r="D505" s="416">
        <f t="shared" si="41"/>
        <v>496</v>
      </c>
      <c r="E505" s="534"/>
      <c r="F505" s="534"/>
      <c r="G505" s="534"/>
      <c r="H505" s="479"/>
      <c r="I505" s="479"/>
      <c r="J505" s="479"/>
      <c r="K505" s="474"/>
      <c r="L505" s="899"/>
      <c r="M505" s="272"/>
      <c r="N505" s="826" t="str">
        <f t="shared" si="39"/>
        <v/>
      </c>
      <c r="O505" s="458"/>
      <c r="P505" s="534"/>
      <c r="Q505" s="479"/>
      <c r="R505" s="584"/>
      <c r="S505" s="585" t="str">
        <f t="shared" si="38"/>
        <v/>
      </c>
      <c r="T505" s="586"/>
      <c r="U505" s="587" t="str">
        <f t="shared" si="36"/>
        <v/>
      </c>
      <c r="V505" s="648"/>
      <c r="W505" s="746"/>
    </row>
    <row r="506" spans="2:23" ht="13.5" customHeight="1" x14ac:dyDescent="0.25">
      <c r="B506" s="401"/>
      <c r="D506" s="416">
        <f t="shared" si="41"/>
        <v>497</v>
      </c>
      <c r="E506" s="534"/>
      <c r="F506" s="534"/>
      <c r="G506" s="534"/>
      <c r="H506" s="479"/>
      <c r="I506" s="479"/>
      <c r="J506" s="479"/>
      <c r="K506" s="474"/>
      <c r="L506" s="899"/>
      <c r="M506" s="272"/>
      <c r="N506" s="826" t="str">
        <f t="shared" si="39"/>
        <v/>
      </c>
      <c r="O506" s="458"/>
      <c r="P506" s="534"/>
      <c r="Q506" s="479"/>
      <c r="R506" s="584"/>
      <c r="S506" s="585" t="str">
        <f t="shared" si="38"/>
        <v/>
      </c>
      <c r="T506" s="586"/>
      <c r="U506" s="587" t="str">
        <f t="shared" si="36"/>
        <v/>
      </c>
      <c r="V506" s="648"/>
      <c r="W506" s="746"/>
    </row>
    <row r="507" spans="2:23" ht="13.5" customHeight="1" x14ac:dyDescent="0.25">
      <c r="B507" s="401"/>
      <c r="D507" s="416">
        <f t="shared" si="41"/>
        <v>498</v>
      </c>
      <c r="E507" s="534"/>
      <c r="F507" s="534"/>
      <c r="G507" s="534"/>
      <c r="H507" s="479"/>
      <c r="I507" s="479"/>
      <c r="J507" s="479"/>
      <c r="K507" s="474"/>
      <c r="L507" s="899"/>
      <c r="M507" s="272"/>
      <c r="N507" s="826" t="str">
        <f t="shared" si="39"/>
        <v/>
      </c>
      <c r="O507" s="458"/>
      <c r="P507" s="534"/>
      <c r="Q507" s="479"/>
      <c r="R507" s="584"/>
      <c r="S507" s="585" t="str">
        <f t="shared" si="38"/>
        <v/>
      </c>
      <c r="T507" s="586"/>
      <c r="U507" s="587" t="str">
        <f t="shared" si="36"/>
        <v/>
      </c>
      <c r="V507" s="648"/>
      <c r="W507" s="746"/>
    </row>
    <row r="508" spans="2:23" ht="13.5" customHeight="1" x14ac:dyDescent="0.25">
      <c r="B508" s="401"/>
      <c r="D508" s="416">
        <f t="shared" si="41"/>
        <v>499</v>
      </c>
      <c r="E508" s="534"/>
      <c r="F508" s="534"/>
      <c r="G508" s="534"/>
      <c r="H508" s="479"/>
      <c r="I508" s="479"/>
      <c r="J508" s="479"/>
      <c r="K508" s="474"/>
      <c r="L508" s="899"/>
      <c r="M508" s="272"/>
      <c r="N508" s="826" t="str">
        <f t="shared" si="39"/>
        <v/>
      </c>
      <c r="O508" s="458"/>
      <c r="P508" s="534"/>
      <c r="Q508" s="479"/>
      <c r="R508" s="584"/>
      <c r="S508" s="585" t="str">
        <f t="shared" si="38"/>
        <v/>
      </c>
      <c r="T508" s="586"/>
      <c r="U508" s="587" t="str">
        <f t="shared" si="36"/>
        <v/>
      </c>
      <c r="V508" s="648"/>
      <c r="W508" s="746"/>
    </row>
    <row r="509" spans="2:23" ht="13.5" customHeight="1" x14ac:dyDescent="0.25">
      <c r="B509" s="401"/>
      <c r="D509" s="416">
        <f t="shared" si="41"/>
        <v>500</v>
      </c>
      <c r="E509" s="534"/>
      <c r="F509" s="534"/>
      <c r="G509" s="534"/>
      <c r="H509" s="479"/>
      <c r="I509" s="479"/>
      <c r="J509" s="479"/>
      <c r="K509" s="474"/>
      <c r="L509" s="899"/>
      <c r="M509" s="272"/>
      <c r="N509" s="826" t="str">
        <f t="shared" si="39"/>
        <v/>
      </c>
      <c r="O509" s="458"/>
      <c r="P509" s="534"/>
      <c r="Q509" s="479"/>
      <c r="R509" s="584"/>
      <c r="S509" s="585" t="str">
        <f t="shared" si="38"/>
        <v/>
      </c>
      <c r="T509" s="586"/>
      <c r="U509" s="587" t="str">
        <f t="shared" si="36"/>
        <v/>
      </c>
      <c r="V509" s="648"/>
      <c r="W509" s="746"/>
    </row>
    <row r="510" spans="2:23" ht="13.5" customHeight="1" x14ac:dyDescent="0.25">
      <c r="B510" s="401"/>
      <c r="D510" s="416">
        <f t="shared" si="41"/>
        <v>501</v>
      </c>
      <c r="E510" s="534"/>
      <c r="F510" s="534"/>
      <c r="G510" s="534"/>
      <c r="H510" s="479"/>
      <c r="I510" s="479"/>
      <c r="J510" s="479"/>
      <c r="K510" s="474"/>
      <c r="L510" s="899"/>
      <c r="M510" s="272"/>
      <c r="N510" s="826" t="str">
        <f t="shared" si="39"/>
        <v/>
      </c>
      <c r="O510" s="458"/>
      <c r="P510" s="534"/>
      <c r="Q510" s="479"/>
      <c r="R510" s="584"/>
      <c r="S510" s="585" t="str">
        <f t="shared" si="38"/>
        <v/>
      </c>
      <c r="T510" s="586"/>
      <c r="U510" s="587" t="str">
        <f t="shared" si="36"/>
        <v/>
      </c>
      <c r="V510" s="648"/>
      <c r="W510" s="746"/>
    </row>
    <row r="511" spans="2:23" ht="13.5" customHeight="1" x14ac:dyDescent="0.25">
      <c r="B511" s="401"/>
      <c r="D511" s="416">
        <f t="shared" si="41"/>
        <v>502</v>
      </c>
      <c r="E511" s="534"/>
      <c r="F511" s="534"/>
      <c r="G511" s="534"/>
      <c r="H511" s="479"/>
      <c r="I511" s="479"/>
      <c r="J511" s="479"/>
      <c r="K511" s="474"/>
      <c r="L511" s="899"/>
      <c r="M511" s="272"/>
      <c r="N511" s="826" t="str">
        <f t="shared" si="39"/>
        <v/>
      </c>
      <c r="O511" s="458"/>
      <c r="P511" s="534"/>
      <c r="Q511" s="479"/>
      <c r="R511" s="584"/>
      <c r="S511" s="585" t="str">
        <f t="shared" si="38"/>
        <v/>
      </c>
      <c r="T511" s="586"/>
      <c r="U511" s="587" t="str">
        <f t="shared" si="36"/>
        <v/>
      </c>
      <c r="V511" s="648"/>
      <c r="W511" s="746"/>
    </row>
    <row r="512" spans="2:23" ht="13.5" customHeight="1" x14ac:dyDescent="0.25">
      <c r="B512" s="401"/>
      <c r="D512" s="416">
        <f t="shared" si="41"/>
        <v>503</v>
      </c>
      <c r="E512" s="534"/>
      <c r="F512" s="534"/>
      <c r="G512" s="534"/>
      <c r="H512" s="479"/>
      <c r="I512" s="479"/>
      <c r="J512" s="479"/>
      <c r="K512" s="474"/>
      <c r="L512" s="899"/>
      <c r="M512" s="272"/>
      <c r="N512" s="826" t="str">
        <f t="shared" si="39"/>
        <v/>
      </c>
      <c r="O512" s="458"/>
      <c r="P512" s="534"/>
      <c r="Q512" s="479"/>
      <c r="R512" s="584"/>
      <c r="S512" s="585" t="str">
        <f t="shared" si="38"/>
        <v/>
      </c>
      <c r="T512" s="586"/>
      <c r="U512" s="587" t="str">
        <f t="shared" si="36"/>
        <v/>
      </c>
      <c r="V512" s="648"/>
      <c r="W512" s="746"/>
    </row>
    <row r="513" spans="2:38" ht="13.5" customHeight="1" x14ac:dyDescent="0.25">
      <c r="B513" s="401"/>
      <c r="D513" s="416">
        <f t="shared" si="41"/>
        <v>504</v>
      </c>
      <c r="E513" s="534"/>
      <c r="F513" s="534"/>
      <c r="G513" s="534"/>
      <c r="H513" s="479"/>
      <c r="I513" s="479"/>
      <c r="J513" s="479"/>
      <c r="K513" s="474"/>
      <c r="L513" s="899"/>
      <c r="M513" s="272"/>
      <c r="N513" s="826" t="str">
        <f t="shared" si="39"/>
        <v/>
      </c>
      <c r="O513" s="458"/>
      <c r="P513" s="534"/>
      <c r="Q513" s="479"/>
      <c r="R513" s="584"/>
      <c r="S513" s="585" t="str">
        <f t="shared" si="38"/>
        <v/>
      </c>
      <c r="T513" s="586"/>
      <c r="U513" s="587" t="str">
        <f t="shared" si="36"/>
        <v/>
      </c>
      <c r="V513" s="648"/>
      <c r="W513" s="746"/>
    </row>
    <row r="514" spans="2:38" ht="13.5" customHeight="1" x14ac:dyDescent="0.25">
      <c r="B514" s="401"/>
      <c r="D514" s="416">
        <f t="shared" si="41"/>
        <v>505</v>
      </c>
      <c r="E514" s="534"/>
      <c r="F514" s="534"/>
      <c r="G514" s="534"/>
      <c r="H514" s="479"/>
      <c r="I514" s="479"/>
      <c r="J514" s="479"/>
      <c r="K514" s="474"/>
      <c r="L514" s="899"/>
      <c r="M514" s="272"/>
      <c r="N514" s="826" t="str">
        <f t="shared" si="39"/>
        <v/>
      </c>
      <c r="O514" s="458"/>
      <c r="P514" s="534"/>
      <c r="Q514" s="479"/>
      <c r="R514" s="584"/>
      <c r="S514" s="585" t="str">
        <f t="shared" si="38"/>
        <v/>
      </c>
      <c r="T514" s="586"/>
      <c r="U514" s="587" t="str">
        <f t="shared" si="36"/>
        <v/>
      </c>
      <c r="V514" s="648"/>
      <c r="W514" s="746"/>
    </row>
    <row r="515" spans="2:38" ht="13.5" customHeight="1" x14ac:dyDescent="0.25">
      <c r="B515" s="401"/>
      <c r="D515" s="416">
        <f t="shared" si="41"/>
        <v>506</v>
      </c>
      <c r="E515" s="534"/>
      <c r="F515" s="534"/>
      <c r="G515" s="534"/>
      <c r="H515" s="479"/>
      <c r="I515" s="479"/>
      <c r="J515" s="479"/>
      <c r="K515" s="474"/>
      <c r="L515" s="899"/>
      <c r="M515" s="272"/>
      <c r="N515" s="826" t="str">
        <f t="shared" si="39"/>
        <v/>
      </c>
      <c r="O515" s="458"/>
      <c r="P515" s="534"/>
      <c r="Q515" s="479"/>
      <c r="R515" s="584"/>
      <c r="S515" s="585" t="str">
        <f t="shared" si="38"/>
        <v/>
      </c>
      <c r="T515" s="586"/>
      <c r="U515" s="587" t="str">
        <f t="shared" si="36"/>
        <v/>
      </c>
      <c r="V515" s="648"/>
      <c r="W515" s="746"/>
    </row>
    <row r="516" spans="2:38" ht="13.5" customHeight="1" x14ac:dyDescent="0.25">
      <c r="B516" s="401"/>
      <c r="D516" s="416">
        <f t="shared" si="41"/>
        <v>507</v>
      </c>
      <c r="E516" s="534"/>
      <c r="F516" s="534"/>
      <c r="G516" s="534"/>
      <c r="H516" s="479"/>
      <c r="I516" s="479"/>
      <c r="J516" s="479"/>
      <c r="K516" s="474"/>
      <c r="L516" s="899"/>
      <c r="M516" s="272"/>
      <c r="N516" s="826" t="str">
        <f t="shared" si="39"/>
        <v/>
      </c>
      <c r="O516" s="458"/>
      <c r="P516" s="534"/>
      <c r="Q516" s="479"/>
      <c r="R516" s="584"/>
      <c r="S516" s="585" t="str">
        <f t="shared" si="38"/>
        <v/>
      </c>
      <c r="T516" s="586"/>
      <c r="U516" s="587" t="str">
        <f t="shared" si="36"/>
        <v/>
      </c>
      <c r="V516" s="648"/>
      <c r="W516" s="746"/>
    </row>
    <row r="517" spans="2:38" ht="13.5" customHeight="1" x14ac:dyDescent="0.25">
      <c r="B517" s="401"/>
      <c r="D517" s="416">
        <f t="shared" si="41"/>
        <v>508</v>
      </c>
      <c r="E517" s="534"/>
      <c r="F517" s="534"/>
      <c r="G517" s="534"/>
      <c r="H517" s="479"/>
      <c r="I517" s="479"/>
      <c r="J517" s="479"/>
      <c r="K517" s="474"/>
      <c r="L517" s="899"/>
      <c r="M517" s="272"/>
      <c r="N517" s="826" t="str">
        <f t="shared" si="39"/>
        <v/>
      </c>
      <c r="O517" s="458"/>
      <c r="P517" s="534"/>
      <c r="Q517" s="479"/>
      <c r="R517" s="584"/>
      <c r="S517" s="585" t="str">
        <f t="shared" si="38"/>
        <v/>
      </c>
      <c r="T517" s="586"/>
      <c r="U517" s="587" t="str">
        <f t="shared" si="36"/>
        <v/>
      </c>
      <c r="V517" s="648"/>
      <c r="W517" s="746"/>
    </row>
    <row r="518" spans="2:38" ht="13.5" customHeight="1" x14ac:dyDescent="0.25">
      <c r="B518" s="401"/>
      <c r="D518" s="416">
        <f t="shared" si="41"/>
        <v>509</v>
      </c>
      <c r="E518" s="534"/>
      <c r="F518" s="534"/>
      <c r="G518" s="534"/>
      <c r="H518" s="479"/>
      <c r="I518" s="479"/>
      <c r="J518" s="479"/>
      <c r="K518" s="474"/>
      <c r="L518" s="899"/>
      <c r="M518" s="272"/>
      <c r="N518" s="826" t="str">
        <f t="shared" si="39"/>
        <v/>
      </c>
      <c r="O518" s="458"/>
      <c r="P518" s="534"/>
      <c r="Q518" s="479"/>
      <c r="R518" s="584"/>
      <c r="S518" s="585" t="str">
        <f t="shared" si="38"/>
        <v/>
      </c>
      <c r="T518" s="586"/>
      <c r="U518" s="587" t="str">
        <f t="shared" si="36"/>
        <v/>
      </c>
      <c r="V518" s="648"/>
      <c r="W518" s="746"/>
    </row>
    <row r="519" spans="2:38" ht="13.5" customHeight="1" x14ac:dyDescent="0.25">
      <c r="B519" s="401"/>
      <c r="D519" s="416">
        <f t="shared" si="41"/>
        <v>510</v>
      </c>
      <c r="E519" s="534"/>
      <c r="F519" s="534"/>
      <c r="G519" s="534"/>
      <c r="H519" s="479"/>
      <c r="I519" s="479"/>
      <c r="J519" s="479"/>
      <c r="K519" s="474"/>
      <c r="L519" s="899"/>
      <c r="M519" s="272"/>
      <c r="N519" s="826" t="str">
        <f t="shared" si="39"/>
        <v/>
      </c>
      <c r="O519" s="458"/>
      <c r="P519" s="534"/>
      <c r="Q519" s="479"/>
      <c r="R519" s="584"/>
      <c r="S519" s="585" t="str">
        <f t="shared" si="38"/>
        <v/>
      </c>
      <c r="T519" s="586"/>
      <c r="U519" s="587" t="str">
        <f t="shared" si="36"/>
        <v/>
      </c>
      <c r="V519" s="648"/>
      <c r="W519" s="746"/>
    </row>
    <row r="520" spans="2:38" ht="13.5" customHeight="1" x14ac:dyDescent="0.25">
      <c r="B520" s="401"/>
      <c r="D520" s="416">
        <f t="shared" si="41"/>
        <v>511</v>
      </c>
      <c r="E520" s="534"/>
      <c r="F520" s="534"/>
      <c r="G520" s="534"/>
      <c r="H520" s="479"/>
      <c r="I520" s="479"/>
      <c r="J520" s="479"/>
      <c r="K520" s="474"/>
      <c r="L520" s="899"/>
      <c r="M520" s="272"/>
      <c r="N520" s="826" t="str">
        <f t="shared" si="39"/>
        <v/>
      </c>
      <c r="O520" s="458"/>
      <c r="P520" s="534"/>
      <c r="Q520" s="479"/>
      <c r="R520" s="584"/>
      <c r="S520" s="585" t="str">
        <f t="shared" si="38"/>
        <v/>
      </c>
      <c r="T520" s="586"/>
      <c r="U520" s="587" t="str">
        <f t="shared" si="36"/>
        <v/>
      </c>
      <c r="V520" s="648"/>
      <c r="W520" s="746"/>
      <c r="AL520" s="562"/>
    </row>
    <row r="521" spans="2:38" ht="13.5" customHeight="1" x14ac:dyDescent="0.25">
      <c r="B521" s="401"/>
      <c r="D521" s="416">
        <f t="shared" si="41"/>
        <v>512</v>
      </c>
      <c r="E521" s="534"/>
      <c r="F521" s="534"/>
      <c r="G521" s="534"/>
      <c r="H521" s="479"/>
      <c r="I521" s="479"/>
      <c r="J521" s="479"/>
      <c r="K521" s="474"/>
      <c r="L521" s="899"/>
      <c r="M521" s="272"/>
      <c r="N521" s="826" t="str">
        <f t="shared" si="39"/>
        <v/>
      </c>
      <c r="O521" s="458"/>
      <c r="P521" s="534"/>
      <c r="Q521" s="479"/>
      <c r="R521" s="584"/>
      <c r="S521" s="585" t="str">
        <f t="shared" si="38"/>
        <v/>
      </c>
      <c r="T521" s="586"/>
      <c r="U521" s="587" t="str">
        <f t="shared" si="36"/>
        <v/>
      </c>
      <c r="V521" s="648"/>
      <c r="W521" s="746"/>
    </row>
    <row r="522" spans="2:38" ht="13.5" customHeight="1" x14ac:dyDescent="0.25">
      <c r="B522" s="401"/>
      <c r="D522" s="416">
        <f t="shared" si="41"/>
        <v>513</v>
      </c>
      <c r="E522" s="534"/>
      <c r="F522" s="534"/>
      <c r="G522" s="534"/>
      <c r="H522" s="479"/>
      <c r="I522" s="479"/>
      <c r="J522" s="479"/>
      <c r="K522" s="474"/>
      <c r="L522" s="899"/>
      <c r="M522" s="272"/>
      <c r="N522" s="826" t="str">
        <f t="shared" si="39"/>
        <v/>
      </c>
      <c r="O522" s="458"/>
      <c r="P522" s="534"/>
      <c r="Q522" s="479"/>
      <c r="R522" s="584"/>
      <c r="S522" s="585" t="str">
        <f t="shared" si="38"/>
        <v/>
      </c>
      <c r="T522" s="586"/>
      <c r="U522" s="587" t="str">
        <f t="shared" si="36"/>
        <v/>
      </c>
      <c r="V522" s="648"/>
      <c r="W522" s="746"/>
    </row>
    <row r="523" spans="2:38" ht="13.5" customHeight="1" x14ac:dyDescent="0.25">
      <c r="B523" s="401"/>
      <c r="D523" s="416">
        <f t="shared" si="41"/>
        <v>514</v>
      </c>
      <c r="E523" s="534"/>
      <c r="F523" s="534"/>
      <c r="G523" s="534"/>
      <c r="H523" s="479"/>
      <c r="I523" s="479"/>
      <c r="J523" s="479"/>
      <c r="K523" s="474"/>
      <c r="L523" s="899"/>
      <c r="M523" s="272"/>
      <c r="N523" s="826" t="str">
        <f t="shared" ref="N523:N586" si="42">IF(M523="","",IF(HLOOKUP(M523,$AA$4:$AO$6,$Z$6+1,FALSE)&lt;0.8,0,HLOOKUP(M523,$AA$4:$AO$6,$Z$6+1,FALSE)))</f>
        <v/>
      </c>
      <c r="O523" s="458"/>
      <c r="P523" s="534"/>
      <c r="Q523" s="479"/>
      <c r="R523" s="584"/>
      <c r="S523" s="585" t="str">
        <f t="shared" si="38"/>
        <v/>
      </c>
      <c r="T523" s="586"/>
      <c r="U523" s="587" t="str">
        <f t="shared" si="36"/>
        <v/>
      </c>
      <c r="V523" s="648"/>
      <c r="W523" s="746"/>
    </row>
    <row r="524" spans="2:38" ht="13.5" customHeight="1" x14ac:dyDescent="0.25">
      <c r="B524" s="401"/>
      <c r="D524" s="416">
        <f t="shared" si="41"/>
        <v>515</v>
      </c>
      <c r="E524" s="534"/>
      <c r="F524" s="534"/>
      <c r="G524" s="534"/>
      <c r="H524" s="479"/>
      <c r="I524" s="479"/>
      <c r="J524" s="479"/>
      <c r="K524" s="474"/>
      <c r="L524" s="899"/>
      <c r="M524" s="272"/>
      <c r="N524" s="826" t="str">
        <f t="shared" si="42"/>
        <v/>
      </c>
      <c r="O524" s="458"/>
      <c r="P524" s="534"/>
      <c r="Q524" s="479"/>
      <c r="R524" s="584"/>
      <c r="S524" s="585" t="str">
        <f t="shared" si="38"/>
        <v/>
      </c>
      <c r="T524" s="586"/>
      <c r="U524" s="587" t="str">
        <f t="shared" si="36"/>
        <v/>
      </c>
      <c r="V524" s="648"/>
      <c r="W524" s="746"/>
    </row>
    <row r="525" spans="2:38" ht="13.5" customHeight="1" x14ac:dyDescent="0.25">
      <c r="B525" s="401"/>
      <c r="D525" s="416">
        <f t="shared" si="41"/>
        <v>516</v>
      </c>
      <c r="E525" s="534"/>
      <c r="F525" s="534"/>
      <c r="G525" s="534"/>
      <c r="H525" s="479"/>
      <c r="I525" s="479"/>
      <c r="J525" s="479"/>
      <c r="K525" s="474"/>
      <c r="L525" s="899"/>
      <c r="M525" s="272"/>
      <c r="N525" s="826" t="str">
        <f t="shared" si="42"/>
        <v/>
      </c>
      <c r="O525" s="458"/>
      <c r="P525" s="534"/>
      <c r="Q525" s="479"/>
      <c r="R525" s="584"/>
      <c r="S525" s="585" t="str">
        <f t="shared" si="38"/>
        <v/>
      </c>
      <c r="T525" s="586"/>
      <c r="U525" s="587" t="str">
        <f t="shared" si="36"/>
        <v/>
      </c>
      <c r="V525" s="648"/>
      <c r="W525" s="746"/>
    </row>
    <row r="526" spans="2:38" ht="13.5" customHeight="1" x14ac:dyDescent="0.25">
      <c r="B526" s="401"/>
      <c r="D526" s="416">
        <f t="shared" si="41"/>
        <v>517</v>
      </c>
      <c r="E526" s="534"/>
      <c r="F526" s="534"/>
      <c r="G526" s="534"/>
      <c r="H526" s="479"/>
      <c r="I526" s="479"/>
      <c r="J526" s="479"/>
      <c r="K526" s="474"/>
      <c r="L526" s="899"/>
      <c r="M526" s="272"/>
      <c r="N526" s="826" t="str">
        <f t="shared" si="42"/>
        <v/>
      </c>
      <c r="O526" s="458"/>
      <c r="P526" s="534"/>
      <c r="Q526" s="479"/>
      <c r="R526" s="584"/>
      <c r="S526" s="585" t="str">
        <f t="shared" si="38"/>
        <v/>
      </c>
      <c r="T526" s="586"/>
      <c r="U526" s="587" t="str">
        <f t="shared" si="36"/>
        <v/>
      </c>
      <c r="V526" s="648"/>
      <c r="W526" s="746"/>
    </row>
    <row r="527" spans="2:38" ht="13.5" customHeight="1" x14ac:dyDescent="0.25">
      <c r="B527" s="401"/>
      <c r="D527" s="416">
        <f t="shared" si="41"/>
        <v>518</v>
      </c>
      <c r="E527" s="534"/>
      <c r="F527" s="534"/>
      <c r="G527" s="534"/>
      <c r="H527" s="479"/>
      <c r="I527" s="479"/>
      <c r="J527" s="479"/>
      <c r="K527" s="474"/>
      <c r="L527" s="899"/>
      <c r="M527" s="272"/>
      <c r="N527" s="826" t="str">
        <f t="shared" si="42"/>
        <v/>
      </c>
      <c r="O527" s="458"/>
      <c r="P527" s="534"/>
      <c r="Q527" s="479"/>
      <c r="R527" s="584"/>
      <c r="S527" s="585" t="str">
        <f t="shared" si="38"/>
        <v/>
      </c>
      <c r="T527" s="586"/>
      <c r="U527" s="587" t="str">
        <f t="shared" si="36"/>
        <v/>
      </c>
      <c r="V527" s="648"/>
      <c r="W527" s="746"/>
    </row>
    <row r="528" spans="2:38" ht="13.5" customHeight="1" x14ac:dyDescent="0.25">
      <c r="B528" s="401"/>
      <c r="D528" s="416">
        <f t="shared" si="41"/>
        <v>519</v>
      </c>
      <c r="E528" s="534"/>
      <c r="F528" s="534"/>
      <c r="G528" s="534"/>
      <c r="H528" s="479"/>
      <c r="I528" s="479"/>
      <c r="J528" s="479"/>
      <c r="K528" s="474"/>
      <c r="L528" s="899"/>
      <c r="M528" s="272"/>
      <c r="N528" s="826" t="str">
        <f t="shared" si="42"/>
        <v/>
      </c>
      <c r="O528" s="458"/>
      <c r="P528" s="534"/>
      <c r="Q528" s="479"/>
      <c r="R528" s="584"/>
      <c r="S528" s="585" t="str">
        <f t="shared" si="38"/>
        <v/>
      </c>
      <c r="T528" s="586"/>
      <c r="U528" s="587" t="str">
        <f t="shared" si="36"/>
        <v/>
      </c>
      <c r="V528" s="648"/>
      <c r="W528" s="746"/>
    </row>
    <row r="529" spans="2:23" ht="13.5" customHeight="1" x14ac:dyDescent="0.25">
      <c r="B529" s="401"/>
      <c r="D529" s="416">
        <f t="shared" si="41"/>
        <v>520</v>
      </c>
      <c r="E529" s="534"/>
      <c r="F529" s="534"/>
      <c r="G529" s="534"/>
      <c r="H529" s="479"/>
      <c r="I529" s="479"/>
      <c r="J529" s="479"/>
      <c r="K529" s="474"/>
      <c r="L529" s="899"/>
      <c r="M529" s="272"/>
      <c r="N529" s="826" t="str">
        <f t="shared" si="42"/>
        <v/>
      </c>
      <c r="O529" s="458"/>
      <c r="P529" s="534"/>
      <c r="Q529" s="479"/>
      <c r="R529" s="584"/>
      <c r="S529" s="585" t="str">
        <f t="shared" si="38"/>
        <v/>
      </c>
      <c r="T529" s="586"/>
      <c r="U529" s="587" t="str">
        <f t="shared" si="36"/>
        <v/>
      </c>
      <c r="V529" s="648"/>
      <c r="W529" s="746"/>
    </row>
    <row r="530" spans="2:23" ht="13.5" customHeight="1" x14ac:dyDescent="0.25">
      <c r="B530" s="401"/>
      <c r="D530" s="416">
        <f t="shared" si="41"/>
        <v>521</v>
      </c>
      <c r="E530" s="534"/>
      <c r="F530" s="534"/>
      <c r="G530" s="534"/>
      <c r="H530" s="479"/>
      <c r="I530" s="479"/>
      <c r="J530" s="479"/>
      <c r="K530" s="474"/>
      <c r="L530" s="899"/>
      <c r="M530" s="272"/>
      <c r="N530" s="826" t="str">
        <f t="shared" si="42"/>
        <v/>
      </c>
      <c r="O530" s="458"/>
      <c r="P530" s="903"/>
      <c r="Q530" s="479"/>
      <c r="R530" s="584"/>
      <c r="S530" s="585" t="str">
        <f t="shared" si="38"/>
        <v/>
      </c>
      <c r="T530" s="586"/>
      <c r="U530" s="587" t="str">
        <f t="shared" si="36"/>
        <v/>
      </c>
      <c r="V530" s="648"/>
      <c r="W530" s="746"/>
    </row>
    <row r="531" spans="2:23" ht="13.5" customHeight="1" x14ac:dyDescent="0.25">
      <c r="B531" s="401"/>
      <c r="D531" s="416">
        <f t="shared" si="41"/>
        <v>522</v>
      </c>
      <c r="E531" s="534"/>
      <c r="F531" s="534"/>
      <c r="G531" s="534"/>
      <c r="H531" s="479"/>
      <c r="I531" s="479"/>
      <c r="J531" s="479"/>
      <c r="K531" s="474"/>
      <c r="L531" s="899"/>
      <c r="M531" s="272"/>
      <c r="N531" s="826" t="str">
        <f t="shared" si="42"/>
        <v/>
      </c>
      <c r="O531" s="458"/>
      <c r="P531" s="534"/>
      <c r="Q531" s="479"/>
      <c r="R531" s="584"/>
      <c r="S531" s="585" t="str">
        <f t="shared" si="38"/>
        <v/>
      </c>
      <c r="T531" s="586"/>
      <c r="U531" s="587" t="str">
        <f t="shared" si="36"/>
        <v/>
      </c>
      <c r="V531" s="648"/>
      <c r="W531" s="746"/>
    </row>
    <row r="532" spans="2:23" ht="13.5" customHeight="1" x14ac:dyDescent="0.25">
      <c r="B532" s="401"/>
      <c r="D532" s="416">
        <f t="shared" si="41"/>
        <v>523</v>
      </c>
      <c r="E532" s="534"/>
      <c r="F532" s="534"/>
      <c r="G532" s="534"/>
      <c r="H532" s="479"/>
      <c r="I532" s="479"/>
      <c r="J532" s="479"/>
      <c r="K532" s="474"/>
      <c r="L532" s="899"/>
      <c r="M532" s="272"/>
      <c r="N532" s="826" t="str">
        <f t="shared" si="42"/>
        <v/>
      </c>
      <c r="O532" s="458"/>
      <c r="P532" s="534"/>
      <c r="Q532" s="479"/>
      <c r="R532" s="584"/>
      <c r="S532" s="585" t="str">
        <f t="shared" si="38"/>
        <v/>
      </c>
      <c r="T532" s="586"/>
      <c r="U532" s="587" t="str">
        <f t="shared" si="36"/>
        <v/>
      </c>
      <c r="V532" s="648"/>
      <c r="W532" s="746"/>
    </row>
    <row r="533" spans="2:23" ht="13.5" customHeight="1" x14ac:dyDescent="0.25">
      <c r="B533" s="401"/>
      <c r="D533" s="416">
        <f t="shared" si="41"/>
        <v>524</v>
      </c>
      <c r="E533" s="534"/>
      <c r="F533" s="534"/>
      <c r="G533" s="534"/>
      <c r="H533" s="479"/>
      <c r="I533" s="479"/>
      <c r="J533" s="479"/>
      <c r="K533" s="474"/>
      <c r="L533" s="899"/>
      <c r="M533" s="272"/>
      <c r="N533" s="826" t="str">
        <f t="shared" si="42"/>
        <v/>
      </c>
      <c r="O533" s="458"/>
      <c r="P533" s="534"/>
      <c r="Q533" s="479"/>
      <c r="R533" s="584"/>
      <c r="S533" s="585" t="str">
        <f t="shared" si="38"/>
        <v/>
      </c>
      <c r="T533" s="586"/>
      <c r="U533" s="587" t="str">
        <f t="shared" si="36"/>
        <v/>
      </c>
      <c r="V533" s="648"/>
      <c r="W533" s="746"/>
    </row>
    <row r="534" spans="2:23" ht="13.5" customHeight="1" x14ac:dyDescent="0.25">
      <c r="B534" s="401"/>
      <c r="D534" s="416">
        <f t="shared" si="41"/>
        <v>525</v>
      </c>
      <c r="E534" s="534"/>
      <c r="F534" s="534"/>
      <c r="G534" s="534"/>
      <c r="H534" s="479"/>
      <c r="I534" s="479"/>
      <c r="J534" s="479"/>
      <c r="K534" s="474"/>
      <c r="L534" s="899"/>
      <c r="M534" s="272"/>
      <c r="N534" s="826" t="str">
        <f t="shared" si="42"/>
        <v/>
      </c>
      <c r="O534" s="458"/>
      <c r="P534" s="534"/>
      <c r="Q534" s="479"/>
      <c r="R534" s="584"/>
      <c r="S534" s="585" t="str">
        <f t="shared" si="38"/>
        <v/>
      </c>
      <c r="T534" s="586"/>
      <c r="U534" s="587" t="str">
        <f t="shared" si="36"/>
        <v/>
      </c>
      <c r="V534" s="648"/>
      <c r="W534" s="746"/>
    </row>
    <row r="535" spans="2:23" ht="13.5" customHeight="1" x14ac:dyDescent="0.25">
      <c r="B535" s="401"/>
      <c r="D535" s="416">
        <f t="shared" si="41"/>
        <v>526</v>
      </c>
      <c r="E535" s="534"/>
      <c r="F535" s="534"/>
      <c r="G535" s="534"/>
      <c r="H535" s="479"/>
      <c r="I535" s="479"/>
      <c r="J535" s="479"/>
      <c r="K535" s="474"/>
      <c r="L535" s="899"/>
      <c r="M535" s="272"/>
      <c r="N535" s="826" t="str">
        <f t="shared" si="42"/>
        <v/>
      </c>
      <c r="O535" s="458"/>
      <c r="P535" s="534"/>
      <c r="Q535" s="479"/>
      <c r="R535" s="584"/>
      <c r="S535" s="585" t="str">
        <f t="shared" si="38"/>
        <v/>
      </c>
      <c r="T535" s="586"/>
      <c r="U535" s="587" t="str">
        <f t="shared" si="36"/>
        <v/>
      </c>
      <c r="V535" s="648"/>
      <c r="W535" s="746"/>
    </row>
    <row r="536" spans="2:23" ht="13.5" customHeight="1" x14ac:dyDescent="0.25">
      <c r="B536" s="401"/>
      <c r="D536" s="416">
        <f t="shared" si="41"/>
        <v>527</v>
      </c>
      <c r="E536" s="534"/>
      <c r="F536" s="534"/>
      <c r="G536" s="534"/>
      <c r="H536" s="479"/>
      <c r="I536" s="479"/>
      <c r="J536" s="479"/>
      <c r="K536" s="474"/>
      <c r="L536" s="899"/>
      <c r="M536" s="272"/>
      <c r="N536" s="826" t="str">
        <f t="shared" si="42"/>
        <v/>
      </c>
      <c r="O536" s="458"/>
      <c r="P536" s="534"/>
      <c r="Q536" s="479"/>
      <c r="R536" s="584"/>
      <c r="S536" s="585" t="str">
        <f t="shared" si="38"/>
        <v/>
      </c>
      <c r="T536" s="586"/>
      <c r="U536" s="587" t="str">
        <f t="shared" si="36"/>
        <v/>
      </c>
      <c r="V536" s="648"/>
      <c r="W536" s="746"/>
    </row>
    <row r="537" spans="2:23" ht="13.5" customHeight="1" x14ac:dyDescent="0.25">
      <c r="B537" s="401"/>
      <c r="D537" s="416">
        <f t="shared" si="41"/>
        <v>528</v>
      </c>
      <c r="E537" s="534"/>
      <c r="F537" s="534"/>
      <c r="G537" s="534"/>
      <c r="H537" s="479"/>
      <c r="I537" s="479"/>
      <c r="J537" s="479"/>
      <c r="K537" s="474"/>
      <c r="L537" s="899"/>
      <c r="M537" s="272"/>
      <c r="N537" s="826" t="str">
        <f t="shared" si="42"/>
        <v/>
      </c>
      <c r="O537" s="458"/>
      <c r="P537" s="534"/>
      <c r="Q537" s="479"/>
      <c r="R537" s="584"/>
      <c r="S537" s="585" t="str">
        <f t="shared" si="38"/>
        <v/>
      </c>
      <c r="T537" s="586"/>
      <c r="U537" s="587" t="str">
        <f t="shared" si="36"/>
        <v/>
      </c>
      <c r="V537" s="648"/>
      <c r="W537" s="746"/>
    </row>
    <row r="538" spans="2:23" ht="13.5" customHeight="1" x14ac:dyDescent="0.25">
      <c r="B538" s="401"/>
      <c r="D538" s="416">
        <f t="shared" si="41"/>
        <v>529</v>
      </c>
      <c r="E538" s="534"/>
      <c r="F538" s="534"/>
      <c r="G538" s="534"/>
      <c r="H538" s="479"/>
      <c r="I538" s="479"/>
      <c r="J538" s="479"/>
      <c r="K538" s="474"/>
      <c r="L538" s="899"/>
      <c r="M538" s="272"/>
      <c r="N538" s="826" t="str">
        <f t="shared" si="42"/>
        <v/>
      </c>
      <c r="O538" s="458"/>
      <c r="P538" s="534"/>
      <c r="Q538" s="479"/>
      <c r="R538" s="584"/>
      <c r="S538" s="585" t="str">
        <f t="shared" si="38"/>
        <v/>
      </c>
      <c r="T538" s="586"/>
      <c r="U538" s="587" t="str">
        <f t="shared" si="36"/>
        <v/>
      </c>
      <c r="V538" s="648"/>
      <c r="W538" s="746"/>
    </row>
    <row r="539" spans="2:23" ht="13.5" customHeight="1" x14ac:dyDescent="0.25">
      <c r="B539" s="401"/>
      <c r="D539" s="416">
        <f t="shared" si="41"/>
        <v>530</v>
      </c>
      <c r="E539" s="534"/>
      <c r="F539" s="534"/>
      <c r="G539" s="534"/>
      <c r="H539" s="479"/>
      <c r="I539" s="479"/>
      <c r="J539" s="479"/>
      <c r="K539" s="474"/>
      <c r="L539" s="899"/>
      <c r="M539" s="272"/>
      <c r="N539" s="826" t="str">
        <f t="shared" si="42"/>
        <v/>
      </c>
      <c r="O539" s="458"/>
      <c r="P539" s="534"/>
      <c r="Q539" s="479"/>
      <c r="R539" s="584"/>
      <c r="S539" s="585" t="str">
        <f t="shared" si="38"/>
        <v/>
      </c>
      <c r="T539" s="586"/>
      <c r="U539" s="587" t="str">
        <f t="shared" si="36"/>
        <v/>
      </c>
      <c r="V539" s="648"/>
      <c r="W539" s="746"/>
    </row>
    <row r="540" spans="2:23" ht="13.5" customHeight="1" x14ac:dyDescent="0.25">
      <c r="B540" s="401"/>
      <c r="D540" s="416">
        <f t="shared" si="41"/>
        <v>531</v>
      </c>
      <c r="E540" s="534"/>
      <c r="F540" s="534"/>
      <c r="G540" s="534"/>
      <c r="H540" s="479"/>
      <c r="I540" s="479"/>
      <c r="J540" s="479"/>
      <c r="K540" s="474"/>
      <c r="L540" s="899"/>
      <c r="M540" s="272"/>
      <c r="N540" s="826" t="str">
        <f t="shared" si="42"/>
        <v/>
      </c>
      <c r="O540" s="458"/>
      <c r="P540" s="534"/>
      <c r="Q540" s="479"/>
      <c r="R540" s="584"/>
      <c r="S540" s="585" t="str">
        <f t="shared" si="38"/>
        <v/>
      </c>
      <c r="T540" s="586"/>
      <c r="U540" s="587" t="str">
        <f t="shared" si="36"/>
        <v/>
      </c>
      <c r="V540" s="648"/>
      <c r="W540" s="746"/>
    </row>
    <row r="541" spans="2:23" ht="13.5" customHeight="1" x14ac:dyDescent="0.25">
      <c r="B541" s="401"/>
      <c r="D541" s="416">
        <f t="shared" si="41"/>
        <v>532</v>
      </c>
      <c r="E541" s="534"/>
      <c r="F541" s="534"/>
      <c r="G541" s="534"/>
      <c r="H541" s="479"/>
      <c r="I541" s="479"/>
      <c r="J541" s="479"/>
      <c r="K541" s="474"/>
      <c r="L541" s="899"/>
      <c r="M541" s="272"/>
      <c r="N541" s="826" t="str">
        <f t="shared" si="42"/>
        <v/>
      </c>
      <c r="O541" s="458"/>
      <c r="P541" s="534"/>
      <c r="Q541" s="479"/>
      <c r="R541" s="584"/>
      <c r="S541" s="585" t="str">
        <f t="shared" si="38"/>
        <v/>
      </c>
      <c r="T541" s="586"/>
      <c r="U541" s="587" t="str">
        <f t="shared" si="36"/>
        <v/>
      </c>
      <c r="V541" s="648"/>
      <c r="W541" s="746"/>
    </row>
    <row r="542" spans="2:23" ht="13.5" customHeight="1" x14ac:dyDescent="0.25">
      <c r="B542" s="401"/>
      <c r="D542" s="416">
        <f t="shared" si="41"/>
        <v>533</v>
      </c>
      <c r="E542" s="534"/>
      <c r="F542" s="534"/>
      <c r="G542" s="534"/>
      <c r="H542" s="479"/>
      <c r="I542" s="479"/>
      <c r="J542" s="479"/>
      <c r="K542" s="474"/>
      <c r="L542" s="899"/>
      <c r="M542" s="272"/>
      <c r="N542" s="826" t="str">
        <f t="shared" si="42"/>
        <v/>
      </c>
      <c r="O542" s="458"/>
      <c r="P542" s="534"/>
      <c r="Q542" s="479"/>
      <c r="R542" s="584"/>
      <c r="S542" s="585" t="str">
        <f t="shared" si="38"/>
        <v/>
      </c>
      <c r="T542" s="586"/>
      <c r="U542" s="587" t="str">
        <f t="shared" si="36"/>
        <v/>
      </c>
      <c r="V542" s="648"/>
      <c r="W542" s="746"/>
    </row>
    <row r="543" spans="2:23" ht="13.5" customHeight="1" x14ac:dyDescent="0.25">
      <c r="B543" s="401"/>
      <c r="D543" s="416">
        <f t="shared" si="41"/>
        <v>534</v>
      </c>
      <c r="E543" s="534"/>
      <c r="F543" s="534"/>
      <c r="G543" s="534"/>
      <c r="H543" s="479"/>
      <c r="I543" s="479"/>
      <c r="J543" s="479"/>
      <c r="K543" s="474"/>
      <c r="L543" s="899"/>
      <c r="M543" s="272"/>
      <c r="N543" s="826" t="str">
        <f t="shared" si="42"/>
        <v/>
      </c>
      <c r="O543" s="458"/>
      <c r="P543" s="534"/>
      <c r="Q543" s="479"/>
      <c r="R543" s="584"/>
      <c r="S543" s="585" t="str">
        <f t="shared" si="38"/>
        <v/>
      </c>
      <c r="T543" s="586"/>
      <c r="U543" s="587" t="str">
        <f t="shared" si="36"/>
        <v/>
      </c>
      <c r="V543" s="648"/>
      <c r="W543" s="746"/>
    </row>
    <row r="544" spans="2:23" ht="13.5" customHeight="1" x14ac:dyDescent="0.25">
      <c r="B544" s="401"/>
      <c r="D544" s="416">
        <f t="shared" si="41"/>
        <v>535</v>
      </c>
      <c r="E544" s="534"/>
      <c r="F544" s="534"/>
      <c r="G544" s="534"/>
      <c r="H544" s="479"/>
      <c r="I544" s="479"/>
      <c r="J544" s="479"/>
      <c r="K544" s="474"/>
      <c r="L544" s="899"/>
      <c r="M544" s="272"/>
      <c r="N544" s="826" t="str">
        <f t="shared" si="42"/>
        <v/>
      </c>
      <c r="O544" s="458"/>
      <c r="P544" s="534"/>
      <c r="Q544" s="479"/>
      <c r="R544" s="584"/>
      <c r="S544" s="585" t="str">
        <f t="shared" si="38"/>
        <v/>
      </c>
      <c r="T544" s="586"/>
      <c r="U544" s="587" t="str">
        <f t="shared" si="36"/>
        <v/>
      </c>
      <c r="V544" s="648"/>
      <c r="W544" s="746"/>
    </row>
    <row r="545" spans="2:38" ht="13.5" customHeight="1" x14ac:dyDescent="0.25">
      <c r="B545" s="401"/>
      <c r="D545" s="416">
        <f t="shared" si="41"/>
        <v>536</v>
      </c>
      <c r="E545" s="534"/>
      <c r="F545" s="534"/>
      <c r="G545" s="534"/>
      <c r="H545" s="479"/>
      <c r="I545" s="479"/>
      <c r="J545" s="479"/>
      <c r="K545" s="474"/>
      <c r="L545" s="899"/>
      <c r="M545" s="272"/>
      <c r="N545" s="826" t="str">
        <f t="shared" si="42"/>
        <v/>
      </c>
      <c r="O545" s="458"/>
      <c r="P545" s="534"/>
      <c r="Q545" s="479"/>
      <c r="R545" s="584"/>
      <c r="S545" s="585" t="str">
        <f t="shared" si="38"/>
        <v/>
      </c>
      <c r="T545" s="586"/>
      <c r="U545" s="587" t="str">
        <f t="shared" si="36"/>
        <v/>
      </c>
      <c r="V545" s="648"/>
      <c r="W545" s="746"/>
    </row>
    <row r="546" spans="2:38" ht="13.5" customHeight="1" x14ac:dyDescent="0.25">
      <c r="B546" s="401"/>
      <c r="D546" s="416">
        <f t="shared" si="41"/>
        <v>537</v>
      </c>
      <c r="E546" s="534"/>
      <c r="F546" s="534"/>
      <c r="G546" s="534"/>
      <c r="H546" s="479"/>
      <c r="I546" s="479"/>
      <c r="J546" s="479"/>
      <c r="K546" s="474"/>
      <c r="L546" s="899"/>
      <c r="M546" s="272"/>
      <c r="N546" s="826" t="str">
        <f t="shared" si="42"/>
        <v/>
      </c>
      <c r="O546" s="458"/>
      <c r="P546" s="534"/>
      <c r="Q546" s="479"/>
      <c r="R546" s="584"/>
      <c r="S546" s="585" t="str">
        <f t="shared" si="38"/>
        <v/>
      </c>
      <c r="T546" s="586"/>
      <c r="U546" s="587" t="str">
        <f t="shared" si="36"/>
        <v/>
      </c>
      <c r="V546" s="648"/>
      <c r="W546" s="746"/>
    </row>
    <row r="547" spans="2:38" ht="13.5" customHeight="1" x14ac:dyDescent="0.25">
      <c r="B547" s="401"/>
      <c r="D547" s="416">
        <f t="shared" si="41"/>
        <v>538</v>
      </c>
      <c r="E547" s="534"/>
      <c r="F547" s="534"/>
      <c r="G547" s="534"/>
      <c r="H547" s="479"/>
      <c r="I547" s="479"/>
      <c r="J547" s="479"/>
      <c r="K547" s="474"/>
      <c r="L547" s="899"/>
      <c r="M547" s="272"/>
      <c r="N547" s="826" t="str">
        <f t="shared" si="42"/>
        <v/>
      </c>
      <c r="O547" s="458"/>
      <c r="P547" s="534"/>
      <c r="Q547" s="479"/>
      <c r="R547" s="584"/>
      <c r="S547" s="585" t="str">
        <f t="shared" si="38"/>
        <v/>
      </c>
      <c r="T547" s="586"/>
      <c r="U547" s="587" t="str">
        <f t="shared" si="36"/>
        <v/>
      </c>
      <c r="V547" s="648"/>
      <c r="W547" s="746"/>
    </row>
    <row r="548" spans="2:38" ht="13.5" customHeight="1" x14ac:dyDescent="0.25">
      <c r="B548" s="401"/>
      <c r="D548" s="416">
        <f t="shared" si="41"/>
        <v>539</v>
      </c>
      <c r="E548" s="534"/>
      <c r="F548" s="534"/>
      <c r="G548" s="534"/>
      <c r="H548" s="479"/>
      <c r="I548" s="479"/>
      <c r="J548" s="479"/>
      <c r="K548" s="474"/>
      <c r="L548" s="899"/>
      <c r="M548" s="272"/>
      <c r="N548" s="826" t="str">
        <f t="shared" si="42"/>
        <v/>
      </c>
      <c r="O548" s="458"/>
      <c r="P548" s="534"/>
      <c r="Q548" s="479"/>
      <c r="R548" s="584"/>
      <c r="S548" s="585" t="str">
        <f t="shared" si="38"/>
        <v/>
      </c>
      <c r="T548" s="586"/>
      <c r="U548" s="587" t="str">
        <f t="shared" si="36"/>
        <v/>
      </c>
      <c r="V548" s="648"/>
      <c r="W548" s="746"/>
    </row>
    <row r="549" spans="2:38" ht="13.5" customHeight="1" x14ac:dyDescent="0.25">
      <c r="B549" s="401"/>
      <c r="D549" s="416">
        <f t="shared" si="41"/>
        <v>540</v>
      </c>
      <c r="E549" s="534"/>
      <c r="F549" s="534"/>
      <c r="G549" s="534"/>
      <c r="H549" s="479"/>
      <c r="I549" s="479"/>
      <c r="J549" s="479"/>
      <c r="K549" s="474"/>
      <c r="L549" s="899"/>
      <c r="M549" s="272"/>
      <c r="N549" s="826" t="str">
        <f t="shared" si="42"/>
        <v/>
      </c>
      <c r="O549" s="458"/>
      <c r="P549" s="534"/>
      <c r="Q549" s="479"/>
      <c r="R549" s="584"/>
      <c r="S549" s="585" t="str">
        <f t="shared" si="38"/>
        <v/>
      </c>
      <c r="T549" s="586"/>
      <c r="U549" s="587" t="str">
        <f t="shared" si="36"/>
        <v/>
      </c>
      <c r="V549" s="648"/>
      <c r="W549" s="746"/>
    </row>
    <row r="550" spans="2:38" ht="13.5" customHeight="1" x14ac:dyDescent="0.25">
      <c r="B550" s="401"/>
      <c r="D550" s="416">
        <f t="shared" si="41"/>
        <v>541</v>
      </c>
      <c r="E550" s="534"/>
      <c r="F550" s="534"/>
      <c r="G550" s="534"/>
      <c r="H550" s="479"/>
      <c r="I550" s="479"/>
      <c r="J550" s="479"/>
      <c r="K550" s="474"/>
      <c r="L550" s="899"/>
      <c r="M550" s="272"/>
      <c r="N550" s="826" t="str">
        <f t="shared" si="42"/>
        <v/>
      </c>
      <c r="O550" s="458"/>
      <c r="P550" s="534"/>
      <c r="Q550" s="479"/>
      <c r="R550" s="584"/>
      <c r="S550" s="585" t="str">
        <f t="shared" si="38"/>
        <v/>
      </c>
      <c r="T550" s="586"/>
      <c r="U550" s="587" t="str">
        <f t="shared" si="36"/>
        <v/>
      </c>
      <c r="V550" s="648"/>
      <c r="W550" s="746"/>
      <c r="AL550" s="562"/>
    </row>
    <row r="551" spans="2:38" ht="13.5" customHeight="1" x14ac:dyDescent="0.25">
      <c r="B551" s="401"/>
      <c r="D551" s="416">
        <f t="shared" si="41"/>
        <v>542</v>
      </c>
      <c r="E551" s="534"/>
      <c r="F551" s="534"/>
      <c r="G551" s="534"/>
      <c r="H551" s="479"/>
      <c r="I551" s="479"/>
      <c r="J551" s="479"/>
      <c r="K551" s="474"/>
      <c r="L551" s="899"/>
      <c r="M551" s="272"/>
      <c r="N551" s="826" t="str">
        <f t="shared" si="42"/>
        <v/>
      </c>
      <c r="O551" s="458"/>
      <c r="P551" s="534"/>
      <c r="Q551" s="479"/>
      <c r="R551" s="584"/>
      <c r="S551" s="585" t="str">
        <f t="shared" si="38"/>
        <v/>
      </c>
      <c r="T551" s="586"/>
      <c r="U551" s="587" t="str">
        <f t="shared" si="36"/>
        <v/>
      </c>
      <c r="V551" s="648"/>
      <c r="W551" s="746"/>
    </row>
    <row r="552" spans="2:38" ht="13.5" customHeight="1" x14ac:dyDescent="0.25">
      <c r="B552" s="401"/>
      <c r="D552" s="416">
        <f t="shared" si="41"/>
        <v>543</v>
      </c>
      <c r="E552" s="534"/>
      <c r="F552" s="534"/>
      <c r="G552" s="534"/>
      <c r="H552" s="479"/>
      <c r="I552" s="479"/>
      <c r="J552" s="479"/>
      <c r="K552" s="474"/>
      <c r="L552" s="899"/>
      <c r="M552" s="272"/>
      <c r="N552" s="826" t="str">
        <f t="shared" si="42"/>
        <v/>
      </c>
      <c r="O552" s="458"/>
      <c r="P552" s="534"/>
      <c r="Q552" s="479"/>
      <c r="R552" s="584"/>
      <c r="S552" s="585" t="str">
        <f t="shared" si="38"/>
        <v/>
      </c>
      <c r="T552" s="586"/>
      <c r="U552" s="587" t="str">
        <f t="shared" si="36"/>
        <v/>
      </c>
      <c r="V552" s="648"/>
      <c r="W552" s="746"/>
    </row>
    <row r="553" spans="2:38" ht="13.5" customHeight="1" x14ac:dyDescent="0.25">
      <c r="B553" s="401"/>
      <c r="D553" s="416">
        <f t="shared" si="41"/>
        <v>544</v>
      </c>
      <c r="E553" s="534"/>
      <c r="F553" s="534"/>
      <c r="G553" s="534"/>
      <c r="H553" s="479"/>
      <c r="I553" s="479"/>
      <c r="J553" s="479"/>
      <c r="K553" s="474"/>
      <c r="L553" s="899"/>
      <c r="M553" s="272"/>
      <c r="N553" s="826" t="str">
        <f t="shared" si="42"/>
        <v/>
      </c>
      <c r="O553" s="458"/>
      <c r="P553" s="534"/>
      <c r="Q553" s="479"/>
      <c r="R553" s="584"/>
      <c r="S553" s="585" t="str">
        <f t="shared" si="38"/>
        <v/>
      </c>
      <c r="T553" s="586"/>
      <c r="U553" s="587" t="str">
        <f t="shared" si="36"/>
        <v/>
      </c>
      <c r="V553" s="648"/>
      <c r="W553" s="746"/>
    </row>
    <row r="554" spans="2:38" ht="13.5" customHeight="1" x14ac:dyDescent="0.25">
      <c r="B554" s="401"/>
      <c r="D554" s="416">
        <f t="shared" si="41"/>
        <v>545</v>
      </c>
      <c r="E554" s="534"/>
      <c r="F554" s="534"/>
      <c r="G554" s="534"/>
      <c r="H554" s="479"/>
      <c r="I554" s="479"/>
      <c r="J554" s="479"/>
      <c r="K554" s="474"/>
      <c r="L554" s="899"/>
      <c r="M554" s="272"/>
      <c r="N554" s="826" t="str">
        <f t="shared" si="42"/>
        <v/>
      </c>
      <c r="O554" s="458"/>
      <c r="P554" s="534"/>
      <c r="Q554" s="479"/>
      <c r="R554" s="584"/>
      <c r="S554" s="585" t="str">
        <f t="shared" si="38"/>
        <v/>
      </c>
      <c r="T554" s="586"/>
      <c r="U554" s="587" t="str">
        <f t="shared" si="36"/>
        <v/>
      </c>
      <c r="V554" s="648"/>
      <c r="W554" s="746"/>
    </row>
    <row r="555" spans="2:38" ht="13.5" customHeight="1" x14ac:dyDescent="0.25">
      <c r="B555" s="401"/>
      <c r="D555" s="416">
        <f t="shared" ref="D555:D579" si="43">D554+1</f>
        <v>546</v>
      </c>
      <c r="E555" s="534"/>
      <c r="F555" s="534"/>
      <c r="G555" s="534"/>
      <c r="H555" s="479"/>
      <c r="I555" s="479"/>
      <c r="J555" s="479"/>
      <c r="K555" s="474"/>
      <c r="L555" s="899"/>
      <c r="M555" s="272"/>
      <c r="N555" s="826" t="str">
        <f t="shared" si="42"/>
        <v/>
      </c>
      <c r="O555" s="458"/>
      <c r="P555" s="534"/>
      <c r="Q555" s="479"/>
      <c r="R555" s="584"/>
      <c r="S555" s="585" t="str">
        <f t="shared" si="38"/>
        <v/>
      </c>
      <c r="T555" s="586"/>
      <c r="U555" s="587" t="str">
        <f t="shared" si="36"/>
        <v/>
      </c>
      <c r="V555" s="648"/>
      <c r="W555" s="746"/>
    </row>
    <row r="556" spans="2:38" ht="13.5" customHeight="1" x14ac:dyDescent="0.25">
      <c r="B556" s="401"/>
      <c r="D556" s="416">
        <f t="shared" si="43"/>
        <v>547</v>
      </c>
      <c r="E556" s="534"/>
      <c r="F556" s="534"/>
      <c r="G556" s="534"/>
      <c r="H556" s="479"/>
      <c r="I556" s="479"/>
      <c r="J556" s="479"/>
      <c r="K556" s="474"/>
      <c r="L556" s="899"/>
      <c r="M556" s="272"/>
      <c r="N556" s="826" t="str">
        <f t="shared" si="42"/>
        <v/>
      </c>
      <c r="O556" s="458"/>
      <c r="P556" s="534"/>
      <c r="Q556" s="479"/>
      <c r="R556" s="584"/>
      <c r="S556" s="585" t="str">
        <f t="shared" si="38"/>
        <v/>
      </c>
      <c r="T556" s="586"/>
      <c r="U556" s="587" t="str">
        <f t="shared" si="36"/>
        <v/>
      </c>
      <c r="V556" s="648"/>
      <c r="W556" s="746"/>
    </row>
    <row r="557" spans="2:38" ht="13.5" customHeight="1" x14ac:dyDescent="0.25">
      <c r="B557" s="401"/>
      <c r="D557" s="416">
        <f t="shared" si="43"/>
        <v>548</v>
      </c>
      <c r="E557" s="534"/>
      <c r="F557" s="534"/>
      <c r="G557" s="534"/>
      <c r="H557" s="479"/>
      <c r="I557" s="479"/>
      <c r="J557" s="479"/>
      <c r="K557" s="474"/>
      <c r="L557" s="899"/>
      <c r="M557" s="272"/>
      <c r="N557" s="826" t="str">
        <f t="shared" si="42"/>
        <v/>
      </c>
      <c r="O557" s="458"/>
      <c r="P557" s="534"/>
      <c r="Q557" s="479"/>
      <c r="R557" s="584"/>
      <c r="S557" s="585" t="str">
        <f t="shared" si="38"/>
        <v/>
      </c>
      <c r="T557" s="586"/>
      <c r="U557" s="587" t="str">
        <f t="shared" si="36"/>
        <v/>
      </c>
      <c r="V557" s="648"/>
      <c r="W557" s="746"/>
    </row>
    <row r="558" spans="2:38" ht="13.5" customHeight="1" x14ac:dyDescent="0.25">
      <c r="B558" s="401"/>
      <c r="D558" s="416">
        <f t="shared" si="43"/>
        <v>549</v>
      </c>
      <c r="E558" s="534"/>
      <c r="F558" s="534"/>
      <c r="G558" s="534"/>
      <c r="H558" s="479"/>
      <c r="I558" s="479"/>
      <c r="J558" s="479"/>
      <c r="K558" s="474"/>
      <c r="L558" s="899"/>
      <c r="M558" s="272"/>
      <c r="N558" s="826" t="str">
        <f t="shared" si="42"/>
        <v/>
      </c>
      <c r="O558" s="458"/>
      <c r="P558" s="534"/>
      <c r="Q558" s="479"/>
      <c r="R558" s="584"/>
      <c r="S558" s="585" t="str">
        <f t="shared" si="38"/>
        <v/>
      </c>
      <c r="T558" s="586"/>
      <c r="U558" s="587" t="str">
        <f t="shared" si="36"/>
        <v/>
      </c>
      <c r="V558" s="648"/>
      <c r="W558" s="746"/>
    </row>
    <row r="559" spans="2:38" ht="13.5" customHeight="1" x14ac:dyDescent="0.25">
      <c r="B559" s="401"/>
      <c r="D559" s="416">
        <f t="shared" si="43"/>
        <v>550</v>
      </c>
      <c r="E559" s="534"/>
      <c r="F559" s="534"/>
      <c r="G559" s="534"/>
      <c r="H559" s="479"/>
      <c r="I559" s="479"/>
      <c r="J559" s="479"/>
      <c r="K559" s="474"/>
      <c r="L559" s="899"/>
      <c r="M559" s="272"/>
      <c r="N559" s="826" t="str">
        <f t="shared" si="42"/>
        <v/>
      </c>
      <c r="O559" s="458"/>
      <c r="P559" s="534"/>
      <c r="Q559" s="479"/>
      <c r="R559" s="584"/>
      <c r="S559" s="585" t="str">
        <f t="shared" si="38"/>
        <v/>
      </c>
      <c r="T559" s="586"/>
      <c r="U559" s="587" t="str">
        <f t="shared" si="36"/>
        <v/>
      </c>
      <c r="V559" s="648"/>
      <c r="W559" s="746"/>
    </row>
    <row r="560" spans="2:38" ht="13.5" customHeight="1" x14ac:dyDescent="0.25">
      <c r="B560" s="401"/>
      <c r="D560" s="416">
        <f t="shared" si="43"/>
        <v>551</v>
      </c>
      <c r="E560" s="534"/>
      <c r="F560" s="534"/>
      <c r="G560" s="534"/>
      <c r="H560" s="479"/>
      <c r="I560" s="479"/>
      <c r="J560" s="479"/>
      <c r="K560" s="474"/>
      <c r="L560" s="899"/>
      <c r="M560" s="272"/>
      <c r="N560" s="826" t="str">
        <f t="shared" si="42"/>
        <v/>
      </c>
      <c r="O560" s="458"/>
      <c r="P560" s="903"/>
      <c r="Q560" s="479"/>
      <c r="R560" s="584"/>
      <c r="S560" s="585" t="str">
        <f t="shared" si="38"/>
        <v/>
      </c>
      <c r="T560" s="586"/>
      <c r="U560" s="587" t="str">
        <f t="shared" si="36"/>
        <v/>
      </c>
      <c r="V560" s="648"/>
      <c r="W560" s="746"/>
    </row>
    <row r="561" spans="2:23" ht="13.5" customHeight="1" x14ac:dyDescent="0.25">
      <c r="B561" s="401"/>
      <c r="D561" s="416">
        <f t="shared" si="43"/>
        <v>552</v>
      </c>
      <c r="E561" s="534"/>
      <c r="F561" s="534"/>
      <c r="G561" s="534"/>
      <c r="H561" s="479"/>
      <c r="I561" s="479"/>
      <c r="J561" s="479"/>
      <c r="K561" s="474"/>
      <c r="L561" s="899"/>
      <c r="M561" s="272"/>
      <c r="N561" s="826" t="str">
        <f t="shared" si="42"/>
        <v/>
      </c>
      <c r="O561" s="458"/>
      <c r="P561" s="534"/>
      <c r="Q561" s="479"/>
      <c r="R561" s="584"/>
      <c r="S561" s="585" t="str">
        <f t="shared" si="38"/>
        <v/>
      </c>
      <c r="T561" s="586"/>
      <c r="U561" s="587" t="str">
        <f t="shared" si="36"/>
        <v/>
      </c>
      <c r="V561" s="648"/>
      <c r="W561" s="746"/>
    </row>
    <row r="562" spans="2:23" ht="13.5" customHeight="1" x14ac:dyDescent="0.25">
      <c r="B562" s="401"/>
      <c r="D562" s="416">
        <f t="shared" si="43"/>
        <v>553</v>
      </c>
      <c r="E562" s="534"/>
      <c r="F562" s="534"/>
      <c r="G562" s="534"/>
      <c r="H562" s="479"/>
      <c r="I562" s="479"/>
      <c r="J562" s="479"/>
      <c r="K562" s="474"/>
      <c r="L562" s="899"/>
      <c r="M562" s="272"/>
      <c r="N562" s="826" t="str">
        <f t="shared" si="42"/>
        <v/>
      </c>
      <c r="O562" s="458"/>
      <c r="P562" s="534"/>
      <c r="Q562" s="479"/>
      <c r="R562" s="584"/>
      <c r="S562" s="585" t="str">
        <f t="shared" si="38"/>
        <v/>
      </c>
      <c r="T562" s="586"/>
      <c r="U562" s="587" t="str">
        <f t="shared" si="36"/>
        <v/>
      </c>
      <c r="V562" s="648"/>
      <c r="W562" s="746"/>
    </row>
    <row r="563" spans="2:23" ht="13.5" customHeight="1" x14ac:dyDescent="0.25">
      <c r="B563" s="401"/>
      <c r="D563" s="416">
        <f t="shared" si="43"/>
        <v>554</v>
      </c>
      <c r="E563" s="534"/>
      <c r="F563" s="534"/>
      <c r="G563" s="534"/>
      <c r="H563" s="479"/>
      <c r="I563" s="479"/>
      <c r="J563" s="479"/>
      <c r="K563" s="474"/>
      <c r="L563" s="899"/>
      <c r="M563" s="272"/>
      <c r="N563" s="826" t="str">
        <f t="shared" si="42"/>
        <v/>
      </c>
      <c r="O563" s="458"/>
      <c r="P563" s="534"/>
      <c r="Q563" s="479"/>
      <c r="R563" s="584"/>
      <c r="S563" s="585" t="str">
        <f t="shared" si="38"/>
        <v/>
      </c>
      <c r="T563" s="586"/>
      <c r="U563" s="587" t="str">
        <f t="shared" si="36"/>
        <v/>
      </c>
      <c r="V563" s="648"/>
      <c r="W563" s="746"/>
    </row>
    <row r="564" spans="2:23" ht="13.5" customHeight="1" x14ac:dyDescent="0.25">
      <c r="B564" s="401"/>
      <c r="D564" s="416">
        <f t="shared" si="43"/>
        <v>555</v>
      </c>
      <c r="E564" s="534"/>
      <c r="F564" s="534"/>
      <c r="G564" s="534"/>
      <c r="H564" s="479"/>
      <c r="I564" s="479"/>
      <c r="J564" s="479"/>
      <c r="K564" s="474"/>
      <c r="L564" s="899"/>
      <c r="M564" s="272"/>
      <c r="N564" s="826" t="str">
        <f t="shared" si="42"/>
        <v/>
      </c>
      <c r="O564" s="458"/>
      <c r="P564" s="534"/>
      <c r="Q564" s="479"/>
      <c r="R564" s="584"/>
      <c r="S564" s="585" t="str">
        <f t="shared" si="38"/>
        <v/>
      </c>
      <c r="T564" s="586"/>
      <c r="U564" s="587" t="str">
        <f t="shared" si="36"/>
        <v/>
      </c>
      <c r="V564" s="648"/>
      <c r="W564" s="746"/>
    </row>
    <row r="565" spans="2:23" ht="13.5" customHeight="1" x14ac:dyDescent="0.25">
      <c r="B565" s="401"/>
      <c r="D565" s="416">
        <f t="shared" si="43"/>
        <v>556</v>
      </c>
      <c r="E565" s="534"/>
      <c r="F565" s="534"/>
      <c r="G565" s="534"/>
      <c r="H565" s="479"/>
      <c r="I565" s="479"/>
      <c r="J565" s="479"/>
      <c r="K565" s="474"/>
      <c r="L565" s="899"/>
      <c r="M565" s="272"/>
      <c r="N565" s="826" t="str">
        <f t="shared" si="42"/>
        <v/>
      </c>
      <c r="O565" s="458"/>
      <c r="P565" s="534"/>
      <c r="Q565" s="479"/>
      <c r="R565" s="584"/>
      <c r="S565" s="585" t="str">
        <f t="shared" si="38"/>
        <v/>
      </c>
      <c r="T565" s="586"/>
      <c r="U565" s="587" t="str">
        <f t="shared" si="36"/>
        <v/>
      </c>
      <c r="V565" s="648"/>
      <c r="W565" s="746"/>
    </row>
    <row r="566" spans="2:23" ht="13.5" customHeight="1" x14ac:dyDescent="0.25">
      <c r="B566" s="401"/>
      <c r="D566" s="416">
        <f t="shared" si="43"/>
        <v>557</v>
      </c>
      <c r="E566" s="534"/>
      <c r="F566" s="534"/>
      <c r="G566" s="534"/>
      <c r="H566" s="479"/>
      <c r="I566" s="479"/>
      <c r="J566" s="479"/>
      <c r="K566" s="474"/>
      <c r="L566" s="899"/>
      <c r="M566" s="272"/>
      <c r="N566" s="826" t="str">
        <f t="shared" si="42"/>
        <v/>
      </c>
      <c r="O566" s="458"/>
      <c r="P566" s="534"/>
      <c r="Q566" s="479"/>
      <c r="R566" s="584"/>
      <c r="S566" s="585" t="str">
        <f t="shared" si="38"/>
        <v/>
      </c>
      <c r="T566" s="586"/>
      <c r="U566" s="587" t="str">
        <f t="shared" si="36"/>
        <v/>
      </c>
      <c r="V566" s="648"/>
      <c r="W566" s="746"/>
    </row>
    <row r="567" spans="2:23" ht="13.5" customHeight="1" x14ac:dyDescent="0.25">
      <c r="B567" s="401"/>
      <c r="D567" s="416">
        <f t="shared" si="43"/>
        <v>558</v>
      </c>
      <c r="E567" s="534"/>
      <c r="F567" s="534"/>
      <c r="G567" s="534"/>
      <c r="H567" s="479"/>
      <c r="I567" s="479"/>
      <c r="J567" s="479"/>
      <c r="K567" s="474"/>
      <c r="L567" s="899"/>
      <c r="M567" s="272"/>
      <c r="N567" s="826" t="str">
        <f t="shared" si="42"/>
        <v/>
      </c>
      <c r="O567" s="458"/>
      <c r="P567" s="534"/>
      <c r="Q567" s="479"/>
      <c r="R567" s="584"/>
      <c r="S567" s="585" t="str">
        <f t="shared" si="38"/>
        <v/>
      </c>
      <c r="T567" s="586"/>
      <c r="U567" s="587" t="str">
        <f t="shared" si="36"/>
        <v/>
      </c>
      <c r="V567" s="648"/>
      <c r="W567" s="746"/>
    </row>
    <row r="568" spans="2:23" ht="13.5" customHeight="1" x14ac:dyDescent="0.25">
      <c r="B568" s="401"/>
      <c r="D568" s="416">
        <f t="shared" si="43"/>
        <v>559</v>
      </c>
      <c r="E568" s="534"/>
      <c r="F568" s="534"/>
      <c r="G568" s="534"/>
      <c r="H568" s="479"/>
      <c r="I568" s="479"/>
      <c r="J568" s="479"/>
      <c r="K568" s="474"/>
      <c r="L568" s="899"/>
      <c r="M568" s="272"/>
      <c r="N568" s="826" t="str">
        <f t="shared" si="42"/>
        <v/>
      </c>
      <c r="O568" s="458"/>
      <c r="P568" s="534"/>
      <c r="Q568" s="479"/>
      <c r="R568" s="584"/>
      <c r="S568" s="585" t="str">
        <f t="shared" si="38"/>
        <v/>
      </c>
      <c r="T568" s="586"/>
      <c r="U568" s="587" t="str">
        <f t="shared" si="36"/>
        <v/>
      </c>
      <c r="V568" s="648"/>
      <c r="W568" s="746"/>
    </row>
    <row r="569" spans="2:23" ht="13.5" customHeight="1" x14ac:dyDescent="0.25">
      <c r="B569" s="401"/>
      <c r="D569" s="416">
        <f t="shared" si="43"/>
        <v>560</v>
      </c>
      <c r="E569" s="534"/>
      <c r="F569" s="534"/>
      <c r="G569" s="534"/>
      <c r="H569" s="479"/>
      <c r="I569" s="479"/>
      <c r="J569" s="479"/>
      <c r="K569" s="474"/>
      <c r="L569" s="899"/>
      <c r="M569" s="272"/>
      <c r="N569" s="826" t="str">
        <f t="shared" si="42"/>
        <v/>
      </c>
      <c r="O569" s="458"/>
      <c r="P569" s="534"/>
      <c r="Q569" s="479"/>
      <c r="R569" s="584"/>
      <c r="S569" s="585" t="str">
        <f t="shared" si="38"/>
        <v/>
      </c>
      <c r="T569" s="586"/>
      <c r="U569" s="587" t="str">
        <f t="shared" si="36"/>
        <v/>
      </c>
      <c r="V569" s="648"/>
      <c r="W569" s="746"/>
    </row>
    <row r="570" spans="2:23" ht="13.5" customHeight="1" x14ac:dyDescent="0.25">
      <c r="B570" s="401"/>
      <c r="D570" s="416">
        <f t="shared" si="43"/>
        <v>561</v>
      </c>
      <c r="E570" s="534"/>
      <c r="F570" s="534"/>
      <c r="G570" s="534"/>
      <c r="H570" s="479"/>
      <c r="I570" s="479"/>
      <c r="J570" s="479"/>
      <c r="K570" s="474"/>
      <c r="L570" s="899"/>
      <c r="M570" s="272"/>
      <c r="N570" s="826" t="str">
        <f t="shared" si="42"/>
        <v/>
      </c>
      <c r="O570" s="458"/>
      <c r="P570" s="534"/>
      <c r="Q570" s="479"/>
      <c r="R570" s="584"/>
      <c r="S570" s="585" t="str">
        <f t="shared" si="38"/>
        <v/>
      </c>
      <c r="T570" s="586"/>
      <c r="U570" s="587" t="str">
        <f t="shared" si="36"/>
        <v/>
      </c>
      <c r="V570" s="648"/>
      <c r="W570" s="746"/>
    </row>
    <row r="571" spans="2:23" ht="13.5" customHeight="1" x14ac:dyDescent="0.25">
      <c r="B571" s="401"/>
      <c r="D571" s="416">
        <f t="shared" si="43"/>
        <v>562</v>
      </c>
      <c r="E571" s="534"/>
      <c r="F571" s="534"/>
      <c r="G571" s="534"/>
      <c r="H571" s="479"/>
      <c r="I571" s="479"/>
      <c r="J571" s="479"/>
      <c r="K571" s="474"/>
      <c r="L571" s="899"/>
      <c r="M571" s="272"/>
      <c r="N571" s="826" t="str">
        <f t="shared" si="42"/>
        <v/>
      </c>
      <c r="O571" s="458"/>
      <c r="P571" s="534"/>
      <c r="Q571" s="479"/>
      <c r="R571" s="584"/>
      <c r="S571" s="585" t="str">
        <f t="shared" si="38"/>
        <v/>
      </c>
      <c r="T571" s="586"/>
      <c r="U571" s="587" t="str">
        <f t="shared" si="36"/>
        <v/>
      </c>
      <c r="V571" s="648"/>
      <c r="W571" s="746"/>
    </row>
    <row r="572" spans="2:23" ht="13.5" customHeight="1" x14ac:dyDescent="0.25">
      <c r="B572" s="401"/>
      <c r="D572" s="416">
        <f t="shared" si="43"/>
        <v>563</v>
      </c>
      <c r="E572" s="534"/>
      <c r="F572" s="534"/>
      <c r="G572" s="534"/>
      <c r="H572" s="479"/>
      <c r="I572" s="479"/>
      <c r="J572" s="479"/>
      <c r="K572" s="474"/>
      <c r="L572" s="899"/>
      <c r="M572" s="272"/>
      <c r="N572" s="826" t="str">
        <f t="shared" si="42"/>
        <v/>
      </c>
      <c r="O572" s="458"/>
      <c r="P572" s="534"/>
      <c r="Q572" s="479"/>
      <c r="R572" s="584"/>
      <c r="S572" s="585" t="str">
        <f t="shared" si="38"/>
        <v/>
      </c>
      <c r="T572" s="586"/>
      <c r="U572" s="587" t="str">
        <f t="shared" si="36"/>
        <v/>
      </c>
      <c r="V572" s="648"/>
      <c r="W572" s="746"/>
    </row>
    <row r="573" spans="2:23" ht="13.5" customHeight="1" x14ac:dyDescent="0.25">
      <c r="B573" s="401"/>
      <c r="D573" s="416">
        <f t="shared" si="43"/>
        <v>564</v>
      </c>
      <c r="E573" s="534"/>
      <c r="F573" s="534"/>
      <c r="G573" s="534"/>
      <c r="H573" s="479"/>
      <c r="I573" s="479"/>
      <c r="J573" s="479"/>
      <c r="K573" s="474"/>
      <c r="L573" s="899"/>
      <c r="M573" s="272"/>
      <c r="N573" s="826" t="str">
        <f t="shared" si="42"/>
        <v/>
      </c>
      <c r="O573" s="458"/>
      <c r="P573" s="534"/>
      <c r="Q573" s="479"/>
      <c r="R573" s="584"/>
      <c r="S573" s="585" t="str">
        <f t="shared" si="38"/>
        <v/>
      </c>
      <c r="T573" s="586"/>
      <c r="U573" s="587" t="str">
        <f t="shared" si="36"/>
        <v/>
      </c>
      <c r="V573" s="648"/>
      <c r="W573" s="746"/>
    </row>
    <row r="574" spans="2:23" ht="13.5" customHeight="1" x14ac:dyDescent="0.25">
      <c r="B574" s="401"/>
      <c r="D574" s="416">
        <f t="shared" si="43"/>
        <v>565</v>
      </c>
      <c r="E574" s="534"/>
      <c r="F574" s="534"/>
      <c r="G574" s="534"/>
      <c r="H574" s="479"/>
      <c r="I574" s="479"/>
      <c r="J574" s="479"/>
      <c r="K574" s="474"/>
      <c r="L574" s="899"/>
      <c r="M574" s="272"/>
      <c r="N574" s="826" t="str">
        <f t="shared" si="42"/>
        <v/>
      </c>
      <c r="O574" s="458"/>
      <c r="P574" s="534"/>
      <c r="Q574" s="479"/>
      <c r="R574" s="584"/>
      <c r="S574" s="585" t="str">
        <f t="shared" si="38"/>
        <v/>
      </c>
      <c r="T574" s="586"/>
      <c r="U574" s="587" t="str">
        <f t="shared" si="36"/>
        <v/>
      </c>
      <c r="V574" s="648"/>
      <c r="W574" s="746"/>
    </row>
    <row r="575" spans="2:23" ht="13.5" customHeight="1" x14ac:dyDescent="0.25">
      <c r="B575" s="401"/>
      <c r="D575" s="416">
        <f t="shared" si="43"/>
        <v>566</v>
      </c>
      <c r="E575" s="534"/>
      <c r="F575" s="534"/>
      <c r="G575" s="534"/>
      <c r="H575" s="479"/>
      <c r="I575" s="479"/>
      <c r="J575" s="479"/>
      <c r="K575" s="474"/>
      <c r="L575" s="899"/>
      <c r="M575" s="272"/>
      <c r="N575" s="826" t="str">
        <f t="shared" si="42"/>
        <v/>
      </c>
      <c r="O575" s="458"/>
      <c r="P575" s="534"/>
      <c r="Q575" s="479"/>
      <c r="R575" s="584"/>
      <c r="S575" s="585" t="str">
        <f t="shared" si="38"/>
        <v/>
      </c>
      <c r="T575" s="586"/>
      <c r="U575" s="587" t="str">
        <f t="shared" si="36"/>
        <v/>
      </c>
      <c r="V575" s="648"/>
      <c r="W575" s="746"/>
    </row>
    <row r="576" spans="2:23" ht="13.5" customHeight="1" x14ac:dyDescent="0.25">
      <c r="B576" s="401"/>
      <c r="D576" s="416">
        <f t="shared" si="43"/>
        <v>567</v>
      </c>
      <c r="E576" s="534"/>
      <c r="F576" s="534"/>
      <c r="G576" s="534"/>
      <c r="H576" s="479"/>
      <c r="I576" s="479"/>
      <c r="J576" s="479"/>
      <c r="K576" s="474"/>
      <c r="L576" s="899"/>
      <c r="M576" s="272"/>
      <c r="N576" s="826" t="str">
        <f t="shared" si="42"/>
        <v/>
      </c>
      <c r="O576" s="458"/>
      <c r="P576" s="534"/>
      <c r="Q576" s="479"/>
      <c r="R576" s="584"/>
      <c r="S576" s="585" t="str">
        <f t="shared" si="38"/>
        <v/>
      </c>
      <c r="T576" s="586"/>
      <c r="U576" s="587" t="str">
        <f t="shared" si="36"/>
        <v/>
      </c>
      <c r="V576" s="648"/>
      <c r="W576" s="746"/>
    </row>
    <row r="577" spans="2:38" ht="13.5" customHeight="1" x14ac:dyDescent="0.25">
      <c r="B577" s="401"/>
      <c r="D577" s="416">
        <f t="shared" si="43"/>
        <v>568</v>
      </c>
      <c r="E577" s="534"/>
      <c r="F577" s="534"/>
      <c r="G577" s="534"/>
      <c r="H577" s="479"/>
      <c r="I577" s="479"/>
      <c r="J577" s="479"/>
      <c r="K577" s="474"/>
      <c r="L577" s="899"/>
      <c r="M577" s="272"/>
      <c r="N577" s="826" t="str">
        <f t="shared" si="42"/>
        <v/>
      </c>
      <c r="O577" s="458"/>
      <c r="P577" s="534"/>
      <c r="Q577" s="479"/>
      <c r="R577" s="584"/>
      <c r="S577" s="585" t="str">
        <f t="shared" si="38"/>
        <v/>
      </c>
      <c r="T577" s="586"/>
      <c r="U577" s="587" t="str">
        <f t="shared" si="36"/>
        <v/>
      </c>
      <c r="V577" s="648"/>
      <c r="W577" s="746"/>
    </row>
    <row r="578" spans="2:38" ht="13.5" customHeight="1" x14ac:dyDescent="0.25">
      <c r="B578" s="401"/>
      <c r="D578" s="416">
        <f t="shared" si="43"/>
        <v>569</v>
      </c>
      <c r="E578" s="534"/>
      <c r="F578" s="534"/>
      <c r="G578" s="534"/>
      <c r="H578" s="479"/>
      <c r="I578" s="479"/>
      <c r="J578" s="479"/>
      <c r="K578" s="474"/>
      <c r="L578" s="899"/>
      <c r="M578" s="272"/>
      <c r="N578" s="826" t="str">
        <f t="shared" si="42"/>
        <v/>
      </c>
      <c r="O578" s="458"/>
      <c r="P578" s="534"/>
      <c r="Q578" s="479"/>
      <c r="R578" s="584"/>
      <c r="S578" s="585" t="str">
        <f t="shared" si="38"/>
        <v/>
      </c>
      <c r="T578" s="586"/>
      <c r="U578" s="587" t="str">
        <f t="shared" si="36"/>
        <v/>
      </c>
      <c r="V578" s="648"/>
      <c r="W578" s="746"/>
    </row>
    <row r="579" spans="2:38" ht="13.5" customHeight="1" x14ac:dyDescent="0.25">
      <c r="B579" s="401"/>
      <c r="D579" s="416">
        <f t="shared" si="43"/>
        <v>570</v>
      </c>
      <c r="E579" s="534"/>
      <c r="F579" s="534"/>
      <c r="G579" s="534"/>
      <c r="H579" s="479"/>
      <c r="I579" s="479"/>
      <c r="J579" s="479"/>
      <c r="K579" s="474"/>
      <c r="L579" s="899"/>
      <c r="M579" s="272"/>
      <c r="N579" s="826" t="str">
        <f t="shared" si="42"/>
        <v/>
      </c>
      <c r="O579" s="458"/>
      <c r="P579" s="534"/>
      <c r="Q579" s="479"/>
      <c r="R579" s="584"/>
      <c r="S579" s="585" t="str">
        <f t="shared" si="38"/>
        <v/>
      </c>
      <c r="T579" s="586"/>
      <c r="U579" s="587" t="str">
        <f t="shared" si="36"/>
        <v/>
      </c>
      <c r="V579" s="648"/>
      <c r="W579" s="746"/>
    </row>
    <row r="580" spans="2:38" ht="13.5" customHeight="1" x14ac:dyDescent="0.25">
      <c r="B580" s="401"/>
      <c r="D580" s="416">
        <f>D579+1</f>
        <v>571</v>
      </c>
      <c r="E580" s="534"/>
      <c r="F580" s="534"/>
      <c r="G580" s="534"/>
      <c r="H580" s="479"/>
      <c r="I580" s="479"/>
      <c r="J580" s="479"/>
      <c r="K580" s="474"/>
      <c r="L580" s="899"/>
      <c r="M580" s="272"/>
      <c r="N580" s="826" t="str">
        <f t="shared" si="42"/>
        <v/>
      </c>
      <c r="O580" s="458"/>
      <c r="P580" s="534"/>
      <c r="Q580" s="479"/>
      <c r="R580" s="584"/>
      <c r="S580" s="585" t="str">
        <f t="shared" si="38"/>
        <v/>
      </c>
      <c r="T580" s="586"/>
      <c r="U580" s="587" t="str">
        <f t="shared" si="36"/>
        <v/>
      </c>
      <c r="V580" s="648"/>
      <c r="W580" s="746"/>
      <c r="AL580" s="562"/>
    </row>
    <row r="581" spans="2:38" ht="13.5" customHeight="1" x14ac:dyDescent="0.25">
      <c r="B581" s="401"/>
      <c r="D581" s="416">
        <f t="shared" ref="D581:D609" si="44">D580+1</f>
        <v>572</v>
      </c>
      <c r="E581" s="534"/>
      <c r="F581" s="534"/>
      <c r="G581" s="534"/>
      <c r="H581" s="479"/>
      <c r="I581" s="479"/>
      <c r="J581" s="479"/>
      <c r="K581" s="474"/>
      <c r="L581" s="899"/>
      <c r="M581" s="272"/>
      <c r="N581" s="826" t="str">
        <f t="shared" si="42"/>
        <v/>
      </c>
      <c r="O581" s="458"/>
      <c r="P581" s="534"/>
      <c r="Q581" s="479"/>
      <c r="R581" s="584"/>
      <c r="S581" s="585" t="str">
        <f t="shared" si="38"/>
        <v/>
      </c>
      <c r="T581" s="586"/>
      <c r="U581" s="587" t="str">
        <f t="shared" si="36"/>
        <v/>
      </c>
      <c r="V581" s="648"/>
      <c r="W581" s="746"/>
    </row>
    <row r="582" spans="2:38" ht="13.5" customHeight="1" x14ac:dyDescent="0.25">
      <c r="B582" s="401"/>
      <c r="D582" s="416">
        <f t="shared" si="44"/>
        <v>573</v>
      </c>
      <c r="E582" s="534"/>
      <c r="F582" s="534"/>
      <c r="G582" s="534"/>
      <c r="H582" s="479"/>
      <c r="I582" s="479"/>
      <c r="J582" s="479"/>
      <c r="K582" s="474"/>
      <c r="L582" s="899"/>
      <c r="M582" s="272"/>
      <c r="N582" s="826" t="str">
        <f t="shared" si="42"/>
        <v/>
      </c>
      <c r="O582" s="458"/>
      <c r="P582" s="534"/>
      <c r="Q582" s="479"/>
      <c r="R582" s="584"/>
      <c r="S582" s="585" t="str">
        <f t="shared" si="38"/>
        <v/>
      </c>
      <c r="T582" s="586"/>
      <c r="U582" s="587" t="str">
        <f t="shared" si="36"/>
        <v/>
      </c>
      <c r="V582" s="648"/>
      <c r="W582" s="746"/>
    </row>
    <row r="583" spans="2:38" ht="13.5" customHeight="1" x14ac:dyDescent="0.25">
      <c r="B583" s="401"/>
      <c r="D583" s="416">
        <f t="shared" si="44"/>
        <v>574</v>
      </c>
      <c r="E583" s="534"/>
      <c r="F583" s="534"/>
      <c r="G583" s="534"/>
      <c r="H583" s="479"/>
      <c r="I583" s="479"/>
      <c r="J583" s="479"/>
      <c r="K583" s="474"/>
      <c r="L583" s="899"/>
      <c r="M583" s="272"/>
      <c r="N583" s="826" t="str">
        <f t="shared" si="42"/>
        <v/>
      </c>
      <c r="O583" s="458"/>
      <c r="P583" s="534"/>
      <c r="Q583" s="479"/>
      <c r="R583" s="584"/>
      <c r="S583" s="585" t="str">
        <f t="shared" si="38"/>
        <v/>
      </c>
      <c r="T583" s="586"/>
      <c r="U583" s="587" t="str">
        <f t="shared" si="36"/>
        <v/>
      </c>
      <c r="V583" s="648"/>
      <c r="W583" s="746"/>
    </row>
    <row r="584" spans="2:38" ht="13.5" customHeight="1" x14ac:dyDescent="0.25">
      <c r="B584" s="401"/>
      <c r="D584" s="416">
        <f t="shared" si="44"/>
        <v>575</v>
      </c>
      <c r="E584" s="534"/>
      <c r="F584" s="534"/>
      <c r="G584" s="534"/>
      <c r="H584" s="479"/>
      <c r="I584" s="479"/>
      <c r="J584" s="479"/>
      <c r="K584" s="474"/>
      <c r="L584" s="899"/>
      <c r="M584" s="272"/>
      <c r="N584" s="826" t="str">
        <f t="shared" si="42"/>
        <v/>
      </c>
      <c r="O584" s="458"/>
      <c r="P584" s="534"/>
      <c r="Q584" s="479"/>
      <c r="R584" s="584"/>
      <c r="S584" s="585" t="str">
        <f t="shared" si="38"/>
        <v/>
      </c>
      <c r="T584" s="586"/>
      <c r="U584" s="587" t="str">
        <f t="shared" si="36"/>
        <v/>
      </c>
      <c r="V584" s="648"/>
      <c r="W584" s="746"/>
    </row>
    <row r="585" spans="2:38" ht="13.5" customHeight="1" x14ac:dyDescent="0.25">
      <c r="B585" s="401"/>
      <c r="D585" s="416">
        <f t="shared" si="44"/>
        <v>576</v>
      </c>
      <c r="E585" s="534"/>
      <c r="F585" s="534"/>
      <c r="G585" s="534"/>
      <c r="H585" s="479"/>
      <c r="I585" s="479"/>
      <c r="J585" s="479"/>
      <c r="K585" s="474"/>
      <c r="L585" s="899"/>
      <c r="M585" s="272"/>
      <c r="N585" s="826" t="str">
        <f t="shared" si="42"/>
        <v/>
      </c>
      <c r="O585" s="458"/>
      <c r="P585" s="534"/>
      <c r="Q585" s="479"/>
      <c r="R585" s="584"/>
      <c r="S585" s="585" t="str">
        <f t="shared" si="38"/>
        <v/>
      </c>
      <c r="T585" s="586"/>
      <c r="U585" s="587" t="str">
        <f t="shared" si="36"/>
        <v/>
      </c>
      <c r="V585" s="648"/>
      <c r="W585" s="746"/>
    </row>
    <row r="586" spans="2:38" ht="13.5" customHeight="1" x14ac:dyDescent="0.25">
      <c r="B586" s="401"/>
      <c r="D586" s="416">
        <f t="shared" si="44"/>
        <v>577</v>
      </c>
      <c r="E586" s="534"/>
      <c r="F586" s="534"/>
      <c r="G586" s="534"/>
      <c r="H586" s="479"/>
      <c r="I586" s="479"/>
      <c r="J586" s="479"/>
      <c r="K586" s="474"/>
      <c r="L586" s="899"/>
      <c r="M586" s="272"/>
      <c r="N586" s="826" t="str">
        <f t="shared" si="42"/>
        <v/>
      </c>
      <c r="O586" s="458"/>
      <c r="P586" s="534"/>
      <c r="Q586" s="479"/>
      <c r="R586" s="584"/>
      <c r="S586" s="585" t="str">
        <f t="shared" si="38"/>
        <v/>
      </c>
      <c r="T586" s="586"/>
      <c r="U586" s="587" t="str">
        <f t="shared" si="36"/>
        <v/>
      </c>
      <c r="V586" s="648"/>
      <c r="W586" s="746"/>
    </row>
    <row r="587" spans="2:38" ht="13.5" customHeight="1" x14ac:dyDescent="0.25">
      <c r="B587" s="401"/>
      <c r="D587" s="416">
        <f t="shared" si="44"/>
        <v>578</v>
      </c>
      <c r="E587" s="534"/>
      <c r="F587" s="534"/>
      <c r="G587" s="534"/>
      <c r="H587" s="479"/>
      <c r="I587" s="479"/>
      <c r="J587" s="479"/>
      <c r="K587" s="474"/>
      <c r="L587" s="899"/>
      <c r="M587" s="272"/>
      <c r="N587" s="826" t="str">
        <f t="shared" ref="N587:N650" si="45">IF(M587="","",IF(HLOOKUP(M587,$AA$4:$AO$6,$Z$6+1,FALSE)&lt;0.8,0,HLOOKUP(M587,$AA$4:$AO$6,$Z$6+1,FALSE)))</f>
        <v/>
      </c>
      <c r="O587" s="458"/>
      <c r="P587" s="534"/>
      <c r="Q587" s="479"/>
      <c r="R587" s="584"/>
      <c r="S587" s="585" t="str">
        <f t="shared" si="38"/>
        <v/>
      </c>
      <c r="T587" s="586"/>
      <c r="U587" s="587" t="str">
        <f t="shared" si="36"/>
        <v/>
      </c>
      <c r="V587" s="648"/>
      <c r="W587" s="746"/>
    </row>
    <row r="588" spans="2:38" ht="13.5" customHeight="1" x14ac:dyDescent="0.25">
      <c r="B588" s="401"/>
      <c r="D588" s="416">
        <f t="shared" si="44"/>
        <v>579</v>
      </c>
      <c r="E588" s="534"/>
      <c r="F588" s="534"/>
      <c r="G588" s="534"/>
      <c r="H588" s="479"/>
      <c r="I588" s="479"/>
      <c r="J588" s="479"/>
      <c r="K588" s="474"/>
      <c r="L588" s="899"/>
      <c r="M588" s="272"/>
      <c r="N588" s="826" t="str">
        <f t="shared" si="45"/>
        <v/>
      </c>
      <c r="O588" s="458"/>
      <c r="P588" s="534"/>
      <c r="Q588" s="479"/>
      <c r="R588" s="584"/>
      <c r="S588" s="585" t="str">
        <f t="shared" si="38"/>
        <v/>
      </c>
      <c r="T588" s="586"/>
      <c r="U588" s="587" t="str">
        <f t="shared" si="36"/>
        <v/>
      </c>
      <c r="V588" s="648"/>
      <c r="W588" s="746"/>
    </row>
    <row r="589" spans="2:38" ht="13.5" customHeight="1" x14ac:dyDescent="0.25">
      <c r="B589" s="401"/>
      <c r="D589" s="416">
        <f t="shared" si="44"/>
        <v>580</v>
      </c>
      <c r="E589" s="534"/>
      <c r="F589" s="534"/>
      <c r="G589" s="534"/>
      <c r="H589" s="479"/>
      <c r="I589" s="479"/>
      <c r="J589" s="479"/>
      <c r="K589" s="474"/>
      <c r="L589" s="899"/>
      <c r="M589" s="272"/>
      <c r="N589" s="826" t="str">
        <f t="shared" si="45"/>
        <v/>
      </c>
      <c r="O589" s="458"/>
      <c r="P589" s="534"/>
      <c r="Q589" s="479"/>
      <c r="R589" s="584"/>
      <c r="S589" s="585" t="str">
        <f t="shared" si="38"/>
        <v/>
      </c>
      <c r="T589" s="586"/>
      <c r="U589" s="587" t="str">
        <f t="shared" si="36"/>
        <v/>
      </c>
      <c r="V589" s="648"/>
      <c r="W589" s="746"/>
    </row>
    <row r="590" spans="2:38" ht="13.5" customHeight="1" x14ac:dyDescent="0.25">
      <c r="B590" s="401"/>
      <c r="D590" s="416">
        <f t="shared" si="44"/>
        <v>581</v>
      </c>
      <c r="E590" s="534"/>
      <c r="F590" s="534"/>
      <c r="G590" s="534"/>
      <c r="H590" s="479"/>
      <c r="I590" s="479"/>
      <c r="J590" s="479"/>
      <c r="K590" s="474"/>
      <c r="L590" s="899"/>
      <c r="M590" s="272"/>
      <c r="N590" s="826" t="str">
        <f t="shared" si="45"/>
        <v/>
      </c>
      <c r="O590" s="458"/>
      <c r="P590" s="903"/>
      <c r="Q590" s="479"/>
      <c r="R590" s="584"/>
      <c r="S590" s="585" t="str">
        <f t="shared" si="38"/>
        <v/>
      </c>
      <c r="T590" s="586"/>
      <c r="U590" s="587" t="str">
        <f t="shared" si="36"/>
        <v/>
      </c>
      <c r="V590" s="648"/>
      <c r="W590" s="746"/>
    </row>
    <row r="591" spans="2:38" ht="13.5" customHeight="1" x14ac:dyDescent="0.25">
      <c r="B591" s="401"/>
      <c r="D591" s="416">
        <f t="shared" si="44"/>
        <v>582</v>
      </c>
      <c r="E591" s="534"/>
      <c r="F591" s="534"/>
      <c r="G591" s="534"/>
      <c r="H591" s="479"/>
      <c r="I591" s="479"/>
      <c r="J591" s="479"/>
      <c r="K591" s="474"/>
      <c r="L591" s="899"/>
      <c r="M591" s="272"/>
      <c r="N591" s="826" t="str">
        <f t="shared" si="45"/>
        <v/>
      </c>
      <c r="O591" s="458"/>
      <c r="P591" s="534"/>
      <c r="Q591" s="479"/>
      <c r="R591" s="584"/>
      <c r="S591" s="585" t="str">
        <f t="shared" si="38"/>
        <v/>
      </c>
      <c r="T591" s="586"/>
      <c r="U591" s="587" t="str">
        <f t="shared" si="36"/>
        <v/>
      </c>
      <c r="V591" s="648"/>
      <c r="W591" s="746"/>
    </row>
    <row r="592" spans="2:38" ht="13.5" customHeight="1" x14ac:dyDescent="0.25">
      <c r="B592" s="401"/>
      <c r="D592" s="416">
        <f t="shared" si="44"/>
        <v>583</v>
      </c>
      <c r="E592" s="534"/>
      <c r="F592" s="534"/>
      <c r="G592" s="534"/>
      <c r="H592" s="479"/>
      <c r="I592" s="479"/>
      <c r="J592" s="479"/>
      <c r="K592" s="474"/>
      <c r="L592" s="899"/>
      <c r="M592" s="272"/>
      <c r="N592" s="826" t="str">
        <f t="shared" si="45"/>
        <v/>
      </c>
      <c r="O592" s="458"/>
      <c r="P592" s="534"/>
      <c r="Q592" s="479"/>
      <c r="R592" s="584"/>
      <c r="S592" s="585" t="str">
        <f t="shared" si="38"/>
        <v/>
      </c>
      <c r="T592" s="586"/>
      <c r="U592" s="587" t="str">
        <f t="shared" si="36"/>
        <v/>
      </c>
      <c r="V592" s="648"/>
      <c r="W592" s="746"/>
    </row>
    <row r="593" spans="2:23" ht="13.5" customHeight="1" x14ac:dyDescent="0.25">
      <c r="B593" s="401"/>
      <c r="D593" s="416">
        <f t="shared" si="44"/>
        <v>584</v>
      </c>
      <c r="E593" s="534"/>
      <c r="F593" s="534"/>
      <c r="G593" s="534"/>
      <c r="H593" s="479"/>
      <c r="I593" s="479"/>
      <c r="J593" s="479"/>
      <c r="K593" s="474"/>
      <c r="L593" s="899"/>
      <c r="M593" s="272"/>
      <c r="N593" s="826" t="str">
        <f t="shared" si="45"/>
        <v/>
      </c>
      <c r="O593" s="458"/>
      <c r="P593" s="534"/>
      <c r="Q593" s="479"/>
      <c r="R593" s="584"/>
      <c r="S593" s="585" t="str">
        <f t="shared" si="38"/>
        <v/>
      </c>
      <c r="T593" s="586"/>
      <c r="U593" s="587" t="str">
        <f t="shared" si="36"/>
        <v/>
      </c>
      <c r="V593" s="648"/>
      <c r="W593" s="746"/>
    </row>
    <row r="594" spans="2:23" ht="13.5" customHeight="1" x14ac:dyDescent="0.25">
      <c r="B594" s="401"/>
      <c r="D594" s="416">
        <f t="shared" si="44"/>
        <v>585</v>
      </c>
      <c r="E594" s="534"/>
      <c r="F594" s="534"/>
      <c r="G594" s="534"/>
      <c r="H594" s="479"/>
      <c r="I594" s="479"/>
      <c r="J594" s="479"/>
      <c r="K594" s="474"/>
      <c r="L594" s="899"/>
      <c r="M594" s="272"/>
      <c r="N594" s="826" t="str">
        <f t="shared" si="45"/>
        <v/>
      </c>
      <c r="O594" s="458"/>
      <c r="P594" s="534"/>
      <c r="Q594" s="479"/>
      <c r="R594" s="584"/>
      <c r="S594" s="585" t="str">
        <f t="shared" si="38"/>
        <v/>
      </c>
      <c r="T594" s="586"/>
      <c r="U594" s="587" t="str">
        <f t="shared" si="36"/>
        <v/>
      </c>
      <c r="V594" s="648"/>
      <c r="W594" s="746"/>
    </row>
    <row r="595" spans="2:23" ht="13.5" customHeight="1" x14ac:dyDescent="0.25">
      <c r="B595" s="401"/>
      <c r="D595" s="416">
        <f t="shared" si="44"/>
        <v>586</v>
      </c>
      <c r="E595" s="534"/>
      <c r="F595" s="534"/>
      <c r="G595" s="534"/>
      <c r="H595" s="479"/>
      <c r="I595" s="479"/>
      <c r="J595" s="479"/>
      <c r="K595" s="474"/>
      <c r="L595" s="899"/>
      <c r="M595" s="272"/>
      <c r="N595" s="826" t="str">
        <f t="shared" si="45"/>
        <v/>
      </c>
      <c r="O595" s="458"/>
      <c r="P595" s="534"/>
      <c r="Q595" s="479"/>
      <c r="R595" s="584"/>
      <c r="S595" s="585" t="str">
        <f t="shared" si="38"/>
        <v/>
      </c>
      <c r="T595" s="586"/>
      <c r="U595" s="587" t="str">
        <f t="shared" si="36"/>
        <v/>
      </c>
      <c r="V595" s="648"/>
      <c r="W595" s="746"/>
    </row>
    <row r="596" spans="2:23" ht="13.5" customHeight="1" x14ac:dyDescent="0.25">
      <c r="B596" s="401"/>
      <c r="D596" s="416">
        <f t="shared" si="44"/>
        <v>587</v>
      </c>
      <c r="E596" s="534"/>
      <c r="F596" s="534"/>
      <c r="G596" s="534"/>
      <c r="H596" s="479"/>
      <c r="I596" s="479"/>
      <c r="J596" s="479"/>
      <c r="K596" s="474"/>
      <c r="L596" s="899"/>
      <c r="M596" s="272"/>
      <c r="N596" s="826" t="str">
        <f t="shared" si="45"/>
        <v/>
      </c>
      <c r="O596" s="458"/>
      <c r="P596" s="534"/>
      <c r="Q596" s="479"/>
      <c r="R596" s="584"/>
      <c r="S596" s="585" t="str">
        <f t="shared" si="38"/>
        <v/>
      </c>
      <c r="T596" s="586"/>
      <c r="U596" s="587" t="str">
        <f t="shared" si="36"/>
        <v/>
      </c>
      <c r="V596" s="648"/>
      <c r="W596" s="746"/>
    </row>
    <row r="597" spans="2:23" ht="13.5" customHeight="1" x14ac:dyDescent="0.25">
      <c r="B597" s="401"/>
      <c r="D597" s="416">
        <f t="shared" si="44"/>
        <v>588</v>
      </c>
      <c r="E597" s="534"/>
      <c r="F597" s="534"/>
      <c r="G597" s="534"/>
      <c r="H597" s="479"/>
      <c r="I597" s="479"/>
      <c r="J597" s="479"/>
      <c r="K597" s="474"/>
      <c r="L597" s="899"/>
      <c r="M597" s="272"/>
      <c r="N597" s="826" t="str">
        <f t="shared" si="45"/>
        <v/>
      </c>
      <c r="O597" s="458"/>
      <c r="P597" s="534"/>
      <c r="Q597" s="479"/>
      <c r="R597" s="584"/>
      <c r="S597" s="585" t="str">
        <f t="shared" si="38"/>
        <v/>
      </c>
      <c r="T597" s="586"/>
      <c r="U597" s="587" t="str">
        <f t="shared" si="36"/>
        <v/>
      </c>
      <c r="V597" s="648"/>
      <c r="W597" s="746"/>
    </row>
    <row r="598" spans="2:23" ht="13.5" customHeight="1" x14ac:dyDescent="0.25">
      <c r="B598" s="401"/>
      <c r="D598" s="416">
        <f t="shared" si="44"/>
        <v>589</v>
      </c>
      <c r="E598" s="534"/>
      <c r="F598" s="534"/>
      <c r="G598" s="534"/>
      <c r="H598" s="479"/>
      <c r="I598" s="479"/>
      <c r="J598" s="479"/>
      <c r="K598" s="474"/>
      <c r="L598" s="899"/>
      <c r="M598" s="272"/>
      <c r="N598" s="826" t="str">
        <f t="shared" si="45"/>
        <v/>
      </c>
      <c r="O598" s="458"/>
      <c r="P598" s="534"/>
      <c r="Q598" s="479"/>
      <c r="R598" s="584"/>
      <c r="S598" s="585" t="str">
        <f t="shared" si="38"/>
        <v/>
      </c>
      <c r="T598" s="586"/>
      <c r="U598" s="587" t="str">
        <f t="shared" si="36"/>
        <v/>
      </c>
      <c r="V598" s="648"/>
      <c r="W598" s="746"/>
    </row>
    <row r="599" spans="2:23" ht="13.5" customHeight="1" x14ac:dyDescent="0.25">
      <c r="B599" s="401"/>
      <c r="D599" s="416">
        <f t="shared" si="44"/>
        <v>590</v>
      </c>
      <c r="E599" s="534"/>
      <c r="F599" s="534"/>
      <c r="G599" s="534"/>
      <c r="H599" s="479"/>
      <c r="I599" s="479"/>
      <c r="J599" s="479"/>
      <c r="K599" s="474"/>
      <c r="L599" s="899"/>
      <c r="M599" s="272"/>
      <c r="N599" s="826" t="str">
        <f t="shared" si="45"/>
        <v/>
      </c>
      <c r="O599" s="458"/>
      <c r="P599" s="534"/>
      <c r="Q599" s="479"/>
      <c r="R599" s="584"/>
      <c r="S599" s="585" t="str">
        <f t="shared" si="38"/>
        <v/>
      </c>
      <c r="T599" s="586"/>
      <c r="U599" s="587" t="str">
        <f t="shared" si="36"/>
        <v/>
      </c>
      <c r="V599" s="648"/>
      <c r="W599" s="746"/>
    </row>
    <row r="600" spans="2:23" ht="13.5" customHeight="1" x14ac:dyDescent="0.25">
      <c r="B600" s="401"/>
      <c r="D600" s="416">
        <f t="shared" si="44"/>
        <v>591</v>
      </c>
      <c r="E600" s="534"/>
      <c r="F600" s="534"/>
      <c r="G600" s="534"/>
      <c r="H600" s="479"/>
      <c r="I600" s="479"/>
      <c r="J600" s="479"/>
      <c r="K600" s="474"/>
      <c r="L600" s="899"/>
      <c r="M600" s="272"/>
      <c r="N600" s="826" t="str">
        <f t="shared" si="45"/>
        <v/>
      </c>
      <c r="O600" s="458"/>
      <c r="P600" s="534"/>
      <c r="Q600" s="479"/>
      <c r="R600" s="584"/>
      <c r="S600" s="585" t="str">
        <f t="shared" si="38"/>
        <v/>
      </c>
      <c r="T600" s="586"/>
      <c r="U600" s="587" t="str">
        <f t="shared" si="36"/>
        <v/>
      </c>
      <c r="V600" s="648"/>
      <c r="W600" s="746"/>
    </row>
    <row r="601" spans="2:23" ht="13.5" customHeight="1" x14ac:dyDescent="0.25">
      <c r="B601" s="401"/>
      <c r="D601" s="416">
        <f t="shared" si="44"/>
        <v>592</v>
      </c>
      <c r="E601" s="534"/>
      <c r="F601" s="534"/>
      <c r="G601" s="534"/>
      <c r="H601" s="479"/>
      <c r="I601" s="479"/>
      <c r="J601" s="479"/>
      <c r="K601" s="474"/>
      <c r="L601" s="899"/>
      <c r="M601" s="272"/>
      <c r="N601" s="826" t="str">
        <f t="shared" si="45"/>
        <v/>
      </c>
      <c r="O601" s="458"/>
      <c r="P601" s="534"/>
      <c r="Q601" s="479"/>
      <c r="R601" s="584"/>
      <c r="S601" s="585" t="str">
        <f t="shared" si="38"/>
        <v/>
      </c>
      <c r="T601" s="586"/>
      <c r="U601" s="587" t="str">
        <f t="shared" si="36"/>
        <v/>
      </c>
      <c r="V601" s="648"/>
      <c r="W601" s="746"/>
    </row>
    <row r="602" spans="2:23" ht="13.5" customHeight="1" x14ac:dyDescent="0.25">
      <c r="B602" s="401"/>
      <c r="D602" s="416">
        <f t="shared" si="44"/>
        <v>593</v>
      </c>
      <c r="E602" s="534"/>
      <c r="F602" s="534"/>
      <c r="G602" s="534"/>
      <c r="H602" s="479"/>
      <c r="I602" s="479"/>
      <c r="J602" s="479"/>
      <c r="K602" s="474"/>
      <c r="L602" s="899"/>
      <c r="M602" s="272"/>
      <c r="N602" s="826" t="str">
        <f t="shared" si="45"/>
        <v/>
      </c>
      <c r="O602" s="458"/>
      <c r="P602" s="534"/>
      <c r="Q602" s="479"/>
      <c r="R602" s="584"/>
      <c r="S602" s="585" t="str">
        <f t="shared" si="38"/>
        <v/>
      </c>
      <c r="T602" s="586"/>
      <c r="U602" s="587" t="str">
        <f t="shared" si="36"/>
        <v/>
      </c>
      <c r="V602" s="648"/>
      <c r="W602" s="746"/>
    </row>
    <row r="603" spans="2:23" ht="13.5" customHeight="1" x14ac:dyDescent="0.25">
      <c r="B603" s="401"/>
      <c r="D603" s="416">
        <f t="shared" si="44"/>
        <v>594</v>
      </c>
      <c r="E603" s="534"/>
      <c r="F603" s="534"/>
      <c r="G603" s="534"/>
      <c r="H603" s="479"/>
      <c r="I603" s="479"/>
      <c r="J603" s="479"/>
      <c r="K603" s="474"/>
      <c r="L603" s="899"/>
      <c r="M603" s="272"/>
      <c r="N603" s="826" t="str">
        <f t="shared" si="45"/>
        <v/>
      </c>
      <c r="O603" s="458"/>
      <c r="P603" s="534"/>
      <c r="Q603" s="479"/>
      <c r="R603" s="584"/>
      <c r="S603" s="585" t="str">
        <f t="shared" si="38"/>
        <v/>
      </c>
      <c r="T603" s="586"/>
      <c r="U603" s="587" t="str">
        <f t="shared" si="36"/>
        <v/>
      </c>
      <c r="V603" s="648"/>
      <c r="W603" s="746"/>
    </row>
    <row r="604" spans="2:23" ht="13.5" customHeight="1" x14ac:dyDescent="0.25">
      <c r="B604" s="401"/>
      <c r="D604" s="416">
        <f t="shared" si="44"/>
        <v>595</v>
      </c>
      <c r="E604" s="534"/>
      <c r="F604" s="534"/>
      <c r="G604" s="534"/>
      <c r="H604" s="479"/>
      <c r="I604" s="479"/>
      <c r="J604" s="479"/>
      <c r="K604" s="474"/>
      <c r="L604" s="899"/>
      <c r="M604" s="272"/>
      <c r="N604" s="826" t="str">
        <f t="shared" si="45"/>
        <v/>
      </c>
      <c r="O604" s="458"/>
      <c r="P604" s="534"/>
      <c r="Q604" s="479"/>
      <c r="R604" s="584"/>
      <c r="S604" s="585" t="str">
        <f t="shared" si="38"/>
        <v/>
      </c>
      <c r="T604" s="586"/>
      <c r="U604" s="587" t="str">
        <f t="shared" si="36"/>
        <v/>
      </c>
      <c r="V604" s="648"/>
      <c r="W604" s="746"/>
    </row>
    <row r="605" spans="2:23" ht="13.5" customHeight="1" x14ac:dyDescent="0.25">
      <c r="B605" s="401"/>
      <c r="D605" s="416">
        <f t="shared" si="44"/>
        <v>596</v>
      </c>
      <c r="E605" s="534"/>
      <c r="F605" s="534"/>
      <c r="G605" s="534"/>
      <c r="H605" s="479"/>
      <c r="I605" s="479"/>
      <c r="J605" s="479"/>
      <c r="K605" s="474"/>
      <c r="L605" s="899"/>
      <c r="M605" s="272"/>
      <c r="N605" s="826" t="str">
        <f t="shared" si="45"/>
        <v/>
      </c>
      <c r="O605" s="458"/>
      <c r="P605" s="534"/>
      <c r="Q605" s="479"/>
      <c r="R605" s="584"/>
      <c r="S605" s="585" t="str">
        <f t="shared" si="38"/>
        <v/>
      </c>
      <c r="T605" s="586"/>
      <c r="U605" s="587" t="str">
        <f t="shared" si="36"/>
        <v/>
      </c>
      <c r="V605" s="648"/>
      <c r="W605" s="746"/>
    </row>
    <row r="606" spans="2:23" ht="13.5" customHeight="1" x14ac:dyDescent="0.25">
      <c r="B606" s="401"/>
      <c r="D606" s="416">
        <f t="shared" si="44"/>
        <v>597</v>
      </c>
      <c r="E606" s="534"/>
      <c r="F606" s="534"/>
      <c r="G606" s="534"/>
      <c r="H606" s="479"/>
      <c r="I606" s="479"/>
      <c r="J606" s="479"/>
      <c r="K606" s="474"/>
      <c r="L606" s="899"/>
      <c r="M606" s="272"/>
      <c r="N606" s="826" t="str">
        <f t="shared" si="45"/>
        <v/>
      </c>
      <c r="O606" s="458"/>
      <c r="P606" s="534"/>
      <c r="Q606" s="479"/>
      <c r="R606" s="584"/>
      <c r="S606" s="585" t="str">
        <f t="shared" si="38"/>
        <v/>
      </c>
      <c r="T606" s="586"/>
      <c r="U606" s="587" t="str">
        <f t="shared" si="36"/>
        <v/>
      </c>
      <c r="V606" s="648"/>
      <c r="W606" s="746"/>
    </row>
    <row r="607" spans="2:23" ht="13.5" customHeight="1" x14ac:dyDescent="0.25">
      <c r="B607" s="401"/>
      <c r="D607" s="416">
        <f t="shared" si="44"/>
        <v>598</v>
      </c>
      <c r="E607" s="534"/>
      <c r="F607" s="534"/>
      <c r="G607" s="534"/>
      <c r="H607" s="479"/>
      <c r="I607" s="479"/>
      <c r="J607" s="479"/>
      <c r="K607" s="474"/>
      <c r="L607" s="899"/>
      <c r="M607" s="272"/>
      <c r="N607" s="826" t="str">
        <f t="shared" si="45"/>
        <v/>
      </c>
      <c r="O607" s="458"/>
      <c r="P607" s="534"/>
      <c r="Q607" s="479"/>
      <c r="R607" s="584"/>
      <c r="S607" s="585" t="str">
        <f t="shared" si="38"/>
        <v/>
      </c>
      <c r="T607" s="586"/>
      <c r="U607" s="587" t="str">
        <f t="shared" si="36"/>
        <v/>
      </c>
      <c r="V607" s="648"/>
      <c r="W607" s="746"/>
    </row>
    <row r="608" spans="2:23" ht="13.5" customHeight="1" x14ac:dyDescent="0.25">
      <c r="B608" s="401"/>
      <c r="D608" s="416">
        <f t="shared" si="44"/>
        <v>599</v>
      </c>
      <c r="E608" s="534"/>
      <c r="F608" s="534"/>
      <c r="G608" s="534"/>
      <c r="H608" s="479"/>
      <c r="I608" s="479"/>
      <c r="J608" s="479"/>
      <c r="K608" s="474"/>
      <c r="L608" s="899"/>
      <c r="M608" s="272"/>
      <c r="N608" s="826" t="str">
        <f t="shared" si="45"/>
        <v/>
      </c>
      <c r="O608" s="458"/>
      <c r="P608" s="534"/>
      <c r="Q608" s="479"/>
      <c r="R608" s="584"/>
      <c r="S608" s="585" t="str">
        <f t="shared" si="38"/>
        <v/>
      </c>
      <c r="T608" s="586"/>
      <c r="U608" s="587" t="str">
        <f t="shared" si="36"/>
        <v/>
      </c>
      <c r="V608" s="648"/>
      <c r="W608" s="746"/>
    </row>
    <row r="609" spans="2:38" ht="13.5" customHeight="1" x14ac:dyDescent="0.25">
      <c r="B609" s="401"/>
      <c r="D609" s="416">
        <f t="shared" si="44"/>
        <v>600</v>
      </c>
      <c r="E609" s="534"/>
      <c r="F609" s="534"/>
      <c r="G609" s="534"/>
      <c r="H609" s="479"/>
      <c r="I609" s="479"/>
      <c r="J609" s="479"/>
      <c r="K609" s="474"/>
      <c r="L609" s="899"/>
      <c r="M609" s="272"/>
      <c r="N609" s="826" t="str">
        <f t="shared" si="45"/>
        <v/>
      </c>
      <c r="O609" s="458"/>
      <c r="P609" s="534"/>
      <c r="Q609" s="479"/>
      <c r="R609" s="584"/>
      <c r="S609" s="585" t="str">
        <f t="shared" si="38"/>
        <v/>
      </c>
      <c r="T609" s="586"/>
      <c r="U609" s="587" t="str">
        <f t="shared" si="36"/>
        <v/>
      </c>
      <c r="V609" s="648"/>
      <c r="W609" s="746"/>
    </row>
    <row r="610" spans="2:38" ht="13.5" customHeight="1" x14ac:dyDescent="0.25">
      <c r="B610" s="401"/>
      <c r="D610" s="416">
        <f>D609+1</f>
        <v>601</v>
      </c>
      <c r="E610" s="534"/>
      <c r="F610" s="534"/>
      <c r="G610" s="534"/>
      <c r="H610" s="479"/>
      <c r="I610" s="479"/>
      <c r="J610" s="479"/>
      <c r="K610" s="474"/>
      <c r="L610" s="899"/>
      <c r="M610" s="272"/>
      <c r="N610" s="826" t="str">
        <f t="shared" si="45"/>
        <v/>
      </c>
      <c r="O610" s="458"/>
      <c r="P610" s="534"/>
      <c r="Q610" s="479"/>
      <c r="R610" s="584"/>
      <c r="S610" s="585" t="str">
        <f t="shared" si="38"/>
        <v/>
      </c>
      <c r="T610" s="586"/>
      <c r="U610" s="587" t="str">
        <f t="shared" si="36"/>
        <v/>
      </c>
      <c r="V610" s="648"/>
      <c r="W610" s="746"/>
      <c r="AL610" s="562"/>
    </row>
    <row r="611" spans="2:38" ht="13.5" customHeight="1" x14ac:dyDescent="0.25">
      <c r="B611" s="401"/>
      <c r="D611" s="416">
        <f t="shared" ref="D611:D639" si="46">D610+1</f>
        <v>602</v>
      </c>
      <c r="E611" s="534"/>
      <c r="F611" s="534"/>
      <c r="G611" s="534"/>
      <c r="H611" s="479"/>
      <c r="I611" s="479"/>
      <c r="J611" s="479"/>
      <c r="K611" s="474"/>
      <c r="L611" s="899"/>
      <c r="M611" s="272"/>
      <c r="N611" s="826" t="str">
        <f t="shared" si="45"/>
        <v/>
      </c>
      <c r="O611" s="458"/>
      <c r="P611" s="534"/>
      <c r="Q611" s="479"/>
      <c r="R611" s="584"/>
      <c r="S611" s="585" t="str">
        <f t="shared" si="38"/>
        <v/>
      </c>
      <c r="T611" s="586"/>
      <c r="U611" s="587" t="str">
        <f t="shared" si="36"/>
        <v/>
      </c>
      <c r="V611" s="648"/>
      <c r="W611" s="746"/>
    </row>
    <row r="612" spans="2:38" ht="13.5" customHeight="1" x14ac:dyDescent="0.25">
      <c r="B612" s="401"/>
      <c r="D612" s="416">
        <f t="shared" si="46"/>
        <v>603</v>
      </c>
      <c r="E612" s="534"/>
      <c r="F612" s="534"/>
      <c r="G612" s="534"/>
      <c r="H612" s="479"/>
      <c r="I612" s="479"/>
      <c r="J612" s="479"/>
      <c r="K612" s="474"/>
      <c r="L612" s="899"/>
      <c r="M612" s="272"/>
      <c r="N612" s="826" t="str">
        <f t="shared" si="45"/>
        <v/>
      </c>
      <c r="O612" s="458"/>
      <c r="P612" s="534"/>
      <c r="Q612" s="479"/>
      <c r="R612" s="584"/>
      <c r="S612" s="585" t="str">
        <f t="shared" si="38"/>
        <v/>
      </c>
      <c r="T612" s="586"/>
      <c r="U612" s="587" t="str">
        <f t="shared" si="36"/>
        <v/>
      </c>
      <c r="V612" s="648"/>
      <c r="W612" s="746"/>
    </row>
    <row r="613" spans="2:38" ht="13.5" customHeight="1" x14ac:dyDescent="0.25">
      <c r="B613" s="401"/>
      <c r="D613" s="416">
        <f t="shared" si="46"/>
        <v>604</v>
      </c>
      <c r="E613" s="534"/>
      <c r="F613" s="534"/>
      <c r="G613" s="534"/>
      <c r="H613" s="479"/>
      <c r="I613" s="479"/>
      <c r="J613" s="479"/>
      <c r="K613" s="474"/>
      <c r="L613" s="899"/>
      <c r="M613" s="272"/>
      <c r="N613" s="826" t="str">
        <f t="shared" si="45"/>
        <v/>
      </c>
      <c r="O613" s="458"/>
      <c r="P613" s="534"/>
      <c r="Q613" s="479"/>
      <c r="R613" s="584"/>
      <c r="S613" s="585" t="str">
        <f t="shared" si="38"/>
        <v/>
      </c>
      <c r="T613" s="586"/>
      <c r="U613" s="587" t="str">
        <f t="shared" si="36"/>
        <v/>
      </c>
      <c r="V613" s="648"/>
      <c r="W613" s="746"/>
    </row>
    <row r="614" spans="2:38" ht="13.5" customHeight="1" x14ac:dyDescent="0.25">
      <c r="B614" s="401"/>
      <c r="D614" s="416">
        <f t="shared" si="46"/>
        <v>605</v>
      </c>
      <c r="E614" s="534"/>
      <c r="F614" s="534"/>
      <c r="G614" s="534"/>
      <c r="H614" s="479"/>
      <c r="I614" s="479"/>
      <c r="J614" s="479"/>
      <c r="K614" s="474"/>
      <c r="L614" s="899"/>
      <c r="M614" s="272"/>
      <c r="N614" s="826" t="str">
        <f t="shared" si="45"/>
        <v/>
      </c>
      <c r="O614" s="458"/>
      <c r="P614" s="534"/>
      <c r="Q614" s="479"/>
      <c r="R614" s="584"/>
      <c r="S614" s="585" t="str">
        <f t="shared" si="38"/>
        <v/>
      </c>
      <c r="T614" s="586"/>
      <c r="U614" s="587" t="str">
        <f t="shared" si="36"/>
        <v/>
      </c>
      <c r="V614" s="648"/>
      <c r="W614" s="746"/>
    </row>
    <row r="615" spans="2:38" ht="13.5" customHeight="1" x14ac:dyDescent="0.25">
      <c r="B615" s="401"/>
      <c r="D615" s="416">
        <f t="shared" si="46"/>
        <v>606</v>
      </c>
      <c r="E615" s="534"/>
      <c r="F615" s="534"/>
      <c r="G615" s="534"/>
      <c r="H615" s="479"/>
      <c r="I615" s="479"/>
      <c r="J615" s="479"/>
      <c r="K615" s="474"/>
      <c r="L615" s="899"/>
      <c r="M615" s="272"/>
      <c r="N615" s="826" t="str">
        <f t="shared" si="45"/>
        <v/>
      </c>
      <c r="O615" s="458"/>
      <c r="P615" s="534"/>
      <c r="Q615" s="479"/>
      <c r="R615" s="584"/>
      <c r="S615" s="585" t="str">
        <f t="shared" si="38"/>
        <v/>
      </c>
      <c r="T615" s="586"/>
      <c r="U615" s="587" t="str">
        <f t="shared" si="36"/>
        <v/>
      </c>
      <c r="V615" s="648"/>
      <c r="W615" s="746"/>
    </row>
    <row r="616" spans="2:38" ht="13.5" customHeight="1" x14ac:dyDescent="0.25">
      <c r="B616" s="401"/>
      <c r="D616" s="416">
        <f t="shared" si="46"/>
        <v>607</v>
      </c>
      <c r="E616" s="534"/>
      <c r="F616" s="534"/>
      <c r="G616" s="534"/>
      <c r="H616" s="479"/>
      <c r="I616" s="479"/>
      <c r="J616" s="479"/>
      <c r="K616" s="474"/>
      <c r="L616" s="899"/>
      <c r="M616" s="272"/>
      <c r="N616" s="826" t="str">
        <f t="shared" si="45"/>
        <v/>
      </c>
      <c r="O616" s="458"/>
      <c r="P616" s="534"/>
      <c r="Q616" s="479"/>
      <c r="R616" s="584"/>
      <c r="S616" s="585" t="str">
        <f t="shared" si="38"/>
        <v/>
      </c>
      <c r="T616" s="586"/>
      <c r="U616" s="587" t="str">
        <f t="shared" si="36"/>
        <v/>
      </c>
      <c r="V616" s="648"/>
      <c r="W616" s="746"/>
    </row>
    <row r="617" spans="2:38" ht="13.5" customHeight="1" x14ac:dyDescent="0.25">
      <c r="B617" s="401"/>
      <c r="D617" s="416">
        <f t="shared" si="46"/>
        <v>608</v>
      </c>
      <c r="E617" s="534"/>
      <c r="F617" s="534"/>
      <c r="G617" s="534"/>
      <c r="H617" s="479"/>
      <c r="I617" s="479"/>
      <c r="J617" s="479"/>
      <c r="K617" s="474"/>
      <c r="L617" s="899"/>
      <c r="M617" s="272"/>
      <c r="N617" s="826" t="str">
        <f t="shared" si="45"/>
        <v/>
      </c>
      <c r="O617" s="458"/>
      <c r="P617" s="534"/>
      <c r="Q617" s="479"/>
      <c r="R617" s="584"/>
      <c r="S617" s="585" t="str">
        <f t="shared" si="38"/>
        <v/>
      </c>
      <c r="T617" s="586"/>
      <c r="U617" s="587" t="str">
        <f t="shared" si="36"/>
        <v/>
      </c>
      <c r="V617" s="648"/>
      <c r="W617" s="746"/>
    </row>
    <row r="618" spans="2:38" ht="13.5" customHeight="1" x14ac:dyDescent="0.25">
      <c r="B618" s="401"/>
      <c r="D618" s="416">
        <f t="shared" si="46"/>
        <v>609</v>
      </c>
      <c r="E618" s="534"/>
      <c r="F618" s="534"/>
      <c r="G618" s="534"/>
      <c r="H618" s="479"/>
      <c r="I618" s="479"/>
      <c r="J618" s="479"/>
      <c r="K618" s="474"/>
      <c r="L618" s="899"/>
      <c r="M618" s="272"/>
      <c r="N618" s="826" t="str">
        <f t="shared" si="45"/>
        <v/>
      </c>
      <c r="O618" s="458"/>
      <c r="P618" s="534"/>
      <c r="Q618" s="479"/>
      <c r="R618" s="584"/>
      <c r="S618" s="585" t="str">
        <f t="shared" si="38"/>
        <v/>
      </c>
      <c r="T618" s="586"/>
      <c r="U618" s="587" t="str">
        <f t="shared" si="36"/>
        <v/>
      </c>
      <c r="V618" s="648"/>
      <c r="W618" s="746"/>
    </row>
    <row r="619" spans="2:38" ht="13.5" customHeight="1" x14ac:dyDescent="0.25">
      <c r="B619" s="401"/>
      <c r="D619" s="416">
        <f t="shared" si="46"/>
        <v>610</v>
      </c>
      <c r="E619" s="534"/>
      <c r="F619" s="534"/>
      <c r="G619" s="534"/>
      <c r="H619" s="479"/>
      <c r="I619" s="479"/>
      <c r="J619" s="479"/>
      <c r="K619" s="474"/>
      <c r="L619" s="899"/>
      <c r="M619" s="272"/>
      <c r="N619" s="826" t="str">
        <f t="shared" si="45"/>
        <v/>
      </c>
      <c r="O619" s="458"/>
      <c r="P619" s="534"/>
      <c r="Q619" s="479"/>
      <c r="R619" s="584"/>
      <c r="S619" s="585" t="str">
        <f t="shared" si="38"/>
        <v/>
      </c>
      <c r="T619" s="586"/>
      <c r="U619" s="587" t="str">
        <f t="shared" si="36"/>
        <v/>
      </c>
      <c r="V619" s="648"/>
      <c r="W619" s="746"/>
    </row>
    <row r="620" spans="2:38" ht="13.5" customHeight="1" x14ac:dyDescent="0.25">
      <c r="B620" s="401"/>
      <c r="D620" s="416">
        <f t="shared" si="46"/>
        <v>611</v>
      </c>
      <c r="E620" s="534"/>
      <c r="F620" s="534"/>
      <c r="G620" s="534"/>
      <c r="H620" s="479"/>
      <c r="I620" s="479"/>
      <c r="J620" s="479"/>
      <c r="K620" s="474"/>
      <c r="L620" s="899"/>
      <c r="M620" s="272"/>
      <c r="N620" s="826" t="str">
        <f t="shared" si="45"/>
        <v/>
      </c>
      <c r="O620" s="458"/>
      <c r="P620" s="903"/>
      <c r="Q620" s="479"/>
      <c r="R620" s="584"/>
      <c r="S620" s="585" t="str">
        <f t="shared" si="38"/>
        <v/>
      </c>
      <c r="T620" s="586"/>
      <c r="U620" s="587" t="str">
        <f t="shared" si="36"/>
        <v/>
      </c>
      <c r="V620" s="648"/>
      <c r="W620" s="746"/>
    </row>
    <row r="621" spans="2:38" ht="13.5" customHeight="1" x14ac:dyDescent="0.25">
      <c r="B621" s="401"/>
      <c r="D621" s="416">
        <f t="shared" si="46"/>
        <v>612</v>
      </c>
      <c r="E621" s="534"/>
      <c r="F621" s="534"/>
      <c r="G621" s="534"/>
      <c r="H621" s="479"/>
      <c r="I621" s="479"/>
      <c r="J621" s="479"/>
      <c r="K621" s="474"/>
      <c r="L621" s="899"/>
      <c r="M621" s="272"/>
      <c r="N621" s="826" t="str">
        <f t="shared" si="45"/>
        <v/>
      </c>
      <c r="O621" s="458"/>
      <c r="P621" s="534"/>
      <c r="Q621" s="479"/>
      <c r="R621" s="584"/>
      <c r="S621" s="585" t="str">
        <f t="shared" si="38"/>
        <v/>
      </c>
      <c r="T621" s="586"/>
      <c r="U621" s="587" t="str">
        <f t="shared" si="36"/>
        <v/>
      </c>
      <c r="V621" s="648"/>
      <c r="W621" s="746"/>
    </row>
    <row r="622" spans="2:38" ht="13.5" customHeight="1" x14ac:dyDescent="0.25">
      <c r="B622" s="401"/>
      <c r="D622" s="416">
        <f t="shared" si="46"/>
        <v>613</v>
      </c>
      <c r="E622" s="534"/>
      <c r="F622" s="534"/>
      <c r="G622" s="534"/>
      <c r="H622" s="479"/>
      <c r="I622" s="479"/>
      <c r="J622" s="479"/>
      <c r="K622" s="474"/>
      <c r="L622" s="899"/>
      <c r="M622" s="272"/>
      <c r="N622" s="826" t="str">
        <f t="shared" si="45"/>
        <v/>
      </c>
      <c r="O622" s="458"/>
      <c r="P622" s="534"/>
      <c r="Q622" s="479"/>
      <c r="R622" s="584"/>
      <c r="S622" s="585" t="str">
        <f t="shared" si="38"/>
        <v/>
      </c>
      <c r="T622" s="586"/>
      <c r="U622" s="587" t="str">
        <f t="shared" si="36"/>
        <v/>
      </c>
      <c r="V622" s="648"/>
      <c r="W622" s="746"/>
    </row>
    <row r="623" spans="2:38" ht="13.5" customHeight="1" x14ac:dyDescent="0.25">
      <c r="B623" s="401"/>
      <c r="D623" s="416">
        <f t="shared" si="46"/>
        <v>614</v>
      </c>
      <c r="E623" s="534"/>
      <c r="F623" s="534"/>
      <c r="G623" s="534"/>
      <c r="H623" s="479"/>
      <c r="I623" s="479"/>
      <c r="J623" s="479"/>
      <c r="K623" s="474"/>
      <c r="L623" s="899"/>
      <c r="M623" s="272"/>
      <c r="N623" s="826" t="str">
        <f t="shared" si="45"/>
        <v/>
      </c>
      <c r="O623" s="458"/>
      <c r="P623" s="534"/>
      <c r="Q623" s="479"/>
      <c r="R623" s="584"/>
      <c r="S623" s="585" t="str">
        <f t="shared" si="38"/>
        <v/>
      </c>
      <c r="T623" s="586"/>
      <c r="U623" s="587" t="str">
        <f t="shared" si="36"/>
        <v/>
      </c>
      <c r="V623" s="648"/>
      <c r="W623" s="746"/>
    </row>
    <row r="624" spans="2:38" ht="13.5" customHeight="1" x14ac:dyDescent="0.25">
      <c r="B624" s="401"/>
      <c r="D624" s="416">
        <f t="shared" si="46"/>
        <v>615</v>
      </c>
      <c r="E624" s="534"/>
      <c r="F624" s="534"/>
      <c r="G624" s="534"/>
      <c r="H624" s="479"/>
      <c r="I624" s="479"/>
      <c r="J624" s="479"/>
      <c r="K624" s="474"/>
      <c r="L624" s="899"/>
      <c r="M624" s="272"/>
      <c r="N624" s="826" t="str">
        <f t="shared" si="45"/>
        <v/>
      </c>
      <c r="O624" s="458"/>
      <c r="P624" s="534"/>
      <c r="Q624" s="479"/>
      <c r="R624" s="584"/>
      <c r="S624" s="585" t="str">
        <f t="shared" si="38"/>
        <v/>
      </c>
      <c r="T624" s="586"/>
      <c r="U624" s="587" t="str">
        <f t="shared" si="36"/>
        <v/>
      </c>
      <c r="V624" s="648"/>
      <c r="W624" s="746"/>
    </row>
    <row r="625" spans="2:38" ht="13.5" customHeight="1" x14ac:dyDescent="0.25">
      <c r="B625" s="401"/>
      <c r="D625" s="416">
        <f t="shared" si="46"/>
        <v>616</v>
      </c>
      <c r="E625" s="534"/>
      <c r="F625" s="534"/>
      <c r="G625" s="534"/>
      <c r="H625" s="479"/>
      <c r="I625" s="479"/>
      <c r="J625" s="479"/>
      <c r="K625" s="474"/>
      <c r="L625" s="899"/>
      <c r="M625" s="272"/>
      <c r="N625" s="826" t="str">
        <f t="shared" si="45"/>
        <v/>
      </c>
      <c r="O625" s="458"/>
      <c r="P625" s="534"/>
      <c r="Q625" s="479"/>
      <c r="R625" s="584"/>
      <c r="S625" s="585" t="str">
        <f t="shared" si="38"/>
        <v/>
      </c>
      <c r="T625" s="586"/>
      <c r="U625" s="587" t="str">
        <f t="shared" si="36"/>
        <v/>
      </c>
      <c r="V625" s="648"/>
      <c r="W625" s="746"/>
    </row>
    <row r="626" spans="2:38" ht="13.5" customHeight="1" x14ac:dyDescent="0.25">
      <c r="B626" s="401"/>
      <c r="D626" s="416">
        <f t="shared" si="46"/>
        <v>617</v>
      </c>
      <c r="E626" s="534"/>
      <c r="F626" s="534"/>
      <c r="G626" s="534"/>
      <c r="H626" s="479"/>
      <c r="I626" s="479"/>
      <c r="J626" s="479"/>
      <c r="K626" s="474"/>
      <c r="L626" s="899"/>
      <c r="M626" s="272"/>
      <c r="N626" s="826" t="str">
        <f t="shared" si="45"/>
        <v/>
      </c>
      <c r="O626" s="458"/>
      <c r="P626" s="534"/>
      <c r="Q626" s="479"/>
      <c r="R626" s="584"/>
      <c r="S626" s="585" t="str">
        <f t="shared" si="38"/>
        <v/>
      </c>
      <c r="T626" s="586"/>
      <c r="U626" s="587" t="str">
        <f t="shared" si="36"/>
        <v/>
      </c>
      <c r="V626" s="648"/>
      <c r="W626" s="746"/>
    </row>
    <row r="627" spans="2:38" ht="13.5" customHeight="1" x14ac:dyDescent="0.25">
      <c r="B627" s="401"/>
      <c r="D627" s="416">
        <f t="shared" si="46"/>
        <v>618</v>
      </c>
      <c r="E627" s="534"/>
      <c r="F627" s="534"/>
      <c r="G627" s="534"/>
      <c r="H627" s="479"/>
      <c r="I627" s="479"/>
      <c r="J627" s="479"/>
      <c r="K627" s="474"/>
      <c r="L627" s="899"/>
      <c r="M627" s="272"/>
      <c r="N627" s="826" t="str">
        <f t="shared" si="45"/>
        <v/>
      </c>
      <c r="O627" s="458"/>
      <c r="P627" s="534"/>
      <c r="Q627" s="479"/>
      <c r="R627" s="584"/>
      <c r="S627" s="585" t="str">
        <f t="shared" si="38"/>
        <v/>
      </c>
      <c r="T627" s="586"/>
      <c r="U627" s="587" t="str">
        <f t="shared" si="36"/>
        <v/>
      </c>
      <c r="V627" s="648"/>
      <c r="W627" s="746"/>
    </row>
    <row r="628" spans="2:38" ht="13.5" customHeight="1" x14ac:dyDescent="0.25">
      <c r="B628" s="401"/>
      <c r="D628" s="416">
        <f t="shared" si="46"/>
        <v>619</v>
      </c>
      <c r="E628" s="534"/>
      <c r="F628" s="534"/>
      <c r="G628" s="534"/>
      <c r="H628" s="479"/>
      <c r="I628" s="479"/>
      <c r="J628" s="479"/>
      <c r="K628" s="474"/>
      <c r="L628" s="899"/>
      <c r="M628" s="272"/>
      <c r="N628" s="826" t="str">
        <f t="shared" si="45"/>
        <v/>
      </c>
      <c r="O628" s="458"/>
      <c r="P628" s="534"/>
      <c r="Q628" s="479"/>
      <c r="R628" s="584"/>
      <c r="S628" s="585" t="str">
        <f t="shared" si="38"/>
        <v/>
      </c>
      <c r="T628" s="586"/>
      <c r="U628" s="587" t="str">
        <f t="shared" si="36"/>
        <v/>
      </c>
      <c r="V628" s="648"/>
      <c r="W628" s="746"/>
    </row>
    <row r="629" spans="2:38" ht="13.5" customHeight="1" x14ac:dyDescent="0.25">
      <c r="B629" s="401"/>
      <c r="D629" s="416">
        <f t="shared" si="46"/>
        <v>620</v>
      </c>
      <c r="E629" s="534"/>
      <c r="F629" s="534"/>
      <c r="G629" s="534"/>
      <c r="H629" s="479"/>
      <c r="I629" s="479"/>
      <c r="J629" s="479"/>
      <c r="K629" s="474"/>
      <c r="L629" s="899"/>
      <c r="M629" s="272"/>
      <c r="N629" s="826" t="str">
        <f t="shared" si="45"/>
        <v/>
      </c>
      <c r="O629" s="458"/>
      <c r="P629" s="534"/>
      <c r="Q629" s="479"/>
      <c r="R629" s="584"/>
      <c r="S629" s="585" t="str">
        <f t="shared" si="38"/>
        <v/>
      </c>
      <c r="T629" s="586"/>
      <c r="U629" s="587" t="str">
        <f t="shared" si="36"/>
        <v/>
      </c>
      <c r="V629" s="648"/>
      <c r="W629" s="746"/>
    </row>
    <row r="630" spans="2:38" ht="13.5" customHeight="1" x14ac:dyDescent="0.25">
      <c r="B630" s="401"/>
      <c r="D630" s="416">
        <f t="shared" si="46"/>
        <v>621</v>
      </c>
      <c r="E630" s="534"/>
      <c r="F630" s="534"/>
      <c r="G630" s="534"/>
      <c r="H630" s="479"/>
      <c r="I630" s="479"/>
      <c r="J630" s="479"/>
      <c r="K630" s="474"/>
      <c r="L630" s="899"/>
      <c r="M630" s="272"/>
      <c r="N630" s="826" t="str">
        <f t="shared" si="45"/>
        <v/>
      </c>
      <c r="O630" s="458"/>
      <c r="P630" s="534"/>
      <c r="Q630" s="479"/>
      <c r="R630" s="584"/>
      <c r="S630" s="585" t="str">
        <f t="shared" si="38"/>
        <v/>
      </c>
      <c r="T630" s="586"/>
      <c r="U630" s="587" t="str">
        <f t="shared" si="36"/>
        <v/>
      </c>
      <c r="V630" s="648"/>
      <c r="W630" s="746"/>
    </row>
    <row r="631" spans="2:38" ht="13.5" customHeight="1" x14ac:dyDescent="0.25">
      <c r="B631" s="401"/>
      <c r="D631" s="416">
        <f t="shared" si="46"/>
        <v>622</v>
      </c>
      <c r="E631" s="534"/>
      <c r="F631" s="534"/>
      <c r="G631" s="534"/>
      <c r="H631" s="479"/>
      <c r="I631" s="479"/>
      <c r="J631" s="479"/>
      <c r="K631" s="474"/>
      <c r="L631" s="899"/>
      <c r="M631" s="272"/>
      <c r="N631" s="826" t="str">
        <f t="shared" si="45"/>
        <v/>
      </c>
      <c r="O631" s="458"/>
      <c r="P631" s="534"/>
      <c r="Q631" s="479"/>
      <c r="R631" s="584"/>
      <c r="S631" s="585" t="str">
        <f t="shared" si="38"/>
        <v/>
      </c>
      <c r="T631" s="586"/>
      <c r="U631" s="587" t="str">
        <f t="shared" si="36"/>
        <v/>
      </c>
      <c r="V631" s="648"/>
      <c r="W631" s="746"/>
    </row>
    <row r="632" spans="2:38" ht="13.5" customHeight="1" x14ac:dyDescent="0.25">
      <c r="B632" s="401"/>
      <c r="D632" s="416">
        <f t="shared" si="46"/>
        <v>623</v>
      </c>
      <c r="E632" s="534"/>
      <c r="F632" s="534"/>
      <c r="G632" s="534"/>
      <c r="H632" s="479"/>
      <c r="I632" s="479"/>
      <c r="J632" s="479"/>
      <c r="K632" s="474"/>
      <c r="L632" s="899"/>
      <c r="M632" s="272"/>
      <c r="N632" s="826" t="str">
        <f t="shared" si="45"/>
        <v/>
      </c>
      <c r="O632" s="458"/>
      <c r="P632" s="534"/>
      <c r="Q632" s="479"/>
      <c r="R632" s="584"/>
      <c r="S632" s="585" t="str">
        <f t="shared" si="38"/>
        <v/>
      </c>
      <c r="T632" s="586"/>
      <c r="U632" s="587" t="str">
        <f t="shared" si="36"/>
        <v/>
      </c>
      <c r="V632" s="648"/>
      <c r="W632" s="746"/>
    </row>
    <row r="633" spans="2:38" ht="13.5" customHeight="1" x14ac:dyDescent="0.25">
      <c r="B633" s="401"/>
      <c r="D633" s="416">
        <f t="shared" si="46"/>
        <v>624</v>
      </c>
      <c r="E633" s="534"/>
      <c r="F633" s="534"/>
      <c r="G633" s="534"/>
      <c r="H633" s="479"/>
      <c r="I633" s="479"/>
      <c r="J633" s="479"/>
      <c r="K633" s="474"/>
      <c r="L633" s="899"/>
      <c r="M633" s="272"/>
      <c r="N633" s="826" t="str">
        <f t="shared" si="45"/>
        <v/>
      </c>
      <c r="O633" s="458"/>
      <c r="P633" s="534"/>
      <c r="Q633" s="479"/>
      <c r="R633" s="584"/>
      <c r="S633" s="585" t="str">
        <f t="shared" si="38"/>
        <v/>
      </c>
      <c r="T633" s="586"/>
      <c r="U633" s="587" t="str">
        <f t="shared" si="36"/>
        <v/>
      </c>
      <c r="V633" s="648"/>
      <c r="W633" s="746"/>
    </row>
    <row r="634" spans="2:38" ht="13.5" customHeight="1" x14ac:dyDescent="0.25">
      <c r="B634" s="401"/>
      <c r="D634" s="416">
        <f t="shared" si="46"/>
        <v>625</v>
      </c>
      <c r="E634" s="534"/>
      <c r="F634" s="534"/>
      <c r="G634" s="534"/>
      <c r="H634" s="479"/>
      <c r="I634" s="479"/>
      <c r="J634" s="479"/>
      <c r="K634" s="474"/>
      <c r="L634" s="899"/>
      <c r="M634" s="272"/>
      <c r="N634" s="826" t="str">
        <f t="shared" si="45"/>
        <v/>
      </c>
      <c r="O634" s="458"/>
      <c r="P634" s="534"/>
      <c r="Q634" s="479"/>
      <c r="R634" s="584"/>
      <c r="S634" s="585" t="str">
        <f t="shared" si="38"/>
        <v/>
      </c>
      <c r="T634" s="586"/>
      <c r="U634" s="587" t="str">
        <f t="shared" si="36"/>
        <v/>
      </c>
      <c r="V634" s="648"/>
      <c r="W634" s="746"/>
    </row>
    <row r="635" spans="2:38" ht="13.5" customHeight="1" x14ac:dyDescent="0.25">
      <c r="B635" s="401"/>
      <c r="D635" s="416">
        <f t="shared" si="46"/>
        <v>626</v>
      </c>
      <c r="E635" s="534"/>
      <c r="F635" s="534"/>
      <c r="G635" s="534"/>
      <c r="H635" s="479"/>
      <c r="I635" s="479"/>
      <c r="J635" s="479"/>
      <c r="K635" s="474"/>
      <c r="L635" s="899"/>
      <c r="M635" s="272"/>
      <c r="N635" s="826" t="str">
        <f t="shared" si="45"/>
        <v/>
      </c>
      <c r="O635" s="458"/>
      <c r="P635" s="534"/>
      <c r="Q635" s="479"/>
      <c r="R635" s="584"/>
      <c r="S635" s="585" t="str">
        <f t="shared" si="38"/>
        <v/>
      </c>
      <c r="T635" s="586"/>
      <c r="U635" s="587" t="str">
        <f t="shared" si="36"/>
        <v/>
      </c>
      <c r="V635" s="648"/>
      <c r="W635" s="746"/>
    </row>
    <row r="636" spans="2:38" ht="13.5" customHeight="1" x14ac:dyDescent="0.25">
      <c r="B636" s="401"/>
      <c r="D636" s="416">
        <f t="shared" si="46"/>
        <v>627</v>
      </c>
      <c r="E636" s="534"/>
      <c r="F636" s="534"/>
      <c r="G636" s="534"/>
      <c r="H636" s="479"/>
      <c r="I636" s="479"/>
      <c r="J636" s="479"/>
      <c r="K636" s="474"/>
      <c r="L636" s="899"/>
      <c r="M636" s="272"/>
      <c r="N636" s="826" t="str">
        <f t="shared" si="45"/>
        <v/>
      </c>
      <c r="O636" s="458"/>
      <c r="P636" s="534"/>
      <c r="Q636" s="479"/>
      <c r="R636" s="584"/>
      <c r="S636" s="585" t="str">
        <f t="shared" ref="S636:S815" si="47">IF(OR(M636="",K636=""),"",J636*K636/1000000*Q636*R636)</f>
        <v/>
      </c>
      <c r="T636" s="586"/>
      <c r="U636" s="587" t="str">
        <f t="shared" si="36"/>
        <v/>
      </c>
      <c r="V636" s="648"/>
      <c r="W636" s="746"/>
    </row>
    <row r="637" spans="2:38" ht="13.5" customHeight="1" x14ac:dyDescent="0.25">
      <c r="B637" s="401"/>
      <c r="D637" s="416">
        <f t="shared" si="46"/>
        <v>628</v>
      </c>
      <c r="E637" s="534"/>
      <c r="F637" s="534"/>
      <c r="G637" s="534"/>
      <c r="H637" s="479"/>
      <c r="I637" s="479"/>
      <c r="J637" s="479"/>
      <c r="K637" s="474"/>
      <c r="L637" s="899"/>
      <c r="M637" s="272"/>
      <c r="N637" s="826" t="str">
        <f t="shared" si="45"/>
        <v/>
      </c>
      <c r="O637" s="458"/>
      <c r="P637" s="534"/>
      <c r="Q637" s="479"/>
      <c r="R637" s="584"/>
      <c r="S637" s="585" t="str">
        <f t="shared" si="47"/>
        <v/>
      </c>
      <c r="T637" s="586"/>
      <c r="U637" s="587" t="str">
        <f t="shared" si="36"/>
        <v/>
      </c>
      <c r="V637" s="648"/>
      <c r="W637" s="746"/>
    </row>
    <row r="638" spans="2:38" ht="13.5" customHeight="1" x14ac:dyDescent="0.25">
      <c r="B638" s="401"/>
      <c r="D638" s="416">
        <f t="shared" si="46"/>
        <v>629</v>
      </c>
      <c r="E638" s="534"/>
      <c r="F638" s="534"/>
      <c r="G638" s="534"/>
      <c r="H638" s="479"/>
      <c r="I638" s="479"/>
      <c r="J638" s="479"/>
      <c r="K638" s="474"/>
      <c r="L638" s="899"/>
      <c r="M638" s="272"/>
      <c r="N638" s="826" t="str">
        <f t="shared" si="45"/>
        <v/>
      </c>
      <c r="O638" s="458"/>
      <c r="P638" s="534"/>
      <c r="Q638" s="479"/>
      <c r="R638" s="584"/>
      <c r="S638" s="585" t="str">
        <f t="shared" si="47"/>
        <v/>
      </c>
      <c r="T638" s="586"/>
      <c r="U638" s="587" t="str">
        <f t="shared" si="36"/>
        <v/>
      </c>
      <c r="V638" s="648"/>
      <c r="W638" s="746"/>
    </row>
    <row r="639" spans="2:38" ht="13.5" customHeight="1" x14ac:dyDescent="0.25">
      <c r="B639" s="401"/>
      <c r="D639" s="416">
        <f t="shared" si="46"/>
        <v>630</v>
      </c>
      <c r="E639" s="534"/>
      <c r="F639" s="534"/>
      <c r="G639" s="534"/>
      <c r="H639" s="479"/>
      <c r="I639" s="479"/>
      <c r="J639" s="479"/>
      <c r="K639" s="474"/>
      <c r="L639" s="899"/>
      <c r="M639" s="272"/>
      <c r="N639" s="826" t="str">
        <f t="shared" si="45"/>
        <v/>
      </c>
      <c r="O639" s="458"/>
      <c r="P639" s="534"/>
      <c r="Q639" s="479"/>
      <c r="R639" s="584"/>
      <c r="S639" s="585" t="str">
        <f t="shared" si="47"/>
        <v/>
      </c>
      <c r="T639" s="586"/>
      <c r="U639" s="587" t="str">
        <f t="shared" si="36"/>
        <v/>
      </c>
      <c r="V639" s="648"/>
      <c r="W639" s="746"/>
    </row>
    <row r="640" spans="2:38" ht="13.5" customHeight="1" x14ac:dyDescent="0.25">
      <c r="B640" s="401"/>
      <c r="D640" s="416">
        <f>D639+1</f>
        <v>631</v>
      </c>
      <c r="E640" s="534"/>
      <c r="F640" s="534"/>
      <c r="G640" s="534"/>
      <c r="H640" s="479"/>
      <c r="I640" s="479"/>
      <c r="J640" s="479"/>
      <c r="K640" s="474"/>
      <c r="L640" s="899"/>
      <c r="M640" s="272"/>
      <c r="N640" s="826" t="str">
        <f t="shared" si="45"/>
        <v/>
      </c>
      <c r="O640" s="458"/>
      <c r="P640" s="534"/>
      <c r="Q640" s="479"/>
      <c r="R640" s="584"/>
      <c r="S640" s="585" t="str">
        <f t="shared" si="47"/>
        <v/>
      </c>
      <c r="T640" s="586"/>
      <c r="U640" s="587" t="str">
        <f t="shared" si="36"/>
        <v/>
      </c>
      <c r="V640" s="648"/>
      <c r="W640" s="746"/>
      <c r="AL640" s="562"/>
    </row>
    <row r="641" spans="2:23" ht="13.5" customHeight="1" x14ac:dyDescent="0.25">
      <c r="B641" s="401"/>
      <c r="D641" s="416">
        <f t="shared" ref="D641:D669" si="48">D640+1</f>
        <v>632</v>
      </c>
      <c r="E641" s="534"/>
      <c r="F641" s="534"/>
      <c r="G641" s="534"/>
      <c r="H641" s="479"/>
      <c r="I641" s="479"/>
      <c r="J641" s="479"/>
      <c r="K641" s="474"/>
      <c r="L641" s="899"/>
      <c r="M641" s="272"/>
      <c r="N641" s="826" t="str">
        <f t="shared" si="45"/>
        <v/>
      </c>
      <c r="O641" s="458"/>
      <c r="P641" s="534"/>
      <c r="Q641" s="479"/>
      <c r="R641" s="584"/>
      <c r="S641" s="585" t="str">
        <f t="shared" si="47"/>
        <v/>
      </c>
      <c r="T641" s="586"/>
      <c r="U641" s="587" t="str">
        <f t="shared" si="36"/>
        <v/>
      </c>
      <c r="V641" s="648"/>
      <c r="W641" s="746"/>
    </row>
    <row r="642" spans="2:23" ht="13.5" customHeight="1" x14ac:dyDescent="0.25">
      <c r="B642" s="401"/>
      <c r="D642" s="416">
        <f t="shared" si="48"/>
        <v>633</v>
      </c>
      <c r="E642" s="534"/>
      <c r="F642" s="534"/>
      <c r="G642" s="534"/>
      <c r="H642" s="479"/>
      <c r="I642" s="479"/>
      <c r="J642" s="479"/>
      <c r="K642" s="474"/>
      <c r="L642" s="899"/>
      <c r="M642" s="272"/>
      <c r="N642" s="826" t="str">
        <f t="shared" si="45"/>
        <v/>
      </c>
      <c r="O642" s="458"/>
      <c r="P642" s="534"/>
      <c r="Q642" s="479"/>
      <c r="R642" s="584"/>
      <c r="S642" s="585" t="str">
        <f t="shared" si="47"/>
        <v/>
      </c>
      <c r="T642" s="586"/>
      <c r="U642" s="587" t="str">
        <f t="shared" si="36"/>
        <v/>
      </c>
      <c r="V642" s="648"/>
      <c r="W642" s="746"/>
    </row>
    <row r="643" spans="2:23" ht="13.5" customHeight="1" x14ac:dyDescent="0.25">
      <c r="B643" s="401"/>
      <c r="D643" s="416">
        <f t="shared" si="48"/>
        <v>634</v>
      </c>
      <c r="E643" s="534"/>
      <c r="F643" s="534"/>
      <c r="G643" s="534"/>
      <c r="H643" s="479"/>
      <c r="I643" s="479"/>
      <c r="J643" s="479"/>
      <c r="K643" s="474"/>
      <c r="L643" s="899"/>
      <c r="M643" s="272"/>
      <c r="N643" s="826" t="str">
        <f t="shared" si="45"/>
        <v/>
      </c>
      <c r="O643" s="458"/>
      <c r="P643" s="534"/>
      <c r="Q643" s="479"/>
      <c r="R643" s="584"/>
      <c r="S643" s="585" t="str">
        <f t="shared" si="47"/>
        <v/>
      </c>
      <c r="T643" s="586"/>
      <c r="U643" s="587" t="str">
        <f t="shared" si="36"/>
        <v/>
      </c>
      <c r="V643" s="648"/>
      <c r="W643" s="746"/>
    </row>
    <row r="644" spans="2:23" ht="13.5" customHeight="1" x14ac:dyDescent="0.25">
      <c r="B644" s="401"/>
      <c r="D644" s="416">
        <f t="shared" si="48"/>
        <v>635</v>
      </c>
      <c r="E644" s="534"/>
      <c r="F644" s="534"/>
      <c r="G644" s="534"/>
      <c r="H644" s="479"/>
      <c r="I644" s="479"/>
      <c r="J644" s="479"/>
      <c r="K644" s="474"/>
      <c r="L644" s="899"/>
      <c r="M644" s="272"/>
      <c r="N644" s="826" t="str">
        <f t="shared" si="45"/>
        <v/>
      </c>
      <c r="O644" s="458"/>
      <c r="P644" s="534"/>
      <c r="Q644" s="479"/>
      <c r="R644" s="584"/>
      <c r="S644" s="585" t="str">
        <f t="shared" si="47"/>
        <v/>
      </c>
      <c r="T644" s="586"/>
      <c r="U644" s="587" t="str">
        <f t="shared" si="36"/>
        <v/>
      </c>
      <c r="V644" s="648"/>
      <c r="W644" s="746"/>
    </row>
    <row r="645" spans="2:23" ht="13.5" customHeight="1" x14ac:dyDescent="0.25">
      <c r="B645" s="401"/>
      <c r="D645" s="416">
        <f t="shared" si="48"/>
        <v>636</v>
      </c>
      <c r="E645" s="534"/>
      <c r="F645" s="534"/>
      <c r="G645" s="534"/>
      <c r="H645" s="479"/>
      <c r="I645" s="479"/>
      <c r="J645" s="479"/>
      <c r="K645" s="474"/>
      <c r="L645" s="899"/>
      <c r="M645" s="272"/>
      <c r="N645" s="826" t="str">
        <f t="shared" si="45"/>
        <v/>
      </c>
      <c r="O645" s="458"/>
      <c r="P645" s="534"/>
      <c r="Q645" s="479"/>
      <c r="R645" s="584"/>
      <c r="S645" s="585" t="str">
        <f t="shared" si="47"/>
        <v/>
      </c>
      <c r="T645" s="586"/>
      <c r="U645" s="587" t="str">
        <f t="shared" si="36"/>
        <v/>
      </c>
      <c r="V645" s="648"/>
      <c r="W645" s="746"/>
    </row>
    <row r="646" spans="2:23" ht="13.5" customHeight="1" x14ac:dyDescent="0.25">
      <c r="B646" s="401"/>
      <c r="D646" s="416">
        <f t="shared" si="48"/>
        <v>637</v>
      </c>
      <c r="E646" s="534"/>
      <c r="F646" s="534"/>
      <c r="G646" s="534"/>
      <c r="H646" s="479"/>
      <c r="I646" s="479"/>
      <c r="J646" s="479"/>
      <c r="K646" s="474"/>
      <c r="L646" s="899"/>
      <c r="M646" s="272"/>
      <c r="N646" s="826" t="str">
        <f t="shared" si="45"/>
        <v/>
      </c>
      <c r="O646" s="458"/>
      <c r="P646" s="534"/>
      <c r="Q646" s="479"/>
      <c r="R646" s="584"/>
      <c r="S646" s="585" t="str">
        <f t="shared" si="47"/>
        <v/>
      </c>
      <c r="T646" s="586"/>
      <c r="U646" s="587" t="str">
        <f t="shared" si="36"/>
        <v/>
      </c>
      <c r="V646" s="648"/>
      <c r="W646" s="746"/>
    </row>
    <row r="647" spans="2:23" ht="13.5" customHeight="1" x14ac:dyDescent="0.25">
      <c r="B647" s="401"/>
      <c r="D647" s="416">
        <f t="shared" si="48"/>
        <v>638</v>
      </c>
      <c r="E647" s="534"/>
      <c r="F647" s="534"/>
      <c r="G647" s="534"/>
      <c r="H647" s="479"/>
      <c r="I647" s="479"/>
      <c r="J647" s="479"/>
      <c r="K647" s="474"/>
      <c r="L647" s="899"/>
      <c r="M647" s="272"/>
      <c r="N647" s="826" t="str">
        <f t="shared" si="45"/>
        <v/>
      </c>
      <c r="O647" s="458"/>
      <c r="P647" s="534"/>
      <c r="Q647" s="479"/>
      <c r="R647" s="584"/>
      <c r="S647" s="585" t="str">
        <f t="shared" si="47"/>
        <v/>
      </c>
      <c r="T647" s="586"/>
      <c r="U647" s="587" t="str">
        <f t="shared" si="36"/>
        <v/>
      </c>
      <c r="V647" s="648"/>
      <c r="W647" s="746"/>
    </row>
    <row r="648" spans="2:23" ht="13.5" customHeight="1" x14ac:dyDescent="0.25">
      <c r="B648" s="401"/>
      <c r="D648" s="416">
        <f t="shared" si="48"/>
        <v>639</v>
      </c>
      <c r="E648" s="534"/>
      <c r="F648" s="534"/>
      <c r="G648" s="534"/>
      <c r="H648" s="479"/>
      <c r="I648" s="479"/>
      <c r="J648" s="479"/>
      <c r="K648" s="474"/>
      <c r="L648" s="899"/>
      <c r="M648" s="272"/>
      <c r="N648" s="826" t="str">
        <f t="shared" si="45"/>
        <v/>
      </c>
      <c r="O648" s="458"/>
      <c r="P648" s="534"/>
      <c r="Q648" s="479"/>
      <c r="R648" s="584"/>
      <c r="S648" s="585" t="str">
        <f t="shared" si="47"/>
        <v/>
      </c>
      <c r="T648" s="586"/>
      <c r="U648" s="587" t="str">
        <f t="shared" si="36"/>
        <v/>
      </c>
      <c r="V648" s="648"/>
      <c r="W648" s="746"/>
    </row>
    <row r="649" spans="2:23" ht="13.5" customHeight="1" x14ac:dyDescent="0.25">
      <c r="B649" s="401"/>
      <c r="D649" s="416">
        <f t="shared" si="48"/>
        <v>640</v>
      </c>
      <c r="E649" s="534"/>
      <c r="F649" s="534"/>
      <c r="G649" s="534"/>
      <c r="H649" s="479"/>
      <c r="I649" s="479"/>
      <c r="J649" s="479"/>
      <c r="K649" s="474"/>
      <c r="L649" s="899"/>
      <c r="M649" s="272"/>
      <c r="N649" s="826" t="str">
        <f t="shared" si="45"/>
        <v/>
      </c>
      <c r="O649" s="458"/>
      <c r="P649" s="534"/>
      <c r="Q649" s="479"/>
      <c r="R649" s="584"/>
      <c r="S649" s="585" t="str">
        <f t="shared" si="47"/>
        <v/>
      </c>
      <c r="T649" s="586"/>
      <c r="U649" s="587" t="str">
        <f t="shared" si="36"/>
        <v/>
      </c>
      <c r="V649" s="648"/>
      <c r="W649" s="746"/>
    </row>
    <row r="650" spans="2:23" ht="13.5" customHeight="1" x14ac:dyDescent="0.25">
      <c r="B650" s="401"/>
      <c r="D650" s="416">
        <f t="shared" si="48"/>
        <v>641</v>
      </c>
      <c r="E650" s="534"/>
      <c r="F650" s="534"/>
      <c r="G650" s="534"/>
      <c r="H650" s="479"/>
      <c r="I650" s="479"/>
      <c r="J650" s="479"/>
      <c r="K650" s="474"/>
      <c r="L650" s="899"/>
      <c r="M650" s="272"/>
      <c r="N650" s="826" t="str">
        <f t="shared" si="45"/>
        <v/>
      </c>
      <c r="O650" s="458"/>
      <c r="P650" s="903"/>
      <c r="Q650" s="479"/>
      <c r="R650" s="584"/>
      <c r="S650" s="585" t="str">
        <f t="shared" si="47"/>
        <v/>
      </c>
      <c r="T650" s="586"/>
      <c r="U650" s="587" t="str">
        <f t="shared" si="36"/>
        <v/>
      </c>
      <c r="V650" s="648"/>
      <c r="W650" s="746"/>
    </row>
    <row r="651" spans="2:23" ht="13.5" customHeight="1" x14ac:dyDescent="0.25">
      <c r="B651" s="401"/>
      <c r="D651" s="416">
        <f t="shared" si="48"/>
        <v>642</v>
      </c>
      <c r="E651" s="534"/>
      <c r="F651" s="534"/>
      <c r="G651" s="534"/>
      <c r="H651" s="479"/>
      <c r="I651" s="479"/>
      <c r="J651" s="479"/>
      <c r="K651" s="474"/>
      <c r="L651" s="899"/>
      <c r="M651" s="272"/>
      <c r="N651" s="826" t="str">
        <f t="shared" ref="N651:N714" si="49">IF(M651="","",IF(HLOOKUP(M651,$AA$4:$AO$6,$Z$6+1,FALSE)&lt;0.8,0,HLOOKUP(M651,$AA$4:$AO$6,$Z$6+1,FALSE)))</f>
        <v/>
      </c>
      <c r="O651" s="458"/>
      <c r="P651" s="534"/>
      <c r="Q651" s="479"/>
      <c r="R651" s="584"/>
      <c r="S651" s="585" t="str">
        <f t="shared" si="47"/>
        <v/>
      </c>
      <c r="T651" s="586"/>
      <c r="U651" s="587" t="str">
        <f t="shared" si="36"/>
        <v/>
      </c>
      <c r="V651" s="648"/>
      <c r="W651" s="746"/>
    </row>
    <row r="652" spans="2:23" ht="13.5" customHeight="1" x14ac:dyDescent="0.25">
      <c r="B652" s="401"/>
      <c r="D652" s="416">
        <f t="shared" si="48"/>
        <v>643</v>
      </c>
      <c r="E652" s="534"/>
      <c r="F652" s="534"/>
      <c r="G652" s="534"/>
      <c r="H652" s="479"/>
      <c r="I652" s="479"/>
      <c r="J652" s="479"/>
      <c r="K652" s="474"/>
      <c r="L652" s="899"/>
      <c r="M652" s="272"/>
      <c r="N652" s="826" t="str">
        <f t="shared" si="49"/>
        <v/>
      </c>
      <c r="O652" s="458"/>
      <c r="P652" s="534"/>
      <c r="Q652" s="479"/>
      <c r="R652" s="584"/>
      <c r="S652" s="585" t="str">
        <f t="shared" si="47"/>
        <v/>
      </c>
      <c r="T652" s="586"/>
      <c r="U652" s="587" t="str">
        <f t="shared" si="36"/>
        <v/>
      </c>
      <c r="V652" s="648"/>
      <c r="W652" s="746"/>
    </row>
    <row r="653" spans="2:23" ht="13.5" customHeight="1" x14ac:dyDescent="0.25">
      <c r="B653" s="401"/>
      <c r="D653" s="416">
        <f t="shared" si="48"/>
        <v>644</v>
      </c>
      <c r="E653" s="534"/>
      <c r="F653" s="534"/>
      <c r="G653" s="534"/>
      <c r="H653" s="479"/>
      <c r="I653" s="479"/>
      <c r="J653" s="479"/>
      <c r="K653" s="474"/>
      <c r="L653" s="899"/>
      <c r="M653" s="272"/>
      <c r="N653" s="826" t="str">
        <f t="shared" si="49"/>
        <v/>
      </c>
      <c r="O653" s="458"/>
      <c r="P653" s="534"/>
      <c r="Q653" s="479"/>
      <c r="R653" s="584"/>
      <c r="S653" s="585" t="str">
        <f t="shared" si="47"/>
        <v/>
      </c>
      <c r="T653" s="586"/>
      <c r="U653" s="587" t="str">
        <f t="shared" si="36"/>
        <v/>
      </c>
      <c r="V653" s="648"/>
      <c r="W653" s="746"/>
    </row>
    <row r="654" spans="2:23" ht="13.5" customHeight="1" x14ac:dyDescent="0.25">
      <c r="B654" s="401"/>
      <c r="D654" s="416">
        <f t="shared" si="48"/>
        <v>645</v>
      </c>
      <c r="E654" s="534"/>
      <c r="F654" s="534"/>
      <c r="G654" s="534"/>
      <c r="H654" s="479"/>
      <c r="I654" s="479"/>
      <c r="J654" s="479"/>
      <c r="K654" s="474"/>
      <c r="L654" s="899"/>
      <c r="M654" s="272"/>
      <c r="N654" s="826" t="str">
        <f t="shared" si="49"/>
        <v/>
      </c>
      <c r="O654" s="458"/>
      <c r="P654" s="534"/>
      <c r="Q654" s="479"/>
      <c r="R654" s="584"/>
      <c r="S654" s="585" t="str">
        <f t="shared" si="47"/>
        <v/>
      </c>
      <c r="T654" s="586"/>
      <c r="U654" s="587" t="str">
        <f t="shared" si="36"/>
        <v/>
      </c>
      <c r="V654" s="648"/>
      <c r="W654" s="746"/>
    </row>
    <row r="655" spans="2:23" ht="13.5" customHeight="1" x14ac:dyDescent="0.25">
      <c r="B655" s="401"/>
      <c r="D655" s="416">
        <f t="shared" si="48"/>
        <v>646</v>
      </c>
      <c r="E655" s="534"/>
      <c r="F655" s="534"/>
      <c r="G655" s="534"/>
      <c r="H655" s="479"/>
      <c r="I655" s="479"/>
      <c r="J655" s="479"/>
      <c r="K655" s="474"/>
      <c r="L655" s="899"/>
      <c r="M655" s="272"/>
      <c r="N655" s="826" t="str">
        <f t="shared" si="49"/>
        <v/>
      </c>
      <c r="O655" s="458"/>
      <c r="P655" s="534"/>
      <c r="Q655" s="479"/>
      <c r="R655" s="584"/>
      <c r="S655" s="585" t="str">
        <f t="shared" si="47"/>
        <v/>
      </c>
      <c r="T655" s="586"/>
      <c r="U655" s="587" t="str">
        <f t="shared" si="36"/>
        <v/>
      </c>
      <c r="V655" s="648"/>
      <c r="W655" s="746"/>
    </row>
    <row r="656" spans="2:23" ht="13.5" customHeight="1" x14ac:dyDescent="0.25">
      <c r="B656" s="401"/>
      <c r="D656" s="416">
        <f t="shared" si="48"/>
        <v>647</v>
      </c>
      <c r="E656" s="534"/>
      <c r="F656" s="534"/>
      <c r="G656" s="534"/>
      <c r="H656" s="479"/>
      <c r="I656" s="479"/>
      <c r="J656" s="479"/>
      <c r="K656" s="474"/>
      <c r="L656" s="899"/>
      <c r="M656" s="272"/>
      <c r="N656" s="826" t="str">
        <f t="shared" si="49"/>
        <v/>
      </c>
      <c r="O656" s="458"/>
      <c r="P656" s="534"/>
      <c r="Q656" s="479"/>
      <c r="R656" s="584"/>
      <c r="S656" s="585" t="str">
        <f t="shared" si="47"/>
        <v/>
      </c>
      <c r="T656" s="586"/>
      <c r="U656" s="587" t="str">
        <f t="shared" si="36"/>
        <v/>
      </c>
      <c r="V656" s="648"/>
      <c r="W656" s="746"/>
    </row>
    <row r="657" spans="2:38" ht="13.5" customHeight="1" x14ac:dyDescent="0.25">
      <c r="B657" s="401"/>
      <c r="D657" s="416">
        <f t="shared" si="48"/>
        <v>648</v>
      </c>
      <c r="E657" s="534"/>
      <c r="F657" s="534"/>
      <c r="G657" s="534"/>
      <c r="H657" s="479"/>
      <c r="I657" s="479"/>
      <c r="J657" s="479"/>
      <c r="K657" s="474"/>
      <c r="L657" s="899"/>
      <c r="M657" s="272"/>
      <c r="N657" s="826" t="str">
        <f t="shared" si="49"/>
        <v/>
      </c>
      <c r="O657" s="458"/>
      <c r="P657" s="534"/>
      <c r="Q657" s="479"/>
      <c r="R657" s="584"/>
      <c r="S657" s="585" t="str">
        <f t="shared" si="47"/>
        <v/>
      </c>
      <c r="T657" s="586"/>
      <c r="U657" s="587" t="str">
        <f t="shared" si="36"/>
        <v/>
      </c>
      <c r="V657" s="648"/>
      <c r="W657" s="746"/>
    </row>
    <row r="658" spans="2:38" ht="13.5" customHeight="1" x14ac:dyDescent="0.25">
      <c r="B658" s="401"/>
      <c r="D658" s="416">
        <f t="shared" si="48"/>
        <v>649</v>
      </c>
      <c r="E658" s="534"/>
      <c r="F658" s="534"/>
      <c r="G658" s="534"/>
      <c r="H658" s="479"/>
      <c r="I658" s="479"/>
      <c r="J658" s="479"/>
      <c r="K658" s="474"/>
      <c r="L658" s="899"/>
      <c r="M658" s="272"/>
      <c r="N658" s="826" t="str">
        <f t="shared" si="49"/>
        <v/>
      </c>
      <c r="O658" s="458"/>
      <c r="P658" s="534"/>
      <c r="Q658" s="479"/>
      <c r="R658" s="584"/>
      <c r="S658" s="585" t="str">
        <f t="shared" si="47"/>
        <v/>
      </c>
      <c r="T658" s="586"/>
      <c r="U658" s="587" t="str">
        <f t="shared" si="36"/>
        <v/>
      </c>
      <c r="V658" s="648"/>
      <c r="W658" s="746"/>
    </row>
    <row r="659" spans="2:38" ht="13.5" customHeight="1" x14ac:dyDescent="0.25">
      <c r="B659" s="401"/>
      <c r="D659" s="416">
        <f t="shared" si="48"/>
        <v>650</v>
      </c>
      <c r="E659" s="534"/>
      <c r="F659" s="534"/>
      <c r="G659" s="534"/>
      <c r="H659" s="479"/>
      <c r="I659" s="479"/>
      <c r="J659" s="479"/>
      <c r="K659" s="474"/>
      <c r="L659" s="899"/>
      <c r="M659" s="272"/>
      <c r="N659" s="826" t="str">
        <f t="shared" si="49"/>
        <v/>
      </c>
      <c r="O659" s="458"/>
      <c r="P659" s="534"/>
      <c r="Q659" s="479"/>
      <c r="R659" s="584"/>
      <c r="S659" s="585" t="str">
        <f t="shared" si="47"/>
        <v/>
      </c>
      <c r="T659" s="586"/>
      <c r="U659" s="587" t="str">
        <f t="shared" si="36"/>
        <v/>
      </c>
      <c r="V659" s="648"/>
      <c r="W659" s="746"/>
    </row>
    <row r="660" spans="2:38" ht="13.5" customHeight="1" x14ac:dyDescent="0.25">
      <c r="B660" s="401"/>
      <c r="D660" s="416">
        <f t="shared" si="48"/>
        <v>651</v>
      </c>
      <c r="E660" s="534"/>
      <c r="F660" s="534"/>
      <c r="G660" s="534"/>
      <c r="H660" s="479"/>
      <c r="I660" s="479"/>
      <c r="J660" s="479"/>
      <c r="K660" s="474"/>
      <c r="L660" s="899"/>
      <c r="M660" s="272"/>
      <c r="N660" s="826" t="str">
        <f t="shared" si="49"/>
        <v/>
      </c>
      <c r="O660" s="458"/>
      <c r="P660" s="534"/>
      <c r="Q660" s="479"/>
      <c r="R660" s="584"/>
      <c r="S660" s="585" t="str">
        <f t="shared" si="47"/>
        <v/>
      </c>
      <c r="T660" s="586"/>
      <c r="U660" s="587" t="str">
        <f t="shared" si="36"/>
        <v/>
      </c>
      <c r="V660" s="648"/>
      <c r="W660" s="746"/>
    </row>
    <row r="661" spans="2:38" ht="13.5" customHeight="1" x14ac:dyDescent="0.25">
      <c r="B661" s="401"/>
      <c r="D661" s="416">
        <f t="shared" si="48"/>
        <v>652</v>
      </c>
      <c r="E661" s="534"/>
      <c r="F661" s="534"/>
      <c r="G661" s="534"/>
      <c r="H661" s="479"/>
      <c r="I661" s="479"/>
      <c r="J661" s="479"/>
      <c r="K661" s="474"/>
      <c r="L661" s="899"/>
      <c r="M661" s="272"/>
      <c r="N661" s="826" t="str">
        <f t="shared" si="49"/>
        <v/>
      </c>
      <c r="O661" s="458"/>
      <c r="P661" s="534"/>
      <c r="Q661" s="479"/>
      <c r="R661" s="584"/>
      <c r="S661" s="585" t="str">
        <f t="shared" si="47"/>
        <v/>
      </c>
      <c r="T661" s="586"/>
      <c r="U661" s="587" t="str">
        <f t="shared" si="36"/>
        <v/>
      </c>
      <c r="V661" s="648"/>
      <c r="W661" s="746"/>
    </row>
    <row r="662" spans="2:38" ht="13.5" customHeight="1" x14ac:dyDescent="0.25">
      <c r="B662" s="401"/>
      <c r="D662" s="416">
        <f t="shared" si="48"/>
        <v>653</v>
      </c>
      <c r="E662" s="534"/>
      <c r="F662" s="534"/>
      <c r="G662" s="534"/>
      <c r="H662" s="479"/>
      <c r="I662" s="479"/>
      <c r="J662" s="479"/>
      <c r="K662" s="474"/>
      <c r="L662" s="899"/>
      <c r="M662" s="272"/>
      <c r="N662" s="826" t="str">
        <f t="shared" si="49"/>
        <v/>
      </c>
      <c r="O662" s="458"/>
      <c r="P662" s="534"/>
      <c r="Q662" s="479"/>
      <c r="R662" s="584"/>
      <c r="S662" s="585" t="str">
        <f t="shared" si="47"/>
        <v/>
      </c>
      <c r="T662" s="586"/>
      <c r="U662" s="587" t="str">
        <f t="shared" si="36"/>
        <v/>
      </c>
      <c r="V662" s="648"/>
      <c r="W662" s="746"/>
    </row>
    <row r="663" spans="2:38" ht="13.5" customHeight="1" x14ac:dyDescent="0.25">
      <c r="B663" s="401"/>
      <c r="D663" s="416">
        <f t="shared" si="48"/>
        <v>654</v>
      </c>
      <c r="E663" s="534"/>
      <c r="F663" s="534"/>
      <c r="G663" s="534"/>
      <c r="H663" s="479"/>
      <c r="I663" s="479"/>
      <c r="J663" s="479"/>
      <c r="K663" s="474"/>
      <c r="L663" s="899"/>
      <c r="M663" s="272"/>
      <c r="N663" s="826" t="str">
        <f t="shared" si="49"/>
        <v/>
      </c>
      <c r="O663" s="458"/>
      <c r="P663" s="534"/>
      <c r="Q663" s="479"/>
      <c r="R663" s="584"/>
      <c r="S663" s="585" t="str">
        <f t="shared" si="47"/>
        <v/>
      </c>
      <c r="T663" s="586"/>
      <c r="U663" s="587" t="str">
        <f t="shared" si="36"/>
        <v/>
      </c>
      <c r="V663" s="648"/>
      <c r="W663" s="746"/>
    </row>
    <row r="664" spans="2:38" ht="13.5" customHeight="1" x14ac:dyDescent="0.25">
      <c r="B664" s="401"/>
      <c r="D664" s="416">
        <f t="shared" si="48"/>
        <v>655</v>
      </c>
      <c r="E664" s="534"/>
      <c r="F664" s="534"/>
      <c r="G664" s="534"/>
      <c r="H664" s="479"/>
      <c r="I664" s="479"/>
      <c r="J664" s="479"/>
      <c r="K664" s="474"/>
      <c r="L664" s="899"/>
      <c r="M664" s="272"/>
      <c r="N664" s="826" t="str">
        <f t="shared" si="49"/>
        <v/>
      </c>
      <c r="O664" s="458"/>
      <c r="P664" s="534"/>
      <c r="Q664" s="479"/>
      <c r="R664" s="584"/>
      <c r="S664" s="585" t="str">
        <f t="shared" si="47"/>
        <v/>
      </c>
      <c r="T664" s="586"/>
      <c r="U664" s="587" t="str">
        <f t="shared" si="36"/>
        <v/>
      </c>
      <c r="V664" s="648"/>
      <c r="W664" s="746"/>
    </row>
    <row r="665" spans="2:38" ht="13.5" customHeight="1" x14ac:dyDescent="0.25">
      <c r="B665" s="401"/>
      <c r="D665" s="416">
        <f t="shared" si="48"/>
        <v>656</v>
      </c>
      <c r="E665" s="534"/>
      <c r="F665" s="534"/>
      <c r="G665" s="534"/>
      <c r="H665" s="479"/>
      <c r="I665" s="479"/>
      <c r="J665" s="479"/>
      <c r="K665" s="474"/>
      <c r="L665" s="899"/>
      <c r="M665" s="272"/>
      <c r="N665" s="826" t="str">
        <f t="shared" si="49"/>
        <v/>
      </c>
      <c r="O665" s="458"/>
      <c r="P665" s="534"/>
      <c r="Q665" s="479"/>
      <c r="R665" s="584"/>
      <c r="S665" s="585" t="str">
        <f t="shared" si="47"/>
        <v/>
      </c>
      <c r="T665" s="586"/>
      <c r="U665" s="587" t="str">
        <f t="shared" si="36"/>
        <v/>
      </c>
      <c r="V665" s="648"/>
      <c r="W665" s="746"/>
    </row>
    <row r="666" spans="2:38" ht="13.5" customHeight="1" x14ac:dyDescent="0.25">
      <c r="B666" s="401"/>
      <c r="D666" s="416">
        <f t="shared" si="48"/>
        <v>657</v>
      </c>
      <c r="E666" s="534"/>
      <c r="F666" s="534"/>
      <c r="G666" s="534"/>
      <c r="H666" s="479"/>
      <c r="I666" s="479"/>
      <c r="J666" s="479"/>
      <c r="K666" s="474"/>
      <c r="L666" s="899"/>
      <c r="M666" s="272"/>
      <c r="N666" s="826" t="str">
        <f t="shared" si="49"/>
        <v/>
      </c>
      <c r="O666" s="458"/>
      <c r="P666" s="534"/>
      <c r="Q666" s="479"/>
      <c r="R666" s="584"/>
      <c r="S666" s="585" t="str">
        <f t="shared" si="47"/>
        <v/>
      </c>
      <c r="T666" s="586"/>
      <c r="U666" s="587" t="str">
        <f t="shared" si="36"/>
        <v/>
      </c>
      <c r="V666" s="648"/>
      <c r="W666" s="746"/>
    </row>
    <row r="667" spans="2:38" ht="13.5" customHeight="1" x14ac:dyDescent="0.25">
      <c r="B667" s="401"/>
      <c r="D667" s="416">
        <f t="shared" si="48"/>
        <v>658</v>
      </c>
      <c r="E667" s="534"/>
      <c r="F667" s="534"/>
      <c r="G667" s="534"/>
      <c r="H667" s="479"/>
      <c r="I667" s="479"/>
      <c r="J667" s="479"/>
      <c r="K667" s="474"/>
      <c r="L667" s="899"/>
      <c r="M667" s="272"/>
      <c r="N667" s="826" t="str">
        <f t="shared" si="49"/>
        <v/>
      </c>
      <c r="O667" s="458"/>
      <c r="P667" s="534"/>
      <c r="Q667" s="479"/>
      <c r="R667" s="584"/>
      <c r="S667" s="585" t="str">
        <f t="shared" si="47"/>
        <v/>
      </c>
      <c r="T667" s="586"/>
      <c r="U667" s="587" t="str">
        <f t="shared" si="36"/>
        <v/>
      </c>
      <c r="V667" s="648"/>
      <c r="W667" s="746"/>
    </row>
    <row r="668" spans="2:38" ht="13.5" customHeight="1" x14ac:dyDescent="0.25">
      <c r="B668" s="401"/>
      <c r="D668" s="416">
        <f t="shared" si="48"/>
        <v>659</v>
      </c>
      <c r="E668" s="534"/>
      <c r="F668" s="534"/>
      <c r="G668" s="534"/>
      <c r="H668" s="479"/>
      <c r="I668" s="479"/>
      <c r="J668" s="479"/>
      <c r="K668" s="474"/>
      <c r="L668" s="899"/>
      <c r="M668" s="272"/>
      <c r="N668" s="826" t="str">
        <f t="shared" si="49"/>
        <v/>
      </c>
      <c r="O668" s="458"/>
      <c r="P668" s="534"/>
      <c r="Q668" s="479"/>
      <c r="R668" s="584"/>
      <c r="S668" s="585" t="str">
        <f t="shared" si="47"/>
        <v/>
      </c>
      <c r="T668" s="586"/>
      <c r="U668" s="587" t="str">
        <f t="shared" si="36"/>
        <v/>
      </c>
      <c r="V668" s="648"/>
      <c r="W668" s="746"/>
    </row>
    <row r="669" spans="2:38" ht="13.5" customHeight="1" x14ac:dyDescent="0.25">
      <c r="B669" s="401"/>
      <c r="D669" s="416">
        <f t="shared" si="48"/>
        <v>660</v>
      </c>
      <c r="E669" s="534"/>
      <c r="F669" s="534"/>
      <c r="G669" s="534"/>
      <c r="H669" s="479"/>
      <c r="I669" s="479"/>
      <c r="J669" s="479"/>
      <c r="K669" s="474"/>
      <c r="L669" s="899"/>
      <c r="M669" s="272"/>
      <c r="N669" s="826" t="str">
        <f t="shared" si="49"/>
        <v/>
      </c>
      <c r="O669" s="458"/>
      <c r="P669" s="534"/>
      <c r="Q669" s="479"/>
      <c r="R669" s="584"/>
      <c r="S669" s="585" t="str">
        <f t="shared" si="47"/>
        <v/>
      </c>
      <c r="T669" s="586"/>
      <c r="U669" s="587" t="str">
        <f t="shared" si="36"/>
        <v/>
      </c>
      <c r="V669" s="648"/>
      <c r="W669" s="746"/>
    </row>
    <row r="670" spans="2:38" ht="13.5" customHeight="1" x14ac:dyDescent="0.25">
      <c r="B670" s="401"/>
      <c r="D670" s="416">
        <f>D669+1</f>
        <v>661</v>
      </c>
      <c r="E670" s="534"/>
      <c r="F670" s="534"/>
      <c r="G670" s="534"/>
      <c r="H670" s="479"/>
      <c r="I670" s="479"/>
      <c r="J670" s="479"/>
      <c r="K670" s="474"/>
      <c r="L670" s="899"/>
      <c r="M670" s="272"/>
      <c r="N670" s="826" t="str">
        <f t="shared" si="49"/>
        <v/>
      </c>
      <c r="O670" s="458"/>
      <c r="P670" s="534"/>
      <c r="Q670" s="479"/>
      <c r="R670" s="584"/>
      <c r="S670" s="585" t="str">
        <f t="shared" si="47"/>
        <v/>
      </c>
      <c r="T670" s="586"/>
      <c r="U670" s="587" t="str">
        <f t="shared" si="36"/>
        <v/>
      </c>
      <c r="V670" s="648"/>
      <c r="W670" s="746"/>
      <c r="AL670" s="562"/>
    </row>
    <row r="671" spans="2:38" ht="13.5" customHeight="1" x14ac:dyDescent="0.25">
      <c r="B671" s="401"/>
      <c r="D671" s="416">
        <f t="shared" ref="D671:D734" si="50">D670+1</f>
        <v>662</v>
      </c>
      <c r="E671" s="534"/>
      <c r="F671" s="534"/>
      <c r="G671" s="534"/>
      <c r="H671" s="479"/>
      <c r="I671" s="479"/>
      <c r="J671" s="479"/>
      <c r="K671" s="474"/>
      <c r="L671" s="899"/>
      <c r="M671" s="272"/>
      <c r="N671" s="826" t="str">
        <f t="shared" si="49"/>
        <v/>
      </c>
      <c r="O671" s="458"/>
      <c r="P671" s="534"/>
      <c r="Q671" s="479"/>
      <c r="R671" s="584"/>
      <c r="S671" s="585" t="str">
        <f t="shared" si="47"/>
        <v/>
      </c>
      <c r="T671" s="586"/>
      <c r="U671" s="587" t="str">
        <f t="shared" si="36"/>
        <v/>
      </c>
      <c r="V671" s="648"/>
      <c r="W671" s="746"/>
    </row>
    <row r="672" spans="2:38" ht="13.5" customHeight="1" x14ac:dyDescent="0.25">
      <c r="B672" s="401"/>
      <c r="D672" s="416">
        <f t="shared" si="50"/>
        <v>663</v>
      </c>
      <c r="E672" s="534"/>
      <c r="F672" s="534"/>
      <c r="G672" s="534"/>
      <c r="H672" s="479"/>
      <c r="I672" s="479"/>
      <c r="J672" s="479"/>
      <c r="K672" s="474"/>
      <c r="L672" s="899"/>
      <c r="M672" s="272"/>
      <c r="N672" s="826" t="str">
        <f t="shared" si="49"/>
        <v/>
      </c>
      <c r="O672" s="458"/>
      <c r="P672" s="534"/>
      <c r="Q672" s="479"/>
      <c r="R672" s="584"/>
      <c r="S672" s="585" t="str">
        <f t="shared" si="47"/>
        <v/>
      </c>
      <c r="T672" s="586"/>
      <c r="U672" s="587" t="str">
        <f t="shared" si="36"/>
        <v/>
      </c>
      <c r="V672" s="648"/>
      <c r="W672" s="746"/>
    </row>
    <row r="673" spans="2:23" ht="13.5" customHeight="1" x14ac:dyDescent="0.25">
      <c r="B673" s="401"/>
      <c r="D673" s="416">
        <f t="shared" si="50"/>
        <v>664</v>
      </c>
      <c r="E673" s="534"/>
      <c r="F673" s="534"/>
      <c r="G673" s="534"/>
      <c r="H673" s="479"/>
      <c r="I673" s="479"/>
      <c r="J673" s="479"/>
      <c r="K673" s="474"/>
      <c r="L673" s="899"/>
      <c r="M673" s="272"/>
      <c r="N673" s="826" t="str">
        <f t="shared" si="49"/>
        <v/>
      </c>
      <c r="O673" s="458"/>
      <c r="P673" s="534"/>
      <c r="Q673" s="479"/>
      <c r="R673" s="584"/>
      <c r="S673" s="585" t="str">
        <f t="shared" si="47"/>
        <v/>
      </c>
      <c r="T673" s="586"/>
      <c r="U673" s="587" t="str">
        <f t="shared" si="36"/>
        <v/>
      </c>
      <c r="V673" s="648"/>
      <c r="W673" s="746"/>
    </row>
    <row r="674" spans="2:23" ht="13.5" customHeight="1" x14ac:dyDescent="0.25">
      <c r="B674" s="401"/>
      <c r="D674" s="416">
        <f t="shared" si="50"/>
        <v>665</v>
      </c>
      <c r="E674" s="534"/>
      <c r="F674" s="534"/>
      <c r="G674" s="534"/>
      <c r="H674" s="479"/>
      <c r="I674" s="479"/>
      <c r="J674" s="479"/>
      <c r="K674" s="474"/>
      <c r="L674" s="899"/>
      <c r="M674" s="272"/>
      <c r="N674" s="826" t="str">
        <f t="shared" si="49"/>
        <v/>
      </c>
      <c r="O674" s="458"/>
      <c r="P674" s="534"/>
      <c r="Q674" s="479"/>
      <c r="R674" s="584"/>
      <c r="S674" s="585" t="str">
        <f t="shared" si="47"/>
        <v/>
      </c>
      <c r="T674" s="586"/>
      <c r="U674" s="587" t="str">
        <f t="shared" si="36"/>
        <v/>
      </c>
      <c r="V674" s="648"/>
      <c r="W674" s="746"/>
    </row>
    <row r="675" spans="2:23" ht="13.5" customHeight="1" x14ac:dyDescent="0.25">
      <c r="B675" s="401"/>
      <c r="D675" s="416">
        <f t="shared" si="50"/>
        <v>666</v>
      </c>
      <c r="E675" s="534"/>
      <c r="F675" s="534"/>
      <c r="G675" s="534"/>
      <c r="H675" s="479"/>
      <c r="I675" s="479"/>
      <c r="J675" s="479"/>
      <c r="K675" s="474"/>
      <c r="L675" s="899"/>
      <c r="M675" s="272"/>
      <c r="N675" s="826" t="str">
        <f t="shared" si="49"/>
        <v/>
      </c>
      <c r="O675" s="458"/>
      <c r="P675" s="534"/>
      <c r="Q675" s="479"/>
      <c r="R675" s="584"/>
      <c r="S675" s="585" t="str">
        <f t="shared" si="47"/>
        <v/>
      </c>
      <c r="T675" s="586"/>
      <c r="U675" s="587" t="str">
        <f t="shared" si="36"/>
        <v/>
      </c>
      <c r="V675" s="648"/>
      <c r="W675" s="746"/>
    </row>
    <row r="676" spans="2:23" ht="13.5" customHeight="1" x14ac:dyDescent="0.25">
      <c r="B676" s="401"/>
      <c r="D676" s="416">
        <f t="shared" si="50"/>
        <v>667</v>
      </c>
      <c r="E676" s="534"/>
      <c r="F676" s="534"/>
      <c r="G676" s="534"/>
      <c r="H676" s="479"/>
      <c r="I676" s="479"/>
      <c r="J676" s="479"/>
      <c r="K676" s="474"/>
      <c r="L676" s="899"/>
      <c r="M676" s="272"/>
      <c r="N676" s="826" t="str">
        <f t="shared" si="49"/>
        <v/>
      </c>
      <c r="O676" s="458"/>
      <c r="P676" s="534"/>
      <c r="Q676" s="479"/>
      <c r="R676" s="584"/>
      <c r="S676" s="585" t="str">
        <f t="shared" si="47"/>
        <v/>
      </c>
      <c r="T676" s="586"/>
      <c r="U676" s="587" t="str">
        <f t="shared" si="36"/>
        <v/>
      </c>
      <c r="V676" s="648"/>
      <c r="W676" s="746"/>
    </row>
    <row r="677" spans="2:23" ht="13.5" customHeight="1" x14ac:dyDescent="0.25">
      <c r="B677" s="401"/>
      <c r="D677" s="416">
        <f t="shared" si="50"/>
        <v>668</v>
      </c>
      <c r="E677" s="534"/>
      <c r="F677" s="534"/>
      <c r="G677" s="534"/>
      <c r="H677" s="479"/>
      <c r="I677" s="479"/>
      <c r="J677" s="479"/>
      <c r="K677" s="474"/>
      <c r="L677" s="899"/>
      <c r="M677" s="272"/>
      <c r="N677" s="826" t="str">
        <f t="shared" si="49"/>
        <v/>
      </c>
      <c r="O677" s="458"/>
      <c r="P677" s="534"/>
      <c r="Q677" s="479"/>
      <c r="R677" s="584"/>
      <c r="S677" s="585" t="str">
        <f t="shared" si="47"/>
        <v/>
      </c>
      <c r="T677" s="586"/>
      <c r="U677" s="587" t="str">
        <f t="shared" si="36"/>
        <v/>
      </c>
      <c r="V677" s="648"/>
      <c r="W677" s="746"/>
    </row>
    <row r="678" spans="2:23" ht="13.5" customHeight="1" x14ac:dyDescent="0.25">
      <c r="B678" s="401"/>
      <c r="D678" s="416">
        <f t="shared" si="50"/>
        <v>669</v>
      </c>
      <c r="E678" s="534"/>
      <c r="F678" s="534"/>
      <c r="G678" s="534"/>
      <c r="H678" s="479"/>
      <c r="I678" s="479"/>
      <c r="J678" s="479"/>
      <c r="K678" s="474"/>
      <c r="L678" s="899"/>
      <c r="M678" s="272"/>
      <c r="N678" s="826" t="str">
        <f t="shared" si="49"/>
        <v/>
      </c>
      <c r="O678" s="458"/>
      <c r="P678" s="534"/>
      <c r="Q678" s="479"/>
      <c r="R678" s="584"/>
      <c r="S678" s="585" t="str">
        <f t="shared" si="47"/>
        <v/>
      </c>
      <c r="T678" s="586"/>
      <c r="U678" s="587" t="str">
        <f t="shared" si="36"/>
        <v/>
      </c>
      <c r="V678" s="648"/>
      <c r="W678" s="746"/>
    </row>
    <row r="679" spans="2:23" ht="13.5" customHeight="1" x14ac:dyDescent="0.25">
      <c r="B679" s="401"/>
      <c r="D679" s="416">
        <f t="shared" si="50"/>
        <v>670</v>
      </c>
      <c r="E679" s="534"/>
      <c r="F679" s="534"/>
      <c r="G679" s="534"/>
      <c r="H679" s="479"/>
      <c r="I679" s="479"/>
      <c r="J679" s="479"/>
      <c r="K679" s="474"/>
      <c r="L679" s="899"/>
      <c r="M679" s="272"/>
      <c r="N679" s="826" t="str">
        <f t="shared" si="49"/>
        <v/>
      </c>
      <c r="O679" s="458"/>
      <c r="P679" s="534"/>
      <c r="Q679" s="479"/>
      <c r="R679" s="584"/>
      <c r="S679" s="585" t="str">
        <f t="shared" si="47"/>
        <v/>
      </c>
      <c r="T679" s="586"/>
      <c r="U679" s="587" t="str">
        <f t="shared" si="36"/>
        <v/>
      </c>
      <c r="V679" s="648"/>
      <c r="W679" s="746"/>
    </row>
    <row r="680" spans="2:23" ht="13.5" customHeight="1" x14ac:dyDescent="0.25">
      <c r="B680" s="401"/>
      <c r="D680" s="416">
        <f t="shared" si="50"/>
        <v>671</v>
      </c>
      <c r="E680" s="534"/>
      <c r="F680" s="534"/>
      <c r="G680" s="534"/>
      <c r="H680" s="479"/>
      <c r="I680" s="479"/>
      <c r="J680" s="479"/>
      <c r="K680" s="474"/>
      <c r="L680" s="899"/>
      <c r="M680" s="272"/>
      <c r="N680" s="826" t="str">
        <f t="shared" si="49"/>
        <v/>
      </c>
      <c r="O680" s="458"/>
      <c r="P680" s="903"/>
      <c r="Q680" s="479"/>
      <c r="R680" s="584"/>
      <c r="S680" s="585" t="str">
        <f t="shared" si="47"/>
        <v/>
      </c>
      <c r="T680" s="586"/>
      <c r="U680" s="587" t="str">
        <f t="shared" si="36"/>
        <v/>
      </c>
      <c r="V680" s="648"/>
      <c r="W680" s="746"/>
    </row>
    <row r="681" spans="2:23" ht="13.5" customHeight="1" x14ac:dyDescent="0.25">
      <c r="B681" s="401"/>
      <c r="D681" s="416">
        <f t="shared" si="50"/>
        <v>672</v>
      </c>
      <c r="E681" s="534"/>
      <c r="F681" s="534"/>
      <c r="G681" s="534"/>
      <c r="H681" s="479"/>
      <c r="I681" s="479"/>
      <c r="J681" s="479"/>
      <c r="K681" s="474"/>
      <c r="L681" s="899"/>
      <c r="M681" s="272"/>
      <c r="N681" s="826" t="str">
        <f t="shared" si="49"/>
        <v/>
      </c>
      <c r="O681" s="458"/>
      <c r="P681" s="534"/>
      <c r="Q681" s="479"/>
      <c r="R681" s="584"/>
      <c r="S681" s="585" t="str">
        <f t="shared" si="47"/>
        <v/>
      </c>
      <c r="T681" s="586"/>
      <c r="U681" s="587" t="str">
        <f t="shared" si="36"/>
        <v/>
      </c>
      <c r="V681" s="648"/>
      <c r="W681" s="746"/>
    </row>
    <row r="682" spans="2:23" ht="13.5" customHeight="1" x14ac:dyDescent="0.25">
      <c r="B682" s="401"/>
      <c r="D682" s="416">
        <f t="shared" si="50"/>
        <v>673</v>
      </c>
      <c r="E682" s="534"/>
      <c r="F682" s="534"/>
      <c r="G682" s="534"/>
      <c r="H682" s="479"/>
      <c r="I682" s="479"/>
      <c r="J682" s="479"/>
      <c r="K682" s="474"/>
      <c r="L682" s="899"/>
      <c r="M682" s="272"/>
      <c r="N682" s="826" t="str">
        <f t="shared" si="49"/>
        <v/>
      </c>
      <c r="O682" s="458"/>
      <c r="P682" s="534"/>
      <c r="Q682" s="479"/>
      <c r="R682" s="584"/>
      <c r="S682" s="585" t="str">
        <f t="shared" si="47"/>
        <v/>
      </c>
      <c r="T682" s="586"/>
      <c r="U682" s="587" t="str">
        <f t="shared" si="36"/>
        <v/>
      </c>
      <c r="V682" s="648"/>
      <c r="W682" s="746"/>
    </row>
    <row r="683" spans="2:23" ht="13.5" customHeight="1" x14ac:dyDescent="0.25">
      <c r="B683" s="401"/>
      <c r="D683" s="416">
        <f t="shared" si="50"/>
        <v>674</v>
      </c>
      <c r="E683" s="534"/>
      <c r="F683" s="534"/>
      <c r="G683" s="534"/>
      <c r="H683" s="479"/>
      <c r="I683" s="479"/>
      <c r="J683" s="479"/>
      <c r="K683" s="474"/>
      <c r="L683" s="899"/>
      <c r="M683" s="272"/>
      <c r="N683" s="826" t="str">
        <f t="shared" si="49"/>
        <v/>
      </c>
      <c r="O683" s="458"/>
      <c r="P683" s="534"/>
      <c r="Q683" s="479"/>
      <c r="R683" s="584"/>
      <c r="S683" s="585" t="str">
        <f t="shared" si="47"/>
        <v/>
      </c>
      <c r="T683" s="586"/>
      <c r="U683" s="587" t="str">
        <f t="shared" si="36"/>
        <v/>
      </c>
      <c r="V683" s="648"/>
      <c r="W683" s="746"/>
    </row>
    <row r="684" spans="2:23" ht="13.5" customHeight="1" x14ac:dyDescent="0.25">
      <c r="B684" s="401"/>
      <c r="D684" s="416">
        <f t="shared" si="50"/>
        <v>675</v>
      </c>
      <c r="E684" s="534"/>
      <c r="F684" s="534"/>
      <c r="G684" s="534"/>
      <c r="H684" s="479"/>
      <c r="I684" s="479"/>
      <c r="J684" s="479"/>
      <c r="K684" s="474"/>
      <c r="L684" s="899"/>
      <c r="M684" s="272"/>
      <c r="N684" s="826" t="str">
        <f t="shared" si="49"/>
        <v/>
      </c>
      <c r="O684" s="458"/>
      <c r="P684" s="534"/>
      <c r="Q684" s="479"/>
      <c r="R684" s="584"/>
      <c r="S684" s="585" t="str">
        <f t="shared" si="47"/>
        <v/>
      </c>
      <c r="T684" s="586"/>
      <c r="U684" s="587" t="str">
        <f t="shared" si="36"/>
        <v/>
      </c>
      <c r="V684" s="648"/>
      <c r="W684" s="746"/>
    </row>
    <row r="685" spans="2:23" ht="13.5" customHeight="1" x14ac:dyDescent="0.25">
      <c r="B685" s="401"/>
      <c r="D685" s="416">
        <f t="shared" si="50"/>
        <v>676</v>
      </c>
      <c r="E685" s="534"/>
      <c r="F685" s="534"/>
      <c r="G685" s="534"/>
      <c r="H685" s="479"/>
      <c r="I685" s="479"/>
      <c r="J685" s="479"/>
      <c r="K685" s="474"/>
      <c r="L685" s="899"/>
      <c r="M685" s="272"/>
      <c r="N685" s="826" t="str">
        <f t="shared" si="49"/>
        <v/>
      </c>
      <c r="O685" s="458"/>
      <c r="P685" s="534"/>
      <c r="Q685" s="479"/>
      <c r="R685" s="584"/>
      <c r="S685" s="585" t="str">
        <f t="shared" si="47"/>
        <v/>
      </c>
      <c r="T685" s="586"/>
      <c r="U685" s="587" t="str">
        <f t="shared" si="36"/>
        <v/>
      </c>
      <c r="V685" s="648"/>
      <c r="W685" s="746"/>
    </row>
    <row r="686" spans="2:23" ht="13.5" customHeight="1" x14ac:dyDescent="0.25">
      <c r="B686" s="401"/>
      <c r="D686" s="416">
        <f t="shared" si="50"/>
        <v>677</v>
      </c>
      <c r="E686" s="534"/>
      <c r="F686" s="534"/>
      <c r="G686" s="534"/>
      <c r="H686" s="479"/>
      <c r="I686" s="479"/>
      <c r="J686" s="479"/>
      <c r="K686" s="474"/>
      <c r="L686" s="899"/>
      <c r="M686" s="272"/>
      <c r="N686" s="826" t="str">
        <f t="shared" si="49"/>
        <v/>
      </c>
      <c r="O686" s="458"/>
      <c r="P686" s="534"/>
      <c r="Q686" s="479"/>
      <c r="R686" s="584"/>
      <c r="S686" s="585" t="str">
        <f t="shared" si="47"/>
        <v/>
      </c>
      <c r="T686" s="586"/>
      <c r="U686" s="587" t="str">
        <f t="shared" si="36"/>
        <v/>
      </c>
      <c r="V686" s="648"/>
      <c r="W686" s="746"/>
    </row>
    <row r="687" spans="2:23" ht="13.5" customHeight="1" x14ac:dyDescent="0.25">
      <c r="B687" s="401"/>
      <c r="D687" s="416">
        <f t="shared" si="50"/>
        <v>678</v>
      </c>
      <c r="E687" s="534"/>
      <c r="F687" s="534"/>
      <c r="G687" s="534"/>
      <c r="H687" s="479"/>
      <c r="I687" s="479"/>
      <c r="J687" s="479"/>
      <c r="K687" s="474"/>
      <c r="L687" s="899"/>
      <c r="M687" s="272"/>
      <c r="N687" s="826" t="str">
        <f t="shared" si="49"/>
        <v/>
      </c>
      <c r="O687" s="458"/>
      <c r="P687" s="534"/>
      <c r="Q687" s="479"/>
      <c r="R687" s="584"/>
      <c r="S687" s="585" t="str">
        <f t="shared" si="47"/>
        <v/>
      </c>
      <c r="T687" s="586"/>
      <c r="U687" s="587" t="str">
        <f t="shared" si="36"/>
        <v/>
      </c>
      <c r="V687" s="648"/>
      <c r="W687" s="746"/>
    </row>
    <row r="688" spans="2:23" ht="13.5" customHeight="1" x14ac:dyDescent="0.25">
      <c r="B688" s="401"/>
      <c r="D688" s="416">
        <f t="shared" si="50"/>
        <v>679</v>
      </c>
      <c r="E688" s="534"/>
      <c r="F688" s="534"/>
      <c r="G688" s="534"/>
      <c r="H688" s="479"/>
      <c r="I688" s="479"/>
      <c r="J688" s="479"/>
      <c r="K688" s="474"/>
      <c r="L688" s="899"/>
      <c r="M688" s="272"/>
      <c r="N688" s="826" t="str">
        <f t="shared" si="49"/>
        <v/>
      </c>
      <c r="O688" s="458"/>
      <c r="P688" s="534"/>
      <c r="Q688" s="479"/>
      <c r="R688" s="584"/>
      <c r="S688" s="585" t="str">
        <f t="shared" si="47"/>
        <v/>
      </c>
      <c r="T688" s="586"/>
      <c r="U688" s="587" t="str">
        <f t="shared" si="36"/>
        <v/>
      </c>
      <c r="V688" s="648"/>
      <c r="W688" s="746"/>
    </row>
    <row r="689" spans="2:38" ht="13.5" customHeight="1" x14ac:dyDescent="0.25">
      <c r="B689" s="401"/>
      <c r="D689" s="416">
        <f t="shared" si="50"/>
        <v>680</v>
      </c>
      <c r="E689" s="534"/>
      <c r="F689" s="534"/>
      <c r="G689" s="534"/>
      <c r="H689" s="479"/>
      <c r="I689" s="479"/>
      <c r="J689" s="479"/>
      <c r="K689" s="474"/>
      <c r="L689" s="899"/>
      <c r="M689" s="272"/>
      <c r="N689" s="826" t="str">
        <f t="shared" si="49"/>
        <v/>
      </c>
      <c r="O689" s="458"/>
      <c r="P689" s="534"/>
      <c r="Q689" s="479"/>
      <c r="R689" s="584"/>
      <c r="S689" s="585" t="str">
        <f t="shared" si="47"/>
        <v/>
      </c>
      <c r="T689" s="586"/>
      <c r="U689" s="587" t="str">
        <f t="shared" si="36"/>
        <v/>
      </c>
      <c r="V689" s="648"/>
      <c r="W689" s="746"/>
    </row>
    <row r="690" spans="2:38" ht="13.5" customHeight="1" x14ac:dyDescent="0.25">
      <c r="B690" s="401"/>
      <c r="D690" s="416">
        <f t="shared" si="50"/>
        <v>681</v>
      </c>
      <c r="E690" s="534"/>
      <c r="F690" s="534"/>
      <c r="G690" s="534"/>
      <c r="H690" s="479"/>
      <c r="I690" s="479"/>
      <c r="J690" s="479"/>
      <c r="K690" s="474"/>
      <c r="L690" s="899"/>
      <c r="M690" s="272"/>
      <c r="N690" s="826" t="str">
        <f t="shared" si="49"/>
        <v/>
      </c>
      <c r="O690" s="458"/>
      <c r="P690" s="534"/>
      <c r="Q690" s="479"/>
      <c r="R690" s="584"/>
      <c r="S690" s="585" t="str">
        <f t="shared" si="47"/>
        <v/>
      </c>
      <c r="T690" s="586"/>
      <c r="U690" s="587" t="str">
        <f t="shared" si="36"/>
        <v/>
      </c>
      <c r="V690" s="648"/>
      <c r="W690" s="746"/>
    </row>
    <row r="691" spans="2:38" ht="13.5" customHeight="1" x14ac:dyDescent="0.25">
      <c r="B691" s="401"/>
      <c r="D691" s="416">
        <f t="shared" si="50"/>
        <v>682</v>
      </c>
      <c r="E691" s="534"/>
      <c r="F691" s="534"/>
      <c r="G691" s="534"/>
      <c r="H691" s="479"/>
      <c r="I691" s="479"/>
      <c r="J691" s="479"/>
      <c r="K691" s="474"/>
      <c r="L691" s="899"/>
      <c r="M691" s="272"/>
      <c r="N691" s="826" t="str">
        <f t="shared" si="49"/>
        <v/>
      </c>
      <c r="O691" s="458"/>
      <c r="P691" s="534"/>
      <c r="Q691" s="479"/>
      <c r="R691" s="584"/>
      <c r="S691" s="585" t="str">
        <f t="shared" si="47"/>
        <v/>
      </c>
      <c r="T691" s="586"/>
      <c r="U691" s="587" t="str">
        <f t="shared" si="36"/>
        <v/>
      </c>
      <c r="V691" s="648"/>
      <c r="W691" s="746"/>
    </row>
    <row r="692" spans="2:38" ht="13.5" customHeight="1" x14ac:dyDescent="0.25">
      <c r="B692" s="401"/>
      <c r="D692" s="416">
        <f t="shared" si="50"/>
        <v>683</v>
      </c>
      <c r="E692" s="534"/>
      <c r="F692" s="534"/>
      <c r="G692" s="534"/>
      <c r="H692" s="479"/>
      <c r="I692" s="479"/>
      <c r="J692" s="479"/>
      <c r="K692" s="474"/>
      <c r="L692" s="899"/>
      <c r="M692" s="272"/>
      <c r="N692" s="826" t="str">
        <f t="shared" si="49"/>
        <v/>
      </c>
      <c r="O692" s="458"/>
      <c r="P692" s="534"/>
      <c r="Q692" s="479"/>
      <c r="R692" s="584"/>
      <c r="S692" s="585" t="str">
        <f t="shared" si="47"/>
        <v/>
      </c>
      <c r="T692" s="586"/>
      <c r="U692" s="587" t="str">
        <f t="shared" si="36"/>
        <v/>
      </c>
      <c r="V692" s="648"/>
      <c r="W692" s="746"/>
    </row>
    <row r="693" spans="2:38" ht="13.5" customHeight="1" x14ac:dyDescent="0.25">
      <c r="B693" s="401"/>
      <c r="D693" s="416">
        <f t="shared" si="50"/>
        <v>684</v>
      </c>
      <c r="E693" s="534"/>
      <c r="F693" s="534"/>
      <c r="G693" s="534"/>
      <c r="H693" s="479"/>
      <c r="I693" s="479"/>
      <c r="J693" s="479"/>
      <c r="K693" s="474"/>
      <c r="L693" s="899"/>
      <c r="M693" s="272"/>
      <c r="N693" s="826" t="str">
        <f t="shared" si="49"/>
        <v/>
      </c>
      <c r="O693" s="458"/>
      <c r="P693" s="534"/>
      <c r="Q693" s="479"/>
      <c r="R693" s="584"/>
      <c r="S693" s="585" t="str">
        <f t="shared" si="47"/>
        <v/>
      </c>
      <c r="T693" s="586"/>
      <c r="U693" s="587" t="str">
        <f t="shared" si="36"/>
        <v/>
      </c>
      <c r="V693" s="648"/>
      <c r="W693" s="746"/>
    </row>
    <row r="694" spans="2:38" ht="13.5" customHeight="1" x14ac:dyDescent="0.25">
      <c r="B694" s="401"/>
      <c r="D694" s="416">
        <f t="shared" si="50"/>
        <v>685</v>
      </c>
      <c r="E694" s="534"/>
      <c r="F694" s="534"/>
      <c r="G694" s="534"/>
      <c r="H694" s="479"/>
      <c r="I694" s="479"/>
      <c r="J694" s="479"/>
      <c r="K694" s="474"/>
      <c r="L694" s="899"/>
      <c r="M694" s="272"/>
      <c r="N694" s="826" t="str">
        <f t="shared" si="49"/>
        <v/>
      </c>
      <c r="O694" s="458"/>
      <c r="P694" s="534"/>
      <c r="Q694" s="479"/>
      <c r="R694" s="584"/>
      <c r="S694" s="585" t="str">
        <f t="shared" si="47"/>
        <v/>
      </c>
      <c r="T694" s="586"/>
      <c r="U694" s="587" t="str">
        <f t="shared" si="36"/>
        <v/>
      </c>
      <c r="V694" s="648"/>
      <c r="W694" s="746"/>
    </row>
    <row r="695" spans="2:38" ht="13.5" customHeight="1" x14ac:dyDescent="0.25">
      <c r="B695" s="401"/>
      <c r="D695" s="416">
        <f t="shared" si="50"/>
        <v>686</v>
      </c>
      <c r="E695" s="534"/>
      <c r="F695" s="534"/>
      <c r="G695" s="534"/>
      <c r="H695" s="479"/>
      <c r="I695" s="479"/>
      <c r="J695" s="479"/>
      <c r="K695" s="474"/>
      <c r="L695" s="899"/>
      <c r="M695" s="272"/>
      <c r="N695" s="826" t="str">
        <f t="shared" si="49"/>
        <v/>
      </c>
      <c r="O695" s="458"/>
      <c r="P695" s="534"/>
      <c r="Q695" s="479"/>
      <c r="R695" s="584"/>
      <c r="S695" s="585" t="str">
        <f t="shared" si="47"/>
        <v/>
      </c>
      <c r="T695" s="586"/>
      <c r="U695" s="587" t="str">
        <f t="shared" si="36"/>
        <v/>
      </c>
      <c r="V695" s="648"/>
      <c r="W695" s="746"/>
    </row>
    <row r="696" spans="2:38" ht="13.5" customHeight="1" x14ac:dyDescent="0.25">
      <c r="B696" s="401"/>
      <c r="D696" s="416">
        <f t="shared" si="50"/>
        <v>687</v>
      </c>
      <c r="E696" s="534"/>
      <c r="F696" s="534"/>
      <c r="G696" s="534"/>
      <c r="H696" s="479"/>
      <c r="I696" s="479"/>
      <c r="J696" s="479"/>
      <c r="K696" s="474"/>
      <c r="L696" s="899"/>
      <c r="M696" s="272"/>
      <c r="N696" s="826" t="str">
        <f t="shared" si="49"/>
        <v/>
      </c>
      <c r="O696" s="458"/>
      <c r="P696" s="534"/>
      <c r="Q696" s="479"/>
      <c r="R696" s="584"/>
      <c r="S696" s="585" t="str">
        <f t="shared" si="47"/>
        <v/>
      </c>
      <c r="T696" s="586"/>
      <c r="U696" s="587" t="str">
        <f t="shared" si="36"/>
        <v/>
      </c>
      <c r="V696" s="648"/>
      <c r="W696" s="746"/>
    </row>
    <row r="697" spans="2:38" ht="13.5" customHeight="1" x14ac:dyDescent="0.25">
      <c r="B697" s="401"/>
      <c r="D697" s="416">
        <f t="shared" si="50"/>
        <v>688</v>
      </c>
      <c r="E697" s="534"/>
      <c r="F697" s="534"/>
      <c r="G697" s="534"/>
      <c r="H697" s="479"/>
      <c r="I697" s="479"/>
      <c r="J697" s="479"/>
      <c r="K697" s="474"/>
      <c r="L697" s="899"/>
      <c r="M697" s="272"/>
      <c r="N697" s="826" t="str">
        <f t="shared" si="49"/>
        <v/>
      </c>
      <c r="O697" s="458"/>
      <c r="P697" s="534"/>
      <c r="Q697" s="479"/>
      <c r="R697" s="584"/>
      <c r="S697" s="585" t="str">
        <f t="shared" si="47"/>
        <v/>
      </c>
      <c r="T697" s="586"/>
      <c r="U697" s="587" t="str">
        <f t="shared" si="36"/>
        <v/>
      </c>
      <c r="V697" s="648"/>
      <c r="W697" s="746"/>
    </row>
    <row r="698" spans="2:38" ht="13.5" customHeight="1" x14ac:dyDescent="0.25">
      <c r="B698" s="401"/>
      <c r="D698" s="416">
        <f t="shared" si="50"/>
        <v>689</v>
      </c>
      <c r="E698" s="534"/>
      <c r="F698" s="534"/>
      <c r="G698" s="534"/>
      <c r="H698" s="479"/>
      <c r="I698" s="479"/>
      <c r="J698" s="479"/>
      <c r="K698" s="474"/>
      <c r="L698" s="899"/>
      <c r="M698" s="272"/>
      <c r="N698" s="826" t="str">
        <f t="shared" si="49"/>
        <v/>
      </c>
      <c r="O698" s="458"/>
      <c r="P698" s="534"/>
      <c r="Q698" s="479"/>
      <c r="R698" s="584"/>
      <c r="S698" s="585" t="str">
        <f t="shared" si="47"/>
        <v/>
      </c>
      <c r="T698" s="586"/>
      <c r="U698" s="587" t="str">
        <f t="shared" si="36"/>
        <v/>
      </c>
      <c r="V698" s="648"/>
      <c r="W698" s="746"/>
    </row>
    <row r="699" spans="2:38" ht="13.5" customHeight="1" x14ac:dyDescent="0.25">
      <c r="B699" s="401"/>
      <c r="D699" s="416">
        <f t="shared" si="50"/>
        <v>690</v>
      </c>
      <c r="E699" s="534"/>
      <c r="F699" s="534"/>
      <c r="G699" s="534"/>
      <c r="H699" s="479"/>
      <c r="I699" s="479"/>
      <c r="J699" s="479"/>
      <c r="K699" s="474"/>
      <c r="L699" s="899"/>
      <c r="M699" s="272"/>
      <c r="N699" s="826" t="str">
        <f t="shared" si="49"/>
        <v/>
      </c>
      <c r="O699" s="458"/>
      <c r="P699" s="534"/>
      <c r="Q699" s="479"/>
      <c r="R699" s="584"/>
      <c r="S699" s="585" t="str">
        <f t="shared" si="47"/>
        <v/>
      </c>
      <c r="T699" s="586"/>
      <c r="U699" s="587" t="str">
        <f t="shared" si="36"/>
        <v/>
      </c>
      <c r="V699" s="648"/>
      <c r="W699" s="746"/>
    </row>
    <row r="700" spans="2:38" ht="13.5" customHeight="1" x14ac:dyDescent="0.25">
      <c r="B700" s="401"/>
      <c r="D700" s="416">
        <f t="shared" si="50"/>
        <v>691</v>
      </c>
      <c r="E700" s="534"/>
      <c r="F700" s="534"/>
      <c r="G700" s="534"/>
      <c r="H700" s="479"/>
      <c r="I700" s="479"/>
      <c r="J700" s="479"/>
      <c r="K700" s="474"/>
      <c r="L700" s="899"/>
      <c r="M700" s="272"/>
      <c r="N700" s="826" t="str">
        <f t="shared" si="49"/>
        <v/>
      </c>
      <c r="O700" s="458"/>
      <c r="P700" s="534"/>
      <c r="Q700" s="479"/>
      <c r="R700" s="584"/>
      <c r="S700" s="585" t="str">
        <f t="shared" si="47"/>
        <v/>
      </c>
      <c r="T700" s="586"/>
      <c r="U700" s="587" t="str">
        <f t="shared" ref="U700:U763" si="51">IF(T700="",S700,T700)</f>
        <v/>
      </c>
      <c r="V700" s="648"/>
      <c r="W700" s="746"/>
      <c r="AL700" s="562"/>
    </row>
    <row r="701" spans="2:38" ht="13.5" customHeight="1" x14ac:dyDescent="0.25">
      <c r="B701" s="401"/>
      <c r="D701" s="416">
        <f t="shared" si="50"/>
        <v>692</v>
      </c>
      <c r="E701" s="534"/>
      <c r="F701" s="534"/>
      <c r="G701" s="534"/>
      <c r="H701" s="479"/>
      <c r="I701" s="479"/>
      <c r="J701" s="479"/>
      <c r="K701" s="474"/>
      <c r="L701" s="899"/>
      <c r="M701" s="272"/>
      <c r="N701" s="826" t="str">
        <f t="shared" si="49"/>
        <v/>
      </c>
      <c r="O701" s="458"/>
      <c r="P701" s="534"/>
      <c r="Q701" s="479"/>
      <c r="R701" s="584"/>
      <c r="S701" s="585" t="str">
        <f t="shared" si="47"/>
        <v/>
      </c>
      <c r="T701" s="586"/>
      <c r="U701" s="587" t="str">
        <f t="shared" si="51"/>
        <v/>
      </c>
      <c r="V701" s="648"/>
      <c r="W701" s="746"/>
    </row>
    <row r="702" spans="2:38" ht="13.5" customHeight="1" x14ac:dyDescent="0.25">
      <c r="B702" s="401"/>
      <c r="D702" s="416">
        <f t="shared" si="50"/>
        <v>693</v>
      </c>
      <c r="E702" s="534"/>
      <c r="F702" s="534"/>
      <c r="G702" s="534"/>
      <c r="H702" s="479"/>
      <c r="I702" s="479"/>
      <c r="J702" s="479"/>
      <c r="K702" s="474"/>
      <c r="L702" s="899"/>
      <c r="M702" s="272"/>
      <c r="N702" s="826" t="str">
        <f t="shared" si="49"/>
        <v/>
      </c>
      <c r="O702" s="458"/>
      <c r="P702" s="534"/>
      <c r="Q702" s="479"/>
      <c r="R702" s="584"/>
      <c r="S702" s="585" t="str">
        <f t="shared" si="47"/>
        <v/>
      </c>
      <c r="T702" s="586"/>
      <c r="U702" s="587" t="str">
        <f t="shared" si="51"/>
        <v/>
      </c>
      <c r="V702" s="648"/>
      <c r="W702" s="746"/>
    </row>
    <row r="703" spans="2:38" ht="13.5" customHeight="1" x14ac:dyDescent="0.25">
      <c r="B703" s="401"/>
      <c r="D703" s="416">
        <f t="shared" si="50"/>
        <v>694</v>
      </c>
      <c r="E703" s="534"/>
      <c r="F703" s="534"/>
      <c r="G703" s="534"/>
      <c r="H703" s="479"/>
      <c r="I703" s="479"/>
      <c r="J703" s="479"/>
      <c r="K703" s="474"/>
      <c r="L703" s="899"/>
      <c r="M703" s="272"/>
      <c r="N703" s="826" t="str">
        <f t="shared" si="49"/>
        <v/>
      </c>
      <c r="O703" s="458"/>
      <c r="P703" s="534"/>
      <c r="Q703" s="479"/>
      <c r="R703" s="584"/>
      <c r="S703" s="585" t="str">
        <f t="shared" si="47"/>
        <v/>
      </c>
      <c r="T703" s="586"/>
      <c r="U703" s="587" t="str">
        <f t="shared" si="51"/>
        <v/>
      </c>
      <c r="V703" s="648"/>
      <c r="W703" s="746"/>
    </row>
    <row r="704" spans="2:38" ht="13.5" customHeight="1" x14ac:dyDescent="0.25">
      <c r="B704" s="401"/>
      <c r="D704" s="416">
        <f t="shared" si="50"/>
        <v>695</v>
      </c>
      <c r="E704" s="534"/>
      <c r="F704" s="534"/>
      <c r="G704" s="534"/>
      <c r="H704" s="479"/>
      <c r="I704" s="479"/>
      <c r="J704" s="479"/>
      <c r="K704" s="474"/>
      <c r="L704" s="899"/>
      <c r="M704" s="272"/>
      <c r="N704" s="826" t="str">
        <f t="shared" si="49"/>
        <v/>
      </c>
      <c r="O704" s="458"/>
      <c r="P704" s="534"/>
      <c r="Q704" s="479"/>
      <c r="R704" s="584"/>
      <c r="S704" s="585" t="str">
        <f t="shared" si="47"/>
        <v/>
      </c>
      <c r="T704" s="586"/>
      <c r="U704" s="587" t="str">
        <f t="shared" si="51"/>
        <v/>
      </c>
      <c r="V704" s="648"/>
      <c r="W704" s="746"/>
    </row>
    <row r="705" spans="2:23" ht="13.5" customHeight="1" x14ac:dyDescent="0.25">
      <c r="B705" s="401"/>
      <c r="D705" s="416">
        <f t="shared" si="50"/>
        <v>696</v>
      </c>
      <c r="E705" s="534"/>
      <c r="F705" s="534"/>
      <c r="G705" s="534"/>
      <c r="H705" s="479"/>
      <c r="I705" s="479"/>
      <c r="J705" s="479"/>
      <c r="K705" s="474"/>
      <c r="L705" s="899"/>
      <c r="M705" s="272"/>
      <c r="N705" s="826" t="str">
        <f t="shared" si="49"/>
        <v/>
      </c>
      <c r="O705" s="458"/>
      <c r="P705" s="534"/>
      <c r="Q705" s="479"/>
      <c r="R705" s="584"/>
      <c r="S705" s="585" t="str">
        <f t="shared" si="47"/>
        <v/>
      </c>
      <c r="T705" s="586"/>
      <c r="U705" s="587" t="str">
        <f t="shared" si="51"/>
        <v/>
      </c>
      <c r="V705" s="648"/>
      <c r="W705" s="746"/>
    </row>
    <row r="706" spans="2:23" ht="13.5" customHeight="1" x14ac:dyDescent="0.25">
      <c r="B706" s="401"/>
      <c r="D706" s="416">
        <f t="shared" si="50"/>
        <v>697</v>
      </c>
      <c r="E706" s="534"/>
      <c r="F706" s="534"/>
      <c r="G706" s="534"/>
      <c r="H706" s="479"/>
      <c r="I706" s="479"/>
      <c r="J706" s="479"/>
      <c r="K706" s="474"/>
      <c r="L706" s="899"/>
      <c r="M706" s="272"/>
      <c r="N706" s="826" t="str">
        <f t="shared" si="49"/>
        <v/>
      </c>
      <c r="O706" s="458"/>
      <c r="P706" s="534"/>
      <c r="Q706" s="479"/>
      <c r="R706" s="584"/>
      <c r="S706" s="585" t="str">
        <f t="shared" si="47"/>
        <v/>
      </c>
      <c r="T706" s="586"/>
      <c r="U706" s="587" t="str">
        <f t="shared" si="51"/>
        <v/>
      </c>
      <c r="V706" s="648"/>
      <c r="W706" s="746"/>
    </row>
    <row r="707" spans="2:23" ht="13.5" customHeight="1" x14ac:dyDescent="0.25">
      <c r="B707" s="401"/>
      <c r="D707" s="416">
        <f t="shared" si="50"/>
        <v>698</v>
      </c>
      <c r="E707" s="534"/>
      <c r="F707" s="534"/>
      <c r="G707" s="534"/>
      <c r="H707" s="479"/>
      <c r="I707" s="479"/>
      <c r="J707" s="479"/>
      <c r="K707" s="474"/>
      <c r="L707" s="899"/>
      <c r="M707" s="272"/>
      <c r="N707" s="826" t="str">
        <f t="shared" si="49"/>
        <v/>
      </c>
      <c r="O707" s="458"/>
      <c r="P707" s="534"/>
      <c r="Q707" s="479"/>
      <c r="R707" s="584"/>
      <c r="S707" s="585" t="str">
        <f t="shared" si="47"/>
        <v/>
      </c>
      <c r="T707" s="586"/>
      <c r="U707" s="587" t="str">
        <f t="shared" si="51"/>
        <v/>
      </c>
      <c r="V707" s="648"/>
      <c r="W707" s="746"/>
    </row>
    <row r="708" spans="2:23" ht="13.5" customHeight="1" x14ac:dyDescent="0.25">
      <c r="B708" s="401"/>
      <c r="D708" s="416">
        <f t="shared" si="50"/>
        <v>699</v>
      </c>
      <c r="E708" s="534"/>
      <c r="F708" s="534"/>
      <c r="G708" s="534"/>
      <c r="H708" s="479"/>
      <c r="I708" s="479"/>
      <c r="J708" s="479"/>
      <c r="K708" s="474"/>
      <c r="L708" s="899"/>
      <c r="M708" s="272"/>
      <c r="N708" s="826" t="str">
        <f t="shared" si="49"/>
        <v/>
      </c>
      <c r="O708" s="458"/>
      <c r="P708" s="534"/>
      <c r="Q708" s="479"/>
      <c r="R708" s="584"/>
      <c r="S708" s="585" t="str">
        <f t="shared" si="47"/>
        <v/>
      </c>
      <c r="T708" s="586"/>
      <c r="U708" s="587" t="str">
        <f t="shared" si="51"/>
        <v/>
      </c>
      <c r="V708" s="648"/>
      <c r="W708" s="746"/>
    </row>
    <row r="709" spans="2:23" ht="13.5" customHeight="1" x14ac:dyDescent="0.25">
      <c r="B709" s="401"/>
      <c r="D709" s="416">
        <f t="shared" si="50"/>
        <v>700</v>
      </c>
      <c r="E709" s="534"/>
      <c r="F709" s="534"/>
      <c r="G709" s="534"/>
      <c r="H709" s="479"/>
      <c r="I709" s="479"/>
      <c r="J709" s="479"/>
      <c r="K709" s="474"/>
      <c r="L709" s="899"/>
      <c r="M709" s="272"/>
      <c r="N709" s="826" t="str">
        <f t="shared" si="49"/>
        <v/>
      </c>
      <c r="O709" s="458"/>
      <c r="P709" s="534"/>
      <c r="Q709" s="479"/>
      <c r="R709" s="584"/>
      <c r="S709" s="585" t="str">
        <f t="shared" si="47"/>
        <v/>
      </c>
      <c r="T709" s="586"/>
      <c r="U709" s="587" t="str">
        <f t="shared" si="51"/>
        <v/>
      </c>
      <c r="V709" s="648"/>
      <c r="W709" s="746"/>
    </row>
    <row r="710" spans="2:23" ht="13.5" customHeight="1" x14ac:dyDescent="0.25">
      <c r="B710" s="401"/>
      <c r="D710" s="416">
        <f t="shared" si="50"/>
        <v>701</v>
      </c>
      <c r="E710" s="534"/>
      <c r="F710" s="534"/>
      <c r="G710" s="534"/>
      <c r="H710" s="479"/>
      <c r="I710" s="479"/>
      <c r="J710" s="479"/>
      <c r="K710" s="474"/>
      <c r="L710" s="899"/>
      <c r="M710" s="272"/>
      <c r="N710" s="826" t="str">
        <f t="shared" si="49"/>
        <v/>
      </c>
      <c r="O710" s="458"/>
      <c r="P710" s="903"/>
      <c r="Q710" s="479"/>
      <c r="R710" s="584"/>
      <c r="S710" s="585" t="str">
        <f t="shared" si="47"/>
        <v/>
      </c>
      <c r="T710" s="586"/>
      <c r="U710" s="587" t="str">
        <f t="shared" si="51"/>
        <v/>
      </c>
      <c r="V710" s="648"/>
      <c r="W710" s="746"/>
    </row>
    <row r="711" spans="2:23" ht="13.5" customHeight="1" x14ac:dyDescent="0.25">
      <c r="B711" s="401"/>
      <c r="D711" s="416">
        <f t="shared" si="50"/>
        <v>702</v>
      </c>
      <c r="E711" s="534"/>
      <c r="F711" s="534"/>
      <c r="G711" s="534"/>
      <c r="H711" s="479"/>
      <c r="I711" s="479"/>
      <c r="J711" s="479"/>
      <c r="K711" s="474"/>
      <c r="L711" s="899"/>
      <c r="M711" s="272"/>
      <c r="N711" s="826" t="str">
        <f t="shared" si="49"/>
        <v/>
      </c>
      <c r="O711" s="458"/>
      <c r="P711" s="534"/>
      <c r="Q711" s="479"/>
      <c r="R711" s="584"/>
      <c r="S711" s="585" t="str">
        <f t="shared" si="47"/>
        <v/>
      </c>
      <c r="T711" s="586"/>
      <c r="U711" s="587" t="str">
        <f t="shared" si="51"/>
        <v/>
      </c>
      <c r="V711" s="648"/>
      <c r="W711" s="746"/>
    </row>
    <row r="712" spans="2:23" ht="13.5" customHeight="1" x14ac:dyDescent="0.25">
      <c r="B712" s="401"/>
      <c r="D712" s="416">
        <f t="shared" si="50"/>
        <v>703</v>
      </c>
      <c r="E712" s="534"/>
      <c r="F712" s="534"/>
      <c r="G712" s="534"/>
      <c r="H712" s="479"/>
      <c r="I712" s="479"/>
      <c r="J712" s="479"/>
      <c r="K712" s="474"/>
      <c r="L712" s="899"/>
      <c r="M712" s="272"/>
      <c r="N712" s="826" t="str">
        <f t="shared" si="49"/>
        <v/>
      </c>
      <c r="O712" s="458"/>
      <c r="P712" s="534"/>
      <c r="Q712" s="479"/>
      <c r="R712" s="584"/>
      <c r="S712" s="585" t="str">
        <f t="shared" si="47"/>
        <v/>
      </c>
      <c r="T712" s="586"/>
      <c r="U712" s="587" t="str">
        <f t="shared" si="51"/>
        <v/>
      </c>
      <c r="V712" s="648"/>
      <c r="W712" s="746"/>
    </row>
    <row r="713" spans="2:23" ht="13.5" customHeight="1" x14ac:dyDescent="0.25">
      <c r="B713" s="401"/>
      <c r="D713" s="416">
        <f t="shared" si="50"/>
        <v>704</v>
      </c>
      <c r="E713" s="534"/>
      <c r="F713" s="534"/>
      <c r="G713" s="534"/>
      <c r="H713" s="479"/>
      <c r="I713" s="479"/>
      <c r="J713" s="479"/>
      <c r="K713" s="474"/>
      <c r="L713" s="899"/>
      <c r="M713" s="272"/>
      <c r="N713" s="826" t="str">
        <f t="shared" si="49"/>
        <v/>
      </c>
      <c r="O713" s="458"/>
      <c r="P713" s="534"/>
      <c r="Q713" s="479"/>
      <c r="R713" s="584"/>
      <c r="S713" s="585" t="str">
        <f t="shared" si="47"/>
        <v/>
      </c>
      <c r="T713" s="586"/>
      <c r="U713" s="587" t="str">
        <f t="shared" si="51"/>
        <v/>
      </c>
      <c r="V713" s="648"/>
      <c r="W713" s="746"/>
    </row>
    <row r="714" spans="2:23" ht="13.5" customHeight="1" x14ac:dyDescent="0.25">
      <c r="B714" s="401"/>
      <c r="D714" s="416">
        <f t="shared" si="50"/>
        <v>705</v>
      </c>
      <c r="E714" s="534"/>
      <c r="F714" s="534"/>
      <c r="G714" s="534"/>
      <c r="H714" s="479"/>
      <c r="I714" s="479"/>
      <c r="J714" s="479"/>
      <c r="K714" s="474"/>
      <c r="L714" s="899"/>
      <c r="M714" s="272"/>
      <c r="N714" s="826" t="str">
        <f t="shared" si="49"/>
        <v/>
      </c>
      <c r="O714" s="458"/>
      <c r="P714" s="534"/>
      <c r="Q714" s="479"/>
      <c r="R714" s="584"/>
      <c r="S714" s="585" t="str">
        <f t="shared" si="47"/>
        <v/>
      </c>
      <c r="T714" s="586"/>
      <c r="U714" s="587" t="str">
        <f t="shared" si="51"/>
        <v/>
      </c>
      <c r="V714" s="648"/>
      <c r="W714" s="746"/>
    </row>
    <row r="715" spans="2:23" ht="13.5" customHeight="1" x14ac:dyDescent="0.25">
      <c r="B715" s="401"/>
      <c r="D715" s="416">
        <f t="shared" si="50"/>
        <v>706</v>
      </c>
      <c r="E715" s="534"/>
      <c r="F715" s="534"/>
      <c r="G715" s="534"/>
      <c r="H715" s="479"/>
      <c r="I715" s="479"/>
      <c r="J715" s="479"/>
      <c r="K715" s="474"/>
      <c r="L715" s="899"/>
      <c r="M715" s="272"/>
      <c r="N715" s="826" t="str">
        <f t="shared" ref="N715:N778" si="52">IF(M715="","",IF(HLOOKUP(M715,$AA$4:$AO$6,$Z$6+1,FALSE)&lt;0.8,0,HLOOKUP(M715,$AA$4:$AO$6,$Z$6+1,FALSE)))</f>
        <v/>
      </c>
      <c r="O715" s="458"/>
      <c r="P715" s="534"/>
      <c r="Q715" s="479"/>
      <c r="R715" s="584"/>
      <c r="S715" s="585" t="str">
        <f t="shared" si="47"/>
        <v/>
      </c>
      <c r="T715" s="586"/>
      <c r="U715" s="587" t="str">
        <f t="shared" si="51"/>
        <v/>
      </c>
      <c r="V715" s="648"/>
      <c r="W715" s="746"/>
    </row>
    <row r="716" spans="2:23" ht="13.5" customHeight="1" x14ac:dyDescent="0.25">
      <c r="B716" s="401"/>
      <c r="D716" s="416">
        <f t="shared" si="50"/>
        <v>707</v>
      </c>
      <c r="E716" s="534"/>
      <c r="F716" s="534"/>
      <c r="G716" s="534"/>
      <c r="H716" s="479"/>
      <c r="I716" s="479"/>
      <c r="J716" s="479"/>
      <c r="K716" s="474"/>
      <c r="L716" s="899"/>
      <c r="M716" s="272"/>
      <c r="N716" s="826" t="str">
        <f t="shared" si="52"/>
        <v/>
      </c>
      <c r="O716" s="458"/>
      <c r="P716" s="534"/>
      <c r="Q716" s="479"/>
      <c r="R716" s="584"/>
      <c r="S716" s="585" t="str">
        <f t="shared" si="47"/>
        <v/>
      </c>
      <c r="T716" s="586"/>
      <c r="U716" s="587" t="str">
        <f t="shared" si="51"/>
        <v/>
      </c>
      <c r="V716" s="648"/>
      <c r="W716" s="746"/>
    </row>
    <row r="717" spans="2:23" ht="13.5" customHeight="1" x14ac:dyDescent="0.25">
      <c r="B717" s="401"/>
      <c r="D717" s="416">
        <f t="shared" si="50"/>
        <v>708</v>
      </c>
      <c r="E717" s="534"/>
      <c r="F717" s="534"/>
      <c r="G717" s="534"/>
      <c r="H717" s="479"/>
      <c r="I717" s="479"/>
      <c r="J717" s="479"/>
      <c r="K717" s="474"/>
      <c r="L717" s="899"/>
      <c r="M717" s="272"/>
      <c r="N717" s="826" t="str">
        <f t="shared" si="52"/>
        <v/>
      </c>
      <c r="O717" s="458"/>
      <c r="P717" s="534"/>
      <c r="Q717" s="479"/>
      <c r="R717" s="584"/>
      <c r="S717" s="585" t="str">
        <f t="shared" si="47"/>
        <v/>
      </c>
      <c r="T717" s="586"/>
      <c r="U717" s="587" t="str">
        <f t="shared" si="51"/>
        <v/>
      </c>
      <c r="V717" s="648"/>
      <c r="W717" s="746"/>
    </row>
    <row r="718" spans="2:23" ht="13.5" customHeight="1" x14ac:dyDescent="0.25">
      <c r="B718" s="401"/>
      <c r="D718" s="416">
        <f t="shared" si="50"/>
        <v>709</v>
      </c>
      <c r="E718" s="534"/>
      <c r="F718" s="534"/>
      <c r="G718" s="534"/>
      <c r="H718" s="479"/>
      <c r="I718" s="479"/>
      <c r="J718" s="479"/>
      <c r="K718" s="474"/>
      <c r="L718" s="899"/>
      <c r="M718" s="272"/>
      <c r="N718" s="826" t="str">
        <f t="shared" si="52"/>
        <v/>
      </c>
      <c r="O718" s="458"/>
      <c r="P718" s="534"/>
      <c r="Q718" s="479"/>
      <c r="R718" s="584"/>
      <c r="S718" s="585" t="str">
        <f t="shared" si="47"/>
        <v/>
      </c>
      <c r="T718" s="586"/>
      <c r="U718" s="587" t="str">
        <f t="shared" si="51"/>
        <v/>
      </c>
      <c r="V718" s="648"/>
      <c r="W718" s="746"/>
    </row>
    <row r="719" spans="2:23" ht="13.5" customHeight="1" x14ac:dyDescent="0.25">
      <c r="B719" s="401"/>
      <c r="D719" s="416">
        <f t="shared" si="50"/>
        <v>710</v>
      </c>
      <c r="E719" s="534"/>
      <c r="F719" s="534"/>
      <c r="G719" s="534"/>
      <c r="H719" s="479"/>
      <c r="I719" s="479"/>
      <c r="J719" s="479"/>
      <c r="K719" s="474"/>
      <c r="L719" s="899"/>
      <c r="M719" s="272"/>
      <c r="N719" s="826" t="str">
        <f t="shared" si="52"/>
        <v/>
      </c>
      <c r="O719" s="458"/>
      <c r="P719" s="534"/>
      <c r="Q719" s="479"/>
      <c r="R719" s="584"/>
      <c r="S719" s="585" t="str">
        <f t="shared" si="47"/>
        <v/>
      </c>
      <c r="T719" s="586"/>
      <c r="U719" s="587" t="str">
        <f t="shared" si="51"/>
        <v/>
      </c>
      <c r="V719" s="648"/>
      <c r="W719" s="746"/>
    </row>
    <row r="720" spans="2:23" ht="13.5" customHeight="1" x14ac:dyDescent="0.25">
      <c r="B720" s="401"/>
      <c r="D720" s="416">
        <f t="shared" si="50"/>
        <v>711</v>
      </c>
      <c r="E720" s="534"/>
      <c r="F720" s="534"/>
      <c r="G720" s="534"/>
      <c r="H720" s="479"/>
      <c r="I720" s="479"/>
      <c r="J720" s="479"/>
      <c r="K720" s="474"/>
      <c r="L720" s="899"/>
      <c r="M720" s="272"/>
      <c r="N720" s="826" t="str">
        <f t="shared" si="52"/>
        <v/>
      </c>
      <c r="O720" s="458"/>
      <c r="P720" s="534"/>
      <c r="Q720" s="479"/>
      <c r="R720" s="584"/>
      <c r="S720" s="585" t="str">
        <f t="shared" si="47"/>
        <v/>
      </c>
      <c r="T720" s="586"/>
      <c r="U720" s="587" t="str">
        <f t="shared" si="51"/>
        <v/>
      </c>
      <c r="V720" s="648"/>
      <c r="W720" s="746"/>
    </row>
    <row r="721" spans="2:38" ht="13.5" customHeight="1" x14ac:dyDescent="0.25">
      <c r="B721" s="401"/>
      <c r="D721" s="416">
        <f t="shared" si="50"/>
        <v>712</v>
      </c>
      <c r="E721" s="534"/>
      <c r="F721" s="534"/>
      <c r="G721" s="534"/>
      <c r="H721" s="479"/>
      <c r="I721" s="479"/>
      <c r="J721" s="479"/>
      <c r="K721" s="474"/>
      <c r="L721" s="899"/>
      <c r="M721" s="272"/>
      <c r="N721" s="826" t="str">
        <f t="shared" si="52"/>
        <v/>
      </c>
      <c r="O721" s="458"/>
      <c r="P721" s="534"/>
      <c r="Q721" s="479"/>
      <c r="R721" s="584"/>
      <c r="S721" s="585" t="str">
        <f t="shared" si="47"/>
        <v/>
      </c>
      <c r="T721" s="586"/>
      <c r="U721" s="587" t="str">
        <f t="shared" si="51"/>
        <v/>
      </c>
      <c r="V721" s="648"/>
      <c r="W721" s="746"/>
    </row>
    <row r="722" spans="2:38" ht="13.5" customHeight="1" x14ac:dyDescent="0.25">
      <c r="B722" s="401"/>
      <c r="D722" s="416">
        <f t="shared" si="50"/>
        <v>713</v>
      </c>
      <c r="E722" s="534"/>
      <c r="F722" s="534"/>
      <c r="G722" s="534"/>
      <c r="H722" s="479"/>
      <c r="I722" s="479"/>
      <c r="J722" s="479"/>
      <c r="K722" s="474"/>
      <c r="L722" s="899"/>
      <c r="M722" s="272"/>
      <c r="N722" s="826" t="str">
        <f t="shared" si="52"/>
        <v/>
      </c>
      <c r="O722" s="458"/>
      <c r="P722" s="534"/>
      <c r="Q722" s="479"/>
      <c r="R722" s="584"/>
      <c r="S722" s="585" t="str">
        <f t="shared" si="47"/>
        <v/>
      </c>
      <c r="T722" s="586"/>
      <c r="U722" s="587" t="str">
        <f t="shared" si="51"/>
        <v/>
      </c>
      <c r="V722" s="648"/>
      <c r="W722" s="746"/>
    </row>
    <row r="723" spans="2:38" ht="13.5" customHeight="1" x14ac:dyDescent="0.25">
      <c r="B723" s="401"/>
      <c r="D723" s="416">
        <f t="shared" si="50"/>
        <v>714</v>
      </c>
      <c r="E723" s="534"/>
      <c r="F723" s="534"/>
      <c r="G723" s="534"/>
      <c r="H723" s="479"/>
      <c r="I723" s="479"/>
      <c r="J723" s="479"/>
      <c r="K723" s="474"/>
      <c r="L723" s="899"/>
      <c r="M723" s="272"/>
      <c r="N723" s="826" t="str">
        <f t="shared" si="52"/>
        <v/>
      </c>
      <c r="O723" s="458"/>
      <c r="P723" s="534"/>
      <c r="Q723" s="479"/>
      <c r="R723" s="584"/>
      <c r="S723" s="585" t="str">
        <f t="shared" si="47"/>
        <v/>
      </c>
      <c r="T723" s="586"/>
      <c r="U723" s="587" t="str">
        <f t="shared" si="51"/>
        <v/>
      </c>
      <c r="V723" s="648"/>
      <c r="W723" s="746"/>
    </row>
    <row r="724" spans="2:38" ht="13.5" customHeight="1" x14ac:dyDescent="0.25">
      <c r="B724" s="401"/>
      <c r="D724" s="416">
        <f t="shared" si="50"/>
        <v>715</v>
      </c>
      <c r="E724" s="534"/>
      <c r="F724" s="534"/>
      <c r="G724" s="534"/>
      <c r="H724" s="479"/>
      <c r="I724" s="479"/>
      <c r="J724" s="479"/>
      <c r="K724" s="474"/>
      <c r="L724" s="899"/>
      <c r="M724" s="272"/>
      <c r="N724" s="826" t="str">
        <f t="shared" si="52"/>
        <v/>
      </c>
      <c r="O724" s="458"/>
      <c r="P724" s="534"/>
      <c r="Q724" s="479"/>
      <c r="R724" s="584"/>
      <c r="S724" s="585" t="str">
        <f t="shared" si="47"/>
        <v/>
      </c>
      <c r="T724" s="586"/>
      <c r="U724" s="587" t="str">
        <f t="shared" si="51"/>
        <v/>
      </c>
      <c r="V724" s="648"/>
      <c r="W724" s="746"/>
    </row>
    <row r="725" spans="2:38" ht="13.5" customHeight="1" x14ac:dyDescent="0.25">
      <c r="B725" s="401"/>
      <c r="D725" s="416">
        <f t="shared" si="50"/>
        <v>716</v>
      </c>
      <c r="E725" s="534"/>
      <c r="F725" s="534"/>
      <c r="G725" s="534"/>
      <c r="H725" s="479"/>
      <c r="I725" s="479"/>
      <c r="J725" s="479"/>
      <c r="K725" s="474"/>
      <c r="L725" s="899"/>
      <c r="M725" s="272"/>
      <c r="N725" s="826" t="str">
        <f t="shared" si="52"/>
        <v/>
      </c>
      <c r="O725" s="458"/>
      <c r="P725" s="534"/>
      <c r="Q725" s="479"/>
      <c r="R725" s="584"/>
      <c r="S725" s="585" t="str">
        <f t="shared" si="47"/>
        <v/>
      </c>
      <c r="T725" s="586"/>
      <c r="U725" s="587" t="str">
        <f t="shared" si="51"/>
        <v/>
      </c>
      <c r="V725" s="648"/>
      <c r="W725" s="746"/>
    </row>
    <row r="726" spans="2:38" ht="13.5" customHeight="1" x14ac:dyDescent="0.25">
      <c r="B726" s="401"/>
      <c r="D726" s="416">
        <f t="shared" si="50"/>
        <v>717</v>
      </c>
      <c r="E726" s="534"/>
      <c r="F726" s="534"/>
      <c r="G726" s="534"/>
      <c r="H726" s="479"/>
      <c r="I726" s="479"/>
      <c r="J726" s="479"/>
      <c r="K726" s="474"/>
      <c r="L726" s="899"/>
      <c r="M726" s="272"/>
      <c r="N726" s="826" t="str">
        <f t="shared" si="52"/>
        <v/>
      </c>
      <c r="O726" s="458"/>
      <c r="P726" s="534"/>
      <c r="Q726" s="479"/>
      <c r="R726" s="584"/>
      <c r="S726" s="585" t="str">
        <f t="shared" si="47"/>
        <v/>
      </c>
      <c r="T726" s="586"/>
      <c r="U726" s="587" t="str">
        <f t="shared" si="51"/>
        <v/>
      </c>
      <c r="V726" s="648"/>
      <c r="W726" s="746"/>
    </row>
    <row r="727" spans="2:38" ht="13.5" customHeight="1" x14ac:dyDescent="0.25">
      <c r="B727" s="401"/>
      <c r="D727" s="416">
        <f t="shared" si="50"/>
        <v>718</v>
      </c>
      <c r="E727" s="534"/>
      <c r="F727" s="534"/>
      <c r="G727" s="534"/>
      <c r="H727" s="479"/>
      <c r="I727" s="479"/>
      <c r="J727" s="479"/>
      <c r="K727" s="474"/>
      <c r="L727" s="899"/>
      <c r="M727" s="272"/>
      <c r="N727" s="826" t="str">
        <f t="shared" si="52"/>
        <v/>
      </c>
      <c r="O727" s="458"/>
      <c r="P727" s="534"/>
      <c r="Q727" s="479"/>
      <c r="R727" s="584"/>
      <c r="S727" s="585" t="str">
        <f t="shared" si="47"/>
        <v/>
      </c>
      <c r="T727" s="586"/>
      <c r="U727" s="587" t="str">
        <f t="shared" si="51"/>
        <v/>
      </c>
      <c r="V727" s="648"/>
      <c r="W727" s="746"/>
    </row>
    <row r="728" spans="2:38" ht="13.5" customHeight="1" x14ac:dyDescent="0.25">
      <c r="B728" s="401"/>
      <c r="D728" s="416">
        <f t="shared" si="50"/>
        <v>719</v>
      </c>
      <c r="E728" s="534"/>
      <c r="F728" s="534"/>
      <c r="G728" s="534"/>
      <c r="H728" s="479"/>
      <c r="I728" s="479"/>
      <c r="J728" s="479"/>
      <c r="K728" s="474"/>
      <c r="L728" s="899"/>
      <c r="M728" s="272"/>
      <c r="N728" s="826" t="str">
        <f t="shared" si="52"/>
        <v/>
      </c>
      <c r="O728" s="458"/>
      <c r="P728" s="534"/>
      <c r="Q728" s="479"/>
      <c r="R728" s="584"/>
      <c r="S728" s="585" t="str">
        <f t="shared" si="47"/>
        <v/>
      </c>
      <c r="T728" s="586"/>
      <c r="U728" s="587" t="str">
        <f t="shared" si="51"/>
        <v/>
      </c>
      <c r="V728" s="648"/>
      <c r="W728" s="746"/>
    </row>
    <row r="729" spans="2:38" ht="13.5" customHeight="1" x14ac:dyDescent="0.25">
      <c r="B729" s="401"/>
      <c r="D729" s="416">
        <f t="shared" si="50"/>
        <v>720</v>
      </c>
      <c r="E729" s="534"/>
      <c r="F729" s="534"/>
      <c r="G729" s="534"/>
      <c r="H729" s="479"/>
      <c r="I729" s="479"/>
      <c r="J729" s="479"/>
      <c r="K729" s="474"/>
      <c r="L729" s="899"/>
      <c r="M729" s="272"/>
      <c r="N729" s="826" t="str">
        <f t="shared" si="52"/>
        <v/>
      </c>
      <c r="O729" s="458"/>
      <c r="P729" s="534"/>
      <c r="Q729" s="479"/>
      <c r="R729" s="584"/>
      <c r="S729" s="585" t="str">
        <f t="shared" si="47"/>
        <v/>
      </c>
      <c r="T729" s="586"/>
      <c r="U729" s="587" t="str">
        <f t="shared" si="51"/>
        <v/>
      </c>
      <c r="V729" s="648"/>
      <c r="W729" s="746"/>
    </row>
    <row r="730" spans="2:38" ht="13.5" customHeight="1" x14ac:dyDescent="0.25">
      <c r="B730" s="401"/>
      <c r="D730" s="416">
        <f t="shared" si="50"/>
        <v>721</v>
      </c>
      <c r="E730" s="534"/>
      <c r="F730" s="534"/>
      <c r="G730" s="534"/>
      <c r="H730" s="479"/>
      <c r="I730" s="479"/>
      <c r="J730" s="479"/>
      <c r="K730" s="474"/>
      <c r="L730" s="899"/>
      <c r="M730" s="272"/>
      <c r="N730" s="826" t="str">
        <f t="shared" si="52"/>
        <v/>
      </c>
      <c r="O730" s="458"/>
      <c r="P730" s="534"/>
      <c r="Q730" s="479"/>
      <c r="R730" s="584"/>
      <c r="S730" s="585" t="str">
        <f t="shared" si="47"/>
        <v/>
      </c>
      <c r="T730" s="586"/>
      <c r="U730" s="587" t="str">
        <f t="shared" si="51"/>
        <v/>
      </c>
      <c r="V730" s="648"/>
      <c r="W730" s="746"/>
      <c r="AL730" s="562"/>
    </row>
    <row r="731" spans="2:38" ht="13.5" customHeight="1" x14ac:dyDescent="0.25">
      <c r="B731" s="401"/>
      <c r="D731" s="416">
        <f t="shared" si="50"/>
        <v>722</v>
      </c>
      <c r="E731" s="534"/>
      <c r="F731" s="534"/>
      <c r="G731" s="534"/>
      <c r="H731" s="479"/>
      <c r="I731" s="479"/>
      <c r="J731" s="479"/>
      <c r="K731" s="474"/>
      <c r="L731" s="899"/>
      <c r="M731" s="272"/>
      <c r="N731" s="826" t="str">
        <f t="shared" si="52"/>
        <v/>
      </c>
      <c r="O731" s="458"/>
      <c r="P731" s="534"/>
      <c r="Q731" s="479"/>
      <c r="R731" s="584"/>
      <c r="S731" s="585" t="str">
        <f t="shared" si="47"/>
        <v/>
      </c>
      <c r="T731" s="586"/>
      <c r="U731" s="587" t="str">
        <f t="shared" si="51"/>
        <v/>
      </c>
      <c r="V731" s="648"/>
      <c r="W731" s="746"/>
    </row>
    <row r="732" spans="2:38" ht="13.5" customHeight="1" x14ac:dyDescent="0.25">
      <c r="B732" s="401"/>
      <c r="D732" s="416">
        <f t="shared" si="50"/>
        <v>723</v>
      </c>
      <c r="E732" s="534"/>
      <c r="F732" s="534"/>
      <c r="G732" s="534"/>
      <c r="H732" s="479"/>
      <c r="I732" s="479"/>
      <c r="J732" s="479"/>
      <c r="K732" s="474"/>
      <c r="L732" s="899"/>
      <c r="M732" s="272"/>
      <c r="N732" s="826" t="str">
        <f t="shared" si="52"/>
        <v/>
      </c>
      <c r="O732" s="458"/>
      <c r="P732" s="534"/>
      <c r="Q732" s="479"/>
      <c r="R732" s="584"/>
      <c r="S732" s="585" t="str">
        <f t="shared" si="47"/>
        <v/>
      </c>
      <c r="T732" s="586"/>
      <c r="U732" s="587" t="str">
        <f t="shared" si="51"/>
        <v/>
      </c>
      <c r="V732" s="648"/>
      <c r="W732" s="746"/>
    </row>
    <row r="733" spans="2:38" ht="13.5" customHeight="1" x14ac:dyDescent="0.25">
      <c r="B733" s="401"/>
      <c r="D733" s="416">
        <f t="shared" si="50"/>
        <v>724</v>
      </c>
      <c r="E733" s="534"/>
      <c r="F733" s="534"/>
      <c r="G733" s="534"/>
      <c r="H733" s="479"/>
      <c r="I733" s="479"/>
      <c r="J733" s="479"/>
      <c r="K733" s="474"/>
      <c r="L733" s="899"/>
      <c r="M733" s="272"/>
      <c r="N733" s="826" t="str">
        <f t="shared" si="52"/>
        <v/>
      </c>
      <c r="O733" s="458"/>
      <c r="P733" s="534"/>
      <c r="Q733" s="479"/>
      <c r="R733" s="584"/>
      <c r="S733" s="585" t="str">
        <f t="shared" si="47"/>
        <v/>
      </c>
      <c r="T733" s="586"/>
      <c r="U733" s="587" t="str">
        <f t="shared" si="51"/>
        <v/>
      </c>
      <c r="V733" s="648"/>
      <c r="W733" s="746"/>
    </row>
    <row r="734" spans="2:38" ht="13.5" customHeight="1" x14ac:dyDescent="0.25">
      <c r="B734" s="401"/>
      <c r="D734" s="416">
        <f t="shared" si="50"/>
        <v>725</v>
      </c>
      <c r="E734" s="534"/>
      <c r="F734" s="534"/>
      <c r="G734" s="534"/>
      <c r="H734" s="479"/>
      <c r="I734" s="479"/>
      <c r="J734" s="479"/>
      <c r="K734" s="474"/>
      <c r="L734" s="899"/>
      <c r="M734" s="272"/>
      <c r="N734" s="826" t="str">
        <f t="shared" si="52"/>
        <v/>
      </c>
      <c r="O734" s="458"/>
      <c r="P734" s="534"/>
      <c r="Q734" s="479"/>
      <c r="R734" s="584"/>
      <c r="S734" s="585" t="str">
        <f t="shared" si="47"/>
        <v/>
      </c>
      <c r="T734" s="586"/>
      <c r="U734" s="587" t="str">
        <f t="shared" si="51"/>
        <v/>
      </c>
      <c r="V734" s="648"/>
      <c r="W734" s="746"/>
    </row>
    <row r="735" spans="2:38" ht="13.5" customHeight="1" x14ac:dyDescent="0.25">
      <c r="B735" s="401"/>
      <c r="D735" s="416">
        <f t="shared" ref="D735:D759" si="53">D734+1</f>
        <v>726</v>
      </c>
      <c r="E735" s="534"/>
      <c r="F735" s="534"/>
      <c r="G735" s="534"/>
      <c r="H735" s="479"/>
      <c r="I735" s="479"/>
      <c r="J735" s="479"/>
      <c r="K735" s="474"/>
      <c r="L735" s="899"/>
      <c r="M735" s="272"/>
      <c r="N735" s="826" t="str">
        <f t="shared" si="52"/>
        <v/>
      </c>
      <c r="O735" s="458"/>
      <c r="P735" s="534"/>
      <c r="Q735" s="479"/>
      <c r="R735" s="584"/>
      <c r="S735" s="585" t="str">
        <f t="shared" si="47"/>
        <v/>
      </c>
      <c r="T735" s="586"/>
      <c r="U735" s="587" t="str">
        <f t="shared" si="51"/>
        <v/>
      </c>
      <c r="V735" s="648"/>
      <c r="W735" s="746"/>
    </row>
    <row r="736" spans="2:38" ht="13.5" customHeight="1" x14ac:dyDescent="0.25">
      <c r="B736" s="401"/>
      <c r="D736" s="416">
        <f t="shared" si="53"/>
        <v>727</v>
      </c>
      <c r="E736" s="534"/>
      <c r="F736" s="534"/>
      <c r="G736" s="534"/>
      <c r="H736" s="479"/>
      <c r="I736" s="479"/>
      <c r="J736" s="479"/>
      <c r="K736" s="474"/>
      <c r="L736" s="899"/>
      <c r="M736" s="272"/>
      <c r="N736" s="826" t="str">
        <f t="shared" si="52"/>
        <v/>
      </c>
      <c r="O736" s="458"/>
      <c r="P736" s="534"/>
      <c r="Q736" s="479"/>
      <c r="R736" s="584"/>
      <c r="S736" s="585" t="str">
        <f t="shared" si="47"/>
        <v/>
      </c>
      <c r="T736" s="586"/>
      <c r="U736" s="587" t="str">
        <f t="shared" si="51"/>
        <v/>
      </c>
      <c r="V736" s="648"/>
      <c r="W736" s="746"/>
    </row>
    <row r="737" spans="2:23" ht="13.5" customHeight="1" x14ac:dyDescent="0.25">
      <c r="B737" s="401"/>
      <c r="D737" s="416">
        <f t="shared" si="53"/>
        <v>728</v>
      </c>
      <c r="E737" s="534"/>
      <c r="F737" s="534"/>
      <c r="G737" s="534"/>
      <c r="H737" s="479"/>
      <c r="I737" s="479"/>
      <c r="J737" s="479"/>
      <c r="K737" s="474"/>
      <c r="L737" s="899"/>
      <c r="M737" s="272"/>
      <c r="N737" s="826" t="str">
        <f t="shared" si="52"/>
        <v/>
      </c>
      <c r="O737" s="458"/>
      <c r="P737" s="534"/>
      <c r="Q737" s="479"/>
      <c r="R737" s="584"/>
      <c r="S737" s="585" t="str">
        <f t="shared" si="47"/>
        <v/>
      </c>
      <c r="T737" s="586"/>
      <c r="U737" s="587" t="str">
        <f t="shared" si="51"/>
        <v/>
      </c>
      <c r="V737" s="648"/>
      <c r="W737" s="746"/>
    </row>
    <row r="738" spans="2:23" ht="13.5" customHeight="1" x14ac:dyDescent="0.25">
      <c r="B738" s="401"/>
      <c r="D738" s="416">
        <f t="shared" si="53"/>
        <v>729</v>
      </c>
      <c r="E738" s="534"/>
      <c r="F738" s="534"/>
      <c r="G738" s="534"/>
      <c r="H738" s="479"/>
      <c r="I738" s="479"/>
      <c r="J738" s="479"/>
      <c r="K738" s="474"/>
      <c r="L738" s="899"/>
      <c r="M738" s="272"/>
      <c r="N738" s="826" t="str">
        <f t="shared" si="52"/>
        <v/>
      </c>
      <c r="O738" s="458"/>
      <c r="P738" s="534"/>
      <c r="Q738" s="479"/>
      <c r="R738" s="584"/>
      <c r="S738" s="585" t="str">
        <f t="shared" si="47"/>
        <v/>
      </c>
      <c r="T738" s="586"/>
      <c r="U738" s="587" t="str">
        <f t="shared" si="51"/>
        <v/>
      </c>
      <c r="V738" s="648"/>
      <c r="W738" s="746"/>
    </row>
    <row r="739" spans="2:23" ht="13.5" customHeight="1" x14ac:dyDescent="0.25">
      <c r="B739" s="401"/>
      <c r="D739" s="416">
        <f t="shared" si="53"/>
        <v>730</v>
      </c>
      <c r="E739" s="534"/>
      <c r="F739" s="534"/>
      <c r="G739" s="534"/>
      <c r="H739" s="479"/>
      <c r="I739" s="479"/>
      <c r="J739" s="479"/>
      <c r="K739" s="474"/>
      <c r="L739" s="899"/>
      <c r="M739" s="272"/>
      <c r="N739" s="826" t="str">
        <f t="shared" si="52"/>
        <v/>
      </c>
      <c r="O739" s="458"/>
      <c r="P739" s="534"/>
      <c r="Q739" s="479"/>
      <c r="R739" s="584"/>
      <c r="S739" s="585" t="str">
        <f t="shared" si="47"/>
        <v/>
      </c>
      <c r="T739" s="586"/>
      <c r="U739" s="587" t="str">
        <f t="shared" si="51"/>
        <v/>
      </c>
      <c r="V739" s="648"/>
      <c r="W739" s="746"/>
    </row>
    <row r="740" spans="2:23" ht="13.5" customHeight="1" x14ac:dyDescent="0.25">
      <c r="B740" s="401"/>
      <c r="D740" s="416">
        <f t="shared" si="53"/>
        <v>731</v>
      </c>
      <c r="E740" s="534"/>
      <c r="F740" s="534"/>
      <c r="G740" s="534"/>
      <c r="H740" s="479"/>
      <c r="I740" s="479"/>
      <c r="J740" s="479"/>
      <c r="K740" s="474"/>
      <c r="L740" s="899"/>
      <c r="M740" s="272"/>
      <c r="N740" s="826" t="str">
        <f t="shared" si="52"/>
        <v/>
      </c>
      <c r="O740" s="458"/>
      <c r="P740" s="903"/>
      <c r="Q740" s="479"/>
      <c r="R740" s="584"/>
      <c r="S740" s="585" t="str">
        <f t="shared" si="47"/>
        <v/>
      </c>
      <c r="T740" s="586"/>
      <c r="U740" s="587" t="str">
        <f t="shared" si="51"/>
        <v/>
      </c>
      <c r="V740" s="648"/>
      <c r="W740" s="746"/>
    </row>
    <row r="741" spans="2:23" ht="13.5" customHeight="1" x14ac:dyDescent="0.25">
      <c r="B741" s="401"/>
      <c r="D741" s="416">
        <f t="shared" si="53"/>
        <v>732</v>
      </c>
      <c r="E741" s="534"/>
      <c r="F741" s="534"/>
      <c r="G741" s="534"/>
      <c r="H741" s="479"/>
      <c r="I741" s="479"/>
      <c r="J741" s="479"/>
      <c r="K741" s="474"/>
      <c r="L741" s="899"/>
      <c r="M741" s="272"/>
      <c r="N741" s="826" t="str">
        <f t="shared" si="52"/>
        <v/>
      </c>
      <c r="O741" s="458"/>
      <c r="P741" s="534"/>
      <c r="Q741" s="479"/>
      <c r="R741" s="584"/>
      <c r="S741" s="585" t="str">
        <f t="shared" si="47"/>
        <v/>
      </c>
      <c r="T741" s="586"/>
      <c r="U741" s="587" t="str">
        <f t="shared" si="51"/>
        <v/>
      </c>
      <c r="V741" s="648"/>
      <c r="W741" s="746"/>
    </row>
    <row r="742" spans="2:23" ht="13.5" customHeight="1" x14ac:dyDescent="0.25">
      <c r="B742" s="401"/>
      <c r="D742" s="416">
        <f t="shared" si="53"/>
        <v>733</v>
      </c>
      <c r="E742" s="534"/>
      <c r="F742" s="534"/>
      <c r="G742" s="534"/>
      <c r="H742" s="479"/>
      <c r="I742" s="479"/>
      <c r="J742" s="479"/>
      <c r="K742" s="474"/>
      <c r="L742" s="899"/>
      <c r="M742" s="272"/>
      <c r="N742" s="826" t="str">
        <f t="shared" si="52"/>
        <v/>
      </c>
      <c r="O742" s="458"/>
      <c r="P742" s="534"/>
      <c r="Q742" s="479"/>
      <c r="R742" s="584"/>
      <c r="S742" s="585" t="str">
        <f t="shared" si="47"/>
        <v/>
      </c>
      <c r="T742" s="586"/>
      <c r="U742" s="587" t="str">
        <f t="shared" si="51"/>
        <v/>
      </c>
      <c r="V742" s="648"/>
      <c r="W742" s="746"/>
    </row>
    <row r="743" spans="2:23" ht="13.5" customHeight="1" x14ac:dyDescent="0.25">
      <c r="B743" s="401"/>
      <c r="D743" s="416">
        <f t="shared" si="53"/>
        <v>734</v>
      </c>
      <c r="E743" s="534"/>
      <c r="F743" s="534"/>
      <c r="G743" s="534"/>
      <c r="H743" s="479"/>
      <c r="I743" s="479"/>
      <c r="J743" s="479"/>
      <c r="K743" s="474"/>
      <c r="L743" s="899"/>
      <c r="M743" s="272"/>
      <c r="N743" s="826" t="str">
        <f t="shared" si="52"/>
        <v/>
      </c>
      <c r="O743" s="458"/>
      <c r="P743" s="534"/>
      <c r="Q743" s="479"/>
      <c r="R743" s="584"/>
      <c r="S743" s="585" t="str">
        <f t="shared" si="47"/>
        <v/>
      </c>
      <c r="T743" s="586"/>
      <c r="U743" s="587" t="str">
        <f t="shared" si="51"/>
        <v/>
      </c>
      <c r="V743" s="648"/>
      <c r="W743" s="746"/>
    </row>
    <row r="744" spans="2:23" ht="13.5" customHeight="1" x14ac:dyDescent="0.25">
      <c r="B744" s="401"/>
      <c r="D744" s="416">
        <f t="shared" si="53"/>
        <v>735</v>
      </c>
      <c r="E744" s="534"/>
      <c r="F744" s="534"/>
      <c r="G744" s="534"/>
      <c r="H744" s="479"/>
      <c r="I744" s="479"/>
      <c r="J744" s="479"/>
      <c r="K744" s="474"/>
      <c r="L744" s="899"/>
      <c r="M744" s="272"/>
      <c r="N744" s="826" t="str">
        <f t="shared" si="52"/>
        <v/>
      </c>
      <c r="O744" s="458"/>
      <c r="P744" s="534"/>
      <c r="Q744" s="479"/>
      <c r="R744" s="584"/>
      <c r="S744" s="585" t="str">
        <f t="shared" si="47"/>
        <v/>
      </c>
      <c r="T744" s="586"/>
      <c r="U744" s="587" t="str">
        <f t="shared" si="51"/>
        <v/>
      </c>
      <c r="V744" s="648"/>
      <c r="W744" s="746"/>
    </row>
    <row r="745" spans="2:23" ht="13.5" customHeight="1" x14ac:dyDescent="0.25">
      <c r="B745" s="401"/>
      <c r="D745" s="416">
        <f t="shared" si="53"/>
        <v>736</v>
      </c>
      <c r="E745" s="534"/>
      <c r="F745" s="534"/>
      <c r="G745" s="534"/>
      <c r="H745" s="479"/>
      <c r="I745" s="479"/>
      <c r="J745" s="479"/>
      <c r="K745" s="474"/>
      <c r="L745" s="899"/>
      <c r="M745" s="272"/>
      <c r="N745" s="826" t="str">
        <f t="shared" si="52"/>
        <v/>
      </c>
      <c r="O745" s="458"/>
      <c r="P745" s="534"/>
      <c r="Q745" s="479"/>
      <c r="R745" s="584"/>
      <c r="S745" s="585" t="str">
        <f t="shared" si="47"/>
        <v/>
      </c>
      <c r="T745" s="586"/>
      <c r="U745" s="587" t="str">
        <f t="shared" si="51"/>
        <v/>
      </c>
      <c r="V745" s="648"/>
      <c r="W745" s="746"/>
    </row>
    <row r="746" spans="2:23" ht="13.5" customHeight="1" x14ac:dyDescent="0.25">
      <c r="B746" s="401"/>
      <c r="D746" s="416">
        <f t="shared" si="53"/>
        <v>737</v>
      </c>
      <c r="E746" s="534"/>
      <c r="F746" s="534"/>
      <c r="G746" s="534"/>
      <c r="H746" s="479"/>
      <c r="I746" s="479"/>
      <c r="J746" s="479"/>
      <c r="K746" s="474"/>
      <c r="L746" s="899"/>
      <c r="M746" s="272"/>
      <c r="N746" s="826" t="str">
        <f t="shared" si="52"/>
        <v/>
      </c>
      <c r="O746" s="458"/>
      <c r="P746" s="534"/>
      <c r="Q746" s="479"/>
      <c r="R746" s="584"/>
      <c r="S746" s="585" t="str">
        <f t="shared" si="47"/>
        <v/>
      </c>
      <c r="T746" s="586"/>
      <c r="U746" s="587" t="str">
        <f t="shared" si="51"/>
        <v/>
      </c>
      <c r="V746" s="648"/>
      <c r="W746" s="746"/>
    </row>
    <row r="747" spans="2:23" ht="13.5" customHeight="1" x14ac:dyDescent="0.25">
      <c r="B747" s="401"/>
      <c r="D747" s="416">
        <f t="shared" si="53"/>
        <v>738</v>
      </c>
      <c r="E747" s="534"/>
      <c r="F747" s="534"/>
      <c r="G747" s="534"/>
      <c r="H747" s="479"/>
      <c r="I747" s="479"/>
      <c r="J747" s="479"/>
      <c r="K747" s="474"/>
      <c r="L747" s="899"/>
      <c r="M747" s="272"/>
      <c r="N747" s="826" t="str">
        <f t="shared" si="52"/>
        <v/>
      </c>
      <c r="O747" s="458"/>
      <c r="P747" s="534"/>
      <c r="Q747" s="479"/>
      <c r="R747" s="584"/>
      <c r="S747" s="585" t="str">
        <f t="shared" si="47"/>
        <v/>
      </c>
      <c r="T747" s="586"/>
      <c r="U747" s="587" t="str">
        <f t="shared" si="51"/>
        <v/>
      </c>
      <c r="V747" s="648"/>
      <c r="W747" s="746"/>
    </row>
    <row r="748" spans="2:23" ht="13.5" customHeight="1" x14ac:dyDescent="0.25">
      <c r="B748" s="401"/>
      <c r="D748" s="416">
        <f t="shared" si="53"/>
        <v>739</v>
      </c>
      <c r="E748" s="534"/>
      <c r="F748" s="534"/>
      <c r="G748" s="534"/>
      <c r="H748" s="479"/>
      <c r="I748" s="479"/>
      <c r="J748" s="479"/>
      <c r="K748" s="474"/>
      <c r="L748" s="899"/>
      <c r="M748" s="272"/>
      <c r="N748" s="826" t="str">
        <f t="shared" si="52"/>
        <v/>
      </c>
      <c r="O748" s="458"/>
      <c r="P748" s="534"/>
      <c r="Q748" s="479"/>
      <c r="R748" s="584"/>
      <c r="S748" s="585" t="str">
        <f t="shared" si="47"/>
        <v/>
      </c>
      <c r="T748" s="586"/>
      <c r="U748" s="587" t="str">
        <f t="shared" si="51"/>
        <v/>
      </c>
      <c r="V748" s="648"/>
      <c r="W748" s="746"/>
    </row>
    <row r="749" spans="2:23" ht="13.5" customHeight="1" x14ac:dyDescent="0.25">
      <c r="B749" s="401"/>
      <c r="D749" s="416">
        <f t="shared" si="53"/>
        <v>740</v>
      </c>
      <c r="E749" s="534"/>
      <c r="F749" s="534"/>
      <c r="G749" s="534"/>
      <c r="H749" s="479"/>
      <c r="I749" s="479"/>
      <c r="J749" s="479"/>
      <c r="K749" s="474"/>
      <c r="L749" s="899"/>
      <c r="M749" s="272"/>
      <c r="N749" s="826" t="str">
        <f t="shared" si="52"/>
        <v/>
      </c>
      <c r="O749" s="458"/>
      <c r="P749" s="534"/>
      <c r="Q749" s="479"/>
      <c r="R749" s="584"/>
      <c r="S749" s="585" t="str">
        <f t="shared" si="47"/>
        <v/>
      </c>
      <c r="T749" s="586"/>
      <c r="U749" s="587" t="str">
        <f t="shared" si="51"/>
        <v/>
      </c>
      <c r="V749" s="648"/>
      <c r="W749" s="746"/>
    </row>
    <row r="750" spans="2:23" ht="13.5" customHeight="1" x14ac:dyDescent="0.25">
      <c r="B750" s="401"/>
      <c r="D750" s="416">
        <f t="shared" si="53"/>
        <v>741</v>
      </c>
      <c r="E750" s="534"/>
      <c r="F750" s="534"/>
      <c r="G750" s="534"/>
      <c r="H750" s="479"/>
      <c r="I750" s="479"/>
      <c r="J750" s="479"/>
      <c r="K750" s="474"/>
      <c r="L750" s="899"/>
      <c r="M750" s="272"/>
      <c r="N750" s="826" t="str">
        <f t="shared" si="52"/>
        <v/>
      </c>
      <c r="O750" s="458"/>
      <c r="P750" s="534"/>
      <c r="Q750" s="479"/>
      <c r="R750" s="584"/>
      <c r="S750" s="585" t="str">
        <f t="shared" si="47"/>
        <v/>
      </c>
      <c r="T750" s="586"/>
      <c r="U750" s="587" t="str">
        <f t="shared" si="51"/>
        <v/>
      </c>
      <c r="V750" s="648"/>
      <c r="W750" s="746"/>
    </row>
    <row r="751" spans="2:23" ht="13.5" customHeight="1" x14ac:dyDescent="0.25">
      <c r="B751" s="401"/>
      <c r="D751" s="416">
        <f t="shared" si="53"/>
        <v>742</v>
      </c>
      <c r="E751" s="534"/>
      <c r="F751" s="534"/>
      <c r="G751" s="534"/>
      <c r="H751" s="479"/>
      <c r="I751" s="479"/>
      <c r="J751" s="479"/>
      <c r="K751" s="474"/>
      <c r="L751" s="899"/>
      <c r="M751" s="272"/>
      <c r="N751" s="826" t="str">
        <f t="shared" si="52"/>
        <v/>
      </c>
      <c r="O751" s="458"/>
      <c r="P751" s="534"/>
      <c r="Q751" s="479"/>
      <c r="R751" s="584"/>
      <c r="S751" s="585" t="str">
        <f t="shared" si="47"/>
        <v/>
      </c>
      <c r="T751" s="586"/>
      <c r="U751" s="587" t="str">
        <f t="shared" si="51"/>
        <v/>
      </c>
      <c r="V751" s="648"/>
      <c r="W751" s="746"/>
    </row>
    <row r="752" spans="2:23" ht="13.5" customHeight="1" x14ac:dyDescent="0.25">
      <c r="B752" s="401"/>
      <c r="D752" s="416">
        <f t="shared" si="53"/>
        <v>743</v>
      </c>
      <c r="E752" s="534"/>
      <c r="F752" s="534"/>
      <c r="G752" s="534"/>
      <c r="H752" s="479"/>
      <c r="I752" s="479"/>
      <c r="J752" s="479"/>
      <c r="K752" s="474"/>
      <c r="L752" s="899"/>
      <c r="M752" s="272"/>
      <c r="N752" s="826" t="str">
        <f t="shared" si="52"/>
        <v/>
      </c>
      <c r="O752" s="458"/>
      <c r="P752" s="534"/>
      <c r="Q752" s="479"/>
      <c r="R752" s="584"/>
      <c r="S752" s="585" t="str">
        <f t="shared" si="47"/>
        <v/>
      </c>
      <c r="T752" s="586"/>
      <c r="U752" s="587" t="str">
        <f t="shared" si="51"/>
        <v/>
      </c>
      <c r="V752" s="648"/>
      <c r="W752" s="746"/>
    </row>
    <row r="753" spans="2:38" ht="13.5" customHeight="1" x14ac:dyDescent="0.25">
      <c r="B753" s="401"/>
      <c r="D753" s="416">
        <f t="shared" si="53"/>
        <v>744</v>
      </c>
      <c r="E753" s="534"/>
      <c r="F753" s="534"/>
      <c r="G753" s="534"/>
      <c r="H753" s="479"/>
      <c r="I753" s="479"/>
      <c r="J753" s="479"/>
      <c r="K753" s="474"/>
      <c r="L753" s="899"/>
      <c r="M753" s="272"/>
      <c r="N753" s="826" t="str">
        <f t="shared" si="52"/>
        <v/>
      </c>
      <c r="O753" s="458"/>
      <c r="P753" s="534"/>
      <c r="Q753" s="479"/>
      <c r="R753" s="584"/>
      <c r="S753" s="585" t="str">
        <f t="shared" si="47"/>
        <v/>
      </c>
      <c r="T753" s="586"/>
      <c r="U753" s="587" t="str">
        <f t="shared" si="51"/>
        <v/>
      </c>
      <c r="V753" s="648"/>
      <c r="W753" s="746"/>
    </row>
    <row r="754" spans="2:38" ht="13.5" customHeight="1" x14ac:dyDescent="0.25">
      <c r="B754" s="401"/>
      <c r="D754" s="416">
        <f t="shared" si="53"/>
        <v>745</v>
      </c>
      <c r="E754" s="534"/>
      <c r="F754" s="534"/>
      <c r="G754" s="534"/>
      <c r="H754" s="479"/>
      <c r="I754" s="479"/>
      <c r="J754" s="479"/>
      <c r="K754" s="474"/>
      <c r="L754" s="899"/>
      <c r="M754" s="272"/>
      <c r="N754" s="826" t="str">
        <f t="shared" si="52"/>
        <v/>
      </c>
      <c r="O754" s="458"/>
      <c r="P754" s="534"/>
      <c r="Q754" s="479"/>
      <c r="R754" s="584"/>
      <c r="S754" s="585" t="str">
        <f t="shared" si="47"/>
        <v/>
      </c>
      <c r="T754" s="586"/>
      <c r="U754" s="587" t="str">
        <f t="shared" si="51"/>
        <v/>
      </c>
      <c r="V754" s="648"/>
      <c r="W754" s="746"/>
    </row>
    <row r="755" spans="2:38" ht="13.5" customHeight="1" x14ac:dyDescent="0.25">
      <c r="B755" s="401"/>
      <c r="D755" s="416">
        <f t="shared" si="53"/>
        <v>746</v>
      </c>
      <c r="E755" s="534"/>
      <c r="F755" s="534"/>
      <c r="G755" s="534"/>
      <c r="H755" s="479"/>
      <c r="I755" s="479"/>
      <c r="J755" s="479"/>
      <c r="K755" s="474"/>
      <c r="L755" s="899"/>
      <c r="M755" s="272"/>
      <c r="N755" s="826" t="str">
        <f t="shared" si="52"/>
        <v/>
      </c>
      <c r="O755" s="458"/>
      <c r="P755" s="534"/>
      <c r="Q755" s="479"/>
      <c r="R755" s="584"/>
      <c r="S755" s="585" t="str">
        <f t="shared" si="47"/>
        <v/>
      </c>
      <c r="T755" s="586"/>
      <c r="U755" s="587" t="str">
        <f t="shared" si="51"/>
        <v/>
      </c>
      <c r="V755" s="648"/>
      <c r="W755" s="746"/>
    </row>
    <row r="756" spans="2:38" ht="13.5" customHeight="1" x14ac:dyDescent="0.25">
      <c r="B756" s="401"/>
      <c r="D756" s="416">
        <f t="shared" si="53"/>
        <v>747</v>
      </c>
      <c r="E756" s="534"/>
      <c r="F756" s="534"/>
      <c r="G756" s="534"/>
      <c r="H756" s="479"/>
      <c r="I756" s="479"/>
      <c r="J756" s="479"/>
      <c r="K756" s="474"/>
      <c r="L756" s="899"/>
      <c r="M756" s="272"/>
      <c r="N756" s="826" t="str">
        <f t="shared" si="52"/>
        <v/>
      </c>
      <c r="O756" s="458"/>
      <c r="P756" s="534"/>
      <c r="Q756" s="479"/>
      <c r="R756" s="584"/>
      <c r="S756" s="585" t="str">
        <f t="shared" si="47"/>
        <v/>
      </c>
      <c r="T756" s="586"/>
      <c r="U756" s="587" t="str">
        <f t="shared" si="51"/>
        <v/>
      </c>
      <c r="V756" s="648"/>
      <c r="W756" s="746"/>
    </row>
    <row r="757" spans="2:38" ht="13.5" customHeight="1" x14ac:dyDescent="0.25">
      <c r="B757" s="401"/>
      <c r="D757" s="416">
        <f t="shared" si="53"/>
        <v>748</v>
      </c>
      <c r="E757" s="534"/>
      <c r="F757" s="534"/>
      <c r="G757" s="534"/>
      <c r="H757" s="479"/>
      <c r="I757" s="479"/>
      <c r="J757" s="479"/>
      <c r="K757" s="474"/>
      <c r="L757" s="899"/>
      <c r="M757" s="272"/>
      <c r="N757" s="826" t="str">
        <f t="shared" si="52"/>
        <v/>
      </c>
      <c r="O757" s="458"/>
      <c r="P757" s="534"/>
      <c r="Q757" s="479"/>
      <c r="R757" s="584"/>
      <c r="S757" s="585" t="str">
        <f t="shared" si="47"/>
        <v/>
      </c>
      <c r="T757" s="586"/>
      <c r="U757" s="587" t="str">
        <f t="shared" si="51"/>
        <v/>
      </c>
      <c r="V757" s="648"/>
      <c r="W757" s="746"/>
    </row>
    <row r="758" spans="2:38" ht="13.5" customHeight="1" x14ac:dyDescent="0.25">
      <c r="B758" s="401"/>
      <c r="D758" s="416">
        <f t="shared" si="53"/>
        <v>749</v>
      </c>
      <c r="E758" s="534"/>
      <c r="F758" s="534"/>
      <c r="G758" s="534"/>
      <c r="H758" s="479"/>
      <c r="I758" s="479"/>
      <c r="J758" s="479"/>
      <c r="K758" s="474"/>
      <c r="L758" s="899"/>
      <c r="M758" s="272"/>
      <c r="N758" s="826" t="str">
        <f t="shared" si="52"/>
        <v/>
      </c>
      <c r="O758" s="458"/>
      <c r="P758" s="534"/>
      <c r="Q758" s="479"/>
      <c r="R758" s="584"/>
      <c r="S758" s="585" t="str">
        <f t="shared" si="47"/>
        <v/>
      </c>
      <c r="T758" s="586"/>
      <c r="U758" s="587" t="str">
        <f t="shared" si="51"/>
        <v/>
      </c>
      <c r="V758" s="648"/>
      <c r="W758" s="746"/>
    </row>
    <row r="759" spans="2:38" ht="13.5" customHeight="1" x14ac:dyDescent="0.25">
      <c r="B759" s="401"/>
      <c r="D759" s="416">
        <f t="shared" si="53"/>
        <v>750</v>
      </c>
      <c r="E759" s="534"/>
      <c r="F759" s="534"/>
      <c r="G759" s="534"/>
      <c r="H759" s="479"/>
      <c r="I759" s="479"/>
      <c r="J759" s="479"/>
      <c r="K759" s="474"/>
      <c r="L759" s="899"/>
      <c r="M759" s="272"/>
      <c r="N759" s="826" t="str">
        <f t="shared" si="52"/>
        <v/>
      </c>
      <c r="O759" s="458"/>
      <c r="P759" s="534"/>
      <c r="Q759" s="479"/>
      <c r="R759" s="584"/>
      <c r="S759" s="585" t="str">
        <f t="shared" si="47"/>
        <v/>
      </c>
      <c r="T759" s="586"/>
      <c r="U759" s="587" t="str">
        <f t="shared" si="51"/>
        <v/>
      </c>
      <c r="V759" s="648"/>
      <c r="W759" s="746"/>
    </row>
    <row r="760" spans="2:38" ht="13.5" customHeight="1" x14ac:dyDescent="0.25">
      <c r="B760" s="401"/>
      <c r="D760" s="416">
        <f>D759+1</f>
        <v>751</v>
      </c>
      <c r="E760" s="534"/>
      <c r="F760" s="534"/>
      <c r="G760" s="534"/>
      <c r="H760" s="479"/>
      <c r="I760" s="479"/>
      <c r="J760" s="479"/>
      <c r="K760" s="474"/>
      <c r="L760" s="899"/>
      <c r="M760" s="272"/>
      <c r="N760" s="826" t="str">
        <f t="shared" si="52"/>
        <v/>
      </c>
      <c r="O760" s="458"/>
      <c r="P760" s="534"/>
      <c r="Q760" s="479"/>
      <c r="R760" s="584"/>
      <c r="S760" s="585" t="str">
        <f t="shared" si="47"/>
        <v/>
      </c>
      <c r="T760" s="586"/>
      <c r="U760" s="587" t="str">
        <f t="shared" si="51"/>
        <v/>
      </c>
      <c r="V760" s="648"/>
      <c r="W760" s="746"/>
      <c r="AL760" s="562"/>
    </row>
    <row r="761" spans="2:38" ht="13.5" customHeight="1" x14ac:dyDescent="0.25">
      <c r="B761" s="401"/>
      <c r="D761" s="416">
        <f t="shared" ref="D761:D789" si="54">D760+1</f>
        <v>752</v>
      </c>
      <c r="E761" s="534"/>
      <c r="F761" s="534"/>
      <c r="G761" s="534"/>
      <c r="H761" s="479"/>
      <c r="I761" s="479"/>
      <c r="J761" s="479"/>
      <c r="K761" s="474"/>
      <c r="L761" s="899"/>
      <c r="M761" s="272"/>
      <c r="N761" s="826" t="str">
        <f t="shared" si="52"/>
        <v/>
      </c>
      <c r="O761" s="458"/>
      <c r="P761" s="534"/>
      <c r="Q761" s="479"/>
      <c r="R761" s="584"/>
      <c r="S761" s="585" t="str">
        <f t="shared" si="47"/>
        <v/>
      </c>
      <c r="T761" s="586"/>
      <c r="U761" s="587" t="str">
        <f t="shared" si="51"/>
        <v/>
      </c>
      <c r="V761" s="648"/>
      <c r="W761" s="746"/>
    </row>
    <row r="762" spans="2:38" ht="13.5" customHeight="1" x14ac:dyDescent="0.25">
      <c r="B762" s="401"/>
      <c r="D762" s="416">
        <f t="shared" si="54"/>
        <v>753</v>
      </c>
      <c r="E762" s="534"/>
      <c r="F762" s="534"/>
      <c r="G762" s="534"/>
      <c r="H762" s="479"/>
      <c r="I762" s="479"/>
      <c r="J762" s="479"/>
      <c r="K762" s="474"/>
      <c r="L762" s="899"/>
      <c r="M762" s="272"/>
      <c r="N762" s="826" t="str">
        <f t="shared" si="52"/>
        <v/>
      </c>
      <c r="O762" s="458"/>
      <c r="P762" s="534"/>
      <c r="Q762" s="479"/>
      <c r="R762" s="584"/>
      <c r="S762" s="585" t="str">
        <f t="shared" si="47"/>
        <v/>
      </c>
      <c r="T762" s="586"/>
      <c r="U762" s="587" t="str">
        <f t="shared" si="51"/>
        <v/>
      </c>
      <c r="V762" s="648"/>
      <c r="W762" s="746"/>
    </row>
    <row r="763" spans="2:38" ht="13.5" customHeight="1" x14ac:dyDescent="0.25">
      <c r="B763" s="401"/>
      <c r="D763" s="416">
        <f t="shared" si="54"/>
        <v>754</v>
      </c>
      <c r="E763" s="534"/>
      <c r="F763" s="534"/>
      <c r="G763" s="534"/>
      <c r="H763" s="479"/>
      <c r="I763" s="479"/>
      <c r="J763" s="479"/>
      <c r="K763" s="474"/>
      <c r="L763" s="899"/>
      <c r="M763" s="272"/>
      <c r="N763" s="826" t="str">
        <f t="shared" si="52"/>
        <v/>
      </c>
      <c r="O763" s="458"/>
      <c r="P763" s="534"/>
      <c r="Q763" s="479"/>
      <c r="R763" s="584"/>
      <c r="S763" s="585" t="str">
        <f t="shared" si="47"/>
        <v/>
      </c>
      <c r="T763" s="586"/>
      <c r="U763" s="587" t="str">
        <f t="shared" si="51"/>
        <v/>
      </c>
      <c r="V763" s="648"/>
      <c r="W763" s="746"/>
    </row>
    <row r="764" spans="2:38" ht="13.5" customHeight="1" x14ac:dyDescent="0.25">
      <c r="B764" s="401"/>
      <c r="D764" s="416">
        <f t="shared" si="54"/>
        <v>755</v>
      </c>
      <c r="E764" s="534"/>
      <c r="F764" s="534"/>
      <c r="G764" s="534"/>
      <c r="H764" s="479"/>
      <c r="I764" s="479"/>
      <c r="J764" s="479"/>
      <c r="K764" s="474"/>
      <c r="L764" s="899"/>
      <c r="M764" s="272"/>
      <c r="N764" s="826" t="str">
        <f t="shared" si="52"/>
        <v/>
      </c>
      <c r="O764" s="458"/>
      <c r="P764" s="534"/>
      <c r="Q764" s="479"/>
      <c r="R764" s="584"/>
      <c r="S764" s="585" t="str">
        <f t="shared" si="47"/>
        <v/>
      </c>
      <c r="T764" s="586"/>
      <c r="U764" s="587" t="str">
        <f t="shared" ref="U764:U827" si="55">IF(T764="",S764,T764)</f>
        <v/>
      </c>
      <c r="V764" s="648"/>
      <c r="W764" s="746"/>
    </row>
    <row r="765" spans="2:38" ht="13.5" customHeight="1" x14ac:dyDescent="0.25">
      <c r="B765" s="401"/>
      <c r="D765" s="416">
        <f t="shared" si="54"/>
        <v>756</v>
      </c>
      <c r="E765" s="534"/>
      <c r="F765" s="534"/>
      <c r="G765" s="534"/>
      <c r="H765" s="479"/>
      <c r="I765" s="479"/>
      <c r="J765" s="479"/>
      <c r="K765" s="474"/>
      <c r="L765" s="899"/>
      <c r="M765" s="272"/>
      <c r="N765" s="826" t="str">
        <f t="shared" si="52"/>
        <v/>
      </c>
      <c r="O765" s="458"/>
      <c r="P765" s="534"/>
      <c r="Q765" s="479"/>
      <c r="R765" s="584"/>
      <c r="S765" s="585" t="str">
        <f t="shared" si="47"/>
        <v/>
      </c>
      <c r="T765" s="586"/>
      <c r="U765" s="587" t="str">
        <f t="shared" si="55"/>
        <v/>
      </c>
      <c r="V765" s="648"/>
      <c r="W765" s="746"/>
    </row>
    <row r="766" spans="2:38" ht="13.5" customHeight="1" x14ac:dyDescent="0.25">
      <c r="B766" s="401"/>
      <c r="D766" s="416">
        <f t="shared" si="54"/>
        <v>757</v>
      </c>
      <c r="E766" s="534"/>
      <c r="F766" s="534"/>
      <c r="G766" s="534"/>
      <c r="H766" s="479"/>
      <c r="I766" s="479"/>
      <c r="J766" s="479"/>
      <c r="K766" s="474"/>
      <c r="L766" s="899"/>
      <c r="M766" s="272"/>
      <c r="N766" s="826" t="str">
        <f t="shared" si="52"/>
        <v/>
      </c>
      <c r="O766" s="458"/>
      <c r="P766" s="534"/>
      <c r="Q766" s="479"/>
      <c r="R766" s="584"/>
      <c r="S766" s="585" t="str">
        <f t="shared" si="47"/>
        <v/>
      </c>
      <c r="T766" s="586"/>
      <c r="U766" s="587" t="str">
        <f t="shared" si="55"/>
        <v/>
      </c>
      <c r="V766" s="648"/>
      <c r="W766" s="746"/>
    </row>
    <row r="767" spans="2:38" ht="13.5" customHeight="1" x14ac:dyDescent="0.25">
      <c r="B767" s="401"/>
      <c r="D767" s="416">
        <f t="shared" si="54"/>
        <v>758</v>
      </c>
      <c r="E767" s="534"/>
      <c r="F767" s="534"/>
      <c r="G767" s="534"/>
      <c r="H767" s="479"/>
      <c r="I767" s="479"/>
      <c r="J767" s="479"/>
      <c r="K767" s="474"/>
      <c r="L767" s="899"/>
      <c r="M767" s="272"/>
      <c r="N767" s="826" t="str">
        <f t="shared" si="52"/>
        <v/>
      </c>
      <c r="O767" s="458"/>
      <c r="P767" s="534"/>
      <c r="Q767" s="479"/>
      <c r="R767" s="584"/>
      <c r="S767" s="585" t="str">
        <f t="shared" si="47"/>
        <v/>
      </c>
      <c r="T767" s="586"/>
      <c r="U767" s="587" t="str">
        <f t="shared" si="55"/>
        <v/>
      </c>
      <c r="V767" s="648"/>
      <c r="W767" s="746"/>
    </row>
    <row r="768" spans="2:38" ht="13.5" customHeight="1" x14ac:dyDescent="0.25">
      <c r="B768" s="401"/>
      <c r="D768" s="416">
        <f t="shared" si="54"/>
        <v>759</v>
      </c>
      <c r="E768" s="534"/>
      <c r="F768" s="534"/>
      <c r="G768" s="534"/>
      <c r="H768" s="479"/>
      <c r="I768" s="479"/>
      <c r="J768" s="479"/>
      <c r="K768" s="474"/>
      <c r="L768" s="899"/>
      <c r="M768" s="272"/>
      <c r="N768" s="826" t="str">
        <f t="shared" si="52"/>
        <v/>
      </c>
      <c r="O768" s="458"/>
      <c r="P768" s="534"/>
      <c r="Q768" s="479"/>
      <c r="R768" s="584"/>
      <c r="S768" s="585" t="str">
        <f t="shared" si="47"/>
        <v/>
      </c>
      <c r="T768" s="586"/>
      <c r="U768" s="587" t="str">
        <f t="shared" si="55"/>
        <v/>
      </c>
      <c r="V768" s="648"/>
      <c r="W768" s="746"/>
    </row>
    <row r="769" spans="2:23" ht="13.5" customHeight="1" x14ac:dyDescent="0.25">
      <c r="B769" s="401"/>
      <c r="D769" s="416">
        <f t="shared" si="54"/>
        <v>760</v>
      </c>
      <c r="E769" s="534"/>
      <c r="F769" s="534"/>
      <c r="G769" s="534"/>
      <c r="H769" s="479"/>
      <c r="I769" s="479"/>
      <c r="J769" s="479"/>
      <c r="K769" s="474"/>
      <c r="L769" s="899"/>
      <c r="M769" s="272"/>
      <c r="N769" s="826" t="str">
        <f t="shared" si="52"/>
        <v/>
      </c>
      <c r="O769" s="458"/>
      <c r="P769" s="534"/>
      <c r="Q769" s="479"/>
      <c r="R769" s="584"/>
      <c r="S769" s="585" t="str">
        <f t="shared" si="47"/>
        <v/>
      </c>
      <c r="T769" s="586"/>
      <c r="U769" s="587" t="str">
        <f t="shared" si="55"/>
        <v/>
      </c>
      <c r="V769" s="648"/>
      <c r="W769" s="746"/>
    </row>
    <row r="770" spans="2:23" ht="13.5" customHeight="1" x14ac:dyDescent="0.25">
      <c r="B770" s="401"/>
      <c r="D770" s="416">
        <f t="shared" si="54"/>
        <v>761</v>
      </c>
      <c r="E770" s="534"/>
      <c r="F770" s="534"/>
      <c r="G770" s="534"/>
      <c r="H770" s="479"/>
      <c r="I770" s="479"/>
      <c r="J770" s="479"/>
      <c r="K770" s="474"/>
      <c r="L770" s="899"/>
      <c r="M770" s="272"/>
      <c r="N770" s="826" t="str">
        <f t="shared" si="52"/>
        <v/>
      </c>
      <c r="O770" s="458"/>
      <c r="P770" s="903"/>
      <c r="Q770" s="479"/>
      <c r="R770" s="584"/>
      <c r="S770" s="585" t="str">
        <f t="shared" si="47"/>
        <v/>
      </c>
      <c r="T770" s="586"/>
      <c r="U770" s="587" t="str">
        <f t="shared" si="55"/>
        <v/>
      </c>
      <c r="V770" s="648"/>
      <c r="W770" s="746"/>
    </row>
    <row r="771" spans="2:23" ht="13.5" customHeight="1" x14ac:dyDescent="0.25">
      <c r="B771" s="401"/>
      <c r="D771" s="416">
        <f t="shared" si="54"/>
        <v>762</v>
      </c>
      <c r="E771" s="534"/>
      <c r="F771" s="534"/>
      <c r="G771" s="534"/>
      <c r="H771" s="479"/>
      <c r="I771" s="479"/>
      <c r="J771" s="479"/>
      <c r="K771" s="474"/>
      <c r="L771" s="899"/>
      <c r="M771" s="272"/>
      <c r="N771" s="826" t="str">
        <f t="shared" si="52"/>
        <v/>
      </c>
      <c r="O771" s="458"/>
      <c r="P771" s="534"/>
      <c r="Q771" s="479"/>
      <c r="R771" s="584"/>
      <c r="S771" s="585" t="str">
        <f t="shared" si="47"/>
        <v/>
      </c>
      <c r="T771" s="586"/>
      <c r="U771" s="587" t="str">
        <f t="shared" si="55"/>
        <v/>
      </c>
      <c r="V771" s="648"/>
      <c r="W771" s="746"/>
    </row>
    <row r="772" spans="2:23" ht="13.5" customHeight="1" x14ac:dyDescent="0.25">
      <c r="B772" s="401"/>
      <c r="D772" s="416">
        <f t="shared" si="54"/>
        <v>763</v>
      </c>
      <c r="E772" s="534"/>
      <c r="F772" s="534"/>
      <c r="G772" s="534"/>
      <c r="H772" s="479"/>
      <c r="I772" s="479"/>
      <c r="J772" s="479"/>
      <c r="K772" s="474"/>
      <c r="L772" s="899"/>
      <c r="M772" s="272"/>
      <c r="N772" s="826" t="str">
        <f t="shared" si="52"/>
        <v/>
      </c>
      <c r="O772" s="458"/>
      <c r="P772" s="534"/>
      <c r="Q772" s="479"/>
      <c r="R772" s="584"/>
      <c r="S772" s="585" t="str">
        <f t="shared" si="47"/>
        <v/>
      </c>
      <c r="T772" s="586"/>
      <c r="U772" s="587" t="str">
        <f t="shared" si="55"/>
        <v/>
      </c>
      <c r="V772" s="648"/>
      <c r="W772" s="746"/>
    </row>
    <row r="773" spans="2:23" ht="13.5" customHeight="1" x14ac:dyDescent="0.25">
      <c r="B773" s="401"/>
      <c r="D773" s="416">
        <f t="shared" si="54"/>
        <v>764</v>
      </c>
      <c r="E773" s="534"/>
      <c r="F773" s="534"/>
      <c r="G773" s="534"/>
      <c r="H773" s="479"/>
      <c r="I773" s="479"/>
      <c r="J773" s="479"/>
      <c r="K773" s="474"/>
      <c r="L773" s="899"/>
      <c r="M773" s="272"/>
      <c r="N773" s="826" t="str">
        <f t="shared" si="52"/>
        <v/>
      </c>
      <c r="O773" s="458"/>
      <c r="P773" s="534"/>
      <c r="Q773" s="479"/>
      <c r="R773" s="584"/>
      <c r="S773" s="585" t="str">
        <f t="shared" si="47"/>
        <v/>
      </c>
      <c r="T773" s="586"/>
      <c r="U773" s="587" t="str">
        <f t="shared" si="55"/>
        <v/>
      </c>
      <c r="V773" s="648"/>
      <c r="W773" s="746"/>
    </row>
    <row r="774" spans="2:23" ht="13.5" customHeight="1" x14ac:dyDescent="0.25">
      <c r="B774" s="401"/>
      <c r="D774" s="416">
        <f t="shared" si="54"/>
        <v>765</v>
      </c>
      <c r="E774" s="534"/>
      <c r="F774" s="534"/>
      <c r="G774" s="534"/>
      <c r="H774" s="479"/>
      <c r="I774" s="479"/>
      <c r="J774" s="479"/>
      <c r="K774" s="474"/>
      <c r="L774" s="899"/>
      <c r="M774" s="272"/>
      <c r="N774" s="826" t="str">
        <f t="shared" si="52"/>
        <v/>
      </c>
      <c r="O774" s="458"/>
      <c r="P774" s="534"/>
      <c r="Q774" s="479"/>
      <c r="R774" s="584"/>
      <c r="S774" s="585" t="str">
        <f t="shared" si="47"/>
        <v/>
      </c>
      <c r="T774" s="586"/>
      <c r="U774" s="587" t="str">
        <f t="shared" si="55"/>
        <v/>
      </c>
      <c r="V774" s="648"/>
      <c r="W774" s="746"/>
    </row>
    <row r="775" spans="2:23" ht="13.5" customHeight="1" x14ac:dyDescent="0.25">
      <c r="B775" s="401"/>
      <c r="D775" s="416">
        <f t="shared" si="54"/>
        <v>766</v>
      </c>
      <c r="E775" s="534"/>
      <c r="F775" s="534"/>
      <c r="G775" s="534"/>
      <c r="H775" s="479"/>
      <c r="I775" s="479"/>
      <c r="J775" s="479"/>
      <c r="K775" s="474"/>
      <c r="L775" s="899"/>
      <c r="M775" s="272"/>
      <c r="N775" s="826" t="str">
        <f t="shared" si="52"/>
        <v/>
      </c>
      <c r="O775" s="458"/>
      <c r="P775" s="534"/>
      <c r="Q775" s="479"/>
      <c r="R775" s="584"/>
      <c r="S775" s="585" t="str">
        <f t="shared" si="47"/>
        <v/>
      </c>
      <c r="T775" s="586"/>
      <c r="U775" s="587" t="str">
        <f t="shared" si="55"/>
        <v/>
      </c>
      <c r="V775" s="648"/>
      <c r="W775" s="746"/>
    </row>
    <row r="776" spans="2:23" ht="13.5" customHeight="1" x14ac:dyDescent="0.25">
      <c r="B776" s="401"/>
      <c r="D776" s="416">
        <f t="shared" si="54"/>
        <v>767</v>
      </c>
      <c r="E776" s="534"/>
      <c r="F776" s="534"/>
      <c r="G776" s="534"/>
      <c r="H776" s="479"/>
      <c r="I776" s="479"/>
      <c r="J776" s="479"/>
      <c r="K776" s="474"/>
      <c r="L776" s="899"/>
      <c r="M776" s="272"/>
      <c r="N776" s="826" t="str">
        <f t="shared" si="52"/>
        <v/>
      </c>
      <c r="O776" s="458"/>
      <c r="P776" s="534"/>
      <c r="Q776" s="479"/>
      <c r="R776" s="584"/>
      <c r="S776" s="585" t="str">
        <f t="shared" si="47"/>
        <v/>
      </c>
      <c r="T776" s="586"/>
      <c r="U776" s="587" t="str">
        <f t="shared" si="55"/>
        <v/>
      </c>
      <c r="V776" s="648"/>
      <c r="W776" s="746"/>
    </row>
    <row r="777" spans="2:23" ht="13.5" customHeight="1" x14ac:dyDescent="0.25">
      <c r="B777" s="401"/>
      <c r="D777" s="416">
        <f t="shared" si="54"/>
        <v>768</v>
      </c>
      <c r="E777" s="534"/>
      <c r="F777" s="534"/>
      <c r="G777" s="534"/>
      <c r="H777" s="479"/>
      <c r="I777" s="479"/>
      <c r="J777" s="479"/>
      <c r="K777" s="474"/>
      <c r="L777" s="899"/>
      <c r="M777" s="272"/>
      <c r="N777" s="826" t="str">
        <f t="shared" si="52"/>
        <v/>
      </c>
      <c r="O777" s="458"/>
      <c r="P777" s="534"/>
      <c r="Q777" s="479"/>
      <c r="R777" s="584"/>
      <c r="S777" s="585" t="str">
        <f t="shared" si="47"/>
        <v/>
      </c>
      <c r="T777" s="586"/>
      <c r="U777" s="587" t="str">
        <f t="shared" si="55"/>
        <v/>
      </c>
      <c r="V777" s="648"/>
      <c r="W777" s="746"/>
    </row>
    <row r="778" spans="2:23" ht="13.5" customHeight="1" x14ac:dyDescent="0.25">
      <c r="B778" s="401"/>
      <c r="D778" s="416">
        <f t="shared" si="54"/>
        <v>769</v>
      </c>
      <c r="E778" s="534"/>
      <c r="F778" s="534"/>
      <c r="G778" s="534"/>
      <c r="H778" s="479"/>
      <c r="I778" s="479"/>
      <c r="J778" s="479"/>
      <c r="K778" s="474"/>
      <c r="L778" s="899"/>
      <c r="M778" s="272"/>
      <c r="N778" s="826" t="str">
        <f t="shared" si="52"/>
        <v/>
      </c>
      <c r="O778" s="458"/>
      <c r="P778" s="534"/>
      <c r="Q778" s="479"/>
      <c r="R778" s="584"/>
      <c r="S778" s="585" t="str">
        <f t="shared" si="47"/>
        <v/>
      </c>
      <c r="T778" s="586"/>
      <c r="U778" s="587" t="str">
        <f t="shared" si="55"/>
        <v/>
      </c>
      <c r="V778" s="648"/>
      <c r="W778" s="746"/>
    </row>
    <row r="779" spans="2:23" ht="13.5" customHeight="1" x14ac:dyDescent="0.25">
      <c r="B779" s="401"/>
      <c r="D779" s="416">
        <f t="shared" si="54"/>
        <v>770</v>
      </c>
      <c r="E779" s="534"/>
      <c r="F779" s="534"/>
      <c r="G779" s="534"/>
      <c r="H779" s="479"/>
      <c r="I779" s="479"/>
      <c r="J779" s="479"/>
      <c r="K779" s="474"/>
      <c r="L779" s="899"/>
      <c r="M779" s="272"/>
      <c r="N779" s="826" t="str">
        <f t="shared" ref="N779:N842" si="56">IF(M779="","",IF(HLOOKUP(M779,$AA$4:$AO$6,$Z$6+1,FALSE)&lt;0.8,0,HLOOKUP(M779,$AA$4:$AO$6,$Z$6+1,FALSE)))</f>
        <v/>
      </c>
      <c r="O779" s="458"/>
      <c r="P779" s="534"/>
      <c r="Q779" s="479"/>
      <c r="R779" s="584"/>
      <c r="S779" s="585" t="str">
        <f t="shared" si="47"/>
        <v/>
      </c>
      <c r="T779" s="586"/>
      <c r="U779" s="587" t="str">
        <f t="shared" si="55"/>
        <v/>
      </c>
      <c r="V779" s="648"/>
      <c r="W779" s="746"/>
    </row>
    <row r="780" spans="2:23" ht="13.5" customHeight="1" x14ac:dyDescent="0.25">
      <c r="B780" s="401"/>
      <c r="D780" s="416">
        <f t="shared" si="54"/>
        <v>771</v>
      </c>
      <c r="E780" s="534"/>
      <c r="F780" s="534"/>
      <c r="G780" s="534"/>
      <c r="H780" s="479"/>
      <c r="I780" s="479"/>
      <c r="J780" s="479"/>
      <c r="K780" s="474"/>
      <c r="L780" s="899"/>
      <c r="M780" s="272"/>
      <c r="N780" s="826" t="str">
        <f t="shared" si="56"/>
        <v/>
      </c>
      <c r="O780" s="458"/>
      <c r="P780" s="534"/>
      <c r="Q780" s="479"/>
      <c r="R780" s="584"/>
      <c r="S780" s="585" t="str">
        <f t="shared" si="47"/>
        <v/>
      </c>
      <c r="T780" s="586"/>
      <c r="U780" s="587" t="str">
        <f t="shared" si="55"/>
        <v/>
      </c>
      <c r="V780" s="648"/>
      <c r="W780" s="746"/>
    </row>
    <row r="781" spans="2:23" ht="13.5" customHeight="1" x14ac:dyDescent="0.25">
      <c r="B781" s="401"/>
      <c r="D781" s="416">
        <f t="shared" si="54"/>
        <v>772</v>
      </c>
      <c r="E781" s="534"/>
      <c r="F781" s="534"/>
      <c r="G781" s="534"/>
      <c r="H781" s="479"/>
      <c r="I781" s="479"/>
      <c r="J781" s="479"/>
      <c r="K781" s="474"/>
      <c r="L781" s="899"/>
      <c r="M781" s="272"/>
      <c r="N781" s="826" t="str">
        <f t="shared" si="56"/>
        <v/>
      </c>
      <c r="O781" s="458"/>
      <c r="P781" s="534"/>
      <c r="Q781" s="479"/>
      <c r="R781" s="584"/>
      <c r="S781" s="585" t="str">
        <f t="shared" si="47"/>
        <v/>
      </c>
      <c r="T781" s="586"/>
      <c r="U781" s="587" t="str">
        <f t="shared" si="55"/>
        <v/>
      </c>
      <c r="V781" s="648"/>
      <c r="W781" s="746"/>
    </row>
    <row r="782" spans="2:23" ht="13.5" customHeight="1" x14ac:dyDescent="0.25">
      <c r="B782" s="401"/>
      <c r="D782" s="416">
        <f t="shared" si="54"/>
        <v>773</v>
      </c>
      <c r="E782" s="534"/>
      <c r="F782" s="534"/>
      <c r="G782" s="534"/>
      <c r="H782" s="479"/>
      <c r="I782" s="479"/>
      <c r="J782" s="479"/>
      <c r="K782" s="474"/>
      <c r="L782" s="899"/>
      <c r="M782" s="272"/>
      <c r="N782" s="826" t="str">
        <f t="shared" si="56"/>
        <v/>
      </c>
      <c r="O782" s="458"/>
      <c r="P782" s="534"/>
      <c r="Q782" s="479"/>
      <c r="R782" s="584"/>
      <c r="S782" s="585" t="str">
        <f t="shared" si="47"/>
        <v/>
      </c>
      <c r="T782" s="586"/>
      <c r="U782" s="587" t="str">
        <f t="shared" si="55"/>
        <v/>
      </c>
      <c r="V782" s="648"/>
      <c r="W782" s="746"/>
    </row>
    <row r="783" spans="2:23" ht="13.5" customHeight="1" x14ac:dyDescent="0.25">
      <c r="B783" s="401"/>
      <c r="D783" s="416">
        <f t="shared" si="54"/>
        <v>774</v>
      </c>
      <c r="E783" s="534"/>
      <c r="F783" s="534"/>
      <c r="G783" s="534"/>
      <c r="H783" s="479"/>
      <c r="I783" s="479"/>
      <c r="J783" s="479"/>
      <c r="K783" s="474"/>
      <c r="L783" s="899"/>
      <c r="M783" s="272"/>
      <c r="N783" s="826" t="str">
        <f t="shared" si="56"/>
        <v/>
      </c>
      <c r="O783" s="458"/>
      <c r="P783" s="534"/>
      <c r="Q783" s="479"/>
      <c r="R783" s="584"/>
      <c r="S783" s="585" t="str">
        <f t="shared" si="47"/>
        <v/>
      </c>
      <c r="T783" s="586"/>
      <c r="U783" s="587" t="str">
        <f t="shared" si="55"/>
        <v/>
      </c>
      <c r="V783" s="648"/>
      <c r="W783" s="746"/>
    </row>
    <row r="784" spans="2:23" ht="13.5" customHeight="1" x14ac:dyDescent="0.25">
      <c r="B784" s="401"/>
      <c r="D784" s="416">
        <f t="shared" si="54"/>
        <v>775</v>
      </c>
      <c r="E784" s="534"/>
      <c r="F784" s="534"/>
      <c r="G784" s="534"/>
      <c r="H784" s="479"/>
      <c r="I784" s="479"/>
      <c r="J784" s="479"/>
      <c r="K784" s="474"/>
      <c r="L784" s="899"/>
      <c r="M784" s="272"/>
      <c r="N784" s="826" t="str">
        <f t="shared" si="56"/>
        <v/>
      </c>
      <c r="O784" s="458"/>
      <c r="P784" s="534"/>
      <c r="Q784" s="479"/>
      <c r="R784" s="584"/>
      <c r="S784" s="585" t="str">
        <f t="shared" si="47"/>
        <v/>
      </c>
      <c r="T784" s="586"/>
      <c r="U784" s="587" t="str">
        <f t="shared" si="55"/>
        <v/>
      </c>
      <c r="V784" s="648"/>
      <c r="W784" s="746"/>
    </row>
    <row r="785" spans="2:38" ht="13.5" customHeight="1" x14ac:dyDescent="0.25">
      <c r="B785" s="401"/>
      <c r="D785" s="416">
        <f t="shared" si="54"/>
        <v>776</v>
      </c>
      <c r="E785" s="534"/>
      <c r="F785" s="534"/>
      <c r="G785" s="534"/>
      <c r="H785" s="479"/>
      <c r="I785" s="479"/>
      <c r="J785" s="479"/>
      <c r="K785" s="474"/>
      <c r="L785" s="899"/>
      <c r="M785" s="272"/>
      <c r="N785" s="826" t="str">
        <f t="shared" si="56"/>
        <v/>
      </c>
      <c r="O785" s="458"/>
      <c r="P785" s="534"/>
      <c r="Q785" s="479"/>
      <c r="R785" s="584"/>
      <c r="S785" s="585" t="str">
        <f t="shared" si="47"/>
        <v/>
      </c>
      <c r="T785" s="586"/>
      <c r="U785" s="587" t="str">
        <f t="shared" si="55"/>
        <v/>
      </c>
      <c r="V785" s="648"/>
      <c r="W785" s="746"/>
    </row>
    <row r="786" spans="2:38" ht="13.5" customHeight="1" x14ac:dyDescent="0.25">
      <c r="B786" s="401"/>
      <c r="D786" s="416">
        <f t="shared" si="54"/>
        <v>777</v>
      </c>
      <c r="E786" s="534"/>
      <c r="F786" s="534"/>
      <c r="G786" s="534"/>
      <c r="H786" s="479"/>
      <c r="I786" s="479"/>
      <c r="J786" s="479"/>
      <c r="K786" s="474"/>
      <c r="L786" s="899"/>
      <c r="M786" s="272"/>
      <c r="N786" s="826" t="str">
        <f t="shared" si="56"/>
        <v/>
      </c>
      <c r="O786" s="458"/>
      <c r="P786" s="534"/>
      <c r="Q786" s="479"/>
      <c r="R786" s="584"/>
      <c r="S786" s="585" t="str">
        <f t="shared" si="47"/>
        <v/>
      </c>
      <c r="T786" s="586"/>
      <c r="U786" s="587" t="str">
        <f t="shared" si="55"/>
        <v/>
      </c>
      <c r="V786" s="648"/>
      <c r="W786" s="746"/>
    </row>
    <row r="787" spans="2:38" ht="13.5" customHeight="1" x14ac:dyDescent="0.25">
      <c r="B787" s="401"/>
      <c r="D787" s="416">
        <f t="shared" si="54"/>
        <v>778</v>
      </c>
      <c r="E787" s="534"/>
      <c r="F787" s="534"/>
      <c r="G787" s="534"/>
      <c r="H787" s="479"/>
      <c r="I787" s="479"/>
      <c r="J787" s="479"/>
      <c r="K787" s="474"/>
      <c r="L787" s="899"/>
      <c r="M787" s="272"/>
      <c r="N787" s="826" t="str">
        <f t="shared" si="56"/>
        <v/>
      </c>
      <c r="O787" s="458"/>
      <c r="P787" s="534"/>
      <c r="Q787" s="479"/>
      <c r="R787" s="584"/>
      <c r="S787" s="585" t="str">
        <f t="shared" si="47"/>
        <v/>
      </c>
      <c r="T787" s="586"/>
      <c r="U787" s="587" t="str">
        <f t="shared" si="55"/>
        <v/>
      </c>
      <c r="V787" s="648"/>
      <c r="W787" s="746"/>
    </row>
    <row r="788" spans="2:38" ht="13.5" customHeight="1" x14ac:dyDescent="0.25">
      <c r="B788" s="401"/>
      <c r="D788" s="416">
        <f t="shared" si="54"/>
        <v>779</v>
      </c>
      <c r="E788" s="534"/>
      <c r="F788" s="534"/>
      <c r="G788" s="534"/>
      <c r="H788" s="479"/>
      <c r="I788" s="479"/>
      <c r="J788" s="479"/>
      <c r="K788" s="474"/>
      <c r="L788" s="899"/>
      <c r="M788" s="272"/>
      <c r="N788" s="826" t="str">
        <f t="shared" si="56"/>
        <v/>
      </c>
      <c r="O788" s="458"/>
      <c r="P788" s="534"/>
      <c r="Q788" s="479"/>
      <c r="R788" s="584"/>
      <c r="S788" s="585" t="str">
        <f t="shared" si="47"/>
        <v/>
      </c>
      <c r="T788" s="586"/>
      <c r="U788" s="587" t="str">
        <f t="shared" si="55"/>
        <v/>
      </c>
      <c r="V788" s="648"/>
      <c r="W788" s="746"/>
    </row>
    <row r="789" spans="2:38" ht="13.5" customHeight="1" x14ac:dyDescent="0.25">
      <c r="B789" s="401"/>
      <c r="D789" s="416">
        <f t="shared" si="54"/>
        <v>780</v>
      </c>
      <c r="E789" s="534"/>
      <c r="F789" s="534"/>
      <c r="G789" s="534"/>
      <c r="H789" s="479"/>
      <c r="I789" s="479"/>
      <c r="J789" s="479"/>
      <c r="K789" s="474"/>
      <c r="L789" s="899"/>
      <c r="M789" s="272"/>
      <c r="N789" s="826" t="str">
        <f t="shared" si="56"/>
        <v/>
      </c>
      <c r="O789" s="458"/>
      <c r="P789" s="534"/>
      <c r="Q789" s="479"/>
      <c r="R789" s="584"/>
      <c r="S789" s="585" t="str">
        <f t="shared" si="47"/>
        <v/>
      </c>
      <c r="T789" s="586"/>
      <c r="U789" s="587" t="str">
        <f t="shared" si="55"/>
        <v/>
      </c>
      <c r="V789" s="648"/>
      <c r="W789" s="746"/>
    </row>
    <row r="790" spans="2:38" ht="13.5" customHeight="1" x14ac:dyDescent="0.25">
      <c r="B790" s="401"/>
      <c r="D790" s="416">
        <f>D789+1</f>
        <v>781</v>
      </c>
      <c r="E790" s="534"/>
      <c r="F790" s="534"/>
      <c r="G790" s="534"/>
      <c r="H790" s="479"/>
      <c r="I790" s="479"/>
      <c r="J790" s="479"/>
      <c r="K790" s="474"/>
      <c r="L790" s="899"/>
      <c r="M790" s="272"/>
      <c r="N790" s="826" t="str">
        <f t="shared" si="56"/>
        <v/>
      </c>
      <c r="O790" s="458"/>
      <c r="P790" s="534"/>
      <c r="Q790" s="479"/>
      <c r="R790" s="584"/>
      <c r="S790" s="585" t="str">
        <f t="shared" si="47"/>
        <v/>
      </c>
      <c r="T790" s="586"/>
      <c r="U790" s="587" t="str">
        <f t="shared" si="55"/>
        <v/>
      </c>
      <c r="V790" s="648"/>
      <c r="W790" s="746"/>
      <c r="AL790" s="562"/>
    </row>
    <row r="791" spans="2:38" ht="13.5" customHeight="1" x14ac:dyDescent="0.25">
      <c r="B791" s="401"/>
      <c r="D791" s="416">
        <f t="shared" ref="D791:D819" si="57">D790+1</f>
        <v>782</v>
      </c>
      <c r="E791" s="534"/>
      <c r="F791" s="534"/>
      <c r="G791" s="534"/>
      <c r="H791" s="479"/>
      <c r="I791" s="479"/>
      <c r="J791" s="479"/>
      <c r="K791" s="474"/>
      <c r="L791" s="899"/>
      <c r="M791" s="272"/>
      <c r="N791" s="826" t="str">
        <f t="shared" si="56"/>
        <v/>
      </c>
      <c r="O791" s="458"/>
      <c r="P791" s="534"/>
      <c r="Q791" s="479"/>
      <c r="R791" s="584"/>
      <c r="S791" s="585" t="str">
        <f t="shared" si="47"/>
        <v/>
      </c>
      <c r="T791" s="586"/>
      <c r="U791" s="587" t="str">
        <f t="shared" si="55"/>
        <v/>
      </c>
      <c r="V791" s="648"/>
      <c r="W791" s="746"/>
    </row>
    <row r="792" spans="2:38" ht="13.5" customHeight="1" x14ac:dyDescent="0.25">
      <c r="B792" s="401"/>
      <c r="D792" s="416">
        <f t="shared" si="57"/>
        <v>783</v>
      </c>
      <c r="E792" s="534"/>
      <c r="F792" s="534"/>
      <c r="G792" s="534"/>
      <c r="H792" s="479"/>
      <c r="I792" s="479"/>
      <c r="J792" s="479"/>
      <c r="K792" s="474"/>
      <c r="L792" s="899"/>
      <c r="M792" s="272"/>
      <c r="N792" s="826" t="str">
        <f t="shared" si="56"/>
        <v/>
      </c>
      <c r="O792" s="458"/>
      <c r="P792" s="534"/>
      <c r="Q792" s="479"/>
      <c r="R792" s="584"/>
      <c r="S792" s="585" t="str">
        <f t="shared" si="47"/>
        <v/>
      </c>
      <c r="T792" s="586"/>
      <c r="U792" s="587" t="str">
        <f t="shared" si="55"/>
        <v/>
      </c>
      <c r="V792" s="648"/>
      <c r="W792" s="746"/>
    </row>
    <row r="793" spans="2:38" ht="13.5" customHeight="1" x14ac:dyDescent="0.25">
      <c r="B793" s="401"/>
      <c r="D793" s="416">
        <f t="shared" si="57"/>
        <v>784</v>
      </c>
      <c r="E793" s="534"/>
      <c r="F793" s="534"/>
      <c r="G793" s="534"/>
      <c r="H793" s="479"/>
      <c r="I793" s="479"/>
      <c r="J793" s="479"/>
      <c r="K793" s="474"/>
      <c r="L793" s="899"/>
      <c r="M793" s="272"/>
      <c r="N793" s="826" t="str">
        <f t="shared" si="56"/>
        <v/>
      </c>
      <c r="O793" s="458"/>
      <c r="P793" s="534"/>
      <c r="Q793" s="479"/>
      <c r="R793" s="584"/>
      <c r="S793" s="585" t="str">
        <f t="shared" si="47"/>
        <v/>
      </c>
      <c r="T793" s="586"/>
      <c r="U793" s="587" t="str">
        <f t="shared" si="55"/>
        <v/>
      </c>
      <c r="V793" s="648"/>
      <c r="W793" s="746"/>
    </row>
    <row r="794" spans="2:38" ht="13.5" customHeight="1" x14ac:dyDescent="0.25">
      <c r="B794" s="401"/>
      <c r="D794" s="416">
        <f t="shared" si="57"/>
        <v>785</v>
      </c>
      <c r="E794" s="534"/>
      <c r="F794" s="534"/>
      <c r="G794" s="534"/>
      <c r="H794" s="479"/>
      <c r="I794" s="479"/>
      <c r="J794" s="479"/>
      <c r="K794" s="474"/>
      <c r="L794" s="899"/>
      <c r="M794" s="272"/>
      <c r="N794" s="826" t="str">
        <f t="shared" si="56"/>
        <v/>
      </c>
      <c r="O794" s="458"/>
      <c r="P794" s="534"/>
      <c r="Q794" s="479"/>
      <c r="R794" s="584"/>
      <c r="S794" s="585" t="str">
        <f t="shared" si="47"/>
        <v/>
      </c>
      <c r="T794" s="586"/>
      <c r="U794" s="587" t="str">
        <f t="shared" si="55"/>
        <v/>
      </c>
      <c r="V794" s="648"/>
      <c r="W794" s="746"/>
    </row>
    <row r="795" spans="2:38" ht="13.5" customHeight="1" x14ac:dyDescent="0.25">
      <c r="B795" s="401"/>
      <c r="D795" s="416">
        <f t="shared" si="57"/>
        <v>786</v>
      </c>
      <c r="E795" s="534"/>
      <c r="F795" s="534"/>
      <c r="G795" s="534"/>
      <c r="H795" s="479"/>
      <c r="I795" s="479"/>
      <c r="J795" s="479"/>
      <c r="K795" s="474"/>
      <c r="L795" s="899"/>
      <c r="M795" s="272"/>
      <c r="N795" s="826" t="str">
        <f t="shared" si="56"/>
        <v/>
      </c>
      <c r="O795" s="458"/>
      <c r="P795" s="534"/>
      <c r="Q795" s="479"/>
      <c r="R795" s="584"/>
      <c r="S795" s="585" t="str">
        <f t="shared" si="47"/>
        <v/>
      </c>
      <c r="T795" s="586"/>
      <c r="U795" s="587" t="str">
        <f t="shared" si="55"/>
        <v/>
      </c>
      <c r="V795" s="648"/>
      <c r="W795" s="746"/>
    </row>
    <row r="796" spans="2:38" ht="13.5" customHeight="1" x14ac:dyDescent="0.25">
      <c r="B796" s="401"/>
      <c r="D796" s="416">
        <f t="shared" si="57"/>
        <v>787</v>
      </c>
      <c r="E796" s="534"/>
      <c r="F796" s="534"/>
      <c r="G796" s="534"/>
      <c r="H796" s="479"/>
      <c r="I796" s="479"/>
      <c r="J796" s="479"/>
      <c r="K796" s="474"/>
      <c r="L796" s="899"/>
      <c r="M796" s="272"/>
      <c r="N796" s="826" t="str">
        <f t="shared" si="56"/>
        <v/>
      </c>
      <c r="O796" s="458"/>
      <c r="P796" s="534"/>
      <c r="Q796" s="479"/>
      <c r="R796" s="584"/>
      <c r="S796" s="585" t="str">
        <f t="shared" si="47"/>
        <v/>
      </c>
      <c r="T796" s="586"/>
      <c r="U796" s="587" t="str">
        <f t="shared" si="55"/>
        <v/>
      </c>
      <c r="V796" s="648"/>
      <c r="W796" s="746"/>
    </row>
    <row r="797" spans="2:38" ht="13.5" customHeight="1" x14ac:dyDescent="0.25">
      <c r="B797" s="401"/>
      <c r="D797" s="416">
        <f t="shared" si="57"/>
        <v>788</v>
      </c>
      <c r="E797" s="534"/>
      <c r="F797" s="534"/>
      <c r="G797" s="534"/>
      <c r="H797" s="479"/>
      <c r="I797" s="479"/>
      <c r="J797" s="479"/>
      <c r="K797" s="474"/>
      <c r="L797" s="899"/>
      <c r="M797" s="272"/>
      <c r="N797" s="826" t="str">
        <f t="shared" si="56"/>
        <v/>
      </c>
      <c r="O797" s="458"/>
      <c r="P797" s="534"/>
      <c r="Q797" s="479"/>
      <c r="R797" s="584"/>
      <c r="S797" s="585" t="str">
        <f t="shared" si="47"/>
        <v/>
      </c>
      <c r="T797" s="586"/>
      <c r="U797" s="587" t="str">
        <f t="shared" si="55"/>
        <v/>
      </c>
      <c r="V797" s="648"/>
      <c r="W797" s="746"/>
    </row>
    <row r="798" spans="2:38" ht="13.5" customHeight="1" x14ac:dyDescent="0.25">
      <c r="B798" s="401"/>
      <c r="D798" s="416">
        <f t="shared" si="57"/>
        <v>789</v>
      </c>
      <c r="E798" s="534"/>
      <c r="F798" s="534"/>
      <c r="G798" s="534"/>
      <c r="H798" s="479"/>
      <c r="I798" s="479"/>
      <c r="J798" s="479"/>
      <c r="K798" s="474"/>
      <c r="L798" s="899"/>
      <c r="M798" s="272"/>
      <c r="N798" s="826" t="str">
        <f t="shared" si="56"/>
        <v/>
      </c>
      <c r="O798" s="458"/>
      <c r="P798" s="534"/>
      <c r="Q798" s="479"/>
      <c r="R798" s="584"/>
      <c r="S798" s="585" t="str">
        <f t="shared" si="47"/>
        <v/>
      </c>
      <c r="T798" s="586"/>
      <c r="U798" s="587" t="str">
        <f t="shared" si="55"/>
        <v/>
      </c>
      <c r="V798" s="648"/>
      <c r="W798" s="746"/>
    </row>
    <row r="799" spans="2:38" ht="13.5" customHeight="1" x14ac:dyDescent="0.25">
      <c r="B799" s="401"/>
      <c r="D799" s="416">
        <f t="shared" si="57"/>
        <v>790</v>
      </c>
      <c r="E799" s="534"/>
      <c r="F799" s="534"/>
      <c r="G799" s="534"/>
      <c r="H799" s="479"/>
      <c r="I799" s="479"/>
      <c r="J799" s="479"/>
      <c r="K799" s="474"/>
      <c r="L799" s="899"/>
      <c r="M799" s="272"/>
      <c r="N799" s="826" t="str">
        <f t="shared" si="56"/>
        <v/>
      </c>
      <c r="O799" s="458"/>
      <c r="P799" s="534"/>
      <c r="Q799" s="479"/>
      <c r="R799" s="584"/>
      <c r="S799" s="585" t="str">
        <f t="shared" si="47"/>
        <v/>
      </c>
      <c r="T799" s="586"/>
      <c r="U799" s="587" t="str">
        <f t="shared" si="55"/>
        <v/>
      </c>
      <c r="V799" s="648"/>
      <c r="W799" s="746"/>
    </row>
    <row r="800" spans="2:38" ht="13.5" customHeight="1" x14ac:dyDescent="0.25">
      <c r="B800" s="401"/>
      <c r="D800" s="416">
        <f t="shared" si="57"/>
        <v>791</v>
      </c>
      <c r="E800" s="534"/>
      <c r="F800" s="534"/>
      <c r="G800" s="534"/>
      <c r="H800" s="479"/>
      <c r="I800" s="479"/>
      <c r="J800" s="479"/>
      <c r="K800" s="474"/>
      <c r="L800" s="899"/>
      <c r="M800" s="272"/>
      <c r="N800" s="826" t="str">
        <f t="shared" si="56"/>
        <v/>
      </c>
      <c r="O800" s="458"/>
      <c r="P800" s="903"/>
      <c r="Q800" s="479"/>
      <c r="R800" s="584"/>
      <c r="S800" s="585" t="str">
        <f t="shared" si="47"/>
        <v/>
      </c>
      <c r="T800" s="586"/>
      <c r="U800" s="587" t="str">
        <f t="shared" si="55"/>
        <v/>
      </c>
      <c r="V800" s="648"/>
      <c r="W800" s="746"/>
    </row>
    <row r="801" spans="2:23" ht="13.5" customHeight="1" x14ac:dyDescent="0.25">
      <c r="B801" s="401"/>
      <c r="D801" s="416">
        <f t="shared" si="57"/>
        <v>792</v>
      </c>
      <c r="E801" s="534"/>
      <c r="F801" s="534"/>
      <c r="G801" s="534"/>
      <c r="H801" s="479"/>
      <c r="I801" s="479"/>
      <c r="J801" s="479"/>
      <c r="K801" s="474"/>
      <c r="L801" s="899"/>
      <c r="M801" s="272"/>
      <c r="N801" s="826" t="str">
        <f t="shared" si="56"/>
        <v/>
      </c>
      <c r="O801" s="458"/>
      <c r="P801" s="534"/>
      <c r="Q801" s="479"/>
      <c r="R801" s="584"/>
      <c r="S801" s="585" t="str">
        <f t="shared" si="47"/>
        <v/>
      </c>
      <c r="T801" s="586"/>
      <c r="U801" s="587" t="str">
        <f t="shared" si="55"/>
        <v/>
      </c>
      <c r="V801" s="648"/>
      <c r="W801" s="746"/>
    </row>
    <row r="802" spans="2:23" ht="13.5" customHeight="1" x14ac:dyDescent="0.25">
      <c r="B802" s="401"/>
      <c r="D802" s="416">
        <f t="shared" si="57"/>
        <v>793</v>
      </c>
      <c r="E802" s="534"/>
      <c r="F802" s="534"/>
      <c r="G802" s="534"/>
      <c r="H802" s="479"/>
      <c r="I802" s="479"/>
      <c r="J802" s="479"/>
      <c r="K802" s="474"/>
      <c r="L802" s="899"/>
      <c r="M802" s="272"/>
      <c r="N802" s="826" t="str">
        <f t="shared" si="56"/>
        <v/>
      </c>
      <c r="O802" s="458"/>
      <c r="P802" s="534"/>
      <c r="Q802" s="479"/>
      <c r="R802" s="584"/>
      <c r="S802" s="585" t="str">
        <f t="shared" si="47"/>
        <v/>
      </c>
      <c r="T802" s="586"/>
      <c r="U802" s="587" t="str">
        <f t="shared" si="55"/>
        <v/>
      </c>
      <c r="V802" s="648"/>
      <c r="W802" s="746"/>
    </row>
    <row r="803" spans="2:23" ht="13.5" customHeight="1" x14ac:dyDescent="0.25">
      <c r="B803" s="401"/>
      <c r="D803" s="416">
        <f t="shared" si="57"/>
        <v>794</v>
      </c>
      <c r="E803" s="534"/>
      <c r="F803" s="534"/>
      <c r="G803" s="534"/>
      <c r="H803" s="479"/>
      <c r="I803" s="479"/>
      <c r="J803" s="479"/>
      <c r="K803" s="474"/>
      <c r="L803" s="899"/>
      <c r="M803" s="272"/>
      <c r="N803" s="826" t="str">
        <f t="shared" si="56"/>
        <v/>
      </c>
      <c r="O803" s="458"/>
      <c r="P803" s="534"/>
      <c r="Q803" s="479"/>
      <c r="R803" s="584"/>
      <c r="S803" s="585" t="str">
        <f t="shared" si="47"/>
        <v/>
      </c>
      <c r="T803" s="586"/>
      <c r="U803" s="587" t="str">
        <f t="shared" si="55"/>
        <v/>
      </c>
      <c r="V803" s="648"/>
      <c r="W803" s="746"/>
    </row>
    <row r="804" spans="2:23" ht="13.5" customHeight="1" x14ac:dyDescent="0.25">
      <c r="B804" s="401"/>
      <c r="D804" s="416">
        <f t="shared" si="57"/>
        <v>795</v>
      </c>
      <c r="E804" s="534"/>
      <c r="F804" s="534"/>
      <c r="G804" s="534"/>
      <c r="H804" s="479"/>
      <c r="I804" s="479"/>
      <c r="J804" s="479"/>
      <c r="K804" s="474"/>
      <c r="L804" s="899"/>
      <c r="M804" s="272"/>
      <c r="N804" s="826" t="str">
        <f t="shared" si="56"/>
        <v/>
      </c>
      <c r="O804" s="458"/>
      <c r="P804" s="534"/>
      <c r="Q804" s="479"/>
      <c r="R804" s="584"/>
      <c r="S804" s="585" t="str">
        <f t="shared" si="47"/>
        <v/>
      </c>
      <c r="T804" s="586"/>
      <c r="U804" s="587" t="str">
        <f t="shared" si="55"/>
        <v/>
      </c>
      <c r="V804" s="648"/>
      <c r="W804" s="746"/>
    </row>
    <row r="805" spans="2:23" ht="13.5" customHeight="1" x14ac:dyDescent="0.25">
      <c r="B805" s="401"/>
      <c r="D805" s="416">
        <f t="shared" si="57"/>
        <v>796</v>
      </c>
      <c r="E805" s="534"/>
      <c r="F805" s="534"/>
      <c r="G805" s="534"/>
      <c r="H805" s="479"/>
      <c r="I805" s="479"/>
      <c r="J805" s="479"/>
      <c r="K805" s="474"/>
      <c r="L805" s="899"/>
      <c r="M805" s="272"/>
      <c r="N805" s="826" t="str">
        <f t="shared" si="56"/>
        <v/>
      </c>
      <c r="O805" s="458"/>
      <c r="P805" s="534"/>
      <c r="Q805" s="479"/>
      <c r="R805" s="584"/>
      <c r="S805" s="585" t="str">
        <f t="shared" si="47"/>
        <v/>
      </c>
      <c r="T805" s="586"/>
      <c r="U805" s="587" t="str">
        <f t="shared" si="55"/>
        <v/>
      </c>
      <c r="V805" s="648"/>
      <c r="W805" s="746"/>
    </row>
    <row r="806" spans="2:23" ht="13.5" customHeight="1" x14ac:dyDescent="0.25">
      <c r="B806" s="401"/>
      <c r="D806" s="416">
        <f t="shared" si="57"/>
        <v>797</v>
      </c>
      <c r="E806" s="534"/>
      <c r="F806" s="534"/>
      <c r="G806" s="534"/>
      <c r="H806" s="479"/>
      <c r="I806" s="479"/>
      <c r="J806" s="479"/>
      <c r="K806" s="474"/>
      <c r="L806" s="899"/>
      <c r="M806" s="272"/>
      <c r="N806" s="826" t="str">
        <f t="shared" si="56"/>
        <v/>
      </c>
      <c r="O806" s="458"/>
      <c r="P806" s="534"/>
      <c r="Q806" s="479"/>
      <c r="R806" s="584"/>
      <c r="S806" s="585" t="str">
        <f t="shared" si="47"/>
        <v/>
      </c>
      <c r="T806" s="586"/>
      <c r="U806" s="587" t="str">
        <f t="shared" si="55"/>
        <v/>
      </c>
      <c r="V806" s="648"/>
      <c r="W806" s="746"/>
    </row>
    <row r="807" spans="2:23" ht="13.5" customHeight="1" x14ac:dyDescent="0.25">
      <c r="B807" s="401"/>
      <c r="D807" s="416">
        <f t="shared" si="57"/>
        <v>798</v>
      </c>
      <c r="E807" s="534"/>
      <c r="F807" s="534"/>
      <c r="G807" s="534"/>
      <c r="H807" s="479"/>
      <c r="I807" s="479"/>
      <c r="J807" s="479"/>
      <c r="K807" s="474"/>
      <c r="L807" s="899"/>
      <c r="M807" s="272"/>
      <c r="N807" s="826" t="str">
        <f t="shared" si="56"/>
        <v/>
      </c>
      <c r="O807" s="458"/>
      <c r="P807" s="534"/>
      <c r="Q807" s="479"/>
      <c r="R807" s="584"/>
      <c r="S807" s="585" t="str">
        <f t="shared" si="47"/>
        <v/>
      </c>
      <c r="T807" s="586"/>
      <c r="U807" s="587" t="str">
        <f t="shared" si="55"/>
        <v/>
      </c>
      <c r="V807" s="648"/>
      <c r="W807" s="746"/>
    </row>
    <row r="808" spans="2:23" ht="13.5" customHeight="1" x14ac:dyDescent="0.25">
      <c r="B808" s="401"/>
      <c r="D808" s="416">
        <f t="shared" si="57"/>
        <v>799</v>
      </c>
      <c r="E808" s="534"/>
      <c r="F808" s="534"/>
      <c r="G808" s="534"/>
      <c r="H808" s="479"/>
      <c r="I808" s="479"/>
      <c r="J808" s="479"/>
      <c r="K808" s="474"/>
      <c r="L808" s="899"/>
      <c r="M808" s="272"/>
      <c r="N808" s="826" t="str">
        <f t="shared" si="56"/>
        <v/>
      </c>
      <c r="O808" s="458"/>
      <c r="P808" s="534"/>
      <c r="Q808" s="479"/>
      <c r="R808" s="584"/>
      <c r="S808" s="585" t="str">
        <f t="shared" si="47"/>
        <v/>
      </c>
      <c r="T808" s="586"/>
      <c r="U808" s="587" t="str">
        <f t="shared" si="55"/>
        <v/>
      </c>
      <c r="V808" s="648"/>
      <c r="W808" s="746"/>
    </row>
    <row r="809" spans="2:23" ht="13.5" customHeight="1" x14ac:dyDescent="0.25">
      <c r="B809" s="401"/>
      <c r="D809" s="416">
        <f t="shared" si="57"/>
        <v>800</v>
      </c>
      <c r="E809" s="534"/>
      <c r="F809" s="534"/>
      <c r="G809" s="534"/>
      <c r="H809" s="479"/>
      <c r="I809" s="479"/>
      <c r="J809" s="479"/>
      <c r="K809" s="474"/>
      <c r="L809" s="899"/>
      <c r="M809" s="272"/>
      <c r="N809" s="826" t="str">
        <f t="shared" si="56"/>
        <v/>
      </c>
      <c r="O809" s="458"/>
      <c r="P809" s="534"/>
      <c r="Q809" s="479"/>
      <c r="R809" s="584"/>
      <c r="S809" s="585" t="str">
        <f t="shared" si="47"/>
        <v/>
      </c>
      <c r="T809" s="586"/>
      <c r="U809" s="587" t="str">
        <f t="shared" si="55"/>
        <v/>
      </c>
      <c r="V809" s="648"/>
      <c r="W809" s="746"/>
    </row>
    <row r="810" spans="2:23" ht="13.5" customHeight="1" x14ac:dyDescent="0.25">
      <c r="B810" s="401"/>
      <c r="D810" s="416">
        <f t="shared" si="57"/>
        <v>801</v>
      </c>
      <c r="E810" s="534"/>
      <c r="F810" s="534"/>
      <c r="G810" s="534"/>
      <c r="H810" s="479"/>
      <c r="I810" s="479"/>
      <c r="J810" s="479"/>
      <c r="K810" s="474"/>
      <c r="L810" s="899"/>
      <c r="M810" s="272"/>
      <c r="N810" s="826" t="str">
        <f t="shared" si="56"/>
        <v/>
      </c>
      <c r="O810" s="458"/>
      <c r="P810" s="534"/>
      <c r="Q810" s="479"/>
      <c r="R810" s="584"/>
      <c r="S810" s="585" t="str">
        <f t="shared" si="47"/>
        <v/>
      </c>
      <c r="T810" s="586"/>
      <c r="U810" s="587" t="str">
        <f t="shared" si="55"/>
        <v/>
      </c>
      <c r="V810" s="648"/>
      <c r="W810" s="746"/>
    </row>
    <row r="811" spans="2:23" ht="13.5" customHeight="1" x14ac:dyDescent="0.25">
      <c r="B811" s="401"/>
      <c r="D811" s="416">
        <f t="shared" si="57"/>
        <v>802</v>
      </c>
      <c r="E811" s="534"/>
      <c r="F811" s="534"/>
      <c r="G811" s="534"/>
      <c r="H811" s="479"/>
      <c r="I811" s="479"/>
      <c r="J811" s="479"/>
      <c r="K811" s="474"/>
      <c r="L811" s="899"/>
      <c r="M811" s="272"/>
      <c r="N811" s="826" t="str">
        <f t="shared" si="56"/>
        <v/>
      </c>
      <c r="O811" s="458"/>
      <c r="P811" s="534"/>
      <c r="Q811" s="479"/>
      <c r="R811" s="584"/>
      <c r="S811" s="585" t="str">
        <f t="shared" si="47"/>
        <v/>
      </c>
      <c r="T811" s="586"/>
      <c r="U811" s="587" t="str">
        <f t="shared" si="55"/>
        <v/>
      </c>
      <c r="V811" s="648"/>
      <c r="W811" s="746"/>
    </row>
    <row r="812" spans="2:23" ht="13.5" customHeight="1" x14ac:dyDescent="0.25">
      <c r="B812" s="401"/>
      <c r="D812" s="416">
        <f t="shared" si="57"/>
        <v>803</v>
      </c>
      <c r="E812" s="534"/>
      <c r="F812" s="534"/>
      <c r="G812" s="534"/>
      <c r="H812" s="479"/>
      <c r="I812" s="479"/>
      <c r="J812" s="479"/>
      <c r="K812" s="474"/>
      <c r="L812" s="899"/>
      <c r="M812" s="272"/>
      <c r="N812" s="826" t="str">
        <f t="shared" si="56"/>
        <v/>
      </c>
      <c r="O812" s="458"/>
      <c r="P812" s="534"/>
      <c r="Q812" s="479"/>
      <c r="R812" s="584"/>
      <c r="S812" s="585" t="str">
        <f t="shared" si="47"/>
        <v/>
      </c>
      <c r="T812" s="586"/>
      <c r="U812" s="587" t="str">
        <f t="shared" si="55"/>
        <v/>
      </c>
      <c r="V812" s="648"/>
      <c r="W812" s="746"/>
    </row>
    <row r="813" spans="2:23" ht="13.5" customHeight="1" x14ac:dyDescent="0.25">
      <c r="B813" s="401"/>
      <c r="D813" s="416">
        <f t="shared" si="57"/>
        <v>804</v>
      </c>
      <c r="E813" s="534"/>
      <c r="F813" s="534"/>
      <c r="G813" s="534"/>
      <c r="H813" s="479"/>
      <c r="I813" s="479"/>
      <c r="J813" s="479"/>
      <c r="K813" s="474"/>
      <c r="L813" s="899"/>
      <c r="M813" s="272"/>
      <c r="N813" s="826" t="str">
        <f t="shared" si="56"/>
        <v/>
      </c>
      <c r="O813" s="458"/>
      <c r="P813" s="534"/>
      <c r="Q813" s="479"/>
      <c r="R813" s="584"/>
      <c r="S813" s="585" t="str">
        <f t="shared" si="47"/>
        <v/>
      </c>
      <c r="T813" s="586"/>
      <c r="U813" s="587" t="str">
        <f t="shared" si="55"/>
        <v/>
      </c>
      <c r="V813" s="648"/>
      <c r="W813" s="746"/>
    </row>
    <row r="814" spans="2:23" ht="13.5" customHeight="1" x14ac:dyDescent="0.25">
      <c r="B814" s="401"/>
      <c r="D814" s="416">
        <f t="shared" si="57"/>
        <v>805</v>
      </c>
      <c r="E814" s="534"/>
      <c r="F814" s="534"/>
      <c r="G814" s="534"/>
      <c r="H814" s="479"/>
      <c r="I814" s="479"/>
      <c r="J814" s="479"/>
      <c r="K814" s="474"/>
      <c r="L814" s="899"/>
      <c r="M814" s="272"/>
      <c r="N814" s="826" t="str">
        <f t="shared" si="56"/>
        <v/>
      </c>
      <c r="O814" s="458"/>
      <c r="P814" s="534"/>
      <c r="Q814" s="479"/>
      <c r="R814" s="584"/>
      <c r="S814" s="585" t="str">
        <f t="shared" si="47"/>
        <v/>
      </c>
      <c r="T814" s="586"/>
      <c r="U814" s="587" t="str">
        <f t="shared" si="55"/>
        <v/>
      </c>
      <c r="V814" s="648"/>
      <c r="W814" s="746"/>
    </row>
    <row r="815" spans="2:23" ht="13.5" customHeight="1" x14ac:dyDescent="0.25">
      <c r="B815" s="401"/>
      <c r="D815" s="416">
        <f t="shared" si="57"/>
        <v>806</v>
      </c>
      <c r="E815" s="534"/>
      <c r="F815" s="534"/>
      <c r="G815" s="534"/>
      <c r="H815" s="479"/>
      <c r="I815" s="479"/>
      <c r="J815" s="479"/>
      <c r="K815" s="474"/>
      <c r="L815" s="899"/>
      <c r="M815" s="272"/>
      <c r="N815" s="826" t="str">
        <f t="shared" si="56"/>
        <v/>
      </c>
      <c r="O815" s="458"/>
      <c r="P815" s="534"/>
      <c r="Q815" s="479"/>
      <c r="R815" s="584"/>
      <c r="S815" s="585" t="str">
        <f t="shared" si="47"/>
        <v/>
      </c>
      <c r="T815" s="586"/>
      <c r="U815" s="587" t="str">
        <f t="shared" si="55"/>
        <v/>
      </c>
      <c r="V815" s="648"/>
      <c r="W815" s="746"/>
    </row>
    <row r="816" spans="2:23" ht="13.5" customHeight="1" x14ac:dyDescent="0.25">
      <c r="B816" s="401"/>
      <c r="D816" s="416">
        <f t="shared" si="57"/>
        <v>807</v>
      </c>
      <c r="E816" s="534"/>
      <c r="F816" s="534"/>
      <c r="G816" s="534"/>
      <c r="H816" s="479"/>
      <c r="I816" s="479"/>
      <c r="J816" s="479"/>
      <c r="K816" s="474"/>
      <c r="L816" s="899"/>
      <c r="M816" s="272"/>
      <c r="N816" s="826" t="str">
        <f t="shared" si="56"/>
        <v/>
      </c>
      <c r="O816" s="458"/>
      <c r="P816" s="534"/>
      <c r="Q816" s="479"/>
      <c r="R816" s="584"/>
      <c r="S816" s="585" t="str">
        <f t="shared" ref="S816:S879" si="58">IF(OR(M816="",K816=""),"",J816*K816/1000000*Q816*R816)</f>
        <v/>
      </c>
      <c r="T816" s="586"/>
      <c r="U816" s="587" t="str">
        <f t="shared" si="55"/>
        <v/>
      </c>
      <c r="V816" s="648"/>
      <c r="W816" s="746"/>
    </row>
    <row r="817" spans="2:38" ht="13.5" customHeight="1" x14ac:dyDescent="0.25">
      <c r="B817" s="401"/>
      <c r="D817" s="416">
        <f t="shared" si="57"/>
        <v>808</v>
      </c>
      <c r="E817" s="534"/>
      <c r="F817" s="534"/>
      <c r="G817" s="534"/>
      <c r="H817" s="479"/>
      <c r="I817" s="479"/>
      <c r="J817" s="479"/>
      <c r="K817" s="474"/>
      <c r="L817" s="899"/>
      <c r="M817" s="272"/>
      <c r="N817" s="826" t="str">
        <f t="shared" si="56"/>
        <v/>
      </c>
      <c r="O817" s="458"/>
      <c r="P817" s="534"/>
      <c r="Q817" s="479"/>
      <c r="R817" s="584"/>
      <c r="S817" s="585" t="str">
        <f t="shared" si="58"/>
        <v/>
      </c>
      <c r="T817" s="586"/>
      <c r="U817" s="587" t="str">
        <f t="shared" si="55"/>
        <v/>
      </c>
      <c r="V817" s="648"/>
      <c r="W817" s="746"/>
    </row>
    <row r="818" spans="2:38" ht="13.5" customHeight="1" x14ac:dyDescent="0.25">
      <c r="B818" s="401"/>
      <c r="D818" s="416">
        <f t="shared" si="57"/>
        <v>809</v>
      </c>
      <c r="E818" s="534"/>
      <c r="F818" s="534"/>
      <c r="G818" s="534"/>
      <c r="H818" s="479"/>
      <c r="I818" s="479"/>
      <c r="J818" s="479"/>
      <c r="K818" s="474"/>
      <c r="L818" s="899"/>
      <c r="M818" s="272"/>
      <c r="N818" s="826" t="str">
        <f t="shared" si="56"/>
        <v/>
      </c>
      <c r="O818" s="458"/>
      <c r="P818" s="534"/>
      <c r="Q818" s="479"/>
      <c r="R818" s="584"/>
      <c r="S818" s="585" t="str">
        <f t="shared" si="58"/>
        <v/>
      </c>
      <c r="T818" s="586"/>
      <c r="U818" s="587" t="str">
        <f t="shared" si="55"/>
        <v/>
      </c>
      <c r="V818" s="648"/>
      <c r="W818" s="746"/>
    </row>
    <row r="819" spans="2:38" ht="13.5" customHeight="1" x14ac:dyDescent="0.25">
      <c r="B819" s="401"/>
      <c r="D819" s="416">
        <f t="shared" si="57"/>
        <v>810</v>
      </c>
      <c r="E819" s="534"/>
      <c r="F819" s="534"/>
      <c r="G819" s="534"/>
      <c r="H819" s="479"/>
      <c r="I819" s="479"/>
      <c r="J819" s="479"/>
      <c r="K819" s="474"/>
      <c r="L819" s="899"/>
      <c r="M819" s="272"/>
      <c r="N819" s="826" t="str">
        <f t="shared" si="56"/>
        <v/>
      </c>
      <c r="O819" s="458"/>
      <c r="P819" s="534"/>
      <c r="Q819" s="479"/>
      <c r="R819" s="584"/>
      <c r="S819" s="585" t="str">
        <f t="shared" si="58"/>
        <v/>
      </c>
      <c r="T819" s="586"/>
      <c r="U819" s="587" t="str">
        <f t="shared" si="55"/>
        <v/>
      </c>
      <c r="V819" s="648"/>
      <c r="W819" s="746"/>
    </row>
    <row r="820" spans="2:38" ht="13.5" customHeight="1" x14ac:dyDescent="0.25">
      <c r="B820" s="401"/>
      <c r="D820" s="416">
        <f>D819+1</f>
        <v>811</v>
      </c>
      <c r="E820" s="534"/>
      <c r="F820" s="534"/>
      <c r="G820" s="534"/>
      <c r="H820" s="479"/>
      <c r="I820" s="479"/>
      <c r="J820" s="479"/>
      <c r="K820" s="474"/>
      <c r="L820" s="899"/>
      <c r="M820" s="272"/>
      <c r="N820" s="826" t="str">
        <f t="shared" si="56"/>
        <v/>
      </c>
      <c r="O820" s="458"/>
      <c r="P820" s="534"/>
      <c r="Q820" s="479"/>
      <c r="R820" s="584"/>
      <c r="S820" s="585" t="str">
        <f t="shared" si="58"/>
        <v/>
      </c>
      <c r="T820" s="586"/>
      <c r="U820" s="587" t="str">
        <f t="shared" si="55"/>
        <v/>
      </c>
      <c r="V820" s="648"/>
      <c r="W820" s="746"/>
      <c r="AL820" s="562"/>
    </row>
    <row r="821" spans="2:38" ht="13.5" customHeight="1" x14ac:dyDescent="0.25">
      <c r="B821" s="401"/>
      <c r="D821" s="416">
        <f t="shared" ref="D821:D849" si="59">D820+1</f>
        <v>812</v>
      </c>
      <c r="E821" s="534"/>
      <c r="F821" s="534"/>
      <c r="G821" s="534"/>
      <c r="H821" s="479"/>
      <c r="I821" s="479"/>
      <c r="J821" s="479"/>
      <c r="K821" s="474"/>
      <c r="L821" s="899"/>
      <c r="M821" s="272"/>
      <c r="N821" s="826" t="str">
        <f t="shared" si="56"/>
        <v/>
      </c>
      <c r="O821" s="458"/>
      <c r="P821" s="534"/>
      <c r="Q821" s="479"/>
      <c r="R821" s="584"/>
      <c r="S821" s="585" t="str">
        <f t="shared" si="58"/>
        <v/>
      </c>
      <c r="T821" s="586"/>
      <c r="U821" s="587" t="str">
        <f t="shared" si="55"/>
        <v/>
      </c>
      <c r="V821" s="648"/>
      <c r="W821" s="746"/>
    </row>
    <row r="822" spans="2:38" ht="13.5" customHeight="1" x14ac:dyDescent="0.25">
      <c r="B822" s="401"/>
      <c r="D822" s="416">
        <f t="shared" si="59"/>
        <v>813</v>
      </c>
      <c r="E822" s="534"/>
      <c r="F822" s="534"/>
      <c r="G822" s="534"/>
      <c r="H822" s="479"/>
      <c r="I822" s="479"/>
      <c r="J822" s="479"/>
      <c r="K822" s="474"/>
      <c r="L822" s="899"/>
      <c r="M822" s="272"/>
      <c r="N822" s="826" t="str">
        <f t="shared" si="56"/>
        <v/>
      </c>
      <c r="O822" s="458"/>
      <c r="P822" s="534"/>
      <c r="Q822" s="479"/>
      <c r="R822" s="584"/>
      <c r="S822" s="585" t="str">
        <f t="shared" si="58"/>
        <v/>
      </c>
      <c r="T822" s="586"/>
      <c r="U822" s="587" t="str">
        <f t="shared" si="55"/>
        <v/>
      </c>
      <c r="V822" s="648"/>
      <c r="W822" s="746"/>
    </row>
    <row r="823" spans="2:38" ht="13.5" customHeight="1" x14ac:dyDescent="0.25">
      <c r="B823" s="401"/>
      <c r="D823" s="416">
        <f t="shared" si="59"/>
        <v>814</v>
      </c>
      <c r="E823" s="534"/>
      <c r="F823" s="534"/>
      <c r="G823" s="534"/>
      <c r="H823" s="479"/>
      <c r="I823" s="479"/>
      <c r="J823" s="479"/>
      <c r="K823" s="474"/>
      <c r="L823" s="899"/>
      <c r="M823" s="272"/>
      <c r="N823" s="826" t="str">
        <f t="shared" si="56"/>
        <v/>
      </c>
      <c r="O823" s="458"/>
      <c r="P823" s="534"/>
      <c r="Q823" s="479"/>
      <c r="R823" s="584"/>
      <c r="S823" s="585" t="str">
        <f t="shared" si="58"/>
        <v/>
      </c>
      <c r="T823" s="586"/>
      <c r="U823" s="587" t="str">
        <f t="shared" si="55"/>
        <v/>
      </c>
      <c r="V823" s="648"/>
      <c r="W823" s="746"/>
    </row>
    <row r="824" spans="2:38" ht="13.5" customHeight="1" x14ac:dyDescent="0.25">
      <c r="B824" s="401"/>
      <c r="D824" s="416">
        <f t="shared" si="59"/>
        <v>815</v>
      </c>
      <c r="E824" s="534"/>
      <c r="F824" s="534"/>
      <c r="G824" s="534"/>
      <c r="H824" s="479"/>
      <c r="I824" s="479"/>
      <c r="J824" s="479"/>
      <c r="K824" s="474"/>
      <c r="L824" s="899"/>
      <c r="M824" s="272"/>
      <c r="N824" s="826" t="str">
        <f t="shared" si="56"/>
        <v/>
      </c>
      <c r="O824" s="458"/>
      <c r="P824" s="534"/>
      <c r="Q824" s="479"/>
      <c r="R824" s="584"/>
      <c r="S824" s="585" t="str">
        <f t="shared" si="58"/>
        <v/>
      </c>
      <c r="T824" s="586"/>
      <c r="U824" s="587" t="str">
        <f t="shared" si="55"/>
        <v/>
      </c>
      <c r="V824" s="648"/>
      <c r="W824" s="746"/>
    </row>
    <row r="825" spans="2:38" ht="13.5" customHeight="1" x14ac:dyDescent="0.25">
      <c r="B825" s="401"/>
      <c r="D825" s="416">
        <f t="shared" si="59"/>
        <v>816</v>
      </c>
      <c r="E825" s="534"/>
      <c r="F825" s="534"/>
      <c r="G825" s="534"/>
      <c r="H825" s="479"/>
      <c r="I825" s="479"/>
      <c r="J825" s="479"/>
      <c r="K825" s="474"/>
      <c r="L825" s="899"/>
      <c r="M825" s="272"/>
      <c r="N825" s="826" t="str">
        <f t="shared" si="56"/>
        <v/>
      </c>
      <c r="O825" s="458"/>
      <c r="P825" s="534"/>
      <c r="Q825" s="479"/>
      <c r="R825" s="584"/>
      <c r="S825" s="585" t="str">
        <f t="shared" si="58"/>
        <v/>
      </c>
      <c r="T825" s="586"/>
      <c r="U825" s="587" t="str">
        <f t="shared" si="55"/>
        <v/>
      </c>
      <c r="V825" s="648"/>
      <c r="W825" s="746"/>
    </row>
    <row r="826" spans="2:38" ht="13.5" customHeight="1" x14ac:dyDescent="0.25">
      <c r="B826" s="401"/>
      <c r="D826" s="416">
        <f t="shared" si="59"/>
        <v>817</v>
      </c>
      <c r="E826" s="534"/>
      <c r="F826" s="534"/>
      <c r="G826" s="534"/>
      <c r="H826" s="479"/>
      <c r="I826" s="479"/>
      <c r="J826" s="479"/>
      <c r="K826" s="474"/>
      <c r="L826" s="899"/>
      <c r="M826" s="272"/>
      <c r="N826" s="826" t="str">
        <f t="shared" si="56"/>
        <v/>
      </c>
      <c r="O826" s="458"/>
      <c r="P826" s="534"/>
      <c r="Q826" s="479"/>
      <c r="R826" s="584"/>
      <c r="S826" s="585" t="str">
        <f t="shared" si="58"/>
        <v/>
      </c>
      <c r="T826" s="586"/>
      <c r="U826" s="587" t="str">
        <f t="shared" si="55"/>
        <v/>
      </c>
      <c r="V826" s="648"/>
      <c r="W826" s="746"/>
    </row>
    <row r="827" spans="2:38" ht="13.5" customHeight="1" x14ac:dyDescent="0.25">
      <c r="B827" s="401"/>
      <c r="D827" s="416">
        <f t="shared" si="59"/>
        <v>818</v>
      </c>
      <c r="E827" s="534"/>
      <c r="F827" s="534"/>
      <c r="G827" s="534"/>
      <c r="H827" s="479"/>
      <c r="I827" s="479"/>
      <c r="J827" s="479"/>
      <c r="K827" s="474"/>
      <c r="L827" s="899"/>
      <c r="M827" s="272"/>
      <c r="N827" s="826" t="str">
        <f t="shared" si="56"/>
        <v/>
      </c>
      <c r="O827" s="458"/>
      <c r="P827" s="534"/>
      <c r="Q827" s="479"/>
      <c r="R827" s="584"/>
      <c r="S827" s="585" t="str">
        <f t="shared" si="58"/>
        <v/>
      </c>
      <c r="T827" s="586"/>
      <c r="U827" s="587" t="str">
        <f t="shared" si="55"/>
        <v/>
      </c>
      <c r="V827" s="648"/>
      <c r="W827" s="746"/>
    </row>
    <row r="828" spans="2:38" ht="13.5" customHeight="1" x14ac:dyDescent="0.25">
      <c r="B828" s="401"/>
      <c r="D828" s="416">
        <f t="shared" si="59"/>
        <v>819</v>
      </c>
      <c r="E828" s="534"/>
      <c r="F828" s="534"/>
      <c r="G828" s="534"/>
      <c r="H828" s="479"/>
      <c r="I828" s="479"/>
      <c r="J828" s="479"/>
      <c r="K828" s="474"/>
      <c r="L828" s="899"/>
      <c r="M828" s="272"/>
      <c r="N828" s="826" t="str">
        <f t="shared" si="56"/>
        <v/>
      </c>
      <c r="O828" s="458"/>
      <c r="P828" s="534"/>
      <c r="Q828" s="479"/>
      <c r="R828" s="584"/>
      <c r="S828" s="585" t="str">
        <f t="shared" si="58"/>
        <v/>
      </c>
      <c r="T828" s="586"/>
      <c r="U828" s="587" t="str">
        <f t="shared" ref="U828:U891" si="60">IF(T828="",S828,T828)</f>
        <v/>
      </c>
      <c r="V828" s="648"/>
      <c r="W828" s="746"/>
    </row>
    <row r="829" spans="2:38" ht="13.5" customHeight="1" x14ac:dyDescent="0.25">
      <c r="B829" s="401"/>
      <c r="D829" s="416">
        <f t="shared" si="59"/>
        <v>820</v>
      </c>
      <c r="E829" s="534"/>
      <c r="F829" s="534"/>
      <c r="G829" s="534"/>
      <c r="H829" s="479"/>
      <c r="I829" s="479"/>
      <c r="J829" s="479"/>
      <c r="K829" s="474"/>
      <c r="L829" s="899"/>
      <c r="M829" s="272"/>
      <c r="N829" s="826" t="str">
        <f t="shared" si="56"/>
        <v/>
      </c>
      <c r="O829" s="458"/>
      <c r="P829" s="534"/>
      <c r="Q829" s="479"/>
      <c r="R829" s="584"/>
      <c r="S829" s="585" t="str">
        <f t="shared" si="58"/>
        <v/>
      </c>
      <c r="T829" s="586"/>
      <c r="U829" s="587" t="str">
        <f t="shared" si="60"/>
        <v/>
      </c>
      <c r="V829" s="648"/>
      <c r="W829" s="746"/>
    </row>
    <row r="830" spans="2:38" ht="13.5" customHeight="1" x14ac:dyDescent="0.25">
      <c r="B830" s="401"/>
      <c r="D830" s="416">
        <f t="shared" si="59"/>
        <v>821</v>
      </c>
      <c r="E830" s="534"/>
      <c r="F830" s="534"/>
      <c r="G830" s="534"/>
      <c r="H830" s="479"/>
      <c r="I830" s="479"/>
      <c r="J830" s="479"/>
      <c r="K830" s="474"/>
      <c r="L830" s="899"/>
      <c r="M830" s="272"/>
      <c r="N830" s="826" t="str">
        <f t="shared" si="56"/>
        <v/>
      </c>
      <c r="O830" s="458"/>
      <c r="P830" s="903"/>
      <c r="Q830" s="479"/>
      <c r="R830" s="584"/>
      <c r="S830" s="585" t="str">
        <f t="shared" si="58"/>
        <v/>
      </c>
      <c r="T830" s="586"/>
      <c r="U830" s="587" t="str">
        <f t="shared" si="60"/>
        <v/>
      </c>
      <c r="V830" s="648"/>
      <c r="W830" s="746"/>
    </row>
    <row r="831" spans="2:38" ht="13.5" customHeight="1" x14ac:dyDescent="0.25">
      <c r="B831" s="401"/>
      <c r="D831" s="416">
        <f t="shared" si="59"/>
        <v>822</v>
      </c>
      <c r="E831" s="534"/>
      <c r="F831" s="534"/>
      <c r="G831" s="534"/>
      <c r="H831" s="479"/>
      <c r="I831" s="479"/>
      <c r="J831" s="479"/>
      <c r="K831" s="474"/>
      <c r="L831" s="899"/>
      <c r="M831" s="272"/>
      <c r="N831" s="826" t="str">
        <f t="shared" si="56"/>
        <v/>
      </c>
      <c r="O831" s="458"/>
      <c r="P831" s="534"/>
      <c r="Q831" s="479"/>
      <c r="R831" s="584"/>
      <c r="S831" s="585" t="str">
        <f t="shared" si="58"/>
        <v/>
      </c>
      <c r="T831" s="586"/>
      <c r="U831" s="587" t="str">
        <f t="shared" si="60"/>
        <v/>
      </c>
      <c r="V831" s="648"/>
      <c r="W831" s="746"/>
    </row>
    <row r="832" spans="2:38" ht="13.5" customHeight="1" x14ac:dyDescent="0.25">
      <c r="B832" s="401"/>
      <c r="D832" s="416">
        <f t="shared" si="59"/>
        <v>823</v>
      </c>
      <c r="E832" s="534"/>
      <c r="F832" s="534"/>
      <c r="G832" s="534"/>
      <c r="H832" s="479"/>
      <c r="I832" s="479"/>
      <c r="J832" s="479"/>
      <c r="K832" s="474"/>
      <c r="L832" s="899"/>
      <c r="M832" s="272"/>
      <c r="N832" s="826" t="str">
        <f t="shared" si="56"/>
        <v/>
      </c>
      <c r="O832" s="458"/>
      <c r="P832" s="534"/>
      <c r="Q832" s="479"/>
      <c r="R832" s="584"/>
      <c r="S832" s="585" t="str">
        <f t="shared" si="58"/>
        <v/>
      </c>
      <c r="T832" s="586"/>
      <c r="U832" s="587" t="str">
        <f t="shared" si="60"/>
        <v/>
      </c>
      <c r="V832" s="648"/>
      <c r="W832" s="746"/>
    </row>
    <row r="833" spans="2:23" ht="13.5" customHeight="1" x14ac:dyDescent="0.25">
      <c r="B833" s="401"/>
      <c r="D833" s="416">
        <f t="shared" si="59"/>
        <v>824</v>
      </c>
      <c r="E833" s="534"/>
      <c r="F833" s="534"/>
      <c r="G833" s="534"/>
      <c r="H833" s="479"/>
      <c r="I833" s="479"/>
      <c r="J833" s="479"/>
      <c r="K833" s="474"/>
      <c r="L833" s="899"/>
      <c r="M833" s="272"/>
      <c r="N833" s="826" t="str">
        <f t="shared" si="56"/>
        <v/>
      </c>
      <c r="O833" s="458"/>
      <c r="P833" s="534"/>
      <c r="Q833" s="479"/>
      <c r="R833" s="584"/>
      <c r="S833" s="585" t="str">
        <f t="shared" si="58"/>
        <v/>
      </c>
      <c r="T833" s="586"/>
      <c r="U833" s="587" t="str">
        <f t="shared" si="60"/>
        <v/>
      </c>
      <c r="V833" s="648"/>
      <c r="W833" s="746"/>
    </row>
    <row r="834" spans="2:23" ht="13.5" customHeight="1" x14ac:dyDescent="0.25">
      <c r="B834" s="401"/>
      <c r="D834" s="416">
        <f t="shared" si="59"/>
        <v>825</v>
      </c>
      <c r="E834" s="534"/>
      <c r="F834" s="534"/>
      <c r="G834" s="534"/>
      <c r="H834" s="479"/>
      <c r="I834" s="479"/>
      <c r="J834" s="479"/>
      <c r="K834" s="474"/>
      <c r="L834" s="899"/>
      <c r="M834" s="272"/>
      <c r="N834" s="826" t="str">
        <f t="shared" si="56"/>
        <v/>
      </c>
      <c r="O834" s="458"/>
      <c r="P834" s="534"/>
      <c r="Q834" s="479"/>
      <c r="R834" s="584"/>
      <c r="S834" s="585" t="str">
        <f t="shared" si="58"/>
        <v/>
      </c>
      <c r="T834" s="586"/>
      <c r="U834" s="587" t="str">
        <f t="shared" si="60"/>
        <v/>
      </c>
      <c r="V834" s="648"/>
      <c r="W834" s="746"/>
    </row>
    <row r="835" spans="2:23" ht="13.5" customHeight="1" x14ac:dyDescent="0.25">
      <c r="B835" s="401"/>
      <c r="D835" s="416">
        <f t="shared" si="59"/>
        <v>826</v>
      </c>
      <c r="E835" s="534"/>
      <c r="F835" s="534"/>
      <c r="G835" s="534"/>
      <c r="H835" s="479"/>
      <c r="I835" s="479"/>
      <c r="J835" s="479"/>
      <c r="K835" s="474"/>
      <c r="L835" s="899"/>
      <c r="M835" s="272"/>
      <c r="N835" s="826" t="str">
        <f t="shared" si="56"/>
        <v/>
      </c>
      <c r="O835" s="458"/>
      <c r="P835" s="534"/>
      <c r="Q835" s="479"/>
      <c r="R835" s="584"/>
      <c r="S835" s="585" t="str">
        <f t="shared" si="58"/>
        <v/>
      </c>
      <c r="T835" s="586"/>
      <c r="U835" s="587" t="str">
        <f t="shared" si="60"/>
        <v/>
      </c>
      <c r="V835" s="648"/>
      <c r="W835" s="746"/>
    </row>
    <row r="836" spans="2:23" ht="13.5" customHeight="1" x14ac:dyDescent="0.25">
      <c r="B836" s="401"/>
      <c r="D836" s="416">
        <f t="shared" si="59"/>
        <v>827</v>
      </c>
      <c r="E836" s="534"/>
      <c r="F836" s="534"/>
      <c r="G836" s="534"/>
      <c r="H836" s="479"/>
      <c r="I836" s="479"/>
      <c r="J836" s="479"/>
      <c r="K836" s="474"/>
      <c r="L836" s="899"/>
      <c r="M836" s="272"/>
      <c r="N836" s="826" t="str">
        <f t="shared" si="56"/>
        <v/>
      </c>
      <c r="O836" s="458"/>
      <c r="P836" s="534"/>
      <c r="Q836" s="479"/>
      <c r="R836" s="584"/>
      <c r="S836" s="585" t="str">
        <f t="shared" si="58"/>
        <v/>
      </c>
      <c r="T836" s="586"/>
      <c r="U836" s="587" t="str">
        <f t="shared" si="60"/>
        <v/>
      </c>
      <c r="V836" s="648"/>
      <c r="W836" s="746"/>
    </row>
    <row r="837" spans="2:23" ht="13.5" customHeight="1" x14ac:dyDescent="0.25">
      <c r="B837" s="401"/>
      <c r="D837" s="416">
        <f t="shared" si="59"/>
        <v>828</v>
      </c>
      <c r="E837" s="534"/>
      <c r="F837" s="534"/>
      <c r="G837" s="534"/>
      <c r="H837" s="479"/>
      <c r="I837" s="479"/>
      <c r="J837" s="479"/>
      <c r="K837" s="474"/>
      <c r="L837" s="899"/>
      <c r="M837" s="272"/>
      <c r="N837" s="826" t="str">
        <f t="shared" si="56"/>
        <v/>
      </c>
      <c r="O837" s="458"/>
      <c r="P837" s="534"/>
      <c r="Q837" s="479"/>
      <c r="R837" s="584"/>
      <c r="S837" s="585" t="str">
        <f t="shared" si="58"/>
        <v/>
      </c>
      <c r="T837" s="586"/>
      <c r="U837" s="587" t="str">
        <f t="shared" si="60"/>
        <v/>
      </c>
      <c r="V837" s="648"/>
      <c r="W837" s="746"/>
    </row>
    <row r="838" spans="2:23" ht="13.5" customHeight="1" x14ac:dyDescent="0.25">
      <c r="B838" s="401"/>
      <c r="D838" s="416">
        <f t="shared" si="59"/>
        <v>829</v>
      </c>
      <c r="E838" s="534"/>
      <c r="F838" s="534"/>
      <c r="G838" s="534"/>
      <c r="H838" s="479"/>
      <c r="I838" s="479"/>
      <c r="J838" s="479"/>
      <c r="K838" s="474"/>
      <c r="L838" s="899"/>
      <c r="M838" s="272"/>
      <c r="N838" s="826" t="str">
        <f t="shared" si="56"/>
        <v/>
      </c>
      <c r="O838" s="458"/>
      <c r="P838" s="534"/>
      <c r="Q838" s="479"/>
      <c r="R838" s="584"/>
      <c r="S838" s="585" t="str">
        <f t="shared" si="58"/>
        <v/>
      </c>
      <c r="T838" s="586"/>
      <c r="U838" s="587" t="str">
        <f t="shared" si="60"/>
        <v/>
      </c>
      <c r="V838" s="648"/>
      <c r="W838" s="746"/>
    </row>
    <row r="839" spans="2:23" ht="13.5" customHeight="1" x14ac:dyDescent="0.25">
      <c r="B839" s="401"/>
      <c r="D839" s="416">
        <f t="shared" si="59"/>
        <v>830</v>
      </c>
      <c r="E839" s="534"/>
      <c r="F839" s="534"/>
      <c r="G839" s="534"/>
      <c r="H839" s="479"/>
      <c r="I839" s="479"/>
      <c r="J839" s="479"/>
      <c r="K839" s="474"/>
      <c r="L839" s="899"/>
      <c r="M839" s="272"/>
      <c r="N839" s="826" t="str">
        <f t="shared" si="56"/>
        <v/>
      </c>
      <c r="O839" s="458"/>
      <c r="P839" s="534"/>
      <c r="Q839" s="479"/>
      <c r="R839" s="584"/>
      <c r="S839" s="585" t="str">
        <f t="shared" si="58"/>
        <v/>
      </c>
      <c r="T839" s="586"/>
      <c r="U839" s="587" t="str">
        <f t="shared" si="60"/>
        <v/>
      </c>
      <c r="V839" s="648"/>
      <c r="W839" s="746"/>
    </row>
    <row r="840" spans="2:23" ht="13.5" customHeight="1" x14ac:dyDescent="0.25">
      <c r="B840" s="401"/>
      <c r="D840" s="416">
        <f t="shared" si="59"/>
        <v>831</v>
      </c>
      <c r="E840" s="534"/>
      <c r="F840" s="534"/>
      <c r="G840" s="534"/>
      <c r="H840" s="479"/>
      <c r="I840" s="479"/>
      <c r="J840" s="479"/>
      <c r="K840" s="474"/>
      <c r="L840" s="899"/>
      <c r="M840" s="272"/>
      <c r="N840" s="826" t="str">
        <f t="shared" si="56"/>
        <v/>
      </c>
      <c r="O840" s="458"/>
      <c r="P840" s="534"/>
      <c r="Q840" s="479"/>
      <c r="R840" s="584"/>
      <c r="S840" s="585" t="str">
        <f t="shared" si="58"/>
        <v/>
      </c>
      <c r="T840" s="586"/>
      <c r="U840" s="587" t="str">
        <f t="shared" si="60"/>
        <v/>
      </c>
      <c r="V840" s="648"/>
      <c r="W840" s="746"/>
    </row>
    <row r="841" spans="2:23" ht="13.5" customHeight="1" x14ac:dyDescent="0.25">
      <c r="B841" s="401"/>
      <c r="D841" s="416">
        <f t="shared" si="59"/>
        <v>832</v>
      </c>
      <c r="E841" s="534"/>
      <c r="F841" s="534"/>
      <c r="G841" s="534"/>
      <c r="H841" s="479"/>
      <c r="I841" s="479"/>
      <c r="J841" s="479"/>
      <c r="K841" s="474"/>
      <c r="L841" s="899"/>
      <c r="M841" s="272"/>
      <c r="N841" s="826" t="str">
        <f t="shared" si="56"/>
        <v/>
      </c>
      <c r="O841" s="458"/>
      <c r="P841" s="534"/>
      <c r="Q841" s="479"/>
      <c r="R841" s="584"/>
      <c r="S841" s="585" t="str">
        <f t="shared" si="58"/>
        <v/>
      </c>
      <c r="T841" s="586"/>
      <c r="U841" s="587" t="str">
        <f t="shared" si="60"/>
        <v/>
      </c>
      <c r="V841" s="648"/>
      <c r="W841" s="746"/>
    </row>
    <row r="842" spans="2:23" ht="13.5" customHeight="1" x14ac:dyDescent="0.25">
      <c r="B842" s="401"/>
      <c r="D842" s="416">
        <f t="shared" si="59"/>
        <v>833</v>
      </c>
      <c r="E842" s="534"/>
      <c r="F842" s="534"/>
      <c r="G842" s="534"/>
      <c r="H842" s="479"/>
      <c r="I842" s="479"/>
      <c r="J842" s="479"/>
      <c r="K842" s="474"/>
      <c r="L842" s="899"/>
      <c r="M842" s="272"/>
      <c r="N842" s="826" t="str">
        <f t="shared" si="56"/>
        <v/>
      </c>
      <c r="O842" s="458"/>
      <c r="P842" s="534"/>
      <c r="Q842" s="479"/>
      <c r="R842" s="584"/>
      <c r="S842" s="585" t="str">
        <f t="shared" si="58"/>
        <v/>
      </c>
      <c r="T842" s="586"/>
      <c r="U842" s="587" t="str">
        <f t="shared" si="60"/>
        <v/>
      </c>
      <c r="V842" s="648"/>
      <c r="W842" s="746"/>
    </row>
    <row r="843" spans="2:23" ht="13.5" customHeight="1" x14ac:dyDescent="0.25">
      <c r="B843" s="401"/>
      <c r="D843" s="416">
        <f t="shared" si="59"/>
        <v>834</v>
      </c>
      <c r="E843" s="534"/>
      <c r="F843" s="534"/>
      <c r="G843" s="534"/>
      <c r="H843" s="479"/>
      <c r="I843" s="479"/>
      <c r="J843" s="479"/>
      <c r="K843" s="474"/>
      <c r="L843" s="899"/>
      <c r="M843" s="272"/>
      <c r="N843" s="826" t="str">
        <f t="shared" ref="N843:N906" si="61">IF(M843="","",IF(HLOOKUP(M843,$AA$4:$AO$6,$Z$6+1,FALSE)&lt;0.8,0,HLOOKUP(M843,$AA$4:$AO$6,$Z$6+1,FALSE)))</f>
        <v/>
      </c>
      <c r="O843" s="458"/>
      <c r="P843" s="534"/>
      <c r="Q843" s="479"/>
      <c r="R843" s="584"/>
      <c r="S843" s="585" t="str">
        <f t="shared" si="58"/>
        <v/>
      </c>
      <c r="T843" s="586"/>
      <c r="U843" s="587" t="str">
        <f t="shared" si="60"/>
        <v/>
      </c>
      <c r="V843" s="648"/>
      <c r="W843" s="746"/>
    </row>
    <row r="844" spans="2:23" ht="13.5" customHeight="1" x14ac:dyDescent="0.25">
      <c r="B844" s="401"/>
      <c r="D844" s="416">
        <f t="shared" si="59"/>
        <v>835</v>
      </c>
      <c r="E844" s="534"/>
      <c r="F844" s="534"/>
      <c r="G844" s="534"/>
      <c r="H844" s="479"/>
      <c r="I844" s="479"/>
      <c r="J844" s="479"/>
      <c r="K844" s="474"/>
      <c r="L844" s="899"/>
      <c r="M844" s="272"/>
      <c r="N844" s="826" t="str">
        <f t="shared" si="61"/>
        <v/>
      </c>
      <c r="O844" s="458"/>
      <c r="P844" s="534"/>
      <c r="Q844" s="479"/>
      <c r="R844" s="584"/>
      <c r="S844" s="585" t="str">
        <f t="shared" si="58"/>
        <v/>
      </c>
      <c r="T844" s="586"/>
      <c r="U844" s="587" t="str">
        <f t="shared" si="60"/>
        <v/>
      </c>
      <c r="V844" s="648"/>
      <c r="W844" s="746"/>
    </row>
    <row r="845" spans="2:23" ht="13.5" customHeight="1" x14ac:dyDescent="0.25">
      <c r="B845" s="401"/>
      <c r="D845" s="416">
        <f t="shared" si="59"/>
        <v>836</v>
      </c>
      <c r="E845" s="534"/>
      <c r="F845" s="534"/>
      <c r="G845" s="534"/>
      <c r="H845" s="479"/>
      <c r="I845" s="479"/>
      <c r="J845" s="479"/>
      <c r="K845" s="474"/>
      <c r="L845" s="899"/>
      <c r="M845" s="272"/>
      <c r="N845" s="826" t="str">
        <f t="shared" si="61"/>
        <v/>
      </c>
      <c r="O845" s="458"/>
      <c r="P845" s="534"/>
      <c r="Q845" s="479"/>
      <c r="R845" s="584"/>
      <c r="S845" s="585" t="str">
        <f t="shared" si="58"/>
        <v/>
      </c>
      <c r="T845" s="586"/>
      <c r="U845" s="587" t="str">
        <f t="shared" si="60"/>
        <v/>
      </c>
      <c r="V845" s="648"/>
      <c r="W845" s="746"/>
    </row>
    <row r="846" spans="2:23" ht="13.5" customHeight="1" x14ac:dyDescent="0.25">
      <c r="B846" s="401"/>
      <c r="D846" s="416">
        <f t="shared" si="59"/>
        <v>837</v>
      </c>
      <c r="E846" s="534"/>
      <c r="F846" s="534"/>
      <c r="G846" s="534"/>
      <c r="H846" s="479"/>
      <c r="I846" s="479"/>
      <c r="J846" s="479"/>
      <c r="K846" s="474"/>
      <c r="L846" s="899"/>
      <c r="M846" s="272"/>
      <c r="N846" s="826" t="str">
        <f t="shared" si="61"/>
        <v/>
      </c>
      <c r="O846" s="458"/>
      <c r="P846" s="534"/>
      <c r="Q846" s="479"/>
      <c r="R846" s="584"/>
      <c r="S846" s="585" t="str">
        <f t="shared" si="58"/>
        <v/>
      </c>
      <c r="T846" s="586"/>
      <c r="U846" s="587" t="str">
        <f t="shared" si="60"/>
        <v/>
      </c>
      <c r="V846" s="648"/>
      <c r="W846" s="746"/>
    </row>
    <row r="847" spans="2:23" ht="13.5" customHeight="1" x14ac:dyDescent="0.25">
      <c r="B847" s="401"/>
      <c r="D847" s="416">
        <f t="shared" si="59"/>
        <v>838</v>
      </c>
      <c r="E847" s="534"/>
      <c r="F847" s="534"/>
      <c r="G847" s="534"/>
      <c r="H847" s="479"/>
      <c r="I847" s="479"/>
      <c r="J847" s="479"/>
      <c r="K847" s="474"/>
      <c r="L847" s="899"/>
      <c r="M847" s="272"/>
      <c r="N847" s="826" t="str">
        <f t="shared" si="61"/>
        <v/>
      </c>
      <c r="O847" s="458"/>
      <c r="P847" s="534"/>
      <c r="Q847" s="479"/>
      <c r="R847" s="584"/>
      <c r="S847" s="585" t="str">
        <f t="shared" si="58"/>
        <v/>
      </c>
      <c r="T847" s="586"/>
      <c r="U847" s="587" t="str">
        <f t="shared" si="60"/>
        <v/>
      </c>
      <c r="V847" s="648"/>
      <c r="W847" s="746"/>
    </row>
    <row r="848" spans="2:23" ht="13.5" customHeight="1" x14ac:dyDescent="0.25">
      <c r="B848" s="401"/>
      <c r="D848" s="416">
        <f t="shared" si="59"/>
        <v>839</v>
      </c>
      <c r="E848" s="534"/>
      <c r="F848" s="534"/>
      <c r="G848" s="534"/>
      <c r="H848" s="479"/>
      <c r="I848" s="479"/>
      <c r="J848" s="479"/>
      <c r="K848" s="474"/>
      <c r="L848" s="899"/>
      <c r="M848" s="272"/>
      <c r="N848" s="826" t="str">
        <f t="shared" si="61"/>
        <v/>
      </c>
      <c r="O848" s="458"/>
      <c r="P848" s="534"/>
      <c r="Q848" s="479"/>
      <c r="R848" s="584"/>
      <c r="S848" s="585" t="str">
        <f t="shared" si="58"/>
        <v/>
      </c>
      <c r="T848" s="586"/>
      <c r="U848" s="587" t="str">
        <f t="shared" si="60"/>
        <v/>
      </c>
      <c r="V848" s="648"/>
      <c r="W848" s="746"/>
    </row>
    <row r="849" spans="2:38" ht="13.5" customHeight="1" x14ac:dyDescent="0.25">
      <c r="B849" s="401"/>
      <c r="D849" s="416">
        <f t="shared" si="59"/>
        <v>840</v>
      </c>
      <c r="E849" s="534"/>
      <c r="F849" s="534"/>
      <c r="G849" s="534"/>
      <c r="H849" s="479"/>
      <c r="I849" s="479"/>
      <c r="J849" s="479"/>
      <c r="K849" s="474"/>
      <c r="L849" s="899"/>
      <c r="M849" s="272"/>
      <c r="N849" s="826" t="str">
        <f t="shared" si="61"/>
        <v/>
      </c>
      <c r="O849" s="458"/>
      <c r="P849" s="534"/>
      <c r="Q849" s="479"/>
      <c r="R849" s="584"/>
      <c r="S849" s="585" t="str">
        <f t="shared" si="58"/>
        <v/>
      </c>
      <c r="T849" s="586"/>
      <c r="U849" s="587" t="str">
        <f t="shared" si="60"/>
        <v/>
      </c>
      <c r="V849" s="648"/>
      <c r="W849" s="746"/>
    </row>
    <row r="850" spans="2:38" ht="13.5" customHeight="1" x14ac:dyDescent="0.25">
      <c r="B850" s="401"/>
      <c r="D850" s="416">
        <f>D849+1</f>
        <v>841</v>
      </c>
      <c r="E850" s="534"/>
      <c r="F850" s="534"/>
      <c r="G850" s="534"/>
      <c r="H850" s="479"/>
      <c r="I850" s="479"/>
      <c r="J850" s="479"/>
      <c r="K850" s="474"/>
      <c r="L850" s="899"/>
      <c r="M850" s="272"/>
      <c r="N850" s="826" t="str">
        <f t="shared" si="61"/>
        <v/>
      </c>
      <c r="O850" s="458"/>
      <c r="P850" s="534"/>
      <c r="Q850" s="479"/>
      <c r="R850" s="584"/>
      <c r="S850" s="585" t="str">
        <f t="shared" si="58"/>
        <v/>
      </c>
      <c r="T850" s="586"/>
      <c r="U850" s="587" t="str">
        <f t="shared" si="60"/>
        <v/>
      </c>
      <c r="V850" s="648"/>
      <c r="W850" s="746"/>
      <c r="AL850" s="562"/>
    </row>
    <row r="851" spans="2:38" ht="13.5" customHeight="1" x14ac:dyDescent="0.25">
      <c r="B851" s="401"/>
      <c r="D851" s="416">
        <f t="shared" ref="D851:D914" si="62">D850+1</f>
        <v>842</v>
      </c>
      <c r="E851" s="534"/>
      <c r="F851" s="534"/>
      <c r="G851" s="534"/>
      <c r="H851" s="479"/>
      <c r="I851" s="479"/>
      <c r="J851" s="479"/>
      <c r="K851" s="474"/>
      <c r="L851" s="899"/>
      <c r="M851" s="272"/>
      <c r="N851" s="826" t="str">
        <f t="shared" si="61"/>
        <v/>
      </c>
      <c r="O851" s="458"/>
      <c r="P851" s="534"/>
      <c r="Q851" s="479"/>
      <c r="R851" s="584"/>
      <c r="S851" s="585" t="str">
        <f t="shared" si="58"/>
        <v/>
      </c>
      <c r="T851" s="586"/>
      <c r="U851" s="587" t="str">
        <f t="shared" si="60"/>
        <v/>
      </c>
      <c r="V851" s="648"/>
      <c r="W851" s="746"/>
    </row>
    <row r="852" spans="2:38" ht="13.5" customHeight="1" x14ac:dyDescent="0.25">
      <c r="B852" s="401"/>
      <c r="D852" s="416">
        <f t="shared" si="62"/>
        <v>843</v>
      </c>
      <c r="E852" s="534"/>
      <c r="F852" s="534"/>
      <c r="G852" s="534"/>
      <c r="H852" s="479"/>
      <c r="I852" s="479"/>
      <c r="J852" s="479"/>
      <c r="K852" s="474"/>
      <c r="L852" s="899"/>
      <c r="M852" s="272"/>
      <c r="N852" s="826" t="str">
        <f t="shared" si="61"/>
        <v/>
      </c>
      <c r="O852" s="458"/>
      <c r="P852" s="534"/>
      <c r="Q852" s="479"/>
      <c r="R852" s="584"/>
      <c r="S852" s="585" t="str">
        <f t="shared" si="58"/>
        <v/>
      </c>
      <c r="T852" s="586"/>
      <c r="U852" s="587" t="str">
        <f t="shared" si="60"/>
        <v/>
      </c>
      <c r="V852" s="648"/>
      <c r="W852" s="746"/>
    </row>
    <row r="853" spans="2:38" ht="13.5" customHeight="1" x14ac:dyDescent="0.25">
      <c r="B853" s="401"/>
      <c r="D853" s="416">
        <f t="shared" si="62"/>
        <v>844</v>
      </c>
      <c r="E853" s="534"/>
      <c r="F853" s="534"/>
      <c r="G853" s="534"/>
      <c r="H853" s="479"/>
      <c r="I853" s="479"/>
      <c r="J853" s="479"/>
      <c r="K853" s="474"/>
      <c r="L853" s="899"/>
      <c r="M853" s="272"/>
      <c r="N853" s="826" t="str">
        <f t="shared" si="61"/>
        <v/>
      </c>
      <c r="O853" s="458"/>
      <c r="P853" s="534"/>
      <c r="Q853" s="479"/>
      <c r="R853" s="584"/>
      <c r="S853" s="585" t="str">
        <f t="shared" si="58"/>
        <v/>
      </c>
      <c r="T853" s="586"/>
      <c r="U853" s="587" t="str">
        <f t="shared" si="60"/>
        <v/>
      </c>
      <c r="V853" s="648"/>
      <c r="W853" s="746"/>
    </row>
    <row r="854" spans="2:38" ht="13.5" customHeight="1" x14ac:dyDescent="0.25">
      <c r="B854" s="401"/>
      <c r="D854" s="416">
        <f t="shared" si="62"/>
        <v>845</v>
      </c>
      <c r="E854" s="534"/>
      <c r="F854" s="534"/>
      <c r="G854" s="534"/>
      <c r="H854" s="479"/>
      <c r="I854" s="479"/>
      <c r="J854" s="479"/>
      <c r="K854" s="474"/>
      <c r="L854" s="899"/>
      <c r="M854" s="272"/>
      <c r="N854" s="826" t="str">
        <f t="shared" si="61"/>
        <v/>
      </c>
      <c r="O854" s="458"/>
      <c r="P854" s="534"/>
      <c r="Q854" s="479"/>
      <c r="R854" s="584"/>
      <c r="S854" s="585" t="str">
        <f t="shared" si="58"/>
        <v/>
      </c>
      <c r="T854" s="586"/>
      <c r="U854" s="587" t="str">
        <f t="shared" si="60"/>
        <v/>
      </c>
      <c r="V854" s="648"/>
      <c r="W854" s="746"/>
    </row>
    <row r="855" spans="2:38" ht="13.5" customHeight="1" x14ac:dyDescent="0.25">
      <c r="B855" s="401"/>
      <c r="D855" s="416">
        <f t="shared" si="62"/>
        <v>846</v>
      </c>
      <c r="E855" s="534"/>
      <c r="F855" s="534"/>
      <c r="G855" s="534"/>
      <c r="H855" s="479"/>
      <c r="I855" s="479"/>
      <c r="J855" s="479"/>
      <c r="K855" s="474"/>
      <c r="L855" s="899"/>
      <c r="M855" s="272"/>
      <c r="N855" s="826" t="str">
        <f t="shared" si="61"/>
        <v/>
      </c>
      <c r="O855" s="458"/>
      <c r="P855" s="534"/>
      <c r="Q855" s="479"/>
      <c r="R855" s="584"/>
      <c r="S855" s="585" t="str">
        <f t="shared" si="58"/>
        <v/>
      </c>
      <c r="T855" s="586"/>
      <c r="U855" s="587" t="str">
        <f t="shared" si="60"/>
        <v/>
      </c>
      <c r="V855" s="648"/>
      <c r="W855" s="746"/>
    </row>
    <row r="856" spans="2:38" ht="13.5" customHeight="1" x14ac:dyDescent="0.25">
      <c r="B856" s="401"/>
      <c r="D856" s="416">
        <f t="shared" si="62"/>
        <v>847</v>
      </c>
      <c r="E856" s="534"/>
      <c r="F856" s="534"/>
      <c r="G856" s="534"/>
      <c r="H856" s="479"/>
      <c r="I856" s="479"/>
      <c r="J856" s="479"/>
      <c r="K856" s="474"/>
      <c r="L856" s="899"/>
      <c r="M856" s="272"/>
      <c r="N856" s="826" t="str">
        <f t="shared" si="61"/>
        <v/>
      </c>
      <c r="O856" s="458"/>
      <c r="P856" s="534"/>
      <c r="Q856" s="479"/>
      <c r="R856" s="584"/>
      <c r="S856" s="585" t="str">
        <f t="shared" si="58"/>
        <v/>
      </c>
      <c r="T856" s="586"/>
      <c r="U856" s="587" t="str">
        <f t="shared" si="60"/>
        <v/>
      </c>
      <c r="V856" s="648"/>
      <c r="W856" s="746"/>
    </row>
    <row r="857" spans="2:38" ht="13.5" customHeight="1" x14ac:dyDescent="0.25">
      <c r="B857" s="401"/>
      <c r="D857" s="416">
        <f t="shared" si="62"/>
        <v>848</v>
      </c>
      <c r="E857" s="534"/>
      <c r="F857" s="534"/>
      <c r="G857" s="534"/>
      <c r="H857" s="479"/>
      <c r="I857" s="479"/>
      <c r="J857" s="479"/>
      <c r="K857" s="474"/>
      <c r="L857" s="899"/>
      <c r="M857" s="272"/>
      <c r="N857" s="826" t="str">
        <f t="shared" si="61"/>
        <v/>
      </c>
      <c r="O857" s="458"/>
      <c r="P857" s="534"/>
      <c r="Q857" s="479"/>
      <c r="R857" s="584"/>
      <c r="S857" s="585" t="str">
        <f t="shared" si="58"/>
        <v/>
      </c>
      <c r="T857" s="586"/>
      <c r="U857" s="587" t="str">
        <f t="shared" si="60"/>
        <v/>
      </c>
      <c r="V857" s="648"/>
      <c r="W857" s="746"/>
    </row>
    <row r="858" spans="2:38" ht="13.5" customHeight="1" x14ac:dyDescent="0.25">
      <c r="B858" s="401"/>
      <c r="D858" s="416">
        <f t="shared" si="62"/>
        <v>849</v>
      </c>
      <c r="E858" s="534"/>
      <c r="F858" s="534"/>
      <c r="G858" s="534"/>
      <c r="H858" s="479"/>
      <c r="I858" s="479"/>
      <c r="J858" s="479"/>
      <c r="K858" s="474"/>
      <c r="L858" s="899"/>
      <c r="M858" s="272"/>
      <c r="N858" s="826" t="str">
        <f t="shared" si="61"/>
        <v/>
      </c>
      <c r="O858" s="458"/>
      <c r="P858" s="534"/>
      <c r="Q858" s="479"/>
      <c r="R858" s="584"/>
      <c r="S858" s="585" t="str">
        <f t="shared" si="58"/>
        <v/>
      </c>
      <c r="T858" s="586"/>
      <c r="U858" s="587" t="str">
        <f t="shared" si="60"/>
        <v/>
      </c>
      <c r="V858" s="648"/>
      <c r="W858" s="746"/>
    </row>
    <row r="859" spans="2:38" ht="13.5" customHeight="1" x14ac:dyDescent="0.25">
      <c r="B859" s="401"/>
      <c r="D859" s="416">
        <f t="shared" si="62"/>
        <v>850</v>
      </c>
      <c r="E859" s="534"/>
      <c r="F859" s="534"/>
      <c r="G859" s="534"/>
      <c r="H859" s="479"/>
      <c r="I859" s="479"/>
      <c r="J859" s="479"/>
      <c r="K859" s="474"/>
      <c r="L859" s="899"/>
      <c r="M859" s="272"/>
      <c r="N859" s="826" t="str">
        <f t="shared" si="61"/>
        <v/>
      </c>
      <c r="O859" s="458"/>
      <c r="P859" s="534"/>
      <c r="Q859" s="479"/>
      <c r="R859" s="584"/>
      <c r="S859" s="585" t="str">
        <f t="shared" si="58"/>
        <v/>
      </c>
      <c r="T859" s="586"/>
      <c r="U859" s="587" t="str">
        <f t="shared" si="60"/>
        <v/>
      </c>
      <c r="V859" s="648"/>
      <c r="W859" s="746"/>
    </row>
    <row r="860" spans="2:38" ht="13.5" customHeight="1" x14ac:dyDescent="0.25">
      <c r="B860" s="401"/>
      <c r="D860" s="416">
        <f t="shared" si="62"/>
        <v>851</v>
      </c>
      <c r="E860" s="534"/>
      <c r="F860" s="534"/>
      <c r="G860" s="534"/>
      <c r="H860" s="479"/>
      <c r="I860" s="479"/>
      <c r="J860" s="479"/>
      <c r="K860" s="474"/>
      <c r="L860" s="899"/>
      <c r="M860" s="272"/>
      <c r="N860" s="826" t="str">
        <f t="shared" si="61"/>
        <v/>
      </c>
      <c r="O860" s="458"/>
      <c r="P860" s="903"/>
      <c r="Q860" s="479"/>
      <c r="R860" s="584"/>
      <c r="S860" s="585" t="str">
        <f t="shared" si="58"/>
        <v/>
      </c>
      <c r="T860" s="586"/>
      <c r="U860" s="587" t="str">
        <f t="shared" si="60"/>
        <v/>
      </c>
      <c r="V860" s="648"/>
      <c r="W860" s="746"/>
    </row>
    <row r="861" spans="2:38" ht="13.5" customHeight="1" x14ac:dyDescent="0.25">
      <c r="B861" s="401"/>
      <c r="D861" s="416">
        <f t="shared" si="62"/>
        <v>852</v>
      </c>
      <c r="E861" s="534"/>
      <c r="F861" s="534"/>
      <c r="G861" s="534"/>
      <c r="H861" s="479"/>
      <c r="I861" s="479"/>
      <c r="J861" s="479"/>
      <c r="K861" s="474"/>
      <c r="L861" s="899"/>
      <c r="M861" s="272"/>
      <c r="N861" s="826" t="str">
        <f t="shared" si="61"/>
        <v/>
      </c>
      <c r="O861" s="458"/>
      <c r="P861" s="534"/>
      <c r="Q861" s="479"/>
      <c r="R861" s="584"/>
      <c r="S861" s="585" t="str">
        <f t="shared" si="58"/>
        <v/>
      </c>
      <c r="T861" s="586"/>
      <c r="U861" s="587" t="str">
        <f t="shared" si="60"/>
        <v/>
      </c>
      <c r="V861" s="648"/>
      <c r="W861" s="746"/>
    </row>
    <row r="862" spans="2:38" ht="13.5" customHeight="1" x14ac:dyDescent="0.25">
      <c r="B862" s="401"/>
      <c r="D862" s="416">
        <f t="shared" si="62"/>
        <v>853</v>
      </c>
      <c r="E862" s="534"/>
      <c r="F862" s="534"/>
      <c r="G862" s="534"/>
      <c r="H862" s="479"/>
      <c r="I862" s="479"/>
      <c r="J862" s="479"/>
      <c r="K862" s="474"/>
      <c r="L862" s="899"/>
      <c r="M862" s="272"/>
      <c r="N862" s="826" t="str">
        <f t="shared" si="61"/>
        <v/>
      </c>
      <c r="O862" s="458"/>
      <c r="P862" s="534"/>
      <c r="Q862" s="479"/>
      <c r="R862" s="584"/>
      <c r="S862" s="585" t="str">
        <f t="shared" si="58"/>
        <v/>
      </c>
      <c r="T862" s="586"/>
      <c r="U862" s="587" t="str">
        <f t="shared" si="60"/>
        <v/>
      </c>
      <c r="V862" s="648"/>
      <c r="W862" s="746"/>
    </row>
    <row r="863" spans="2:38" ht="13.5" customHeight="1" x14ac:dyDescent="0.25">
      <c r="B863" s="401"/>
      <c r="D863" s="416">
        <f t="shared" si="62"/>
        <v>854</v>
      </c>
      <c r="E863" s="534"/>
      <c r="F863" s="534"/>
      <c r="G863" s="534"/>
      <c r="H863" s="479"/>
      <c r="I863" s="479"/>
      <c r="J863" s="479"/>
      <c r="K863" s="474"/>
      <c r="L863" s="899"/>
      <c r="M863" s="272"/>
      <c r="N863" s="826" t="str">
        <f t="shared" si="61"/>
        <v/>
      </c>
      <c r="O863" s="458"/>
      <c r="P863" s="534"/>
      <c r="Q863" s="479"/>
      <c r="R863" s="584"/>
      <c r="S863" s="585" t="str">
        <f t="shared" si="58"/>
        <v/>
      </c>
      <c r="T863" s="586"/>
      <c r="U863" s="587" t="str">
        <f t="shared" si="60"/>
        <v/>
      </c>
      <c r="V863" s="648"/>
      <c r="W863" s="746"/>
    </row>
    <row r="864" spans="2:38" ht="13.5" customHeight="1" x14ac:dyDescent="0.25">
      <c r="B864" s="401"/>
      <c r="D864" s="416">
        <f t="shared" si="62"/>
        <v>855</v>
      </c>
      <c r="E864" s="534"/>
      <c r="F864" s="534"/>
      <c r="G864" s="534"/>
      <c r="H864" s="479"/>
      <c r="I864" s="479"/>
      <c r="J864" s="479"/>
      <c r="K864" s="474"/>
      <c r="L864" s="899"/>
      <c r="M864" s="272"/>
      <c r="N864" s="826" t="str">
        <f t="shared" si="61"/>
        <v/>
      </c>
      <c r="O864" s="458"/>
      <c r="P864" s="534"/>
      <c r="Q864" s="479"/>
      <c r="R864" s="584"/>
      <c r="S864" s="585" t="str">
        <f t="shared" si="58"/>
        <v/>
      </c>
      <c r="T864" s="586"/>
      <c r="U864" s="587" t="str">
        <f t="shared" si="60"/>
        <v/>
      </c>
      <c r="V864" s="648"/>
      <c r="W864" s="746"/>
    </row>
    <row r="865" spans="2:38" ht="13.5" customHeight="1" x14ac:dyDescent="0.25">
      <c r="B865" s="401"/>
      <c r="D865" s="416">
        <f t="shared" si="62"/>
        <v>856</v>
      </c>
      <c r="E865" s="534"/>
      <c r="F865" s="534"/>
      <c r="G865" s="534"/>
      <c r="H865" s="479"/>
      <c r="I865" s="479"/>
      <c r="J865" s="479"/>
      <c r="K865" s="474"/>
      <c r="L865" s="899"/>
      <c r="M865" s="272"/>
      <c r="N865" s="826" t="str">
        <f t="shared" si="61"/>
        <v/>
      </c>
      <c r="O865" s="458"/>
      <c r="P865" s="534"/>
      <c r="Q865" s="479"/>
      <c r="R865" s="584"/>
      <c r="S865" s="585" t="str">
        <f t="shared" si="58"/>
        <v/>
      </c>
      <c r="T865" s="586"/>
      <c r="U865" s="587" t="str">
        <f t="shared" si="60"/>
        <v/>
      </c>
      <c r="V865" s="648"/>
      <c r="W865" s="746"/>
    </row>
    <row r="866" spans="2:38" ht="13.5" customHeight="1" x14ac:dyDescent="0.25">
      <c r="B866" s="401"/>
      <c r="D866" s="416">
        <f t="shared" si="62"/>
        <v>857</v>
      </c>
      <c r="E866" s="534"/>
      <c r="F866" s="534"/>
      <c r="G866" s="534"/>
      <c r="H866" s="479"/>
      <c r="I866" s="479"/>
      <c r="J866" s="479"/>
      <c r="K866" s="474"/>
      <c r="L866" s="899"/>
      <c r="M866" s="272"/>
      <c r="N866" s="826" t="str">
        <f t="shared" si="61"/>
        <v/>
      </c>
      <c r="O866" s="458"/>
      <c r="P866" s="534"/>
      <c r="Q866" s="479"/>
      <c r="R866" s="584"/>
      <c r="S866" s="585" t="str">
        <f t="shared" si="58"/>
        <v/>
      </c>
      <c r="T866" s="586"/>
      <c r="U866" s="587" t="str">
        <f t="shared" si="60"/>
        <v/>
      </c>
      <c r="V866" s="648"/>
      <c r="W866" s="746"/>
    </row>
    <row r="867" spans="2:38" ht="13.5" customHeight="1" x14ac:dyDescent="0.25">
      <c r="B867" s="401"/>
      <c r="D867" s="416">
        <f t="shared" si="62"/>
        <v>858</v>
      </c>
      <c r="E867" s="534"/>
      <c r="F867" s="534"/>
      <c r="G867" s="534"/>
      <c r="H867" s="479"/>
      <c r="I867" s="479"/>
      <c r="J867" s="479"/>
      <c r="K867" s="474"/>
      <c r="L867" s="899"/>
      <c r="M867" s="272"/>
      <c r="N867" s="826" t="str">
        <f t="shared" si="61"/>
        <v/>
      </c>
      <c r="O867" s="458"/>
      <c r="P867" s="534"/>
      <c r="Q867" s="479"/>
      <c r="R867" s="584"/>
      <c r="S867" s="585" t="str">
        <f t="shared" si="58"/>
        <v/>
      </c>
      <c r="T867" s="586"/>
      <c r="U867" s="587" t="str">
        <f t="shared" si="60"/>
        <v/>
      </c>
      <c r="V867" s="648"/>
      <c r="W867" s="746"/>
    </row>
    <row r="868" spans="2:38" ht="13.5" customHeight="1" x14ac:dyDescent="0.25">
      <c r="B868" s="401"/>
      <c r="D868" s="416">
        <f t="shared" si="62"/>
        <v>859</v>
      </c>
      <c r="E868" s="534"/>
      <c r="F868" s="534"/>
      <c r="G868" s="534"/>
      <c r="H868" s="479"/>
      <c r="I868" s="479"/>
      <c r="J868" s="479"/>
      <c r="K868" s="474"/>
      <c r="L868" s="899"/>
      <c r="M868" s="272"/>
      <c r="N868" s="826" t="str">
        <f t="shared" si="61"/>
        <v/>
      </c>
      <c r="O868" s="458"/>
      <c r="P868" s="534"/>
      <c r="Q868" s="479"/>
      <c r="R868" s="584"/>
      <c r="S868" s="585" t="str">
        <f t="shared" si="58"/>
        <v/>
      </c>
      <c r="T868" s="586"/>
      <c r="U868" s="587" t="str">
        <f t="shared" si="60"/>
        <v/>
      </c>
      <c r="V868" s="648"/>
      <c r="W868" s="746"/>
    </row>
    <row r="869" spans="2:38" ht="13.5" customHeight="1" x14ac:dyDescent="0.25">
      <c r="B869" s="401"/>
      <c r="D869" s="416">
        <f t="shared" si="62"/>
        <v>860</v>
      </c>
      <c r="E869" s="534"/>
      <c r="F869" s="534"/>
      <c r="G869" s="534"/>
      <c r="H869" s="479"/>
      <c r="I869" s="479"/>
      <c r="J869" s="479"/>
      <c r="K869" s="474"/>
      <c r="L869" s="899"/>
      <c r="M869" s="272"/>
      <c r="N869" s="826" t="str">
        <f t="shared" si="61"/>
        <v/>
      </c>
      <c r="O869" s="458"/>
      <c r="P869" s="534"/>
      <c r="Q869" s="479"/>
      <c r="R869" s="584"/>
      <c r="S869" s="585" t="str">
        <f t="shared" si="58"/>
        <v/>
      </c>
      <c r="T869" s="586"/>
      <c r="U869" s="587" t="str">
        <f t="shared" si="60"/>
        <v/>
      </c>
      <c r="V869" s="648"/>
      <c r="W869" s="746"/>
    </row>
    <row r="870" spans="2:38" ht="13.5" customHeight="1" x14ac:dyDescent="0.25">
      <c r="B870" s="401"/>
      <c r="D870" s="416">
        <f t="shared" si="62"/>
        <v>861</v>
      </c>
      <c r="E870" s="534"/>
      <c r="F870" s="534"/>
      <c r="G870" s="534"/>
      <c r="H870" s="479"/>
      <c r="I870" s="479"/>
      <c r="J870" s="479"/>
      <c r="K870" s="474"/>
      <c r="L870" s="899"/>
      <c r="M870" s="272"/>
      <c r="N870" s="826" t="str">
        <f t="shared" si="61"/>
        <v/>
      </c>
      <c r="O870" s="458"/>
      <c r="P870" s="534"/>
      <c r="Q870" s="479"/>
      <c r="R870" s="584"/>
      <c r="S870" s="585" t="str">
        <f t="shared" si="58"/>
        <v/>
      </c>
      <c r="T870" s="586"/>
      <c r="U870" s="587" t="str">
        <f t="shared" si="60"/>
        <v/>
      </c>
      <c r="V870" s="648"/>
      <c r="W870" s="746"/>
    </row>
    <row r="871" spans="2:38" ht="13.5" customHeight="1" x14ac:dyDescent="0.25">
      <c r="B871" s="401"/>
      <c r="D871" s="416">
        <f t="shared" si="62"/>
        <v>862</v>
      </c>
      <c r="E871" s="534"/>
      <c r="F871" s="534"/>
      <c r="G871" s="534"/>
      <c r="H871" s="479"/>
      <c r="I871" s="479"/>
      <c r="J871" s="479"/>
      <c r="K871" s="474"/>
      <c r="L871" s="899"/>
      <c r="M871" s="272"/>
      <c r="N871" s="826" t="str">
        <f t="shared" si="61"/>
        <v/>
      </c>
      <c r="O871" s="458"/>
      <c r="P871" s="534"/>
      <c r="Q871" s="479"/>
      <c r="R871" s="584"/>
      <c r="S871" s="585" t="str">
        <f t="shared" si="58"/>
        <v/>
      </c>
      <c r="T871" s="586"/>
      <c r="U871" s="587" t="str">
        <f t="shared" si="60"/>
        <v/>
      </c>
      <c r="V871" s="648"/>
      <c r="W871" s="746"/>
    </row>
    <row r="872" spans="2:38" ht="13.5" customHeight="1" x14ac:dyDescent="0.25">
      <c r="B872" s="401"/>
      <c r="D872" s="416">
        <f t="shared" si="62"/>
        <v>863</v>
      </c>
      <c r="E872" s="534"/>
      <c r="F872" s="534"/>
      <c r="G872" s="534"/>
      <c r="H872" s="479"/>
      <c r="I872" s="479"/>
      <c r="J872" s="479"/>
      <c r="K872" s="474"/>
      <c r="L872" s="899"/>
      <c r="M872" s="272"/>
      <c r="N872" s="826" t="str">
        <f t="shared" si="61"/>
        <v/>
      </c>
      <c r="O872" s="458"/>
      <c r="P872" s="534"/>
      <c r="Q872" s="479"/>
      <c r="R872" s="584"/>
      <c r="S872" s="585" t="str">
        <f t="shared" si="58"/>
        <v/>
      </c>
      <c r="T872" s="586"/>
      <c r="U872" s="587" t="str">
        <f t="shared" si="60"/>
        <v/>
      </c>
      <c r="V872" s="648"/>
      <c r="W872" s="746"/>
    </row>
    <row r="873" spans="2:38" ht="13.5" customHeight="1" x14ac:dyDescent="0.25">
      <c r="B873" s="401"/>
      <c r="D873" s="416">
        <f t="shared" si="62"/>
        <v>864</v>
      </c>
      <c r="E873" s="534"/>
      <c r="F873" s="534"/>
      <c r="G873" s="534"/>
      <c r="H873" s="479"/>
      <c r="I873" s="479"/>
      <c r="J873" s="479"/>
      <c r="K873" s="474"/>
      <c r="L873" s="899"/>
      <c r="M873" s="272"/>
      <c r="N873" s="826" t="str">
        <f t="shared" si="61"/>
        <v/>
      </c>
      <c r="O873" s="458"/>
      <c r="P873" s="534"/>
      <c r="Q873" s="479"/>
      <c r="R873" s="584"/>
      <c r="S873" s="585" t="str">
        <f t="shared" si="58"/>
        <v/>
      </c>
      <c r="T873" s="586"/>
      <c r="U873" s="587" t="str">
        <f t="shared" si="60"/>
        <v/>
      </c>
      <c r="V873" s="648"/>
      <c r="W873" s="746"/>
    </row>
    <row r="874" spans="2:38" ht="13.5" customHeight="1" x14ac:dyDescent="0.25">
      <c r="B874" s="401"/>
      <c r="D874" s="416">
        <f t="shared" si="62"/>
        <v>865</v>
      </c>
      <c r="E874" s="534"/>
      <c r="F874" s="534"/>
      <c r="G874" s="534"/>
      <c r="H874" s="479"/>
      <c r="I874" s="479"/>
      <c r="J874" s="479"/>
      <c r="K874" s="474"/>
      <c r="L874" s="899"/>
      <c r="M874" s="272"/>
      <c r="N874" s="826" t="str">
        <f t="shared" si="61"/>
        <v/>
      </c>
      <c r="O874" s="458"/>
      <c r="P874" s="534"/>
      <c r="Q874" s="479"/>
      <c r="R874" s="584"/>
      <c r="S874" s="585" t="str">
        <f t="shared" si="58"/>
        <v/>
      </c>
      <c r="T874" s="586"/>
      <c r="U874" s="587" t="str">
        <f t="shared" si="60"/>
        <v/>
      </c>
      <c r="V874" s="648"/>
      <c r="W874" s="746"/>
    </row>
    <row r="875" spans="2:38" ht="13.5" customHeight="1" x14ac:dyDescent="0.25">
      <c r="B875" s="401"/>
      <c r="D875" s="416">
        <f t="shared" si="62"/>
        <v>866</v>
      </c>
      <c r="E875" s="534"/>
      <c r="F875" s="534"/>
      <c r="G875" s="534"/>
      <c r="H875" s="479"/>
      <c r="I875" s="479"/>
      <c r="J875" s="479"/>
      <c r="K875" s="474"/>
      <c r="L875" s="899"/>
      <c r="M875" s="272"/>
      <c r="N875" s="826" t="str">
        <f t="shared" si="61"/>
        <v/>
      </c>
      <c r="O875" s="458"/>
      <c r="P875" s="534"/>
      <c r="Q875" s="479"/>
      <c r="R875" s="584"/>
      <c r="S875" s="585" t="str">
        <f t="shared" si="58"/>
        <v/>
      </c>
      <c r="T875" s="586"/>
      <c r="U875" s="587" t="str">
        <f t="shared" si="60"/>
        <v/>
      </c>
      <c r="V875" s="648"/>
      <c r="W875" s="746"/>
    </row>
    <row r="876" spans="2:38" ht="13.5" customHeight="1" x14ac:dyDescent="0.25">
      <c r="B876" s="401"/>
      <c r="D876" s="416">
        <f t="shared" si="62"/>
        <v>867</v>
      </c>
      <c r="E876" s="534"/>
      <c r="F876" s="534"/>
      <c r="G876" s="534"/>
      <c r="H876" s="479"/>
      <c r="I876" s="479"/>
      <c r="J876" s="479"/>
      <c r="K876" s="474"/>
      <c r="L876" s="899"/>
      <c r="M876" s="272"/>
      <c r="N876" s="826" t="str">
        <f t="shared" si="61"/>
        <v/>
      </c>
      <c r="O876" s="458"/>
      <c r="P876" s="534"/>
      <c r="Q876" s="479"/>
      <c r="R876" s="584"/>
      <c r="S876" s="585" t="str">
        <f t="shared" si="58"/>
        <v/>
      </c>
      <c r="T876" s="586"/>
      <c r="U876" s="587" t="str">
        <f t="shared" si="60"/>
        <v/>
      </c>
      <c r="V876" s="648"/>
      <c r="W876" s="746"/>
    </row>
    <row r="877" spans="2:38" ht="13.5" customHeight="1" x14ac:dyDescent="0.25">
      <c r="B877" s="401"/>
      <c r="D877" s="416">
        <f t="shared" si="62"/>
        <v>868</v>
      </c>
      <c r="E877" s="534"/>
      <c r="F877" s="534"/>
      <c r="G877" s="534"/>
      <c r="H877" s="479"/>
      <c r="I877" s="479"/>
      <c r="J877" s="479"/>
      <c r="K877" s="474"/>
      <c r="L877" s="899"/>
      <c r="M877" s="272"/>
      <c r="N877" s="826" t="str">
        <f t="shared" si="61"/>
        <v/>
      </c>
      <c r="O877" s="458"/>
      <c r="P877" s="534"/>
      <c r="Q877" s="479"/>
      <c r="R877" s="584"/>
      <c r="S877" s="585" t="str">
        <f t="shared" si="58"/>
        <v/>
      </c>
      <c r="T877" s="586"/>
      <c r="U877" s="587" t="str">
        <f t="shared" si="60"/>
        <v/>
      </c>
      <c r="V877" s="648"/>
      <c r="W877" s="746"/>
    </row>
    <row r="878" spans="2:38" ht="13.5" customHeight="1" x14ac:dyDescent="0.25">
      <c r="B878" s="401"/>
      <c r="D878" s="416">
        <f t="shared" si="62"/>
        <v>869</v>
      </c>
      <c r="E878" s="534"/>
      <c r="F878" s="534"/>
      <c r="G878" s="534"/>
      <c r="H878" s="479"/>
      <c r="I878" s="479"/>
      <c r="J878" s="479"/>
      <c r="K878" s="474"/>
      <c r="L878" s="899"/>
      <c r="M878" s="272"/>
      <c r="N878" s="826" t="str">
        <f t="shared" si="61"/>
        <v/>
      </c>
      <c r="O878" s="458"/>
      <c r="P878" s="534"/>
      <c r="Q878" s="479"/>
      <c r="R878" s="584"/>
      <c r="S878" s="585" t="str">
        <f t="shared" si="58"/>
        <v/>
      </c>
      <c r="T878" s="586"/>
      <c r="U878" s="587" t="str">
        <f t="shared" si="60"/>
        <v/>
      </c>
      <c r="V878" s="648"/>
      <c r="W878" s="746"/>
    </row>
    <row r="879" spans="2:38" ht="13.5" customHeight="1" x14ac:dyDescent="0.25">
      <c r="B879" s="401"/>
      <c r="D879" s="416">
        <f t="shared" si="62"/>
        <v>870</v>
      </c>
      <c r="E879" s="534"/>
      <c r="F879" s="534"/>
      <c r="G879" s="534"/>
      <c r="H879" s="479"/>
      <c r="I879" s="479"/>
      <c r="J879" s="479"/>
      <c r="K879" s="474"/>
      <c r="L879" s="899"/>
      <c r="M879" s="272"/>
      <c r="N879" s="826" t="str">
        <f t="shared" si="61"/>
        <v/>
      </c>
      <c r="O879" s="458"/>
      <c r="P879" s="534"/>
      <c r="Q879" s="479"/>
      <c r="R879" s="584"/>
      <c r="S879" s="585" t="str">
        <f t="shared" si="58"/>
        <v/>
      </c>
      <c r="T879" s="586"/>
      <c r="U879" s="587" t="str">
        <f t="shared" si="60"/>
        <v/>
      </c>
      <c r="V879" s="648"/>
      <c r="W879" s="746"/>
    </row>
    <row r="880" spans="2:38" ht="13.5" customHeight="1" x14ac:dyDescent="0.25">
      <c r="B880" s="401"/>
      <c r="D880" s="416">
        <f t="shared" si="62"/>
        <v>871</v>
      </c>
      <c r="E880" s="534"/>
      <c r="F880" s="534"/>
      <c r="G880" s="534"/>
      <c r="H880" s="479"/>
      <c r="I880" s="479"/>
      <c r="J880" s="479"/>
      <c r="K880" s="474"/>
      <c r="L880" s="899"/>
      <c r="M880" s="272"/>
      <c r="N880" s="826" t="str">
        <f t="shared" si="61"/>
        <v/>
      </c>
      <c r="O880" s="458"/>
      <c r="P880" s="534"/>
      <c r="Q880" s="479"/>
      <c r="R880" s="584"/>
      <c r="S880" s="585" t="str">
        <f t="shared" ref="S880:S943" si="63">IF(OR(M880="",K880=""),"",J880*K880/1000000*Q880*R880)</f>
        <v/>
      </c>
      <c r="T880" s="586"/>
      <c r="U880" s="587" t="str">
        <f t="shared" si="60"/>
        <v/>
      </c>
      <c r="V880" s="648"/>
      <c r="W880" s="746"/>
      <c r="AL880" s="562"/>
    </row>
    <row r="881" spans="2:23" ht="13.5" customHeight="1" x14ac:dyDescent="0.25">
      <c r="B881" s="401"/>
      <c r="D881" s="416">
        <f t="shared" si="62"/>
        <v>872</v>
      </c>
      <c r="E881" s="534"/>
      <c r="F881" s="534"/>
      <c r="G881" s="534"/>
      <c r="H881" s="479"/>
      <c r="I881" s="479"/>
      <c r="J881" s="479"/>
      <c r="K881" s="474"/>
      <c r="L881" s="899"/>
      <c r="M881" s="272"/>
      <c r="N881" s="826" t="str">
        <f t="shared" si="61"/>
        <v/>
      </c>
      <c r="O881" s="458"/>
      <c r="P881" s="534"/>
      <c r="Q881" s="479"/>
      <c r="R881" s="584"/>
      <c r="S881" s="585" t="str">
        <f t="shared" si="63"/>
        <v/>
      </c>
      <c r="T881" s="586"/>
      <c r="U881" s="587" t="str">
        <f t="shared" si="60"/>
        <v/>
      </c>
      <c r="V881" s="648"/>
      <c r="W881" s="746"/>
    </row>
    <row r="882" spans="2:23" ht="13.5" customHeight="1" x14ac:dyDescent="0.25">
      <c r="B882" s="401"/>
      <c r="D882" s="416">
        <f t="shared" si="62"/>
        <v>873</v>
      </c>
      <c r="E882" s="534"/>
      <c r="F882" s="534"/>
      <c r="G882" s="534"/>
      <c r="H882" s="479"/>
      <c r="I882" s="479"/>
      <c r="J882" s="479"/>
      <c r="K882" s="474"/>
      <c r="L882" s="899"/>
      <c r="M882" s="272"/>
      <c r="N882" s="826" t="str">
        <f t="shared" si="61"/>
        <v/>
      </c>
      <c r="O882" s="458"/>
      <c r="P882" s="534"/>
      <c r="Q882" s="479"/>
      <c r="R882" s="584"/>
      <c r="S882" s="585" t="str">
        <f t="shared" si="63"/>
        <v/>
      </c>
      <c r="T882" s="586"/>
      <c r="U882" s="587" t="str">
        <f t="shared" si="60"/>
        <v/>
      </c>
      <c r="V882" s="648"/>
      <c r="W882" s="746"/>
    </row>
    <row r="883" spans="2:23" ht="13.5" customHeight="1" x14ac:dyDescent="0.25">
      <c r="B883" s="401"/>
      <c r="D883" s="416">
        <f t="shared" si="62"/>
        <v>874</v>
      </c>
      <c r="E883" s="534"/>
      <c r="F883" s="534"/>
      <c r="G883" s="534"/>
      <c r="H883" s="479"/>
      <c r="I883" s="479"/>
      <c r="J883" s="479"/>
      <c r="K883" s="474"/>
      <c r="L883" s="899"/>
      <c r="M883" s="272"/>
      <c r="N883" s="826" t="str">
        <f t="shared" si="61"/>
        <v/>
      </c>
      <c r="O883" s="458"/>
      <c r="P883" s="534"/>
      <c r="Q883" s="479"/>
      <c r="R883" s="584"/>
      <c r="S883" s="585" t="str">
        <f t="shared" si="63"/>
        <v/>
      </c>
      <c r="T883" s="586"/>
      <c r="U883" s="587" t="str">
        <f t="shared" si="60"/>
        <v/>
      </c>
      <c r="V883" s="648"/>
      <c r="W883" s="746"/>
    </row>
    <row r="884" spans="2:23" ht="13.5" customHeight="1" x14ac:dyDescent="0.25">
      <c r="B884" s="401"/>
      <c r="D884" s="416">
        <f t="shared" si="62"/>
        <v>875</v>
      </c>
      <c r="E884" s="534"/>
      <c r="F884" s="534"/>
      <c r="G884" s="534"/>
      <c r="H884" s="479"/>
      <c r="I884" s="479"/>
      <c r="J884" s="479"/>
      <c r="K884" s="474"/>
      <c r="L884" s="899"/>
      <c r="M884" s="272"/>
      <c r="N884" s="826" t="str">
        <f t="shared" si="61"/>
        <v/>
      </c>
      <c r="O884" s="458"/>
      <c r="P884" s="534"/>
      <c r="Q884" s="479"/>
      <c r="R884" s="584"/>
      <c r="S884" s="585" t="str">
        <f t="shared" si="63"/>
        <v/>
      </c>
      <c r="T884" s="586"/>
      <c r="U884" s="587" t="str">
        <f t="shared" si="60"/>
        <v/>
      </c>
      <c r="V884" s="648"/>
      <c r="W884" s="746"/>
    </row>
    <row r="885" spans="2:23" ht="13.5" customHeight="1" x14ac:dyDescent="0.25">
      <c r="B885" s="401"/>
      <c r="D885" s="416">
        <f t="shared" si="62"/>
        <v>876</v>
      </c>
      <c r="E885" s="534"/>
      <c r="F885" s="534"/>
      <c r="G885" s="534"/>
      <c r="H885" s="479"/>
      <c r="I885" s="479"/>
      <c r="J885" s="479"/>
      <c r="K885" s="474"/>
      <c r="L885" s="899"/>
      <c r="M885" s="272"/>
      <c r="N885" s="826" t="str">
        <f t="shared" si="61"/>
        <v/>
      </c>
      <c r="O885" s="458"/>
      <c r="P885" s="534"/>
      <c r="Q885" s="479"/>
      <c r="R885" s="584"/>
      <c r="S885" s="585" t="str">
        <f t="shared" si="63"/>
        <v/>
      </c>
      <c r="T885" s="586"/>
      <c r="U885" s="587" t="str">
        <f t="shared" si="60"/>
        <v/>
      </c>
      <c r="V885" s="648"/>
      <c r="W885" s="746"/>
    </row>
    <row r="886" spans="2:23" ht="13.5" customHeight="1" x14ac:dyDescent="0.25">
      <c r="B886" s="401"/>
      <c r="D886" s="416">
        <f t="shared" si="62"/>
        <v>877</v>
      </c>
      <c r="E886" s="534"/>
      <c r="F886" s="534"/>
      <c r="G886" s="534"/>
      <c r="H886" s="479"/>
      <c r="I886" s="479"/>
      <c r="J886" s="479"/>
      <c r="K886" s="474"/>
      <c r="L886" s="899"/>
      <c r="M886" s="272"/>
      <c r="N886" s="826" t="str">
        <f t="shared" si="61"/>
        <v/>
      </c>
      <c r="O886" s="458"/>
      <c r="P886" s="534"/>
      <c r="Q886" s="479"/>
      <c r="R886" s="584"/>
      <c r="S886" s="585" t="str">
        <f t="shared" si="63"/>
        <v/>
      </c>
      <c r="T886" s="586"/>
      <c r="U886" s="587" t="str">
        <f t="shared" si="60"/>
        <v/>
      </c>
      <c r="V886" s="648"/>
      <c r="W886" s="746"/>
    </row>
    <row r="887" spans="2:23" ht="13.5" customHeight="1" x14ac:dyDescent="0.25">
      <c r="B887" s="401"/>
      <c r="D887" s="416">
        <f t="shared" si="62"/>
        <v>878</v>
      </c>
      <c r="E887" s="534"/>
      <c r="F887" s="534"/>
      <c r="G887" s="534"/>
      <c r="H887" s="479"/>
      <c r="I887" s="479"/>
      <c r="J887" s="479"/>
      <c r="K887" s="474"/>
      <c r="L887" s="899"/>
      <c r="M887" s="272"/>
      <c r="N887" s="826" t="str">
        <f t="shared" si="61"/>
        <v/>
      </c>
      <c r="O887" s="458"/>
      <c r="P887" s="534"/>
      <c r="Q887" s="479"/>
      <c r="R887" s="584"/>
      <c r="S887" s="585" t="str">
        <f t="shared" si="63"/>
        <v/>
      </c>
      <c r="T887" s="586"/>
      <c r="U887" s="587" t="str">
        <f t="shared" si="60"/>
        <v/>
      </c>
      <c r="V887" s="648"/>
      <c r="W887" s="746"/>
    </row>
    <row r="888" spans="2:23" ht="13.5" customHeight="1" x14ac:dyDescent="0.25">
      <c r="B888" s="401"/>
      <c r="D888" s="416">
        <f t="shared" si="62"/>
        <v>879</v>
      </c>
      <c r="E888" s="534"/>
      <c r="F888" s="534"/>
      <c r="G888" s="534"/>
      <c r="H888" s="479"/>
      <c r="I888" s="479"/>
      <c r="J888" s="479"/>
      <c r="K888" s="474"/>
      <c r="L888" s="899"/>
      <c r="M888" s="272"/>
      <c r="N888" s="826" t="str">
        <f t="shared" si="61"/>
        <v/>
      </c>
      <c r="O888" s="458"/>
      <c r="P888" s="534"/>
      <c r="Q888" s="479"/>
      <c r="R888" s="584"/>
      <c r="S888" s="585" t="str">
        <f t="shared" si="63"/>
        <v/>
      </c>
      <c r="T888" s="586"/>
      <c r="U888" s="587" t="str">
        <f t="shared" si="60"/>
        <v/>
      </c>
      <c r="V888" s="648"/>
      <c r="W888" s="746"/>
    </row>
    <row r="889" spans="2:23" ht="13.5" customHeight="1" x14ac:dyDescent="0.25">
      <c r="B889" s="401"/>
      <c r="D889" s="416">
        <f t="shared" si="62"/>
        <v>880</v>
      </c>
      <c r="E889" s="534"/>
      <c r="F889" s="534"/>
      <c r="G889" s="534"/>
      <c r="H889" s="479"/>
      <c r="I889" s="479"/>
      <c r="J889" s="479"/>
      <c r="K889" s="474"/>
      <c r="L889" s="899"/>
      <c r="M889" s="272"/>
      <c r="N889" s="826" t="str">
        <f t="shared" si="61"/>
        <v/>
      </c>
      <c r="O889" s="458"/>
      <c r="P889" s="534"/>
      <c r="Q889" s="479"/>
      <c r="R889" s="584"/>
      <c r="S889" s="585" t="str">
        <f t="shared" si="63"/>
        <v/>
      </c>
      <c r="T889" s="586"/>
      <c r="U889" s="587" t="str">
        <f t="shared" si="60"/>
        <v/>
      </c>
      <c r="V889" s="648"/>
      <c r="W889" s="746"/>
    </row>
    <row r="890" spans="2:23" ht="13.5" customHeight="1" x14ac:dyDescent="0.25">
      <c r="B890" s="401"/>
      <c r="D890" s="416">
        <f t="shared" si="62"/>
        <v>881</v>
      </c>
      <c r="E890" s="534"/>
      <c r="F890" s="534"/>
      <c r="G890" s="534"/>
      <c r="H890" s="479"/>
      <c r="I890" s="479"/>
      <c r="J890" s="479"/>
      <c r="K890" s="474"/>
      <c r="L890" s="899"/>
      <c r="M890" s="272"/>
      <c r="N890" s="826" t="str">
        <f t="shared" si="61"/>
        <v/>
      </c>
      <c r="O890" s="458"/>
      <c r="P890" s="903"/>
      <c r="Q890" s="479"/>
      <c r="R890" s="584"/>
      <c r="S890" s="585" t="str">
        <f t="shared" si="63"/>
        <v/>
      </c>
      <c r="T890" s="586"/>
      <c r="U890" s="587" t="str">
        <f t="shared" si="60"/>
        <v/>
      </c>
      <c r="V890" s="648"/>
      <c r="W890" s="746"/>
    </row>
    <row r="891" spans="2:23" ht="13.5" customHeight="1" x14ac:dyDescent="0.25">
      <c r="B891" s="401"/>
      <c r="D891" s="416">
        <f t="shared" si="62"/>
        <v>882</v>
      </c>
      <c r="E891" s="534"/>
      <c r="F891" s="534"/>
      <c r="G891" s="534"/>
      <c r="H891" s="479"/>
      <c r="I891" s="479"/>
      <c r="J891" s="479"/>
      <c r="K891" s="474"/>
      <c r="L891" s="899"/>
      <c r="M891" s="272"/>
      <c r="N891" s="826" t="str">
        <f t="shared" si="61"/>
        <v/>
      </c>
      <c r="O891" s="458"/>
      <c r="P891" s="534"/>
      <c r="Q891" s="479"/>
      <c r="R891" s="584"/>
      <c r="S891" s="585" t="str">
        <f t="shared" si="63"/>
        <v/>
      </c>
      <c r="T891" s="586"/>
      <c r="U891" s="587" t="str">
        <f t="shared" si="60"/>
        <v/>
      </c>
      <c r="V891" s="648"/>
      <c r="W891" s="746"/>
    </row>
    <row r="892" spans="2:23" ht="13.5" customHeight="1" x14ac:dyDescent="0.25">
      <c r="B892" s="401"/>
      <c r="D892" s="416">
        <f t="shared" si="62"/>
        <v>883</v>
      </c>
      <c r="E892" s="534"/>
      <c r="F892" s="534"/>
      <c r="G892" s="534"/>
      <c r="H892" s="479"/>
      <c r="I892" s="479"/>
      <c r="J892" s="479"/>
      <c r="K892" s="474"/>
      <c r="L892" s="899"/>
      <c r="M892" s="272"/>
      <c r="N892" s="826" t="str">
        <f t="shared" si="61"/>
        <v/>
      </c>
      <c r="O892" s="458"/>
      <c r="P892" s="534"/>
      <c r="Q892" s="479"/>
      <c r="R892" s="584"/>
      <c r="S892" s="585" t="str">
        <f t="shared" si="63"/>
        <v/>
      </c>
      <c r="T892" s="586"/>
      <c r="U892" s="587" t="str">
        <f t="shared" ref="U892:U955" si="64">IF(T892="",S892,T892)</f>
        <v/>
      </c>
      <c r="V892" s="648"/>
      <c r="W892" s="746"/>
    </row>
    <row r="893" spans="2:23" ht="13.5" customHeight="1" x14ac:dyDescent="0.25">
      <c r="B893" s="401"/>
      <c r="D893" s="416">
        <f t="shared" si="62"/>
        <v>884</v>
      </c>
      <c r="E893" s="534"/>
      <c r="F893" s="534"/>
      <c r="G893" s="534"/>
      <c r="H893" s="479"/>
      <c r="I893" s="479"/>
      <c r="J893" s="479"/>
      <c r="K893" s="474"/>
      <c r="L893" s="899"/>
      <c r="M893" s="272"/>
      <c r="N893" s="826" t="str">
        <f t="shared" si="61"/>
        <v/>
      </c>
      <c r="O893" s="458"/>
      <c r="P893" s="534"/>
      <c r="Q893" s="479"/>
      <c r="R893" s="584"/>
      <c r="S893" s="585" t="str">
        <f t="shared" si="63"/>
        <v/>
      </c>
      <c r="T893" s="586"/>
      <c r="U893" s="587" t="str">
        <f t="shared" si="64"/>
        <v/>
      </c>
      <c r="V893" s="648"/>
      <c r="W893" s="746"/>
    </row>
    <row r="894" spans="2:23" ht="13.5" customHeight="1" x14ac:dyDescent="0.25">
      <c r="B894" s="401"/>
      <c r="D894" s="416">
        <f t="shared" si="62"/>
        <v>885</v>
      </c>
      <c r="E894" s="534"/>
      <c r="F894" s="534"/>
      <c r="G894" s="534"/>
      <c r="H894" s="479"/>
      <c r="I894" s="479"/>
      <c r="J894" s="479"/>
      <c r="K894" s="474"/>
      <c r="L894" s="899"/>
      <c r="M894" s="272"/>
      <c r="N894" s="826" t="str">
        <f t="shared" si="61"/>
        <v/>
      </c>
      <c r="O894" s="458"/>
      <c r="P894" s="534"/>
      <c r="Q894" s="479"/>
      <c r="R894" s="584"/>
      <c r="S894" s="585" t="str">
        <f t="shared" si="63"/>
        <v/>
      </c>
      <c r="T894" s="586"/>
      <c r="U894" s="587" t="str">
        <f t="shared" si="64"/>
        <v/>
      </c>
      <c r="V894" s="648"/>
      <c r="W894" s="746"/>
    </row>
    <row r="895" spans="2:23" ht="13.5" customHeight="1" x14ac:dyDescent="0.25">
      <c r="B895" s="401"/>
      <c r="D895" s="416">
        <f t="shared" si="62"/>
        <v>886</v>
      </c>
      <c r="E895" s="534"/>
      <c r="F895" s="534"/>
      <c r="G895" s="534"/>
      <c r="H895" s="479"/>
      <c r="I895" s="479"/>
      <c r="J895" s="479"/>
      <c r="K895" s="474"/>
      <c r="L895" s="899"/>
      <c r="M895" s="272"/>
      <c r="N895" s="826" t="str">
        <f t="shared" si="61"/>
        <v/>
      </c>
      <c r="O895" s="458"/>
      <c r="P895" s="534"/>
      <c r="Q895" s="479"/>
      <c r="R895" s="584"/>
      <c r="S895" s="585" t="str">
        <f t="shared" si="63"/>
        <v/>
      </c>
      <c r="T895" s="586"/>
      <c r="U895" s="587" t="str">
        <f t="shared" si="64"/>
        <v/>
      </c>
      <c r="V895" s="648"/>
      <c r="W895" s="746"/>
    </row>
    <row r="896" spans="2:23" ht="13.5" customHeight="1" x14ac:dyDescent="0.25">
      <c r="B896" s="401"/>
      <c r="D896" s="416">
        <f t="shared" si="62"/>
        <v>887</v>
      </c>
      <c r="E896" s="534"/>
      <c r="F896" s="534"/>
      <c r="G896" s="534"/>
      <c r="H896" s="479"/>
      <c r="I896" s="479"/>
      <c r="J896" s="479"/>
      <c r="K896" s="474"/>
      <c r="L896" s="899"/>
      <c r="M896" s="272"/>
      <c r="N896" s="826" t="str">
        <f t="shared" si="61"/>
        <v/>
      </c>
      <c r="O896" s="458"/>
      <c r="P896" s="534"/>
      <c r="Q896" s="479"/>
      <c r="R896" s="584"/>
      <c r="S896" s="585" t="str">
        <f t="shared" si="63"/>
        <v/>
      </c>
      <c r="T896" s="586"/>
      <c r="U896" s="587" t="str">
        <f t="shared" si="64"/>
        <v/>
      </c>
      <c r="V896" s="648"/>
      <c r="W896" s="746"/>
    </row>
    <row r="897" spans="2:38" ht="13.5" customHeight="1" x14ac:dyDescent="0.25">
      <c r="B897" s="401"/>
      <c r="D897" s="416">
        <f t="shared" si="62"/>
        <v>888</v>
      </c>
      <c r="E897" s="534"/>
      <c r="F897" s="534"/>
      <c r="G897" s="534"/>
      <c r="H897" s="479"/>
      <c r="I897" s="479"/>
      <c r="J897" s="479"/>
      <c r="K897" s="474"/>
      <c r="L897" s="899"/>
      <c r="M897" s="272"/>
      <c r="N897" s="826" t="str">
        <f t="shared" si="61"/>
        <v/>
      </c>
      <c r="O897" s="458"/>
      <c r="P897" s="534"/>
      <c r="Q897" s="479"/>
      <c r="R897" s="584"/>
      <c r="S897" s="585" t="str">
        <f t="shared" si="63"/>
        <v/>
      </c>
      <c r="T897" s="586"/>
      <c r="U897" s="587" t="str">
        <f t="shared" si="64"/>
        <v/>
      </c>
      <c r="V897" s="648"/>
      <c r="W897" s="746"/>
    </row>
    <row r="898" spans="2:38" ht="13.5" customHeight="1" x14ac:dyDescent="0.25">
      <c r="B898" s="401"/>
      <c r="D898" s="416">
        <f t="shared" si="62"/>
        <v>889</v>
      </c>
      <c r="E898" s="534"/>
      <c r="F898" s="534"/>
      <c r="G898" s="534"/>
      <c r="H898" s="479"/>
      <c r="I898" s="479"/>
      <c r="J898" s="479"/>
      <c r="K898" s="474"/>
      <c r="L898" s="899"/>
      <c r="M898" s="272"/>
      <c r="N898" s="826" t="str">
        <f t="shared" si="61"/>
        <v/>
      </c>
      <c r="O898" s="458"/>
      <c r="P898" s="534"/>
      <c r="Q898" s="479"/>
      <c r="R898" s="584"/>
      <c r="S898" s="585" t="str">
        <f t="shared" si="63"/>
        <v/>
      </c>
      <c r="T898" s="586"/>
      <c r="U898" s="587" t="str">
        <f t="shared" si="64"/>
        <v/>
      </c>
      <c r="V898" s="648"/>
      <c r="W898" s="746"/>
    </row>
    <row r="899" spans="2:38" ht="13.5" customHeight="1" x14ac:dyDescent="0.25">
      <c r="B899" s="401"/>
      <c r="D899" s="416">
        <f t="shared" si="62"/>
        <v>890</v>
      </c>
      <c r="E899" s="534"/>
      <c r="F899" s="534"/>
      <c r="G899" s="534"/>
      <c r="H899" s="479"/>
      <c r="I899" s="479"/>
      <c r="J899" s="479"/>
      <c r="K899" s="474"/>
      <c r="L899" s="899"/>
      <c r="M899" s="272"/>
      <c r="N899" s="826" t="str">
        <f t="shared" si="61"/>
        <v/>
      </c>
      <c r="O899" s="458"/>
      <c r="P899" s="534"/>
      <c r="Q899" s="479"/>
      <c r="R899" s="584"/>
      <c r="S899" s="585" t="str">
        <f t="shared" si="63"/>
        <v/>
      </c>
      <c r="T899" s="586"/>
      <c r="U899" s="587" t="str">
        <f t="shared" si="64"/>
        <v/>
      </c>
      <c r="V899" s="648"/>
      <c r="W899" s="746"/>
    </row>
    <row r="900" spans="2:38" ht="13.5" customHeight="1" x14ac:dyDescent="0.25">
      <c r="B900" s="401"/>
      <c r="D900" s="416">
        <f t="shared" si="62"/>
        <v>891</v>
      </c>
      <c r="E900" s="534"/>
      <c r="F900" s="534"/>
      <c r="G900" s="534"/>
      <c r="H900" s="479"/>
      <c r="I900" s="479"/>
      <c r="J900" s="479"/>
      <c r="K900" s="474"/>
      <c r="L900" s="899"/>
      <c r="M900" s="272"/>
      <c r="N900" s="826" t="str">
        <f t="shared" si="61"/>
        <v/>
      </c>
      <c r="O900" s="458"/>
      <c r="P900" s="534"/>
      <c r="Q900" s="479"/>
      <c r="R900" s="584"/>
      <c r="S900" s="585" t="str">
        <f t="shared" si="63"/>
        <v/>
      </c>
      <c r="T900" s="586"/>
      <c r="U900" s="587" t="str">
        <f t="shared" si="64"/>
        <v/>
      </c>
      <c r="V900" s="648"/>
      <c r="W900" s="746"/>
    </row>
    <row r="901" spans="2:38" ht="13.5" customHeight="1" x14ac:dyDescent="0.25">
      <c r="B901" s="401"/>
      <c r="D901" s="416">
        <f t="shared" si="62"/>
        <v>892</v>
      </c>
      <c r="E901" s="534"/>
      <c r="F901" s="534"/>
      <c r="G901" s="534"/>
      <c r="H901" s="479"/>
      <c r="I901" s="479"/>
      <c r="J901" s="479"/>
      <c r="K901" s="474"/>
      <c r="L901" s="899"/>
      <c r="M901" s="272"/>
      <c r="N901" s="826" t="str">
        <f t="shared" si="61"/>
        <v/>
      </c>
      <c r="O901" s="458"/>
      <c r="P901" s="534"/>
      <c r="Q901" s="479"/>
      <c r="R901" s="584"/>
      <c r="S901" s="585" t="str">
        <f t="shared" si="63"/>
        <v/>
      </c>
      <c r="T901" s="586"/>
      <c r="U901" s="587" t="str">
        <f t="shared" si="64"/>
        <v/>
      </c>
      <c r="V901" s="648"/>
      <c r="W901" s="746"/>
    </row>
    <row r="902" spans="2:38" ht="13.5" customHeight="1" x14ac:dyDescent="0.25">
      <c r="B902" s="401"/>
      <c r="D902" s="416">
        <f t="shared" si="62"/>
        <v>893</v>
      </c>
      <c r="E902" s="534"/>
      <c r="F902" s="534"/>
      <c r="G902" s="534"/>
      <c r="H902" s="479"/>
      <c r="I902" s="479"/>
      <c r="J902" s="479"/>
      <c r="K902" s="474"/>
      <c r="L902" s="899"/>
      <c r="M902" s="272"/>
      <c r="N902" s="826" t="str">
        <f t="shared" si="61"/>
        <v/>
      </c>
      <c r="O902" s="458"/>
      <c r="P902" s="534"/>
      <c r="Q902" s="479"/>
      <c r="R902" s="584"/>
      <c r="S902" s="585" t="str">
        <f t="shared" si="63"/>
        <v/>
      </c>
      <c r="T902" s="586"/>
      <c r="U902" s="587" t="str">
        <f t="shared" si="64"/>
        <v/>
      </c>
      <c r="V902" s="648"/>
      <c r="W902" s="746"/>
    </row>
    <row r="903" spans="2:38" ht="13.5" customHeight="1" x14ac:dyDescent="0.25">
      <c r="B903" s="401"/>
      <c r="D903" s="416">
        <f t="shared" si="62"/>
        <v>894</v>
      </c>
      <c r="E903" s="534"/>
      <c r="F903" s="534"/>
      <c r="G903" s="534"/>
      <c r="H903" s="479"/>
      <c r="I903" s="479"/>
      <c r="J903" s="479"/>
      <c r="K903" s="474"/>
      <c r="L903" s="899"/>
      <c r="M903" s="272"/>
      <c r="N903" s="826" t="str">
        <f t="shared" si="61"/>
        <v/>
      </c>
      <c r="O903" s="458"/>
      <c r="P903" s="534"/>
      <c r="Q903" s="479"/>
      <c r="R903" s="584"/>
      <c r="S903" s="585" t="str">
        <f t="shared" si="63"/>
        <v/>
      </c>
      <c r="T903" s="586"/>
      <c r="U903" s="587" t="str">
        <f t="shared" si="64"/>
        <v/>
      </c>
      <c r="V903" s="648"/>
      <c r="W903" s="746"/>
    </row>
    <row r="904" spans="2:38" ht="13.5" customHeight="1" x14ac:dyDescent="0.25">
      <c r="B904" s="401"/>
      <c r="D904" s="416">
        <f t="shared" si="62"/>
        <v>895</v>
      </c>
      <c r="E904" s="534"/>
      <c r="F904" s="534"/>
      <c r="G904" s="534"/>
      <c r="H904" s="479"/>
      <c r="I904" s="479"/>
      <c r="J904" s="479"/>
      <c r="K904" s="474"/>
      <c r="L904" s="899"/>
      <c r="M904" s="272"/>
      <c r="N904" s="826" t="str">
        <f t="shared" si="61"/>
        <v/>
      </c>
      <c r="O904" s="458"/>
      <c r="P904" s="534"/>
      <c r="Q904" s="479"/>
      <c r="R904" s="584"/>
      <c r="S904" s="585" t="str">
        <f t="shared" si="63"/>
        <v/>
      </c>
      <c r="T904" s="586"/>
      <c r="U904" s="587" t="str">
        <f t="shared" si="64"/>
        <v/>
      </c>
      <c r="V904" s="648"/>
      <c r="W904" s="746"/>
    </row>
    <row r="905" spans="2:38" ht="13.5" customHeight="1" x14ac:dyDescent="0.25">
      <c r="B905" s="401"/>
      <c r="D905" s="416">
        <f t="shared" si="62"/>
        <v>896</v>
      </c>
      <c r="E905" s="534"/>
      <c r="F905" s="534"/>
      <c r="G905" s="534"/>
      <c r="H905" s="479"/>
      <c r="I905" s="479"/>
      <c r="J905" s="479"/>
      <c r="K905" s="474"/>
      <c r="L905" s="899"/>
      <c r="M905" s="272"/>
      <c r="N905" s="826" t="str">
        <f t="shared" si="61"/>
        <v/>
      </c>
      <c r="O905" s="458"/>
      <c r="P905" s="534"/>
      <c r="Q905" s="479"/>
      <c r="R905" s="584"/>
      <c r="S905" s="585" t="str">
        <f t="shared" si="63"/>
        <v/>
      </c>
      <c r="T905" s="586"/>
      <c r="U905" s="587" t="str">
        <f t="shared" si="64"/>
        <v/>
      </c>
      <c r="V905" s="648"/>
      <c r="W905" s="746"/>
    </row>
    <row r="906" spans="2:38" ht="13.5" customHeight="1" x14ac:dyDescent="0.25">
      <c r="B906" s="401"/>
      <c r="D906" s="416">
        <f t="shared" si="62"/>
        <v>897</v>
      </c>
      <c r="E906" s="534"/>
      <c r="F906" s="534"/>
      <c r="G906" s="534"/>
      <c r="H906" s="479"/>
      <c r="I906" s="479"/>
      <c r="J906" s="479"/>
      <c r="K906" s="474"/>
      <c r="L906" s="899"/>
      <c r="M906" s="272"/>
      <c r="N906" s="826" t="str">
        <f t="shared" si="61"/>
        <v/>
      </c>
      <c r="O906" s="458"/>
      <c r="P906" s="534"/>
      <c r="Q906" s="479"/>
      <c r="R906" s="584"/>
      <c r="S906" s="585" t="str">
        <f t="shared" si="63"/>
        <v/>
      </c>
      <c r="T906" s="586"/>
      <c r="U906" s="587" t="str">
        <f t="shared" si="64"/>
        <v/>
      </c>
      <c r="V906" s="648"/>
      <c r="W906" s="746"/>
    </row>
    <row r="907" spans="2:38" ht="13.5" customHeight="1" x14ac:dyDescent="0.25">
      <c r="B907" s="401"/>
      <c r="D907" s="416">
        <f t="shared" si="62"/>
        <v>898</v>
      </c>
      <c r="E907" s="534"/>
      <c r="F907" s="534"/>
      <c r="G907" s="534"/>
      <c r="H907" s="479"/>
      <c r="I907" s="479"/>
      <c r="J907" s="479"/>
      <c r="K907" s="474"/>
      <c r="L907" s="899"/>
      <c r="M907" s="272"/>
      <c r="N907" s="826" t="str">
        <f t="shared" ref="N907:N970" si="65">IF(M907="","",IF(HLOOKUP(M907,$AA$4:$AO$6,$Z$6+1,FALSE)&lt;0.8,0,HLOOKUP(M907,$AA$4:$AO$6,$Z$6+1,FALSE)))</f>
        <v/>
      </c>
      <c r="O907" s="458"/>
      <c r="P907" s="534"/>
      <c r="Q907" s="479"/>
      <c r="R907" s="584"/>
      <c r="S907" s="585" t="str">
        <f t="shared" si="63"/>
        <v/>
      </c>
      <c r="T907" s="586"/>
      <c r="U907" s="587" t="str">
        <f t="shared" si="64"/>
        <v/>
      </c>
      <c r="V907" s="648"/>
      <c r="W907" s="746"/>
    </row>
    <row r="908" spans="2:38" ht="13.5" customHeight="1" x14ac:dyDescent="0.25">
      <c r="B908" s="401"/>
      <c r="D908" s="416">
        <f t="shared" si="62"/>
        <v>899</v>
      </c>
      <c r="E908" s="534"/>
      <c r="F908" s="534"/>
      <c r="G908" s="534"/>
      <c r="H908" s="479"/>
      <c r="I908" s="479"/>
      <c r="J908" s="479"/>
      <c r="K908" s="474"/>
      <c r="L908" s="899"/>
      <c r="M908" s="272"/>
      <c r="N908" s="826" t="str">
        <f t="shared" si="65"/>
        <v/>
      </c>
      <c r="O908" s="458"/>
      <c r="P908" s="534"/>
      <c r="Q908" s="479"/>
      <c r="R908" s="584"/>
      <c r="S908" s="585" t="str">
        <f t="shared" si="63"/>
        <v/>
      </c>
      <c r="T908" s="586"/>
      <c r="U908" s="587" t="str">
        <f t="shared" si="64"/>
        <v/>
      </c>
      <c r="V908" s="648"/>
      <c r="W908" s="746"/>
    </row>
    <row r="909" spans="2:38" ht="13.5" customHeight="1" x14ac:dyDescent="0.25">
      <c r="B909" s="401"/>
      <c r="D909" s="416">
        <f t="shared" si="62"/>
        <v>900</v>
      </c>
      <c r="E909" s="534"/>
      <c r="F909" s="534"/>
      <c r="G909" s="534"/>
      <c r="H909" s="479"/>
      <c r="I909" s="479"/>
      <c r="J909" s="479"/>
      <c r="K909" s="474"/>
      <c r="L909" s="899"/>
      <c r="M909" s="272"/>
      <c r="N909" s="826" t="str">
        <f t="shared" si="65"/>
        <v/>
      </c>
      <c r="O909" s="458"/>
      <c r="P909" s="534"/>
      <c r="Q909" s="479"/>
      <c r="R909" s="584"/>
      <c r="S909" s="585" t="str">
        <f t="shared" si="63"/>
        <v/>
      </c>
      <c r="T909" s="586"/>
      <c r="U909" s="587" t="str">
        <f t="shared" si="64"/>
        <v/>
      </c>
      <c r="V909" s="648"/>
      <c r="W909" s="746"/>
    </row>
    <row r="910" spans="2:38" ht="13.5" customHeight="1" x14ac:dyDescent="0.25">
      <c r="B910" s="401"/>
      <c r="D910" s="416">
        <f t="shared" si="62"/>
        <v>901</v>
      </c>
      <c r="E910" s="534"/>
      <c r="F910" s="534"/>
      <c r="G910" s="534"/>
      <c r="H910" s="479"/>
      <c r="I910" s="479"/>
      <c r="J910" s="479"/>
      <c r="K910" s="474"/>
      <c r="L910" s="899"/>
      <c r="M910" s="272"/>
      <c r="N910" s="826" t="str">
        <f t="shared" si="65"/>
        <v/>
      </c>
      <c r="O910" s="458"/>
      <c r="P910" s="534"/>
      <c r="Q910" s="479"/>
      <c r="R910" s="584"/>
      <c r="S910" s="585" t="str">
        <f t="shared" si="63"/>
        <v/>
      </c>
      <c r="T910" s="586"/>
      <c r="U910" s="587" t="str">
        <f t="shared" si="64"/>
        <v/>
      </c>
      <c r="V910" s="648"/>
      <c r="W910" s="746"/>
      <c r="AL910" s="562"/>
    </row>
    <row r="911" spans="2:38" ht="13.5" customHeight="1" x14ac:dyDescent="0.25">
      <c r="B911" s="401"/>
      <c r="D911" s="416">
        <f t="shared" si="62"/>
        <v>902</v>
      </c>
      <c r="E911" s="534"/>
      <c r="F911" s="534"/>
      <c r="G911" s="534"/>
      <c r="H911" s="479"/>
      <c r="I911" s="479"/>
      <c r="J911" s="479"/>
      <c r="K911" s="474"/>
      <c r="L911" s="899"/>
      <c r="M911" s="272"/>
      <c r="N911" s="826" t="str">
        <f t="shared" si="65"/>
        <v/>
      </c>
      <c r="O911" s="458"/>
      <c r="P911" s="534"/>
      <c r="Q911" s="479"/>
      <c r="R911" s="584"/>
      <c r="S911" s="585" t="str">
        <f t="shared" si="63"/>
        <v/>
      </c>
      <c r="T911" s="586"/>
      <c r="U911" s="587" t="str">
        <f t="shared" si="64"/>
        <v/>
      </c>
      <c r="V911" s="648"/>
      <c r="W911" s="746"/>
    </row>
    <row r="912" spans="2:38" ht="13.5" customHeight="1" x14ac:dyDescent="0.25">
      <c r="B912" s="401"/>
      <c r="D912" s="416">
        <f t="shared" si="62"/>
        <v>903</v>
      </c>
      <c r="E912" s="534"/>
      <c r="F912" s="534"/>
      <c r="G912" s="534"/>
      <c r="H912" s="479"/>
      <c r="I912" s="479"/>
      <c r="J912" s="479"/>
      <c r="K912" s="474"/>
      <c r="L912" s="899"/>
      <c r="M912" s="272"/>
      <c r="N912" s="826" t="str">
        <f t="shared" si="65"/>
        <v/>
      </c>
      <c r="O912" s="458"/>
      <c r="P912" s="534"/>
      <c r="Q912" s="479"/>
      <c r="R912" s="584"/>
      <c r="S912" s="585" t="str">
        <f t="shared" si="63"/>
        <v/>
      </c>
      <c r="T912" s="586"/>
      <c r="U912" s="587" t="str">
        <f t="shared" si="64"/>
        <v/>
      </c>
      <c r="V912" s="648"/>
      <c r="W912" s="746"/>
    </row>
    <row r="913" spans="2:23" ht="13.5" customHeight="1" x14ac:dyDescent="0.25">
      <c r="B913" s="401"/>
      <c r="D913" s="416">
        <f t="shared" si="62"/>
        <v>904</v>
      </c>
      <c r="E913" s="534"/>
      <c r="F913" s="534"/>
      <c r="G913" s="534"/>
      <c r="H913" s="479"/>
      <c r="I913" s="479"/>
      <c r="J913" s="479"/>
      <c r="K913" s="474"/>
      <c r="L913" s="899"/>
      <c r="M913" s="272"/>
      <c r="N913" s="826" t="str">
        <f t="shared" si="65"/>
        <v/>
      </c>
      <c r="O913" s="458"/>
      <c r="P913" s="534"/>
      <c r="Q913" s="479"/>
      <c r="R913" s="584"/>
      <c r="S913" s="585" t="str">
        <f t="shared" si="63"/>
        <v/>
      </c>
      <c r="T913" s="586"/>
      <c r="U913" s="587" t="str">
        <f t="shared" si="64"/>
        <v/>
      </c>
      <c r="V913" s="648"/>
      <c r="W913" s="746"/>
    </row>
    <row r="914" spans="2:23" ht="13.5" customHeight="1" x14ac:dyDescent="0.25">
      <c r="B914" s="401"/>
      <c r="D914" s="416">
        <f t="shared" si="62"/>
        <v>905</v>
      </c>
      <c r="E914" s="534"/>
      <c r="F914" s="534"/>
      <c r="G914" s="534"/>
      <c r="H914" s="479"/>
      <c r="I914" s="479"/>
      <c r="J914" s="479"/>
      <c r="K914" s="474"/>
      <c r="L914" s="899"/>
      <c r="M914" s="272"/>
      <c r="N914" s="826" t="str">
        <f t="shared" si="65"/>
        <v/>
      </c>
      <c r="O914" s="458"/>
      <c r="P914" s="534"/>
      <c r="Q914" s="479"/>
      <c r="R914" s="584"/>
      <c r="S914" s="585" t="str">
        <f t="shared" si="63"/>
        <v/>
      </c>
      <c r="T914" s="586"/>
      <c r="U914" s="587" t="str">
        <f t="shared" si="64"/>
        <v/>
      </c>
      <c r="V914" s="648"/>
      <c r="W914" s="746"/>
    </row>
    <row r="915" spans="2:23" ht="13.5" customHeight="1" x14ac:dyDescent="0.25">
      <c r="B915" s="401"/>
      <c r="D915" s="416">
        <f t="shared" ref="D915:D939" si="66">D914+1</f>
        <v>906</v>
      </c>
      <c r="E915" s="534"/>
      <c r="F915" s="534"/>
      <c r="G915" s="534"/>
      <c r="H915" s="479"/>
      <c r="I915" s="479"/>
      <c r="J915" s="479"/>
      <c r="K915" s="474"/>
      <c r="L915" s="899"/>
      <c r="M915" s="272"/>
      <c r="N915" s="826" t="str">
        <f t="shared" si="65"/>
        <v/>
      </c>
      <c r="O915" s="458"/>
      <c r="P915" s="534"/>
      <c r="Q915" s="479"/>
      <c r="R915" s="584"/>
      <c r="S915" s="585" t="str">
        <f t="shared" si="63"/>
        <v/>
      </c>
      <c r="T915" s="586"/>
      <c r="U915" s="587" t="str">
        <f t="shared" si="64"/>
        <v/>
      </c>
      <c r="V915" s="648"/>
      <c r="W915" s="746"/>
    </row>
    <row r="916" spans="2:23" ht="13.5" customHeight="1" x14ac:dyDescent="0.25">
      <c r="B916" s="401"/>
      <c r="D916" s="416">
        <f t="shared" si="66"/>
        <v>907</v>
      </c>
      <c r="E916" s="534"/>
      <c r="F916" s="534"/>
      <c r="G916" s="534"/>
      <c r="H916" s="479"/>
      <c r="I916" s="479"/>
      <c r="J916" s="479"/>
      <c r="K916" s="474"/>
      <c r="L916" s="899"/>
      <c r="M916" s="272"/>
      <c r="N916" s="826" t="str">
        <f t="shared" si="65"/>
        <v/>
      </c>
      <c r="O916" s="458"/>
      <c r="P916" s="534"/>
      <c r="Q916" s="479"/>
      <c r="R916" s="584"/>
      <c r="S916" s="585" t="str">
        <f t="shared" si="63"/>
        <v/>
      </c>
      <c r="T916" s="586"/>
      <c r="U916" s="587" t="str">
        <f t="shared" si="64"/>
        <v/>
      </c>
      <c r="V916" s="648"/>
      <c r="W916" s="746"/>
    </row>
    <row r="917" spans="2:23" ht="13.5" customHeight="1" x14ac:dyDescent="0.25">
      <c r="B917" s="401"/>
      <c r="D917" s="416">
        <f t="shared" si="66"/>
        <v>908</v>
      </c>
      <c r="E917" s="534"/>
      <c r="F917" s="534"/>
      <c r="G917" s="534"/>
      <c r="H917" s="479"/>
      <c r="I917" s="479"/>
      <c r="J917" s="479"/>
      <c r="K917" s="474"/>
      <c r="L917" s="899"/>
      <c r="M917" s="272"/>
      <c r="N917" s="826" t="str">
        <f t="shared" si="65"/>
        <v/>
      </c>
      <c r="O917" s="458"/>
      <c r="P917" s="534"/>
      <c r="Q917" s="479"/>
      <c r="R917" s="584"/>
      <c r="S917" s="585" t="str">
        <f t="shared" si="63"/>
        <v/>
      </c>
      <c r="T917" s="586"/>
      <c r="U917" s="587" t="str">
        <f t="shared" si="64"/>
        <v/>
      </c>
      <c r="V917" s="648"/>
      <c r="W917" s="746"/>
    </row>
    <row r="918" spans="2:23" ht="13.5" customHeight="1" x14ac:dyDescent="0.25">
      <c r="B918" s="401"/>
      <c r="D918" s="416">
        <f t="shared" si="66"/>
        <v>909</v>
      </c>
      <c r="E918" s="534"/>
      <c r="F918" s="534"/>
      <c r="G918" s="534"/>
      <c r="H918" s="479"/>
      <c r="I918" s="479"/>
      <c r="J918" s="479"/>
      <c r="K918" s="474"/>
      <c r="L918" s="899"/>
      <c r="M918" s="272"/>
      <c r="N918" s="826" t="str">
        <f t="shared" si="65"/>
        <v/>
      </c>
      <c r="O918" s="458"/>
      <c r="P918" s="534"/>
      <c r="Q918" s="479"/>
      <c r="R918" s="584"/>
      <c r="S918" s="585" t="str">
        <f t="shared" si="63"/>
        <v/>
      </c>
      <c r="T918" s="586"/>
      <c r="U918" s="587" t="str">
        <f t="shared" si="64"/>
        <v/>
      </c>
      <c r="V918" s="648"/>
      <c r="W918" s="746"/>
    </row>
    <row r="919" spans="2:23" ht="13.5" customHeight="1" x14ac:dyDescent="0.25">
      <c r="B919" s="401"/>
      <c r="D919" s="416">
        <f t="shared" si="66"/>
        <v>910</v>
      </c>
      <c r="E919" s="534"/>
      <c r="F919" s="534"/>
      <c r="G919" s="534"/>
      <c r="H919" s="479"/>
      <c r="I919" s="479"/>
      <c r="J919" s="479"/>
      <c r="K919" s="474"/>
      <c r="L919" s="899"/>
      <c r="M919" s="272"/>
      <c r="N919" s="826" t="str">
        <f t="shared" si="65"/>
        <v/>
      </c>
      <c r="O919" s="458"/>
      <c r="P919" s="534"/>
      <c r="Q919" s="479"/>
      <c r="R919" s="584"/>
      <c r="S919" s="585" t="str">
        <f t="shared" si="63"/>
        <v/>
      </c>
      <c r="T919" s="586"/>
      <c r="U919" s="587" t="str">
        <f t="shared" si="64"/>
        <v/>
      </c>
      <c r="V919" s="648"/>
      <c r="W919" s="746"/>
    </row>
    <row r="920" spans="2:23" ht="13.5" customHeight="1" x14ac:dyDescent="0.25">
      <c r="B920" s="401"/>
      <c r="D920" s="416">
        <f t="shared" si="66"/>
        <v>911</v>
      </c>
      <c r="E920" s="534"/>
      <c r="F920" s="534"/>
      <c r="G920" s="534"/>
      <c r="H920" s="479"/>
      <c r="I920" s="479"/>
      <c r="J920" s="479"/>
      <c r="K920" s="474"/>
      <c r="L920" s="899"/>
      <c r="M920" s="272"/>
      <c r="N920" s="826" t="str">
        <f t="shared" si="65"/>
        <v/>
      </c>
      <c r="O920" s="458"/>
      <c r="P920" s="903"/>
      <c r="Q920" s="479"/>
      <c r="R920" s="584"/>
      <c r="S920" s="585" t="str">
        <f t="shared" si="63"/>
        <v/>
      </c>
      <c r="T920" s="586"/>
      <c r="U920" s="587" t="str">
        <f t="shared" si="64"/>
        <v/>
      </c>
      <c r="V920" s="648"/>
      <c r="W920" s="746"/>
    </row>
    <row r="921" spans="2:23" ht="13.5" customHeight="1" x14ac:dyDescent="0.25">
      <c r="B921" s="401"/>
      <c r="D921" s="416">
        <f t="shared" si="66"/>
        <v>912</v>
      </c>
      <c r="E921" s="534"/>
      <c r="F921" s="534"/>
      <c r="G921" s="534"/>
      <c r="H921" s="479"/>
      <c r="I921" s="479"/>
      <c r="J921" s="479"/>
      <c r="K921" s="474"/>
      <c r="L921" s="899"/>
      <c r="M921" s="272"/>
      <c r="N921" s="826" t="str">
        <f t="shared" si="65"/>
        <v/>
      </c>
      <c r="O921" s="458"/>
      <c r="P921" s="534"/>
      <c r="Q921" s="479"/>
      <c r="R921" s="584"/>
      <c r="S921" s="585" t="str">
        <f t="shared" si="63"/>
        <v/>
      </c>
      <c r="T921" s="586"/>
      <c r="U921" s="587" t="str">
        <f t="shared" si="64"/>
        <v/>
      </c>
      <c r="V921" s="648"/>
      <c r="W921" s="746"/>
    </row>
    <row r="922" spans="2:23" ht="13.5" customHeight="1" x14ac:dyDescent="0.25">
      <c r="B922" s="401"/>
      <c r="D922" s="416">
        <f t="shared" si="66"/>
        <v>913</v>
      </c>
      <c r="E922" s="534"/>
      <c r="F922" s="534"/>
      <c r="G922" s="534"/>
      <c r="H922" s="479"/>
      <c r="I922" s="479"/>
      <c r="J922" s="479"/>
      <c r="K922" s="474"/>
      <c r="L922" s="899"/>
      <c r="M922" s="272"/>
      <c r="N922" s="826" t="str">
        <f t="shared" si="65"/>
        <v/>
      </c>
      <c r="O922" s="458"/>
      <c r="P922" s="534"/>
      <c r="Q922" s="479"/>
      <c r="R922" s="584"/>
      <c r="S922" s="585" t="str">
        <f t="shared" si="63"/>
        <v/>
      </c>
      <c r="T922" s="586"/>
      <c r="U922" s="587" t="str">
        <f t="shared" si="64"/>
        <v/>
      </c>
      <c r="V922" s="648"/>
      <c r="W922" s="746"/>
    </row>
    <row r="923" spans="2:23" ht="13.5" customHeight="1" x14ac:dyDescent="0.25">
      <c r="B923" s="401"/>
      <c r="D923" s="416">
        <f t="shared" si="66"/>
        <v>914</v>
      </c>
      <c r="E923" s="534"/>
      <c r="F923" s="534"/>
      <c r="G923" s="534"/>
      <c r="H923" s="479"/>
      <c r="I923" s="479"/>
      <c r="J923" s="479"/>
      <c r="K923" s="474"/>
      <c r="L923" s="899"/>
      <c r="M923" s="272"/>
      <c r="N923" s="826" t="str">
        <f t="shared" si="65"/>
        <v/>
      </c>
      <c r="O923" s="458"/>
      <c r="P923" s="534"/>
      <c r="Q923" s="479"/>
      <c r="R923" s="584"/>
      <c r="S923" s="585" t="str">
        <f t="shared" si="63"/>
        <v/>
      </c>
      <c r="T923" s="586"/>
      <c r="U923" s="587" t="str">
        <f t="shared" si="64"/>
        <v/>
      </c>
      <c r="V923" s="648"/>
      <c r="W923" s="746"/>
    </row>
    <row r="924" spans="2:23" ht="13.5" customHeight="1" x14ac:dyDescent="0.25">
      <c r="B924" s="401"/>
      <c r="D924" s="416">
        <f t="shared" si="66"/>
        <v>915</v>
      </c>
      <c r="E924" s="534"/>
      <c r="F924" s="534"/>
      <c r="G924" s="534"/>
      <c r="H924" s="479"/>
      <c r="I924" s="479"/>
      <c r="J924" s="479"/>
      <c r="K924" s="474"/>
      <c r="L924" s="899"/>
      <c r="M924" s="272"/>
      <c r="N924" s="826" t="str">
        <f t="shared" si="65"/>
        <v/>
      </c>
      <c r="O924" s="458"/>
      <c r="P924" s="534"/>
      <c r="Q924" s="479"/>
      <c r="R924" s="584"/>
      <c r="S924" s="585" t="str">
        <f t="shared" si="63"/>
        <v/>
      </c>
      <c r="T924" s="586"/>
      <c r="U924" s="587" t="str">
        <f t="shared" si="64"/>
        <v/>
      </c>
      <c r="V924" s="648"/>
      <c r="W924" s="746"/>
    </row>
    <row r="925" spans="2:23" ht="13.5" customHeight="1" x14ac:dyDescent="0.25">
      <c r="B925" s="401"/>
      <c r="D925" s="416">
        <f t="shared" si="66"/>
        <v>916</v>
      </c>
      <c r="E925" s="534"/>
      <c r="F925" s="534"/>
      <c r="G925" s="534"/>
      <c r="H925" s="479"/>
      <c r="I925" s="479"/>
      <c r="J925" s="479"/>
      <c r="K925" s="474"/>
      <c r="L925" s="899"/>
      <c r="M925" s="272"/>
      <c r="N925" s="826" t="str">
        <f t="shared" si="65"/>
        <v/>
      </c>
      <c r="O925" s="458"/>
      <c r="P925" s="534"/>
      <c r="Q925" s="479"/>
      <c r="R925" s="584"/>
      <c r="S925" s="585" t="str">
        <f t="shared" si="63"/>
        <v/>
      </c>
      <c r="T925" s="586"/>
      <c r="U925" s="587" t="str">
        <f t="shared" si="64"/>
        <v/>
      </c>
      <c r="V925" s="648"/>
      <c r="W925" s="746"/>
    </row>
    <row r="926" spans="2:23" ht="13.5" customHeight="1" x14ac:dyDescent="0.25">
      <c r="B926" s="401"/>
      <c r="D926" s="416">
        <f t="shared" si="66"/>
        <v>917</v>
      </c>
      <c r="E926" s="534"/>
      <c r="F926" s="534"/>
      <c r="G926" s="534"/>
      <c r="H926" s="479"/>
      <c r="I926" s="479"/>
      <c r="J926" s="479"/>
      <c r="K926" s="474"/>
      <c r="L926" s="899"/>
      <c r="M926" s="272"/>
      <c r="N926" s="826" t="str">
        <f t="shared" si="65"/>
        <v/>
      </c>
      <c r="O926" s="458"/>
      <c r="P926" s="534"/>
      <c r="Q926" s="479"/>
      <c r="R926" s="584"/>
      <c r="S926" s="585" t="str">
        <f t="shared" si="63"/>
        <v/>
      </c>
      <c r="T926" s="586"/>
      <c r="U926" s="587" t="str">
        <f t="shared" si="64"/>
        <v/>
      </c>
      <c r="V926" s="648"/>
      <c r="W926" s="746"/>
    </row>
    <row r="927" spans="2:23" ht="13.5" customHeight="1" x14ac:dyDescent="0.25">
      <c r="B927" s="401"/>
      <c r="D927" s="416">
        <f t="shared" si="66"/>
        <v>918</v>
      </c>
      <c r="E927" s="534"/>
      <c r="F927" s="534"/>
      <c r="G927" s="534"/>
      <c r="H927" s="479"/>
      <c r="I927" s="479"/>
      <c r="J927" s="479"/>
      <c r="K927" s="474"/>
      <c r="L927" s="899"/>
      <c r="M927" s="272"/>
      <c r="N927" s="826" t="str">
        <f t="shared" si="65"/>
        <v/>
      </c>
      <c r="O927" s="458"/>
      <c r="P927" s="534"/>
      <c r="Q927" s="479"/>
      <c r="R927" s="584"/>
      <c r="S927" s="585" t="str">
        <f t="shared" si="63"/>
        <v/>
      </c>
      <c r="T927" s="586"/>
      <c r="U927" s="587" t="str">
        <f t="shared" si="64"/>
        <v/>
      </c>
      <c r="V927" s="648"/>
      <c r="W927" s="746"/>
    </row>
    <row r="928" spans="2:23" ht="13.5" customHeight="1" x14ac:dyDescent="0.25">
      <c r="B928" s="401"/>
      <c r="D928" s="416">
        <f t="shared" si="66"/>
        <v>919</v>
      </c>
      <c r="E928" s="534"/>
      <c r="F928" s="534"/>
      <c r="G928" s="534"/>
      <c r="H928" s="479"/>
      <c r="I928" s="479"/>
      <c r="J928" s="479"/>
      <c r="K928" s="474"/>
      <c r="L928" s="899"/>
      <c r="M928" s="272"/>
      <c r="N928" s="826" t="str">
        <f t="shared" si="65"/>
        <v/>
      </c>
      <c r="O928" s="458"/>
      <c r="P928" s="534"/>
      <c r="Q928" s="479"/>
      <c r="R928" s="584"/>
      <c r="S928" s="585" t="str">
        <f t="shared" si="63"/>
        <v/>
      </c>
      <c r="T928" s="586"/>
      <c r="U928" s="587" t="str">
        <f t="shared" si="64"/>
        <v/>
      </c>
      <c r="V928" s="648"/>
      <c r="W928" s="746"/>
    </row>
    <row r="929" spans="2:38" ht="13.5" customHeight="1" x14ac:dyDescent="0.25">
      <c r="B929" s="401"/>
      <c r="D929" s="416">
        <f t="shared" si="66"/>
        <v>920</v>
      </c>
      <c r="E929" s="534"/>
      <c r="F929" s="534"/>
      <c r="G929" s="534"/>
      <c r="H929" s="479"/>
      <c r="I929" s="479"/>
      <c r="J929" s="479"/>
      <c r="K929" s="474"/>
      <c r="L929" s="899"/>
      <c r="M929" s="272"/>
      <c r="N929" s="826" t="str">
        <f t="shared" si="65"/>
        <v/>
      </c>
      <c r="O929" s="458"/>
      <c r="P929" s="534"/>
      <c r="Q929" s="479"/>
      <c r="R929" s="584"/>
      <c r="S929" s="585" t="str">
        <f t="shared" si="63"/>
        <v/>
      </c>
      <c r="T929" s="586"/>
      <c r="U929" s="587" t="str">
        <f t="shared" si="64"/>
        <v/>
      </c>
      <c r="V929" s="648"/>
      <c r="W929" s="746"/>
    </row>
    <row r="930" spans="2:38" ht="13.5" customHeight="1" x14ac:dyDescent="0.25">
      <c r="B930" s="401"/>
      <c r="D930" s="416">
        <f t="shared" si="66"/>
        <v>921</v>
      </c>
      <c r="E930" s="534"/>
      <c r="F930" s="534"/>
      <c r="G930" s="534"/>
      <c r="H930" s="479"/>
      <c r="I930" s="479"/>
      <c r="J930" s="479"/>
      <c r="K930" s="474"/>
      <c r="L930" s="899"/>
      <c r="M930" s="272"/>
      <c r="N930" s="826" t="str">
        <f t="shared" si="65"/>
        <v/>
      </c>
      <c r="O930" s="458"/>
      <c r="P930" s="534"/>
      <c r="Q930" s="479"/>
      <c r="R930" s="584"/>
      <c r="S930" s="585" t="str">
        <f t="shared" si="63"/>
        <v/>
      </c>
      <c r="T930" s="586"/>
      <c r="U930" s="587" t="str">
        <f t="shared" si="64"/>
        <v/>
      </c>
      <c r="V930" s="648"/>
      <c r="W930" s="746"/>
    </row>
    <row r="931" spans="2:38" ht="13.5" customHeight="1" x14ac:dyDescent="0.25">
      <c r="B931" s="401"/>
      <c r="D931" s="416">
        <f t="shared" si="66"/>
        <v>922</v>
      </c>
      <c r="E931" s="534"/>
      <c r="F931" s="534"/>
      <c r="G931" s="534"/>
      <c r="H931" s="479"/>
      <c r="I931" s="479"/>
      <c r="J931" s="479"/>
      <c r="K931" s="474"/>
      <c r="L931" s="899"/>
      <c r="M931" s="272"/>
      <c r="N931" s="826" t="str">
        <f t="shared" si="65"/>
        <v/>
      </c>
      <c r="O931" s="458"/>
      <c r="P931" s="534"/>
      <c r="Q931" s="479"/>
      <c r="R931" s="584"/>
      <c r="S931" s="585" t="str">
        <f t="shared" si="63"/>
        <v/>
      </c>
      <c r="T931" s="586"/>
      <c r="U931" s="587" t="str">
        <f t="shared" si="64"/>
        <v/>
      </c>
      <c r="V931" s="648"/>
      <c r="W931" s="746"/>
    </row>
    <row r="932" spans="2:38" ht="13.5" customHeight="1" x14ac:dyDescent="0.25">
      <c r="B932" s="401"/>
      <c r="D932" s="416">
        <f t="shared" si="66"/>
        <v>923</v>
      </c>
      <c r="E932" s="534"/>
      <c r="F932" s="534"/>
      <c r="G932" s="534"/>
      <c r="H932" s="479"/>
      <c r="I932" s="479"/>
      <c r="J932" s="479"/>
      <c r="K932" s="474"/>
      <c r="L932" s="899"/>
      <c r="M932" s="272"/>
      <c r="N932" s="826" t="str">
        <f t="shared" si="65"/>
        <v/>
      </c>
      <c r="O932" s="458"/>
      <c r="P932" s="534"/>
      <c r="Q932" s="479"/>
      <c r="R932" s="584"/>
      <c r="S932" s="585" t="str">
        <f t="shared" si="63"/>
        <v/>
      </c>
      <c r="T932" s="586"/>
      <c r="U932" s="587" t="str">
        <f t="shared" si="64"/>
        <v/>
      </c>
      <c r="V932" s="648"/>
      <c r="W932" s="746"/>
    </row>
    <row r="933" spans="2:38" ht="13.5" customHeight="1" x14ac:dyDescent="0.25">
      <c r="B933" s="401"/>
      <c r="D933" s="416">
        <f t="shared" si="66"/>
        <v>924</v>
      </c>
      <c r="E933" s="534"/>
      <c r="F933" s="534"/>
      <c r="G933" s="534"/>
      <c r="H933" s="479"/>
      <c r="I933" s="479"/>
      <c r="J933" s="479"/>
      <c r="K933" s="474"/>
      <c r="L933" s="899"/>
      <c r="M933" s="272"/>
      <c r="N933" s="826" t="str">
        <f t="shared" si="65"/>
        <v/>
      </c>
      <c r="O933" s="458"/>
      <c r="P933" s="534"/>
      <c r="Q933" s="479"/>
      <c r="R933" s="584"/>
      <c r="S933" s="585" t="str">
        <f t="shared" si="63"/>
        <v/>
      </c>
      <c r="T933" s="586"/>
      <c r="U933" s="587" t="str">
        <f t="shared" si="64"/>
        <v/>
      </c>
      <c r="V933" s="648"/>
      <c r="W933" s="746"/>
    </row>
    <row r="934" spans="2:38" ht="13.5" customHeight="1" x14ac:dyDescent="0.25">
      <c r="B934" s="401"/>
      <c r="D934" s="416">
        <f t="shared" si="66"/>
        <v>925</v>
      </c>
      <c r="E934" s="534"/>
      <c r="F934" s="534"/>
      <c r="G934" s="534"/>
      <c r="H934" s="479"/>
      <c r="I934" s="479"/>
      <c r="J934" s="479"/>
      <c r="K934" s="474"/>
      <c r="L934" s="899"/>
      <c r="M934" s="272"/>
      <c r="N934" s="826" t="str">
        <f t="shared" si="65"/>
        <v/>
      </c>
      <c r="O934" s="458"/>
      <c r="P934" s="534"/>
      <c r="Q934" s="479"/>
      <c r="R934" s="584"/>
      <c r="S934" s="585" t="str">
        <f t="shared" si="63"/>
        <v/>
      </c>
      <c r="T934" s="586"/>
      <c r="U934" s="587" t="str">
        <f t="shared" si="64"/>
        <v/>
      </c>
      <c r="V934" s="648"/>
      <c r="W934" s="746"/>
    </row>
    <row r="935" spans="2:38" ht="13.5" customHeight="1" x14ac:dyDescent="0.25">
      <c r="B935" s="401"/>
      <c r="D935" s="416">
        <f t="shared" si="66"/>
        <v>926</v>
      </c>
      <c r="E935" s="534"/>
      <c r="F935" s="534"/>
      <c r="G935" s="534"/>
      <c r="H935" s="479"/>
      <c r="I935" s="479"/>
      <c r="J935" s="479"/>
      <c r="K935" s="474"/>
      <c r="L935" s="899"/>
      <c r="M935" s="272"/>
      <c r="N935" s="826" t="str">
        <f t="shared" si="65"/>
        <v/>
      </c>
      <c r="O935" s="458"/>
      <c r="P935" s="534"/>
      <c r="Q935" s="479"/>
      <c r="R935" s="584"/>
      <c r="S935" s="585" t="str">
        <f t="shared" si="63"/>
        <v/>
      </c>
      <c r="T935" s="586"/>
      <c r="U935" s="587" t="str">
        <f t="shared" si="64"/>
        <v/>
      </c>
      <c r="V935" s="648"/>
      <c r="W935" s="746"/>
    </row>
    <row r="936" spans="2:38" ht="13.5" customHeight="1" x14ac:dyDescent="0.25">
      <c r="B936" s="401"/>
      <c r="D936" s="416">
        <f t="shared" si="66"/>
        <v>927</v>
      </c>
      <c r="E936" s="534"/>
      <c r="F936" s="534"/>
      <c r="G936" s="534"/>
      <c r="H936" s="479"/>
      <c r="I936" s="479"/>
      <c r="J936" s="479"/>
      <c r="K936" s="474"/>
      <c r="L936" s="899"/>
      <c r="M936" s="272"/>
      <c r="N936" s="826" t="str">
        <f t="shared" si="65"/>
        <v/>
      </c>
      <c r="O936" s="458"/>
      <c r="P936" s="534"/>
      <c r="Q936" s="479"/>
      <c r="R936" s="584"/>
      <c r="S936" s="585" t="str">
        <f t="shared" si="63"/>
        <v/>
      </c>
      <c r="T936" s="586"/>
      <c r="U936" s="587" t="str">
        <f t="shared" si="64"/>
        <v/>
      </c>
      <c r="V936" s="648"/>
      <c r="W936" s="746"/>
    </row>
    <row r="937" spans="2:38" ht="13.5" customHeight="1" x14ac:dyDescent="0.25">
      <c r="B937" s="401"/>
      <c r="D937" s="416">
        <f t="shared" si="66"/>
        <v>928</v>
      </c>
      <c r="E937" s="534"/>
      <c r="F937" s="534"/>
      <c r="G937" s="534"/>
      <c r="H937" s="479"/>
      <c r="I937" s="479"/>
      <c r="J937" s="479"/>
      <c r="K937" s="474"/>
      <c r="L937" s="899"/>
      <c r="M937" s="272"/>
      <c r="N937" s="826" t="str">
        <f t="shared" si="65"/>
        <v/>
      </c>
      <c r="O937" s="458"/>
      <c r="P937" s="534"/>
      <c r="Q937" s="479"/>
      <c r="R937" s="584"/>
      <c r="S937" s="585" t="str">
        <f t="shared" si="63"/>
        <v/>
      </c>
      <c r="T937" s="586"/>
      <c r="U937" s="587" t="str">
        <f t="shared" si="64"/>
        <v/>
      </c>
      <c r="V937" s="648"/>
      <c r="W937" s="746"/>
    </row>
    <row r="938" spans="2:38" ht="13.5" customHeight="1" x14ac:dyDescent="0.25">
      <c r="B938" s="401"/>
      <c r="D938" s="416">
        <f t="shared" si="66"/>
        <v>929</v>
      </c>
      <c r="E938" s="534"/>
      <c r="F938" s="534"/>
      <c r="G938" s="534"/>
      <c r="H938" s="479"/>
      <c r="I938" s="479"/>
      <c r="J938" s="479"/>
      <c r="K938" s="474"/>
      <c r="L938" s="899"/>
      <c r="M938" s="272"/>
      <c r="N938" s="826" t="str">
        <f t="shared" si="65"/>
        <v/>
      </c>
      <c r="O938" s="458"/>
      <c r="P938" s="534"/>
      <c r="Q938" s="479"/>
      <c r="R938" s="584"/>
      <c r="S938" s="585" t="str">
        <f t="shared" si="63"/>
        <v/>
      </c>
      <c r="T938" s="586"/>
      <c r="U938" s="587" t="str">
        <f t="shared" si="64"/>
        <v/>
      </c>
      <c r="V938" s="648"/>
      <c r="W938" s="746"/>
    </row>
    <row r="939" spans="2:38" ht="13.5" customHeight="1" x14ac:dyDescent="0.25">
      <c r="B939" s="401"/>
      <c r="D939" s="416">
        <f t="shared" si="66"/>
        <v>930</v>
      </c>
      <c r="E939" s="534"/>
      <c r="F939" s="534"/>
      <c r="G939" s="534"/>
      <c r="H939" s="479"/>
      <c r="I939" s="479"/>
      <c r="J939" s="479"/>
      <c r="K939" s="474"/>
      <c r="L939" s="899"/>
      <c r="M939" s="272"/>
      <c r="N939" s="826" t="str">
        <f t="shared" si="65"/>
        <v/>
      </c>
      <c r="O939" s="458"/>
      <c r="P939" s="534"/>
      <c r="Q939" s="479"/>
      <c r="R939" s="584"/>
      <c r="S939" s="585" t="str">
        <f t="shared" si="63"/>
        <v/>
      </c>
      <c r="T939" s="586"/>
      <c r="U939" s="587" t="str">
        <f t="shared" si="64"/>
        <v/>
      </c>
      <c r="V939" s="648"/>
      <c r="W939" s="746"/>
    </row>
    <row r="940" spans="2:38" ht="13.5" customHeight="1" x14ac:dyDescent="0.25">
      <c r="B940" s="401"/>
      <c r="D940" s="416">
        <f>D939+1</f>
        <v>931</v>
      </c>
      <c r="E940" s="534"/>
      <c r="F940" s="534"/>
      <c r="G940" s="534"/>
      <c r="H940" s="479"/>
      <c r="I940" s="479"/>
      <c r="J940" s="479"/>
      <c r="K940" s="474"/>
      <c r="L940" s="899"/>
      <c r="M940" s="272"/>
      <c r="N940" s="826" t="str">
        <f t="shared" si="65"/>
        <v/>
      </c>
      <c r="O940" s="458"/>
      <c r="P940" s="534"/>
      <c r="Q940" s="479"/>
      <c r="R940" s="584"/>
      <c r="S940" s="585" t="str">
        <f t="shared" si="63"/>
        <v/>
      </c>
      <c r="T940" s="586"/>
      <c r="U940" s="587" t="str">
        <f t="shared" si="64"/>
        <v/>
      </c>
      <c r="V940" s="648"/>
      <c r="W940" s="746"/>
      <c r="AL940" s="562"/>
    </row>
    <row r="941" spans="2:38" ht="13.5" customHeight="1" x14ac:dyDescent="0.25">
      <c r="B941" s="401"/>
      <c r="D941" s="416">
        <f t="shared" ref="D941:D969" si="67">D940+1</f>
        <v>932</v>
      </c>
      <c r="E941" s="534"/>
      <c r="F941" s="534"/>
      <c r="G941" s="534"/>
      <c r="H941" s="479"/>
      <c r="I941" s="479"/>
      <c r="J941" s="479"/>
      <c r="K941" s="474"/>
      <c r="L941" s="899"/>
      <c r="M941" s="272"/>
      <c r="N941" s="826" t="str">
        <f t="shared" si="65"/>
        <v/>
      </c>
      <c r="O941" s="458"/>
      <c r="P941" s="534"/>
      <c r="Q941" s="479"/>
      <c r="R941" s="584"/>
      <c r="S941" s="585" t="str">
        <f t="shared" si="63"/>
        <v/>
      </c>
      <c r="T941" s="586"/>
      <c r="U941" s="587" t="str">
        <f t="shared" si="64"/>
        <v/>
      </c>
      <c r="V941" s="648"/>
      <c r="W941" s="746"/>
    </row>
    <row r="942" spans="2:38" ht="13.5" customHeight="1" x14ac:dyDescent="0.25">
      <c r="B942" s="401"/>
      <c r="D942" s="416">
        <f t="shared" si="67"/>
        <v>933</v>
      </c>
      <c r="E942" s="534"/>
      <c r="F942" s="534"/>
      <c r="G942" s="534"/>
      <c r="H942" s="479"/>
      <c r="I942" s="479"/>
      <c r="J942" s="479"/>
      <c r="K942" s="474"/>
      <c r="L942" s="899"/>
      <c r="M942" s="272"/>
      <c r="N942" s="826" t="str">
        <f t="shared" si="65"/>
        <v/>
      </c>
      <c r="O942" s="458"/>
      <c r="P942" s="534"/>
      <c r="Q942" s="479"/>
      <c r="R942" s="584"/>
      <c r="S942" s="585" t="str">
        <f t="shared" si="63"/>
        <v/>
      </c>
      <c r="T942" s="586"/>
      <c r="U942" s="587" t="str">
        <f t="shared" si="64"/>
        <v/>
      </c>
      <c r="V942" s="648"/>
      <c r="W942" s="746"/>
    </row>
    <row r="943" spans="2:38" ht="13.5" customHeight="1" x14ac:dyDescent="0.25">
      <c r="B943" s="401"/>
      <c r="D943" s="416">
        <f t="shared" si="67"/>
        <v>934</v>
      </c>
      <c r="E943" s="534"/>
      <c r="F943" s="534"/>
      <c r="G943" s="534"/>
      <c r="H943" s="479"/>
      <c r="I943" s="479"/>
      <c r="J943" s="479"/>
      <c r="K943" s="474"/>
      <c r="L943" s="899"/>
      <c r="M943" s="272"/>
      <c r="N943" s="826" t="str">
        <f t="shared" si="65"/>
        <v/>
      </c>
      <c r="O943" s="458"/>
      <c r="P943" s="534"/>
      <c r="Q943" s="479"/>
      <c r="R943" s="584"/>
      <c r="S943" s="585" t="str">
        <f t="shared" si="63"/>
        <v/>
      </c>
      <c r="T943" s="586"/>
      <c r="U943" s="587" t="str">
        <f t="shared" si="64"/>
        <v/>
      </c>
      <c r="V943" s="648"/>
      <c r="W943" s="746"/>
    </row>
    <row r="944" spans="2:38" ht="13.5" customHeight="1" x14ac:dyDescent="0.25">
      <c r="B944" s="401"/>
      <c r="D944" s="416">
        <f t="shared" si="67"/>
        <v>935</v>
      </c>
      <c r="E944" s="534"/>
      <c r="F944" s="534"/>
      <c r="G944" s="534"/>
      <c r="H944" s="479"/>
      <c r="I944" s="479"/>
      <c r="J944" s="479"/>
      <c r="K944" s="474"/>
      <c r="L944" s="899"/>
      <c r="M944" s="272"/>
      <c r="N944" s="826" t="str">
        <f t="shared" si="65"/>
        <v/>
      </c>
      <c r="O944" s="458"/>
      <c r="P944" s="534"/>
      <c r="Q944" s="479"/>
      <c r="R944" s="584"/>
      <c r="S944" s="585" t="str">
        <f t="shared" ref="S944:S1059" si="68">IF(OR(M944="",K944=""),"",J944*K944/1000000*Q944*R944)</f>
        <v/>
      </c>
      <c r="T944" s="586"/>
      <c r="U944" s="587" t="str">
        <f t="shared" si="64"/>
        <v/>
      </c>
      <c r="V944" s="648"/>
      <c r="W944" s="746"/>
    </row>
    <row r="945" spans="2:23" ht="13.5" customHeight="1" x14ac:dyDescent="0.25">
      <c r="B945" s="401"/>
      <c r="D945" s="416">
        <f t="shared" si="67"/>
        <v>936</v>
      </c>
      <c r="E945" s="534"/>
      <c r="F945" s="534"/>
      <c r="G945" s="534"/>
      <c r="H945" s="479"/>
      <c r="I945" s="479"/>
      <c r="J945" s="479"/>
      <c r="K945" s="474"/>
      <c r="L945" s="899"/>
      <c r="M945" s="272"/>
      <c r="N945" s="826" t="str">
        <f t="shared" si="65"/>
        <v/>
      </c>
      <c r="O945" s="458"/>
      <c r="P945" s="534"/>
      <c r="Q945" s="479"/>
      <c r="R945" s="584"/>
      <c r="S945" s="585" t="str">
        <f t="shared" si="68"/>
        <v/>
      </c>
      <c r="T945" s="586"/>
      <c r="U945" s="587" t="str">
        <f t="shared" si="64"/>
        <v/>
      </c>
      <c r="V945" s="648"/>
      <c r="W945" s="746"/>
    </row>
    <row r="946" spans="2:23" ht="13.5" customHeight="1" x14ac:dyDescent="0.25">
      <c r="B946" s="401"/>
      <c r="D946" s="416">
        <f t="shared" si="67"/>
        <v>937</v>
      </c>
      <c r="E946" s="534"/>
      <c r="F946" s="534"/>
      <c r="G946" s="534"/>
      <c r="H946" s="479"/>
      <c r="I946" s="479"/>
      <c r="J946" s="479"/>
      <c r="K946" s="474"/>
      <c r="L946" s="899"/>
      <c r="M946" s="272"/>
      <c r="N946" s="826" t="str">
        <f t="shared" si="65"/>
        <v/>
      </c>
      <c r="O946" s="458"/>
      <c r="P946" s="534"/>
      <c r="Q946" s="479"/>
      <c r="R946" s="584"/>
      <c r="S946" s="585" t="str">
        <f t="shared" si="68"/>
        <v/>
      </c>
      <c r="T946" s="586"/>
      <c r="U946" s="587" t="str">
        <f t="shared" si="64"/>
        <v/>
      </c>
      <c r="V946" s="648"/>
      <c r="W946" s="746"/>
    </row>
    <row r="947" spans="2:23" ht="13.5" customHeight="1" x14ac:dyDescent="0.25">
      <c r="B947" s="401"/>
      <c r="D947" s="416">
        <f t="shared" si="67"/>
        <v>938</v>
      </c>
      <c r="E947" s="534"/>
      <c r="F947" s="534"/>
      <c r="G947" s="534"/>
      <c r="H947" s="479"/>
      <c r="I947" s="479"/>
      <c r="J947" s="479"/>
      <c r="K947" s="474"/>
      <c r="L947" s="899"/>
      <c r="M947" s="272"/>
      <c r="N947" s="826" t="str">
        <f t="shared" si="65"/>
        <v/>
      </c>
      <c r="O947" s="458"/>
      <c r="P947" s="534"/>
      <c r="Q947" s="479"/>
      <c r="R947" s="584"/>
      <c r="S947" s="585" t="str">
        <f t="shared" si="68"/>
        <v/>
      </c>
      <c r="T947" s="586"/>
      <c r="U947" s="587" t="str">
        <f t="shared" si="64"/>
        <v/>
      </c>
      <c r="V947" s="648"/>
      <c r="W947" s="746"/>
    </row>
    <row r="948" spans="2:23" ht="13.5" customHeight="1" x14ac:dyDescent="0.25">
      <c r="B948" s="401"/>
      <c r="D948" s="416">
        <f t="shared" si="67"/>
        <v>939</v>
      </c>
      <c r="E948" s="534"/>
      <c r="F948" s="534"/>
      <c r="G948" s="534"/>
      <c r="H948" s="479"/>
      <c r="I948" s="479"/>
      <c r="J948" s="479"/>
      <c r="K948" s="474"/>
      <c r="L948" s="899"/>
      <c r="M948" s="272"/>
      <c r="N948" s="826" t="str">
        <f t="shared" si="65"/>
        <v/>
      </c>
      <c r="O948" s="458"/>
      <c r="P948" s="534"/>
      <c r="Q948" s="479"/>
      <c r="R948" s="584"/>
      <c r="S948" s="585" t="str">
        <f t="shared" si="68"/>
        <v/>
      </c>
      <c r="T948" s="586"/>
      <c r="U948" s="587" t="str">
        <f t="shared" si="64"/>
        <v/>
      </c>
      <c r="V948" s="648"/>
      <c r="W948" s="746"/>
    </row>
    <row r="949" spans="2:23" ht="13.5" customHeight="1" x14ac:dyDescent="0.25">
      <c r="B949" s="401"/>
      <c r="D949" s="416">
        <f t="shared" si="67"/>
        <v>940</v>
      </c>
      <c r="E949" s="534"/>
      <c r="F949" s="534"/>
      <c r="G949" s="534"/>
      <c r="H949" s="479"/>
      <c r="I949" s="479"/>
      <c r="J949" s="479"/>
      <c r="K949" s="474"/>
      <c r="L949" s="899"/>
      <c r="M949" s="272"/>
      <c r="N949" s="826" t="str">
        <f t="shared" si="65"/>
        <v/>
      </c>
      <c r="O949" s="458"/>
      <c r="P949" s="534"/>
      <c r="Q949" s="479"/>
      <c r="R949" s="584"/>
      <c r="S949" s="585" t="str">
        <f t="shared" si="68"/>
        <v/>
      </c>
      <c r="T949" s="586"/>
      <c r="U949" s="587" t="str">
        <f t="shared" si="64"/>
        <v/>
      </c>
      <c r="V949" s="648"/>
      <c r="W949" s="746"/>
    </row>
    <row r="950" spans="2:23" ht="13.5" customHeight="1" x14ac:dyDescent="0.25">
      <c r="B950" s="401"/>
      <c r="D950" s="416">
        <f t="shared" si="67"/>
        <v>941</v>
      </c>
      <c r="E950" s="534"/>
      <c r="F950" s="534"/>
      <c r="G950" s="534"/>
      <c r="H950" s="479"/>
      <c r="I950" s="479"/>
      <c r="J950" s="479"/>
      <c r="K950" s="474"/>
      <c r="L950" s="899"/>
      <c r="M950" s="272"/>
      <c r="N950" s="826" t="str">
        <f t="shared" si="65"/>
        <v/>
      </c>
      <c r="O950" s="458"/>
      <c r="P950" s="903"/>
      <c r="Q950" s="479"/>
      <c r="R950" s="584"/>
      <c r="S950" s="585" t="str">
        <f t="shared" si="68"/>
        <v/>
      </c>
      <c r="T950" s="586"/>
      <c r="U950" s="587" t="str">
        <f t="shared" si="64"/>
        <v/>
      </c>
      <c r="V950" s="648"/>
      <c r="W950" s="746"/>
    </row>
    <row r="951" spans="2:23" ht="13.5" customHeight="1" x14ac:dyDescent="0.25">
      <c r="B951" s="401"/>
      <c r="D951" s="416">
        <f t="shared" si="67"/>
        <v>942</v>
      </c>
      <c r="E951" s="534"/>
      <c r="F951" s="534"/>
      <c r="G951" s="534"/>
      <c r="H951" s="479"/>
      <c r="I951" s="479"/>
      <c r="J951" s="479"/>
      <c r="K951" s="474"/>
      <c r="L951" s="899"/>
      <c r="M951" s="272"/>
      <c r="N951" s="826" t="str">
        <f t="shared" si="65"/>
        <v/>
      </c>
      <c r="O951" s="458"/>
      <c r="P951" s="534"/>
      <c r="Q951" s="479"/>
      <c r="R951" s="584"/>
      <c r="S951" s="585" t="str">
        <f t="shared" si="68"/>
        <v/>
      </c>
      <c r="T951" s="586"/>
      <c r="U951" s="587" t="str">
        <f t="shared" si="64"/>
        <v/>
      </c>
      <c r="V951" s="648"/>
      <c r="W951" s="746"/>
    </row>
    <row r="952" spans="2:23" ht="13.5" customHeight="1" x14ac:dyDescent="0.25">
      <c r="B952" s="401"/>
      <c r="D952" s="416">
        <f t="shared" si="67"/>
        <v>943</v>
      </c>
      <c r="E952" s="534"/>
      <c r="F952" s="534"/>
      <c r="G952" s="534"/>
      <c r="H952" s="479"/>
      <c r="I952" s="479"/>
      <c r="J952" s="479"/>
      <c r="K952" s="474"/>
      <c r="L952" s="899"/>
      <c r="M952" s="272"/>
      <c r="N952" s="826" t="str">
        <f t="shared" si="65"/>
        <v/>
      </c>
      <c r="O952" s="458"/>
      <c r="P952" s="534"/>
      <c r="Q952" s="479"/>
      <c r="R952" s="584"/>
      <c r="S952" s="585" t="str">
        <f t="shared" si="68"/>
        <v/>
      </c>
      <c r="T952" s="586"/>
      <c r="U952" s="587" t="str">
        <f t="shared" si="64"/>
        <v/>
      </c>
      <c r="V952" s="648"/>
      <c r="W952" s="746"/>
    </row>
    <row r="953" spans="2:23" ht="13.5" customHeight="1" x14ac:dyDescent="0.25">
      <c r="B953" s="401"/>
      <c r="D953" s="416">
        <f t="shared" si="67"/>
        <v>944</v>
      </c>
      <c r="E953" s="534"/>
      <c r="F953" s="534"/>
      <c r="G953" s="534"/>
      <c r="H953" s="479"/>
      <c r="I953" s="479"/>
      <c r="J953" s="479"/>
      <c r="K953" s="474"/>
      <c r="L953" s="899"/>
      <c r="M953" s="272"/>
      <c r="N953" s="826" t="str">
        <f t="shared" si="65"/>
        <v/>
      </c>
      <c r="O953" s="458"/>
      <c r="P953" s="534"/>
      <c r="Q953" s="479"/>
      <c r="R953" s="584"/>
      <c r="S953" s="585" t="str">
        <f t="shared" si="68"/>
        <v/>
      </c>
      <c r="T953" s="586"/>
      <c r="U953" s="587" t="str">
        <f t="shared" si="64"/>
        <v/>
      </c>
      <c r="V953" s="648"/>
      <c r="W953" s="746"/>
    </row>
    <row r="954" spans="2:23" ht="13.5" customHeight="1" x14ac:dyDescent="0.25">
      <c r="B954" s="401"/>
      <c r="D954" s="416">
        <f t="shared" si="67"/>
        <v>945</v>
      </c>
      <c r="E954" s="534"/>
      <c r="F954" s="534"/>
      <c r="G954" s="534"/>
      <c r="H954" s="479"/>
      <c r="I954" s="479"/>
      <c r="J954" s="479"/>
      <c r="K954" s="474"/>
      <c r="L954" s="899"/>
      <c r="M954" s="272"/>
      <c r="N954" s="826" t="str">
        <f t="shared" si="65"/>
        <v/>
      </c>
      <c r="O954" s="458"/>
      <c r="P954" s="534"/>
      <c r="Q954" s="479"/>
      <c r="R954" s="584"/>
      <c r="S954" s="585" t="str">
        <f t="shared" si="68"/>
        <v/>
      </c>
      <c r="T954" s="586"/>
      <c r="U954" s="587" t="str">
        <f t="shared" si="64"/>
        <v/>
      </c>
      <c r="V954" s="648"/>
      <c r="W954" s="746"/>
    </row>
    <row r="955" spans="2:23" ht="13.5" customHeight="1" x14ac:dyDescent="0.25">
      <c r="B955" s="401"/>
      <c r="D955" s="416">
        <f t="shared" si="67"/>
        <v>946</v>
      </c>
      <c r="E955" s="534"/>
      <c r="F955" s="534"/>
      <c r="G955" s="534"/>
      <c r="H955" s="479"/>
      <c r="I955" s="479"/>
      <c r="J955" s="479"/>
      <c r="K955" s="474"/>
      <c r="L955" s="899"/>
      <c r="M955" s="272"/>
      <c r="N955" s="826" t="str">
        <f t="shared" si="65"/>
        <v/>
      </c>
      <c r="O955" s="458"/>
      <c r="P955" s="534"/>
      <c r="Q955" s="479"/>
      <c r="R955" s="584"/>
      <c r="S955" s="585" t="str">
        <f t="shared" si="68"/>
        <v/>
      </c>
      <c r="T955" s="586"/>
      <c r="U955" s="587" t="str">
        <f t="shared" si="64"/>
        <v/>
      </c>
      <c r="V955" s="648"/>
      <c r="W955" s="746"/>
    </row>
    <row r="956" spans="2:23" ht="13.5" customHeight="1" x14ac:dyDescent="0.25">
      <c r="B956" s="401"/>
      <c r="D956" s="416">
        <f t="shared" si="67"/>
        <v>947</v>
      </c>
      <c r="E956" s="534"/>
      <c r="F956" s="534"/>
      <c r="G956" s="534"/>
      <c r="H956" s="479"/>
      <c r="I956" s="479"/>
      <c r="J956" s="479"/>
      <c r="K956" s="474"/>
      <c r="L956" s="899"/>
      <c r="M956" s="272"/>
      <c r="N956" s="826" t="str">
        <f t="shared" si="65"/>
        <v/>
      </c>
      <c r="O956" s="458"/>
      <c r="P956" s="534"/>
      <c r="Q956" s="479"/>
      <c r="R956" s="584"/>
      <c r="S956" s="585" t="str">
        <f t="shared" si="68"/>
        <v/>
      </c>
      <c r="T956" s="586"/>
      <c r="U956" s="587" t="str">
        <f t="shared" ref="U956:U1059" si="69">IF(T956="",S956,T956)</f>
        <v/>
      </c>
      <c r="V956" s="648"/>
      <c r="W956" s="746"/>
    </row>
    <row r="957" spans="2:23" ht="13.5" customHeight="1" x14ac:dyDescent="0.25">
      <c r="B957" s="401"/>
      <c r="D957" s="416">
        <f t="shared" si="67"/>
        <v>948</v>
      </c>
      <c r="E957" s="534"/>
      <c r="F957" s="534"/>
      <c r="G957" s="534"/>
      <c r="H957" s="479"/>
      <c r="I957" s="479"/>
      <c r="J957" s="479"/>
      <c r="K957" s="474"/>
      <c r="L957" s="899"/>
      <c r="M957" s="272"/>
      <c r="N957" s="826" t="str">
        <f t="shared" si="65"/>
        <v/>
      </c>
      <c r="O957" s="458"/>
      <c r="P957" s="534"/>
      <c r="Q957" s="479"/>
      <c r="R957" s="584"/>
      <c r="S957" s="585" t="str">
        <f t="shared" si="68"/>
        <v/>
      </c>
      <c r="T957" s="586"/>
      <c r="U957" s="587" t="str">
        <f t="shared" si="69"/>
        <v/>
      </c>
      <c r="V957" s="648"/>
      <c r="W957" s="746"/>
    </row>
    <row r="958" spans="2:23" ht="13.5" customHeight="1" x14ac:dyDescent="0.25">
      <c r="B958" s="401"/>
      <c r="D958" s="416">
        <f t="shared" si="67"/>
        <v>949</v>
      </c>
      <c r="E958" s="534"/>
      <c r="F958" s="534"/>
      <c r="G958" s="534"/>
      <c r="H958" s="479"/>
      <c r="I958" s="479"/>
      <c r="J958" s="479"/>
      <c r="K958" s="474"/>
      <c r="L958" s="899"/>
      <c r="M958" s="272"/>
      <c r="N958" s="826" t="str">
        <f t="shared" si="65"/>
        <v/>
      </c>
      <c r="O958" s="458"/>
      <c r="P958" s="534"/>
      <c r="Q958" s="479"/>
      <c r="R958" s="584"/>
      <c r="S958" s="585" t="str">
        <f t="shared" si="68"/>
        <v/>
      </c>
      <c r="T958" s="586"/>
      <c r="U958" s="587" t="str">
        <f t="shared" si="69"/>
        <v/>
      </c>
      <c r="V958" s="648"/>
      <c r="W958" s="746"/>
    </row>
    <row r="959" spans="2:23" ht="13.5" customHeight="1" x14ac:dyDescent="0.25">
      <c r="B959" s="401"/>
      <c r="D959" s="416">
        <f t="shared" si="67"/>
        <v>950</v>
      </c>
      <c r="E959" s="534"/>
      <c r="F959" s="534"/>
      <c r="G959" s="534"/>
      <c r="H959" s="479"/>
      <c r="I959" s="479"/>
      <c r="J959" s="479"/>
      <c r="K959" s="474"/>
      <c r="L959" s="899"/>
      <c r="M959" s="272"/>
      <c r="N959" s="826" t="str">
        <f t="shared" si="65"/>
        <v/>
      </c>
      <c r="O959" s="458"/>
      <c r="P959" s="534"/>
      <c r="Q959" s="479"/>
      <c r="R959" s="584"/>
      <c r="S959" s="585" t="str">
        <f t="shared" si="68"/>
        <v/>
      </c>
      <c r="T959" s="586"/>
      <c r="U959" s="587" t="str">
        <f t="shared" si="69"/>
        <v/>
      </c>
      <c r="V959" s="648"/>
      <c r="W959" s="746"/>
    </row>
    <row r="960" spans="2:23" ht="13.5" customHeight="1" x14ac:dyDescent="0.25">
      <c r="B960" s="401"/>
      <c r="D960" s="416">
        <f t="shared" si="67"/>
        <v>951</v>
      </c>
      <c r="E960" s="534"/>
      <c r="F960" s="534"/>
      <c r="G960" s="534"/>
      <c r="H960" s="479"/>
      <c r="I960" s="479"/>
      <c r="J960" s="479"/>
      <c r="K960" s="474"/>
      <c r="L960" s="899"/>
      <c r="M960" s="272"/>
      <c r="N960" s="826" t="str">
        <f t="shared" si="65"/>
        <v/>
      </c>
      <c r="O960" s="458"/>
      <c r="P960" s="534"/>
      <c r="Q960" s="479"/>
      <c r="R960" s="584"/>
      <c r="S960" s="585" t="str">
        <f t="shared" si="68"/>
        <v/>
      </c>
      <c r="T960" s="586"/>
      <c r="U960" s="587" t="str">
        <f t="shared" si="69"/>
        <v/>
      </c>
      <c r="V960" s="648"/>
      <c r="W960" s="746"/>
    </row>
    <row r="961" spans="2:38" ht="13.5" customHeight="1" x14ac:dyDescent="0.25">
      <c r="B961" s="401"/>
      <c r="D961" s="416">
        <f t="shared" si="67"/>
        <v>952</v>
      </c>
      <c r="E961" s="534"/>
      <c r="F961" s="534"/>
      <c r="G961" s="534"/>
      <c r="H961" s="479"/>
      <c r="I961" s="479"/>
      <c r="J961" s="479"/>
      <c r="K961" s="474"/>
      <c r="L961" s="899"/>
      <c r="M961" s="272"/>
      <c r="N961" s="826" t="str">
        <f t="shared" si="65"/>
        <v/>
      </c>
      <c r="O961" s="458"/>
      <c r="P961" s="534"/>
      <c r="Q961" s="479"/>
      <c r="R961" s="584"/>
      <c r="S961" s="585" t="str">
        <f t="shared" si="68"/>
        <v/>
      </c>
      <c r="T961" s="586"/>
      <c r="U961" s="587" t="str">
        <f t="shared" si="69"/>
        <v/>
      </c>
      <c r="V961" s="648"/>
      <c r="W961" s="746"/>
    </row>
    <row r="962" spans="2:38" ht="13.5" customHeight="1" x14ac:dyDescent="0.25">
      <c r="B962" s="401"/>
      <c r="D962" s="416">
        <f t="shared" si="67"/>
        <v>953</v>
      </c>
      <c r="E962" s="534"/>
      <c r="F962" s="534"/>
      <c r="G962" s="534"/>
      <c r="H962" s="479"/>
      <c r="I962" s="479"/>
      <c r="J962" s="479"/>
      <c r="K962" s="474"/>
      <c r="L962" s="899"/>
      <c r="M962" s="272"/>
      <c r="N962" s="826" t="str">
        <f t="shared" si="65"/>
        <v/>
      </c>
      <c r="O962" s="458"/>
      <c r="P962" s="534"/>
      <c r="Q962" s="479"/>
      <c r="R962" s="584"/>
      <c r="S962" s="585" t="str">
        <f t="shared" si="68"/>
        <v/>
      </c>
      <c r="T962" s="586"/>
      <c r="U962" s="587" t="str">
        <f t="shared" si="69"/>
        <v/>
      </c>
      <c r="V962" s="648"/>
      <c r="W962" s="746"/>
    </row>
    <row r="963" spans="2:38" ht="13.5" customHeight="1" x14ac:dyDescent="0.25">
      <c r="B963" s="401"/>
      <c r="D963" s="416">
        <f t="shared" si="67"/>
        <v>954</v>
      </c>
      <c r="E963" s="534"/>
      <c r="F963" s="534"/>
      <c r="G963" s="534"/>
      <c r="H963" s="479"/>
      <c r="I963" s="479"/>
      <c r="J963" s="479"/>
      <c r="K963" s="474"/>
      <c r="L963" s="899"/>
      <c r="M963" s="272"/>
      <c r="N963" s="826" t="str">
        <f t="shared" si="65"/>
        <v/>
      </c>
      <c r="O963" s="458"/>
      <c r="P963" s="534"/>
      <c r="Q963" s="479"/>
      <c r="R963" s="584"/>
      <c r="S963" s="585" t="str">
        <f t="shared" si="68"/>
        <v/>
      </c>
      <c r="T963" s="586"/>
      <c r="U963" s="587" t="str">
        <f t="shared" si="69"/>
        <v/>
      </c>
      <c r="V963" s="648"/>
      <c r="W963" s="746"/>
    </row>
    <row r="964" spans="2:38" ht="13.5" customHeight="1" x14ac:dyDescent="0.25">
      <c r="B964" s="401"/>
      <c r="D964" s="416">
        <f t="shared" si="67"/>
        <v>955</v>
      </c>
      <c r="E964" s="534"/>
      <c r="F964" s="534"/>
      <c r="G964" s="534"/>
      <c r="H964" s="479"/>
      <c r="I964" s="479"/>
      <c r="J964" s="479"/>
      <c r="K964" s="474"/>
      <c r="L964" s="899"/>
      <c r="M964" s="272"/>
      <c r="N964" s="826" t="str">
        <f t="shared" si="65"/>
        <v/>
      </c>
      <c r="O964" s="458"/>
      <c r="P964" s="534"/>
      <c r="Q964" s="479"/>
      <c r="R964" s="584"/>
      <c r="S964" s="585" t="str">
        <f t="shared" si="68"/>
        <v/>
      </c>
      <c r="T964" s="586"/>
      <c r="U964" s="587" t="str">
        <f t="shared" si="69"/>
        <v/>
      </c>
      <c r="V964" s="648"/>
      <c r="W964" s="746"/>
    </row>
    <row r="965" spans="2:38" ht="13.5" customHeight="1" x14ac:dyDescent="0.25">
      <c r="B965" s="401"/>
      <c r="D965" s="416">
        <f t="shared" si="67"/>
        <v>956</v>
      </c>
      <c r="E965" s="534"/>
      <c r="F965" s="534"/>
      <c r="G965" s="534"/>
      <c r="H965" s="479"/>
      <c r="I965" s="479"/>
      <c r="J965" s="479"/>
      <c r="K965" s="474"/>
      <c r="L965" s="899"/>
      <c r="M965" s="272"/>
      <c r="N965" s="826" t="str">
        <f t="shared" si="65"/>
        <v/>
      </c>
      <c r="O965" s="458"/>
      <c r="P965" s="534"/>
      <c r="Q965" s="479"/>
      <c r="R965" s="584"/>
      <c r="S965" s="585" t="str">
        <f t="shared" si="68"/>
        <v/>
      </c>
      <c r="T965" s="586"/>
      <c r="U965" s="587" t="str">
        <f t="shared" si="69"/>
        <v/>
      </c>
      <c r="V965" s="648"/>
      <c r="W965" s="746"/>
    </row>
    <row r="966" spans="2:38" ht="13.5" customHeight="1" x14ac:dyDescent="0.25">
      <c r="B966" s="401"/>
      <c r="D966" s="416">
        <f t="shared" si="67"/>
        <v>957</v>
      </c>
      <c r="E966" s="534"/>
      <c r="F966" s="534"/>
      <c r="G966" s="534"/>
      <c r="H966" s="479"/>
      <c r="I966" s="479"/>
      <c r="J966" s="479"/>
      <c r="K966" s="474"/>
      <c r="L966" s="899"/>
      <c r="M966" s="272"/>
      <c r="N966" s="826" t="str">
        <f t="shared" si="65"/>
        <v/>
      </c>
      <c r="O966" s="458"/>
      <c r="P966" s="534"/>
      <c r="Q966" s="479"/>
      <c r="R966" s="584"/>
      <c r="S966" s="585" t="str">
        <f t="shared" si="68"/>
        <v/>
      </c>
      <c r="T966" s="586"/>
      <c r="U966" s="587" t="str">
        <f t="shared" si="69"/>
        <v/>
      </c>
      <c r="V966" s="648"/>
      <c r="W966" s="746"/>
    </row>
    <row r="967" spans="2:38" ht="13.5" customHeight="1" x14ac:dyDescent="0.25">
      <c r="B967" s="401"/>
      <c r="D967" s="416">
        <f t="shared" si="67"/>
        <v>958</v>
      </c>
      <c r="E967" s="534"/>
      <c r="F967" s="534"/>
      <c r="G967" s="534"/>
      <c r="H967" s="479"/>
      <c r="I967" s="479"/>
      <c r="J967" s="479"/>
      <c r="K967" s="474"/>
      <c r="L967" s="899"/>
      <c r="M967" s="272"/>
      <c r="N967" s="826" t="str">
        <f t="shared" si="65"/>
        <v/>
      </c>
      <c r="O967" s="458"/>
      <c r="P967" s="534"/>
      <c r="Q967" s="479"/>
      <c r="R967" s="584"/>
      <c r="S967" s="585" t="str">
        <f t="shared" si="68"/>
        <v/>
      </c>
      <c r="T967" s="586"/>
      <c r="U967" s="587" t="str">
        <f t="shared" si="69"/>
        <v/>
      </c>
      <c r="V967" s="648"/>
      <c r="W967" s="746"/>
    </row>
    <row r="968" spans="2:38" ht="13.5" customHeight="1" x14ac:dyDescent="0.25">
      <c r="B968" s="401"/>
      <c r="D968" s="416">
        <f t="shared" si="67"/>
        <v>959</v>
      </c>
      <c r="E968" s="534"/>
      <c r="F968" s="534"/>
      <c r="G968" s="534"/>
      <c r="H968" s="479"/>
      <c r="I968" s="479"/>
      <c r="J968" s="479"/>
      <c r="K968" s="474"/>
      <c r="L968" s="899"/>
      <c r="M968" s="272"/>
      <c r="N968" s="826" t="str">
        <f t="shared" si="65"/>
        <v/>
      </c>
      <c r="O968" s="458"/>
      <c r="P968" s="534"/>
      <c r="Q968" s="479"/>
      <c r="R968" s="584"/>
      <c r="S968" s="585" t="str">
        <f t="shared" si="68"/>
        <v/>
      </c>
      <c r="T968" s="586"/>
      <c r="U968" s="587" t="str">
        <f t="shared" si="69"/>
        <v/>
      </c>
      <c r="V968" s="648"/>
      <c r="W968" s="746"/>
    </row>
    <row r="969" spans="2:38" ht="13.5" customHeight="1" x14ac:dyDescent="0.25">
      <c r="B969" s="401"/>
      <c r="D969" s="416">
        <f t="shared" si="67"/>
        <v>960</v>
      </c>
      <c r="E969" s="534"/>
      <c r="F969" s="534"/>
      <c r="G969" s="534"/>
      <c r="H969" s="479"/>
      <c r="I969" s="479"/>
      <c r="J969" s="479"/>
      <c r="K969" s="474"/>
      <c r="L969" s="899"/>
      <c r="M969" s="272"/>
      <c r="N969" s="826" t="str">
        <f t="shared" si="65"/>
        <v/>
      </c>
      <c r="O969" s="458"/>
      <c r="P969" s="534"/>
      <c r="Q969" s="479"/>
      <c r="R969" s="584"/>
      <c r="S969" s="585" t="str">
        <f t="shared" si="68"/>
        <v/>
      </c>
      <c r="T969" s="586"/>
      <c r="U969" s="587" t="str">
        <f t="shared" si="69"/>
        <v/>
      </c>
      <c r="V969" s="648"/>
      <c r="W969" s="746"/>
    </row>
    <row r="970" spans="2:38" ht="13.5" customHeight="1" x14ac:dyDescent="0.25">
      <c r="B970" s="401"/>
      <c r="D970" s="416">
        <f>D969+1</f>
        <v>961</v>
      </c>
      <c r="E970" s="534"/>
      <c r="F970" s="534"/>
      <c r="G970" s="534"/>
      <c r="H970" s="479"/>
      <c r="I970" s="479"/>
      <c r="J970" s="479"/>
      <c r="K970" s="474"/>
      <c r="L970" s="899"/>
      <c r="M970" s="272"/>
      <c r="N970" s="826" t="str">
        <f t="shared" si="65"/>
        <v/>
      </c>
      <c r="O970" s="458"/>
      <c r="P970" s="534"/>
      <c r="Q970" s="479"/>
      <c r="R970" s="584"/>
      <c r="S970" s="585" t="str">
        <f t="shared" si="68"/>
        <v/>
      </c>
      <c r="T970" s="586"/>
      <c r="U970" s="587" t="str">
        <f t="shared" si="69"/>
        <v/>
      </c>
      <c r="V970" s="648"/>
      <c r="W970" s="746"/>
      <c r="AL970" s="562"/>
    </row>
    <row r="971" spans="2:38" ht="13.5" customHeight="1" x14ac:dyDescent="0.25">
      <c r="B971" s="401"/>
      <c r="D971" s="416">
        <f t="shared" ref="D971:D999" si="70">D970+1</f>
        <v>962</v>
      </c>
      <c r="E971" s="534"/>
      <c r="F971" s="534"/>
      <c r="G971" s="534"/>
      <c r="H971" s="479"/>
      <c r="I971" s="479"/>
      <c r="J971" s="479"/>
      <c r="K971" s="474"/>
      <c r="L971" s="899"/>
      <c r="M971" s="272"/>
      <c r="N971" s="826" t="str">
        <f t="shared" ref="N971:N1034" si="71">IF(M971="","",IF(HLOOKUP(M971,$AA$4:$AO$6,$Z$6+1,FALSE)&lt;0.8,0,HLOOKUP(M971,$AA$4:$AO$6,$Z$6+1,FALSE)))</f>
        <v/>
      </c>
      <c r="O971" s="458"/>
      <c r="P971" s="534"/>
      <c r="Q971" s="479"/>
      <c r="R971" s="584"/>
      <c r="S971" s="585" t="str">
        <f t="shared" si="68"/>
        <v/>
      </c>
      <c r="T971" s="586"/>
      <c r="U971" s="587" t="str">
        <f t="shared" si="69"/>
        <v/>
      </c>
      <c r="V971" s="648"/>
      <c r="W971" s="746"/>
    </row>
    <row r="972" spans="2:38" ht="13.5" customHeight="1" x14ac:dyDescent="0.25">
      <c r="B972" s="401"/>
      <c r="D972" s="416">
        <f t="shared" si="70"/>
        <v>963</v>
      </c>
      <c r="E972" s="534"/>
      <c r="F972" s="534"/>
      <c r="G972" s="534"/>
      <c r="H972" s="479"/>
      <c r="I972" s="479"/>
      <c r="J972" s="479"/>
      <c r="K972" s="474"/>
      <c r="L972" s="899"/>
      <c r="M972" s="272"/>
      <c r="N972" s="826" t="str">
        <f t="shared" si="71"/>
        <v/>
      </c>
      <c r="O972" s="458"/>
      <c r="P972" s="534"/>
      <c r="Q972" s="479"/>
      <c r="R972" s="584"/>
      <c r="S972" s="585" t="str">
        <f t="shared" si="68"/>
        <v/>
      </c>
      <c r="T972" s="586"/>
      <c r="U972" s="587" t="str">
        <f t="shared" si="69"/>
        <v/>
      </c>
      <c r="V972" s="648"/>
      <c r="W972" s="746"/>
    </row>
    <row r="973" spans="2:38" ht="13.5" customHeight="1" x14ac:dyDescent="0.25">
      <c r="B973" s="401"/>
      <c r="D973" s="416">
        <f t="shared" si="70"/>
        <v>964</v>
      </c>
      <c r="E973" s="534"/>
      <c r="F973" s="534"/>
      <c r="G973" s="534"/>
      <c r="H973" s="479"/>
      <c r="I973" s="479"/>
      <c r="J973" s="479"/>
      <c r="K973" s="474"/>
      <c r="L973" s="899"/>
      <c r="M973" s="272"/>
      <c r="N973" s="826" t="str">
        <f t="shared" si="71"/>
        <v/>
      </c>
      <c r="O973" s="458"/>
      <c r="P973" s="534"/>
      <c r="Q973" s="479"/>
      <c r="R973" s="584"/>
      <c r="S973" s="585" t="str">
        <f t="shared" si="68"/>
        <v/>
      </c>
      <c r="T973" s="586"/>
      <c r="U973" s="587" t="str">
        <f t="shared" si="69"/>
        <v/>
      </c>
      <c r="V973" s="648"/>
      <c r="W973" s="746"/>
    </row>
    <row r="974" spans="2:38" ht="13.5" customHeight="1" x14ac:dyDescent="0.25">
      <c r="B974" s="401"/>
      <c r="D974" s="416">
        <f t="shared" si="70"/>
        <v>965</v>
      </c>
      <c r="E974" s="534"/>
      <c r="F974" s="534"/>
      <c r="G974" s="534"/>
      <c r="H974" s="479"/>
      <c r="I974" s="479"/>
      <c r="J974" s="479"/>
      <c r="K974" s="474"/>
      <c r="L974" s="899"/>
      <c r="M974" s="272"/>
      <c r="N974" s="826" t="str">
        <f t="shared" si="71"/>
        <v/>
      </c>
      <c r="O974" s="458"/>
      <c r="P974" s="534"/>
      <c r="Q974" s="479"/>
      <c r="R974" s="584"/>
      <c r="S974" s="585" t="str">
        <f t="shared" si="68"/>
        <v/>
      </c>
      <c r="T974" s="586"/>
      <c r="U974" s="587" t="str">
        <f t="shared" si="69"/>
        <v/>
      </c>
      <c r="V974" s="648"/>
      <c r="W974" s="746"/>
    </row>
    <row r="975" spans="2:38" ht="13.5" customHeight="1" x14ac:dyDescent="0.25">
      <c r="B975" s="401"/>
      <c r="D975" s="416">
        <f t="shared" si="70"/>
        <v>966</v>
      </c>
      <c r="E975" s="534"/>
      <c r="F975" s="534"/>
      <c r="G975" s="534"/>
      <c r="H975" s="479"/>
      <c r="I975" s="479"/>
      <c r="J975" s="479"/>
      <c r="K975" s="474"/>
      <c r="L975" s="899"/>
      <c r="M975" s="272"/>
      <c r="N975" s="826" t="str">
        <f t="shared" si="71"/>
        <v/>
      </c>
      <c r="O975" s="458"/>
      <c r="P975" s="534"/>
      <c r="Q975" s="479"/>
      <c r="R975" s="584"/>
      <c r="S975" s="585" t="str">
        <f t="shared" si="68"/>
        <v/>
      </c>
      <c r="T975" s="586"/>
      <c r="U975" s="587" t="str">
        <f t="shared" si="69"/>
        <v/>
      </c>
      <c r="V975" s="648"/>
      <c r="W975" s="746"/>
    </row>
    <row r="976" spans="2:38" ht="13.5" customHeight="1" x14ac:dyDescent="0.25">
      <c r="B976" s="401"/>
      <c r="D976" s="416">
        <f t="shared" si="70"/>
        <v>967</v>
      </c>
      <c r="E976" s="534"/>
      <c r="F976" s="534"/>
      <c r="G976" s="534"/>
      <c r="H976" s="479"/>
      <c r="I976" s="479"/>
      <c r="J976" s="479"/>
      <c r="K976" s="474"/>
      <c r="L976" s="899"/>
      <c r="M976" s="272"/>
      <c r="N976" s="826" t="str">
        <f t="shared" si="71"/>
        <v/>
      </c>
      <c r="O976" s="458"/>
      <c r="P976" s="534"/>
      <c r="Q976" s="479"/>
      <c r="R976" s="584"/>
      <c r="S976" s="585" t="str">
        <f t="shared" si="68"/>
        <v/>
      </c>
      <c r="T976" s="586"/>
      <c r="U976" s="587" t="str">
        <f t="shared" si="69"/>
        <v/>
      </c>
      <c r="V976" s="648"/>
      <c r="W976" s="746"/>
    </row>
    <row r="977" spans="2:23" ht="13.5" customHeight="1" x14ac:dyDescent="0.25">
      <c r="B977" s="401"/>
      <c r="D977" s="416">
        <f t="shared" si="70"/>
        <v>968</v>
      </c>
      <c r="E977" s="534"/>
      <c r="F977" s="534"/>
      <c r="G977" s="534"/>
      <c r="H977" s="479"/>
      <c r="I977" s="479"/>
      <c r="J977" s="479"/>
      <c r="K977" s="474"/>
      <c r="L977" s="899"/>
      <c r="M977" s="272"/>
      <c r="N977" s="826" t="str">
        <f t="shared" si="71"/>
        <v/>
      </c>
      <c r="O977" s="458"/>
      <c r="P977" s="534"/>
      <c r="Q977" s="479"/>
      <c r="R977" s="584"/>
      <c r="S977" s="585" t="str">
        <f t="shared" si="68"/>
        <v/>
      </c>
      <c r="T977" s="586"/>
      <c r="U977" s="587" t="str">
        <f t="shared" si="69"/>
        <v/>
      </c>
      <c r="V977" s="648"/>
      <c r="W977" s="746"/>
    </row>
    <row r="978" spans="2:23" ht="13.5" customHeight="1" x14ac:dyDescent="0.25">
      <c r="B978" s="401"/>
      <c r="D978" s="416">
        <f t="shared" si="70"/>
        <v>969</v>
      </c>
      <c r="E978" s="534"/>
      <c r="F978" s="534"/>
      <c r="G978" s="534"/>
      <c r="H978" s="479"/>
      <c r="I978" s="479"/>
      <c r="J978" s="479"/>
      <c r="K978" s="474"/>
      <c r="L978" s="899"/>
      <c r="M978" s="272"/>
      <c r="N978" s="826" t="str">
        <f t="shared" si="71"/>
        <v/>
      </c>
      <c r="O978" s="458"/>
      <c r="P978" s="534"/>
      <c r="Q978" s="479"/>
      <c r="R978" s="584"/>
      <c r="S978" s="585" t="str">
        <f t="shared" si="68"/>
        <v/>
      </c>
      <c r="T978" s="586"/>
      <c r="U978" s="587" t="str">
        <f t="shared" si="69"/>
        <v/>
      </c>
      <c r="V978" s="648"/>
      <c r="W978" s="746"/>
    </row>
    <row r="979" spans="2:23" ht="13.5" customHeight="1" x14ac:dyDescent="0.25">
      <c r="B979" s="401"/>
      <c r="D979" s="416">
        <f t="shared" si="70"/>
        <v>970</v>
      </c>
      <c r="E979" s="534"/>
      <c r="F979" s="534"/>
      <c r="G979" s="534"/>
      <c r="H979" s="479"/>
      <c r="I979" s="479"/>
      <c r="J979" s="479"/>
      <c r="K979" s="474"/>
      <c r="L979" s="899"/>
      <c r="M979" s="272"/>
      <c r="N979" s="826" t="str">
        <f t="shared" si="71"/>
        <v/>
      </c>
      <c r="O979" s="458"/>
      <c r="P979" s="534"/>
      <c r="Q979" s="479"/>
      <c r="R979" s="584"/>
      <c r="S979" s="585" t="str">
        <f t="shared" si="68"/>
        <v/>
      </c>
      <c r="T979" s="586"/>
      <c r="U979" s="587" t="str">
        <f t="shared" si="69"/>
        <v/>
      </c>
      <c r="V979" s="648"/>
      <c r="W979" s="746"/>
    </row>
    <row r="980" spans="2:23" ht="13.5" customHeight="1" x14ac:dyDescent="0.25">
      <c r="B980" s="401"/>
      <c r="D980" s="416">
        <f t="shared" si="70"/>
        <v>971</v>
      </c>
      <c r="E980" s="534"/>
      <c r="F980" s="534"/>
      <c r="G980" s="534"/>
      <c r="H980" s="479"/>
      <c r="I980" s="479"/>
      <c r="J980" s="479"/>
      <c r="K980" s="474"/>
      <c r="L980" s="899"/>
      <c r="M980" s="272"/>
      <c r="N980" s="826" t="str">
        <f t="shared" si="71"/>
        <v/>
      </c>
      <c r="O980" s="458"/>
      <c r="P980" s="903"/>
      <c r="Q980" s="479"/>
      <c r="R980" s="584"/>
      <c r="S980" s="585" t="str">
        <f t="shared" si="68"/>
        <v/>
      </c>
      <c r="T980" s="586"/>
      <c r="U980" s="587" t="str">
        <f t="shared" si="69"/>
        <v/>
      </c>
      <c r="V980" s="648"/>
      <c r="W980" s="746"/>
    </row>
    <row r="981" spans="2:23" ht="13.5" customHeight="1" x14ac:dyDescent="0.25">
      <c r="B981" s="401"/>
      <c r="D981" s="416">
        <f t="shared" si="70"/>
        <v>972</v>
      </c>
      <c r="E981" s="534"/>
      <c r="F981" s="534"/>
      <c r="G981" s="534"/>
      <c r="H981" s="479"/>
      <c r="I981" s="479"/>
      <c r="J981" s="479"/>
      <c r="K981" s="474"/>
      <c r="L981" s="899"/>
      <c r="M981" s="272"/>
      <c r="N981" s="826" t="str">
        <f t="shared" si="71"/>
        <v/>
      </c>
      <c r="O981" s="458"/>
      <c r="P981" s="534"/>
      <c r="Q981" s="479"/>
      <c r="R981" s="584"/>
      <c r="S981" s="585" t="str">
        <f t="shared" si="68"/>
        <v/>
      </c>
      <c r="T981" s="586"/>
      <c r="U981" s="587" t="str">
        <f t="shared" si="69"/>
        <v/>
      </c>
      <c r="V981" s="648"/>
      <c r="W981" s="746"/>
    </row>
    <row r="982" spans="2:23" ht="13.5" customHeight="1" x14ac:dyDescent="0.25">
      <c r="B982" s="401"/>
      <c r="D982" s="416">
        <f t="shared" si="70"/>
        <v>973</v>
      </c>
      <c r="E982" s="534"/>
      <c r="F982" s="534"/>
      <c r="G982" s="534"/>
      <c r="H982" s="479"/>
      <c r="I982" s="479"/>
      <c r="J982" s="479"/>
      <c r="K982" s="474"/>
      <c r="L982" s="899"/>
      <c r="M982" s="272"/>
      <c r="N982" s="826" t="str">
        <f t="shared" si="71"/>
        <v/>
      </c>
      <c r="O982" s="458"/>
      <c r="P982" s="534"/>
      <c r="Q982" s="479"/>
      <c r="R982" s="584"/>
      <c r="S982" s="585" t="str">
        <f t="shared" si="68"/>
        <v/>
      </c>
      <c r="T982" s="586"/>
      <c r="U982" s="587" t="str">
        <f t="shared" si="69"/>
        <v/>
      </c>
      <c r="V982" s="648"/>
      <c r="W982" s="746"/>
    </row>
    <row r="983" spans="2:23" ht="13.5" customHeight="1" x14ac:dyDescent="0.25">
      <c r="B983" s="401"/>
      <c r="D983" s="416">
        <f t="shared" si="70"/>
        <v>974</v>
      </c>
      <c r="E983" s="534"/>
      <c r="F983" s="534"/>
      <c r="G983" s="534"/>
      <c r="H983" s="479"/>
      <c r="I983" s="479"/>
      <c r="J983" s="479"/>
      <c r="K983" s="474"/>
      <c r="L983" s="899"/>
      <c r="M983" s="272"/>
      <c r="N983" s="826" t="str">
        <f t="shared" si="71"/>
        <v/>
      </c>
      <c r="O983" s="458"/>
      <c r="P983" s="534"/>
      <c r="Q983" s="479"/>
      <c r="R983" s="584"/>
      <c r="S983" s="585" t="str">
        <f t="shared" si="68"/>
        <v/>
      </c>
      <c r="T983" s="586"/>
      <c r="U983" s="587" t="str">
        <f t="shared" si="69"/>
        <v/>
      </c>
      <c r="V983" s="648"/>
      <c r="W983" s="746"/>
    </row>
    <row r="984" spans="2:23" ht="13.5" customHeight="1" x14ac:dyDescent="0.25">
      <c r="B984" s="401"/>
      <c r="D984" s="416">
        <f t="shared" si="70"/>
        <v>975</v>
      </c>
      <c r="E984" s="534"/>
      <c r="F984" s="534"/>
      <c r="G984" s="534"/>
      <c r="H984" s="479"/>
      <c r="I984" s="479"/>
      <c r="J984" s="479"/>
      <c r="K984" s="474"/>
      <c r="L984" s="899"/>
      <c r="M984" s="272"/>
      <c r="N984" s="826" t="str">
        <f t="shared" si="71"/>
        <v/>
      </c>
      <c r="O984" s="458"/>
      <c r="P984" s="534"/>
      <c r="Q984" s="479"/>
      <c r="R984" s="584"/>
      <c r="S984" s="585" t="str">
        <f t="shared" si="68"/>
        <v/>
      </c>
      <c r="T984" s="586"/>
      <c r="U984" s="587" t="str">
        <f t="shared" si="69"/>
        <v/>
      </c>
      <c r="V984" s="648"/>
      <c r="W984" s="746"/>
    </row>
    <row r="985" spans="2:23" ht="13.5" customHeight="1" x14ac:dyDescent="0.25">
      <c r="B985" s="401"/>
      <c r="D985" s="416">
        <f t="shared" si="70"/>
        <v>976</v>
      </c>
      <c r="E985" s="534"/>
      <c r="F985" s="534"/>
      <c r="G985" s="534"/>
      <c r="H985" s="479"/>
      <c r="I985" s="479"/>
      <c r="J985" s="479"/>
      <c r="K985" s="474"/>
      <c r="L985" s="899"/>
      <c r="M985" s="272"/>
      <c r="N985" s="826" t="str">
        <f t="shared" si="71"/>
        <v/>
      </c>
      <c r="O985" s="458"/>
      <c r="P985" s="534"/>
      <c r="Q985" s="479"/>
      <c r="R985" s="584"/>
      <c r="S985" s="585" t="str">
        <f t="shared" si="68"/>
        <v/>
      </c>
      <c r="T985" s="586"/>
      <c r="U985" s="587" t="str">
        <f t="shared" si="69"/>
        <v/>
      </c>
      <c r="V985" s="648"/>
      <c r="W985" s="746"/>
    </row>
    <row r="986" spans="2:23" ht="13.5" customHeight="1" x14ac:dyDescent="0.25">
      <c r="B986" s="401"/>
      <c r="D986" s="416">
        <f t="shared" si="70"/>
        <v>977</v>
      </c>
      <c r="E986" s="534"/>
      <c r="F986" s="534"/>
      <c r="G986" s="534"/>
      <c r="H986" s="479"/>
      <c r="I986" s="479"/>
      <c r="J986" s="479"/>
      <c r="K986" s="474"/>
      <c r="L986" s="899"/>
      <c r="M986" s="272"/>
      <c r="N986" s="826" t="str">
        <f t="shared" si="71"/>
        <v/>
      </c>
      <c r="O986" s="458"/>
      <c r="P986" s="534"/>
      <c r="Q986" s="479"/>
      <c r="R986" s="584"/>
      <c r="S986" s="585" t="str">
        <f t="shared" si="68"/>
        <v/>
      </c>
      <c r="T986" s="586"/>
      <c r="U986" s="587" t="str">
        <f t="shared" si="69"/>
        <v/>
      </c>
      <c r="V986" s="648"/>
      <c r="W986" s="746"/>
    </row>
    <row r="987" spans="2:23" ht="13.5" customHeight="1" x14ac:dyDescent="0.25">
      <c r="B987" s="401"/>
      <c r="D987" s="416">
        <f t="shared" si="70"/>
        <v>978</v>
      </c>
      <c r="E987" s="534"/>
      <c r="F987" s="534"/>
      <c r="G987" s="534"/>
      <c r="H987" s="479"/>
      <c r="I987" s="479"/>
      <c r="J987" s="479"/>
      <c r="K987" s="474"/>
      <c r="L987" s="899"/>
      <c r="M987" s="272"/>
      <c r="N987" s="826" t="str">
        <f t="shared" si="71"/>
        <v/>
      </c>
      <c r="O987" s="458"/>
      <c r="P987" s="534"/>
      <c r="Q987" s="479"/>
      <c r="R987" s="584"/>
      <c r="S987" s="585" t="str">
        <f t="shared" si="68"/>
        <v/>
      </c>
      <c r="T987" s="586"/>
      <c r="U987" s="587" t="str">
        <f t="shared" si="69"/>
        <v/>
      </c>
      <c r="V987" s="648"/>
      <c r="W987" s="746"/>
    </row>
    <row r="988" spans="2:23" ht="13.5" customHeight="1" x14ac:dyDescent="0.25">
      <c r="B988" s="401"/>
      <c r="D988" s="416">
        <f t="shared" si="70"/>
        <v>979</v>
      </c>
      <c r="E988" s="534"/>
      <c r="F988" s="534"/>
      <c r="G988" s="534"/>
      <c r="H988" s="479"/>
      <c r="I988" s="479"/>
      <c r="J988" s="479"/>
      <c r="K988" s="474"/>
      <c r="L988" s="899"/>
      <c r="M988" s="272"/>
      <c r="N988" s="826" t="str">
        <f t="shared" si="71"/>
        <v/>
      </c>
      <c r="O988" s="458"/>
      <c r="P988" s="534"/>
      <c r="Q988" s="479"/>
      <c r="R988" s="584"/>
      <c r="S988" s="585" t="str">
        <f t="shared" si="68"/>
        <v/>
      </c>
      <c r="T988" s="586"/>
      <c r="U988" s="587" t="str">
        <f t="shared" si="69"/>
        <v/>
      </c>
      <c r="V988" s="648"/>
      <c r="W988" s="746"/>
    </row>
    <row r="989" spans="2:23" ht="13.5" customHeight="1" x14ac:dyDescent="0.25">
      <c r="B989" s="401"/>
      <c r="D989" s="416">
        <f t="shared" si="70"/>
        <v>980</v>
      </c>
      <c r="E989" s="534"/>
      <c r="F989" s="534"/>
      <c r="G989" s="534"/>
      <c r="H989" s="479"/>
      <c r="I989" s="479"/>
      <c r="J989" s="479"/>
      <c r="K989" s="474"/>
      <c r="L989" s="899"/>
      <c r="M989" s="272"/>
      <c r="N989" s="826" t="str">
        <f t="shared" si="71"/>
        <v/>
      </c>
      <c r="O989" s="458"/>
      <c r="P989" s="534"/>
      <c r="Q989" s="479"/>
      <c r="R989" s="584"/>
      <c r="S989" s="585" t="str">
        <f t="shared" si="68"/>
        <v/>
      </c>
      <c r="T989" s="586"/>
      <c r="U989" s="587" t="str">
        <f t="shared" si="69"/>
        <v/>
      </c>
      <c r="V989" s="648"/>
      <c r="W989" s="746"/>
    </row>
    <row r="990" spans="2:23" ht="13.5" customHeight="1" x14ac:dyDescent="0.25">
      <c r="B990" s="401"/>
      <c r="D990" s="416">
        <f t="shared" si="70"/>
        <v>981</v>
      </c>
      <c r="E990" s="534"/>
      <c r="F990" s="534"/>
      <c r="G990" s="534"/>
      <c r="H990" s="479"/>
      <c r="I990" s="479"/>
      <c r="J990" s="479"/>
      <c r="K990" s="474"/>
      <c r="L990" s="899"/>
      <c r="M990" s="272"/>
      <c r="N990" s="826" t="str">
        <f t="shared" si="71"/>
        <v/>
      </c>
      <c r="O990" s="458"/>
      <c r="P990" s="534"/>
      <c r="Q990" s="479"/>
      <c r="R990" s="584"/>
      <c r="S990" s="585" t="str">
        <f t="shared" si="68"/>
        <v/>
      </c>
      <c r="T990" s="586"/>
      <c r="U990" s="587" t="str">
        <f t="shared" si="69"/>
        <v/>
      </c>
      <c r="V990" s="648"/>
      <c r="W990" s="746"/>
    </row>
    <row r="991" spans="2:23" ht="13.5" customHeight="1" x14ac:dyDescent="0.25">
      <c r="B991" s="401"/>
      <c r="D991" s="416">
        <f t="shared" si="70"/>
        <v>982</v>
      </c>
      <c r="E991" s="534"/>
      <c r="F991" s="534"/>
      <c r="G991" s="534"/>
      <c r="H991" s="479"/>
      <c r="I991" s="479"/>
      <c r="J991" s="479"/>
      <c r="K991" s="474"/>
      <c r="L991" s="899"/>
      <c r="M991" s="272"/>
      <c r="N991" s="826" t="str">
        <f t="shared" si="71"/>
        <v/>
      </c>
      <c r="O991" s="458"/>
      <c r="P991" s="534"/>
      <c r="Q991" s="479"/>
      <c r="R991" s="584"/>
      <c r="S991" s="585" t="str">
        <f t="shared" si="68"/>
        <v/>
      </c>
      <c r="T991" s="586"/>
      <c r="U991" s="587" t="str">
        <f t="shared" si="69"/>
        <v/>
      </c>
      <c r="V991" s="648"/>
      <c r="W991" s="746"/>
    </row>
    <row r="992" spans="2:23" ht="13.5" customHeight="1" x14ac:dyDescent="0.25">
      <c r="B992" s="401"/>
      <c r="D992" s="416">
        <f t="shared" si="70"/>
        <v>983</v>
      </c>
      <c r="E992" s="534"/>
      <c r="F992" s="534"/>
      <c r="G992" s="534"/>
      <c r="H992" s="479"/>
      <c r="I992" s="479"/>
      <c r="J992" s="479"/>
      <c r="K992" s="474"/>
      <c r="L992" s="899"/>
      <c r="M992" s="272"/>
      <c r="N992" s="826" t="str">
        <f t="shared" si="71"/>
        <v/>
      </c>
      <c r="O992" s="458"/>
      <c r="P992" s="534"/>
      <c r="Q992" s="479"/>
      <c r="R992" s="584"/>
      <c r="S992" s="585" t="str">
        <f t="shared" si="68"/>
        <v/>
      </c>
      <c r="T992" s="586"/>
      <c r="U992" s="587" t="str">
        <f t="shared" si="69"/>
        <v/>
      </c>
      <c r="V992" s="648"/>
      <c r="W992" s="746"/>
    </row>
    <row r="993" spans="2:38" ht="13.5" customHeight="1" x14ac:dyDescent="0.25">
      <c r="B993" s="401"/>
      <c r="D993" s="416">
        <f t="shared" si="70"/>
        <v>984</v>
      </c>
      <c r="E993" s="534"/>
      <c r="F993" s="534"/>
      <c r="G993" s="534"/>
      <c r="H993" s="479"/>
      <c r="I993" s="479"/>
      <c r="J993" s="479"/>
      <c r="K993" s="474"/>
      <c r="L993" s="899"/>
      <c r="M993" s="272"/>
      <c r="N993" s="826" t="str">
        <f t="shared" si="71"/>
        <v/>
      </c>
      <c r="O993" s="458"/>
      <c r="P993" s="534"/>
      <c r="Q993" s="479"/>
      <c r="R993" s="584"/>
      <c r="S993" s="585" t="str">
        <f t="shared" si="68"/>
        <v/>
      </c>
      <c r="T993" s="586"/>
      <c r="U993" s="587" t="str">
        <f t="shared" si="69"/>
        <v/>
      </c>
      <c r="V993" s="648"/>
      <c r="W993" s="746"/>
    </row>
    <row r="994" spans="2:38" ht="13.5" customHeight="1" x14ac:dyDescent="0.25">
      <c r="B994" s="401"/>
      <c r="D994" s="416">
        <f t="shared" si="70"/>
        <v>985</v>
      </c>
      <c r="E994" s="534"/>
      <c r="F994" s="534"/>
      <c r="G994" s="534"/>
      <c r="H994" s="479"/>
      <c r="I994" s="479"/>
      <c r="J994" s="479"/>
      <c r="K994" s="474"/>
      <c r="L994" s="899"/>
      <c r="M994" s="272"/>
      <c r="N994" s="826" t="str">
        <f t="shared" si="71"/>
        <v/>
      </c>
      <c r="O994" s="458"/>
      <c r="P994" s="534"/>
      <c r="Q994" s="479"/>
      <c r="R994" s="584"/>
      <c r="S994" s="585" t="str">
        <f t="shared" si="68"/>
        <v/>
      </c>
      <c r="T994" s="586"/>
      <c r="U994" s="587" t="str">
        <f t="shared" si="69"/>
        <v/>
      </c>
      <c r="V994" s="648"/>
      <c r="W994" s="746"/>
    </row>
    <row r="995" spans="2:38" ht="13.5" customHeight="1" x14ac:dyDescent="0.25">
      <c r="B995" s="401"/>
      <c r="D995" s="416">
        <f t="shared" si="70"/>
        <v>986</v>
      </c>
      <c r="E995" s="534"/>
      <c r="F995" s="534"/>
      <c r="G995" s="534"/>
      <c r="H995" s="479"/>
      <c r="I995" s="479"/>
      <c r="J995" s="479"/>
      <c r="K995" s="474"/>
      <c r="L995" s="899"/>
      <c r="M995" s="272"/>
      <c r="N995" s="826" t="str">
        <f t="shared" si="71"/>
        <v/>
      </c>
      <c r="O995" s="458"/>
      <c r="P995" s="534"/>
      <c r="Q995" s="479"/>
      <c r="R995" s="584"/>
      <c r="S995" s="585" t="str">
        <f t="shared" si="68"/>
        <v/>
      </c>
      <c r="T995" s="586"/>
      <c r="U995" s="587" t="str">
        <f t="shared" si="69"/>
        <v/>
      </c>
      <c r="V995" s="648"/>
      <c r="W995" s="746"/>
    </row>
    <row r="996" spans="2:38" ht="13.5" customHeight="1" x14ac:dyDescent="0.25">
      <c r="B996" s="401"/>
      <c r="D996" s="416">
        <f t="shared" si="70"/>
        <v>987</v>
      </c>
      <c r="E996" s="534"/>
      <c r="F996" s="534"/>
      <c r="G996" s="534"/>
      <c r="H996" s="479"/>
      <c r="I996" s="479"/>
      <c r="J996" s="479"/>
      <c r="K996" s="474"/>
      <c r="L996" s="899"/>
      <c r="M996" s="272"/>
      <c r="N996" s="826" t="str">
        <f t="shared" si="71"/>
        <v/>
      </c>
      <c r="O996" s="458"/>
      <c r="P996" s="534"/>
      <c r="Q996" s="479"/>
      <c r="R996" s="584"/>
      <c r="S996" s="585" t="str">
        <f t="shared" si="68"/>
        <v/>
      </c>
      <c r="T996" s="586"/>
      <c r="U996" s="587" t="str">
        <f t="shared" si="69"/>
        <v/>
      </c>
      <c r="V996" s="648"/>
      <c r="W996" s="746"/>
    </row>
    <row r="997" spans="2:38" ht="13.5" customHeight="1" x14ac:dyDescent="0.25">
      <c r="B997" s="401"/>
      <c r="D997" s="416">
        <f t="shared" si="70"/>
        <v>988</v>
      </c>
      <c r="E997" s="534"/>
      <c r="F997" s="534"/>
      <c r="G997" s="534"/>
      <c r="H997" s="479"/>
      <c r="I997" s="479"/>
      <c r="J997" s="479"/>
      <c r="K997" s="474"/>
      <c r="L997" s="899"/>
      <c r="M997" s="272"/>
      <c r="N997" s="826" t="str">
        <f t="shared" si="71"/>
        <v/>
      </c>
      <c r="O997" s="458"/>
      <c r="P997" s="534"/>
      <c r="Q997" s="479"/>
      <c r="R997" s="584"/>
      <c r="S997" s="585" t="str">
        <f t="shared" si="68"/>
        <v/>
      </c>
      <c r="T997" s="586"/>
      <c r="U997" s="587" t="str">
        <f t="shared" si="69"/>
        <v/>
      </c>
      <c r="V997" s="648"/>
      <c r="W997" s="746"/>
    </row>
    <row r="998" spans="2:38" ht="13.5" customHeight="1" x14ac:dyDescent="0.25">
      <c r="B998" s="401"/>
      <c r="D998" s="416">
        <f t="shared" si="70"/>
        <v>989</v>
      </c>
      <c r="E998" s="534"/>
      <c r="F998" s="534"/>
      <c r="G998" s="534"/>
      <c r="H998" s="479"/>
      <c r="I998" s="479"/>
      <c r="J998" s="479"/>
      <c r="K998" s="474"/>
      <c r="L998" s="899"/>
      <c r="M998" s="272"/>
      <c r="N998" s="826" t="str">
        <f t="shared" si="71"/>
        <v/>
      </c>
      <c r="O998" s="458"/>
      <c r="P998" s="534"/>
      <c r="Q998" s="479"/>
      <c r="R998" s="584"/>
      <c r="S998" s="585" t="str">
        <f t="shared" si="68"/>
        <v/>
      </c>
      <c r="T998" s="586"/>
      <c r="U998" s="587" t="str">
        <f t="shared" si="69"/>
        <v/>
      </c>
      <c r="V998" s="648"/>
      <c r="W998" s="746"/>
    </row>
    <row r="999" spans="2:38" ht="13.5" customHeight="1" x14ac:dyDescent="0.25">
      <c r="B999" s="401"/>
      <c r="D999" s="416">
        <f t="shared" si="70"/>
        <v>990</v>
      </c>
      <c r="E999" s="534"/>
      <c r="F999" s="534"/>
      <c r="G999" s="534"/>
      <c r="H999" s="479"/>
      <c r="I999" s="479"/>
      <c r="J999" s="479"/>
      <c r="K999" s="474"/>
      <c r="L999" s="899"/>
      <c r="M999" s="272"/>
      <c r="N999" s="826" t="str">
        <f t="shared" si="71"/>
        <v/>
      </c>
      <c r="O999" s="458"/>
      <c r="P999" s="534"/>
      <c r="Q999" s="479"/>
      <c r="R999" s="584"/>
      <c r="S999" s="585" t="str">
        <f t="shared" si="68"/>
        <v/>
      </c>
      <c r="T999" s="586"/>
      <c r="U999" s="587" t="str">
        <f t="shared" si="69"/>
        <v/>
      </c>
      <c r="V999" s="648"/>
      <c r="W999" s="746"/>
    </row>
    <row r="1000" spans="2:38" ht="13.5" customHeight="1" x14ac:dyDescent="0.25">
      <c r="B1000" s="401"/>
      <c r="D1000" s="416">
        <f>D999+1</f>
        <v>991</v>
      </c>
      <c r="E1000" s="534"/>
      <c r="F1000" s="534"/>
      <c r="G1000" s="534"/>
      <c r="H1000" s="479"/>
      <c r="I1000" s="479"/>
      <c r="J1000" s="479"/>
      <c r="K1000" s="474"/>
      <c r="L1000" s="899"/>
      <c r="M1000" s="272"/>
      <c r="N1000" s="826" t="str">
        <f t="shared" si="71"/>
        <v/>
      </c>
      <c r="O1000" s="458"/>
      <c r="P1000" s="534"/>
      <c r="Q1000" s="479"/>
      <c r="R1000" s="584"/>
      <c r="S1000" s="585" t="str">
        <f t="shared" si="68"/>
        <v/>
      </c>
      <c r="T1000" s="586"/>
      <c r="U1000" s="587" t="str">
        <f t="shared" si="69"/>
        <v/>
      </c>
      <c r="V1000" s="648"/>
      <c r="W1000" s="746"/>
      <c r="AL1000" s="562"/>
    </row>
    <row r="1001" spans="2:38" ht="13.5" customHeight="1" x14ac:dyDescent="0.25">
      <c r="B1001" s="401"/>
      <c r="D1001" s="416">
        <f t="shared" ref="D1001:D1029" si="72">D1000+1</f>
        <v>992</v>
      </c>
      <c r="E1001" s="534"/>
      <c r="F1001" s="534"/>
      <c r="G1001" s="534"/>
      <c r="H1001" s="479"/>
      <c r="I1001" s="479"/>
      <c r="J1001" s="479"/>
      <c r="K1001" s="474"/>
      <c r="L1001" s="899"/>
      <c r="M1001" s="272"/>
      <c r="N1001" s="826" t="str">
        <f t="shared" si="71"/>
        <v/>
      </c>
      <c r="O1001" s="458"/>
      <c r="P1001" s="534"/>
      <c r="Q1001" s="479"/>
      <c r="R1001" s="584"/>
      <c r="S1001" s="585" t="str">
        <f t="shared" si="68"/>
        <v/>
      </c>
      <c r="T1001" s="586"/>
      <c r="U1001" s="587" t="str">
        <f t="shared" si="69"/>
        <v/>
      </c>
      <c r="V1001" s="648"/>
      <c r="W1001" s="746"/>
    </row>
    <row r="1002" spans="2:38" ht="13.5" customHeight="1" x14ac:dyDescent="0.25">
      <c r="B1002" s="401"/>
      <c r="D1002" s="416">
        <f t="shared" si="72"/>
        <v>993</v>
      </c>
      <c r="E1002" s="534"/>
      <c r="F1002" s="534"/>
      <c r="G1002" s="534"/>
      <c r="H1002" s="479"/>
      <c r="I1002" s="479"/>
      <c r="J1002" s="479"/>
      <c r="K1002" s="474"/>
      <c r="L1002" s="899"/>
      <c r="M1002" s="272"/>
      <c r="N1002" s="826" t="str">
        <f t="shared" si="71"/>
        <v/>
      </c>
      <c r="O1002" s="458"/>
      <c r="P1002" s="534"/>
      <c r="Q1002" s="479"/>
      <c r="R1002" s="584"/>
      <c r="S1002" s="585" t="str">
        <f t="shared" si="68"/>
        <v/>
      </c>
      <c r="T1002" s="586"/>
      <c r="U1002" s="587" t="str">
        <f t="shared" si="69"/>
        <v/>
      </c>
      <c r="V1002" s="648"/>
      <c r="W1002" s="746"/>
    </row>
    <row r="1003" spans="2:38" ht="13.5" customHeight="1" x14ac:dyDescent="0.25">
      <c r="B1003" s="401"/>
      <c r="D1003" s="416">
        <f t="shared" si="72"/>
        <v>994</v>
      </c>
      <c r="E1003" s="534"/>
      <c r="F1003" s="534"/>
      <c r="G1003" s="534"/>
      <c r="H1003" s="479"/>
      <c r="I1003" s="479"/>
      <c r="J1003" s="479"/>
      <c r="K1003" s="474"/>
      <c r="L1003" s="899"/>
      <c r="M1003" s="272"/>
      <c r="N1003" s="826" t="str">
        <f t="shared" si="71"/>
        <v/>
      </c>
      <c r="O1003" s="458"/>
      <c r="P1003" s="534"/>
      <c r="Q1003" s="479"/>
      <c r="R1003" s="584"/>
      <c r="S1003" s="585" t="str">
        <f t="shared" si="68"/>
        <v/>
      </c>
      <c r="T1003" s="586"/>
      <c r="U1003" s="587" t="str">
        <f t="shared" si="69"/>
        <v/>
      </c>
      <c r="V1003" s="648"/>
      <c r="W1003" s="746"/>
    </row>
    <row r="1004" spans="2:38" ht="13.5" customHeight="1" x14ac:dyDescent="0.25">
      <c r="B1004" s="401"/>
      <c r="D1004" s="416">
        <f t="shared" si="72"/>
        <v>995</v>
      </c>
      <c r="E1004" s="534"/>
      <c r="F1004" s="534"/>
      <c r="G1004" s="534"/>
      <c r="H1004" s="479"/>
      <c r="I1004" s="479"/>
      <c r="J1004" s="479"/>
      <c r="K1004" s="474"/>
      <c r="L1004" s="899"/>
      <c r="M1004" s="272"/>
      <c r="N1004" s="826" t="str">
        <f t="shared" si="71"/>
        <v/>
      </c>
      <c r="O1004" s="458"/>
      <c r="P1004" s="534"/>
      <c r="Q1004" s="479"/>
      <c r="R1004" s="584"/>
      <c r="S1004" s="585" t="str">
        <f t="shared" si="68"/>
        <v/>
      </c>
      <c r="T1004" s="586"/>
      <c r="U1004" s="587" t="str">
        <f t="shared" si="69"/>
        <v/>
      </c>
      <c r="V1004" s="648"/>
      <c r="W1004" s="746"/>
    </row>
    <row r="1005" spans="2:38" ht="13.5" customHeight="1" x14ac:dyDescent="0.25">
      <c r="B1005" s="401"/>
      <c r="D1005" s="416">
        <f t="shared" si="72"/>
        <v>996</v>
      </c>
      <c r="E1005" s="534"/>
      <c r="F1005" s="534"/>
      <c r="G1005" s="534"/>
      <c r="H1005" s="479"/>
      <c r="I1005" s="479"/>
      <c r="J1005" s="479"/>
      <c r="K1005" s="474"/>
      <c r="L1005" s="899"/>
      <c r="M1005" s="272"/>
      <c r="N1005" s="826" t="str">
        <f t="shared" si="71"/>
        <v/>
      </c>
      <c r="O1005" s="458"/>
      <c r="P1005" s="534"/>
      <c r="Q1005" s="479"/>
      <c r="R1005" s="584"/>
      <c r="S1005" s="585" t="str">
        <f t="shared" si="68"/>
        <v/>
      </c>
      <c r="T1005" s="586"/>
      <c r="U1005" s="587" t="str">
        <f t="shared" si="69"/>
        <v/>
      </c>
      <c r="V1005" s="648"/>
      <c r="W1005" s="746"/>
    </row>
    <row r="1006" spans="2:38" ht="13.5" customHeight="1" x14ac:dyDescent="0.25">
      <c r="B1006" s="401"/>
      <c r="D1006" s="416">
        <f t="shared" si="72"/>
        <v>997</v>
      </c>
      <c r="E1006" s="534"/>
      <c r="F1006" s="534"/>
      <c r="G1006" s="534"/>
      <c r="H1006" s="479"/>
      <c r="I1006" s="479"/>
      <c r="J1006" s="479"/>
      <c r="K1006" s="474"/>
      <c r="L1006" s="899"/>
      <c r="M1006" s="272"/>
      <c r="N1006" s="826" t="str">
        <f t="shared" si="71"/>
        <v/>
      </c>
      <c r="O1006" s="458"/>
      <c r="P1006" s="534"/>
      <c r="Q1006" s="479"/>
      <c r="R1006" s="584"/>
      <c r="S1006" s="585" t="str">
        <f t="shared" si="68"/>
        <v/>
      </c>
      <c r="T1006" s="586"/>
      <c r="U1006" s="587" t="str">
        <f t="shared" si="69"/>
        <v/>
      </c>
      <c r="V1006" s="648"/>
      <c r="W1006" s="746"/>
    </row>
    <row r="1007" spans="2:38" ht="13.5" customHeight="1" x14ac:dyDescent="0.25">
      <c r="B1007" s="401"/>
      <c r="D1007" s="416">
        <f t="shared" si="72"/>
        <v>998</v>
      </c>
      <c r="E1007" s="534"/>
      <c r="F1007" s="534"/>
      <c r="G1007" s="534"/>
      <c r="H1007" s="479"/>
      <c r="I1007" s="479"/>
      <c r="J1007" s="479"/>
      <c r="K1007" s="474"/>
      <c r="L1007" s="899"/>
      <c r="M1007" s="272"/>
      <c r="N1007" s="826" t="str">
        <f t="shared" si="71"/>
        <v/>
      </c>
      <c r="O1007" s="458"/>
      <c r="P1007" s="534"/>
      <c r="Q1007" s="479"/>
      <c r="R1007" s="584"/>
      <c r="S1007" s="585" t="str">
        <f t="shared" si="68"/>
        <v/>
      </c>
      <c r="T1007" s="586"/>
      <c r="U1007" s="587" t="str">
        <f t="shared" si="69"/>
        <v/>
      </c>
      <c r="V1007" s="648"/>
      <c r="W1007" s="746"/>
    </row>
    <row r="1008" spans="2:38" ht="13.5" customHeight="1" x14ac:dyDescent="0.25">
      <c r="B1008" s="401"/>
      <c r="D1008" s="416">
        <f t="shared" si="72"/>
        <v>999</v>
      </c>
      <c r="E1008" s="534"/>
      <c r="F1008" s="534"/>
      <c r="G1008" s="534"/>
      <c r="H1008" s="479"/>
      <c r="I1008" s="479"/>
      <c r="J1008" s="479"/>
      <c r="K1008" s="474"/>
      <c r="L1008" s="899"/>
      <c r="M1008" s="272"/>
      <c r="N1008" s="826" t="str">
        <f t="shared" si="71"/>
        <v/>
      </c>
      <c r="O1008" s="458"/>
      <c r="P1008" s="534"/>
      <c r="Q1008" s="479"/>
      <c r="R1008" s="584"/>
      <c r="S1008" s="585" t="str">
        <f t="shared" si="68"/>
        <v/>
      </c>
      <c r="T1008" s="586"/>
      <c r="U1008" s="587" t="str">
        <f t="shared" si="69"/>
        <v/>
      </c>
      <c r="V1008" s="648"/>
      <c r="W1008" s="746"/>
    </row>
    <row r="1009" spans="2:23" ht="13.5" customHeight="1" x14ac:dyDescent="0.25">
      <c r="B1009" s="401"/>
      <c r="D1009" s="416">
        <f t="shared" si="72"/>
        <v>1000</v>
      </c>
      <c r="E1009" s="534"/>
      <c r="F1009" s="534"/>
      <c r="G1009" s="534"/>
      <c r="H1009" s="479"/>
      <c r="I1009" s="479"/>
      <c r="J1009" s="479"/>
      <c r="K1009" s="474"/>
      <c r="L1009" s="899"/>
      <c r="M1009" s="272"/>
      <c r="N1009" s="826" t="str">
        <f t="shared" si="71"/>
        <v/>
      </c>
      <c r="O1009" s="458"/>
      <c r="P1009" s="534"/>
      <c r="Q1009" s="479"/>
      <c r="R1009" s="584"/>
      <c r="S1009" s="585" t="str">
        <f t="shared" si="68"/>
        <v/>
      </c>
      <c r="T1009" s="586"/>
      <c r="U1009" s="587" t="str">
        <f t="shared" si="69"/>
        <v/>
      </c>
      <c r="V1009" s="648"/>
      <c r="W1009" s="746"/>
    </row>
    <row r="1010" spans="2:23" ht="13.5" customHeight="1" x14ac:dyDescent="0.25">
      <c r="B1010" s="401"/>
      <c r="D1010" s="416">
        <f t="shared" si="72"/>
        <v>1001</v>
      </c>
      <c r="E1010" s="534"/>
      <c r="F1010" s="534"/>
      <c r="G1010" s="534"/>
      <c r="H1010" s="479"/>
      <c r="I1010" s="479"/>
      <c r="J1010" s="479"/>
      <c r="K1010" s="474"/>
      <c r="L1010" s="899"/>
      <c r="M1010" s="272"/>
      <c r="N1010" s="826" t="str">
        <f t="shared" si="71"/>
        <v/>
      </c>
      <c r="O1010" s="458"/>
      <c r="P1010" s="903"/>
      <c r="Q1010" s="479"/>
      <c r="R1010" s="584"/>
      <c r="S1010" s="585" t="str">
        <f t="shared" si="68"/>
        <v/>
      </c>
      <c r="T1010" s="586"/>
      <c r="U1010" s="587" t="str">
        <f t="shared" si="69"/>
        <v/>
      </c>
      <c r="V1010" s="648"/>
      <c r="W1010" s="746"/>
    </row>
    <row r="1011" spans="2:23" ht="13.5" customHeight="1" x14ac:dyDescent="0.25">
      <c r="B1011" s="401"/>
      <c r="D1011" s="416">
        <f t="shared" si="72"/>
        <v>1002</v>
      </c>
      <c r="E1011" s="534"/>
      <c r="F1011" s="534"/>
      <c r="G1011" s="534"/>
      <c r="H1011" s="479"/>
      <c r="I1011" s="479"/>
      <c r="J1011" s="479"/>
      <c r="K1011" s="474"/>
      <c r="L1011" s="899"/>
      <c r="M1011" s="272"/>
      <c r="N1011" s="826" t="str">
        <f t="shared" si="71"/>
        <v/>
      </c>
      <c r="O1011" s="458"/>
      <c r="P1011" s="534"/>
      <c r="Q1011" s="479"/>
      <c r="R1011" s="584"/>
      <c r="S1011" s="585" t="str">
        <f t="shared" si="68"/>
        <v/>
      </c>
      <c r="T1011" s="586"/>
      <c r="U1011" s="587" t="str">
        <f t="shared" si="69"/>
        <v/>
      </c>
      <c r="V1011" s="648"/>
      <c r="W1011" s="746"/>
    </row>
    <row r="1012" spans="2:23" ht="13.5" customHeight="1" x14ac:dyDescent="0.25">
      <c r="B1012" s="401"/>
      <c r="D1012" s="416">
        <f t="shared" si="72"/>
        <v>1003</v>
      </c>
      <c r="E1012" s="534"/>
      <c r="F1012" s="534"/>
      <c r="G1012" s="534"/>
      <c r="H1012" s="479"/>
      <c r="I1012" s="479"/>
      <c r="J1012" s="479"/>
      <c r="K1012" s="474"/>
      <c r="L1012" s="899"/>
      <c r="M1012" s="272"/>
      <c r="N1012" s="826" t="str">
        <f t="shared" si="71"/>
        <v/>
      </c>
      <c r="O1012" s="458"/>
      <c r="P1012" s="534"/>
      <c r="Q1012" s="479"/>
      <c r="R1012" s="584"/>
      <c r="S1012" s="585" t="str">
        <f t="shared" si="68"/>
        <v/>
      </c>
      <c r="T1012" s="586"/>
      <c r="U1012" s="587" t="str">
        <f t="shared" si="69"/>
        <v/>
      </c>
      <c r="V1012" s="648"/>
      <c r="W1012" s="746"/>
    </row>
    <row r="1013" spans="2:23" ht="13.5" customHeight="1" x14ac:dyDescent="0.25">
      <c r="B1013" s="401"/>
      <c r="D1013" s="416">
        <f t="shared" si="72"/>
        <v>1004</v>
      </c>
      <c r="E1013" s="534"/>
      <c r="F1013" s="534"/>
      <c r="G1013" s="534"/>
      <c r="H1013" s="479"/>
      <c r="I1013" s="479"/>
      <c r="J1013" s="479"/>
      <c r="K1013" s="474"/>
      <c r="L1013" s="899"/>
      <c r="M1013" s="272"/>
      <c r="N1013" s="826" t="str">
        <f t="shared" si="71"/>
        <v/>
      </c>
      <c r="O1013" s="458"/>
      <c r="P1013" s="534"/>
      <c r="Q1013" s="479"/>
      <c r="R1013" s="584"/>
      <c r="S1013" s="585" t="str">
        <f t="shared" si="68"/>
        <v/>
      </c>
      <c r="T1013" s="586"/>
      <c r="U1013" s="587" t="str">
        <f t="shared" si="69"/>
        <v/>
      </c>
      <c r="V1013" s="648"/>
      <c r="W1013" s="746"/>
    </row>
    <row r="1014" spans="2:23" ht="13.5" customHeight="1" x14ac:dyDescent="0.25">
      <c r="B1014" s="401"/>
      <c r="D1014" s="416">
        <f t="shared" si="72"/>
        <v>1005</v>
      </c>
      <c r="E1014" s="534"/>
      <c r="F1014" s="534"/>
      <c r="G1014" s="534"/>
      <c r="H1014" s="479"/>
      <c r="I1014" s="479"/>
      <c r="J1014" s="479"/>
      <c r="K1014" s="474"/>
      <c r="L1014" s="899"/>
      <c r="M1014" s="272"/>
      <c r="N1014" s="826" t="str">
        <f t="shared" si="71"/>
        <v/>
      </c>
      <c r="O1014" s="458"/>
      <c r="P1014" s="534"/>
      <c r="Q1014" s="479"/>
      <c r="R1014" s="584"/>
      <c r="S1014" s="585" t="str">
        <f t="shared" si="68"/>
        <v/>
      </c>
      <c r="T1014" s="586"/>
      <c r="U1014" s="587" t="str">
        <f t="shared" si="69"/>
        <v/>
      </c>
      <c r="V1014" s="648"/>
      <c r="W1014" s="746"/>
    </row>
    <row r="1015" spans="2:23" ht="13.5" customHeight="1" x14ac:dyDescent="0.25">
      <c r="B1015" s="401"/>
      <c r="D1015" s="416">
        <f t="shared" si="72"/>
        <v>1006</v>
      </c>
      <c r="E1015" s="534"/>
      <c r="F1015" s="534"/>
      <c r="G1015" s="534"/>
      <c r="H1015" s="479"/>
      <c r="I1015" s="479"/>
      <c r="J1015" s="479"/>
      <c r="K1015" s="474"/>
      <c r="L1015" s="899"/>
      <c r="M1015" s="272"/>
      <c r="N1015" s="826" t="str">
        <f t="shared" si="71"/>
        <v/>
      </c>
      <c r="O1015" s="458"/>
      <c r="P1015" s="534"/>
      <c r="Q1015" s="479"/>
      <c r="R1015" s="584"/>
      <c r="S1015" s="585" t="str">
        <f t="shared" si="68"/>
        <v/>
      </c>
      <c r="T1015" s="586"/>
      <c r="U1015" s="587" t="str">
        <f t="shared" si="69"/>
        <v/>
      </c>
      <c r="V1015" s="648"/>
      <c r="W1015" s="746"/>
    </row>
    <row r="1016" spans="2:23" ht="13.5" customHeight="1" x14ac:dyDescent="0.25">
      <c r="B1016" s="401"/>
      <c r="D1016" s="416">
        <f t="shared" si="72"/>
        <v>1007</v>
      </c>
      <c r="E1016" s="534"/>
      <c r="F1016" s="534"/>
      <c r="G1016" s="534"/>
      <c r="H1016" s="479"/>
      <c r="I1016" s="479"/>
      <c r="J1016" s="479"/>
      <c r="K1016" s="474"/>
      <c r="L1016" s="899"/>
      <c r="M1016" s="272"/>
      <c r="N1016" s="826" t="str">
        <f t="shared" si="71"/>
        <v/>
      </c>
      <c r="O1016" s="458"/>
      <c r="P1016" s="534"/>
      <c r="Q1016" s="479"/>
      <c r="R1016" s="584"/>
      <c r="S1016" s="585" t="str">
        <f t="shared" si="68"/>
        <v/>
      </c>
      <c r="T1016" s="586"/>
      <c r="U1016" s="587" t="str">
        <f t="shared" si="69"/>
        <v/>
      </c>
      <c r="V1016" s="648"/>
      <c r="W1016" s="746"/>
    </row>
    <row r="1017" spans="2:23" ht="13.5" customHeight="1" x14ac:dyDescent="0.25">
      <c r="B1017" s="401"/>
      <c r="D1017" s="416">
        <f t="shared" si="72"/>
        <v>1008</v>
      </c>
      <c r="E1017" s="534"/>
      <c r="F1017" s="534"/>
      <c r="G1017" s="534"/>
      <c r="H1017" s="479"/>
      <c r="I1017" s="479"/>
      <c r="J1017" s="479"/>
      <c r="K1017" s="474"/>
      <c r="L1017" s="899"/>
      <c r="M1017" s="272"/>
      <c r="N1017" s="826" t="str">
        <f t="shared" si="71"/>
        <v/>
      </c>
      <c r="O1017" s="458"/>
      <c r="P1017" s="534"/>
      <c r="Q1017" s="479"/>
      <c r="R1017" s="584"/>
      <c r="S1017" s="585" t="str">
        <f t="shared" si="68"/>
        <v/>
      </c>
      <c r="T1017" s="586"/>
      <c r="U1017" s="587" t="str">
        <f t="shared" si="69"/>
        <v/>
      </c>
      <c r="V1017" s="648"/>
      <c r="W1017" s="746"/>
    </row>
    <row r="1018" spans="2:23" ht="13.5" customHeight="1" x14ac:dyDescent="0.25">
      <c r="B1018" s="401"/>
      <c r="D1018" s="416">
        <f t="shared" si="72"/>
        <v>1009</v>
      </c>
      <c r="E1018" s="534"/>
      <c r="F1018" s="534"/>
      <c r="G1018" s="534"/>
      <c r="H1018" s="479"/>
      <c r="I1018" s="479"/>
      <c r="J1018" s="479"/>
      <c r="K1018" s="474"/>
      <c r="L1018" s="899"/>
      <c r="M1018" s="272"/>
      <c r="N1018" s="826" t="str">
        <f t="shared" si="71"/>
        <v/>
      </c>
      <c r="O1018" s="458"/>
      <c r="P1018" s="534"/>
      <c r="Q1018" s="479"/>
      <c r="R1018" s="584"/>
      <c r="S1018" s="585" t="str">
        <f t="shared" si="68"/>
        <v/>
      </c>
      <c r="T1018" s="586"/>
      <c r="U1018" s="587" t="str">
        <f t="shared" si="69"/>
        <v/>
      </c>
      <c r="V1018" s="648"/>
      <c r="W1018" s="746"/>
    </row>
    <row r="1019" spans="2:23" ht="13.5" customHeight="1" x14ac:dyDescent="0.25">
      <c r="B1019" s="401"/>
      <c r="D1019" s="416">
        <f t="shared" si="72"/>
        <v>1010</v>
      </c>
      <c r="E1019" s="534"/>
      <c r="F1019" s="534"/>
      <c r="G1019" s="534"/>
      <c r="H1019" s="479"/>
      <c r="I1019" s="479"/>
      <c r="J1019" s="479"/>
      <c r="K1019" s="474"/>
      <c r="L1019" s="899"/>
      <c r="M1019" s="272"/>
      <c r="N1019" s="826" t="str">
        <f t="shared" si="71"/>
        <v/>
      </c>
      <c r="O1019" s="458"/>
      <c r="P1019" s="534"/>
      <c r="Q1019" s="479"/>
      <c r="R1019" s="584"/>
      <c r="S1019" s="585" t="str">
        <f t="shared" si="68"/>
        <v/>
      </c>
      <c r="T1019" s="586"/>
      <c r="U1019" s="587" t="str">
        <f t="shared" si="69"/>
        <v/>
      </c>
      <c r="V1019" s="648"/>
      <c r="W1019" s="746"/>
    </row>
    <row r="1020" spans="2:23" ht="13.5" customHeight="1" x14ac:dyDescent="0.25">
      <c r="B1020" s="401"/>
      <c r="D1020" s="416">
        <f t="shared" si="72"/>
        <v>1011</v>
      </c>
      <c r="E1020" s="534"/>
      <c r="F1020" s="534"/>
      <c r="G1020" s="534"/>
      <c r="H1020" s="479"/>
      <c r="I1020" s="479"/>
      <c r="J1020" s="479"/>
      <c r="K1020" s="474"/>
      <c r="L1020" s="899"/>
      <c r="M1020" s="272"/>
      <c r="N1020" s="826" t="str">
        <f t="shared" si="71"/>
        <v/>
      </c>
      <c r="O1020" s="458"/>
      <c r="P1020" s="534"/>
      <c r="Q1020" s="479"/>
      <c r="R1020" s="584"/>
      <c r="S1020" s="585" t="str">
        <f t="shared" si="68"/>
        <v/>
      </c>
      <c r="T1020" s="586"/>
      <c r="U1020" s="587" t="str">
        <f t="shared" si="69"/>
        <v/>
      </c>
      <c r="V1020" s="648"/>
      <c r="W1020" s="746"/>
    </row>
    <row r="1021" spans="2:23" ht="13.5" customHeight="1" x14ac:dyDescent="0.25">
      <c r="B1021" s="401"/>
      <c r="D1021" s="416">
        <f t="shared" si="72"/>
        <v>1012</v>
      </c>
      <c r="E1021" s="534"/>
      <c r="F1021" s="534"/>
      <c r="G1021" s="534"/>
      <c r="H1021" s="479"/>
      <c r="I1021" s="479"/>
      <c r="J1021" s="479"/>
      <c r="K1021" s="474"/>
      <c r="L1021" s="899"/>
      <c r="M1021" s="272"/>
      <c r="N1021" s="826" t="str">
        <f t="shared" si="71"/>
        <v/>
      </c>
      <c r="O1021" s="458"/>
      <c r="P1021" s="534"/>
      <c r="Q1021" s="479"/>
      <c r="R1021" s="584"/>
      <c r="S1021" s="585" t="str">
        <f t="shared" si="68"/>
        <v/>
      </c>
      <c r="T1021" s="586"/>
      <c r="U1021" s="587" t="str">
        <f t="shared" si="69"/>
        <v/>
      </c>
      <c r="V1021" s="648"/>
      <c r="W1021" s="746"/>
    </row>
    <row r="1022" spans="2:23" ht="13.5" customHeight="1" x14ac:dyDescent="0.25">
      <c r="B1022" s="401"/>
      <c r="D1022" s="416">
        <f t="shared" si="72"/>
        <v>1013</v>
      </c>
      <c r="E1022" s="534"/>
      <c r="F1022" s="534"/>
      <c r="G1022" s="534"/>
      <c r="H1022" s="479"/>
      <c r="I1022" s="479"/>
      <c r="J1022" s="479"/>
      <c r="K1022" s="474"/>
      <c r="L1022" s="899"/>
      <c r="M1022" s="272"/>
      <c r="N1022" s="826" t="str">
        <f t="shared" si="71"/>
        <v/>
      </c>
      <c r="O1022" s="458"/>
      <c r="P1022" s="534"/>
      <c r="Q1022" s="479"/>
      <c r="R1022" s="584"/>
      <c r="S1022" s="585" t="str">
        <f t="shared" si="68"/>
        <v/>
      </c>
      <c r="T1022" s="586"/>
      <c r="U1022" s="587" t="str">
        <f t="shared" si="69"/>
        <v/>
      </c>
      <c r="V1022" s="648"/>
      <c r="W1022" s="746"/>
    </row>
    <row r="1023" spans="2:23" ht="13.5" customHeight="1" x14ac:dyDescent="0.25">
      <c r="B1023" s="401"/>
      <c r="D1023" s="416">
        <f t="shared" si="72"/>
        <v>1014</v>
      </c>
      <c r="E1023" s="534"/>
      <c r="F1023" s="534"/>
      <c r="G1023" s="534"/>
      <c r="H1023" s="479"/>
      <c r="I1023" s="479"/>
      <c r="J1023" s="479"/>
      <c r="K1023" s="474"/>
      <c r="L1023" s="899"/>
      <c r="M1023" s="272"/>
      <c r="N1023" s="826" t="str">
        <f t="shared" si="71"/>
        <v/>
      </c>
      <c r="O1023" s="458"/>
      <c r="P1023" s="534"/>
      <c r="Q1023" s="479"/>
      <c r="R1023" s="584"/>
      <c r="S1023" s="585" t="str">
        <f t="shared" si="68"/>
        <v/>
      </c>
      <c r="T1023" s="586"/>
      <c r="U1023" s="587" t="str">
        <f t="shared" si="69"/>
        <v/>
      </c>
      <c r="V1023" s="648"/>
      <c r="W1023" s="746"/>
    </row>
    <row r="1024" spans="2:23" ht="13.5" customHeight="1" x14ac:dyDescent="0.25">
      <c r="B1024" s="401"/>
      <c r="D1024" s="416">
        <f t="shared" si="72"/>
        <v>1015</v>
      </c>
      <c r="E1024" s="534"/>
      <c r="F1024" s="534"/>
      <c r="G1024" s="534"/>
      <c r="H1024" s="479"/>
      <c r="I1024" s="479"/>
      <c r="J1024" s="479"/>
      <c r="K1024" s="474"/>
      <c r="L1024" s="899"/>
      <c r="M1024" s="272"/>
      <c r="N1024" s="826" t="str">
        <f t="shared" si="71"/>
        <v/>
      </c>
      <c r="O1024" s="458"/>
      <c r="P1024" s="534"/>
      <c r="Q1024" s="479"/>
      <c r="R1024" s="584"/>
      <c r="S1024" s="585" t="str">
        <f t="shared" si="68"/>
        <v/>
      </c>
      <c r="T1024" s="586"/>
      <c r="U1024" s="587" t="str">
        <f t="shared" si="69"/>
        <v/>
      </c>
      <c r="V1024" s="648"/>
      <c r="W1024" s="746"/>
    </row>
    <row r="1025" spans="2:38" ht="13.5" customHeight="1" x14ac:dyDescent="0.25">
      <c r="B1025" s="401"/>
      <c r="D1025" s="416">
        <f t="shared" si="72"/>
        <v>1016</v>
      </c>
      <c r="E1025" s="534"/>
      <c r="F1025" s="534"/>
      <c r="G1025" s="534"/>
      <c r="H1025" s="479"/>
      <c r="I1025" s="479"/>
      <c r="J1025" s="479"/>
      <c r="K1025" s="474"/>
      <c r="L1025" s="899"/>
      <c r="M1025" s="272"/>
      <c r="N1025" s="826" t="str">
        <f t="shared" si="71"/>
        <v/>
      </c>
      <c r="O1025" s="458"/>
      <c r="P1025" s="534"/>
      <c r="Q1025" s="479"/>
      <c r="R1025" s="584"/>
      <c r="S1025" s="585" t="str">
        <f t="shared" si="68"/>
        <v/>
      </c>
      <c r="T1025" s="586"/>
      <c r="U1025" s="587" t="str">
        <f t="shared" si="69"/>
        <v/>
      </c>
      <c r="V1025" s="648"/>
      <c r="W1025" s="746"/>
    </row>
    <row r="1026" spans="2:38" ht="13.5" customHeight="1" x14ac:dyDescent="0.25">
      <c r="B1026" s="401"/>
      <c r="D1026" s="416">
        <f t="shared" si="72"/>
        <v>1017</v>
      </c>
      <c r="E1026" s="534"/>
      <c r="F1026" s="534"/>
      <c r="G1026" s="534"/>
      <c r="H1026" s="479"/>
      <c r="I1026" s="479"/>
      <c r="J1026" s="479"/>
      <c r="K1026" s="474"/>
      <c r="L1026" s="899"/>
      <c r="M1026" s="272"/>
      <c r="N1026" s="826" t="str">
        <f t="shared" si="71"/>
        <v/>
      </c>
      <c r="O1026" s="458"/>
      <c r="P1026" s="534"/>
      <c r="Q1026" s="479"/>
      <c r="R1026" s="584"/>
      <c r="S1026" s="585" t="str">
        <f t="shared" si="68"/>
        <v/>
      </c>
      <c r="T1026" s="586"/>
      <c r="U1026" s="587" t="str">
        <f t="shared" si="69"/>
        <v/>
      </c>
      <c r="V1026" s="648"/>
      <c r="W1026" s="746"/>
    </row>
    <row r="1027" spans="2:38" ht="13.5" customHeight="1" x14ac:dyDescent="0.25">
      <c r="B1027" s="401"/>
      <c r="D1027" s="416">
        <f t="shared" si="72"/>
        <v>1018</v>
      </c>
      <c r="E1027" s="534"/>
      <c r="F1027" s="534"/>
      <c r="G1027" s="534"/>
      <c r="H1027" s="479"/>
      <c r="I1027" s="479"/>
      <c r="J1027" s="479"/>
      <c r="K1027" s="474"/>
      <c r="L1027" s="899"/>
      <c r="M1027" s="272"/>
      <c r="N1027" s="826" t="str">
        <f t="shared" si="71"/>
        <v/>
      </c>
      <c r="O1027" s="458"/>
      <c r="P1027" s="534"/>
      <c r="Q1027" s="479"/>
      <c r="R1027" s="584"/>
      <c r="S1027" s="585" t="str">
        <f t="shared" si="68"/>
        <v/>
      </c>
      <c r="T1027" s="586"/>
      <c r="U1027" s="587" t="str">
        <f t="shared" si="69"/>
        <v/>
      </c>
      <c r="V1027" s="648"/>
      <c r="W1027" s="746"/>
    </row>
    <row r="1028" spans="2:38" ht="13.5" customHeight="1" x14ac:dyDescent="0.25">
      <c r="B1028" s="401"/>
      <c r="D1028" s="416">
        <f t="shared" si="72"/>
        <v>1019</v>
      </c>
      <c r="E1028" s="534"/>
      <c r="F1028" s="534"/>
      <c r="G1028" s="534"/>
      <c r="H1028" s="479"/>
      <c r="I1028" s="479"/>
      <c r="J1028" s="479"/>
      <c r="K1028" s="474"/>
      <c r="L1028" s="899"/>
      <c r="M1028" s="272"/>
      <c r="N1028" s="826" t="str">
        <f t="shared" si="71"/>
        <v/>
      </c>
      <c r="O1028" s="458"/>
      <c r="P1028" s="534"/>
      <c r="Q1028" s="479"/>
      <c r="R1028" s="584"/>
      <c r="S1028" s="585" t="str">
        <f t="shared" si="68"/>
        <v/>
      </c>
      <c r="T1028" s="586"/>
      <c r="U1028" s="587" t="str">
        <f t="shared" si="69"/>
        <v/>
      </c>
      <c r="V1028" s="648"/>
      <c r="W1028" s="746"/>
    </row>
    <row r="1029" spans="2:38" ht="13.5" customHeight="1" x14ac:dyDescent="0.25">
      <c r="B1029" s="401"/>
      <c r="D1029" s="416">
        <f t="shared" si="72"/>
        <v>1020</v>
      </c>
      <c r="E1029" s="534"/>
      <c r="F1029" s="534"/>
      <c r="G1029" s="534"/>
      <c r="H1029" s="479"/>
      <c r="I1029" s="479"/>
      <c r="J1029" s="479"/>
      <c r="K1029" s="474"/>
      <c r="L1029" s="899"/>
      <c r="M1029" s="272"/>
      <c r="N1029" s="826" t="str">
        <f t="shared" si="71"/>
        <v/>
      </c>
      <c r="O1029" s="458"/>
      <c r="P1029" s="534"/>
      <c r="Q1029" s="479"/>
      <c r="R1029" s="584"/>
      <c r="S1029" s="585" t="str">
        <f t="shared" si="68"/>
        <v/>
      </c>
      <c r="T1029" s="586"/>
      <c r="U1029" s="587" t="str">
        <f t="shared" si="69"/>
        <v/>
      </c>
      <c r="V1029" s="648"/>
      <c r="W1029" s="746"/>
    </row>
    <row r="1030" spans="2:38" ht="13.5" customHeight="1" x14ac:dyDescent="0.25">
      <c r="B1030" s="401"/>
      <c r="D1030" s="416">
        <f>D1029+1</f>
        <v>1021</v>
      </c>
      <c r="E1030" s="534"/>
      <c r="F1030" s="534"/>
      <c r="G1030" s="534"/>
      <c r="H1030" s="479"/>
      <c r="I1030" s="479"/>
      <c r="J1030" s="479"/>
      <c r="K1030" s="474"/>
      <c r="L1030" s="899"/>
      <c r="M1030" s="272"/>
      <c r="N1030" s="826" t="str">
        <f t="shared" si="71"/>
        <v/>
      </c>
      <c r="O1030" s="458"/>
      <c r="P1030" s="534"/>
      <c r="Q1030" s="479"/>
      <c r="R1030" s="584"/>
      <c r="S1030" s="585" t="str">
        <f t="shared" si="68"/>
        <v/>
      </c>
      <c r="T1030" s="586"/>
      <c r="U1030" s="587" t="str">
        <f t="shared" si="69"/>
        <v/>
      </c>
      <c r="V1030" s="648"/>
      <c r="W1030" s="746"/>
      <c r="AL1030" s="562"/>
    </row>
    <row r="1031" spans="2:38" ht="13.5" customHeight="1" x14ac:dyDescent="0.25">
      <c r="B1031" s="401"/>
      <c r="D1031" s="416">
        <f t="shared" ref="D1031:D1060" si="73">D1030+1</f>
        <v>1022</v>
      </c>
      <c r="E1031" s="534"/>
      <c r="F1031" s="534"/>
      <c r="G1031" s="534"/>
      <c r="H1031" s="479"/>
      <c r="I1031" s="479"/>
      <c r="J1031" s="479"/>
      <c r="K1031" s="474"/>
      <c r="L1031" s="899"/>
      <c r="M1031" s="272"/>
      <c r="N1031" s="826" t="str">
        <f t="shared" si="71"/>
        <v/>
      </c>
      <c r="O1031" s="458"/>
      <c r="P1031" s="534"/>
      <c r="Q1031" s="479"/>
      <c r="R1031" s="584"/>
      <c r="S1031" s="585" t="str">
        <f t="shared" si="68"/>
        <v/>
      </c>
      <c r="T1031" s="586"/>
      <c r="U1031" s="587" t="str">
        <f t="shared" si="69"/>
        <v/>
      </c>
      <c r="V1031" s="648"/>
      <c r="W1031" s="746"/>
    </row>
    <row r="1032" spans="2:38" ht="13.5" customHeight="1" x14ac:dyDescent="0.25">
      <c r="B1032" s="401"/>
      <c r="D1032" s="416">
        <f t="shared" si="73"/>
        <v>1023</v>
      </c>
      <c r="E1032" s="534"/>
      <c r="F1032" s="534"/>
      <c r="G1032" s="534"/>
      <c r="H1032" s="479"/>
      <c r="I1032" s="479"/>
      <c r="J1032" s="479"/>
      <c r="K1032" s="474"/>
      <c r="L1032" s="899"/>
      <c r="M1032" s="272"/>
      <c r="N1032" s="826" t="str">
        <f t="shared" si="71"/>
        <v/>
      </c>
      <c r="O1032" s="458"/>
      <c r="P1032" s="534"/>
      <c r="Q1032" s="479"/>
      <c r="R1032" s="584"/>
      <c r="S1032" s="585" t="str">
        <f t="shared" si="68"/>
        <v/>
      </c>
      <c r="T1032" s="586"/>
      <c r="U1032" s="587" t="str">
        <f t="shared" si="69"/>
        <v/>
      </c>
      <c r="V1032" s="648"/>
      <c r="W1032" s="746"/>
    </row>
    <row r="1033" spans="2:38" ht="13.5" customHeight="1" x14ac:dyDescent="0.25">
      <c r="B1033" s="401"/>
      <c r="D1033" s="416">
        <f t="shared" si="73"/>
        <v>1024</v>
      </c>
      <c r="E1033" s="534"/>
      <c r="F1033" s="534"/>
      <c r="G1033" s="534"/>
      <c r="H1033" s="479"/>
      <c r="I1033" s="479"/>
      <c r="J1033" s="479"/>
      <c r="K1033" s="474"/>
      <c r="L1033" s="899"/>
      <c r="M1033" s="272"/>
      <c r="N1033" s="826" t="str">
        <f t="shared" si="71"/>
        <v/>
      </c>
      <c r="O1033" s="458"/>
      <c r="P1033" s="534"/>
      <c r="Q1033" s="479"/>
      <c r="R1033" s="584"/>
      <c r="S1033" s="585" t="str">
        <f t="shared" si="68"/>
        <v/>
      </c>
      <c r="T1033" s="586"/>
      <c r="U1033" s="587" t="str">
        <f t="shared" si="69"/>
        <v/>
      </c>
      <c r="V1033" s="648"/>
      <c r="W1033" s="746"/>
    </row>
    <row r="1034" spans="2:38" ht="13.5" customHeight="1" x14ac:dyDescent="0.25">
      <c r="B1034" s="401"/>
      <c r="D1034" s="416">
        <f t="shared" si="73"/>
        <v>1025</v>
      </c>
      <c r="E1034" s="534"/>
      <c r="F1034" s="534"/>
      <c r="G1034" s="534"/>
      <c r="H1034" s="479"/>
      <c r="I1034" s="479"/>
      <c r="J1034" s="479"/>
      <c r="K1034" s="474"/>
      <c r="L1034" s="899"/>
      <c r="M1034" s="272"/>
      <c r="N1034" s="826" t="str">
        <f t="shared" si="71"/>
        <v/>
      </c>
      <c r="O1034" s="458"/>
      <c r="P1034" s="534"/>
      <c r="Q1034" s="479"/>
      <c r="R1034" s="584"/>
      <c r="S1034" s="585" t="str">
        <f t="shared" si="68"/>
        <v/>
      </c>
      <c r="T1034" s="586"/>
      <c r="U1034" s="587" t="str">
        <f t="shared" si="69"/>
        <v/>
      </c>
      <c r="V1034" s="648"/>
      <c r="W1034" s="746"/>
    </row>
    <row r="1035" spans="2:38" ht="13.5" customHeight="1" x14ac:dyDescent="0.25">
      <c r="B1035" s="401"/>
      <c r="D1035" s="416">
        <f t="shared" si="73"/>
        <v>1026</v>
      </c>
      <c r="E1035" s="534"/>
      <c r="F1035" s="534"/>
      <c r="G1035" s="534"/>
      <c r="H1035" s="479"/>
      <c r="I1035" s="479"/>
      <c r="J1035" s="479"/>
      <c r="K1035" s="474"/>
      <c r="L1035" s="899"/>
      <c r="M1035" s="272"/>
      <c r="N1035" s="826" t="str">
        <f t="shared" ref="N1035:N1098" si="74">IF(M1035="","",IF(HLOOKUP(M1035,$AA$4:$AO$6,$Z$6+1,FALSE)&lt;0.8,0,HLOOKUP(M1035,$AA$4:$AO$6,$Z$6+1,FALSE)))</f>
        <v/>
      </c>
      <c r="O1035" s="458"/>
      <c r="P1035" s="534"/>
      <c r="Q1035" s="479"/>
      <c r="R1035" s="584"/>
      <c r="S1035" s="585" t="str">
        <f t="shared" si="68"/>
        <v/>
      </c>
      <c r="T1035" s="586"/>
      <c r="U1035" s="587" t="str">
        <f t="shared" si="69"/>
        <v/>
      </c>
      <c r="V1035" s="648"/>
      <c r="W1035" s="746"/>
    </row>
    <row r="1036" spans="2:38" ht="13.5" customHeight="1" x14ac:dyDescent="0.25">
      <c r="B1036" s="401"/>
      <c r="D1036" s="416">
        <f t="shared" si="73"/>
        <v>1027</v>
      </c>
      <c r="E1036" s="534"/>
      <c r="F1036" s="534"/>
      <c r="G1036" s="534"/>
      <c r="H1036" s="479"/>
      <c r="I1036" s="479"/>
      <c r="J1036" s="479"/>
      <c r="K1036" s="474"/>
      <c r="L1036" s="899"/>
      <c r="M1036" s="272"/>
      <c r="N1036" s="826" t="str">
        <f t="shared" si="74"/>
        <v/>
      </c>
      <c r="O1036" s="458"/>
      <c r="P1036" s="534"/>
      <c r="Q1036" s="479"/>
      <c r="R1036" s="584"/>
      <c r="S1036" s="585" t="str">
        <f t="shared" si="68"/>
        <v/>
      </c>
      <c r="T1036" s="586"/>
      <c r="U1036" s="587" t="str">
        <f t="shared" si="69"/>
        <v/>
      </c>
      <c r="V1036" s="648"/>
      <c r="W1036" s="746"/>
    </row>
    <row r="1037" spans="2:38" ht="13.5" customHeight="1" x14ac:dyDescent="0.25">
      <c r="B1037" s="401"/>
      <c r="D1037" s="416">
        <f t="shared" si="73"/>
        <v>1028</v>
      </c>
      <c r="E1037" s="534"/>
      <c r="F1037" s="534"/>
      <c r="G1037" s="534"/>
      <c r="H1037" s="479"/>
      <c r="I1037" s="479"/>
      <c r="J1037" s="479"/>
      <c r="K1037" s="474"/>
      <c r="L1037" s="899"/>
      <c r="M1037" s="272"/>
      <c r="N1037" s="826" t="str">
        <f t="shared" si="74"/>
        <v/>
      </c>
      <c r="O1037" s="458"/>
      <c r="P1037" s="534"/>
      <c r="Q1037" s="479"/>
      <c r="R1037" s="584"/>
      <c r="S1037" s="585" t="str">
        <f t="shared" si="68"/>
        <v/>
      </c>
      <c r="T1037" s="586"/>
      <c r="U1037" s="587" t="str">
        <f t="shared" si="69"/>
        <v/>
      </c>
      <c r="V1037" s="648"/>
      <c r="W1037" s="746"/>
    </row>
    <row r="1038" spans="2:38" ht="13.5" customHeight="1" x14ac:dyDescent="0.25">
      <c r="B1038" s="401"/>
      <c r="D1038" s="416">
        <f t="shared" si="73"/>
        <v>1029</v>
      </c>
      <c r="E1038" s="534"/>
      <c r="F1038" s="534"/>
      <c r="G1038" s="534"/>
      <c r="H1038" s="479"/>
      <c r="I1038" s="479"/>
      <c r="J1038" s="479"/>
      <c r="K1038" s="474"/>
      <c r="L1038" s="899"/>
      <c r="M1038" s="272"/>
      <c r="N1038" s="826" t="str">
        <f t="shared" si="74"/>
        <v/>
      </c>
      <c r="O1038" s="458"/>
      <c r="P1038" s="534"/>
      <c r="Q1038" s="479"/>
      <c r="R1038" s="584"/>
      <c r="S1038" s="585" t="str">
        <f t="shared" si="68"/>
        <v/>
      </c>
      <c r="T1038" s="586"/>
      <c r="U1038" s="587" t="str">
        <f t="shared" si="69"/>
        <v/>
      </c>
      <c r="V1038" s="648"/>
      <c r="W1038" s="746"/>
    </row>
    <row r="1039" spans="2:38" ht="13.5" customHeight="1" x14ac:dyDescent="0.25">
      <c r="B1039" s="401"/>
      <c r="D1039" s="416">
        <f t="shared" si="73"/>
        <v>1030</v>
      </c>
      <c r="E1039" s="534"/>
      <c r="F1039" s="534"/>
      <c r="G1039" s="534"/>
      <c r="H1039" s="479"/>
      <c r="I1039" s="479"/>
      <c r="J1039" s="479"/>
      <c r="K1039" s="474"/>
      <c r="L1039" s="899"/>
      <c r="M1039" s="272"/>
      <c r="N1039" s="826" t="str">
        <f t="shared" si="74"/>
        <v/>
      </c>
      <c r="O1039" s="458"/>
      <c r="P1039" s="534"/>
      <c r="Q1039" s="479"/>
      <c r="R1039" s="584"/>
      <c r="S1039" s="585" t="str">
        <f t="shared" si="68"/>
        <v/>
      </c>
      <c r="T1039" s="586"/>
      <c r="U1039" s="587" t="str">
        <f t="shared" si="69"/>
        <v/>
      </c>
      <c r="V1039" s="648"/>
      <c r="W1039" s="746"/>
    </row>
    <row r="1040" spans="2:38" ht="13.5" customHeight="1" x14ac:dyDescent="0.25">
      <c r="B1040" s="401"/>
      <c r="D1040" s="416">
        <f t="shared" si="73"/>
        <v>1031</v>
      </c>
      <c r="E1040" s="534"/>
      <c r="F1040" s="534"/>
      <c r="G1040" s="534"/>
      <c r="H1040" s="479"/>
      <c r="I1040" s="479"/>
      <c r="J1040" s="479"/>
      <c r="K1040" s="474"/>
      <c r="L1040" s="899"/>
      <c r="M1040" s="272"/>
      <c r="N1040" s="826" t="str">
        <f t="shared" si="74"/>
        <v/>
      </c>
      <c r="O1040" s="458"/>
      <c r="P1040" s="903"/>
      <c r="Q1040" s="479"/>
      <c r="R1040" s="584"/>
      <c r="S1040" s="585" t="str">
        <f t="shared" si="68"/>
        <v/>
      </c>
      <c r="T1040" s="586"/>
      <c r="U1040" s="587" t="str">
        <f t="shared" si="69"/>
        <v/>
      </c>
      <c r="V1040" s="648"/>
      <c r="W1040" s="746"/>
    </row>
    <row r="1041" spans="2:23" ht="13.5" customHeight="1" x14ac:dyDescent="0.25">
      <c r="B1041" s="401"/>
      <c r="D1041" s="416">
        <f t="shared" si="73"/>
        <v>1032</v>
      </c>
      <c r="E1041" s="534"/>
      <c r="F1041" s="534"/>
      <c r="G1041" s="534"/>
      <c r="H1041" s="479"/>
      <c r="I1041" s="479"/>
      <c r="J1041" s="479"/>
      <c r="K1041" s="474"/>
      <c r="L1041" s="899"/>
      <c r="M1041" s="272"/>
      <c r="N1041" s="826" t="str">
        <f t="shared" si="74"/>
        <v/>
      </c>
      <c r="O1041" s="458"/>
      <c r="P1041" s="534"/>
      <c r="Q1041" s="479"/>
      <c r="R1041" s="584"/>
      <c r="S1041" s="585" t="str">
        <f t="shared" si="68"/>
        <v/>
      </c>
      <c r="T1041" s="586"/>
      <c r="U1041" s="587" t="str">
        <f t="shared" si="69"/>
        <v/>
      </c>
      <c r="V1041" s="648"/>
      <c r="W1041" s="746"/>
    </row>
    <row r="1042" spans="2:23" ht="13.5" customHeight="1" x14ac:dyDescent="0.25">
      <c r="B1042" s="401"/>
      <c r="D1042" s="416">
        <f t="shared" si="73"/>
        <v>1033</v>
      </c>
      <c r="E1042" s="534"/>
      <c r="F1042" s="534"/>
      <c r="G1042" s="534"/>
      <c r="H1042" s="479"/>
      <c r="I1042" s="479"/>
      <c r="J1042" s="479"/>
      <c r="K1042" s="474"/>
      <c r="L1042" s="899"/>
      <c r="M1042" s="272"/>
      <c r="N1042" s="826" t="str">
        <f t="shared" si="74"/>
        <v/>
      </c>
      <c r="O1042" s="458"/>
      <c r="P1042" s="534"/>
      <c r="Q1042" s="479"/>
      <c r="R1042" s="584"/>
      <c r="S1042" s="585" t="str">
        <f t="shared" si="68"/>
        <v/>
      </c>
      <c r="T1042" s="586"/>
      <c r="U1042" s="587" t="str">
        <f t="shared" si="69"/>
        <v/>
      </c>
      <c r="V1042" s="648"/>
      <c r="W1042" s="746"/>
    </row>
    <row r="1043" spans="2:23" ht="13.5" customHeight="1" x14ac:dyDescent="0.25">
      <c r="B1043" s="401"/>
      <c r="D1043" s="416">
        <f t="shared" si="73"/>
        <v>1034</v>
      </c>
      <c r="E1043" s="534"/>
      <c r="F1043" s="534"/>
      <c r="G1043" s="534"/>
      <c r="H1043" s="479"/>
      <c r="I1043" s="479"/>
      <c r="J1043" s="479"/>
      <c r="K1043" s="474"/>
      <c r="L1043" s="899"/>
      <c r="M1043" s="272"/>
      <c r="N1043" s="826" t="str">
        <f t="shared" si="74"/>
        <v/>
      </c>
      <c r="O1043" s="458"/>
      <c r="P1043" s="534"/>
      <c r="Q1043" s="479"/>
      <c r="R1043" s="584"/>
      <c r="S1043" s="585" t="str">
        <f t="shared" si="68"/>
        <v/>
      </c>
      <c r="T1043" s="586"/>
      <c r="U1043" s="587" t="str">
        <f t="shared" si="69"/>
        <v/>
      </c>
      <c r="V1043" s="648"/>
      <c r="W1043" s="746"/>
    </row>
    <row r="1044" spans="2:23" ht="13.5" customHeight="1" x14ac:dyDescent="0.25">
      <c r="B1044" s="401"/>
      <c r="D1044" s="416">
        <f t="shared" si="73"/>
        <v>1035</v>
      </c>
      <c r="E1044" s="534"/>
      <c r="F1044" s="534"/>
      <c r="G1044" s="534"/>
      <c r="H1044" s="479"/>
      <c r="I1044" s="479"/>
      <c r="J1044" s="479"/>
      <c r="K1044" s="474"/>
      <c r="L1044" s="899"/>
      <c r="M1044" s="272"/>
      <c r="N1044" s="826" t="str">
        <f t="shared" si="74"/>
        <v/>
      </c>
      <c r="O1044" s="458"/>
      <c r="P1044" s="534"/>
      <c r="Q1044" s="479"/>
      <c r="R1044" s="584"/>
      <c r="S1044" s="585" t="str">
        <f t="shared" si="68"/>
        <v/>
      </c>
      <c r="T1044" s="586"/>
      <c r="U1044" s="587" t="str">
        <f t="shared" si="69"/>
        <v/>
      </c>
      <c r="V1044" s="648"/>
      <c r="W1044" s="746"/>
    </row>
    <row r="1045" spans="2:23" ht="13.5" customHeight="1" x14ac:dyDescent="0.25">
      <c r="B1045" s="401"/>
      <c r="D1045" s="416">
        <f t="shared" si="73"/>
        <v>1036</v>
      </c>
      <c r="E1045" s="534"/>
      <c r="F1045" s="534"/>
      <c r="G1045" s="534"/>
      <c r="H1045" s="479"/>
      <c r="I1045" s="479"/>
      <c r="J1045" s="479"/>
      <c r="K1045" s="474"/>
      <c r="L1045" s="899"/>
      <c r="M1045" s="272"/>
      <c r="N1045" s="826" t="str">
        <f t="shared" si="74"/>
        <v/>
      </c>
      <c r="O1045" s="458"/>
      <c r="P1045" s="534"/>
      <c r="Q1045" s="479"/>
      <c r="R1045" s="584"/>
      <c r="S1045" s="585" t="str">
        <f t="shared" si="68"/>
        <v/>
      </c>
      <c r="T1045" s="586"/>
      <c r="U1045" s="587" t="str">
        <f t="shared" si="69"/>
        <v/>
      </c>
      <c r="V1045" s="648"/>
      <c r="W1045" s="746"/>
    </row>
    <row r="1046" spans="2:23" ht="13.5" customHeight="1" x14ac:dyDescent="0.25">
      <c r="B1046" s="401"/>
      <c r="D1046" s="416">
        <f t="shared" si="73"/>
        <v>1037</v>
      </c>
      <c r="E1046" s="534"/>
      <c r="F1046" s="534"/>
      <c r="G1046" s="534"/>
      <c r="H1046" s="479"/>
      <c r="I1046" s="479"/>
      <c r="J1046" s="479"/>
      <c r="K1046" s="474"/>
      <c r="L1046" s="899"/>
      <c r="M1046" s="272"/>
      <c r="N1046" s="826" t="str">
        <f t="shared" si="74"/>
        <v/>
      </c>
      <c r="O1046" s="458"/>
      <c r="P1046" s="534"/>
      <c r="Q1046" s="479"/>
      <c r="R1046" s="584"/>
      <c r="S1046" s="585" t="str">
        <f t="shared" si="68"/>
        <v/>
      </c>
      <c r="T1046" s="586"/>
      <c r="U1046" s="587" t="str">
        <f t="shared" si="69"/>
        <v/>
      </c>
      <c r="V1046" s="648"/>
      <c r="W1046" s="746"/>
    </row>
    <row r="1047" spans="2:23" ht="13.5" customHeight="1" x14ac:dyDescent="0.25">
      <c r="B1047" s="401"/>
      <c r="D1047" s="416">
        <f t="shared" si="73"/>
        <v>1038</v>
      </c>
      <c r="E1047" s="534"/>
      <c r="F1047" s="534"/>
      <c r="G1047" s="534"/>
      <c r="H1047" s="479"/>
      <c r="I1047" s="479"/>
      <c r="J1047" s="479"/>
      <c r="K1047" s="474"/>
      <c r="L1047" s="899"/>
      <c r="M1047" s="272"/>
      <c r="N1047" s="826" t="str">
        <f t="shared" si="74"/>
        <v/>
      </c>
      <c r="O1047" s="458"/>
      <c r="P1047" s="534"/>
      <c r="Q1047" s="479"/>
      <c r="R1047" s="584"/>
      <c r="S1047" s="585" t="str">
        <f t="shared" si="68"/>
        <v/>
      </c>
      <c r="T1047" s="586"/>
      <c r="U1047" s="587" t="str">
        <f t="shared" si="69"/>
        <v/>
      </c>
      <c r="V1047" s="648"/>
      <c r="W1047" s="746"/>
    </row>
    <row r="1048" spans="2:23" ht="13.5" customHeight="1" x14ac:dyDescent="0.25">
      <c r="B1048" s="401"/>
      <c r="D1048" s="416">
        <f t="shared" si="73"/>
        <v>1039</v>
      </c>
      <c r="E1048" s="534"/>
      <c r="F1048" s="534"/>
      <c r="G1048" s="534"/>
      <c r="H1048" s="479"/>
      <c r="I1048" s="479"/>
      <c r="J1048" s="479"/>
      <c r="K1048" s="474"/>
      <c r="L1048" s="899"/>
      <c r="M1048" s="272"/>
      <c r="N1048" s="826" t="str">
        <f t="shared" si="74"/>
        <v/>
      </c>
      <c r="O1048" s="458"/>
      <c r="P1048" s="534"/>
      <c r="Q1048" s="479"/>
      <c r="R1048" s="584"/>
      <c r="S1048" s="585" t="str">
        <f t="shared" si="68"/>
        <v/>
      </c>
      <c r="T1048" s="586"/>
      <c r="U1048" s="587" t="str">
        <f t="shared" si="69"/>
        <v/>
      </c>
      <c r="V1048" s="648"/>
      <c r="W1048" s="746"/>
    </row>
    <row r="1049" spans="2:23" ht="13.5" customHeight="1" x14ac:dyDescent="0.25">
      <c r="B1049" s="401"/>
      <c r="D1049" s="416">
        <f t="shared" si="73"/>
        <v>1040</v>
      </c>
      <c r="E1049" s="534"/>
      <c r="F1049" s="534"/>
      <c r="G1049" s="534"/>
      <c r="H1049" s="479"/>
      <c r="I1049" s="479"/>
      <c r="J1049" s="479"/>
      <c r="K1049" s="474"/>
      <c r="L1049" s="899"/>
      <c r="M1049" s="272"/>
      <c r="N1049" s="826" t="str">
        <f t="shared" si="74"/>
        <v/>
      </c>
      <c r="O1049" s="458"/>
      <c r="P1049" s="534"/>
      <c r="Q1049" s="479"/>
      <c r="R1049" s="584"/>
      <c r="S1049" s="585" t="str">
        <f t="shared" si="68"/>
        <v/>
      </c>
      <c r="T1049" s="586"/>
      <c r="U1049" s="587" t="str">
        <f t="shared" si="69"/>
        <v/>
      </c>
      <c r="V1049" s="648"/>
      <c r="W1049" s="746"/>
    </row>
    <row r="1050" spans="2:23" ht="13.5" customHeight="1" x14ac:dyDescent="0.25">
      <c r="B1050" s="401"/>
      <c r="D1050" s="416">
        <f t="shared" si="73"/>
        <v>1041</v>
      </c>
      <c r="E1050" s="534"/>
      <c r="F1050" s="534"/>
      <c r="G1050" s="534"/>
      <c r="H1050" s="479"/>
      <c r="I1050" s="479"/>
      <c r="J1050" s="479"/>
      <c r="K1050" s="474"/>
      <c r="L1050" s="899"/>
      <c r="M1050" s="272"/>
      <c r="N1050" s="826" t="str">
        <f t="shared" si="74"/>
        <v/>
      </c>
      <c r="O1050" s="458"/>
      <c r="P1050" s="534"/>
      <c r="Q1050" s="479"/>
      <c r="R1050" s="584"/>
      <c r="S1050" s="585" t="str">
        <f t="shared" si="68"/>
        <v/>
      </c>
      <c r="T1050" s="586"/>
      <c r="U1050" s="587" t="str">
        <f t="shared" si="69"/>
        <v/>
      </c>
      <c r="V1050" s="648"/>
      <c r="W1050" s="746"/>
    </row>
    <row r="1051" spans="2:23" ht="13.5" customHeight="1" x14ac:dyDescent="0.25">
      <c r="B1051" s="401"/>
      <c r="D1051" s="416">
        <f t="shared" si="73"/>
        <v>1042</v>
      </c>
      <c r="E1051" s="534"/>
      <c r="F1051" s="534"/>
      <c r="G1051" s="534"/>
      <c r="H1051" s="479"/>
      <c r="I1051" s="479"/>
      <c r="J1051" s="479"/>
      <c r="K1051" s="474"/>
      <c r="L1051" s="899"/>
      <c r="M1051" s="272"/>
      <c r="N1051" s="826" t="str">
        <f t="shared" si="74"/>
        <v/>
      </c>
      <c r="O1051" s="458"/>
      <c r="P1051" s="534"/>
      <c r="Q1051" s="479"/>
      <c r="R1051" s="584"/>
      <c r="S1051" s="585" t="str">
        <f t="shared" si="68"/>
        <v/>
      </c>
      <c r="T1051" s="586"/>
      <c r="U1051" s="587" t="str">
        <f t="shared" si="69"/>
        <v/>
      </c>
      <c r="V1051" s="648"/>
      <c r="W1051" s="746"/>
    </row>
    <row r="1052" spans="2:23" ht="13.5" customHeight="1" x14ac:dyDescent="0.25">
      <c r="B1052" s="401"/>
      <c r="D1052" s="416">
        <f t="shared" si="73"/>
        <v>1043</v>
      </c>
      <c r="E1052" s="534"/>
      <c r="F1052" s="534"/>
      <c r="G1052" s="534"/>
      <c r="H1052" s="479"/>
      <c r="I1052" s="479"/>
      <c r="J1052" s="479"/>
      <c r="K1052" s="474"/>
      <c r="L1052" s="899"/>
      <c r="M1052" s="272"/>
      <c r="N1052" s="826" t="str">
        <f t="shared" si="74"/>
        <v/>
      </c>
      <c r="O1052" s="458"/>
      <c r="P1052" s="534"/>
      <c r="Q1052" s="479"/>
      <c r="R1052" s="584"/>
      <c r="S1052" s="585" t="str">
        <f t="shared" si="68"/>
        <v/>
      </c>
      <c r="T1052" s="586"/>
      <c r="U1052" s="587" t="str">
        <f t="shared" si="69"/>
        <v/>
      </c>
      <c r="V1052" s="648"/>
      <c r="W1052" s="746"/>
    </row>
    <row r="1053" spans="2:23" ht="13.5" customHeight="1" x14ac:dyDescent="0.25">
      <c r="B1053" s="401"/>
      <c r="D1053" s="416">
        <f t="shared" si="73"/>
        <v>1044</v>
      </c>
      <c r="E1053" s="534"/>
      <c r="F1053" s="534"/>
      <c r="G1053" s="534"/>
      <c r="H1053" s="479"/>
      <c r="I1053" s="479"/>
      <c r="J1053" s="479"/>
      <c r="K1053" s="474"/>
      <c r="L1053" s="899"/>
      <c r="M1053" s="272"/>
      <c r="N1053" s="826" t="str">
        <f t="shared" si="74"/>
        <v/>
      </c>
      <c r="O1053" s="458"/>
      <c r="P1053" s="534"/>
      <c r="Q1053" s="479"/>
      <c r="R1053" s="584"/>
      <c r="S1053" s="585" t="str">
        <f t="shared" si="68"/>
        <v/>
      </c>
      <c r="T1053" s="586"/>
      <c r="U1053" s="587" t="str">
        <f t="shared" si="69"/>
        <v/>
      </c>
      <c r="V1053" s="648"/>
      <c r="W1053" s="746"/>
    </row>
    <row r="1054" spans="2:23" ht="13.5" customHeight="1" x14ac:dyDescent="0.25">
      <c r="B1054" s="401"/>
      <c r="D1054" s="416">
        <f t="shared" si="73"/>
        <v>1045</v>
      </c>
      <c r="E1054" s="534"/>
      <c r="F1054" s="534"/>
      <c r="G1054" s="534"/>
      <c r="H1054" s="479"/>
      <c r="I1054" s="479"/>
      <c r="J1054" s="479"/>
      <c r="K1054" s="474"/>
      <c r="L1054" s="899"/>
      <c r="M1054" s="272"/>
      <c r="N1054" s="826" t="str">
        <f t="shared" si="74"/>
        <v/>
      </c>
      <c r="O1054" s="458"/>
      <c r="P1054" s="534"/>
      <c r="Q1054" s="479"/>
      <c r="R1054" s="584"/>
      <c r="S1054" s="585" t="str">
        <f t="shared" si="68"/>
        <v/>
      </c>
      <c r="T1054" s="586"/>
      <c r="U1054" s="587" t="str">
        <f t="shared" si="69"/>
        <v/>
      </c>
      <c r="V1054" s="648"/>
      <c r="W1054" s="746"/>
    </row>
    <row r="1055" spans="2:23" ht="13.5" customHeight="1" x14ac:dyDescent="0.25">
      <c r="B1055" s="401"/>
      <c r="D1055" s="416">
        <f t="shared" si="73"/>
        <v>1046</v>
      </c>
      <c r="E1055" s="534"/>
      <c r="F1055" s="534"/>
      <c r="G1055" s="534"/>
      <c r="H1055" s="479"/>
      <c r="I1055" s="479"/>
      <c r="J1055" s="479"/>
      <c r="K1055" s="474"/>
      <c r="L1055" s="899"/>
      <c r="M1055" s="272"/>
      <c r="N1055" s="826" t="str">
        <f t="shared" si="74"/>
        <v/>
      </c>
      <c r="O1055" s="458"/>
      <c r="P1055" s="534"/>
      <c r="Q1055" s="479"/>
      <c r="R1055" s="584"/>
      <c r="S1055" s="585" t="str">
        <f t="shared" si="68"/>
        <v/>
      </c>
      <c r="T1055" s="586"/>
      <c r="U1055" s="587" t="str">
        <f t="shared" si="69"/>
        <v/>
      </c>
      <c r="V1055" s="648"/>
      <c r="W1055" s="746"/>
    </row>
    <row r="1056" spans="2:23" ht="13.5" customHeight="1" x14ac:dyDescent="0.25">
      <c r="B1056" s="401"/>
      <c r="D1056" s="416">
        <f t="shared" si="73"/>
        <v>1047</v>
      </c>
      <c r="E1056" s="534"/>
      <c r="F1056" s="534"/>
      <c r="G1056" s="534"/>
      <c r="H1056" s="479"/>
      <c r="I1056" s="479"/>
      <c r="J1056" s="479"/>
      <c r="K1056" s="474"/>
      <c r="L1056" s="899"/>
      <c r="M1056" s="272"/>
      <c r="N1056" s="826" t="str">
        <f t="shared" si="74"/>
        <v/>
      </c>
      <c r="O1056" s="458"/>
      <c r="P1056" s="534"/>
      <c r="Q1056" s="479"/>
      <c r="R1056" s="584"/>
      <c r="S1056" s="585" t="str">
        <f t="shared" si="68"/>
        <v/>
      </c>
      <c r="T1056" s="586"/>
      <c r="U1056" s="587" t="str">
        <f t="shared" si="69"/>
        <v/>
      </c>
      <c r="V1056" s="648"/>
      <c r="W1056" s="746"/>
    </row>
    <row r="1057" spans="2:38" ht="13.5" customHeight="1" x14ac:dyDescent="0.25">
      <c r="B1057" s="401"/>
      <c r="D1057" s="416">
        <f t="shared" si="73"/>
        <v>1048</v>
      </c>
      <c r="E1057" s="534"/>
      <c r="F1057" s="534"/>
      <c r="G1057" s="534"/>
      <c r="H1057" s="479"/>
      <c r="I1057" s="479"/>
      <c r="J1057" s="479"/>
      <c r="K1057" s="474"/>
      <c r="L1057" s="899"/>
      <c r="M1057" s="272"/>
      <c r="N1057" s="826" t="str">
        <f t="shared" si="74"/>
        <v/>
      </c>
      <c r="O1057" s="458"/>
      <c r="P1057" s="534"/>
      <c r="Q1057" s="479"/>
      <c r="R1057" s="584"/>
      <c r="S1057" s="585" t="str">
        <f t="shared" si="68"/>
        <v/>
      </c>
      <c r="T1057" s="586"/>
      <c r="U1057" s="587" t="str">
        <f t="shared" si="69"/>
        <v/>
      </c>
      <c r="V1057" s="648"/>
      <c r="W1057" s="746"/>
    </row>
    <row r="1058" spans="2:38" ht="13.5" customHeight="1" x14ac:dyDescent="0.25">
      <c r="B1058" s="401"/>
      <c r="D1058" s="416">
        <f t="shared" si="73"/>
        <v>1049</v>
      </c>
      <c r="E1058" s="534"/>
      <c r="F1058" s="534"/>
      <c r="G1058" s="534"/>
      <c r="H1058" s="479"/>
      <c r="I1058" s="479"/>
      <c r="J1058" s="479"/>
      <c r="K1058" s="474"/>
      <c r="L1058" s="899"/>
      <c r="M1058" s="272"/>
      <c r="N1058" s="826" t="str">
        <f t="shared" si="74"/>
        <v/>
      </c>
      <c r="O1058" s="458"/>
      <c r="P1058" s="534"/>
      <c r="Q1058" s="479"/>
      <c r="R1058" s="584"/>
      <c r="S1058" s="585" t="str">
        <f t="shared" si="68"/>
        <v/>
      </c>
      <c r="T1058" s="586"/>
      <c r="U1058" s="587" t="str">
        <f t="shared" si="69"/>
        <v/>
      </c>
      <c r="V1058" s="648"/>
      <c r="W1058" s="746"/>
    </row>
    <row r="1059" spans="2:38" ht="13.5" customHeight="1" x14ac:dyDescent="0.25">
      <c r="B1059" s="401"/>
      <c r="D1059" s="416">
        <f t="shared" si="73"/>
        <v>1050</v>
      </c>
      <c r="E1059" s="534"/>
      <c r="F1059" s="534"/>
      <c r="G1059" s="534"/>
      <c r="H1059" s="479"/>
      <c r="I1059" s="479"/>
      <c r="J1059" s="479"/>
      <c r="K1059" s="474"/>
      <c r="L1059" s="899"/>
      <c r="M1059" s="272"/>
      <c r="N1059" s="826" t="str">
        <f t="shared" si="74"/>
        <v/>
      </c>
      <c r="O1059" s="458"/>
      <c r="P1059" s="534"/>
      <c r="Q1059" s="479"/>
      <c r="R1059" s="584"/>
      <c r="S1059" s="585" t="str">
        <f t="shared" si="68"/>
        <v/>
      </c>
      <c r="T1059" s="586"/>
      <c r="U1059" s="587" t="str">
        <f t="shared" si="69"/>
        <v/>
      </c>
      <c r="V1059" s="648"/>
      <c r="W1059" s="746"/>
    </row>
    <row r="1060" spans="2:38" ht="13.5" customHeight="1" x14ac:dyDescent="0.25">
      <c r="B1060" s="401"/>
      <c r="D1060" s="416">
        <f t="shared" si="73"/>
        <v>1051</v>
      </c>
      <c r="E1060" s="534"/>
      <c r="F1060" s="534"/>
      <c r="G1060" s="534"/>
      <c r="H1060" s="479"/>
      <c r="I1060" s="479"/>
      <c r="J1060" s="479"/>
      <c r="K1060" s="474"/>
      <c r="L1060" s="899"/>
      <c r="M1060" s="272"/>
      <c r="N1060" s="826" t="str">
        <f t="shared" si="74"/>
        <v/>
      </c>
      <c r="O1060" s="458"/>
      <c r="P1060" s="534"/>
      <c r="Q1060" s="479"/>
      <c r="R1060" s="584"/>
      <c r="S1060" s="585" t="str">
        <f t="shared" ref="S1060:S1123" si="75">IF(OR(M1060="",K1060=""),"",J1060*K1060/1000000*Q1060*R1060)</f>
        <v/>
      </c>
      <c r="T1060" s="586"/>
      <c r="U1060" s="587" t="str">
        <f t="shared" ref="U1060:U1091" si="76">IF(T1060="",S1060,T1060)</f>
        <v/>
      </c>
      <c r="V1060" s="648"/>
      <c r="W1060" s="746"/>
      <c r="AL1060" s="562"/>
    </row>
    <row r="1061" spans="2:38" ht="13.5" customHeight="1" x14ac:dyDescent="0.25">
      <c r="B1061" s="401"/>
      <c r="D1061" s="416">
        <f t="shared" ref="D1061:D1089" si="77">D1060+1</f>
        <v>1052</v>
      </c>
      <c r="E1061" s="534"/>
      <c r="F1061" s="534"/>
      <c r="G1061" s="534"/>
      <c r="H1061" s="479"/>
      <c r="I1061" s="479"/>
      <c r="J1061" s="479"/>
      <c r="K1061" s="474"/>
      <c r="L1061" s="899"/>
      <c r="M1061" s="272"/>
      <c r="N1061" s="826" t="str">
        <f t="shared" si="74"/>
        <v/>
      </c>
      <c r="O1061" s="458"/>
      <c r="P1061" s="534"/>
      <c r="Q1061" s="479"/>
      <c r="R1061" s="584"/>
      <c r="S1061" s="585" t="str">
        <f t="shared" si="75"/>
        <v/>
      </c>
      <c r="T1061" s="586"/>
      <c r="U1061" s="587" t="str">
        <f t="shared" si="76"/>
        <v/>
      </c>
      <c r="V1061" s="648"/>
      <c r="W1061" s="746"/>
    </row>
    <row r="1062" spans="2:38" ht="13.5" customHeight="1" x14ac:dyDescent="0.25">
      <c r="B1062" s="401"/>
      <c r="D1062" s="416">
        <f t="shared" si="77"/>
        <v>1053</v>
      </c>
      <c r="E1062" s="534"/>
      <c r="F1062" s="534"/>
      <c r="G1062" s="534"/>
      <c r="H1062" s="479"/>
      <c r="I1062" s="479"/>
      <c r="J1062" s="479"/>
      <c r="K1062" s="474"/>
      <c r="L1062" s="899"/>
      <c r="M1062" s="272"/>
      <c r="N1062" s="826" t="str">
        <f t="shared" si="74"/>
        <v/>
      </c>
      <c r="O1062" s="458"/>
      <c r="P1062" s="534"/>
      <c r="Q1062" s="479"/>
      <c r="R1062" s="584"/>
      <c r="S1062" s="585" t="str">
        <f t="shared" si="75"/>
        <v/>
      </c>
      <c r="T1062" s="586"/>
      <c r="U1062" s="587" t="str">
        <f t="shared" si="76"/>
        <v/>
      </c>
      <c r="V1062" s="648"/>
      <c r="W1062" s="746"/>
    </row>
    <row r="1063" spans="2:38" ht="13.5" customHeight="1" x14ac:dyDescent="0.25">
      <c r="B1063" s="401"/>
      <c r="D1063" s="416">
        <f t="shared" si="77"/>
        <v>1054</v>
      </c>
      <c r="E1063" s="534"/>
      <c r="F1063" s="534"/>
      <c r="G1063" s="534"/>
      <c r="H1063" s="479"/>
      <c r="I1063" s="479"/>
      <c r="J1063" s="479"/>
      <c r="K1063" s="474"/>
      <c r="L1063" s="899"/>
      <c r="M1063" s="272"/>
      <c r="N1063" s="826" t="str">
        <f t="shared" si="74"/>
        <v/>
      </c>
      <c r="O1063" s="458"/>
      <c r="P1063" s="534"/>
      <c r="Q1063" s="479"/>
      <c r="R1063" s="584"/>
      <c r="S1063" s="585" t="str">
        <f t="shared" si="75"/>
        <v/>
      </c>
      <c r="T1063" s="586"/>
      <c r="U1063" s="587" t="str">
        <f t="shared" si="76"/>
        <v/>
      </c>
      <c r="V1063" s="648"/>
      <c r="W1063" s="746"/>
    </row>
    <row r="1064" spans="2:38" ht="13.5" customHeight="1" x14ac:dyDescent="0.25">
      <c r="B1064" s="401"/>
      <c r="D1064" s="416">
        <f t="shared" si="77"/>
        <v>1055</v>
      </c>
      <c r="E1064" s="534"/>
      <c r="F1064" s="534"/>
      <c r="G1064" s="534"/>
      <c r="H1064" s="479"/>
      <c r="I1064" s="479"/>
      <c r="J1064" s="479"/>
      <c r="K1064" s="474"/>
      <c r="L1064" s="899"/>
      <c r="M1064" s="272"/>
      <c r="N1064" s="826" t="str">
        <f t="shared" si="74"/>
        <v/>
      </c>
      <c r="O1064" s="458"/>
      <c r="P1064" s="534"/>
      <c r="Q1064" s="479"/>
      <c r="R1064" s="584"/>
      <c r="S1064" s="585" t="str">
        <f t="shared" si="75"/>
        <v/>
      </c>
      <c r="T1064" s="586"/>
      <c r="U1064" s="587" t="str">
        <f t="shared" si="76"/>
        <v/>
      </c>
      <c r="V1064" s="648"/>
      <c r="W1064" s="746"/>
    </row>
    <row r="1065" spans="2:38" ht="13.5" customHeight="1" x14ac:dyDescent="0.25">
      <c r="B1065" s="401"/>
      <c r="D1065" s="416">
        <f t="shared" si="77"/>
        <v>1056</v>
      </c>
      <c r="E1065" s="534"/>
      <c r="F1065" s="534"/>
      <c r="G1065" s="534"/>
      <c r="H1065" s="479"/>
      <c r="I1065" s="479"/>
      <c r="J1065" s="479"/>
      <c r="K1065" s="474"/>
      <c r="L1065" s="899"/>
      <c r="M1065" s="272"/>
      <c r="N1065" s="826" t="str">
        <f t="shared" si="74"/>
        <v/>
      </c>
      <c r="O1065" s="458"/>
      <c r="P1065" s="534"/>
      <c r="Q1065" s="479"/>
      <c r="R1065" s="584"/>
      <c r="S1065" s="585" t="str">
        <f t="shared" si="75"/>
        <v/>
      </c>
      <c r="T1065" s="586"/>
      <c r="U1065" s="587" t="str">
        <f t="shared" si="76"/>
        <v/>
      </c>
      <c r="V1065" s="648"/>
      <c r="W1065" s="746"/>
    </row>
    <row r="1066" spans="2:38" ht="13.5" customHeight="1" x14ac:dyDescent="0.25">
      <c r="B1066" s="401"/>
      <c r="D1066" s="416">
        <f t="shared" si="77"/>
        <v>1057</v>
      </c>
      <c r="E1066" s="534"/>
      <c r="F1066" s="534"/>
      <c r="G1066" s="534"/>
      <c r="H1066" s="479"/>
      <c r="I1066" s="479"/>
      <c r="J1066" s="479"/>
      <c r="K1066" s="474"/>
      <c r="L1066" s="899"/>
      <c r="M1066" s="272"/>
      <c r="N1066" s="826" t="str">
        <f t="shared" si="74"/>
        <v/>
      </c>
      <c r="O1066" s="458"/>
      <c r="P1066" s="534"/>
      <c r="Q1066" s="479"/>
      <c r="R1066" s="584"/>
      <c r="S1066" s="585" t="str">
        <f t="shared" si="75"/>
        <v/>
      </c>
      <c r="T1066" s="586"/>
      <c r="U1066" s="587" t="str">
        <f t="shared" si="76"/>
        <v/>
      </c>
      <c r="V1066" s="648"/>
      <c r="W1066" s="746"/>
    </row>
    <row r="1067" spans="2:38" ht="13.5" customHeight="1" x14ac:dyDescent="0.25">
      <c r="B1067" s="401"/>
      <c r="D1067" s="416">
        <f t="shared" si="77"/>
        <v>1058</v>
      </c>
      <c r="E1067" s="534"/>
      <c r="F1067" s="534"/>
      <c r="G1067" s="534"/>
      <c r="H1067" s="479"/>
      <c r="I1067" s="479"/>
      <c r="J1067" s="479"/>
      <c r="K1067" s="474"/>
      <c r="L1067" s="899"/>
      <c r="M1067" s="272"/>
      <c r="N1067" s="826" t="str">
        <f t="shared" si="74"/>
        <v/>
      </c>
      <c r="O1067" s="458"/>
      <c r="P1067" s="534"/>
      <c r="Q1067" s="479"/>
      <c r="R1067" s="584"/>
      <c r="S1067" s="585" t="str">
        <f t="shared" si="75"/>
        <v/>
      </c>
      <c r="T1067" s="586"/>
      <c r="U1067" s="587" t="str">
        <f t="shared" si="76"/>
        <v/>
      </c>
      <c r="V1067" s="648"/>
      <c r="W1067" s="746"/>
    </row>
    <row r="1068" spans="2:38" ht="13.5" customHeight="1" x14ac:dyDescent="0.25">
      <c r="B1068" s="401"/>
      <c r="D1068" s="416">
        <f t="shared" si="77"/>
        <v>1059</v>
      </c>
      <c r="E1068" s="534"/>
      <c r="F1068" s="534"/>
      <c r="G1068" s="534"/>
      <c r="H1068" s="479"/>
      <c r="I1068" s="479"/>
      <c r="J1068" s="479"/>
      <c r="K1068" s="474"/>
      <c r="L1068" s="899"/>
      <c r="M1068" s="272"/>
      <c r="N1068" s="826" t="str">
        <f t="shared" si="74"/>
        <v/>
      </c>
      <c r="O1068" s="458"/>
      <c r="P1068" s="534"/>
      <c r="Q1068" s="479"/>
      <c r="R1068" s="584"/>
      <c r="S1068" s="585" t="str">
        <f t="shared" si="75"/>
        <v/>
      </c>
      <c r="T1068" s="586"/>
      <c r="U1068" s="587" t="str">
        <f t="shared" si="76"/>
        <v/>
      </c>
      <c r="V1068" s="648"/>
      <c r="W1068" s="746"/>
    </row>
    <row r="1069" spans="2:38" ht="13.5" customHeight="1" x14ac:dyDescent="0.25">
      <c r="B1069" s="401"/>
      <c r="D1069" s="416">
        <f t="shared" si="77"/>
        <v>1060</v>
      </c>
      <c r="E1069" s="534"/>
      <c r="F1069" s="534"/>
      <c r="G1069" s="534"/>
      <c r="H1069" s="479"/>
      <c r="I1069" s="479"/>
      <c r="J1069" s="479"/>
      <c r="K1069" s="474"/>
      <c r="L1069" s="899"/>
      <c r="M1069" s="272"/>
      <c r="N1069" s="826" t="str">
        <f t="shared" si="74"/>
        <v/>
      </c>
      <c r="O1069" s="458"/>
      <c r="P1069" s="534"/>
      <c r="Q1069" s="479"/>
      <c r="R1069" s="584"/>
      <c r="S1069" s="585" t="str">
        <f t="shared" si="75"/>
        <v/>
      </c>
      <c r="T1069" s="586"/>
      <c r="U1069" s="587" t="str">
        <f t="shared" si="76"/>
        <v/>
      </c>
      <c r="V1069" s="648"/>
      <c r="W1069" s="746"/>
    </row>
    <row r="1070" spans="2:38" ht="13.5" customHeight="1" x14ac:dyDescent="0.25">
      <c r="B1070" s="401"/>
      <c r="D1070" s="416">
        <f t="shared" si="77"/>
        <v>1061</v>
      </c>
      <c r="E1070" s="534"/>
      <c r="F1070" s="534"/>
      <c r="G1070" s="534"/>
      <c r="H1070" s="479"/>
      <c r="I1070" s="479"/>
      <c r="J1070" s="479"/>
      <c r="K1070" s="474"/>
      <c r="L1070" s="899"/>
      <c r="M1070" s="272"/>
      <c r="N1070" s="826" t="str">
        <f t="shared" si="74"/>
        <v/>
      </c>
      <c r="O1070" s="458"/>
      <c r="P1070" s="903"/>
      <c r="Q1070" s="479"/>
      <c r="R1070" s="584"/>
      <c r="S1070" s="585" t="str">
        <f t="shared" si="75"/>
        <v/>
      </c>
      <c r="T1070" s="586"/>
      <c r="U1070" s="587" t="str">
        <f t="shared" si="76"/>
        <v/>
      </c>
      <c r="V1070" s="648"/>
      <c r="W1070" s="746"/>
    </row>
    <row r="1071" spans="2:38" ht="13.5" customHeight="1" x14ac:dyDescent="0.25">
      <c r="B1071" s="401"/>
      <c r="D1071" s="416">
        <f t="shared" si="77"/>
        <v>1062</v>
      </c>
      <c r="E1071" s="534"/>
      <c r="F1071" s="534"/>
      <c r="G1071" s="534"/>
      <c r="H1071" s="479"/>
      <c r="I1071" s="479"/>
      <c r="J1071" s="479"/>
      <c r="K1071" s="474"/>
      <c r="L1071" s="899"/>
      <c r="M1071" s="272"/>
      <c r="N1071" s="826" t="str">
        <f t="shared" si="74"/>
        <v/>
      </c>
      <c r="O1071" s="458"/>
      <c r="P1071" s="534"/>
      <c r="Q1071" s="479"/>
      <c r="R1071" s="584"/>
      <c r="S1071" s="585" t="str">
        <f t="shared" si="75"/>
        <v/>
      </c>
      <c r="T1071" s="586"/>
      <c r="U1071" s="587" t="str">
        <f t="shared" si="76"/>
        <v/>
      </c>
      <c r="V1071" s="648"/>
      <c r="W1071" s="746"/>
    </row>
    <row r="1072" spans="2:38" ht="13.5" customHeight="1" x14ac:dyDescent="0.25">
      <c r="B1072" s="401"/>
      <c r="D1072" s="416">
        <f t="shared" si="77"/>
        <v>1063</v>
      </c>
      <c r="E1072" s="534"/>
      <c r="F1072" s="534"/>
      <c r="G1072" s="534"/>
      <c r="H1072" s="479"/>
      <c r="I1072" s="479"/>
      <c r="J1072" s="479"/>
      <c r="K1072" s="474"/>
      <c r="L1072" s="899"/>
      <c r="M1072" s="272"/>
      <c r="N1072" s="826" t="str">
        <f t="shared" si="74"/>
        <v/>
      </c>
      <c r="O1072" s="458"/>
      <c r="P1072" s="534"/>
      <c r="Q1072" s="479"/>
      <c r="R1072" s="584"/>
      <c r="S1072" s="585" t="str">
        <f t="shared" si="75"/>
        <v/>
      </c>
      <c r="T1072" s="586"/>
      <c r="U1072" s="587" t="str">
        <f t="shared" si="76"/>
        <v/>
      </c>
      <c r="V1072" s="648"/>
      <c r="W1072" s="746"/>
    </row>
    <row r="1073" spans="2:23" ht="13.5" customHeight="1" x14ac:dyDescent="0.25">
      <c r="B1073" s="401"/>
      <c r="D1073" s="416">
        <f t="shared" si="77"/>
        <v>1064</v>
      </c>
      <c r="E1073" s="534"/>
      <c r="F1073" s="534"/>
      <c r="G1073" s="534"/>
      <c r="H1073" s="479"/>
      <c r="I1073" s="479"/>
      <c r="J1073" s="479"/>
      <c r="K1073" s="474"/>
      <c r="L1073" s="899"/>
      <c r="M1073" s="272"/>
      <c r="N1073" s="826" t="str">
        <f t="shared" si="74"/>
        <v/>
      </c>
      <c r="O1073" s="458"/>
      <c r="P1073" s="534"/>
      <c r="Q1073" s="479"/>
      <c r="R1073" s="584"/>
      <c r="S1073" s="585" t="str">
        <f t="shared" si="75"/>
        <v/>
      </c>
      <c r="T1073" s="586"/>
      <c r="U1073" s="587" t="str">
        <f t="shared" si="76"/>
        <v/>
      </c>
      <c r="V1073" s="648"/>
      <c r="W1073" s="746"/>
    </row>
    <row r="1074" spans="2:23" ht="13.5" customHeight="1" x14ac:dyDescent="0.25">
      <c r="B1074" s="401"/>
      <c r="D1074" s="416">
        <f t="shared" si="77"/>
        <v>1065</v>
      </c>
      <c r="E1074" s="534"/>
      <c r="F1074" s="534"/>
      <c r="G1074" s="534"/>
      <c r="H1074" s="479"/>
      <c r="I1074" s="479"/>
      <c r="J1074" s="479"/>
      <c r="K1074" s="474"/>
      <c r="L1074" s="899"/>
      <c r="M1074" s="272"/>
      <c r="N1074" s="826" t="str">
        <f t="shared" si="74"/>
        <v/>
      </c>
      <c r="O1074" s="458"/>
      <c r="P1074" s="534"/>
      <c r="Q1074" s="479"/>
      <c r="R1074" s="584"/>
      <c r="S1074" s="585" t="str">
        <f t="shared" si="75"/>
        <v/>
      </c>
      <c r="T1074" s="586"/>
      <c r="U1074" s="587" t="str">
        <f t="shared" si="76"/>
        <v/>
      </c>
      <c r="V1074" s="648"/>
      <c r="W1074" s="746"/>
    </row>
    <row r="1075" spans="2:23" ht="13.5" customHeight="1" x14ac:dyDescent="0.25">
      <c r="B1075" s="401"/>
      <c r="D1075" s="416">
        <f t="shared" si="77"/>
        <v>1066</v>
      </c>
      <c r="E1075" s="534"/>
      <c r="F1075" s="534"/>
      <c r="G1075" s="534"/>
      <c r="H1075" s="479"/>
      <c r="I1075" s="479"/>
      <c r="J1075" s="479"/>
      <c r="K1075" s="474"/>
      <c r="L1075" s="899"/>
      <c r="M1075" s="272"/>
      <c r="N1075" s="826" t="str">
        <f t="shared" si="74"/>
        <v/>
      </c>
      <c r="O1075" s="458"/>
      <c r="P1075" s="534"/>
      <c r="Q1075" s="479"/>
      <c r="R1075" s="584"/>
      <c r="S1075" s="585" t="str">
        <f t="shared" si="75"/>
        <v/>
      </c>
      <c r="T1075" s="586"/>
      <c r="U1075" s="587" t="str">
        <f t="shared" si="76"/>
        <v/>
      </c>
      <c r="V1075" s="648"/>
      <c r="W1075" s="746"/>
    </row>
    <row r="1076" spans="2:23" ht="13.5" customHeight="1" x14ac:dyDescent="0.25">
      <c r="B1076" s="401"/>
      <c r="D1076" s="416">
        <f t="shared" si="77"/>
        <v>1067</v>
      </c>
      <c r="E1076" s="534"/>
      <c r="F1076" s="534"/>
      <c r="G1076" s="534"/>
      <c r="H1076" s="479"/>
      <c r="I1076" s="479"/>
      <c r="J1076" s="479"/>
      <c r="K1076" s="474"/>
      <c r="L1076" s="899"/>
      <c r="M1076" s="272"/>
      <c r="N1076" s="826" t="str">
        <f t="shared" si="74"/>
        <v/>
      </c>
      <c r="O1076" s="458"/>
      <c r="P1076" s="534"/>
      <c r="Q1076" s="479"/>
      <c r="R1076" s="584"/>
      <c r="S1076" s="585" t="str">
        <f t="shared" si="75"/>
        <v/>
      </c>
      <c r="T1076" s="586"/>
      <c r="U1076" s="587" t="str">
        <f t="shared" si="76"/>
        <v/>
      </c>
      <c r="V1076" s="648"/>
      <c r="W1076" s="746"/>
    </row>
    <row r="1077" spans="2:23" ht="13.5" customHeight="1" x14ac:dyDescent="0.25">
      <c r="B1077" s="401"/>
      <c r="D1077" s="416">
        <f t="shared" si="77"/>
        <v>1068</v>
      </c>
      <c r="E1077" s="534"/>
      <c r="F1077" s="534"/>
      <c r="G1077" s="534"/>
      <c r="H1077" s="479"/>
      <c r="I1077" s="479"/>
      <c r="J1077" s="479"/>
      <c r="K1077" s="474"/>
      <c r="L1077" s="899"/>
      <c r="M1077" s="272"/>
      <c r="N1077" s="826" t="str">
        <f t="shared" si="74"/>
        <v/>
      </c>
      <c r="O1077" s="458"/>
      <c r="P1077" s="534"/>
      <c r="Q1077" s="479"/>
      <c r="R1077" s="584"/>
      <c r="S1077" s="585" t="str">
        <f t="shared" si="75"/>
        <v/>
      </c>
      <c r="T1077" s="586"/>
      <c r="U1077" s="587" t="str">
        <f t="shared" si="76"/>
        <v/>
      </c>
      <c r="V1077" s="648"/>
      <c r="W1077" s="746"/>
    </row>
    <row r="1078" spans="2:23" ht="13.5" customHeight="1" x14ac:dyDescent="0.25">
      <c r="B1078" s="401"/>
      <c r="D1078" s="416">
        <f t="shared" si="77"/>
        <v>1069</v>
      </c>
      <c r="E1078" s="534"/>
      <c r="F1078" s="534"/>
      <c r="G1078" s="534"/>
      <c r="H1078" s="479"/>
      <c r="I1078" s="479"/>
      <c r="J1078" s="479"/>
      <c r="K1078" s="474"/>
      <c r="L1078" s="899"/>
      <c r="M1078" s="272"/>
      <c r="N1078" s="826" t="str">
        <f t="shared" si="74"/>
        <v/>
      </c>
      <c r="O1078" s="458"/>
      <c r="P1078" s="534"/>
      <c r="Q1078" s="479"/>
      <c r="R1078" s="584"/>
      <c r="S1078" s="585" t="str">
        <f t="shared" si="75"/>
        <v/>
      </c>
      <c r="T1078" s="586"/>
      <c r="U1078" s="587" t="str">
        <f t="shared" si="76"/>
        <v/>
      </c>
      <c r="V1078" s="648"/>
      <c r="W1078" s="746"/>
    </row>
    <row r="1079" spans="2:23" ht="13.5" customHeight="1" x14ac:dyDescent="0.25">
      <c r="B1079" s="401"/>
      <c r="D1079" s="416">
        <f t="shared" si="77"/>
        <v>1070</v>
      </c>
      <c r="E1079" s="534"/>
      <c r="F1079" s="534"/>
      <c r="G1079" s="534"/>
      <c r="H1079" s="479"/>
      <c r="I1079" s="479"/>
      <c r="J1079" s="479"/>
      <c r="K1079" s="474"/>
      <c r="L1079" s="899"/>
      <c r="M1079" s="272"/>
      <c r="N1079" s="826" t="str">
        <f t="shared" si="74"/>
        <v/>
      </c>
      <c r="O1079" s="458"/>
      <c r="P1079" s="534"/>
      <c r="Q1079" s="479"/>
      <c r="R1079" s="584"/>
      <c r="S1079" s="585" t="str">
        <f t="shared" si="75"/>
        <v/>
      </c>
      <c r="T1079" s="586"/>
      <c r="U1079" s="587" t="str">
        <f t="shared" si="76"/>
        <v/>
      </c>
      <c r="V1079" s="648"/>
      <c r="W1079" s="746"/>
    </row>
    <row r="1080" spans="2:23" ht="13.5" customHeight="1" x14ac:dyDescent="0.25">
      <c r="B1080" s="401"/>
      <c r="D1080" s="416">
        <f t="shared" si="77"/>
        <v>1071</v>
      </c>
      <c r="E1080" s="534"/>
      <c r="F1080" s="534"/>
      <c r="G1080" s="534"/>
      <c r="H1080" s="479"/>
      <c r="I1080" s="479"/>
      <c r="J1080" s="479"/>
      <c r="K1080" s="474"/>
      <c r="L1080" s="899"/>
      <c r="M1080" s="272"/>
      <c r="N1080" s="826" t="str">
        <f t="shared" si="74"/>
        <v/>
      </c>
      <c r="O1080" s="458"/>
      <c r="P1080" s="534"/>
      <c r="Q1080" s="479"/>
      <c r="R1080" s="584"/>
      <c r="S1080" s="585" t="str">
        <f t="shared" si="75"/>
        <v/>
      </c>
      <c r="T1080" s="586"/>
      <c r="U1080" s="587" t="str">
        <f t="shared" si="76"/>
        <v/>
      </c>
      <c r="V1080" s="648"/>
      <c r="W1080" s="746"/>
    </row>
    <row r="1081" spans="2:23" ht="13.5" customHeight="1" x14ac:dyDescent="0.25">
      <c r="B1081" s="401"/>
      <c r="D1081" s="416">
        <f t="shared" si="77"/>
        <v>1072</v>
      </c>
      <c r="E1081" s="534"/>
      <c r="F1081" s="534"/>
      <c r="G1081" s="534"/>
      <c r="H1081" s="479"/>
      <c r="I1081" s="479"/>
      <c r="J1081" s="479"/>
      <c r="K1081" s="474"/>
      <c r="L1081" s="899"/>
      <c r="M1081" s="272"/>
      <c r="N1081" s="826" t="str">
        <f t="shared" si="74"/>
        <v/>
      </c>
      <c r="O1081" s="458"/>
      <c r="P1081" s="534"/>
      <c r="Q1081" s="479"/>
      <c r="R1081" s="584"/>
      <c r="S1081" s="585" t="str">
        <f t="shared" si="75"/>
        <v/>
      </c>
      <c r="T1081" s="586"/>
      <c r="U1081" s="587" t="str">
        <f t="shared" si="76"/>
        <v/>
      </c>
      <c r="V1081" s="648"/>
      <c r="W1081" s="746"/>
    </row>
    <row r="1082" spans="2:23" ht="13.5" customHeight="1" x14ac:dyDescent="0.25">
      <c r="B1082" s="401"/>
      <c r="D1082" s="416">
        <f t="shared" si="77"/>
        <v>1073</v>
      </c>
      <c r="E1082" s="534"/>
      <c r="F1082" s="534"/>
      <c r="G1082" s="534"/>
      <c r="H1082" s="479"/>
      <c r="I1082" s="479"/>
      <c r="J1082" s="479"/>
      <c r="K1082" s="474"/>
      <c r="L1082" s="899"/>
      <c r="M1082" s="272"/>
      <c r="N1082" s="826" t="str">
        <f t="shared" si="74"/>
        <v/>
      </c>
      <c r="O1082" s="458"/>
      <c r="P1082" s="534"/>
      <c r="Q1082" s="479"/>
      <c r="R1082" s="584"/>
      <c r="S1082" s="585" t="str">
        <f t="shared" si="75"/>
        <v/>
      </c>
      <c r="T1082" s="586"/>
      <c r="U1082" s="587" t="str">
        <f t="shared" si="76"/>
        <v/>
      </c>
      <c r="V1082" s="648"/>
      <c r="W1082" s="746"/>
    </row>
    <row r="1083" spans="2:23" ht="13.5" customHeight="1" x14ac:dyDescent="0.25">
      <c r="B1083" s="401"/>
      <c r="D1083" s="416">
        <f t="shared" si="77"/>
        <v>1074</v>
      </c>
      <c r="E1083" s="534"/>
      <c r="F1083" s="534"/>
      <c r="G1083" s="534"/>
      <c r="H1083" s="479"/>
      <c r="I1083" s="479"/>
      <c r="J1083" s="479"/>
      <c r="K1083" s="474"/>
      <c r="L1083" s="899"/>
      <c r="M1083" s="272"/>
      <c r="N1083" s="826" t="str">
        <f t="shared" si="74"/>
        <v/>
      </c>
      <c r="O1083" s="458"/>
      <c r="P1083" s="534"/>
      <c r="Q1083" s="479"/>
      <c r="R1083" s="584"/>
      <c r="S1083" s="585" t="str">
        <f t="shared" si="75"/>
        <v/>
      </c>
      <c r="T1083" s="586"/>
      <c r="U1083" s="587" t="str">
        <f t="shared" si="76"/>
        <v/>
      </c>
      <c r="V1083" s="648"/>
      <c r="W1083" s="746"/>
    </row>
    <row r="1084" spans="2:23" ht="13.5" customHeight="1" x14ac:dyDescent="0.25">
      <c r="B1084" s="401"/>
      <c r="D1084" s="416">
        <f t="shared" si="77"/>
        <v>1075</v>
      </c>
      <c r="E1084" s="534"/>
      <c r="F1084" s="534"/>
      <c r="G1084" s="534"/>
      <c r="H1084" s="479"/>
      <c r="I1084" s="479"/>
      <c r="J1084" s="479"/>
      <c r="K1084" s="474"/>
      <c r="L1084" s="899"/>
      <c r="M1084" s="272"/>
      <c r="N1084" s="826" t="str">
        <f t="shared" si="74"/>
        <v/>
      </c>
      <c r="O1084" s="458"/>
      <c r="P1084" s="534"/>
      <c r="Q1084" s="479"/>
      <c r="R1084" s="584"/>
      <c r="S1084" s="585" t="str">
        <f t="shared" si="75"/>
        <v/>
      </c>
      <c r="T1084" s="586"/>
      <c r="U1084" s="587" t="str">
        <f t="shared" si="76"/>
        <v/>
      </c>
      <c r="V1084" s="648"/>
      <c r="W1084" s="746"/>
    </row>
    <row r="1085" spans="2:23" ht="13.5" customHeight="1" x14ac:dyDescent="0.25">
      <c r="B1085" s="401"/>
      <c r="D1085" s="416">
        <f t="shared" si="77"/>
        <v>1076</v>
      </c>
      <c r="E1085" s="534"/>
      <c r="F1085" s="534"/>
      <c r="G1085" s="534"/>
      <c r="H1085" s="479"/>
      <c r="I1085" s="479"/>
      <c r="J1085" s="479"/>
      <c r="K1085" s="474"/>
      <c r="L1085" s="899"/>
      <c r="M1085" s="272"/>
      <c r="N1085" s="826" t="str">
        <f t="shared" si="74"/>
        <v/>
      </c>
      <c r="O1085" s="458"/>
      <c r="P1085" s="534"/>
      <c r="Q1085" s="479"/>
      <c r="R1085" s="584"/>
      <c r="S1085" s="585" t="str">
        <f t="shared" si="75"/>
        <v/>
      </c>
      <c r="T1085" s="586"/>
      <c r="U1085" s="587" t="str">
        <f t="shared" si="76"/>
        <v/>
      </c>
      <c r="V1085" s="648"/>
      <c r="W1085" s="746"/>
    </row>
    <row r="1086" spans="2:23" ht="13.5" customHeight="1" x14ac:dyDescent="0.25">
      <c r="B1086" s="401"/>
      <c r="D1086" s="416">
        <f t="shared" si="77"/>
        <v>1077</v>
      </c>
      <c r="E1086" s="534"/>
      <c r="F1086" s="534"/>
      <c r="G1086" s="534"/>
      <c r="H1086" s="479"/>
      <c r="I1086" s="479"/>
      <c r="J1086" s="479"/>
      <c r="K1086" s="474"/>
      <c r="L1086" s="899"/>
      <c r="M1086" s="272"/>
      <c r="N1086" s="826" t="str">
        <f t="shared" si="74"/>
        <v/>
      </c>
      <c r="O1086" s="458"/>
      <c r="P1086" s="534"/>
      <c r="Q1086" s="479"/>
      <c r="R1086" s="584"/>
      <c r="S1086" s="585" t="str">
        <f t="shared" si="75"/>
        <v/>
      </c>
      <c r="T1086" s="586"/>
      <c r="U1086" s="587" t="str">
        <f t="shared" si="76"/>
        <v/>
      </c>
      <c r="V1086" s="648"/>
      <c r="W1086" s="746"/>
    </row>
    <row r="1087" spans="2:23" ht="13.5" customHeight="1" x14ac:dyDescent="0.25">
      <c r="B1087" s="401"/>
      <c r="D1087" s="416">
        <f t="shared" si="77"/>
        <v>1078</v>
      </c>
      <c r="E1087" s="534"/>
      <c r="F1087" s="534"/>
      <c r="G1087" s="534"/>
      <c r="H1087" s="479"/>
      <c r="I1087" s="479"/>
      <c r="J1087" s="479"/>
      <c r="K1087" s="474"/>
      <c r="L1087" s="899"/>
      <c r="M1087" s="272"/>
      <c r="N1087" s="826" t="str">
        <f t="shared" si="74"/>
        <v/>
      </c>
      <c r="O1087" s="458"/>
      <c r="P1087" s="534"/>
      <c r="Q1087" s="479"/>
      <c r="R1087" s="584"/>
      <c r="S1087" s="585" t="str">
        <f t="shared" si="75"/>
        <v/>
      </c>
      <c r="T1087" s="586"/>
      <c r="U1087" s="587" t="str">
        <f t="shared" si="76"/>
        <v/>
      </c>
      <c r="V1087" s="648"/>
      <c r="W1087" s="746"/>
    </row>
    <row r="1088" spans="2:23" ht="13.5" customHeight="1" x14ac:dyDescent="0.25">
      <c r="B1088" s="401"/>
      <c r="D1088" s="416">
        <f t="shared" si="77"/>
        <v>1079</v>
      </c>
      <c r="E1088" s="534"/>
      <c r="F1088" s="534"/>
      <c r="G1088" s="534"/>
      <c r="H1088" s="479"/>
      <c r="I1088" s="479"/>
      <c r="J1088" s="479"/>
      <c r="K1088" s="474"/>
      <c r="L1088" s="899"/>
      <c r="M1088" s="272"/>
      <c r="N1088" s="826" t="str">
        <f t="shared" si="74"/>
        <v/>
      </c>
      <c r="O1088" s="458"/>
      <c r="P1088" s="534"/>
      <c r="Q1088" s="479"/>
      <c r="R1088" s="584"/>
      <c r="S1088" s="585" t="str">
        <f t="shared" si="75"/>
        <v/>
      </c>
      <c r="T1088" s="586"/>
      <c r="U1088" s="587" t="str">
        <f t="shared" si="76"/>
        <v/>
      </c>
      <c r="V1088" s="648"/>
      <c r="W1088" s="746"/>
    </row>
    <row r="1089" spans="2:38" ht="13.5" customHeight="1" x14ac:dyDescent="0.25">
      <c r="B1089" s="401"/>
      <c r="D1089" s="416">
        <f t="shared" si="77"/>
        <v>1080</v>
      </c>
      <c r="E1089" s="534"/>
      <c r="F1089" s="534"/>
      <c r="G1089" s="534"/>
      <c r="H1089" s="479"/>
      <c r="I1089" s="479"/>
      <c r="J1089" s="479"/>
      <c r="K1089" s="474"/>
      <c r="L1089" s="899"/>
      <c r="M1089" s="272"/>
      <c r="N1089" s="826" t="str">
        <f t="shared" si="74"/>
        <v/>
      </c>
      <c r="O1089" s="458"/>
      <c r="P1089" s="534"/>
      <c r="Q1089" s="479"/>
      <c r="R1089" s="584"/>
      <c r="S1089" s="585" t="str">
        <f t="shared" si="75"/>
        <v/>
      </c>
      <c r="T1089" s="586"/>
      <c r="U1089" s="587" t="str">
        <f t="shared" si="76"/>
        <v/>
      </c>
      <c r="V1089" s="648"/>
      <c r="W1089" s="746"/>
    </row>
    <row r="1090" spans="2:38" ht="13.5" customHeight="1" x14ac:dyDescent="0.25">
      <c r="B1090" s="401"/>
      <c r="D1090" s="416">
        <f>D1089+1</f>
        <v>1081</v>
      </c>
      <c r="E1090" s="534"/>
      <c r="F1090" s="534"/>
      <c r="G1090" s="534"/>
      <c r="H1090" s="479"/>
      <c r="I1090" s="479"/>
      <c r="J1090" s="479"/>
      <c r="K1090" s="474"/>
      <c r="L1090" s="899"/>
      <c r="M1090" s="272"/>
      <c r="N1090" s="826" t="str">
        <f t="shared" si="74"/>
        <v/>
      </c>
      <c r="O1090" s="458"/>
      <c r="P1090" s="534"/>
      <c r="Q1090" s="479"/>
      <c r="R1090" s="584"/>
      <c r="S1090" s="585" t="str">
        <f t="shared" si="75"/>
        <v/>
      </c>
      <c r="T1090" s="586"/>
      <c r="U1090" s="587" t="str">
        <f t="shared" si="76"/>
        <v/>
      </c>
      <c r="V1090" s="648"/>
      <c r="W1090" s="746"/>
      <c r="AL1090" s="562"/>
    </row>
    <row r="1091" spans="2:38" ht="13.5" customHeight="1" x14ac:dyDescent="0.25">
      <c r="B1091" s="401"/>
      <c r="D1091" s="416">
        <f t="shared" ref="D1091:D1119" si="78">D1090+1</f>
        <v>1082</v>
      </c>
      <c r="E1091" s="534"/>
      <c r="F1091" s="534"/>
      <c r="G1091" s="534"/>
      <c r="H1091" s="479"/>
      <c r="I1091" s="479"/>
      <c r="J1091" s="479"/>
      <c r="K1091" s="474"/>
      <c r="L1091" s="899"/>
      <c r="M1091" s="272"/>
      <c r="N1091" s="826" t="str">
        <f t="shared" si="74"/>
        <v/>
      </c>
      <c r="O1091" s="458"/>
      <c r="P1091" s="534"/>
      <c r="Q1091" s="479"/>
      <c r="R1091" s="584"/>
      <c r="S1091" s="585" t="str">
        <f t="shared" si="75"/>
        <v/>
      </c>
      <c r="T1091" s="586"/>
      <c r="U1091" s="587" t="str">
        <f t="shared" si="76"/>
        <v/>
      </c>
      <c r="V1091" s="648"/>
      <c r="W1091" s="746"/>
    </row>
    <row r="1092" spans="2:38" ht="13.5" customHeight="1" x14ac:dyDescent="0.25">
      <c r="B1092" s="401"/>
      <c r="D1092" s="416">
        <f t="shared" si="78"/>
        <v>1083</v>
      </c>
      <c r="E1092" s="534"/>
      <c r="F1092" s="534"/>
      <c r="G1092" s="534"/>
      <c r="H1092" s="479"/>
      <c r="I1092" s="479"/>
      <c r="J1092" s="479"/>
      <c r="K1092" s="474"/>
      <c r="L1092" s="899"/>
      <c r="M1092" s="272"/>
      <c r="N1092" s="826" t="str">
        <f t="shared" si="74"/>
        <v/>
      </c>
      <c r="O1092" s="458"/>
      <c r="P1092" s="534"/>
      <c r="Q1092" s="479"/>
      <c r="R1092" s="584"/>
      <c r="S1092" s="585" t="str">
        <f t="shared" si="75"/>
        <v/>
      </c>
      <c r="T1092" s="586"/>
      <c r="U1092" s="587" t="str">
        <f t="shared" ref="U1092:U1123" si="79">IF(T1092="",S1092,T1092)</f>
        <v/>
      </c>
      <c r="V1092" s="648"/>
      <c r="W1092" s="746"/>
    </row>
    <row r="1093" spans="2:38" ht="13.5" customHeight="1" x14ac:dyDescent="0.25">
      <c r="B1093" s="401"/>
      <c r="D1093" s="416">
        <f t="shared" si="78"/>
        <v>1084</v>
      </c>
      <c r="E1093" s="534"/>
      <c r="F1093" s="534"/>
      <c r="G1093" s="534"/>
      <c r="H1093" s="479"/>
      <c r="I1093" s="479"/>
      <c r="J1093" s="479"/>
      <c r="K1093" s="474"/>
      <c r="L1093" s="899"/>
      <c r="M1093" s="272"/>
      <c r="N1093" s="826" t="str">
        <f t="shared" si="74"/>
        <v/>
      </c>
      <c r="O1093" s="458"/>
      <c r="P1093" s="534"/>
      <c r="Q1093" s="479"/>
      <c r="R1093" s="584"/>
      <c r="S1093" s="585" t="str">
        <f t="shared" si="75"/>
        <v/>
      </c>
      <c r="T1093" s="586"/>
      <c r="U1093" s="587" t="str">
        <f t="shared" si="79"/>
        <v/>
      </c>
      <c r="V1093" s="648"/>
      <c r="W1093" s="746"/>
    </row>
    <row r="1094" spans="2:38" ht="13.5" customHeight="1" x14ac:dyDescent="0.25">
      <c r="B1094" s="401"/>
      <c r="D1094" s="416">
        <f t="shared" si="78"/>
        <v>1085</v>
      </c>
      <c r="E1094" s="534"/>
      <c r="F1094" s="534"/>
      <c r="G1094" s="534"/>
      <c r="H1094" s="479"/>
      <c r="I1094" s="479"/>
      <c r="J1094" s="479"/>
      <c r="K1094" s="474"/>
      <c r="L1094" s="899"/>
      <c r="M1094" s="272"/>
      <c r="N1094" s="826" t="str">
        <f t="shared" si="74"/>
        <v/>
      </c>
      <c r="O1094" s="458"/>
      <c r="P1094" s="534"/>
      <c r="Q1094" s="479"/>
      <c r="R1094" s="584"/>
      <c r="S1094" s="585" t="str">
        <f t="shared" si="75"/>
        <v/>
      </c>
      <c r="T1094" s="586"/>
      <c r="U1094" s="587" t="str">
        <f t="shared" si="79"/>
        <v/>
      </c>
      <c r="V1094" s="648"/>
      <c r="W1094" s="746"/>
    </row>
    <row r="1095" spans="2:38" ht="13.5" customHeight="1" x14ac:dyDescent="0.25">
      <c r="B1095" s="401"/>
      <c r="D1095" s="416">
        <f t="shared" si="78"/>
        <v>1086</v>
      </c>
      <c r="E1095" s="534"/>
      <c r="F1095" s="534"/>
      <c r="G1095" s="534"/>
      <c r="H1095" s="479"/>
      <c r="I1095" s="479"/>
      <c r="J1095" s="479"/>
      <c r="K1095" s="474"/>
      <c r="L1095" s="899"/>
      <c r="M1095" s="272"/>
      <c r="N1095" s="826" t="str">
        <f t="shared" si="74"/>
        <v/>
      </c>
      <c r="O1095" s="458"/>
      <c r="P1095" s="534"/>
      <c r="Q1095" s="479"/>
      <c r="R1095" s="584"/>
      <c r="S1095" s="585" t="str">
        <f t="shared" si="75"/>
        <v/>
      </c>
      <c r="T1095" s="586"/>
      <c r="U1095" s="587" t="str">
        <f t="shared" si="79"/>
        <v/>
      </c>
      <c r="V1095" s="648"/>
      <c r="W1095" s="746"/>
    </row>
    <row r="1096" spans="2:38" ht="13.5" customHeight="1" x14ac:dyDescent="0.25">
      <c r="B1096" s="401"/>
      <c r="D1096" s="416">
        <f t="shared" si="78"/>
        <v>1087</v>
      </c>
      <c r="E1096" s="534"/>
      <c r="F1096" s="534"/>
      <c r="G1096" s="534"/>
      <c r="H1096" s="479"/>
      <c r="I1096" s="479"/>
      <c r="J1096" s="479"/>
      <c r="K1096" s="474"/>
      <c r="L1096" s="899"/>
      <c r="M1096" s="272"/>
      <c r="N1096" s="826" t="str">
        <f t="shared" si="74"/>
        <v/>
      </c>
      <c r="O1096" s="458"/>
      <c r="P1096" s="534"/>
      <c r="Q1096" s="479"/>
      <c r="R1096" s="584"/>
      <c r="S1096" s="585" t="str">
        <f t="shared" si="75"/>
        <v/>
      </c>
      <c r="T1096" s="586"/>
      <c r="U1096" s="587" t="str">
        <f t="shared" si="79"/>
        <v/>
      </c>
      <c r="V1096" s="648"/>
      <c r="W1096" s="746"/>
    </row>
    <row r="1097" spans="2:38" ht="13.5" customHeight="1" x14ac:dyDescent="0.25">
      <c r="B1097" s="401"/>
      <c r="D1097" s="416">
        <f t="shared" si="78"/>
        <v>1088</v>
      </c>
      <c r="E1097" s="534"/>
      <c r="F1097" s="534"/>
      <c r="G1097" s="534"/>
      <c r="H1097" s="479"/>
      <c r="I1097" s="479"/>
      <c r="J1097" s="479"/>
      <c r="K1097" s="474"/>
      <c r="L1097" s="899"/>
      <c r="M1097" s="272"/>
      <c r="N1097" s="826" t="str">
        <f t="shared" si="74"/>
        <v/>
      </c>
      <c r="O1097" s="458"/>
      <c r="P1097" s="534"/>
      <c r="Q1097" s="479"/>
      <c r="R1097" s="584"/>
      <c r="S1097" s="585" t="str">
        <f t="shared" si="75"/>
        <v/>
      </c>
      <c r="T1097" s="586"/>
      <c r="U1097" s="587" t="str">
        <f t="shared" si="79"/>
        <v/>
      </c>
      <c r="V1097" s="648"/>
      <c r="W1097" s="746"/>
    </row>
    <row r="1098" spans="2:38" ht="13.5" customHeight="1" x14ac:dyDescent="0.25">
      <c r="B1098" s="401"/>
      <c r="D1098" s="416">
        <f t="shared" si="78"/>
        <v>1089</v>
      </c>
      <c r="E1098" s="534"/>
      <c r="F1098" s="534"/>
      <c r="G1098" s="534"/>
      <c r="H1098" s="479"/>
      <c r="I1098" s="479"/>
      <c r="J1098" s="479"/>
      <c r="K1098" s="474"/>
      <c r="L1098" s="899"/>
      <c r="M1098" s="272"/>
      <c r="N1098" s="826" t="str">
        <f t="shared" si="74"/>
        <v/>
      </c>
      <c r="O1098" s="458"/>
      <c r="P1098" s="534"/>
      <c r="Q1098" s="479"/>
      <c r="R1098" s="584"/>
      <c r="S1098" s="585" t="str">
        <f t="shared" si="75"/>
        <v/>
      </c>
      <c r="T1098" s="586"/>
      <c r="U1098" s="587" t="str">
        <f t="shared" si="79"/>
        <v/>
      </c>
      <c r="V1098" s="648"/>
      <c r="W1098" s="746"/>
    </row>
    <row r="1099" spans="2:38" ht="13.5" customHeight="1" x14ac:dyDescent="0.25">
      <c r="B1099" s="401"/>
      <c r="D1099" s="416">
        <f t="shared" si="78"/>
        <v>1090</v>
      </c>
      <c r="E1099" s="534"/>
      <c r="F1099" s="534"/>
      <c r="G1099" s="534"/>
      <c r="H1099" s="479"/>
      <c r="I1099" s="479"/>
      <c r="J1099" s="479"/>
      <c r="K1099" s="474"/>
      <c r="L1099" s="899"/>
      <c r="M1099" s="272"/>
      <c r="N1099" s="826" t="str">
        <f t="shared" ref="N1099:N1162" si="80">IF(M1099="","",IF(HLOOKUP(M1099,$AA$4:$AO$6,$Z$6+1,FALSE)&lt;0.8,0,HLOOKUP(M1099,$AA$4:$AO$6,$Z$6+1,FALSE)))</f>
        <v/>
      </c>
      <c r="O1099" s="458"/>
      <c r="P1099" s="534"/>
      <c r="Q1099" s="479"/>
      <c r="R1099" s="584"/>
      <c r="S1099" s="585" t="str">
        <f t="shared" si="75"/>
        <v/>
      </c>
      <c r="T1099" s="586"/>
      <c r="U1099" s="587" t="str">
        <f t="shared" si="79"/>
        <v/>
      </c>
      <c r="V1099" s="648"/>
      <c r="W1099" s="746"/>
    </row>
    <row r="1100" spans="2:38" ht="13.5" customHeight="1" x14ac:dyDescent="0.25">
      <c r="B1100" s="401"/>
      <c r="D1100" s="416">
        <f t="shared" si="78"/>
        <v>1091</v>
      </c>
      <c r="E1100" s="534"/>
      <c r="F1100" s="534"/>
      <c r="G1100" s="534"/>
      <c r="H1100" s="479"/>
      <c r="I1100" s="479"/>
      <c r="J1100" s="479"/>
      <c r="K1100" s="474"/>
      <c r="L1100" s="899"/>
      <c r="M1100" s="272"/>
      <c r="N1100" s="826" t="str">
        <f t="shared" si="80"/>
        <v/>
      </c>
      <c r="O1100" s="458"/>
      <c r="P1100" s="903"/>
      <c r="Q1100" s="479"/>
      <c r="R1100" s="584"/>
      <c r="S1100" s="585" t="str">
        <f t="shared" si="75"/>
        <v/>
      </c>
      <c r="T1100" s="586"/>
      <c r="U1100" s="587" t="str">
        <f t="shared" si="79"/>
        <v/>
      </c>
      <c r="V1100" s="648"/>
      <c r="W1100" s="746"/>
    </row>
    <row r="1101" spans="2:38" ht="13.5" customHeight="1" x14ac:dyDescent="0.25">
      <c r="B1101" s="401"/>
      <c r="D1101" s="416">
        <f t="shared" si="78"/>
        <v>1092</v>
      </c>
      <c r="E1101" s="534"/>
      <c r="F1101" s="534"/>
      <c r="G1101" s="534"/>
      <c r="H1101" s="479"/>
      <c r="I1101" s="479"/>
      <c r="J1101" s="479"/>
      <c r="K1101" s="474"/>
      <c r="L1101" s="899"/>
      <c r="M1101" s="272"/>
      <c r="N1101" s="826" t="str">
        <f t="shared" si="80"/>
        <v/>
      </c>
      <c r="O1101" s="458"/>
      <c r="P1101" s="534"/>
      <c r="Q1101" s="479"/>
      <c r="R1101" s="584"/>
      <c r="S1101" s="585" t="str">
        <f t="shared" si="75"/>
        <v/>
      </c>
      <c r="T1101" s="586"/>
      <c r="U1101" s="587" t="str">
        <f t="shared" si="79"/>
        <v/>
      </c>
      <c r="V1101" s="648"/>
      <c r="W1101" s="746"/>
    </row>
    <row r="1102" spans="2:38" ht="13.5" customHeight="1" x14ac:dyDescent="0.25">
      <c r="B1102" s="401"/>
      <c r="D1102" s="416">
        <f t="shared" si="78"/>
        <v>1093</v>
      </c>
      <c r="E1102" s="534"/>
      <c r="F1102" s="534"/>
      <c r="G1102" s="534"/>
      <c r="H1102" s="479"/>
      <c r="I1102" s="479"/>
      <c r="J1102" s="479"/>
      <c r="K1102" s="474"/>
      <c r="L1102" s="899"/>
      <c r="M1102" s="272"/>
      <c r="N1102" s="826" t="str">
        <f t="shared" si="80"/>
        <v/>
      </c>
      <c r="O1102" s="458"/>
      <c r="P1102" s="534"/>
      <c r="Q1102" s="479"/>
      <c r="R1102" s="584"/>
      <c r="S1102" s="585" t="str">
        <f t="shared" si="75"/>
        <v/>
      </c>
      <c r="T1102" s="586"/>
      <c r="U1102" s="587" t="str">
        <f t="shared" si="79"/>
        <v/>
      </c>
      <c r="V1102" s="648"/>
      <c r="W1102" s="746"/>
    </row>
    <row r="1103" spans="2:38" ht="13.5" customHeight="1" x14ac:dyDescent="0.25">
      <c r="B1103" s="401"/>
      <c r="D1103" s="416">
        <f t="shared" si="78"/>
        <v>1094</v>
      </c>
      <c r="E1103" s="534"/>
      <c r="F1103" s="534"/>
      <c r="G1103" s="534"/>
      <c r="H1103" s="479"/>
      <c r="I1103" s="479"/>
      <c r="J1103" s="479"/>
      <c r="K1103" s="474"/>
      <c r="L1103" s="899"/>
      <c r="M1103" s="272"/>
      <c r="N1103" s="826" t="str">
        <f t="shared" si="80"/>
        <v/>
      </c>
      <c r="O1103" s="458"/>
      <c r="P1103" s="534"/>
      <c r="Q1103" s="479"/>
      <c r="R1103" s="584"/>
      <c r="S1103" s="585" t="str">
        <f t="shared" si="75"/>
        <v/>
      </c>
      <c r="T1103" s="586"/>
      <c r="U1103" s="587" t="str">
        <f t="shared" si="79"/>
        <v/>
      </c>
      <c r="V1103" s="648"/>
      <c r="W1103" s="746"/>
    </row>
    <row r="1104" spans="2:38" ht="13.5" customHeight="1" x14ac:dyDescent="0.25">
      <c r="B1104" s="401"/>
      <c r="D1104" s="416">
        <f t="shared" si="78"/>
        <v>1095</v>
      </c>
      <c r="E1104" s="534"/>
      <c r="F1104" s="534"/>
      <c r="G1104" s="534"/>
      <c r="H1104" s="479"/>
      <c r="I1104" s="479"/>
      <c r="J1104" s="479"/>
      <c r="K1104" s="474"/>
      <c r="L1104" s="899"/>
      <c r="M1104" s="272"/>
      <c r="N1104" s="826" t="str">
        <f t="shared" si="80"/>
        <v/>
      </c>
      <c r="O1104" s="458"/>
      <c r="P1104" s="534"/>
      <c r="Q1104" s="479"/>
      <c r="R1104" s="584"/>
      <c r="S1104" s="585" t="str">
        <f t="shared" si="75"/>
        <v/>
      </c>
      <c r="T1104" s="586"/>
      <c r="U1104" s="587" t="str">
        <f t="shared" si="79"/>
        <v/>
      </c>
      <c r="V1104" s="648"/>
      <c r="W1104" s="746"/>
    </row>
    <row r="1105" spans="2:38" ht="13.5" customHeight="1" x14ac:dyDescent="0.25">
      <c r="B1105" s="401"/>
      <c r="D1105" s="416">
        <f t="shared" si="78"/>
        <v>1096</v>
      </c>
      <c r="E1105" s="534"/>
      <c r="F1105" s="534"/>
      <c r="G1105" s="534"/>
      <c r="H1105" s="479"/>
      <c r="I1105" s="479"/>
      <c r="J1105" s="479"/>
      <c r="K1105" s="474"/>
      <c r="L1105" s="899"/>
      <c r="M1105" s="272"/>
      <c r="N1105" s="826" t="str">
        <f t="shared" si="80"/>
        <v/>
      </c>
      <c r="O1105" s="458"/>
      <c r="P1105" s="534"/>
      <c r="Q1105" s="479"/>
      <c r="R1105" s="584"/>
      <c r="S1105" s="585" t="str">
        <f t="shared" si="75"/>
        <v/>
      </c>
      <c r="T1105" s="586"/>
      <c r="U1105" s="587" t="str">
        <f t="shared" si="79"/>
        <v/>
      </c>
      <c r="V1105" s="648"/>
      <c r="W1105" s="746"/>
    </row>
    <row r="1106" spans="2:38" ht="13.5" customHeight="1" x14ac:dyDescent="0.25">
      <c r="B1106" s="401"/>
      <c r="D1106" s="416">
        <f t="shared" si="78"/>
        <v>1097</v>
      </c>
      <c r="E1106" s="534"/>
      <c r="F1106" s="534"/>
      <c r="G1106" s="534"/>
      <c r="H1106" s="479"/>
      <c r="I1106" s="479"/>
      <c r="J1106" s="479"/>
      <c r="K1106" s="474"/>
      <c r="L1106" s="899"/>
      <c r="M1106" s="272"/>
      <c r="N1106" s="826" t="str">
        <f t="shared" si="80"/>
        <v/>
      </c>
      <c r="O1106" s="458"/>
      <c r="P1106" s="534"/>
      <c r="Q1106" s="479"/>
      <c r="R1106" s="584"/>
      <c r="S1106" s="585" t="str">
        <f t="shared" si="75"/>
        <v/>
      </c>
      <c r="T1106" s="586"/>
      <c r="U1106" s="587" t="str">
        <f t="shared" si="79"/>
        <v/>
      </c>
      <c r="V1106" s="648"/>
      <c r="W1106" s="746"/>
    </row>
    <row r="1107" spans="2:38" ht="13.5" customHeight="1" x14ac:dyDescent="0.25">
      <c r="B1107" s="401"/>
      <c r="D1107" s="416">
        <f t="shared" si="78"/>
        <v>1098</v>
      </c>
      <c r="E1107" s="534"/>
      <c r="F1107" s="534"/>
      <c r="G1107" s="534"/>
      <c r="H1107" s="479"/>
      <c r="I1107" s="479"/>
      <c r="J1107" s="479"/>
      <c r="K1107" s="474"/>
      <c r="L1107" s="899"/>
      <c r="M1107" s="272"/>
      <c r="N1107" s="826" t="str">
        <f t="shared" si="80"/>
        <v/>
      </c>
      <c r="O1107" s="458"/>
      <c r="P1107" s="534"/>
      <c r="Q1107" s="479"/>
      <c r="R1107" s="584"/>
      <c r="S1107" s="585" t="str">
        <f t="shared" si="75"/>
        <v/>
      </c>
      <c r="T1107" s="586"/>
      <c r="U1107" s="587" t="str">
        <f t="shared" si="79"/>
        <v/>
      </c>
      <c r="V1107" s="648"/>
      <c r="W1107" s="746"/>
    </row>
    <row r="1108" spans="2:38" ht="13.5" customHeight="1" x14ac:dyDescent="0.25">
      <c r="B1108" s="401"/>
      <c r="D1108" s="416">
        <f t="shared" si="78"/>
        <v>1099</v>
      </c>
      <c r="E1108" s="534"/>
      <c r="F1108" s="534"/>
      <c r="G1108" s="534"/>
      <c r="H1108" s="479"/>
      <c r="I1108" s="479"/>
      <c r="J1108" s="479"/>
      <c r="K1108" s="474"/>
      <c r="L1108" s="899"/>
      <c r="M1108" s="272"/>
      <c r="N1108" s="826" t="str">
        <f t="shared" si="80"/>
        <v/>
      </c>
      <c r="O1108" s="458"/>
      <c r="P1108" s="534"/>
      <c r="Q1108" s="479"/>
      <c r="R1108" s="584"/>
      <c r="S1108" s="585" t="str">
        <f t="shared" si="75"/>
        <v/>
      </c>
      <c r="T1108" s="586"/>
      <c r="U1108" s="587" t="str">
        <f t="shared" si="79"/>
        <v/>
      </c>
      <c r="V1108" s="648"/>
      <c r="W1108" s="746"/>
    </row>
    <row r="1109" spans="2:38" ht="13.5" customHeight="1" x14ac:dyDescent="0.25">
      <c r="B1109" s="401"/>
      <c r="D1109" s="416">
        <f t="shared" si="78"/>
        <v>1100</v>
      </c>
      <c r="E1109" s="534"/>
      <c r="F1109" s="534"/>
      <c r="G1109" s="534"/>
      <c r="H1109" s="479"/>
      <c r="I1109" s="479"/>
      <c r="J1109" s="479"/>
      <c r="K1109" s="474"/>
      <c r="L1109" s="899"/>
      <c r="M1109" s="272"/>
      <c r="N1109" s="826" t="str">
        <f t="shared" si="80"/>
        <v/>
      </c>
      <c r="O1109" s="458"/>
      <c r="P1109" s="534"/>
      <c r="Q1109" s="479"/>
      <c r="R1109" s="584"/>
      <c r="S1109" s="585" t="str">
        <f t="shared" si="75"/>
        <v/>
      </c>
      <c r="T1109" s="586"/>
      <c r="U1109" s="587" t="str">
        <f t="shared" si="79"/>
        <v/>
      </c>
      <c r="V1109" s="648"/>
      <c r="W1109" s="746"/>
    </row>
    <row r="1110" spans="2:38" ht="13.5" customHeight="1" x14ac:dyDescent="0.25">
      <c r="B1110" s="401"/>
      <c r="D1110" s="416">
        <f t="shared" si="78"/>
        <v>1101</v>
      </c>
      <c r="E1110" s="534"/>
      <c r="F1110" s="534"/>
      <c r="G1110" s="534"/>
      <c r="H1110" s="479"/>
      <c r="I1110" s="479"/>
      <c r="J1110" s="479"/>
      <c r="K1110" s="474"/>
      <c r="L1110" s="899"/>
      <c r="M1110" s="272"/>
      <c r="N1110" s="826" t="str">
        <f t="shared" si="80"/>
        <v/>
      </c>
      <c r="O1110" s="458"/>
      <c r="P1110" s="534"/>
      <c r="Q1110" s="479"/>
      <c r="R1110" s="584"/>
      <c r="S1110" s="585" t="str">
        <f t="shared" si="75"/>
        <v/>
      </c>
      <c r="T1110" s="586"/>
      <c r="U1110" s="587" t="str">
        <f t="shared" si="79"/>
        <v/>
      </c>
      <c r="V1110" s="648"/>
      <c r="W1110" s="746"/>
    </row>
    <row r="1111" spans="2:38" ht="13.5" customHeight="1" x14ac:dyDescent="0.25">
      <c r="B1111" s="401"/>
      <c r="D1111" s="416">
        <f t="shared" si="78"/>
        <v>1102</v>
      </c>
      <c r="E1111" s="534"/>
      <c r="F1111" s="534"/>
      <c r="G1111" s="534"/>
      <c r="H1111" s="479"/>
      <c r="I1111" s="479"/>
      <c r="J1111" s="479"/>
      <c r="K1111" s="474"/>
      <c r="L1111" s="899"/>
      <c r="M1111" s="272"/>
      <c r="N1111" s="826" t="str">
        <f t="shared" si="80"/>
        <v/>
      </c>
      <c r="O1111" s="458"/>
      <c r="P1111" s="534"/>
      <c r="Q1111" s="479"/>
      <c r="R1111" s="584"/>
      <c r="S1111" s="585" t="str">
        <f t="shared" si="75"/>
        <v/>
      </c>
      <c r="T1111" s="586"/>
      <c r="U1111" s="587" t="str">
        <f t="shared" si="79"/>
        <v/>
      </c>
      <c r="V1111" s="648"/>
      <c r="W1111" s="746"/>
    </row>
    <row r="1112" spans="2:38" ht="13.5" customHeight="1" x14ac:dyDescent="0.25">
      <c r="B1112" s="401"/>
      <c r="D1112" s="416">
        <f t="shared" si="78"/>
        <v>1103</v>
      </c>
      <c r="E1112" s="534"/>
      <c r="F1112" s="534"/>
      <c r="G1112" s="534"/>
      <c r="H1112" s="479"/>
      <c r="I1112" s="479"/>
      <c r="J1112" s="479"/>
      <c r="K1112" s="474"/>
      <c r="L1112" s="899"/>
      <c r="M1112" s="272"/>
      <c r="N1112" s="826" t="str">
        <f t="shared" si="80"/>
        <v/>
      </c>
      <c r="O1112" s="458"/>
      <c r="P1112" s="534"/>
      <c r="Q1112" s="479"/>
      <c r="R1112" s="584"/>
      <c r="S1112" s="585" t="str">
        <f t="shared" si="75"/>
        <v/>
      </c>
      <c r="T1112" s="586"/>
      <c r="U1112" s="587" t="str">
        <f t="shared" si="79"/>
        <v/>
      </c>
      <c r="V1112" s="648"/>
      <c r="W1112" s="746"/>
    </row>
    <row r="1113" spans="2:38" ht="13.5" customHeight="1" x14ac:dyDescent="0.25">
      <c r="B1113" s="401"/>
      <c r="D1113" s="416">
        <f t="shared" si="78"/>
        <v>1104</v>
      </c>
      <c r="E1113" s="534"/>
      <c r="F1113" s="534"/>
      <c r="G1113" s="534"/>
      <c r="H1113" s="479"/>
      <c r="I1113" s="479"/>
      <c r="J1113" s="479"/>
      <c r="K1113" s="474"/>
      <c r="L1113" s="899"/>
      <c r="M1113" s="272"/>
      <c r="N1113" s="826" t="str">
        <f t="shared" si="80"/>
        <v/>
      </c>
      <c r="O1113" s="458"/>
      <c r="P1113" s="534"/>
      <c r="Q1113" s="479"/>
      <c r="R1113" s="584"/>
      <c r="S1113" s="585" t="str">
        <f t="shared" si="75"/>
        <v/>
      </c>
      <c r="T1113" s="586"/>
      <c r="U1113" s="587" t="str">
        <f t="shared" si="79"/>
        <v/>
      </c>
      <c r="V1113" s="648"/>
      <c r="W1113" s="746"/>
    </row>
    <row r="1114" spans="2:38" ht="13.5" customHeight="1" x14ac:dyDescent="0.25">
      <c r="B1114" s="401"/>
      <c r="D1114" s="416">
        <f t="shared" si="78"/>
        <v>1105</v>
      </c>
      <c r="E1114" s="534"/>
      <c r="F1114" s="534"/>
      <c r="G1114" s="534"/>
      <c r="H1114" s="479"/>
      <c r="I1114" s="479"/>
      <c r="J1114" s="479"/>
      <c r="K1114" s="474"/>
      <c r="L1114" s="899"/>
      <c r="M1114" s="272"/>
      <c r="N1114" s="826" t="str">
        <f t="shared" si="80"/>
        <v/>
      </c>
      <c r="O1114" s="458"/>
      <c r="P1114" s="534"/>
      <c r="Q1114" s="479"/>
      <c r="R1114" s="584"/>
      <c r="S1114" s="585" t="str">
        <f t="shared" si="75"/>
        <v/>
      </c>
      <c r="T1114" s="586"/>
      <c r="U1114" s="587" t="str">
        <f t="shared" si="79"/>
        <v/>
      </c>
      <c r="V1114" s="648"/>
      <c r="W1114" s="746"/>
    </row>
    <row r="1115" spans="2:38" ht="13.5" customHeight="1" x14ac:dyDescent="0.25">
      <c r="B1115" s="401"/>
      <c r="D1115" s="416">
        <f t="shared" si="78"/>
        <v>1106</v>
      </c>
      <c r="E1115" s="534"/>
      <c r="F1115" s="534"/>
      <c r="G1115" s="534"/>
      <c r="H1115" s="479"/>
      <c r="I1115" s="479"/>
      <c r="J1115" s="479"/>
      <c r="K1115" s="474"/>
      <c r="L1115" s="899"/>
      <c r="M1115" s="272"/>
      <c r="N1115" s="826" t="str">
        <f t="shared" si="80"/>
        <v/>
      </c>
      <c r="O1115" s="458"/>
      <c r="P1115" s="534"/>
      <c r="Q1115" s="479"/>
      <c r="R1115" s="584"/>
      <c r="S1115" s="585" t="str">
        <f t="shared" si="75"/>
        <v/>
      </c>
      <c r="T1115" s="586"/>
      <c r="U1115" s="587" t="str">
        <f t="shared" si="79"/>
        <v/>
      </c>
      <c r="V1115" s="648"/>
      <c r="W1115" s="746"/>
    </row>
    <row r="1116" spans="2:38" ht="13.5" customHeight="1" x14ac:dyDescent="0.25">
      <c r="B1116" s="401"/>
      <c r="D1116" s="416">
        <f t="shared" si="78"/>
        <v>1107</v>
      </c>
      <c r="E1116" s="534"/>
      <c r="F1116" s="534"/>
      <c r="G1116" s="534"/>
      <c r="H1116" s="479"/>
      <c r="I1116" s="479"/>
      <c r="J1116" s="479"/>
      <c r="K1116" s="474"/>
      <c r="L1116" s="899"/>
      <c r="M1116" s="272"/>
      <c r="N1116" s="826" t="str">
        <f t="shared" si="80"/>
        <v/>
      </c>
      <c r="O1116" s="458"/>
      <c r="P1116" s="534"/>
      <c r="Q1116" s="479"/>
      <c r="R1116" s="584"/>
      <c r="S1116" s="585" t="str">
        <f t="shared" si="75"/>
        <v/>
      </c>
      <c r="T1116" s="586"/>
      <c r="U1116" s="587" t="str">
        <f t="shared" si="79"/>
        <v/>
      </c>
      <c r="V1116" s="648"/>
      <c r="W1116" s="746"/>
    </row>
    <row r="1117" spans="2:38" ht="13.5" customHeight="1" x14ac:dyDescent="0.25">
      <c r="B1117" s="401"/>
      <c r="D1117" s="416">
        <f t="shared" si="78"/>
        <v>1108</v>
      </c>
      <c r="E1117" s="534"/>
      <c r="F1117" s="534"/>
      <c r="G1117" s="534"/>
      <c r="H1117" s="479"/>
      <c r="I1117" s="479"/>
      <c r="J1117" s="479"/>
      <c r="K1117" s="474"/>
      <c r="L1117" s="899"/>
      <c r="M1117" s="272"/>
      <c r="N1117" s="826" t="str">
        <f t="shared" si="80"/>
        <v/>
      </c>
      <c r="O1117" s="458"/>
      <c r="P1117" s="534"/>
      <c r="Q1117" s="479"/>
      <c r="R1117" s="584"/>
      <c r="S1117" s="585" t="str">
        <f t="shared" si="75"/>
        <v/>
      </c>
      <c r="T1117" s="586"/>
      <c r="U1117" s="587" t="str">
        <f t="shared" si="79"/>
        <v/>
      </c>
      <c r="V1117" s="648"/>
      <c r="W1117" s="746"/>
    </row>
    <row r="1118" spans="2:38" ht="13.5" customHeight="1" x14ac:dyDescent="0.25">
      <c r="B1118" s="401"/>
      <c r="D1118" s="416">
        <f t="shared" si="78"/>
        <v>1109</v>
      </c>
      <c r="E1118" s="534"/>
      <c r="F1118" s="534"/>
      <c r="G1118" s="534"/>
      <c r="H1118" s="479"/>
      <c r="I1118" s="479"/>
      <c r="J1118" s="479"/>
      <c r="K1118" s="474"/>
      <c r="L1118" s="899"/>
      <c r="M1118" s="272"/>
      <c r="N1118" s="826" t="str">
        <f t="shared" si="80"/>
        <v/>
      </c>
      <c r="O1118" s="458"/>
      <c r="P1118" s="534"/>
      <c r="Q1118" s="479"/>
      <c r="R1118" s="584"/>
      <c r="S1118" s="585" t="str">
        <f t="shared" si="75"/>
        <v/>
      </c>
      <c r="T1118" s="586"/>
      <c r="U1118" s="587" t="str">
        <f t="shared" si="79"/>
        <v/>
      </c>
      <c r="V1118" s="648"/>
      <c r="W1118" s="746"/>
    </row>
    <row r="1119" spans="2:38" ht="13.5" customHeight="1" x14ac:dyDescent="0.25">
      <c r="B1119" s="401"/>
      <c r="D1119" s="416">
        <f t="shared" si="78"/>
        <v>1110</v>
      </c>
      <c r="E1119" s="534"/>
      <c r="F1119" s="534"/>
      <c r="G1119" s="534"/>
      <c r="H1119" s="479"/>
      <c r="I1119" s="479"/>
      <c r="J1119" s="479"/>
      <c r="K1119" s="474"/>
      <c r="L1119" s="899"/>
      <c r="M1119" s="272"/>
      <c r="N1119" s="826" t="str">
        <f t="shared" si="80"/>
        <v/>
      </c>
      <c r="O1119" s="458"/>
      <c r="P1119" s="534"/>
      <c r="Q1119" s="479"/>
      <c r="R1119" s="584"/>
      <c r="S1119" s="585" t="str">
        <f t="shared" si="75"/>
        <v/>
      </c>
      <c r="T1119" s="586"/>
      <c r="U1119" s="587" t="str">
        <f t="shared" si="79"/>
        <v/>
      </c>
      <c r="V1119" s="648"/>
      <c r="W1119" s="746"/>
    </row>
    <row r="1120" spans="2:38" ht="13.5" customHeight="1" x14ac:dyDescent="0.25">
      <c r="B1120" s="401"/>
      <c r="D1120" s="416">
        <f>D1119+1</f>
        <v>1111</v>
      </c>
      <c r="E1120" s="534"/>
      <c r="F1120" s="534"/>
      <c r="G1120" s="534"/>
      <c r="H1120" s="479"/>
      <c r="I1120" s="479"/>
      <c r="J1120" s="479"/>
      <c r="K1120" s="474"/>
      <c r="L1120" s="899"/>
      <c r="M1120" s="272"/>
      <c r="N1120" s="826" t="str">
        <f t="shared" si="80"/>
        <v/>
      </c>
      <c r="O1120" s="458"/>
      <c r="P1120" s="534"/>
      <c r="Q1120" s="479"/>
      <c r="R1120" s="584"/>
      <c r="S1120" s="585" t="str">
        <f t="shared" si="75"/>
        <v/>
      </c>
      <c r="T1120" s="586"/>
      <c r="U1120" s="587" t="str">
        <f t="shared" si="79"/>
        <v/>
      </c>
      <c r="V1120" s="648"/>
      <c r="W1120" s="746"/>
      <c r="AL1120" s="562"/>
    </row>
    <row r="1121" spans="2:23" ht="13.5" customHeight="1" x14ac:dyDescent="0.25">
      <c r="B1121" s="401"/>
      <c r="D1121" s="416">
        <f t="shared" ref="D1121:D1149" si="81">D1120+1</f>
        <v>1112</v>
      </c>
      <c r="E1121" s="534"/>
      <c r="F1121" s="534"/>
      <c r="G1121" s="534"/>
      <c r="H1121" s="479"/>
      <c r="I1121" s="479"/>
      <c r="J1121" s="479"/>
      <c r="K1121" s="474"/>
      <c r="L1121" s="899"/>
      <c r="M1121" s="272"/>
      <c r="N1121" s="826" t="str">
        <f t="shared" si="80"/>
        <v/>
      </c>
      <c r="O1121" s="458"/>
      <c r="P1121" s="534"/>
      <c r="Q1121" s="479"/>
      <c r="R1121" s="584"/>
      <c r="S1121" s="585" t="str">
        <f t="shared" si="75"/>
        <v/>
      </c>
      <c r="T1121" s="586"/>
      <c r="U1121" s="587" t="str">
        <f t="shared" si="79"/>
        <v/>
      </c>
      <c r="V1121" s="648"/>
      <c r="W1121" s="746"/>
    </row>
    <row r="1122" spans="2:23" ht="13.5" customHeight="1" x14ac:dyDescent="0.25">
      <c r="B1122" s="401"/>
      <c r="D1122" s="416">
        <f t="shared" si="81"/>
        <v>1113</v>
      </c>
      <c r="E1122" s="534"/>
      <c r="F1122" s="534"/>
      <c r="G1122" s="534"/>
      <c r="H1122" s="479"/>
      <c r="I1122" s="479"/>
      <c r="J1122" s="479"/>
      <c r="K1122" s="474"/>
      <c r="L1122" s="899"/>
      <c r="M1122" s="272"/>
      <c r="N1122" s="826" t="str">
        <f t="shared" si="80"/>
        <v/>
      </c>
      <c r="O1122" s="458"/>
      <c r="P1122" s="534"/>
      <c r="Q1122" s="479"/>
      <c r="R1122" s="584"/>
      <c r="S1122" s="585" t="str">
        <f t="shared" si="75"/>
        <v/>
      </c>
      <c r="T1122" s="586"/>
      <c r="U1122" s="587" t="str">
        <f t="shared" si="79"/>
        <v/>
      </c>
      <c r="V1122" s="648"/>
      <c r="W1122" s="746"/>
    </row>
    <row r="1123" spans="2:23" ht="13.5" customHeight="1" x14ac:dyDescent="0.25">
      <c r="B1123" s="401"/>
      <c r="D1123" s="416">
        <f t="shared" si="81"/>
        <v>1114</v>
      </c>
      <c r="E1123" s="534"/>
      <c r="F1123" s="534"/>
      <c r="G1123" s="534"/>
      <c r="H1123" s="479"/>
      <c r="I1123" s="479"/>
      <c r="J1123" s="479"/>
      <c r="K1123" s="474"/>
      <c r="L1123" s="899"/>
      <c r="M1123" s="272"/>
      <c r="N1123" s="826" t="str">
        <f t="shared" si="80"/>
        <v/>
      </c>
      <c r="O1123" s="458"/>
      <c r="P1123" s="534"/>
      <c r="Q1123" s="479"/>
      <c r="R1123" s="584"/>
      <c r="S1123" s="585" t="str">
        <f t="shared" si="75"/>
        <v/>
      </c>
      <c r="T1123" s="586"/>
      <c r="U1123" s="587" t="str">
        <f t="shared" si="79"/>
        <v/>
      </c>
      <c r="V1123" s="648"/>
      <c r="W1123" s="746"/>
    </row>
    <row r="1124" spans="2:23" ht="13.5" customHeight="1" x14ac:dyDescent="0.25">
      <c r="B1124" s="401"/>
      <c r="D1124" s="416">
        <f t="shared" si="81"/>
        <v>1115</v>
      </c>
      <c r="E1124" s="534"/>
      <c r="F1124" s="534"/>
      <c r="G1124" s="534"/>
      <c r="H1124" s="479"/>
      <c r="I1124" s="479"/>
      <c r="J1124" s="479"/>
      <c r="K1124" s="474"/>
      <c r="L1124" s="899"/>
      <c r="M1124" s="272"/>
      <c r="N1124" s="826" t="str">
        <f t="shared" si="80"/>
        <v/>
      </c>
      <c r="O1124" s="458"/>
      <c r="P1124" s="534"/>
      <c r="Q1124" s="479"/>
      <c r="R1124" s="584"/>
      <c r="S1124" s="585" t="str">
        <f t="shared" ref="S1124:S1187" si="82">IF(OR(M1124="",K1124=""),"",J1124*K1124/1000000*Q1124*R1124)</f>
        <v/>
      </c>
      <c r="T1124" s="586"/>
      <c r="U1124" s="587" t="str">
        <f t="shared" ref="U1124:U1155" si="83">IF(T1124="",S1124,T1124)</f>
        <v/>
      </c>
      <c r="V1124" s="648"/>
      <c r="W1124" s="746"/>
    </row>
    <row r="1125" spans="2:23" ht="13.5" customHeight="1" x14ac:dyDescent="0.25">
      <c r="B1125" s="401"/>
      <c r="D1125" s="416">
        <f t="shared" si="81"/>
        <v>1116</v>
      </c>
      <c r="E1125" s="534"/>
      <c r="F1125" s="534"/>
      <c r="G1125" s="534"/>
      <c r="H1125" s="479"/>
      <c r="I1125" s="479"/>
      <c r="J1125" s="479"/>
      <c r="K1125" s="474"/>
      <c r="L1125" s="899"/>
      <c r="M1125" s="272"/>
      <c r="N1125" s="826" t="str">
        <f t="shared" si="80"/>
        <v/>
      </c>
      <c r="O1125" s="458"/>
      <c r="P1125" s="534"/>
      <c r="Q1125" s="479"/>
      <c r="R1125" s="584"/>
      <c r="S1125" s="585" t="str">
        <f t="shared" si="82"/>
        <v/>
      </c>
      <c r="T1125" s="586"/>
      <c r="U1125" s="587" t="str">
        <f t="shared" si="83"/>
        <v/>
      </c>
      <c r="V1125" s="648"/>
      <c r="W1125" s="746"/>
    </row>
    <row r="1126" spans="2:23" ht="13.5" customHeight="1" x14ac:dyDescent="0.25">
      <c r="B1126" s="401"/>
      <c r="D1126" s="416">
        <f t="shared" si="81"/>
        <v>1117</v>
      </c>
      <c r="E1126" s="534"/>
      <c r="F1126" s="534"/>
      <c r="G1126" s="534"/>
      <c r="H1126" s="479"/>
      <c r="I1126" s="479"/>
      <c r="J1126" s="479"/>
      <c r="K1126" s="474"/>
      <c r="L1126" s="899"/>
      <c r="M1126" s="272"/>
      <c r="N1126" s="826" t="str">
        <f t="shared" si="80"/>
        <v/>
      </c>
      <c r="O1126" s="458"/>
      <c r="P1126" s="534"/>
      <c r="Q1126" s="479"/>
      <c r="R1126" s="584"/>
      <c r="S1126" s="585" t="str">
        <f t="shared" si="82"/>
        <v/>
      </c>
      <c r="T1126" s="586"/>
      <c r="U1126" s="587" t="str">
        <f t="shared" si="83"/>
        <v/>
      </c>
      <c r="V1126" s="648"/>
      <c r="W1126" s="746"/>
    </row>
    <row r="1127" spans="2:23" ht="13.5" customHeight="1" x14ac:dyDescent="0.25">
      <c r="B1127" s="401"/>
      <c r="D1127" s="416">
        <f t="shared" si="81"/>
        <v>1118</v>
      </c>
      <c r="E1127" s="534"/>
      <c r="F1127" s="534"/>
      <c r="G1127" s="534"/>
      <c r="H1127" s="479"/>
      <c r="I1127" s="479"/>
      <c r="J1127" s="479"/>
      <c r="K1127" s="474"/>
      <c r="L1127" s="899"/>
      <c r="M1127" s="272"/>
      <c r="N1127" s="826" t="str">
        <f t="shared" si="80"/>
        <v/>
      </c>
      <c r="O1127" s="458"/>
      <c r="P1127" s="534"/>
      <c r="Q1127" s="479"/>
      <c r="R1127" s="584"/>
      <c r="S1127" s="585" t="str">
        <f t="shared" si="82"/>
        <v/>
      </c>
      <c r="T1127" s="586"/>
      <c r="U1127" s="587" t="str">
        <f t="shared" si="83"/>
        <v/>
      </c>
      <c r="V1127" s="648"/>
      <c r="W1127" s="746"/>
    </row>
    <row r="1128" spans="2:23" ht="13.5" customHeight="1" x14ac:dyDescent="0.25">
      <c r="B1128" s="401"/>
      <c r="D1128" s="416">
        <f t="shared" si="81"/>
        <v>1119</v>
      </c>
      <c r="E1128" s="534"/>
      <c r="F1128" s="534"/>
      <c r="G1128" s="534"/>
      <c r="H1128" s="479"/>
      <c r="I1128" s="479"/>
      <c r="J1128" s="479"/>
      <c r="K1128" s="474"/>
      <c r="L1128" s="899"/>
      <c r="M1128" s="272"/>
      <c r="N1128" s="826" t="str">
        <f t="shared" si="80"/>
        <v/>
      </c>
      <c r="O1128" s="458"/>
      <c r="P1128" s="534"/>
      <c r="Q1128" s="479"/>
      <c r="R1128" s="584"/>
      <c r="S1128" s="585" t="str">
        <f t="shared" si="82"/>
        <v/>
      </c>
      <c r="T1128" s="586"/>
      <c r="U1128" s="587" t="str">
        <f t="shared" si="83"/>
        <v/>
      </c>
      <c r="V1128" s="648"/>
      <c r="W1128" s="746"/>
    </row>
    <row r="1129" spans="2:23" ht="13.5" customHeight="1" x14ac:dyDescent="0.25">
      <c r="B1129" s="401"/>
      <c r="D1129" s="416">
        <f t="shared" si="81"/>
        <v>1120</v>
      </c>
      <c r="E1129" s="534"/>
      <c r="F1129" s="534"/>
      <c r="G1129" s="534"/>
      <c r="H1129" s="479"/>
      <c r="I1129" s="479"/>
      <c r="J1129" s="479"/>
      <c r="K1129" s="474"/>
      <c r="L1129" s="899"/>
      <c r="M1129" s="272"/>
      <c r="N1129" s="826" t="str">
        <f t="shared" si="80"/>
        <v/>
      </c>
      <c r="O1129" s="458"/>
      <c r="P1129" s="534"/>
      <c r="Q1129" s="479"/>
      <c r="R1129" s="584"/>
      <c r="S1129" s="585" t="str">
        <f t="shared" si="82"/>
        <v/>
      </c>
      <c r="T1129" s="586"/>
      <c r="U1129" s="587" t="str">
        <f t="shared" si="83"/>
        <v/>
      </c>
      <c r="V1129" s="648"/>
      <c r="W1129" s="746"/>
    </row>
    <row r="1130" spans="2:23" ht="13.5" customHeight="1" x14ac:dyDescent="0.25">
      <c r="B1130" s="401"/>
      <c r="D1130" s="416">
        <f t="shared" si="81"/>
        <v>1121</v>
      </c>
      <c r="E1130" s="534"/>
      <c r="F1130" s="534"/>
      <c r="G1130" s="534"/>
      <c r="H1130" s="479"/>
      <c r="I1130" s="479"/>
      <c r="J1130" s="479"/>
      <c r="K1130" s="474"/>
      <c r="L1130" s="899"/>
      <c r="M1130" s="272"/>
      <c r="N1130" s="826" t="str">
        <f t="shared" si="80"/>
        <v/>
      </c>
      <c r="O1130" s="458"/>
      <c r="P1130" s="903"/>
      <c r="Q1130" s="479"/>
      <c r="R1130" s="584"/>
      <c r="S1130" s="585" t="str">
        <f t="shared" si="82"/>
        <v/>
      </c>
      <c r="T1130" s="586"/>
      <c r="U1130" s="587" t="str">
        <f t="shared" si="83"/>
        <v/>
      </c>
      <c r="V1130" s="648"/>
      <c r="W1130" s="746"/>
    </row>
    <row r="1131" spans="2:23" ht="13.5" customHeight="1" x14ac:dyDescent="0.25">
      <c r="B1131" s="401"/>
      <c r="D1131" s="416">
        <f t="shared" si="81"/>
        <v>1122</v>
      </c>
      <c r="E1131" s="534"/>
      <c r="F1131" s="534"/>
      <c r="G1131" s="534"/>
      <c r="H1131" s="479"/>
      <c r="I1131" s="479"/>
      <c r="J1131" s="479"/>
      <c r="K1131" s="474"/>
      <c r="L1131" s="899"/>
      <c r="M1131" s="272"/>
      <c r="N1131" s="826" t="str">
        <f t="shared" si="80"/>
        <v/>
      </c>
      <c r="O1131" s="458"/>
      <c r="P1131" s="534"/>
      <c r="Q1131" s="479"/>
      <c r="R1131" s="584"/>
      <c r="S1131" s="585" t="str">
        <f t="shared" si="82"/>
        <v/>
      </c>
      <c r="T1131" s="586"/>
      <c r="U1131" s="587" t="str">
        <f t="shared" si="83"/>
        <v/>
      </c>
      <c r="V1131" s="648"/>
      <c r="W1131" s="746"/>
    </row>
    <row r="1132" spans="2:23" ht="13.5" customHeight="1" x14ac:dyDescent="0.25">
      <c r="B1132" s="401"/>
      <c r="D1132" s="416">
        <f t="shared" si="81"/>
        <v>1123</v>
      </c>
      <c r="E1132" s="534"/>
      <c r="F1132" s="534"/>
      <c r="G1132" s="534"/>
      <c r="H1132" s="479"/>
      <c r="I1132" s="479"/>
      <c r="J1132" s="479"/>
      <c r="K1132" s="474"/>
      <c r="L1132" s="899"/>
      <c r="M1132" s="272"/>
      <c r="N1132" s="826" t="str">
        <f t="shared" si="80"/>
        <v/>
      </c>
      <c r="O1132" s="458"/>
      <c r="P1132" s="534"/>
      <c r="Q1132" s="479"/>
      <c r="R1132" s="584"/>
      <c r="S1132" s="585" t="str">
        <f t="shared" si="82"/>
        <v/>
      </c>
      <c r="T1132" s="586"/>
      <c r="U1132" s="587" t="str">
        <f t="shared" si="83"/>
        <v/>
      </c>
      <c r="V1132" s="648"/>
      <c r="W1132" s="746"/>
    </row>
    <row r="1133" spans="2:23" ht="13.5" customHeight="1" x14ac:dyDescent="0.25">
      <c r="B1133" s="401"/>
      <c r="D1133" s="416">
        <f t="shared" si="81"/>
        <v>1124</v>
      </c>
      <c r="E1133" s="534"/>
      <c r="F1133" s="534"/>
      <c r="G1133" s="534"/>
      <c r="H1133" s="479"/>
      <c r="I1133" s="479"/>
      <c r="J1133" s="479"/>
      <c r="K1133" s="474"/>
      <c r="L1133" s="899"/>
      <c r="M1133" s="272"/>
      <c r="N1133" s="826" t="str">
        <f t="shared" si="80"/>
        <v/>
      </c>
      <c r="O1133" s="458"/>
      <c r="P1133" s="534"/>
      <c r="Q1133" s="479"/>
      <c r="R1133" s="584"/>
      <c r="S1133" s="585" t="str">
        <f t="shared" si="82"/>
        <v/>
      </c>
      <c r="T1133" s="586"/>
      <c r="U1133" s="587" t="str">
        <f t="shared" si="83"/>
        <v/>
      </c>
      <c r="V1133" s="648"/>
      <c r="W1133" s="746"/>
    </row>
    <row r="1134" spans="2:23" ht="13.5" customHeight="1" x14ac:dyDescent="0.25">
      <c r="B1134" s="401"/>
      <c r="D1134" s="416">
        <f t="shared" si="81"/>
        <v>1125</v>
      </c>
      <c r="E1134" s="534"/>
      <c r="F1134" s="534"/>
      <c r="G1134" s="534"/>
      <c r="H1134" s="479"/>
      <c r="I1134" s="479"/>
      <c r="J1134" s="479"/>
      <c r="K1134" s="474"/>
      <c r="L1134" s="899"/>
      <c r="M1134" s="272"/>
      <c r="N1134" s="826" t="str">
        <f t="shared" si="80"/>
        <v/>
      </c>
      <c r="O1134" s="458"/>
      <c r="P1134" s="534"/>
      <c r="Q1134" s="479"/>
      <c r="R1134" s="584"/>
      <c r="S1134" s="585" t="str">
        <f t="shared" si="82"/>
        <v/>
      </c>
      <c r="T1134" s="586"/>
      <c r="U1134" s="587" t="str">
        <f t="shared" si="83"/>
        <v/>
      </c>
      <c r="V1134" s="648"/>
      <c r="W1134" s="746"/>
    </row>
    <row r="1135" spans="2:23" ht="13.5" customHeight="1" x14ac:dyDescent="0.25">
      <c r="B1135" s="401"/>
      <c r="D1135" s="416">
        <f t="shared" si="81"/>
        <v>1126</v>
      </c>
      <c r="E1135" s="534"/>
      <c r="F1135" s="534"/>
      <c r="G1135" s="534"/>
      <c r="H1135" s="479"/>
      <c r="I1135" s="479"/>
      <c r="J1135" s="479"/>
      <c r="K1135" s="474"/>
      <c r="L1135" s="899"/>
      <c r="M1135" s="272"/>
      <c r="N1135" s="826" t="str">
        <f t="shared" si="80"/>
        <v/>
      </c>
      <c r="O1135" s="458"/>
      <c r="P1135" s="534"/>
      <c r="Q1135" s="479"/>
      <c r="R1135" s="584"/>
      <c r="S1135" s="585" t="str">
        <f t="shared" si="82"/>
        <v/>
      </c>
      <c r="T1135" s="586"/>
      <c r="U1135" s="587" t="str">
        <f t="shared" si="83"/>
        <v/>
      </c>
      <c r="V1135" s="648"/>
      <c r="W1135" s="746"/>
    </row>
    <row r="1136" spans="2:23" ht="13.5" customHeight="1" x14ac:dyDescent="0.25">
      <c r="B1136" s="401"/>
      <c r="D1136" s="416">
        <f t="shared" si="81"/>
        <v>1127</v>
      </c>
      <c r="E1136" s="534"/>
      <c r="F1136" s="534"/>
      <c r="G1136" s="534"/>
      <c r="H1136" s="479"/>
      <c r="I1136" s="479"/>
      <c r="J1136" s="479"/>
      <c r="K1136" s="474"/>
      <c r="L1136" s="899"/>
      <c r="M1136" s="272"/>
      <c r="N1136" s="826" t="str">
        <f t="shared" si="80"/>
        <v/>
      </c>
      <c r="O1136" s="458"/>
      <c r="P1136" s="534"/>
      <c r="Q1136" s="479"/>
      <c r="R1136" s="584"/>
      <c r="S1136" s="585" t="str">
        <f t="shared" si="82"/>
        <v/>
      </c>
      <c r="T1136" s="586"/>
      <c r="U1136" s="587" t="str">
        <f t="shared" si="83"/>
        <v/>
      </c>
      <c r="V1136" s="648"/>
      <c r="W1136" s="746"/>
    </row>
    <row r="1137" spans="2:38" ht="13.5" customHeight="1" x14ac:dyDescent="0.25">
      <c r="B1137" s="401"/>
      <c r="D1137" s="416">
        <f t="shared" si="81"/>
        <v>1128</v>
      </c>
      <c r="E1137" s="534"/>
      <c r="F1137" s="534"/>
      <c r="G1137" s="534"/>
      <c r="H1137" s="479"/>
      <c r="I1137" s="479"/>
      <c r="J1137" s="479"/>
      <c r="K1137" s="474"/>
      <c r="L1137" s="899"/>
      <c r="M1137" s="272"/>
      <c r="N1137" s="826" t="str">
        <f t="shared" si="80"/>
        <v/>
      </c>
      <c r="O1137" s="458"/>
      <c r="P1137" s="534"/>
      <c r="Q1137" s="479"/>
      <c r="R1137" s="584"/>
      <c r="S1137" s="585" t="str">
        <f t="shared" si="82"/>
        <v/>
      </c>
      <c r="T1137" s="586"/>
      <c r="U1137" s="587" t="str">
        <f t="shared" si="83"/>
        <v/>
      </c>
      <c r="V1137" s="648"/>
      <c r="W1137" s="746"/>
    </row>
    <row r="1138" spans="2:38" ht="13.5" customHeight="1" x14ac:dyDescent="0.25">
      <c r="B1138" s="401"/>
      <c r="D1138" s="416">
        <f t="shared" si="81"/>
        <v>1129</v>
      </c>
      <c r="E1138" s="534"/>
      <c r="F1138" s="534"/>
      <c r="G1138" s="534"/>
      <c r="H1138" s="479"/>
      <c r="I1138" s="479"/>
      <c r="J1138" s="479"/>
      <c r="K1138" s="474"/>
      <c r="L1138" s="899"/>
      <c r="M1138" s="272"/>
      <c r="N1138" s="826" t="str">
        <f t="shared" si="80"/>
        <v/>
      </c>
      <c r="O1138" s="458"/>
      <c r="P1138" s="534"/>
      <c r="Q1138" s="479"/>
      <c r="R1138" s="584"/>
      <c r="S1138" s="585" t="str">
        <f t="shared" si="82"/>
        <v/>
      </c>
      <c r="T1138" s="586"/>
      <c r="U1138" s="587" t="str">
        <f t="shared" si="83"/>
        <v/>
      </c>
      <c r="V1138" s="648"/>
      <c r="W1138" s="746"/>
    </row>
    <row r="1139" spans="2:38" ht="13.5" customHeight="1" x14ac:dyDescent="0.25">
      <c r="B1139" s="401"/>
      <c r="D1139" s="416">
        <f t="shared" si="81"/>
        <v>1130</v>
      </c>
      <c r="E1139" s="534"/>
      <c r="F1139" s="534"/>
      <c r="G1139" s="534"/>
      <c r="H1139" s="479"/>
      <c r="I1139" s="479"/>
      <c r="J1139" s="479"/>
      <c r="K1139" s="474"/>
      <c r="L1139" s="899"/>
      <c r="M1139" s="272"/>
      <c r="N1139" s="826" t="str">
        <f t="shared" si="80"/>
        <v/>
      </c>
      <c r="O1139" s="458"/>
      <c r="P1139" s="534"/>
      <c r="Q1139" s="479"/>
      <c r="R1139" s="584"/>
      <c r="S1139" s="585" t="str">
        <f t="shared" si="82"/>
        <v/>
      </c>
      <c r="T1139" s="586"/>
      <c r="U1139" s="587" t="str">
        <f t="shared" si="83"/>
        <v/>
      </c>
      <c r="V1139" s="648"/>
      <c r="W1139" s="746"/>
    </row>
    <row r="1140" spans="2:38" ht="13.5" customHeight="1" x14ac:dyDescent="0.25">
      <c r="B1140" s="401"/>
      <c r="D1140" s="416">
        <f t="shared" si="81"/>
        <v>1131</v>
      </c>
      <c r="E1140" s="534"/>
      <c r="F1140" s="534"/>
      <c r="G1140" s="534"/>
      <c r="H1140" s="479"/>
      <c r="I1140" s="479"/>
      <c r="J1140" s="479"/>
      <c r="K1140" s="474"/>
      <c r="L1140" s="899"/>
      <c r="M1140" s="272"/>
      <c r="N1140" s="826" t="str">
        <f t="shared" si="80"/>
        <v/>
      </c>
      <c r="O1140" s="458"/>
      <c r="P1140" s="534"/>
      <c r="Q1140" s="479"/>
      <c r="R1140" s="584"/>
      <c r="S1140" s="585" t="str">
        <f t="shared" si="82"/>
        <v/>
      </c>
      <c r="T1140" s="586"/>
      <c r="U1140" s="587" t="str">
        <f t="shared" si="83"/>
        <v/>
      </c>
      <c r="V1140" s="648"/>
      <c r="W1140" s="746"/>
    </row>
    <row r="1141" spans="2:38" ht="13.5" customHeight="1" x14ac:dyDescent="0.25">
      <c r="B1141" s="401"/>
      <c r="D1141" s="416">
        <f t="shared" si="81"/>
        <v>1132</v>
      </c>
      <c r="E1141" s="534"/>
      <c r="F1141" s="534"/>
      <c r="G1141" s="534"/>
      <c r="H1141" s="479"/>
      <c r="I1141" s="479"/>
      <c r="J1141" s="479"/>
      <c r="K1141" s="474"/>
      <c r="L1141" s="899"/>
      <c r="M1141" s="272"/>
      <c r="N1141" s="826" t="str">
        <f t="shared" si="80"/>
        <v/>
      </c>
      <c r="O1141" s="458"/>
      <c r="P1141" s="534"/>
      <c r="Q1141" s="479"/>
      <c r="R1141" s="584"/>
      <c r="S1141" s="585" t="str">
        <f t="shared" si="82"/>
        <v/>
      </c>
      <c r="T1141" s="586"/>
      <c r="U1141" s="587" t="str">
        <f t="shared" si="83"/>
        <v/>
      </c>
      <c r="V1141" s="648"/>
      <c r="W1141" s="746"/>
    </row>
    <row r="1142" spans="2:38" ht="13.5" customHeight="1" x14ac:dyDescent="0.25">
      <c r="B1142" s="401"/>
      <c r="D1142" s="416">
        <f t="shared" si="81"/>
        <v>1133</v>
      </c>
      <c r="E1142" s="534"/>
      <c r="F1142" s="534"/>
      <c r="G1142" s="534"/>
      <c r="H1142" s="479"/>
      <c r="I1142" s="479"/>
      <c r="J1142" s="479"/>
      <c r="K1142" s="474"/>
      <c r="L1142" s="899"/>
      <c r="M1142" s="272"/>
      <c r="N1142" s="826" t="str">
        <f t="shared" si="80"/>
        <v/>
      </c>
      <c r="O1142" s="458"/>
      <c r="P1142" s="534"/>
      <c r="Q1142" s="479"/>
      <c r="R1142" s="584"/>
      <c r="S1142" s="585" t="str">
        <f t="shared" si="82"/>
        <v/>
      </c>
      <c r="T1142" s="586"/>
      <c r="U1142" s="587" t="str">
        <f t="shared" si="83"/>
        <v/>
      </c>
      <c r="V1142" s="648"/>
      <c r="W1142" s="746"/>
    </row>
    <row r="1143" spans="2:38" ht="13.5" customHeight="1" x14ac:dyDescent="0.25">
      <c r="B1143" s="401"/>
      <c r="D1143" s="416">
        <f t="shared" si="81"/>
        <v>1134</v>
      </c>
      <c r="E1143" s="534"/>
      <c r="F1143" s="534"/>
      <c r="G1143" s="534"/>
      <c r="H1143" s="479"/>
      <c r="I1143" s="479"/>
      <c r="J1143" s="479"/>
      <c r="K1143" s="474"/>
      <c r="L1143" s="899"/>
      <c r="M1143" s="272"/>
      <c r="N1143" s="826" t="str">
        <f t="shared" si="80"/>
        <v/>
      </c>
      <c r="O1143" s="458"/>
      <c r="P1143" s="534"/>
      <c r="Q1143" s="479"/>
      <c r="R1143" s="584"/>
      <c r="S1143" s="585" t="str">
        <f t="shared" si="82"/>
        <v/>
      </c>
      <c r="T1143" s="586"/>
      <c r="U1143" s="587" t="str">
        <f t="shared" si="83"/>
        <v/>
      </c>
      <c r="V1143" s="648"/>
      <c r="W1143" s="746"/>
    </row>
    <row r="1144" spans="2:38" ht="13.5" customHeight="1" x14ac:dyDescent="0.25">
      <c r="B1144" s="401"/>
      <c r="D1144" s="416">
        <f t="shared" si="81"/>
        <v>1135</v>
      </c>
      <c r="E1144" s="534"/>
      <c r="F1144" s="534"/>
      <c r="G1144" s="534"/>
      <c r="H1144" s="479"/>
      <c r="I1144" s="479"/>
      <c r="J1144" s="479"/>
      <c r="K1144" s="474"/>
      <c r="L1144" s="899"/>
      <c r="M1144" s="272"/>
      <c r="N1144" s="826" t="str">
        <f t="shared" si="80"/>
        <v/>
      </c>
      <c r="O1144" s="458"/>
      <c r="P1144" s="534"/>
      <c r="Q1144" s="479"/>
      <c r="R1144" s="584"/>
      <c r="S1144" s="585" t="str">
        <f t="shared" si="82"/>
        <v/>
      </c>
      <c r="T1144" s="586"/>
      <c r="U1144" s="587" t="str">
        <f t="shared" si="83"/>
        <v/>
      </c>
      <c r="V1144" s="648"/>
      <c r="W1144" s="746"/>
    </row>
    <row r="1145" spans="2:38" ht="13.5" customHeight="1" x14ac:dyDescent="0.25">
      <c r="B1145" s="401"/>
      <c r="D1145" s="416">
        <f t="shared" si="81"/>
        <v>1136</v>
      </c>
      <c r="E1145" s="534"/>
      <c r="F1145" s="534"/>
      <c r="G1145" s="534"/>
      <c r="H1145" s="479"/>
      <c r="I1145" s="479"/>
      <c r="J1145" s="479"/>
      <c r="K1145" s="474"/>
      <c r="L1145" s="899"/>
      <c r="M1145" s="272"/>
      <c r="N1145" s="826" t="str">
        <f t="shared" si="80"/>
        <v/>
      </c>
      <c r="O1145" s="458"/>
      <c r="P1145" s="534"/>
      <c r="Q1145" s="479"/>
      <c r="R1145" s="584"/>
      <c r="S1145" s="585" t="str">
        <f t="shared" si="82"/>
        <v/>
      </c>
      <c r="T1145" s="586"/>
      <c r="U1145" s="587" t="str">
        <f t="shared" si="83"/>
        <v/>
      </c>
      <c r="V1145" s="648"/>
      <c r="W1145" s="746"/>
    </row>
    <row r="1146" spans="2:38" ht="13.5" customHeight="1" x14ac:dyDescent="0.25">
      <c r="B1146" s="401"/>
      <c r="D1146" s="416">
        <f t="shared" si="81"/>
        <v>1137</v>
      </c>
      <c r="E1146" s="534"/>
      <c r="F1146" s="534"/>
      <c r="G1146" s="534"/>
      <c r="H1146" s="479"/>
      <c r="I1146" s="479"/>
      <c r="J1146" s="479"/>
      <c r="K1146" s="474"/>
      <c r="L1146" s="899"/>
      <c r="M1146" s="272"/>
      <c r="N1146" s="826" t="str">
        <f t="shared" si="80"/>
        <v/>
      </c>
      <c r="O1146" s="458"/>
      <c r="P1146" s="534"/>
      <c r="Q1146" s="479"/>
      <c r="R1146" s="584"/>
      <c r="S1146" s="585" t="str">
        <f t="shared" si="82"/>
        <v/>
      </c>
      <c r="T1146" s="586"/>
      <c r="U1146" s="587" t="str">
        <f t="shared" si="83"/>
        <v/>
      </c>
      <c r="V1146" s="648"/>
      <c r="W1146" s="746"/>
    </row>
    <row r="1147" spans="2:38" ht="13.5" customHeight="1" x14ac:dyDescent="0.25">
      <c r="B1147" s="401"/>
      <c r="D1147" s="416">
        <f t="shared" si="81"/>
        <v>1138</v>
      </c>
      <c r="E1147" s="534"/>
      <c r="F1147" s="534"/>
      <c r="G1147" s="534"/>
      <c r="H1147" s="479"/>
      <c r="I1147" s="479"/>
      <c r="J1147" s="479"/>
      <c r="K1147" s="474"/>
      <c r="L1147" s="899"/>
      <c r="M1147" s="272"/>
      <c r="N1147" s="826" t="str">
        <f t="shared" si="80"/>
        <v/>
      </c>
      <c r="O1147" s="458"/>
      <c r="P1147" s="534"/>
      <c r="Q1147" s="479"/>
      <c r="R1147" s="584"/>
      <c r="S1147" s="585" t="str">
        <f t="shared" si="82"/>
        <v/>
      </c>
      <c r="T1147" s="586"/>
      <c r="U1147" s="587" t="str">
        <f t="shared" si="83"/>
        <v/>
      </c>
      <c r="V1147" s="648"/>
      <c r="W1147" s="746"/>
    </row>
    <row r="1148" spans="2:38" ht="13.5" customHeight="1" x14ac:dyDescent="0.25">
      <c r="B1148" s="401"/>
      <c r="D1148" s="416">
        <f t="shared" si="81"/>
        <v>1139</v>
      </c>
      <c r="E1148" s="534"/>
      <c r="F1148" s="534"/>
      <c r="G1148" s="534"/>
      <c r="H1148" s="479"/>
      <c r="I1148" s="479"/>
      <c r="J1148" s="479"/>
      <c r="K1148" s="474"/>
      <c r="L1148" s="899"/>
      <c r="M1148" s="272"/>
      <c r="N1148" s="826" t="str">
        <f t="shared" si="80"/>
        <v/>
      </c>
      <c r="O1148" s="458"/>
      <c r="P1148" s="534"/>
      <c r="Q1148" s="479"/>
      <c r="R1148" s="584"/>
      <c r="S1148" s="585" t="str">
        <f t="shared" si="82"/>
        <v/>
      </c>
      <c r="T1148" s="586"/>
      <c r="U1148" s="587" t="str">
        <f t="shared" si="83"/>
        <v/>
      </c>
      <c r="V1148" s="648"/>
      <c r="W1148" s="746"/>
    </row>
    <row r="1149" spans="2:38" ht="13.5" customHeight="1" x14ac:dyDescent="0.25">
      <c r="B1149" s="401"/>
      <c r="D1149" s="416">
        <f t="shared" si="81"/>
        <v>1140</v>
      </c>
      <c r="E1149" s="534"/>
      <c r="F1149" s="534"/>
      <c r="G1149" s="534"/>
      <c r="H1149" s="479"/>
      <c r="I1149" s="479"/>
      <c r="J1149" s="479"/>
      <c r="K1149" s="474"/>
      <c r="L1149" s="899"/>
      <c r="M1149" s="272"/>
      <c r="N1149" s="826" t="str">
        <f t="shared" si="80"/>
        <v/>
      </c>
      <c r="O1149" s="458"/>
      <c r="P1149" s="534"/>
      <c r="Q1149" s="479"/>
      <c r="R1149" s="584"/>
      <c r="S1149" s="585" t="str">
        <f t="shared" si="82"/>
        <v/>
      </c>
      <c r="T1149" s="586"/>
      <c r="U1149" s="587" t="str">
        <f t="shared" si="83"/>
        <v/>
      </c>
      <c r="V1149" s="648"/>
      <c r="W1149" s="746"/>
    </row>
    <row r="1150" spans="2:38" ht="13.5" customHeight="1" x14ac:dyDescent="0.25">
      <c r="B1150" s="401"/>
      <c r="D1150" s="416">
        <f>D1149+1</f>
        <v>1141</v>
      </c>
      <c r="E1150" s="534"/>
      <c r="F1150" s="534"/>
      <c r="G1150" s="534"/>
      <c r="H1150" s="479"/>
      <c r="I1150" s="479"/>
      <c r="J1150" s="479"/>
      <c r="K1150" s="474"/>
      <c r="L1150" s="899"/>
      <c r="M1150" s="272"/>
      <c r="N1150" s="826" t="str">
        <f t="shared" si="80"/>
        <v/>
      </c>
      <c r="O1150" s="458"/>
      <c r="P1150" s="534"/>
      <c r="Q1150" s="479"/>
      <c r="R1150" s="584"/>
      <c r="S1150" s="585" t="str">
        <f t="shared" si="82"/>
        <v/>
      </c>
      <c r="T1150" s="586"/>
      <c r="U1150" s="587" t="str">
        <f t="shared" si="83"/>
        <v/>
      </c>
      <c r="V1150" s="648"/>
      <c r="W1150" s="746"/>
      <c r="AL1150" s="562"/>
    </row>
    <row r="1151" spans="2:38" ht="13.5" customHeight="1" x14ac:dyDescent="0.25">
      <c r="B1151" s="401"/>
      <c r="D1151" s="416">
        <f t="shared" ref="D1151:D1179" si="84">D1150+1</f>
        <v>1142</v>
      </c>
      <c r="E1151" s="534"/>
      <c r="F1151" s="534"/>
      <c r="G1151" s="534"/>
      <c r="H1151" s="479"/>
      <c r="I1151" s="479"/>
      <c r="J1151" s="479"/>
      <c r="K1151" s="474"/>
      <c r="L1151" s="899"/>
      <c r="M1151" s="272"/>
      <c r="N1151" s="826" t="str">
        <f t="shared" si="80"/>
        <v/>
      </c>
      <c r="O1151" s="458"/>
      <c r="P1151" s="534"/>
      <c r="Q1151" s="479"/>
      <c r="R1151" s="584"/>
      <c r="S1151" s="585" t="str">
        <f t="shared" si="82"/>
        <v/>
      </c>
      <c r="T1151" s="586"/>
      <c r="U1151" s="587" t="str">
        <f t="shared" si="83"/>
        <v/>
      </c>
      <c r="V1151" s="648"/>
      <c r="W1151" s="746"/>
    </row>
    <row r="1152" spans="2:38" ht="13.5" customHeight="1" x14ac:dyDescent="0.25">
      <c r="B1152" s="401"/>
      <c r="D1152" s="416">
        <f t="shared" si="84"/>
        <v>1143</v>
      </c>
      <c r="E1152" s="534"/>
      <c r="F1152" s="534"/>
      <c r="G1152" s="534"/>
      <c r="H1152" s="479"/>
      <c r="I1152" s="479"/>
      <c r="J1152" s="479"/>
      <c r="K1152" s="474"/>
      <c r="L1152" s="899"/>
      <c r="M1152" s="272"/>
      <c r="N1152" s="826" t="str">
        <f t="shared" si="80"/>
        <v/>
      </c>
      <c r="O1152" s="458"/>
      <c r="P1152" s="534"/>
      <c r="Q1152" s="479"/>
      <c r="R1152" s="584"/>
      <c r="S1152" s="585" t="str">
        <f t="shared" si="82"/>
        <v/>
      </c>
      <c r="T1152" s="586"/>
      <c r="U1152" s="587" t="str">
        <f t="shared" si="83"/>
        <v/>
      </c>
      <c r="V1152" s="648"/>
      <c r="W1152" s="746"/>
    </row>
    <row r="1153" spans="2:23" ht="13.5" customHeight="1" x14ac:dyDescent="0.25">
      <c r="B1153" s="401"/>
      <c r="D1153" s="416">
        <f t="shared" si="84"/>
        <v>1144</v>
      </c>
      <c r="E1153" s="534"/>
      <c r="F1153" s="534"/>
      <c r="G1153" s="534"/>
      <c r="H1153" s="479"/>
      <c r="I1153" s="479"/>
      <c r="J1153" s="479"/>
      <c r="K1153" s="474"/>
      <c r="L1153" s="899"/>
      <c r="M1153" s="272"/>
      <c r="N1153" s="826" t="str">
        <f t="shared" si="80"/>
        <v/>
      </c>
      <c r="O1153" s="458"/>
      <c r="P1153" s="534"/>
      <c r="Q1153" s="479"/>
      <c r="R1153" s="584"/>
      <c r="S1153" s="585" t="str">
        <f t="shared" si="82"/>
        <v/>
      </c>
      <c r="T1153" s="586"/>
      <c r="U1153" s="587" t="str">
        <f t="shared" si="83"/>
        <v/>
      </c>
      <c r="V1153" s="648"/>
      <c r="W1153" s="746"/>
    </row>
    <row r="1154" spans="2:23" ht="13.5" customHeight="1" x14ac:dyDescent="0.25">
      <c r="B1154" s="401"/>
      <c r="D1154" s="416">
        <f t="shared" si="84"/>
        <v>1145</v>
      </c>
      <c r="E1154" s="534"/>
      <c r="F1154" s="534"/>
      <c r="G1154" s="534"/>
      <c r="H1154" s="479"/>
      <c r="I1154" s="479"/>
      <c r="J1154" s="479"/>
      <c r="K1154" s="474"/>
      <c r="L1154" s="899"/>
      <c r="M1154" s="272"/>
      <c r="N1154" s="826" t="str">
        <f t="shared" si="80"/>
        <v/>
      </c>
      <c r="O1154" s="458"/>
      <c r="P1154" s="534"/>
      <c r="Q1154" s="479"/>
      <c r="R1154" s="584"/>
      <c r="S1154" s="585" t="str">
        <f t="shared" si="82"/>
        <v/>
      </c>
      <c r="T1154" s="586"/>
      <c r="U1154" s="587" t="str">
        <f t="shared" si="83"/>
        <v/>
      </c>
      <c r="V1154" s="648"/>
      <c r="W1154" s="746"/>
    </row>
    <row r="1155" spans="2:23" ht="13.5" customHeight="1" x14ac:dyDescent="0.25">
      <c r="B1155" s="401"/>
      <c r="D1155" s="416">
        <f t="shared" si="84"/>
        <v>1146</v>
      </c>
      <c r="E1155" s="534"/>
      <c r="F1155" s="534"/>
      <c r="G1155" s="534"/>
      <c r="H1155" s="479"/>
      <c r="I1155" s="479"/>
      <c r="J1155" s="479"/>
      <c r="K1155" s="474"/>
      <c r="L1155" s="899"/>
      <c r="M1155" s="272"/>
      <c r="N1155" s="826" t="str">
        <f t="shared" si="80"/>
        <v/>
      </c>
      <c r="O1155" s="458"/>
      <c r="P1155" s="534"/>
      <c r="Q1155" s="479"/>
      <c r="R1155" s="584"/>
      <c r="S1155" s="585" t="str">
        <f t="shared" si="82"/>
        <v/>
      </c>
      <c r="T1155" s="586"/>
      <c r="U1155" s="587" t="str">
        <f t="shared" si="83"/>
        <v/>
      </c>
      <c r="V1155" s="648"/>
      <c r="W1155" s="746"/>
    </row>
    <row r="1156" spans="2:23" ht="13.5" customHeight="1" x14ac:dyDescent="0.25">
      <c r="B1156" s="401"/>
      <c r="D1156" s="416">
        <f t="shared" si="84"/>
        <v>1147</v>
      </c>
      <c r="E1156" s="534"/>
      <c r="F1156" s="534"/>
      <c r="G1156" s="534"/>
      <c r="H1156" s="479"/>
      <c r="I1156" s="479"/>
      <c r="J1156" s="479"/>
      <c r="K1156" s="474"/>
      <c r="L1156" s="899"/>
      <c r="M1156" s="272"/>
      <c r="N1156" s="826" t="str">
        <f t="shared" si="80"/>
        <v/>
      </c>
      <c r="O1156" s="458"/>
      <c r="P1156" s="534"/>
      <c r="Q1156" s="479"/>
      <c r="R1156" s="584"/>
      <c r="S1156" s="585" t="str">
        <f t="shared" si="82"/>
        <v/>
      </c>
      <c r="T1156" s="586"/>
      <c r="U1156" s="587" t="str">
        <f t="shared" ref="U1156:U1187" si="85">IF(T1156="",S1156,T1156)</f>
        <v/>
      </c>
      <c r="V1156" s="648"/>
      <c r="W1156" s="746"/>
    </row>
    <row r="1157" spans="2:23" ht="13.5" customHeight="1" x14ac:dyDescent="0.25">
      <c r="B1157" s="401"/>
      <c r="D1157" s="416">
        <f t="shared" si="84"/>
        <v>1148</v>
      </c>
      <c r="E1157" s="534"/>
      <c r="F1157" s="534"/>
      <c r="G1157" s="534"/>
      <c r="H1157" s="479"/>
      <c r="I1157" s="479"/>
      <c r="J1157" s="479"/>
      <c r="K1157" s="474"/>
      <c r="L1157" s="899"/>
      <c r="M1157" s="272"/>
      <c r="N1157" s="826" t="str">
        <f t="shared" si="80"/>
        <v/>
      </c>
      <c r="O1157" s="458"/>
      <c r="P1157" s="534"/>
      <c r="Q1157" s="479"/>
      <c r="R1157" s="584"/>
      <c r="S1157" s="585" t="str">
        <f t="shared" si="82"/>
        <v/>
      </c>
      <c r="T1157" s="586"/>
      <c r="U1157" s="587" t="str">
        <f t="shared" si="85"/>
        <v/>
      </c>
      <c r="V1157" s="648"/>
      <c r="W1157" s="746"/>
    </row>
    <row r="1158" spans="2:23" ht="13.5" customHeight="1" x14ac:dyDescent="0.25">
      <c r="B1158" s="401"/>
      <c r="D1158" s="416">
        <f t="shared" si="84"/>
        <v>1149</v>
      </c>
      <c r="E1158" s="534"/>
      <c r="F1158" s="534"/>
      <c r="G1158" s="534"/>
      <c r="H1158" s="479"/>
      <c r="I1158" s="479"/>
      <c r="J1158" s="479"/>
      <c r="K1158" s="474"/>
      <c r="L1158" s="899"/>
      <c r="M1158" s="272"/>
      <c r="N1158" s="826" t="str">
        <f t="shared" si="80"/>
        <v/>
      </c>
      <c r="O1158" s="458"/>
      <c r="P1158" s="534"/>
      <c r="Q1158" s="479"/>
      <c r="R1158" s="584"/>
      <c r="S1158" s="585" t="str">
        <f t="shared" si="82"/>
        <v/>
      </c>
      <c r="T1158" s="586"/>
      <c r="U1158" s="587" t="str">
        <f t="shared" si="85"/>
        <v/>
      </c>
      <c r="V1158" s="648"/>
      <c r="W1158" s="746"/>
    </row>
    <row r="1159" spans="2:23" ht="13.5" customHeight="1" x14ac:dyDescent="0.25">
      <c r="B1159" s="401"/>
      <c r="D1159" s="416">
        <f t="shared" si="84"/>
        <v>1150</v>
      </c>
      <c r="E1159" s="534"/>
      <c r="F1159" s="534"/>
      <c r="G1159" s="534"/>
      <c r="H1159" s="479"/>
      <c r="I1159" s="479"/>
      <c r="J1159" s="479"/>
      <c r="K1159" s="474"/>
      <c r="L1159" s="899"/>
      <c r="M1159" s="272"/>
      <c r="N1159" s="826" t="str">
        <f t="shared" si="80"/>
        <v/>
      </c>
      <c r="O1159" s="458"/>
      <c r="P1159" s="534"/>
      <c r="Q1159" s="479"/>
      <c r="R1159" s="584"/>
      <c r="S1159" s="585" t="str">
        <f t="shared" si="82"/>
        <v/>
      </c>
      <c r="T1159" s="586"/>
      <c r="U1159" s="587" t="str">
        <f t="shared" si="85"/>
        <v/>
      </c>
      <c r="V1159" s="648"/>
      <c r="W1159" s="746"/>
    </row>
    <row r="1160" spans="2:23" ht="13.5" customHeight="1" x14ac:dyDescent="0.25">
      <c r="B1160" s="401"/>
      <c r="D1160" s="416">
        <f t="shared" si="84"/>
        <v>1151</v>
      </c>
      <c r="E1160" s="534"/>
      <c r="F1160" s="534"/>
      <c r="G1160" s="534"/>
      <c r="H1160" s="479"/>
      <c r="I1160" s="479"/>
      <c r="J1160" s="479"/>
      <c r="K1160" s="474"/>
      <c r="L1160" s="899"/>
      <c r="M1160" s="272"/>
      <c r="N1160" s="826" t="str">
        <f t="shared" si="80"/>
        <v/>
      </c>
      <c r="O1160" s="458"/>
      <c r="P1160" s="903"/>
      <c r="Q1160" s="479"/>
      <c r="R1160" s="584"/>
      <c r="S1160" s="585" t="str">
        <f t="shared" si="82"/>
        <v/>
      </c>
      <c r="T1160" s="586"/>
      <c r="U1160" s="587" t="str">
        <f t="shared" si="85"/>
        <v/>
      </c>
      <c r="V1160" s="648"/>
      <c r="W1160" s="746"/>
    </row>
    <row r="1161" spans="2:23" ht="13.5" customHeight="1" x14ac:dyDescent="0.25">
      <c r="B1161" s="401"/>
      <c r="D1161" s="416">
        <f t="shared" si="84"/>
        <v>1152</v>
      </c>
      <c r="E1161" s="534"/>
      <c r="F1161" s="534"/>
      <c r="G1161" s="534"/>
      <c r="H1161" s="479"/>
      <c r="I1161" s="479"/>
      <c r="J1161" s="479"/>
      <c r="K1161" s="474"/>
      <c r="L1161" s="899"/>
      <c r="M1161" s="272"/>
      <c r="N1161" s="826" t="str">
        <f t="shared" si="80"/>
        <v/>
      </c>
      <c r="O1161" s="458"/>
      <c r="P1161" s="534"/>
      <c r="Q1161" s="479"/>
      <c r="R1161" s="584"/>
      <c r="S1161" s="585" t="str">
        <f t="shared" si="82"/>
        <v/>
      </c>
      <c r="T1161" s="586"/>
      <c r="U1161" s="587" t="str">
        <f t="shared" si="85"/>
        <v/>
      </c>
      <c r="V1161" s="648"/>
      <c r="W1161" s="746"/>
    </row>
    <row r="1162" spans="2:23" ht="13.5" customHeight="1" x14ac:dyDescent="0.25">
      <c r="B1162" s="401"/>
      <c r="D1162" s="416">
        <f t="shared" si="84"/>
        <v>1153</v>
      </c>
      <c r="E1162" s="534"/>
      <c r="F1162" s="534"/>
      <c r="G1162" s="534"/>
      <c r="H1162" s="479"/>
      <c r="I1162" s="479"/>
      <c r="J1162" s="479"/>
      <c r="K1162" s="474"/>
      <c r="L1162" s="899"/>
      <c r="M1162" s="272"/>
      <c r="N1162" s="826" t="str">
        <f t="shared" si="80"/>
        <v/>
      </c>
      <c r="O1162" s="458"/>
      <c r="P1162" s="534"/>
      <c r="Q1162" s="479"/>
      <c r="R1162" s="584"/>
      <c r="S1162" s="585" t="str">
        <f t="shared" si="82"/>
        <v/>
      </c>
      <c r="T1162" s="586"/>
      <c r="U1162" s="587" t="str">
        <f t="shared" si="85"/>
        <v/>
      </c>
      <c r="V1162" s="648"/>
      <c r="W1162" s="746"/>
    </row>
    <row r="1163" spans="2:23" ht="13.5" customHeight="1" x14ac:dyDescent="0.25">
      <c r="B1163" s="401"/>
      <c r="D1163" s="416">
        <f t="shared" si="84"/>
        <v>1154</v>
      </c>
      <c r="E1163" s="534"/>
      <c r="F1163" s="534"/>
      <c r="G1163" s="534"/>
      <c r="H1163" s="479"/>
      <c r="I1163" s="479"/>
      <c r="J1163" s="479"/>
      <c r="K1163" s="474"/>
      <c r="L1163" s="899"/>
      <c r="M1163" s="272"/>
      <c r="N1163" s="826" t="str">
        <f t="shared" ref="N1163:N1226" si="86">IF(M1163="","",IF(HLOOKUP(M1163,$AA$4:$AO$6,$Z$6+1,FALSE)&lt;0.8,0,HLOOKUP(M1163,$AA$4:$AO$6,$Z$6+1,FALSE)))</f>
        <v/>
      </c>
      <c r="O1163" s="458"/>
      <c r="P1163" s="534"/>
      <c r="Q1163" s="479"/>
      <c r="R1163" s="584"/>
      <c r="S1163" s="585" t="str">
        <f t="shared" si="82"/>
        <v/>
      </c>
      <c r="T1163" s="586"/>
      <c r="U1163" s="587" t="str">
        <f t="shared" si="85"/>
        <v/>
      </c>
      <c r="V1163" s="648"/>
      <c r="W1163" s="746"/>
    </row>
    <row r="1164" spans="2:23" ht="13.5" customHeight="1" x14ac:dyDescent="0.25">
      <c r="B1164" s="401"/>
      <c r="D1164" s="416">
        <f t="shared" si="84"/>
        <v>1155</v>
      </c>
      <c r="E1164" s="534"/>
      <c r="F1164" s="534"/>
      <c r="G1164" s="534"/>
      <c r="H1164" s="479"/>
      <c r="I1164" s="479"/>
      <c r="J1164" s="479"/>
      <c r="K1164" s="474"/>
      <c r="L1164" s="899"/>
      <c r="M1164" s="272"/>
      <c r="N1164" s="826" t="str">
        <f t="shared" si="86"/>
        <v/>
      </c>
      <c r="O1164" s="458"/>
      <c r="P1164" s="534"/>
      <c r="Q1164" s="479"/>
      <c r="R1164" s="584"/>
      <c r="S1164" s="585" t="str">
        <f t="shared" si="82"/>
        <v/>
      </c>
      <c r="T1164" s="586"/>
      <c r="U1164" s="587" t="str">
        <f t="shared" si="85"/>
        <v/>
      </c>
      <c r="V1164" s="648"/>
      <c r="W1164" s="746"/>
    </row>
    <row r="1165" spans="2:23" ht="13.5" customHeight="1" x14ac:dyDescent="0.25">
      <c r="B1165" s="401"/>
      <c r="D1165" s="416">
        <f t="shared" si="84"/>
        <v>1156</v>
      </c>
      <c r="E1165" s="534"/>
      <c r="F1165" s="534"/>
      <c r="G1165" s="534"/>
      <c r="H1165" s="479"/>
      <c r="I1165" s="479"/>
      <c r="J1165" s="479"/>
      <c r="K1165" s="474"/>
      <c r="L1165" s="899"/>
      <c r="M1165" s="272"/>
      <c r="N1165" s="826" t="str">
        <f t="shared" si="86"/>
        <v/>
      </c>
      <c r="O1165" s="458"/>
      <c r="P1165" s="534"/>
      <c r="Q1165" s="479"/>
      <c r="R1165" s="584"/>
      <c r="S1165" s="585" t="str">
        <f t="shared" si="82"/>
        <v/>
      </c>
      <c r="T1165" s="586"/>
      <c r="U1165" s="587" t="str">
        <f t="shared" si="85"/>
        <v/>
      </c>
      <c r="V1165" s="648"/>
      <c r="W1165" s="746"/>
    </row>
    <row r="1166" spans="2:23" ht="13.5" customHeight="1" x14ac:dyDescent="0.25">
      <c r="B1166" s="401"/>
      <c r="D1166" s="416">
        <f t="shared" si="84"/>
        <v>1157</v>
      </c>
      <c r="E1166" s="534"/>
      <c r="F1166" s="534"/>
      <c r="G1166" s="534"/>
      <c r="H1166" s="479"/>
      <c r="I1166" s="479"/>
      <c r="J1166" s="479"/>
      <c r="K1166" s="474"/>
      <c r="L1166" s="899"/>
      <c r="M1166" s="272"/>
      <c r="N1166" s="826" t="str">
        <f t="shared" si="86"/>
        <v/>
      </c>
      <c r="O1166" s="458"/>
      <c r="P1166" s="534"/>
      <c r="Q1166" s="479"/>
      <c r="R1166" s="584"/>
      <c r="S1166" s="585" t="str">
        <f t="shared" si="82"/>
        <v/>
      </c>
      <c r="T1166" s="586"/>
      <c r="U1166" s="587" t="str">
        <f t="shared" si="85"/>
        <v/>
      </c>
      <c r="V1166" s="648"/>
      <c r="W1166" s="746"/>
    </row>
    <row r="1167" spans="2:23" ht="13.5" customHeight="1" x14ac:dyDescent="0.25">
      <c r="B1167" s="401"/>
      <c r="D1167" s="416">
        <f t="shared" si="84"/>
        <v>1158</v>
      </c>
      <c r="E1167" s="534"/>
      <c r="F1167" s="534"/>
      <c r="G1167" s="534"/>
      <c r="H1167" s="479"/>
      <c r="I1167" s="479"/>
      <c r="J1167" s="479"/>
      <c r="K1167" s="474"/>
      <c r="L1167" s="899"/>
      <c r="M1167" s="272"/>
      <c r="N1167" s="826" t="str">
        <f t="shared" si="86"/>
        <v/>
      </c>
      <c r="O1167" s="458"/>
      <c r="P1167" s="534"/>
      <c r="Q1167" s="479"/>
      <c r="R1167" s="584"/>
      <c r="S1167" s="585" t="str">
        <f t="shared" si="82"/>
        <v/>
      </c>
      <c r="T1167" s="586"/>
      <c r="U1167" s="587" t="str">
        <f t="shared" si="85"/>
        <v/>
      </c>
      <c r="V1167" s="648"/>
      <c r="W1167" s="746"/>
    </row>
    <row r="1168" spans="2:23" ht="13.5" customHeight="1" x14ac:dyDescent="0.25">
      <c r="B1168" s="401"/>
      <c r="D1168" s="416">
        <f t="shared" si="84"/>
        <v>1159</v>
      </c>
      <c r="E1168" s="534"/>
      <c r="F1168" s="534"/>
      <c r="G1168" s="534"/>
      <c r="H1168" s="479"/>
      <c r="I1168" s="479"/>
      <c r="J1168" s="479"/>
      <c r="K1168" s="474"/>
      <c r="L1168" s="899"/>
      <c r="M1168" s="272"/>
      <c r="N1168" s="826" t="str">
        <f t="shared" si="86"/>
        <v/>
      </c>
      <c r="O1168" s="458"/>
      <c r="P1168" s="534"/>
      <c r="Q1168" s="479"/>
      <c r="R1168" s="584"/>
      <c r="S1168" s="585" t="str">
        <f t="shared" si="82"/>
        <v/>
      </c>
      <c r="T1168" s="586"/>
      <c r="U1168" s="587" t="str">
        <f t="shared" si="85"/>
        <v/>
      </c>
      <c r="V1168" s="648"/>
      <c r="W1168" s="746"/>
    </row>
    <row r="1169" spans="2:38" ht="13.5" customHeight="1" x14ac:dyDescent="0.25">
      <c r="B1169" s="401"/>
      <c r="D1169" s="416">
        <f t="shared" si="84"/>
        <v>1160</v>
      </c>
      <c r="E1169" s="534"/>
      <c r="F1169" s="534"/>
      <c r="G1169" s="534"/>
      <c r="H1169" s="479"/>
      <c r="I1169" s="479"/>
      <c r="J1169" s="479"/>
      <c r="K1169" s="474"/>
      <c r="L1169" s="899"/>
      <c r="M1169" s="272"/>
      <c r="N1169" s="826" t="str">
        <f t="shared" si="86"/>
        <v/>
      </c>
      <c r="O1169" s="458"/>
      <c r="P1169" s="534"/>
      <c r="Q1169" s="479"/>
      <c r="R1169" s="584"/>
      <c r="S1169" s="585" t="str">
        <f t="shared" si="82"/>
        <v/>
      </c>
      <c r="T1169" s="586"/>
      <c r="U1169" s="587" t="str">
        <f t="shared" si="85"/>
        <v/>
      </c>
      <c r="V1169" s="648"/>
      <c r="W1169" s="746"/>
    </row>
    <row r="1170" spans="2:38" ht="13.5" customHeight="1" x14ac:dyDescent="0.25">
      <c r="B1170" s="401"/>
      <c r="D1170" s="416">
        <f t="shared" si="84"/>
        <v>1161</v>
      </c>
      <c r="E1170" s="534"/>
      <c r="F1170" s="534"/>
      <c r="G1170" s="534"/>
      <c r="H1170" s="479"/>
      <c r="I1170" s="479"/>
      <c r="J1170" s="479"/>
      <c r="K1170" s="474"/>
      <c r="L1170" s="899"/>
      <c r="M1170" s="272"/>
      <c r="N1170" s="826" t="str">
        <f t="shared" si="86"/>
        <v/>
      </c>
      <c r="O1170" s="458"/>
      <c r="P1170" s="534"/>
      <c r="Q1170" s="479"/>
      <c r="R1170" s="584"/>
      <c r="S1170" s="585" t="str">
        <f t="shared" si="82"/>
        <v/>
      </c>
      <c r="T1170" s="586"/>
      <c r="U1170" s="587" t="str">
        <f t="shared" si="85"/>
        <v/>
      </c>
      <c r="V1170" s="648"/>
      <c r="W1170" s="746"/>
    </row>
    <row r="1171" spans="2:38" ht="13.5" customHeight="1" x14ac:dyDescent="0.25">
      <c r="B1171" s="401"/>
      <c r="D1171" s="416">
        <f t="shared" si="84"/>
        <v>1162</v>
      </c>
      <c r="E1171" s="534"/>
      <c r="F1171" s="534"/>
      <c r="G1171" s="534"/>
      <c r="H1171" s="479"/>
      <c r="I1171" s="479"/>
      <c r="J1171" s="479"/>
      <c r="K1171" s="474"/>
      <c r="L1171" s="899"/>
      <c r="M1171" s="272"/>
      <c r="N1171" s="826" t="str">
        <f t="shared" si="86"/>
        <v/>
      </c>
      <c r="O1171" s="458"/>
      <c r="P1171" s="534"/>
      <c r="Q1171" s="479"/>
      <c r="R1171" s="584"/>
      <c r="S1171" s="585" t="str">
        <f t="shared" si="82"/>
        <v/>
      </c>
      <c r="T1171" s="586"/>
      <c r="U1171" s="587" t="str">
        <f t="shared" si="85"/>
        <v/>
      </c>
      <c r="V1171" s="648"/>
      <c r="W1171" s="746"/>
    </row>
    <row r="1172" spans="2:38" ht="13.5" customHeight="1" x14ac:dyDescent="0.25">
      <c r="B1172" s="401"/>
      <c r="D1172" s="416">
        <f t="shared" si="84"/>
        <v>1163</v>
      </c>
      <c r="E1172" s="534"/>
      <c r="F1172" s="534"/>
      <c r="G1172" s="534"/>
      <c r="H1172" s="479"/>
      <c r="I1172" s="479"/>
      <c r="J1172" s="479"/>
      <c r="K1172" s="474"/>
      <c r="L1172" s="899"/>
      <c r="M1172" s="272"/>
      <c r="N1172" s="826" t="str">
        <f t="shared" si="86"/>
        <v/>
      </c>
      <c r="O1172" s="458"/>
      <c r="P1172" s="534"/>
      <c r="Q1172" s="479"/>
      <c r="R1172" s="584"/>
      <c r="S1172" s="585" t="str">
        <f t="shared" si="82"/>
        <v/>
      </c>
      <c r="T1172" s="586"/>
      <c r="U1172" s="587" t="str">
        <f t="shared" si="85"/>
        <v/>
      </c>
      <c r="V1172" s="648"/>
      <c r="W1172" s="746"/>
    </row>
    <row r="1173" spans="2:38" ht="13.5" customHeight="1" x14ac:dyDescent="0.25">
      <c r="B1173" s="401"/>
      <c r="D1173" s="416">
        <f t="shared" si="84"/>
        <v>1164</v>
      </c>
      <c r="E1173" s="534"/>
      <c r="F1173" s="534"/>
      <c r="G1173" s="534"/>
      <c r="H1173" s="479"/>
      <c r="I1173" s="479"/>
      <c r="J1173" s="479"/>
      <c r="K1173" s="474"/>
      <c r="L1173" s="899"/>
      <c r="M1173" s="272"/>
      <c r="N1173" s="826" t="str">
        <f t="shared" si="86"/>
        <v/>
      </c>
      <c r="O1173" s="458"/>
      <c r="P1173" s="534"/>
      <c r="Q1173" s="479"/>
      <c r="R1173" s="584"/>
      <c r="S1173" s="585" t="str">
        <f t="shared" si="82"/>
        <v/>
      </c>
      <c r="T1173" s="586"/>
      <c r="U1173" s="587" t="str">
        <f t="shared" si="85"/>
        <v/>
      </c>
      <c r="V1173" s="648"/>
      <c r="W1173" s="746"/>
    </row>
    <row r="1174" spans="2:38" ht="13.5" customHeight="1" x14ac:dyDescent="0.25">
      <c r="B1174" s="401"/>
      <c r="D1174" s="416">
        <f t="shared" si="84"/>
        <v>1165</v>
      </c>
      <c r="E1174" s="534"/>
      <c r="F1174" s="534"/>
      <c r="G1174" s="534"/>
      <c r="H1174" s="479"/>
      <c r="I1174" s="479"/>
      <c r="J1174" s="479"/>
      <c r="K1174" s="474"/>
      <c r="L1174" s="899"/>
      <c r="M1174" s="272"/>
      <c r="N1174" s="826" t="str">
        <f t="shared" si="86"/>
        <v/>
      </c>
      <c r="O1174" s="458"/>
      <c r="P1174" s="534"/>
      <c r="Q1174" s="479"/>
      <c r="R1174" s="584"/>
      <c r="S1174" s="585" t="str">
        <f t="shared" si="82"/>
        <v/>
      </c>
      <c r="T1174" s="586"/>
      <c r="U1174" s="587" t="str">
        <f t="shared" si="85"/>
        <v/>
      </c>
      <c r="V1174" s="648"/>
      <c r="W1174" s="746"/>
    </row>
    <row r="1175" spans="2:38" ht="13.5" customHeight="1" x14ac:dyDescent="0.25">
      <c r="B1175" s="401"/>
      <c r="D1175" s="416">
        <f t="shared" si="84"/>
        <v>1166</v>
      </c>
      <c r="E1175" s="534"/>
      <c r="F1175" s="534"/>
      <c r="G1175" s="534"/>
      <c r="H1175" s="479"/>
      <c r="I1175" s="479"/>
      <c r="J1175" s="479"/>
      <c r="K1175" s="474"/>
      <c r="L1175" s="899"/>
      <c r="M1175" s="272"/>
      <c r="N1175" s="826" t="str">
        <f t="shared" si="86"/>
        <v/>
      </c>
      <c r="O1175" s="458"/>
      <c r="P1175" s="534"/>
      <c r="Q1175" s="479"/>
      <c r="R1175" s="584"/>
      <c r="S1175" s="585" t="str">
        <f t="shared" si="82"/>
        <v/>
      </c>
      <c r="T1175" s="586"/>
      <c r="U1175" s="587" t="str">
        <f t="shared" si="85"/>
        <v/>
      </c>
      <c r="V1175" s="648"/>
      <c r="W1175" s="746"/>
    </row>
    <row r="1176" spans="2:38" ht="13.5" customHeight="1" x14ac:dyDescent="0.25">
      <c r="B1176" s="401"/>
      <c r="D1176" s="416">
        <f t="shared" si="84"/>
        <v>1167</v>
      </c>
      <c r="E1176" s="534"/>
      <c r="F1176" s="534"/>
      <c r="G1176" s="534"/>
      <c r="H1176" s="479"/>
      <c r="I1176" s="479"/>
      <c r="J1176" s="479"/>
      <c r="K1176" s="474"/>
      <c r="L1176" s="899"/>
      <c r="M1176" s="272"/>
      <c r="N1176" s="826" t="str">
        <f t="shared" si="86"/>
        <v/>
      </c>
      <c r="O1176" s="458"/>
      <c r="P1176" s="534"/>
      <c r="Q1176" s="479"/>
      <c r="R1176" s="584"/>
      <c r="S1176" s="585" t="str">
        <f t="shared" si="82"/>
        <v/>
      </c>
      <c r="T1176" s="586"/>
      <c r="U1176" s="587" t="str">
        <f t="shared" si="85"/>
        <v/>
      </c>
      <c r="V1176" s="648"/>
      <c r="W1176" s="746"/>
    </row>
    <row r="1177" spans="2:38" ht="13.5" customHeight="1" x14ac:dyDescent="0.25">
      <c r="B1177" s="401"/>
      <c r="D1177" s="416">
        <f t="shared" si="84"/>
        <v>1168</v>
      </c>
      <c r="E1177" s="534"/>
      <c r="F1177" s="534"/>
      <c r="G1177" s="534"/>
      <c r="H1177" s="479"/>
      <c r="I1177" s="479"/>
      <c r="J1177" s="479"/>
      <c r="K1177" s="474"/>
      <c r="L1177" s="899"/>
      <c r="M1177" s="272"/>
      <c r="N1177" s="826" t="str">
        <f t="shared" si="86"/>
        <v/>
      </c>
      <c r="O1177" s="458"/>
      <c r="P1177" s="534"/>
      <c r="Q1177" s="479"/>
      <c r="R1177" s="584"/>
      <c r="S1177" s="585" t="str">
        <f t="shared" si="82"/>
        <v/>
      </c>
      <c r="T1177" s="586"/>
      <c r="U1177" s="587" t="str">
        <f t="shared" si="85"/>
        <v/>
      </c>
      <c r="V1177" s="648"/>
      <c r="W1177" s="746"/>
    </row>
    <row r="1178" spans="2:38" ht="13.5" customHeight="1" x14ac:dyDescent="0.25">
      <c r="B1178" s="401"/>
      <c r="D1178" s="416">
        <f t="shared" si="84"/>
        <v>1169</v>
      </c>
      <c r="E1178" s="534"/>
      <c r="F1178" s="534"/>
      <c r="G1178" s="534"/>
      <c r="H1178" s="479"/>
      <c r="I1178" s="479"/>
      <c r="J1178" s="479"/>
      <c r="K1178" s="474"/>
      <c r="L1178" s="899"/>
      <c r="M1178" s="272"/>
      <c r="N1178" s="826" t="str">
        <f t="shared" si="86"/>
        <v/>
      </c>
      <c r="O1178" s="458"/>
      <c r="P1178" s="534"/>
      <c r="Q1178" s="479"/>
      <c r="R1178" s="584"/>
      <c r="S1178" s="585" t="str">
        <f t="shared" si="82"/>
        <v/>
      </c>
      <c r="T1178" s="586"/>
      <c r="U1178" s="587" t="str">
        <f t="shared" si="85"/>
        <v/>
      </c>
      <c r="V1178" s="648"/>
      <c r="W1178" s="746"/>
    </row>
    <row r="1179" spans="2:38" ht="13.5" customHeight="1" x14ac:dyDescent="0.25">
      <c r="B1179" s="401"/>
      <c r="D1179" s="416">
        <f t="shared" si="84"/>
        <v>1170</v>
      </c>
      <c r="E1179" s="534"/>
      <c r="F1179" s="534"/>
      <c r="G1179" s="534"/>
      <c r="H1179" s="479"/>
      <c r="I1179" s="479"/>
      <c r="J1179" s="479"/>
      <c r="K1179" s="474"/>
      <c r="L1179" s="899"/>
      <c r="M1179" s="272"/>
      <c r="N1179" s="826" t="str">
        <f t="shared" si="86"/>
        <v/>
      </c>
      <c r="O1179" s="458"/>
      <c r="P1179" s="534"/>
      <c r="Q1179" s="479"/>
      <c r="R1179" s="584"/>
      <c r="S1179" s="585" t="str">
        <f t="shared" si="82"/>
        <v/>
      </c>
      <c r="T1179" s="586"/>
      <c r="U1179" s="587" t="str">
        <f t="shared" si="85"/>
        <v/>
      </c>
      <c r="V1179" s="648"/>
      <c r="W1179" s="746"/>
    </row>
    <row r="1180" spans="2:38" ht="13.5" customHeight="1" x14ac:dyDescent="0.25">
      <c r="B1180" s="401"/>
      <c r="D1180" s="416">
        <f>D1179+1</f>
        <v>1171</v>
      </c>
      <c r="E1180" s="534"/>
      <c r="F1180" s="534"/>
      <c r="G1180" s="534"/>
      <c r="H1180" s="479"/>
      <c r="I1180" s="479"/>
      <c r="J1180" s="479"/>
      <c r="K1180" s="474"/>
      <c r="L1180" s="899"/>
      <c r="M1180" s="272"/>
      <c r="N1180" s="826" t="str">
        <f t="shared" si="86"/>
        <v/>
      </c>
      <c r="O1180" s="458"/>
      <c r="P1180" s="534"/>
      <c r="Q1180" s="479"/>
      <c r="R1180" s="584"/>
      <c r="S1180" s="585" t="str">
        <f t="shared" si="82"/>
        <v/>
      </c>
      <c r="T1180" s="586"/>
      <c r="U1180" s="587" t="str">
        <f t="shared" si="85"/>
        <v/>
      </c>
      <c r="V1180" s="648"/>
      <c r="W1180" s="746"/>
      <c r="AL1180" s="562"/>
    </row>
    <row r="1181" spans="2:38" ht="13.5" customHeight="1" x14ac:dyDescent="0.25">
      <c r="B1181" s="401"/>
      <c r="D1181" s="416">
        <f t="shared" ref="D1181:D1244" si="87">D1180+1</f>
        <v>1172</v>
      </c>
      <c r="E1181" s="534"/>
      <c r="F1181" s="534"/>
      <c r="G1181" s="534"/>
      <c r="H1181" s="479"/>
      <c r="I1181" s="479"/>
      <c r="J1181" s="479"/>
      <c r="K1181" s="474"/>
      <c r="L1181" s="899"/>
      <c r="M1181" s="272"/>
      <c r="N1181" s="826" t="str">
        <f t="shared" si="86"/>
        <v/>
      </c>
      <c r="O1181" s="458"/>
      <c r="P1181" s="534"/>
      <c r="Q1181" s="479"/>
      <c r="R1181" s="584"/>
      <c r="S1181" s="585" t="str">
        <f t="shared" si="82"/>
        <v/>
      </c>
      <c r="T1181" s="586"/>
      <c r="U1181" s="587" t="str">
        <f t="shared" si="85"/>
        <v/>
      </c>
      <c r="V1181" s="648"/>
      <c r="W1181" s="746"/>
    </row>
    <row r="1182" spans="2:38" ht="13.5" customHeight="1" x14ac:dyDescent="0.25">
      <c r="B1182" s="401"/>
      <c r="D1182" s="416">
        <f t="shared" si="87"/>
        <v>1173</v>
      </c>
      <c r="E1182" s="534"/>
      <c r="F1182" s="534"/>
      <c r="G1182" s="534"/>
      <c r="H1182" s="479"/>
      <c r="I1182" s="479"/>
      <c r="J1182" s="479"/>
      <c r="K1182" s="474"/>
      <c r="L1182" s="899"/>
      <c r="M1182" s="272"/>
      <c r="N1182" s="826" t="str">
        <f t="shared" si="86"/>
        <v/>
      </c>
      <c r="O1182" s="458"/>
      <c r="P1182" s="534"/>
      <c r="Q1182" s="479"/>
      <c r="R1182" s="584"/>
      <c r="S1182" s="585" t="str">
        <f t="shared" si="82"/>
        <v/>
      </c>
      <c r="T1182" s="586"/>
      <c r="U1182" s="587" t="str">
        <f t="shared" si="85"/>
        <v/>
      </c>
      <c r="V1182" s="648"/>
      <c r="W1182" s="746"/>
    </row>
    <row r="1183" spans="2:38" ht="13.5" customHeight="1" x14ac:dyDescent="0.25">
      <c r="B1183" s="401"/>
      <c r="D1183" s="416">
        <f t="shared" si="87"/>
        <v>1174</v>
      </c>
      <c r="E1183" s="534"/>
      <c r="F1183" s="534"/>
      <c r="G1183" s="534"/>
      <c r="H1183" s="479"/>
      <c r="I1183" s="479"/>
      <c r="J1183" s="479"/>
      <c r="K1183" s="474"/>
      <c r="L1183" s="899"/>
      <c r="M1183" s="272"/>
      <c r="N1183" s="826" t="str">
        <f t="shared" si="86"/>
        <v/>
      </c>
      <c r="O1183" s="458"/>
      <c r="P1183" s="534"/>
      <c r="Q1183" s="479"/>
      <c r="R1183" s="584"/>
      <c r="S1183" s="585" t="str">
        <f t="shared" si="82"/>
        <v/>
      </c>
      <c r="T1183" s="586"/>
      <c r="U1183" s="587" t="str">
        <f t="shared" si="85"/>
        <v/>
      </c>
      <c r="V1183" s="648"/>
      <c r="W1183" s="746"/>
    </row>
    <row r="1184" spans="2:38" ht="13.5" customHeight="1" x14ac:dyDescent="0.25">
      <c r="B1184" s="401"/>
      <c r="D1184" s="416">
        <f t="shared" si="87"/>
        <v>1175</v>
      </c>
      <c r="E1184" s="534"/>
      <c r="F1184" s="534"/>
      <c r="G1184" s="534"/>
      <c r="H1184" s="479"/>
      <c r="I1184" s="479"/>
      <c r="J1184" s="479"/>
      <c r="K1184" s="474"/>
      <c r="L1184" s="899"/>
      <c r="M1184" s="272"/>
      <c r="N1184" s="826" t="str">
        <f t="shared" si="86"/>
        <v/>
      </c>
      <c r="O1184" s="458"/>
      <c r="P1184" s="534"/>
      <c r="Q1184" s="479"/>
      <c r="R1184" s="584"/>
      <c r="S1184" s="585" t="str">
        <f t="shared" si="82"/>
        <v/>
      </c>
      <c r="T1184" s="586"/>
      <c r="U1184" s="587" t="str">
        <f t="shared" si="85"/>
        <v/>
      </c>
      <c r="V1184" s="648"/>
      <c r="W1184" s="746"/>
    </row>
    <row r="1185" spans="2:23" ht="13.5" customHeight="1" x14ac:dyDescent="0.25">
      <c r="B1185" s="401"/>
      <c r="D1185" s="416">
        <f t="shared" si="87"/>
        <v>1176</v>
      </c>
      <c r="E1185" s="534"/>
      <c r="F1185" s="534"/>
      <c r="G1185" s="534"/>
      <c r="H1185" s="479"/>
      <c r="I1185" s="479"/>
      <c r="J1185" s="479"/>
      <c r="K1185" s="474"/>
      <c r="L1185" s="899"/>
      <c r="M1185" s="272"/>
      <c r="N1185" s="826" t="str">
        <f t="shared" si="86"/>
        <v/>
      </c>
      <c r="O1185" s="458"/>
      <c r="P1185" s="534"/>
      <c r="Q1185" s="479"/>
      <c r="R1185" s="584"/>
      <c r="S1185" s="585" t="str">
        <f t="shared" si="82"/>
        <v/>
      </c>
      <c r="T1185" s="586"/>
      <c r="U1185" s="587" t="str">
        <f t="shared" si="85"/>
        <v/>
      </c>
      <c r="V1185" s="648"/>
      <c r="W1185" s="746"/>
    </row>
    <row r="1186" spans="2:23" ht="13.5" customHeight="1" x14ac:dyDescent="0.25">
      <c r="B1186" s="401"/>
      <c r="D1186" s="416">
        <f t="shared" si="87"/>
        <v>1177</v>
      </c>
      <c r="E1186" s="534"/>
      <c r="F1186" s="534"/>
      <c r="G1186" s="534"/>
      <c r="H1186" s="479"/>
      <c r="I1186" s="479"/>
      <c r="J1186" s="479"/>
      <c r="K1186" s="474"/>
      <c r="L1186" s="899"/>
      <c r="M1186" s="272"/>
      <c r="N1186" s="826" t="str">
        <f t="shared" si="86"/>
        <v/>
      </c>
      <c r="O1186" s="458"/>
      <c r="P1186" s="534"/>
      <c r="Q1186" s="479"/>
      <c r="R1186" s="584"/>
      <c r="S1186" s="585" t="str">
        <f t="shared" si="82"/>
        <v/>
      </c>
      <c r="T1186" s="586"/>
      <c r="U1186" s="587" t="str">
        <f t="shared" si="85"/>
        <v/>
      </c>
      <c r="V1186" s="648"/>
      <c r="W1186" s="746"/>
    </row>
    <row r="1187" spans="2:23" ht="13.5" customHeight="1" x14ac:dyDescent="0.25">
      <c r="B1187" s="401"/>
      <c r="D1187" s="416">
        <f t="shared" si="87"/>
        <v>1178</v>
      </c>
      <c r="E1187" s="534"/>
      <c r="F1187" s="534"/>
      <c r="G1187" s="534"/>
      <c r="H1187" s="479"/>
      <c r="I1187" s="479"/>
      <c r="J1187" s="479"/>
      <c r="K1187" s="474"/>
      <c r="L1187" s="899"/>
      <c r="M1187" s="272"/>
      <c r="N1187" s="826" t="str">
        <f t="shared" si="86"/>
        <v/>
      </c>
      <c r="O1187" s="458"/>
      <c r="P1187" s="534"/>
      <c r="Q1187" s="479"/>
      <c r="R1187" s="584"/>
      <c r="S1187" s="585" t="str">
        <f t="shared" si="82"/>
        <v/>
      </c>
      <c r="T1187" s="586"/>
      <c r="U1187" s="587" t="str">
        <f t="shared" si="85"/>
        <v/>
      </c>
      <c r="V1187" s="648"/>
      <c r="W1187" s="746"/>
    </row>
    <row r="1188" spans="2:23" ht="13.5" customHeight="1" x14ac:dyDescent="0.25">
      <c r="B1188" s="401"/>
      <c r="D1188" s="416">
        <f t="shared" si="87"/>
        <v>1179</v>
      </c>
      <c r="E1188" s="534"/>
      <c r="F1188" s="534"/>
      <c r="G1188" s="534"/>
      <c r="H1188" s="479"/>
      <c r="I1188" s="479"/>
      <c r="J1188" s="479"/>
      <c r="K1188" s="474"/>
      <c r="L1188" s="899"/>
      <c r="M1188" s="272"/>
      <c r="N1188" s="826" t="str">
        <f t="shared" si="86"/>
        <v/>
      </c>
      <c r="O1188" s="458"/>
      <c r="P1188" s="534"/>
      <c r="Q1188" s="479"/>
      <c r="R1188" s="584"/>
      <c r="S1188" s="585" t="str">
        <f t="shared" ref="S1188:S1251" si="88">IF(OR(M1188="",K1188=""),"",J1188*K1188/1000000*Q1188*R1188)</f>
        <v/>
      </c>
      <c r="T1188" s="586"/>
      <c r="U1188" s="587" t="str">
        <f t="shared" ref="U1188:U1219" si="89">IF(T1188="",S1188,T1188)</f>
        <v/>
      </c>
      <c r="V1188" s="648"/>
      <c r="W1188" s="746"/>
    </row>
    <row r="1189" spans="2:23" ht="13.5" customHeight="1" x14ac:dyDescent="0.25">
      <c r="B1189" s="401"/>
      <c r="D1189" s="416">
        <f t="shared" si="87"/>
        <v>1180</v>
      </c>
      <c r="E1189" s="534"/>
      <c r="F1189" s="534"/>
      <c r="G1189" s="534"/>
      <c r="H1189" s="479"/>
      <c r="I1189" s="479"/>
      <c r="J1189" s="479"/>
      <c r="K1189" s="474"/>
      <c r="L1189" s="899"/>
      <c r="M1189" s="272"/>
      <c r="N1189" s="826" t="str">
        <f t="shared" si="86"/>
        <v/>
      </c>
      <c r="O1189" s="458"/>
      <c r="P1189" s="534"/>
      <c r="Q1189" s="479"/>
      <c r="R1189" s="584"/>
      <c r="S1189" s="585" t="str">
        <f t="shared" si="88"/>
        <v/>
      </c>
      <c r="T1189" s="586"/>
      <c r="U1189" s="587" t="str">
        <f t="shared" si="89"/>
        <v/>
      </c>
      <c r="V1189" s="648"/>
      <c r="W1189" s="746"/>
    </row>
    <row r="1190" spans="2:23" ht="13.5" customHeight="1" x14ac:dyDescent="0.25">
      <c r="B1190" s="401"/>
      <c r="D1190" s="416">
        <f t="shared" si="87"/>
        <v>1181</v>
      </c>
      <c r="E1190" s="534"/>
      <c r="F1190" s="534"/>
      <c r="G1190" s="534"/>
      <c r="H1190" s="479"/>
      <c r="I1190" s="479"/>
      <c r="J1190" s="479"/>
      <c r="K1190" s="474"/>
      <c r="L1190" s="899"/>
      <c r="M1190" s="272"/>
      <c r="N1190" s="826" t="str">
        <f t="shared" si="86"/>
        <v/>
      </c>
      <c r="O1190" s="458"/>
      <c r="P1190" s="903"/>
      <c r="Q1190" s="479"/>
      <c r="R1190" s="584"/>
      <c r="S1190" s="585" t="str">
        <f t="shared" si="88"/>
        <v/>
      </c>
      <c r="T1190" s="586"/>
      <c r="U1190" s="587" t="str">
        <f t="shared" si="89"/>
        <v/>
      </c>
      <c r="V1190" s="648"/>
      <c r="W1190" s="746"/>
    </row>
    <row r="1191" spans="2:23" ht="13.5" customHeight="1" x14ac:dyDescent="0.25">
      <c r="B1191" s="401"/>
      <c r="D1191" s="416">
        <f t="shared" si="87"/>
        <v>1182</v>
      </c>
      <c r="E1191" s="534"/>
      <c r="F1191" s="534"/>
      <c r="G1191" s="534"/>
      <c r="H1191" s="479"/>
      <c r="I1191" s="479"/>
      <c r="J1191" s="479"/>
      <c r="K1191" s="474"/>
      <c r="L1191" s="899"/>
      <c r="M1191" s="272"/>
      <c r="N1191" s="826" t="str">
        <f t="shared" si="86"/>
        <v/>
      </c>
      <c r="O1191" s="458"/>
      <c r="P1191" s="534"/>
      <c r="Q1191" s="479"/>
      <c r="R1191" s="584"/>
      <c r="S1191" s="585" t="str">
        <f t="shared" si="88"/>
        <v/>
      </c>
      <c r="T1191" s="586"/>
      <c r="U1191" s="587" t="str">
        <f t="shared" si="89"/>
        <v/>
      </c>
      <c r="V1191" s="648"/>
      <c r="W1191" s="746"/>
    </row>
    <row r="1192" spans="2:23" ht="13.5" customHeight="1" x14ac:dyDescent="0.25">
      <c r="B1192" s="401"/>
      <c r="D1192" s="416">
        <f t="shared" si="87"/>
        <v>1183</v>
      </c>
      <c r="E1192" s="534"/>
      <c r="F1192" s="534"/>
      <c r="G1192" s="534"/>
      <c r="H1192" s="479"/>
      <c r="I1192" s="479"/>
      <c r="J1192" s="479"/>
      <c r="K1192" s="474"/>
      <c r="L1192" s="899"/>
      <c r="M1192" s="272"/>
      <c r="N1192" s="826" t="str">
        <f t="shared" si="86"/>
        <v/>
      </c>
      <c r="O1192" s="458"/>
      <c r="P1192" s="534"/>
      <c r="Q1192" s="479"/>
      <c r="R1192" s="584"/>
      <c r="S1192" s="585" t="str">
        <f t="shared" si="88"/>
        <v/>
      </c>
      <c r="T1192" s="586"/>
      <c r="U1192" s="587" t="str">
        <f t="shared" si="89"/>
        <v/>
      </c>
      <c r="V1192" s="648"/>
      <c r="W1192" s="746"/>
    </row>
    <row r="1193" spans="2:23" ht="13.5" customHeight="1" x14ac:dyDescent="0.25">
      <c r="B1193" s="401"/>
      <c r="D1193" s="416">
        <f t="shared" si="87"/>
        <v>1184</v>
      </c>
      <c r="E1193" s="534"/>
      <c r="F1193" s="534"/>
      <c r="G1193" s="534"/>
      <c r="H1193" s="479"/>
      <c r="I1193" s="479"/>
      <c r="J1193" s="479"/>
      <c r="K1193" s="474"/>
      <c r="L1193" s="899"/>
      <c r="M1193" s="272"/>
      <c r="N1193" s="826" t="str">
        <f t="shared" si="86"/>
        <v/>
      </c>
      <c r="O1193" s="458"/>
      <c r="P1193" s="534"/>
      <c r="Q1193" s="479"/>
      <c r="R1193" s="584"/>
      <c r="S1193" s="585" t="str">
        <f t="shared" si="88"/>
        <v/>
      </c>
      <c r="T1193" s="586"/>
      <c r="U1193" s="587" t="str">
        <f t="shared" si="89"/>
        <v/>
      </c>
      <c r="V1193" s="648"/>
      <c r="W1193" s="746"/>
    </row>
    <row r="1194" spans="2:23" ht="13.5" customHeight="1" x14ac:dyDescent="0.25">
      <c r="B1194" s="401"/>
      <c r="D1194" s="416">
        <f t="shared" si="87"/>
        <v>1185</v>
      </c>
      <c r="E1194" s="534"/>
      <c r="F1194" s="534"/>
      <c r="G1194" s="534"/>
      <c r="H1194" s="479"/>
      <c r="I1194" s="479"/>
      <c r="J1194" s="479"/>
      <c r="K1194" s="474"/>
      <c r="L1194" s="899"/>
      <c r="M1194" s="272"/>
      <c r="N1194" s="826" t="str">
        <f t="shared" si="86"/>
        <v/>
      </c>
      <c r="O1194" s="458"/>
      <c r="P1194" s="534"/>
      <c r="Q1194" s="479"/>
      <c r="R1194" s="584"/>
      <c r="S1194" s="585" t="str">
        <f t="shared" si="88"/>
        <v/>
      </c>
      <c r="T1194" s="586"/>
      <c r="U1194" s="587" t="str">
        <f t="shared" si="89"/>
        <v/>
      </c>
      <c r="V1194" s="648"/>
      <c r="W1194" s="746"/>
    </row>
    <row r="1195" spans="2:23" ht="13.5" customHeight="1" x14ac:dyDescent="0.25">
      <c r="B1195" s="401"/>
      <c r="D1195" s="416">
        <f t="shared" si="87"/>
        <v>1186</v>
      </c>
      <c r="E1195" s="534"/>
      <c r="F1195" s="534"/>
      <c r="G1195" s="534"/>
      <c r="H1195" s="479"/>
      <c r="I1195" s="479"/>
      <c r="J1195" s="479"/>
      <c r="K1195" s="474"/>
      <c r="L1195" s="899"/>
      <c r="M1195" s="272"/>
      <c r="N1195" s="826" t="str">
        <f t="shared" si="86"/>
        <v/>
      </c>
      <c r="O1195" s="458"/>
      <c r="P1195" s="534"/>
      <c r="Q1195" s="479"/>
      <c r="R1195" s="584"/>
      <c r="S1195" s="585" t="str">
        <f t="shared" si="88"/>
        <v/>
      </c>
      <c r="T1195" s="586"/>
      <c r="U1195" s="587" t="str">
        <f t="shared" si="89"/>
        <v/>
      </c>
      <c r="V1195" s="648"/>
      <c r="W1195" s="746"/>
    </row>
    <row r="1196" spans="2:23" ht="13.5" customHeight="1" x14ac:dyDescent="0.25">
      <c r="B1196" s="401"/>
      <c r="D1196" s="416">
        <f t="shared" si="87"/>
        <v>1187</v>
      </c>
      <c r="E1196" s="534"/>
      <c r="F1196" s="534"/>
      <c r="G1196" s="534"/>
      <c r="H1196" s="479"/>
      <c r="I1196" s="479"/>
      <c r="J1196" s="479"/>
      <c r="K1196" s="474"/>
      <c r="L1196" s="899"/>
      <c r="M1196" s="272"/>
      <c r="N1196" s="826" t="str">
        <f t="shared" si="86"/>
        <v/>
      </c>
      <c r="O1196" s="458"/>
      <c r="P1196" s="534"/>
      <c r="Q1196" s="479"/>
      <c r="R1196" s="584"/>
      <c r="S1196" s="585" t="str">
        <f t="shared" si="88"/>
        <v/>
      </c>
      <c r="T1196" s="586"/>
      <c r="U1196" s="587" t="str">
        <f t="shared" si="89"/>
        <v/>
      </c>
      <c r="V1196" s="648"/>
      <c r="W1196" s="746"/>
    </row>
    <row r="1197" spans="2:23" ht="13.5" customHeight="1" x14ac:dyDescent="0.25">
      <c r="B1197" s="401"/>
      <c r="D1197" s="416">
        <f t="shared" si="87"/>
        <v>1188</v>
      </c>
      <c r="E1197" s="534"/>
      <c r="F1197" s="534"/>
      <c r="G1197" s="534"/>
      <c r="H1197" s="479"/>
      <c r="I1197" s="479"/>
      <c r="J1197" s="479"/>
      <c r="K1197" s="474"/>
      <c r="L1197" s="899"/>
      <c r="M1197" s="272"/>
      <c r="N1197" s="826" t="str">
        <f t="shared" si="86"/>
        <v/>
      </c>
      <c r="O1197" s="458"/>
      <c r="P1197" s="534"/>
      <c r="Q1197" s="479"/>
      <c r="R1197" s="584"/>
      <c r="S1197" s="585" t="str">
        <f t="shared" si="88"/>
        <v/>
      </c>
      <c r="T1197" s="586"/>
      <c r="U1197" s="587" t="str">
        <f t="shared" si="89"/>
        <v/>
      </c>
      <c r="V1197" s="648"/>
      <c r="W1197" s="746"/>
    </row>
    <row r="1198" spans="2:23" ht="13.5" customHeight="1" x14ac:dyDescent="0.25">
      <c r="B1198" s="401"/>
      <c r="D1198" s="416">
        <f t="shared" si="87"/>
        <v>1189</v>
      </c>
      <c r="E1198" s="534"/>
      <c r="F1198" s="534"/>
      <c r="G1198" s="534"/>
      <c r="H1198" s="479"/>
      <c r="I1198" s="479"/>
      <c r="J1198" s="479"/>
      <c r="K1198" s="474"/>
      <c r="L1198" s="899"/>
      <c r="M1198" s="272"/>
      <c r="N1198" s="826" t="str">
        <f t="shared" si="86"/>
        <v/>
      </c>
      <c r="O1198" s="458"/>
      <c r="P1198" s="534"/>
      <c r="Q1198" s="479"/>
      <c r="R1198" s="584"/>
      <c r="S1198" s="585" t="str">
        <f t="shared" si="88"/>
        <v/>
      </c>
      <c r="T1198" s="586"/>
      <c r="U1198" s="587" t="str">
        <f t="shared" si="89"/>
        <v/>
      </c>
      <c r="V1198" s="648"/>
      <c r="W1198" s="746"/>
    </row>
    <row r="1199" spans="2:23" ht="13.5" customHeight="1" x14ac:dyDescent="0.25">
      <c r="B1199" s="401"/>
      <c r="D1199" s="416">
        <f t="shared" si="87"/>
        <v>1190</v>
      </c>
      <c r="E1199" s="534"/>
      <c r="F1199" s="534"/>
      <c r="G1199" s="534"/>
      <c r="H1199" s="479"/>
      <c r="I1199" s="479"/>
      <c r="J1199" s="479"/>
      <c r="K1199" s="474"/>
      <c r="L1199" s="899"/>
      <c r="M1199" s="272"/>
      <c r="N1199" s="826" t="str">
        <f t="shared" si="86"/>
        <v/>
      </c>
      <c r="O1199" s="458"/>
      <c r="P1199" s="534"/>
      <c r="Q1199" s="479"/>
      <c r="R1199" s="584"/>
      <c r="S1199" s="585" t="str">
        <f t="shared" si="88"/>
        <v/>
      </c>
      <c r="T1199" s="586"/>
      <c r="U1199" s="587" t="str">
        <f t="shared" si="89"/>
        <v/>
      </c>
      <c r="V1199" s="648"/>
      <c r="W1199" s="746"/>
    </row>
    <row r="1200" spans="2:23" ht="13.5" customHeight="1" x14ac:dyDescent="0.25">
      <c r="B1200" s="401"/>
      <c r="D1200" s="416">
        <f t="shared" si="87"/>
        <v>1191</v>
      </c>
      <c r="E1200" s="534"/>
      <c r="F1200" s="534"/>
      <c r="G1200" s="534"/>
      <c r="H1200" s="479"/>
      <c r="I1200" s="479"/>
      <c r="J1200" s="479"/>
      <c r="K1200" s="474"/>
      <c r="L1200" s="899"/>
      <c r="M1200" s="272"/>
      <c r="N1200" s="826" t="str">
        <f t="shared" si="86"/>
        <v/>
      </c>
      <c r="O1200" s="458"/>
      <c r="P1200" s="534"/>
      <c r="Q1200" s="479"/>
      <c r="R1200" s="584"/>
      <c r="S1200" s="585" t="str">
        <f t="shared" si="88"/>
        <v/>
      </c>
      <c r="T1200" s="586"/>
      <c r="U1200" s="587" t="str">
        <f t="shared" si="89"/>
        <v/>
      </c>
      <c r="V1200" s="648"/>
      <c r="W1200" s="746"/>
    </row>
    <row r="1201" spans="2:38" ht="13.5" customHeight="1" x14ac:dyDescent="0.25">
      <c r="B1201" s="401"/>
      <c r="D1201" s="416">
        <f t="shared" si="87"/>
        <v>1192</v>
      </c>
      <c r="E1201" s="534"/>
      <c r="F1201" s="534"/>
      <c r="G1201" s="534"/>
      <c r="H1201" s="479"/>
      <c r="I1201" s="479"/>
      <c r="J1201" s="479"/>
      <c r="K1201" s="474"/>
      <c r="L1201" s="899"/>
      <c r="M1201" s="272"/>
      <c r="N1201" s="826" t="str">
        <f t="shared" si="86"/>
        <v/>
      </c>
      <c r="O1201" s="458"/>
      <c r="P1201" s="534"/>
      <c r="Q1201" s="479"/>
      <c r="R1201" s="584"/>
      <c r="S1201" s="585" t="str">
        <f t="shared" si="88"/>
        <v/>
      </c>
      <c r="T1201" s="586"/>
      <c r="U1201" s="587" t="str">
        <f t="shared" si="89"/>
        <v/>
      </c>
      <c r="V1201" s="648"/>
      <c r="W1201" s="746"/>
    </row>
    <row r="1202" spans="2:38" ht="13.5" customHeight="1" x14ac:dyDescent="0.25">
      <c r="B1202" s="401"/>
      <c r="D1202" s="416">
        <f t="shared" si="87"/>
        <v>1193</v>
      </c>
      <c r="E1202" s="534"/>
      <c r="F1202" s="534"/>
      <c r="G1202" s="534"/>
      <c r="H1202" s="479"/>
      <c r="I1202" s="479"/>
      <c r="J1202" s="479"/>
      <c r="K1202" s="474"/>
      <c r="L1202" s="899"/>
      <c r="M1202" s="272"/>
      <c r="N1202" s="826" t="str">
        <f t="shared" si="86"/>
        <v/>
      </c>
      <c r="O1202" s="458"/>
      <c r="P1202" s="534"/>
      <c r="Q1202" s="479"/>
      <c r="R1202" s="584"/>
      <c r="S1202" s="585" t="str">
        <f t="shared" si="88"/>
        <v/>
      </c>
      <c r="T1202" s="586"/>
      <c r="U1202" s="587" t="str">
        <f t="shared" si="89"/>
        <v/>
      </c>
      <c r="V1202" s="648"/>
      <c r="W1202" s="746"/>
    </row>
    <row r="1203" spans="2:38" ht="13.5" customHeight="1" x14ac:dyDescent="0.25">
      <c r="B1203" s="401"/>
      <c r="D1203" s="416">
        <f t="shared" si="87"/>
        <v>1194</v>
      </c>
      <c r="E1203" s="534"/>
      <c r="F1203" s="534"/>
      <c r="G1203" s="534"/>
      <c r="H1203" s="479"/>
      <c r="I1203" s="479"/>
      <c r="J1203" s="479"/>
      <c r="K1203" s="474"/>
      <c r="L1203" s="899"/>
      <c r="M1203" s="272"/>
      <c r="N1203" s="826" t="str">
        <f t="shared" si="86"/>
        <v/>
      </c>
      <c r="O1203" s="458"/>
      <c r="P1203" s="534"/>
      <c r="Q1203" s="479"/>
      <c r="R1203" s="584"/>
      <c r="S1203" s="585" t="str">
        <f t="shared" si="88"/>
        <v/>
      </c>
      <c r="T1203" s="586"/>
      <c r="U1203" s="587" t="str">
        <f t="shared" si="89"/>
        <v/>
      </c>
      <c r="V1203" s="648"/>
      <c r="W1203" s="746"/>
    </row>
    <row r="1204" spans="2:38" ht="13.5" customHeight="1" x14ac:dyDescent="0.25">
      <c r="B1204" s="401"/>
      <c r="D1204" s="416">
        <f t="shared" si="87"/>
        <v>1195</v>
      </c>
      <c r="E1204" s="534"/>
      <c r="F1204" s="534"/>
      <c r="G1204" s="534"/>
      <c r="H1204" s="479"/>
      <c r="I1204" s="479"/>
      <c r="J1204" s="479"/>
      <c r="K1204" s="474"/>
      <c r="L1204" s="899"/>
      <c r="M1204" s="272"/>
      <c r="N1204" s="826" t="str">
        <f t="shared" si="86"/>
        <v/>
      </c>
      <c r="O1204" s="458"/>
      <c r="P1204" s="534"/>
      <c r="Q1204" s="479"/>
      <c r="R1204" s="584"/>
      <c r="S1204" s="585" t="str">
        <f t="shared" si="88"/>
        <v/>
      </c>
      <c r="T1204" s="586"/>
      <c r="U1204" s="587" t="str">
        <f t="shared" si="89"/>
        <v/>
      </c>
      <c r="V1204" s="648"/>
      <c r="W1204" s="746"/>
    </row>
    <row r="1205" spans="2:38" ht="13.5" customHeight="1" x14ac:dyDescent="0.25">
      <c r="B1205" s="401"/>
      <c r="D1205" s="416">
        <f t="shared" si="87"/>
        <v>1196</v>
      </c>
      <c r="E1205" s="534"/>
      <c r="F1205" s="534"/>
      <c r="G1205" s="534"/>
      <c r="H1205" s="479"/>
      <c r="I1205" s="479"/>
      <c r="J1205" s="479"/>
      <c r="K1205" s="474"/>
      <c r="L1205" s="899"/>
      <c r="M1205" s="272"/>
      <c r="N1205" s="826" t="str">
        <f t="shared" si="86"/>
        <v/>
      </c>
      <c r="O1205" s="458"/>
      <c r="P1205" s="534"/>
      <c r="Q1205" s="479"/>
      <c r="R1205" s="584"/>
      <c r="S1205" s="585" t="str">
        <f t="shared" si="88"/>
        <v/>
      </c>
      <c r="T1205" s="586"/>
      <c r="U1205" s="587" t="str">
        <f t="shared" si="89"/>
        <v/>
      </c>
      <c r="V1205" s="648"/>
      <c r="W1205" s="746"/>
    </row>
    <row r="1206" spans="2:38" ht="13.5" customHeight="1" x14ac:dyDescent="0.25">
      <c r="B1206" s="401"/>
      <c r="D1206" s="416">
        <f t="shared" si="87"/>
        <v>1197</v>
      </c>
      <c r="E1206" s="534"/>
      <c r="F1206" s="534"/>
      <c r="G1206" s="534"/>
      <c r="H1206" s="479"/>
      <c r="I1206" s="479"/>
      <c r="J1206" s="479"/>
      <c r="K1206" s="474"/>
      <c r="L1206" s="899"/>
      <c r="M1206" s="272"/>
      <c r="N1206" s="826" t="str">
        <f t="shared" si="86"/>
        <v/>
      </c>
      <c r="O1206" s="458"/>
      <c r="P1206" s="534"/>
      <c r="Q1206" s="479"/>
      <c r="R1206" s="584"/>
      <c r="S1206" s="585" t="str">
        <f t="shared" si="88"/>
        <v/>
      </c>
      <c r="T1206" s="586"/>
      <c r="U1206" s="587" t="str">
        <f t="shared" si="89"/>
        <v/>
      </c>
      <c r="V1206" s="648"/>
      <c r="W1206" s="746"/>
    </row>
    <row r="1207" spans="2:38" ht="13.5" customHeight="1" x14ac:dyDescent="0.25">
      <c r="B1207" s="401"/>
      <c r="D1207" s="416">
        <f t="shared" si="87"/>
        <v>1198</v>
      </c>
      <c r="E1207" s="534"/>
      <c r="F1207" s="534"/>
      <c r="G1207" s="534"/>
      <c r="H1207" s="479"/>
      <c r="I1207" s="479"/>
      <c r="J1207" s="479"/>
      <c r="K1207" s="474"/>
      <c r="L1207" s="899"/>
      <c r="M1207" s="272"/>
      <c r="N1207" s="826" t="str">
        <f t="shared" si="86"/>
        <v/>
      </c>
      <c r="O1207" s="458"/>
      <c r="P1207" s="534"/>
      <c r="Q1207" s="479"/>
      <c r="R1207" s="584"/>
      <c r="S1207" s="585" t="str">
        <f t="shared" si="88"/>
        <v/>
      </c>
      <c r="T1207" s="586"/>
      <c r="U1207" s="587" t="str">
        <f t="shared" si="89"/>
        <v/>
      </c>
      <c r="V1207" s="648"/>
      <c r="W1207" s="746"/>
    </row>
    <row r="1208" spans="2:38" ht="13.5" customHeight="1" x14ac:dyDescent="0.25">
      <c r="B1208" s="401"/>
      <c r="D1208" s="416">
        <f t="shared" si="87"/>
        <v>1199</v>
      </c>
      <c r="E1208" s="534"/>
      <c r="F1208" s="534"/>
      <c r="G1208" s="534"/>
      <c r="H1208" s="479"/>
      <c r="I1208" s="479"/>
      <c r="J1208" s="479"/>
      <c r="K1208" s="474"/>
      <c r="L1208" s="899"/>
      <c r="M1208" s="272"/>
      <c r="N1208" s="826" t="str">
        <f t="shared" si="86"/>
        <v/>
      </c>
      <c r="O1208" s="458"/>
      <c r="P1208" s="534"/>
      <c r="Q1208" s="479"/>
      <c r="R1208" s="584"/>
      <c r="S1208" s="585" t="str">
        <f t="shared" si="88"/>
        <v/>
      </c>
      <c r="T1208" s="586"/>
      <c r="U1208" s="587" t="str">
        <f t="shared" si="89"/>
        <v/>
      </c>
      <c r="V1208" s="648"/>
      <c r="W1208" s="746"/>
    </row>
    <row r="1209" spans="2:38" ht="13.5" customHeight="1" x14ac:dyDescent="0.25">
      <c r="B1209" s="401"/>
      <c r="D1209" s="416">
        <f t="shared" si="87"/>
        <v>1200</v>
      </c>
      <c r="E1209" s="534"/>
      <c r="F1209" s="534"/>
      <c r="G1209" s="534"/>
      <c r="H1209" s="479"/>
      <c r="I1209" s="479"/>
      <c r="J1209" s="479"/>
      <c r="K1209" s="474"/>
      <c r="L1209" s="899"/>
      <c r="M1209" s="272"/>
      <c r="N1209" s="826" t="str">
        <f t="shared" si="86"/>
        <v/>
      </c>
      <c r="O1209" s="458"/>
      <c r="P1209" s="534"/>
      <c r="Q1209" s="479"/>
      <c r="R1209" s="584"/>
      <c r="S1209" s="585" t="str">
        <f t="shared" si="88"/>
        <v/>
      </c>
      <c r="T1209" s="586"/>
      <c r="U1209" s="587" t="str">
        <f t="shared" si="89"/>
        <v/>
      </c>
      <c r="V1209" s="648"/>
      <c r="W1209" s="746"/>
    </row>
    <row r="1210" spans="2:38" ht="13.5" customHeight="1" x14ac:dyDescent="0.25">
      <c r="B1210" s="401"/>
      <c r="D1210" s="416">
        <f t="shared" si="87"/>
        <v>1201</v>
      </c>
      <c r="E1210" s="534"/>
      <c r="F1210" s="534"/>
      <c r="G1210" s="534"/>
      <c r="H1210" s="479"/>
      <c r="I1210" s="479"/>
      <c r="J1210" s="479"/>
      <c r="K1210" s="474"/>
      <c r="L1210" s="899"/>
      <c r="M1210" s="272"/>
      <c r="N1210" s="826" t="str">
        <f t="shared" si="86"/>
        <v/>
      </c>
      <c r="O1210" s="458"/>
      <c r="P1210" s="534"/>
      <c r="Q1210" s="479"/>
      <c r="R1210" s="584"/>
      <c r="S1210" s="585" t="str">
        <f t="shared" si="88"/>
        <v/>
      </c>
      <c r="T1210" s="586"/>
      <c r="U1210" s="587" t="str">
        <f t="shared" si="89"/>
        <v/>
      </c>
      <c r="V1210" s="648"/>
      <c r="W1210" s="746"/>
      <c r="AL1210" s="562"/>
    </row>
    <row r="1211" spans="2:38" ht="13.5" customHeight="1" x14ac:dyDescent="0.25">
      <c r="B1211" s="401"/>
      <c r="D1211" s="416">
        <f t="shared" si="87"/>
        <v>1202</v>
      </c>
      <c r="E1211" s="534"/>
      <c r="F1211" s="534"/>
      <c r="G1211" s="534"/>
      <c r="H1211" s="479"/>
      <c r="I1211" s="479"/>
      <c r="J1211" s="479"/>
      <c r="K1211" s="474"/>
      <c r="L1211" s="899"/>
      <c r="M1211" s="272"/>
      <c r="N1211" s="826" t="str">
        <f t="shared" si="86"/>
        <v/>
      </c>
      <c r="O1211" s="458"/>
      <c r="P1211" s="534"/>
      <c r="Q1211" s="479"/>
      <c r="R1211" s="584"/>
      <c r="S1211" s="585" t="str">
        <f t="shared" si="88"/>
        <v/>
      </c>
      <c r="T1211" s="586"/>
      <c r="U1211" s="587" t="str">
        <f t="shared" si="89"/>
        <v/>
      </c>
      <c r="V1211" s="648"/>
      <c r="W1211" s="746"/>
    </row>
    <row r="1212" spans="2:38" ht="13.5" customHeight="1" x14ac:dyDescent="0.25">
      <c r="B1212" s="401"/>
      <c r="D1212" s="416">
        <f t="shared" si="87"/>
        <v>1203</v>
      </c>
      <c r="E1212" s="534"/>
      <c r="F1212" s="534"/>
      <c r="G1212" s="534"/>
      <c r="H1212" s="479"/>
      <c r="I1212" s="479"/>
      <c r="J1212" s="479"/>
      <c r="K1212" s="474"/>
      <c r="L1212" s="899"/>
      <c r="M1212" s="272"/>
      <c r="N1212" s="826" t="str">
        <f t="shared" si="86"/>
        <v/>
      </c>
      <c r="O1212" s="458"/>
      <c r="P1212" s="534"/>
      <c r="Q1212" s="479"/>
      <c r="R1212" s="584"/>
      <c r="S1212" s="585" t="str">
        <f t="shared" si="88"/>
        <v/>
      </c>
      <c r="T1212" s="586"/>
      <c r="U1212" s="587" t="str">
        <f t="shared" si="89"/>
        <v/>
      </c>
      <c r="V1212" s="648"/>
      <c r="W1212" s="746"/>
    </row>
    <row r="1213" spans="2:38" ht="13.5" customHeight="1" x14ac:dyDescent="0.25">
      <c r="B1213" s="401"/>
      <c r="D1213" s="416">
        <f t="shared" si="87"/>
        <v>1204</v>
      </c>
      <c r="E1213" s="534"/>
      <c r="F1213" s="534"/>
      <c r="G1213" s="534"/>
      <c r="H1213" s="479"/>
      <c r="I1213" s="479"/>
      <c r="J1213" s="479"/>
      <c r="K1213" s="474"/>
      <c r="L1213" s="899"/>
      <c r="M1213" s="272"/>
      <c r="N1213" s="826" t="str">
        <f t="shared" si="86"/>
        <v/>
      </c>
      <c r="O1213" s="458"/>
      <c r="P1213" s="534"/>
      <c r="Q1213" s="479"/>
      <c r="R1213" s="584"/>
      <c r="S1213" s="585" t="str">
        <f t="shared" si="88"/>
        <v/>
      </c>
      <c r="T1213" s="586"/>
      <c r="U1213" s="587" t="str">
        <f t="shared" si="89"/>
        <v/>
      </c>
      <c r="V1213" s="648"/>
      <c r="W1213" s="746"/>
    </row>
    <row r="1214" spans="2:38" ht="13.5" customHeight="1" x14ac:dyDescent="0.25">
      <c r="B1214" s="401"/>
      <c r="D1214" s="416">
        <f t="shared" si="87"/>
        <v>1205</v>
      </c>
      <c r="E1214" s="534"/>
      <c r="F1214" s="534"/>
      <c r="G1214" s="534"/>
      <c r="H1214" s="479"/>
      <c r="I1214" s="479"/>
      <c r="J1214" s="479"/>
      <c r="K1214" s="474"/>
      <c r="L1214" s="899"/>
      <c r="M1214" s="272"/>
      <c r="N1214" s="826" t="str">
        <f t="shared" si="86"/>
        <v/>
      </c>
      <c r="O1214" s="458"/>
      <c r="P1214" s="534"/>
      <c r="Q1214" s="479"/>
      <c r="R1214" s="584"/>
      <c r="S1214" s="585" t="str">
        <f t="shared" si="88"/>
        <v/>
      </c>
      <c r="T1214" s="586"/>
      <c r="U1214" s="587" t="str">
        <f t="shared" si="89"/>
        <v/>
      </c>
      <c r="V1214" s="648"/>
      <c r="W1214" s="746"/>
    </row>
    <row r="1215" spans="2:38" ht="13.5" customHeight="1" x14ac:dyDescent="0.25">
      <c r="B1215" s="401"/>
      <c r="D1215" s="416">
        <f t="shared" si="87"/>
        <v>1206</v>
      </c>
      <c r="E1215" s="534"/>
      <c r="F1215" s="534"/>
      <c r="G1215" s="534"/>
      <c r="H1215" s="479"/>
      <c r="I1215" s="479"/>
      <c r="J1215" s="479"/>
      <c r="K1215" s="474"/>
      <c r="L1215" s="899"/>
      <c r="M1215" s="272"/>
      <c r="N1215" s="826" t="str">
        <f t="shared" si="86"/>
        <v/>
      </c>
      <c r="O1215" s="458"/>
      <c r="P1215" s="534"/>
      <c r="Q1215" s="479"/>
      <c r="R1215" s="584"/>
      <c r="S1215" s="585" t="str">
        <f t="shared" si="88"/>
        <v/>
      </c>
      <c r="T1215" s="586"/>
      <c r="U1215" s="587" t="str">
        <f t="shared" si="89"/>
        <v/>
      </c>
      <c r="V1215" s="648"/>
      <c r="W1215" s="746"/>
    </row>
    <row r="1216" spans="2:38" ht="13.5" customHeight="1" x14ac:dyDescent="0.25">
      <c r="B1216" s="401"/>
      <c r="D1216" s="416">
        <f t="shared" si="87"/>
        <v>1207</v>
      </c>
      <c r="E1216" s="534"/>
      <c r="F1216" s="534"/>
      <c r="G1216" s="534"/>
      <c r="H1216" s="479"/>
      <c r="I1216" s="479"/>
      <c r="J1216" s="479"/>
      <c r="K1216" s="474"/>
      <c r="L1216" s="899"/>
      <c r="M1216" s="272"/>
      <c r="N1216" s="826" t="str">
        <f t="shared" si="86"/>
        <v/>
      </c>
      <c r="O1216" s="458"/>
      <c r="P1216" s="534"/>
      <c r="Q1216" s="479"/>
      <c r="R1216" s="584"/>
      <c r="S1216" s="585" t="str">
        <f t="shared" si="88"/>
        <v/>
      </c>
      <c r="T1216" s="586"/>
      <c r="U1216" s="587" t="str">
        <f t="shared" si="89"/>
        <v/>
      </c>
      <c r="V1216" s="648"/>
      <c r="W1216" s="746"/>
    </row>
    <row r="1217" spans="2:23" ht="13.5" customHeight="1" x14ac:dyDescent="0.25">
      <c r="B1217" s="401"/>
      <c r="D1217" s="416">
        <f t="shared" si="87"/>
        <v>1208</v>
      </c>
      <c r="E1217" s="534"/>
      <c r="F1217" s="534"/>
      <c r="G1217" s="534"/>
      <c r="H1217" s="479"/>
      <c r="I1217" s="479"/>
      <c r="J1217" s="479"/>
      <c r="K1217" s="474"/>
      <c r="L1217" s="899"/>
      <c r="M1217" s="272"/>
      <c r="N1217" s="826" t="str">
        <f t="shared" si="86"/>
        <v/>
      </c>
      <c r="O1217" s="458"/>
      <c r="P1217" s="534"/>
      <c r="Q1217" s="479"/>
      <c r="R1217" s="584"/>
      <c r="S1217" s="585" t="str">
        <f t="shared" si="88"/>
        <v/>
      </c>
      <c r="T1217" s="586"/>
      <c r="U1217" s="587" t="str">
        <f t="shared" si="89"/>
        <v/>
      </c>
      <c r="V1217" s="648"/>
      <c r="W1217" s="746"/>
    </row>
    <row r="1218" spans="2:23" ht="13.5" customHeight="1" x14ac:dyDescent="0.25">
      <c r="B1218" s="401"/>
      <c r="D1218" s="416">
        <f t="shared" si="87"/>
        <v>1209</v>
      </c>
      <c r="E1218" s="534"/>
      <c r="F1218" s="534"/>
      <c r="G1218" s="534"/>
      <c r="H1218" s="479"/>
      <c r="I1218" s="479"/>
      <c r="J1218" s="479"/>
      <c r="K1218" s="474"/>
      <c r="L1218" s="899"/>
      <c r="M1218" s="272"/>
      <c r="N1218" s="826" t="str">
        <f t="shared" si="86"/>
        <v/>
      </c>
      <c r="O1218" s="458"/>
      <c r="P1218" s="534"/>
      <c r="Q1218" s="479"/>
      <c r="R1218" s="584"/>
      <c r="S1218" s="585" t="str">
        <f t="shared" si="88"/>
        <v/>
      </c>
      <c r="T1218" s="586"/>
      <c r="U1218" s="587" t="str">
        <f t="shared" si="89"/>
        <v/>
      </c>
      <c r="V1218" s="648"/>
      <c r="W1218" s="746"/>
    </row>
    <row r="1219" spans="2:23" ht="13.5" customHeight="1" x14ac:dyDescent="0.25">
      <c r="B1219" s="401"/>
      <c r="D1219" s="416">
        <f t="shared" si="87"/>
        <v>1210</v>
      </c>
      <c r="E1219" s="534"/>
      <c r="F1219" s="534"/>
      <c r="G1219" s="534"/>
      <c r="H1219" s="479"/>
      <c r="I1219" s="479"/>
      <c r="J1219" s="479"/>
      <c r="K1219" s="474"/>
      <c r="L1219" s="899"/>
      <c r="M1219" s="272"/>
      <c r="N1219" s="826" t="str">
        <f t="shared" si="86"/>
        <v/>
      </c>
      <c r="O1219" s="458"/>
      <c r="P1219" s="534"/>
      <c r="Q1219" s="479"/>
      <c r="R1219" s="584"/>
      <c r="S1219" s="585" t="str">
        <f t="shared" si="88"/>
        <v/>
      </c>
      <c r="T1219" s="586"/>
      <c r="U1219" s="587" t="str">
        <f t="shared" si="89"/>
        <v/>
      </c>
      <c r="V1219" s="648"/>
      <c r="W1219" s="746"/>
    </row>
    <row r="1220" spans="2:23" ht="13.5" customHeight="1" x14ac:dyDescent="0.25">
      <c r="B1220" s="401"/>
      <c r="D1220" s="416">
        <f t="shared" si="87"/>
        <v>1211</v>
      </c>
      <c r="E1220" s="534"/>
      <c r="F1220" s="534"/>
      <c r="G1220" s="534"/>
      <c r="H1220" s="479"/>
      <c r="I1220" s="479"/>
      <c r="J1220" s="479"/>
      <c r="K1220" s="474"/>
      <c r="L1220" s="899"/>
      <c r="M1220" s="272"/>
      <c r="N1220" s="826" t="str">
        <f t="shared" si="86"/>
        <v/>
      </c>
      <c r="O1220" s="458"/>
      <c r="P1220" s="903"/>
      <c r="Q1220" s="479"/>
      <c r="R1220" s="584"/>
      <c r="S1220" s="585" t="str">
        <f t="shared" si="88"/>
        <v/>
      </c>
      <c r="T1220" s="586"/>
      <c r="U1220" s="587" t="str">
        <f t="shared" ref="U1220:U1250" si="90">IF(T1220="",S1220,T1220)</f>
        <v/>
      </c>
      <c r="V1220" s="648"/>
      <c r="W1220" s="746"/>
    </row>
    <row r="1221" spans="2:23" ht="13.5" customHeight="1" x14ac:dyDescent="0.25">
      <c r="B1221" s="401"/>
      <c r="D1221" s="416">
        <f t="shared" si="87"/>
        <v>1212</v>
      </c>
      <c r="E1221" s="534"/>
      <c r="F1221" s="534"/>
      <c r="G1221" s="534"/>
      <c r="H1221" s="479"/>
      <c r="I1221" s="479"/>
      <c r="J1221" s="479"/>
      <c r="K1221" s="474"/>
      <c r="L1221" s="899"/>
      <c r="M1221" s="272"/>
      <c r="N1221" s="826" t="str">
        <f t="shared" si="86"/>
        <v/>
      </c>
      <c r="O1221" s="458"/>
      <c r="P1221" s="534"/>
      <c r="Q1221" s="479"/>
      <c r="R1221" s="584"/>
      <c r="S1221" s="585" t="str">
        <f t="shared" si="88"/>
        <v/>
      </c>
      <c r="T1221" s="586"/>
      <c r="U1221" s="587" t="str">
        <f t="shared" si="90"/>
        <v/>
      </c>
      <c r="V1221" s="648"/>
      <c r="W1221" s="746"/>
    </row>
    <row r="1222" spans="2:23" ht="13.5" customHeight="1" x14ac:dyDescent="0.25">
      <c r="B1222" s="401"/>
      <c r="D1222" s="416">
        <f t="shared" si="87"/>
        <v>1213</v>
      </c>
      <c r="E1222" s="534"/>
      <c r="F1222" s="534"/>
      <c r="G1222" s="534"/>
      <c r="H1222" s="479"/>
      <c r="I1222" s="479"/>
      <c r="J1222" s="479"/>
      <c r="K1222" s="474"/>
      <c r="L1222" s="899"/>
      <c r="M1222" s="272"/>
      <c r="N1222" s="826" t="str">
        <f t="shared" si="86"/>
        <v/>
      </c>
      <c r="O1222" s="458"/>
      <c r="P1222" s="534"/>
      <c r="Q1222" s="479"/>
      <c r="R1222" s="584"/>
      <c r="S1222" s="585" t="str">
        <f t="shared" si="88"/>
        <v/>
      </c>
      <c r="T1222" s="586"/>
      <c r="U1222" s="587" t="str">
        <f t="shared" si="90"/>
        <v/>
      </c>
      <c r="V1222" s="648"/>
      <c r="W1222" s="746"/>
    </row>
    <row r="1223" spans="2:23" ht="13.5" customHeight="1" x14ac:dyDescent="0.25">
      <c r="B1223" s="401"/>
      <c r="D1223" s="416">
        <f t="shared" si="87"/>
        <v>1214</v>
      </c>
      <c r="E1223" s="534"/>
      <c r="F1223" s="534"/>
      <c r="G1223" s="534"/>
      <c r="H1223" s="479"/>
      <c r="I1223" s="479"/>
      <c r="J1223" s="479"/>
      <c r="K1223" s="474"/>
      <c r="L1223" s="899"/>
      <c r="M1223" s="272"/>
      <c r="N1223" s="826" t="str">
        <f t="shared" si="86"/>
        <v/>
      </c>
      <c r="O1223" s="458"/>
      <c r="P1223" s="534"/>
      <c r="Q1223" s="479"/>
      <c r="R1223" s="584"/>
      <c r="S1223" s="585" t="str">
        <f t="shared" si="88"/>
        <v/>
      </c>
      <c r="T1223" s="586"/>
      <c r="U1223" s="587" t="str">
        <f t="shared" si="90"/>
        <v/>
      </c>
      <c r="V1223" s="648"/>
      <c r="W1223" s="746"/>
    </row>
    <row r="1224" spans="2:23" ht="13.5" customHeight="1" x14ac:dyDescent="0.25">
      <c r="B1224" s="401"/>
      <c r="D1224" s="416">
        <f t="shared" si="87"/>
        <v>1215</v>
      </c>
      <c r="E1224" s="534"/>
      <c r="F1224" s="534"/>
      <c r="G1224" s="534"/>
      <c r="H1224" s="479"/>
      <c r="I1224" s="479"/>
      <c r="J1224" s="479"/>
      <c r="K1224" s="474"/>
      <c r="L1224" s="899"/>
      <c r="M1224" s="272"/>
      <c r="N1224" s="826" t="str">
        <f t="shared" si="86"/>
        <v/>
      </c>
      <c r="O1224" s="458"/>
      <c r="P1224" s="534"/>
      <c r="Q1224" s="479"/>
      <c r="R1224" s="584"/>
      <c r="S1224" s="585" t="str">
        <f t="shared" si="88"/>
        <v/>
      </c>
      <c r="T1224" s="586"/>
      <c r="U1224" s="587" t="str">
        <f t="shared" si="90"/>
        <v/>
      </c>
      <c r="V1224" s="648"/>
      <c r="W1224" s="746"/>
    </row>
    <row r="1225" spans="2:23" ht="13.5" customHeight="1" x14ac:dyDescent="0.25">
      <c r="B1225" s="401"/>
      <c r="D1225" s="416">
        <f t="shared" si="87"/>
        <v>1216</v>
      </c>
      <c r="E1225" s="534"/>
      <c r="F1225" s="534"/>
      <c r="G1225" s="534"/>
      <c r="H1225" s="479"/>
      <c r="I1225" s="479"/>
      <c r="J1225" s="479"/>
      <c r="K1225" s="474"/>
      <c r="L1225" s="899"/>
      <c r="M1225" s="272"/>
      <c r="N1225" s="826" t="str">
        <f t="shared" si="86"/>
        <v/>
      </c>
      <c r="O1225" s="458"/>
      <c r="P1225" s="534"/>
      <c r="Q1225" s="479"/>
      <c r="R1225" s="584"/>
      <c r="S1225" s="585" t="str">
        <f t="shared" si="88"/>
        <v/>
      </c>
      <c r="T1225" s="586"/>
      <c r="U1225" s="587" t="str">
        <f t="shared" si="90"/>
        <v/>
      </c>
      <c r="V1225" s="648"/>
      <c r="W1225" s="746"/>
    </row>
    <row r="1226" spans="2:23" ht="13.5" customHeight="1" x14ac:dyDescent="0.25">
      <c r="B1226" s="401"/>
      <c r="D1226" s="416">
        <f t="shared" si="87"/>
        <v>1217</v>
      </c>
      <c r="E1226" s="534"/>
      <c r="F1226" s="534"/>
      <c r="G1226" s="534"/>
      <c r="H1226" s="479"/>
      <c r="I1226" s="479"/>
      <c r="J1226" s="479"/>
      <c r="K1226" s="474"/>
      <c r="L1226" s="899"/>
      <c r="M1226" s="272"/>
      <c r="N1226" s="826" t="str">
        <f t="shared" si="86"/>
        <v/>
      </c>
      <c r="O1226" s="458"/>
      <c r="P1226" s="534"/>
      <c r="Q1226" s="479"/>
      <c r="R1226" s="584"/>
      <c r="S1226" s="585" t="str">
        <f t="shared" si="88"/>
        <v/>
      </c>
      <c r="T1226" s="586"/>
      <c r="U1226" s="587" t="str">
        <f t="shared" si="90"/>
        <v/>
      </c>
      <c r="V1226" s="648"/>
      <c r="W1226" s="746"/>
    </row>
    <row r="1227" spans="2:23" ht="13.5" customHeight="1" x14ac:dyDescent="0.25">
      <c r="B1227" s="401"/>
      <c r="D1227" s="416">
        <f t="shared" si="87"/>
        <v>1218</v>
      </c>
      <c r="E1227" s="534"/>
      <c r="F1227" s="534"/>
      <c r="G1227" s="534"/>
      <c r="H1227" s="479"/>
      <c r="I1227" s="479"/>
      <c r="J1227" s="479"/>
      <c r="K1227" s="474"/>
      <c r="L1227" s="899"/>
      <c r="M1227" s="272"/>
      <c r="N1227" s="826" t="str">
        <f t="shared" ref="N1227:N1290" si="91">IF(M1227="","",IF(HLOOKUP(M1227,$AA$4:$AO$6,$Z$6+1,FALSE)&lt;0.8,0,HLOOKUP(M1227,$AA$4:$AO$6,$Z$6+1,FALSE)))</f>
        <v/>
      </c>
      <c r="O1227" s="458"/>
      <c r="P1227" s="534"/>
      <c r="Q1227" s="479"/>
      <c r="R1227" s="584"/>
      <c r="S1227" s="585" t="str">
        <f t="shared" si="88"/>
        <v/>
      </c>
      <c r="T1227" s="586"/>
      <c r="U1227" s="587" t="str">
        <f t="shared" si="90"/>
        <v/>
      </c>
      <c r="V1227" s="648"/>
      <c r="W1227" s="746"/>
    </row>
    <row r="1228" spans="2:23" ht="13.5" customHeight="1" x14ac:dyDescent="0.25">
      <c r="B1228" s="401"/>
      <c r="D1228" s="416">
        <f t="shared" si="87"/>
        <v>1219</v>
      </c>
      <c r="E1228" s="534"/>
      <c r="F1228" s="534"/>
      <c r="G1228" s="534"/>
      <c r="H1228" s="479"/>
      <c r="I1228" s="479"/>
      <c r="J1228" s="479"/>
      <c r="K1228" s="474"/>
      <c r="L1228" s="899"/>
      <c r="M1228" s="272"/>
      <c r="N1228" s="826" t="str">
        <f t="shared" si="91"/>
        <v/>
      </c>
      <c r="O1228" s="458"/>
      <c r="P1228" s="534"/>
      <c r="Q1228" s="479"/>
      <c r="R1228" s="584"/>
      <c r="S1228" s="585" t="str">
        <f t="shared" si="88"/>
        <v/>
      </c>
      <c r="T1228" s="586"/>
      <c r="U1228" s="587" t="str">
        <f t="shared" si="90"/>
        <v/>
      </c>
      <c r="V1228" s="648"/>
      <c r="W1228" s="746"/>
    </row>
    <row r="1229" spans="2:23" ht="13.5" customHeight="1" x14ac:dyDescent="0.25">
      <c r="B1229" s="401"/>
      <c r="D1229" s="416">
        <f t="shared" si="87"/>
        <v>1220</v>
      </c>
      <c r="E1229" s="534"/>
      <c r="F1229" s="534"/>
      <c r="G1229" s="534"/>
      <c r="H1229" s="479"/>
      <c r="I1229" s="479"/>
      <c r="J1229" s="479"/>
      <c r="K1229" s="474"/>
      <c r="L1229" s="899"/>
      <c r="M1229" s="272"/>
      <c r="N1229" s="826" t="str">
        <f t="shared" si="91"/>
        <v/>
      </c>
      <c r="O1229" s="458"/>
      <c r="P1229" s="534"/>
      <c r="Q1229" s="479"/>
      <c r="R1229" s="584"/>
      <c r="S1229" s="585" t="str">
        <f t="shared" si="88"/>
        <v/>
      </c>
      <c r="T1229" s="586"/>
      <c r="U1229" s="587" t="str">
        <f t="shared" si="90"/>
        <v/>
      </c>
      <c r="V1229" s="648"/>
      <c r="W1229" s="746"/>
    </row>
    <row r="1230" spans="2:23" ht="13.5" customHeight="1" x14ac:dyDescent="0.25">
      <c r="B1230" s="401"/>
      <c r="D1230" s="416">
        <f t="shared" si="87"/>
        <v>1221</v>
      </c>
      <c r="E1230" s="534"/>
      <c r="F1230" s="534"/>
      <c r="G1230" s="534"/>
      <c r="H1230" s="479"/>
      <c r="I1230" s="479"/>
      <c r="J1230" s="479"/>
      <c r="K1230" s="474"/>
      <c r="L1230" s="899"/>
      <c r="M1230" s="272"/>
      <c r="N1230" s="826" t="str">
        <f t="shared" si="91"/>
        <v/>
      </c>
      <c r="O1230" s="458"/>
      <c r="P1230" s="534"/>
      <c r="Q1230" s="479"/>
      <c r="R1230" s="584"/>
      <c r="S1230" s="585" t="str">
        <f t="shared" si="88"/>
        <v/>
      </c>
      <c r="T1230" s="586"/>
      <c r="U1230" s="587" t="str">
        <f t="shared" si="90"/>
        <v/>
      </c>
      <c r="V1230" s="648"/>
      <c r="W1230" s="746"/>
    </row>
    <row r="1231" spans="2:23" ht="13.5" customHeight="1" x14ac:dyDescent="0.25">
      <c r="B1231" s="401"/>
      <c r="D1231" s="416">
        <f t="shared" si="87"/>
        <v>1222</v>
      </c>
      <c r="E1231" s="534"/>
      <c r="F1231" s="534"/>
      <c r="G1231" s="534"/>
      <c r="H1231" s="479"/>
      <c r="I1231" s="479"/>
      <c r="J1231" s="479"/>
      <c r="K1231" s="474"/>
      <c r="L1231" s="899"/>
      <c r="M1231" s="272"/>
      <c r="N1231" s="826" t="str">
        <f t="shared" si="91"/>
        <v/>
      </c>
      <c r="O1231" s="458"/>
      <c r="P1231" s="534"/>
      <c r="Q1231" s="479"/>
      <c r="R1231" s="584"/>
      <c r="S1231" s="585" t="str">
        <f t="shared" si="88"/>
        <v/>
      </c>
      <c r="T1231" s="586"/>
      <c r="U1231" s="587" t="str">
        <f t="shared" si="90"/>
        <v/>
      </c>
      <c r="V1231" s="648"/>
      <c r="W1231" s="746"/>
    </row>
    <row r="1232" spans="2:23" ht="13.5" customHeight="1" x14ac:dyDescent="0.25">
      <c r="B1232" s="401"/>
      <c r="D1232" s="416">
        <f t="shared" si="87"/>
        <v>1223</v>
      </c>
      <c r="E1232" s="534"/>
      <c r="F1232" s="534"/>
      <c r="G1232" s="534"/>
      <c r="H1232" s="479"/>
      <c r="I1232" s="479"/>
      <c r="J1232" s="479"/>
      <c r="K1232" s="474"/>
      <c r="L1232" s="899"/>
      <c r="M1232" s="272"/>
      <c r="N1232" s="826" t="str">
        <f t="shared" si="91"/>
        <v/>
      </c>
      <c r="O1232" s="458"/>
      <c r="P1232" s="534"/>
      <c r="Q1232" s="479"/>
      <c r="R1232" s="584"/>
      <c r="S1232" s="585" t="str">
        <f t="shared" si="88"/>
        <v/>
      </c>
      <c r="T1232" s="586"/>
      <c r="U1232" s="587" t="str">
        <f t="shared" si="90"/>
        <v/>
      </c>
      <c r="V1232" s="648"/>
      <c r="W1232" s="746"/>
    </row>
    <row r="1233" spans="2:38" ht="13.5" customHeight="1" x14ac:dyDescent="0.25">
      <c r="B1233" s="401"/>
      <c r="D1233" s="416">
        <f t="shared" si="87"/>
        <v>1224</v>
      </c>
      <c r="E1233" s="534"/>
      <c r="F1233" s="534"/>
      <c r="G1233" s="534"/>
      <c r="H1233" s="479"/>
      <c r="I1233" s="479"/>
      <c r="J1233" s="479"/>
      <c r="K1233" s="474"/>
      <c r="L1233" s="899"/>
      <c r="M1233" s="272"/>
      <c r="N1233" s="826" t="str">
        <f t="shared" si="91"/>
        <v/>
      </c>
      <c r="O1233" s="458"/>
      <c r="P1233" s="534"/>
      <c r="Q1233" s="479"/>
      <c r="R1233" s="584"/>
      <c r="S1233" s="585" t="str">
        <f t="shared" si="88"/>
        <v/>
      </c>
      <c r="T1233" s="586"/>
      <c r="U1233" s="587" t="str">
        <f t="shared" si="90"/>
        <v/>
      </c>
      <c r="V1233" s="648"/>
      <c r="W1233" s="746"/>
    </row>
    <row r="1234" spans="2:38" ht="13.5" customHeight="1" x14ac:dyDescent="0.25">
      <c r="B1234" s="401"/>
      <c r="D1234" s="416">
        <f t="shared" si="87"/>
        <v>1225</v>
      </c>
      <c r="E1234" s="534"/>
      <c r="F1234" s="534"/>
      <c r="G1234" s="534"/>
      <c r="H1234" s="479"/>
      <c r="I1234" s="479"/>
      <c r="J1234" s="479"/>
      <c r="K1234" s="474"/>
      <c r="L1234" s="899"/>
      <c r="M1234" s="272"/>
      <c r="N1234" s="826" t="str">
        <f t="shared" si="91"/>
        <v/>
      </c>
      <c r="O1234" s="458"/>
      <c r="P1234" s="534"/>
      <c r="Q1234" s="479"/>
      <c r="R1234" s="584"/>
      <c r="S1234" s="585" t="str">
        <f t="shared" si="88"/>
        <v/>
      </c>
      <c r="T1234" s="586"/>
      <c r="U1234" s="587" t="str">
        <f t="shared" si="90"/>
        <v/>
      </c>
      <c r="V1234" s="648"/>
      <c r="W1234" s="746"/>
    </row>
    <row r="1235" spans="2:38" ht="13.5" customHeight="1" x14ac:dyDescent="0.25">
      <c r="B1235" s="401"/>
      <c r="D1235" s="416">
        <f t="shared" si="87"/>
        <v>1226</v>
      </c>
      <c r="E1235" s="534"/>
      <c r="F1235" s="534"/>
      <c r="G1235" s="534"/>
      <c r="H1235" s="479"/>
      <c r="I1235" s="479"/>
      <c r="J1235" s="479"/>
      <c r="K1235" s="474"/>
      <c r="L1235" s="899"/>
      <c r="M1235" s="272"/>
      <c r="N1235" s="826" t="str">
        <f t="shared" si="91"/>
        <v/>
      </c>
      <c r="O1235" s="458"/>
      <c r="P1235" s="534"/>
      <c r="Q1235" s="479"/>
      <c r="R1235" s="584"/>
      <c r="S1235" s="585" t="str">
        <f t="shared" si="88"/>
        <v/>
      </c>
      <c r="T1235" s="586"/>
      <c r="U1235" s="587" t="str">
        <f t="shared" si="90"/>
        <v/>
      </c>
      <c r="V1235" s="648"/>
      <c r="W1235" s="746"/>
    </row>
    <row r="1236" spans="2:38" ht="13.5" customHeight="1" x14ac:dyDescent="0.25">
      <c r="B1236" s="401"/>
      <c r="D1236" s="416">
        <f t="shared" si="87"/>
        <v>1227</v>
      </c>
      <c r="E1236" s="534"/>
      <c r="F1236" s="534"/>
      <c r="G1236" s="534"/>
      <c r="H1236" s="479"/>
      <c r="I1236" s="479"/>
      <c r="J1236" s="479"/>
      <c r="K1236" s="474"/>
      <c r="L1236" s="899"/>
      <c r="M1236" s="272"/>
      <c r="N1236" s="826" t="str">
        <f t="shared" si="91"/>
        <v/>
      </c>
      <c r="O1236" s="458"/>
      <c r="P1236" s="534"/>
      <c r="Q1236" s="479"/>
      <c r="R1236" s="584"/>
      <c r="S1236" s="585" t="str">
        <f t="shared" si="88"/>
        <v/>
      </c>
      <c r="T1236" s="586"/>
      <c r="U1236" s="587" t="str">
        <f t="shared" si="90"/>
        <v/>
      </c>
      <c r="V1236" s="648"/>
      <c r="W1236" s="746"/>
    </row>
    <row r="1237" spans="2:38" ht="13.5" customHeight="1" x14ac:dyDescent="0.25">
      <c r="B1237" s="401"/>
      <c r="D1237" s="416">
        <f t="shared" si="87"/>
        <v>1228</v>
      </c>
      <c r="E1237" s="534"/>
      <c r="F1237" s="534"/>
      <c r="G1237" s="534"/>
      <c r="H1237" s="479"/>
      <c r="I1237" s="479"/>
      <c r="J1237" s="479"/>
      <c r="K1237" s="474"/>
      <c r="L1237" s="899"/>
      <c r="M1237" s="272"/>
      <c r="N1237" s="826" t="str">
        <f t="shared" si="91"/>
        <v/>
      </c>
      <c r="O1237" s="458"/>
      <c r="P1237" s="534"/>
      <c r="Q1237" s="479"/>
      <c r="R1237" s="584"/>
      <c r="S1237" s="585" t="str">
        <f t="shared" si="88"/>
        <v/>
      </c>
      <c r="T1237" s="586"/>
      <c r="U1237" s="587" t="str">
        <f t="shared" si="90"/>
        <v/>
      </c>
      <c r="V1237" s="648"/>
      <c r="W1237" s="746"/>
    </row>
    <row r="1238" spans="2:38" ht="13.5" customHeight="1" x14ac:dyDescent="0.25">
      <c r="B1238" s="401"/>
      <c r="D1238" s="416">
        <f t="shared" si="87"/>
        <v>1229</v>
      </c>
      <c r="E1238" s="534"/>
      <c r="F1238" s="534"/>
      <c r="G1238" s="534"/>
      <c r="H1238" s="479"/>
      <c r="I1238" s="479"/>
      <c r="J1238" s="479"/>
      <c r="K1238" s="474"/>
      <c r="L1238" s="899"/>
      <c r="M1238" s="272"/>
      <c r="N1238" s="826" t="str">
        <f t="shared" si="91"/>
        <v/>
      </c>
      <c r="O1238" s="458"/>
      <c r="P1238" s="534"/>
      <c r="Q1238" s="479"/>
      <c r="R1238" s="584"/>
      <c r="S1238" s="585" t="str">
        <f t="shared" si="88"/>
        <v/>
      </c>
      <c r="T1238" s="586"/>
      <c r="U1238" s="587" t="str">
        <f t="shared" si="90"/>
        <v/>
      </c>
      <c r="V1238" s="648"/>
      <c r="W1238" s="746"/>
    </row>
    <row r="1239" spans="2:38" ht="13.5" customHeight="1" x14ac:dyDescent="0.25">
      <c r="B1239" s="401"/>
      <c r="D1239" s="416">
        <f t="shared" si="87"/>
        <v>1230</v>
      </c>
      <c r="E1239" s="534"/>
      <c r="F1239" s="534"/>
      <c r="G1239" s="534"/>
      <c r="H1239" s="479"/>
      <c r="I1239" s="479"/>
      <c r="J1239" s="479"/>
      <c r="K1239" s="474"/>
      <c r="L1239" s="899"/>
      <c r="M1239" s="272"/>
      <c r="N1239" s="826" t="str">
        <f t="shared" si="91"/>
        <v/>
      </c>
      <c r="O1239" s="458"/>
      <c r="P1239" s="534"/>
      <c r="Q1239" s="479"/>
      <c r="R1239" s="584"/>
      <c r="S1239" s="585" t="str">
        <f t="shared" si="88"/>
        <v/>
      </c>
      <c r="T1239" s="586"/>
      <c r="U1239" s="587" t="str">
        <f t="shared" si="90"/>
        <v/>
      </c>
      <c r="V1239" s="648"/>
      <c r="W1239" s="746"/>
    </row>
    <row r="1240" spans="2:38" ht="13.5" customHeight="1" x14ac:dyDescent="0.25">
      <c r="B1240" s="401"/>
      <c r="D1240" s="416">
        <f t="shared" si="87"/>
        <v>1231</v>
      </c>
      <c r="E1240" s="534"/>
      <c r="F1240" s="534"/>
      <c r="G1240" s="534"/>
      <c r="H1240" s="479"/>
      <c r="I1240" s="479"/>
      <c r="J1240" s="479"/>
      <c r="K1240" s="474"/>
      <c r="L1240" s="899"/>
      <c r="M1240" s="272"/>
      <c r="N1240" s="826" t="str">
        <f t="shared" si="91"/>
        <v/>
      </c>
      <c r="O1240" s="458"/>
      <c r="P1240" s="534"/>
      <c r="Q1240" s="479"/>
      <c r="R1240" s="584"/>
      <c r="S1240" s="585" t="str">
        <f t="shared" si="88"/>
        <v/>
      </c>
      <c r="T1240" s="586"/>
      <c r="U1240" s="587" t="str">
        <f t="shared" si="90"/>
        <v/>
      </c>
      <c r="V1240" s="648"/>
      <c r="W1240" s="746"/>
      <c r="AL1240" s="562"/>
    </row>
    <row r="1241" spans="2:38" ht="13.5" customHeight="1" x14ac:dyDescent="0.25">
      <c r="B1241" s="401"/>
      <c r="D1241" s="416">
        <f t="shared" si="87"/>
        <v>1232</v>
      </c>
      <c r="E1241" s="534"/>
      <c r="F1241" s="534"/>
      <c r="G1241" s="534"/>
      <c r="H1241" s="479"/>
      <c r="I1241" s="479"/>
      <c r="J1241" s="479"/>
      <c r="K1241" s="474"/>
      <c r="L1241" s="899"/>
      <c r="M1241" s="272"/>
      <c r="N1241" s="826" t="str">
        <f t="shared" si="91"/>
        <v/>
      </c>
      <c r="O1241" s="458"/>
      <c r="P1241" s="534"/>
      <c r="Q1241" s="479"/>
      <c r="R1241" s="584"/>
      <c r="S1241" s="585" t="str">
        <f t="shared" si="88"/>
        <v/>
      </c>
      <c r="T1241" s="586"/>
      <c r="U1241" s="587" t="str">
        <f t="shared" si="90"/>
        <v/>
      </c>
      <c r="V1241" s="648"/>
      <c r="W1241" s="746"/>
    </row>
    <row r="1242" spans="2:38" ht="13.5" customHeight="1" x14ac:dyDescent="0.25">
      <c r="B1242" s="401"/>
      <c r="D1242" s="416">
        <f t="shared" si="87"/>
        <v>1233</v>
      </c>
      <c r="E1242" s="534"/>
      <c r="F1242" s="534"/>
      <c r="G1242" s="534"/>
      <c r="H1242" s="479"/>
      <c r="I1242" s="479"/>
      <c r="J1242" s="479"/>
      <c r="K1242" s="474"/>
      <c r="L1242" s="899"/>
      <c r="M1242" s="272"/>
      <c r="N1242" s="826" t="str">
        <f t="shared" si="91"/>
        <v/>
      </c>
      <c r="O1242" s="458"/>
      <c r="P1242" s="534"/>
      <c r="Q1242" s="479"/>
      <c r="R1242" s="584"/>
      <c r="S1242" s="585" t="str">
        <f t="shared" si="88"/>
        <v/>
      </c>
      <c r="T1242" s="586"/>
      <c r="U1242" s="587" t="str">
        <f t="shared" si="90"/>
        <v/>
      </c>
      <c r="V1242" s="648"/>
      <c r="W1242" s="746"/>
    </row>
    <row r="1243" spans="2:38" ht="13.5" customHeight="1" x14ac:dyDescent="0.25">
      <c r="B1243" s="401"/>
      <c r="D1243" s="416">
        <f t="shared" si="87"/>
        <v>1234</v>
      </c>
      <c r="E1243" s="534"/>
      <c r="F1243" s="534"/>
      <c r="G1243" s="534"/>
      <c r="H1243" s="479"/>
      <c r="I1243" s="479"/>
      <c r="J1243" s="479"/>
      <c r="K1243" s="474"/>
      <c r="L1243" s="899"/>
      <c r="M1243" s="272"/>
      <c r="N1243" s="826" t="str">
        <f t="shared" si="91"/>
        <v/>
      </c>
      <c r="O1243" s="458"/>
      <c r="P1243" s="534"/>
      <c r="Q1243" s="479"/>
      <c r="R1243" s="584"/>
      <c r="S1243" s="585" t="str">
        <f t="shared" si="88"/>
        <v/>
      </c>
      <c r="T1243" s="586"/>
      <c r="U1243" s="587" t="str">
        <f t="shared" si="90"/>
        <v/>
      </c>
      <c r="V1243" s="648"/>
      <c r="W1243" s="746"/>
    </row>
    <row r="1244" spans="2:38" ht="13.5" customHeight="1" x14ac:dyDescent="0.25">
      <c r="B1244" s="401"/>
      <c r="D1244" s="416">
        <f t="shared" si="87"/>
        <v>1235</v>
      </c>
      <c r="E1244" s="534"/>
      <c r="F1244" s="534"/>
      <c r="G1244" s="534"/>
      <c r="H1244" s="479"/>
      <c r="I1244" s="479"/>
      <c r="J1244" s="479"/>
      <c r="K1244" s="474"/>
      <c r="L1244" s="899"/>
      <c r="M1244" s="272"/>
      <c r="N1244" s="826" t="str">
        <f t="shared" si="91"/>
        <v/>
      </c>
      <c r="O1244" s="458"/>
      <c r="P1244" s="534"/>
      <c r="Q1244" s="479"/>
      <c r="R1244" s="584"/>
      <c r="S1244" s="585" t="str">
        <f t="shared" si="88"/>
        <v/>
      </c>
      <c r="T1244" s="586"/>
      <c r="U1244" s="587" t="str">
        <f t="shared" si="90"/>
        <v/>
      </c>
      <c r="V1244" s="648"/>
      <c r="W1244" s="746"/>
    </row>
    <row r="1245" spans="2:38" ht="13.5" customHeight="1" x14ac:dyDescent="0.25">
      <c r="B1245" s="401"/>
      <c r="D1245" s="416">
        <f t="shared" ref="D1245:D1269" si="92">D1244+1</f>
        <v>1236</v>
      </c>
      <c r="E1245" s="534"/>
      <c r="F1245" s="534"/>
      <c r="G1245" s="534"/>
      <c r="H1245" s="479"/>
      <c r="I1245" s="479"/>
      <c r="J1245" s="479"/>
      <c r="K1245" s="474"/>
      <c r="L1245" s="899"/>
      <c r="M1245" s="272"/>
      <c r="N1245" s="826" t="str">
        <f t="shared" si="91"/>
        <v/>
      </c>
      <c r="O1245" s="458"/>
      <c r="P1245" s="534"/>
      <c r="Q1245" s="479"/>
      <c r="R1245" s="584"/>
      <c r="S1245" s="585" t="str">
        <f t="shared" si="88"/>
        <v/>
      </c>
      <c r="T1245" s="586"/>
      <c r="U1245" s="587" t="str">
        <f t="shared" si="90"/>
        <v/>
      </c>
      <c r="V1245" s="648"/>
      <c r="W1245" s="746"/>
    </row>
    <row r="1246" spans="2:38" ht="13.5" customHeight="1" x14ac:dyDescent="0.25">
      <c r="B1246" s="401"/>
      <c r="D1246" s="416">
        <f t="shared" si="92"/>
        <v>1237</v>
      </c>
      <c r="E1246" s="534"/>
      <c r="F1246" s="534"/>
      <c r="G1246" s="534"/>
      <c r="H1246" s="479"/>
      <c r="I1246" s="479"/>
      <c r="J1246" s="479"/>
      <c r="K1246" s="474"/>
      <c r="L1246" s="899"/>
      <c r="M1246" s="272"/>
      <c r="N1246" s="826" t="str">
        <f t="shared" si="91"/>
        <v/>
      </c>
      <c r="O1246" s="458"/>
      <c r="P1246" s="534"/>
      <c r="Q1246" s="479"/>
      <c r="R1246" s="584"/>
      <c r="S1246" s="585" t="str">
        <f t="shared" si="88"/>
        <v/>
      </c>
      <c r="T1246" s="586"/>
      <c r="U1246" s="587" t="str">
        <f t="shared" si="90"/>
        <v/>
      </c>
      <c r="V1246" s="648"/>
      <c r="W1246" s="746"/>
    </row>
    <row r="1247" spans="2:38" ht="13.5" customHeight="1" x14ac:dyDescent="0.25">
      <c r="B1247" s="401"/>
      <c r="D1247" s="416">
        <f t="shared" si="92"/>
        <v>1238</v>
      </c>
      <c r="E1247" s="534"/>
      <c r="F1247" s="534"/>
      <c r="G1247" s="534"/>
      <c r="H1247" s="479"/>
      <c r="I1247" s="479"/>
      <c r="J1247" s="479"/>
      <c r="K1247" s="474"/>
      <c r="L1247" s="899"/>
      <c r="M1247" s="272"/>
      <c r="N1247" s="826" t="str">
        <f t="shared" si="91"/>
        <v/>
      </c>
      <c r="O1247" s="458"/>
      <c r="P1247" s="534"/>
      <c r="Q1247" s="479"/>
      <c r="R1247" s="584"/>
      <c r="S1247" s="585" t="str">
        <f t="shared" si="88"/>
        <v/>
      </c>
      <c r="T1247" s="586"/>
      <c r="U1247" s="587" t="str">
        <f t="shared" si="90"/>
        <v/>
      </c>
      <c r="V1247" s="648"/>
      <c r="W1247" s="746"/>
    </row>
    <row r="1248" spans="2:38" ht="13.5" customHeight="1" x14ac:dyDescent="0.25">
      <c r="B1248" s="401"/>
      <c r="D1248" s="416">
        <f t="shared" si="92"/>
        <v>1239</v>
      </c>
      <c r="E1248" s="534"/>
      <c r="F1248" s="534"/>
      <c r="G1248" s="534"/>
      <c r="H1248" s="479"/>
      <c r="I1248" s="479"/>
      <c r="J1248" s="479"/>
      <c r="K1248" s="474"/>
      <c r="L1248" s="899"/>
      <c r="M1248" s="272"/>
      <c r="N1248" s="826" t="str">
        <f t="shared" si="91"/>
        <v/>
      </c>
      <c r="O1248" s="458"/>
      <c r="P1248" s="534"/>
      <c r="Q1248" s="479"/>
      <c r="R1248" s="584"/>
      <c r="S1248" s="585" t="str">
        <f t="shared" si="88"/>
        <v/>
      </c>
      <c r="T1248" s="586"/>
      <c r="U1248" s="587" t="str">
        <f t="shared" si="90"/>
        <v/>
      </c>
      <c r="V1248" s="648"/>
      <c r="W1248" s="746"/>
    </row>
    <row r="1249" spans="2:23" ht="13.5" customHeight="1" x14ac:dyDescent="0.25">
      <c r="B1249" s="401"/>
      <c r="D1249" s="416">
        <f t="shared" si="92"/>
        <v>1240</v>
      </c>
      <c r="E1249" s="534"/>
      <c r="F1249" s="534"/>
      <c r="G1249" s="534"/>
      <c r="H1249" s="479"/>
      <c r="I1249" s="479"/>
      <c r="J1249" s="479"/>
      <c r="K1249" s="474"/>
      <c r="L1249" s="899"/>
      <c r="M1249" s="272"/>
      <c r="N1249" s="826" t="str">
        <f t="shared" si="91"/>
        <v/>
      </c>
      <c r="O1249" s="458"/>
      <c r="P1249" s="534"/>
      <c r="Q1249" s="479"/>
      <c r="R1249" s="584"/>
      <c r="S1249" s="585" t="str">
        <f t="shared" si="88"/>
        <v/>
      </c>
      <c r="T1249" s="586"/>
      <c r="U1249" s="587" t="str">
        <f t="shared" si="90"/>
        <v/>
      </c>
      <c r="V1249" s="648"/>
      <c r="W1249" s="746"/>
    </row>
    <row r="1250" spans="2:23" ht="13.5" customHeight="1" x14ac:dyDescent="0.25">
      <c r="B1250" s="401"/>
      <c r="D1250" s="416">
        <f t="shared" si="92"/>
        <v>1241</v>
      </c>
      <c r="E1250" s="534"/>
      <c r="F1250" s="534"/>
      <c r="G1250" s="534"/>
      <c r="H1250" s="479"/>
      <c r="I1250" s="479"/>
      <c r="J1250" s="479"/>
      <c r="K1250" s="474"/>
      <c r="L1250" s="899"/>
      <c r="M1250" s="272"/>
      <c r="N1250" s="826" t="str">
        <f t="shared" si="91"/>
        <v/>
      </c>
      <c r="O1250" s="458"/>
      <c r="P1250" s="903"/>
      <c r="Q1250" s="479"/>
      <c r="R1250" s="584"/>
      <c r="S1250" s="585" t="str">
        <f t="shared" si="88"/>
        <v/>
      </c>
      <c r="T1250" s="586"/>
      <c r="U1250" s="587" t="str">
        <f t="shared" si="90"/>
        <v/>
      </c>
      <c r="V1250" s="648"/>
      <c r="W1250" s="746"/>
    </row>
    <row r="1251" spans="2:23" ht="13.5" customHeight="1" x14ac:dyDescent="0.25">
      <c r="B1251" s="401"/>
      <c r="D1251" s="416">
        <f t="shared" si="92"/>
        <v>1242</v>
      </c>
      <c r="E1251" s="534"/>
      <c r="F1251" s="534"/>
      <c r="G1251" s="534"/>
      <c r="H1251" s="479"/>
      <c r="I1251" s="479"/>
      <c r="J1251" s="479"/>
      <c r="K1251" s="474"/>
      <c r="L1251" s="899"/>
      <c r="M1251" s="272"/>
      <c r="N1251" s="826" t="str">
        <f t="shared" si="91"/>
        <v/>
      </c>
      <c r="O1251" s="458"/>
      <c r="P1251" s="534"/>
      <c r="Q1251" s="479"/>
      <c r="R1251" s="584"/>
      <c r="S1251" s="585" t="str">
        <f t="shared" si="88"/>
        <v/>
      </c>
      <c r="T1251" s="586"/>
      <c r="U1251" s="587" t="str">
        <f t="shared" ref="U1251:U1505" si="93">IF(T1251="",S1251,T1251)</f>
        <v/>
      </c>
      <c r="V1251" s="648"/>
      <c r="W1251" s="746"/>
    </row>
    <row r="1252" spans="2:23" ht="13.5" customHeight="1" x14ac:dyDescent="0.25">
      <c r="B1252" s="401"/>
      <c r="D1252" s="416">
        <f t="shared" si="92"/>
        <v>1243</v>
      </c>
      <c r="E1252" s="534"/>
      <c r="F1252" s="534"/>
      <c r="G1252" s="534"/>
      <c r="H1252" s="479"/>
      <c r="I1252" s="479"/>
      <c r="J1252" s="479"/>
      <c r="K1252" s="474"/>
      <c r="L1252" s="899"/>
      <c r="M1252" s="272"/>
      <c r="N1252" s="826" t="str">
        <f t="shared" si="91"/>
        <v/>
      </c>
      <c r="O1252" s="458"/>
      <c r="P1252" s="534"/>
      <c r="Q1252" s="479"/>
      <c r="R1252" s="584"/>
      <c r="S1252" s="585" t="str">
        <f t="shared" ref="S1252:S1314" si="94">IF(OR(M1252="",K1252=""),"",J1252*K1252/1000000*Q1252*R1252)</f>
        <v/>
      </c>
      <c r="T1252" s="586"/>
      <c r="U1252" s="587" t="str">
        <f t="shared" si="93"/>
        <v/>
      </c>
      <c r="V1252" s="648"/>
      <c r="W1252" s="746"/>
    </row>
    <row r="1253" spans="2:23" ht="13.5" customHeight="1" x14ac:dyDescent="0.25">
      <c r="B1253" s="401"/>
      <c r="D1253" s="416">
        <f t="shared" si="92"/>
        <v>1244</v>
      </c>
      <c r="E1253" s="534"/>
      <c r="F1253" s="534"/>
      <c r="G1253" s="534"/>
      <c r="H1253" s="479"/>
      <c r="I1253" s="479"/>
      <c r="J1253" s="479"/>
      <c r="K1253" s="474"/>
      <c r="L1253" s="899"/>
      <c r="M1253" s="272"/>
      <c r="N1253" s="826" t="str">
        <f t="shared" si="91"/>
        <v/>
      </c>
      <c r="O1253" s="458"/>
      <c r="P1253" s="534"/>
      <c r="Q1253" s="479"/>
      <c r="R1253" s="584"/>
      <c r="S1253" s="585" t="str">
        <f t="shared" si="94"/>
        <v/>
      </c>
      <c r="T1253" s="586"/>
      <c r="U1253" s="587" t="str">
        <f t="shared" si="93"/>
        <v/>
      </c>
      <c r="V1253" s="648"/>
      <c r="W1253" s="746"/>
    </row>
    <row r="1254" spans="2:23" ht="13.5" customHeight="1" x14ac:dyDescent="0.25">
      <c r="B1254" s="401"/>
      <c r="D1254" s="416">
        <f t="shared" si="92"/>
        <v>1245</v>
      </c>
      <c r="E1254" s="534"/>
      <c r="F1254" s="534"/>
      <c r="G1254" s="534"/>
      <c r="H1254" s="479"/>
      <c r="I1254" s="479"/>
      <c r="J1254" s="479"/>
      <c r="K1254" s="474"/>
      <c r="L1254" s="899"/>
      <c r="M1254" s="272"/>
      <c r="N1254" s="826" t="str">
        <f t="shared" si="91"/>
        <v/>
      </c>
      <c r="O1254" s="458"/>
      <c r="P1254" s="534"/>
      <c r="Q1254" s="479"/>
      <c r="R1254" s="584"/>
      <c r="S1254" s="585" t="str">
        <f t="shared" si="94"/>
        <v/>
      </c>
      <c r="T1254" s="586"/>
      <c r="U1254" s="587" t="str">
        <f t="shared" si="93"/>
        <v/>
      </c>
      <c r="V1254" s="648"/>
      <c r="W1254" s="746"/>
    </row>
    <row r="1255" spans="2:23" ht="13.5" customHeight="1" x14ac:dyDescent="0.25">
      <c r="B1255" s="401"/>
      <c r="D1255" s="416">
        <f t="shared" si="92"/>
        <v>1246</v>
      </c>
      <c r="E1255" s="534"/>
      <c r="F1255" s="534"/>
      <c r="G1255" s="534"/>
      <c r="H1255" s="479"/>
      <c r="I1255" s="479"/>
      <c r="J1255" s="479"/>
      <c r="K1255" s="474"/>
      <c r="L1255" s="899"/>
      <c r="M1255" s="272"/>
      <c r="N1255" s="826" t="str">
        <f t="shared" si="91"/>
        <v/>
      </c>
      <c r="O1255" s="458"/>
      <c r="P1255" s="534"/>
      <c r="Q1255" s="479"/>
      <c r="R1255" s="584"/>
      <c r="S1255" s="585" t="str">
        <f t="shared" si="94"/>
        <v/>
      </c>
      <c r="T1255" s="586"/>
      <c r="U1255" s="587" t="str">
        <f t="shared" si="93"/>
        <v/>
      </c>
      <c r="V1255" s="648"/>
      <c r="W1255" s="746"/>
    </row>
    <row r="1256" spans="2:23" ht="13.5" customHeight="1" x14ac:dyDescent="0.25">
      <c r="B1256" s="401"/>
      <c r="D1256" s="416">
        <f t="shared" si="92"/>
        <v>1247</v>
      </c>
      <c r="E1256" s="534"/>
      <c r="F1256" s="534"/>
      <c r="G1256" s="534"/>
      <c r="H1256" s="479"/>
      <c r="I1256" s="479"/>
      <c r="J1256" s="479"/>
      <c r="K1256" s="474"/>
      <c r="L1256" s="899"/>
      <c r="M1256" s="272"/>
      <c r="N1256" s="826" t="str">
        <f t="shared" si="91"/>
        <v/>
      </c>
      <c r="O1256" s="458"/>
      <c r="P1256" s="534"/>
      <c r="Q1256" s="479"/>
      <c r="R1256" s="584"/>
      <c r="S1256" s="585" t="str">
        <f t="shared" si="94"/>
        <v/>
      </c>
      <c r="T1256" s="586"/>
      <c r="U1256" s="587" t="str">
        <f t="shared" si="93"/>
        <v/>
      </c>
      <c r="V1256" s="648"/>
      <c r="W1256" s="746"/>
    </row>
    <row r="1257" spans="2:23" ht="13.5" customHeight="1" x14ac:dyDescent="0.25">
      <c r="B1257" s="401"/>
      <c r="D1257" s="416">
        <f t="shared" si="92"/>
        <v>1248</v>
      </c>
      <c r="E1257" s="534"/>
      <c r="F1257" s="534"/>
      <c r="G1257" s="534"/>
      <c r="H1257" s="479"/>
      <c r="I1257" s="479"/>
      <c r="J1257" s="479"/>
      <c r="K1257" s="474"/>
      <c r="L1257" s="899"/>
      <c r="M1257" s="272"/>
      <c r="N1257" s="826" t="str">
        <f t="shared" si="91"/>
        <v/>
      </c>
      <c r="O1257" s="458"/>
      <c r="P1257" s="534"/>
      <c r="Q1257" s="479"/>
      <c r="R1257" s="584"/>
      <c r="S1257" s="585" t="str">
        <f t="shared" si="94"/>
        <v/>
      </c>
      <c r="T1257" s="586"/>
      <c r="U1257" s="587" t="str">
        <f t="shared" si="93"/>
        <v/>
      </c>
      <c r="V1257" s="648"/>
      <c r="W1257" s="746"/>
    </row>
    <row r="1258" spans="2:23" ht="13.5" customHeight="1" x14ac:dyDescent="0.25">
      <c r="B1258" s="401"/>
      <c r="D1258" s="416">
        <f t="shared" si="92"/>
        <v>1249</v>
      </c>
      <c r="E1258" s="534"/>
      <c r="F1258" s="534"/>
      <c r="G1258" s="534"/>
      <c r="H1258" s="479"/>
      <c r="I1258" s="479"/>
      <c r="J1258" s="479"/>
      <c r="K1258" s="474"/>
      <c r="L1258" s="899"/>
      <c r="M1258" s="272"/>
      <c r="N1258" s="826" t="str">
        <f t="shared" si="91"/>
        <v/>
      </c>
      <c r="O1258" s="458"/>
      <c r="P1258" s="534"/>
      <c r="Q1258" s="479"/>
      <c r="R1258" s="584"/>
      <c r="S1258" s="585" t="str">
        <f t="shared" si="94"/>
        <v/>
      </c>
      <c r="T1258" s="586"/>
      <c r="U1258" s="587" t="str">
        <f t="shared" si="93"/>
        <v/>
      </c>
      <c r="V1258" s="648"/>
      <c r="W1258" s="746"/>
    </row>
    <row r="1259" spans="2:23" ht="13.5" customHeight="1" x14ac:dyDescent="0.25">
      <c r="B1259" s="401"/>
      <c r="D1259" s="416">
        <f t="shared" si="92"/>
        <v>1250</v>
      </c>
      <c r="E1259" s="534"/>
      <c r="F1259" s="534"/>
      <c r="G1259" s="534"/>
      <c r="H1259" s="479"/>
      <c r="I1259" s="479"/>
      <c r="J1259" s="479"/>
      <c r="K1259" s="474"/>
      <c r="L1259" s="899"/>
      <c r="M1259" s="272"/>
      <c r="N1259" s="826" t="str">
        <f t="shared" si="91"/>
        <v/>
      </c>
      <c r="O1259" s="458"/>
      <c r="P1259" s="534"/>
      <c r="Q1259" s="479"/>
      <c r="R1259" s="584"/>
      <c r="S1259" s="585" t="str">
        <f t="shared" si="94"/>
        <v/>
      </c>
      <c r="T1259" s="586"/>
      <c r="U1259" s="587" t="str">
        <f t="shared" si="93"/>
        <v/>
      </c>
      <c r="V1259" s="648"/>
      <c r="W1259" s="746"/>
    </row>
    <row r="1260" spans="2:23" ht="13.5" customHeight="1" x14ac:dyDescent="0.25">
      <c r="B1260" s="401"/>
      <c r="D1260" s="416">
        <f t="shared" si="92"/>
        <v>1251</v>
      </c>
      <c r="E1260" s="534"/>
      <c r="F1260" s="534"/>
      <c r="G1260" s="534"/>
      <c r="H1260" s="479"/>
      <c r="I1260" s="479"/>
      <c r="J1260" s="479"/>
      <c r="K1260" s="474"/>
      <c r="L1260" s="899"/>
      <c r="M1260" s="272"/>
      <c r="N1260" s="826" t="str">
        <f t="shared" si="91"/>
        <v/>
      </c>
      <c r="O1260" s="458"/>
      <c r="P1260" s="534"/>
      <c r="Q1260" s="479"/>
      <c r="R1260" s="584"/>
      <c r="S1260" s="585" t="str">
        <f t="shared" si="94"/>
        <v/>
      </c>
      <c r="T1260" s="586"/>
      <c r="U1260" s="587" t="str">
        <f t="shared" si="93"/>
        <v/>
      </c>
      <c r="V1260" s="648"/>
      <c r="W1260" s="746"/>
    </row>
    <row r="1261" spans="2:23" ht="13.5" customHeight="1" x14ac:dyDescent="0.25">
      <c r="B1261" s="401"/>
      <c r="D1261" s="416">
        <f t="shared" si="92"/>
        <v>1252</v>
      </c>
      <c r="E1261" s="534"/>
      <c r="F1261" s="534"/>
      <c r="G1261" s="534"/>
      <c r="H1261" s="479"/>
      <c r="I1261" s="479"/>
      <c r="J1261" s="479"/>
      <c r="K1261" s="474"/>
      <c r="L1261" s="899"/>
      <c r="M1261" s="272"/>
      <c r="N1261" s="826" t="str">
        <f t="shared" si="91"/>
        <v/>
      </c>
      <c r="O1261" s="458"/>
      <c r="P1261" s="534"/>
      <c r="Q1261" s="479"/>
      <c r="R1261" s="584"/>
      <c r="S1261" s="585" t="str">
        <f t="shared" si="94"/>
        <v/>
      </c>
      <c r="T1261" s="586"/>
      <c r="U1261" s="587" t="str">
        <f t="shared" si="93"/>
        <v/>
      </c>
      <c r="V1261" s="648"/>
      <c r="W1261" s="746"/>
    </row>
    <row r="1262" spans="2:23" ht="13.5" customHeight="1" x14ac:dyDescent="0.25">
      <c r="B1262" s="401"/>
      <c r="D1262" s="416">
        <f t="shared" si="92"/>
        <v>1253</v>
      </c>
      <c r="E1262" s="534"/>
      <c r="F1262" s="534"/>
      <c r="G1262" s="534"/>
      <c r="H1262" s="479"/>
      <c r="I1262" s="479"/>
      <c r="J1262" s="479"/>
      <c r="K1262" s="474"/>
      <c r="L1262" s="899"/>
      <c r="M1262" s="272"/>
      <c r="N1262" s="826" t="str">
        <f t="shared" si="91"/>
        <v/>
      </c>
      <c r="O1262" s="458"/>
      <c r="P1262" s="534"/>
      <c r="Q1262" s="479"/>
      <c r="R1262" s="584"/>
      <c r="S1262" s="585" t="str">
        <f t="shared" si="94"/>
        <v/>
      </c>
      <c r="T1262" s="586"/>
      <c r="U1262" s="587" t="str">
        <f t="shared" si="93"/>
        <v/>
      </c>
      <c r="V1262" s="648"/>
      <c r="W1262" s="746"/>
    </row>
    <row r="1263" spans="2:23" ht="13.5" customHeight="1" x14ac:dyDescent="0.25">
      <c r="B1263" s="401"/>
      <c r="D1263" s="416">
        <f t="shared" si="92"/>
        <v>1254</v>
      </c>
      <c r="E1263" s="534"/>
      <c r="F1263" s="534"/>
      <c r="G1263" s="534"/>
      <c r="H1263" s="479"/>
      <c r="I1263" s="479"/>
      <c r="J1263" s="479"/>
      <c r="K1263" s="474"/>
      <c r="L1263" s="899"/>
      <c r="M1263" s="272"/>
      <c r="N1263" s="826" t="str">
        <f t="shared" si="91"/>
        <v/>
      </c>
      <c r="O1263" s="458"/>
      <c r="P1263" s="534"/>
      <c r="Q1263" s="479"/>
      <c r="R1263" s="584"/>
      <c r="S1263" s="585" t="str">
        <f t="shared" si="94"/>
        <v/>
      </c>
      <c r="T1263" s="586"/>
      <c r="U1263" s="587" t="str">
        <f t="shared" si="93"/>
        <v/>
      </c>
      <c r="V1263" s="648"/>
      <c r="W1263" s="746"/>
    </row>
    <row r="1264" spans="2:23" ht="13.5" customHeight="1" x14ac:dyDescent="0.25">
      <c r="B1264" s="401"/>
      <c r="D1264" s="416">
        <f t="shared" si="92"/>
        <v>1255</v>
      </c>
      <c r="E1264" s="534"/>
      <c r="F1264" s="534"/>
      <c r="G1264" s="534"/>
      <c r="H1264" s="479"/>
      <c r="I1264" s="479"/>
      <c r="J1264" s="479"/>
      <c r="K1264" s="474"/>
      <c r="L1264" s="899"/>
      <c r="M1264" s="272"/>
      <c r="N1264" s="826" t="str">
        <f t="shared" si="91"/>
        <v/>
      </c>
      <c r="O1264" s="458"/>
      <c r="P1264" s="534"/>
      <c r="Q1264" s="479"/>
      <c r="R1264" s="584"/>
      <c r="S1264" s="585" t="str">
        <f t="shared" si="94"/>
        <v/>
      </c>
      <c r="T1264" s="586"/>
      <c r="U1264" s="587" t="str">
        <f t="shared" si="93"/>
        <v/>
      </c>
      <c r="V1264" s="648"/>
      <c r="W1264" s="746"/>
    </row>
    <row r="1265" spans="2:38" ht="13.5" customHeight="1" x14ac:dyDescent="0.25">
      <c r="B1265" s="401"/>
      <c r="D1265" s="416">
        <f t="shared" si="92"/>
        <v>1256</v>
      </c>
      <c r="E1265" s="534"/>
      <c r="F1265" s="534"/>
      <c r="G1265" s="534"/>
      <c r="H1265" s="479"/>
      <c r="I1265" s="479"/>
      <c r="J1265" s="479"/>
      <c r="K1265" s="474"/>
      <c r="L1265" s="899"/>
      <c r="M1265" s="272"/>
      <c r="N1265" s="826" t="str">
        <f t="shared" si="91"/>
        <v/>
      </c>
      <c r="O1265" s="458"/>
      <c r="P1265" s="534"/>
      <c r="Q1265" s="479"/>
      <c r="R1265" s="584"/>
      <c r="S1265" s="585" t="str">
        <f t="shared" si="94"/>
        <v/>
      </c>
      <c r="T1265" s="586"/>
      <c r="U1265" s="587" t="str">
        <f t="shared" si="93"/>
        <v/>
      </c>
      <c r="V1265" s="648"/>
      <c r="W1265" s="746"/>
    </row>
    <row r="1266" spans="2:38" ht="13.5" customHeight="1" x14ac:dyDescent="0.25">
      <c r="B1266" s="401"/>
      <c r="D1266" s="416">
        <f t="shared" si="92"/>
        <v>1257</v>
      </c>
      <c r="E1266" s="534"/>
      <c r="F1266" s="534"/>
      <c r="G1266" s="534"/>
      <c r="H1266" s="479"/>
      <c r="I1266" s="479"/>
      <c r="J1266" s="479"/>
      <c r="K1266" s="474"/>
      <c r="L1266" s="899"/>
      <c r="M1266" s="272"/>
      <c r="N1266" s="826" t="str">
        <f t="shared" si="91"/>
        <v/>
      </c>
      <c r="O1266" s="458"/>
      <c r="P1266" s="534"/>
      <c r="Q1266" s="479"/>
      <c r="R1266" s="584"/>
      <c r="S1266" s="585" t="str">
        <f t="shared" si="94"/>
        <v/>
      </c>
      <c r="T1266" s="586"/>
      <c r="U1266" s="587" t="str">
        <f t="shared" si="93"/>
        <v/>
      </c>
      <c r="V1266" s="648"/>
      <c r="W1266" s="746"/>
    </row>
    <row r="1267" spans="2:38" ht="13.5" customHeight="1" x14ac:dyDescent="0.25">
      <c r="B1267" s="401"/>
      <c r="D1267" s="416">
        <f t="shared" si="92"/>
        <v>1258</v>
      </c>
      <c r="E1267" s="534"/>
      <c r="F1267" s="534"/>
      <c r="G1267" s="534"/>
      <c r="H1267" s="479"/>
      <c r="I1267" s="479"/>
      <c r="J1267" s="479"/>
      <c r="K1267" s="474"/>
      <c r="L1267" s="899"/>
      <c r="M1267" s="272"/>
      <c r="N1267" s="826" t="str">
        <f t="shared" si="91"/>
        <v/>
      </c>
      <c r="O1267" s="458"/>
      <c r="P1267" s="534"/>
      <c r="Q1267" s="479"/>
      <c r="R1267" s="584"/>
      <c r="S1267" s="585" t="str">
        <f t="shared" si="94"/>
        <v/>
      </c>
      <c r="T1267" s="586"/>
      <c r="U1267" s="587" t="str">
        <f t="shared" si="93"/>
        <v/>
      </c>
      <c r="V1267" s="648"/>
      <c r="W1267" s="746"/>
    </row>
    <row r="1268" spans="2:38" ht="13.5" customHeight="1" x14ac:dyDescent="0.25">
      <c r="B1268" s="401"/>
      <c r="D1268" s="416">
        <f t="shared" si="92"/>
        <v>1259</v>
      </c>
      <c r="E1268" s="534"/>
      <c r="F1268" s="534"/>
      <c r="G1268" s="534"/>
      <c r="H1268" s="479"/>
      <c r="I1268" s="479"/>
      <c r="J1268" s="479"/>
      <c r="K1268" s="474"/>
      <c r="L1268" s="899"/>
      <c r="M1268" s="272"/>
      <c r="N1268" s="826" t="str">
        <f t="shared" si="91"/>
        <v/>
      </c>
      <c r="O1268" s="458"/>
      <c r="P1268" s="534"/>
      <c r="Q1268" s="479"/>
      <c r="R1268" s="584"/>
      <c r="S1268" s="585" t="str">
        <f t="shared" si="94"/>
        <v/>
      </c>
      <c r="T1268" s="586"/>
      <c r="U1268" s="587" t="str">
        <f t="shared" si="93"/>
        <v/>
      </c>
      <c r="V1268" s="648"/>
      <c r="W1268" s="746"/>
    </row>
    <row r="1269" spans="2:38" ht="13.5" customHeight="1" x14ac:dyDescent="0.25">
      <c r="B1269" s="401"/>
      <c r="D1269" s="416">
        <f t="shared" si="92"/>
        <v>1260</v>
      </c>
      <c r="E1269" s="534"/>
      <c r="F1269" s="534"/>
      <c r="G1269" s="534"/>
      <c r="H1269" s="479"/>
      <c r="I1269" s="479"/>
      <c r="J1269" s="479"/>
      <c r="K1269" s="474"/>
      <c r="L1269" s="899"/>
      <c r="M1269" s="272"/>
      <c r="N1269" s="826" t="str">
        <f t="shared" si="91"/>
        <v/>
      </c>
      <c r="O1269" s="458"/>
      <c r="P1269" s="534"/>
      <c r="Q1269" s="479"/>
      <c r="R1269" s="584"/>
      <c r="S1269" s="585" t="str">
        <f t="shared" si="94"/>
        <v/>
      </c>
      <c r="T1269" s="586"/>
      <c r="U1269" s="587" t="str">
        <f t="shared" si="93"/>
        <v/>
      </c>
      <c r="V1269" s="648"/>
      <c r="W1269" s="746"/>
    </row>
    <row r="1270" spans="2:38" ht="13.5" customHeight="1" x14ac:dyDescent="0.25">
      <c r="B1270" s="401"/>
      <c r="D1270" s="416">
        <f>D1269+1</f>
        <v>1261</v>
      </c>
      <c r="E1270" s="534"/>
      <c r="F1270" s="534"/>
      <c r="G1270" s="534"/>
      <c r="H1270" s="479"/>
      <c r="I1270" s="479"/>
      <c r="J1270" s="479"/>
      <c r="K1270" s="474"/>
      <c r="L1270" s="899"/>
      <c r="M1270" s="272"/>
      <c r="N1270" s="826" t="str">
        <f t="shared" si="91"/>
        <v/>
      </c>
      <c r="O1270" s="458"/>
      <c r="P1270" s="534"/>
      <c r="Q1270" s="479"/>
      <c r="R1270" s="584"/>
      <c r="S1270" s="585" t="str">
        <f t="shared" si="94"/>
        <v/>
      </c>
      <c r="T1270" s="586"/>
      <c r="U1270" s="587" t="str">
        <f t="shared" si="93"/>
        <v/>
      </c>
      <c r="V1270" s="648"/>
      <c r="W1270" s="746"/>
      <c r="AL1270" s="562"/>
    </row>
    <row r="1271" spans="2:38" ht="13.5" customHeight="1" x14ac:dyDescent="0.25">
      <c r="B1271" s="401"/>
      <c r="D1271" s="416">
        <f t="shared" ref="D1271:D1299" si="95">D1270+1</f>
        <v>1262</v>
      </c>
      <c r="E1271" s="534"/>
      <c r="F1271" s="534"/>
      <c r="G1271" s="534"/>
      <c r="H1271" s="479"/>
      <c r="I1271" s="479"/>
      <c r="J1271" s="479"/>
      <c r="K1271" s="474"/>
      <c r="L1271" s="899"/>
      <c r="M1271" s="272"/>
      <c r="N1271" s="826" t="str">
        <f t="shared" si="91"/>
        <v/>
      </c>
      <c r="O1271" s="458"/>
      <c r="P1271" s="534"/>
      <c r="Q1271" s="479"/>
      <c r="R1271" s="584"/>
      <c r="S1271" s="585" t="str">
        <f t="shared" si="94"/>
        <v/>
      </c>
      <c r="T1271" s="586"/>
      <c r="U1271" s="587" t="str">
        <f t="shared" si="93"/>
        <v/>
      </c>
      <c r="V1271" s="648"/>
      <c r="W1271" s="746"/>
    </row>
    <row r="1272" spans="2:38" ht="13.5" customHeight="1" x14ac:dyDescent="0.25">
      <c r="B1272" s="401"/>
      <c r="D1272" s="416">
        <f t="shared" si="95"/>
        <v>1263</v>
      </c>
      <c r="E1272" s="534"/>
      <c r="F1272" s="534"/>
      <c r="G1272" s="534"/>
      <c r="H1272" s="479"/>
      <c r="I1272" s="479"/>
      <c r="J1272" s="479"/>
      <c r="K1272" s="474"/>
      <c r="L1272" s="899"/>
      <c r="M1272" s="272"/>
      <c r="N1272" s="826" t="str">
        <f t="shared" si="91"/>
        <v/>
      </c>
      <c r="O1272" s="458"/>
      <c r="P1272" s="534"/>
      <c r="Q1272" s="479"/>
      <c r="R1272" s="584"/>
      <c r="S1272" s="585" t="str">
        <f t="shared" si="94"/>
        <v/>
      </c>
      <c r="T1272" s="586"/>
      <c r="U1272" s="587" t="str">
        <f t="shared" si="93"/>
        <v/>
      </c>
      <c r="V1272" s="648"/>
      <c r="W1272" s="746"/>
    </row>
    <row r="1273" spans="2:38" ht="13.5" customHeight="1" x14ac:dyDescent="0.25">
      <c r="B1273" s="401"/>
      <c r="D1273" s="416">
        <f t="shared" si="95"/>
        <v>1264</v>
      </c>
      <c r="E1273" s="534"/>
      <c r="F1273" s="534"/>
      <c r="G1273" s="534"/>
      <c r="H1273" s="479"/>
      <c r="I1273" s="479"/>
      <c r="J1273" s="479"/>
      <c r="K1273" s="474"/>
      <c r="L1273" s="899"/>
      <c r="M1273" s="272"/>
      <c r="N1273" s="826" t="str">
        <f t="shared" si="91"/>
        <v/>
      </c>
      <c r="O1273" s="458"/>
      <c r="P1273" s="534"/>
      <c r="Q1273" s="479"/>
      <c r="R1273" s="584"/>
      <c r="S1273" s="585" t="str">
        <f t="shared" si="94"/>
        <v/>
      </c>
      <c r="T1273" s="586"/>
      <c r="U1273" s="587" t="str">
        <f t="shared" si="93"/>
        <v/>
      </c>
      <c r="V1273" s="648"/>
      <c r="W1273" s="746"/>
    </row>
    <row r="1274" spans="2:38" ht="13.5" customHeight="1" x14ac:dyDescent="0.25">
      <c r="B1274" s="401"/>
      <c r="D1274" s="416">
        <f t="shared" si="95"/>
        <v>1265</v>
      </c>
      <c r="E1274" s="534"/>
      <c r="F1274" s="534"/>
      <c r="G1274" s="534"/>
      <c r="H1274" s="479"/>
      <c r="I1274" s="479"/>
      <c r="J1274" s="479"/>
      <c r="K1274" s="474"/>
      <c r="L1274" s="899"/>
      <c r="M1274" s="272"/>
      <c r="N1274" s="826" t="str">
        <f t="shared" si="91"/>
        <v/>
      </c>
      <c r="O1274" s="458"/>
      <c r="P1274" s="534"/>
      <c r="Q1274" s="479"/>
      <c r="R1274" s="584"/>
      <c r="S1274" s="585" t="str">
        <f t="shared" si="94"/>
        <v/>
      </c>
      <c r="T1274" s="586"/>
      <c r="U1274" s="587" t="str">
        <f t="shared" si="93"/>
        <v/>
      </c>
      <c r="V1274" s="648"/>
      <c r="W1274" s="746"/>
    </row>
    <row r="1275" spans="2:38" ht="13.5" customHeight="1" x14ac:dyDescent="0.25">
      <c r="B1275" s="401"/>
      <c r="D1275" s="416">
        <f t="shared" si="95"/>
        <v>1266</v>
      </c>
      <c r="E1275" s="534"/>
      <c r="F1275" s="534"/>
      <c r="G1275" s="534"/>
      <c r="H1275" s="479"/>
      <c r="I1275" s="479"/>
      <c r="J1275" s="479"/>
      <c r="K1275" s="474"/>
      <c r="L1275" s="899"/>
      <c r="M1275" s="272"/>
      <c r="N1275" s="826" t="str">
        <f t="shared" si="91"/>
        <v/>
      </c>
      <c r="O1275" s="458"/>
      <c r="P1275" s="534"/>
      <c r="Q1275" s="479"/>
      <c r="R1275" s="584"/>
      <c r="S1275" s="585" t="str">
        <f t="shared" si="94"/>
        <v/>
      </c>
      <c r="T1275" s="586"/>
      <c r="U1275" s="587" t="str">
        <f t="shared" si="93"/>
        <v/>
      </c>
      <c r="V1275" s="648"/>
      <c r="W1275" s="746"/>
    </row>
    <row r="1276" spans="2:38" ht="13.5" customHeight="1" x14ac:dyDescent="0.25">
      <c r="B1276" s="401"/>
      <c r="D1276" s="416">
        <f t="shared" si="95"/>
        <v>1267</v>
      </c>
      <c r="E1276" s="534"/>
      <c r="F1276" s="534"/>
      <c r="G1276" s="534"/>
      <c r="H1276" s="479"/>
      <c r="I1276" s="479"/>
      <c r="J1276" s="479"/>
      <c r="K1276" s="474"/>
      <c r="L1276" s="899"/>
      <c r="M1276" s="272"/>
      <c r="N1276" s="826" t="str">
        <f t="shared" si="91"/>
        <v/>
      </c>
      <c r="O1276" s="458"/>
      <c r="P1276" s="534"/>
      <c r="Q1276" s="479"/>
      <c r="R1276" s="584"/>
      <c r="S1276" s="585" t="str">
        <f t="shared" si="94"/>
        <v/>
      </c>
      <c r="T1276" s="586"/>
      <c r="U1276" s="587" t="str">
        <f t="shared" si="93"/>
        <v/>
      </c>
      <c r="V1276" s="648"/>
      <c r="W1276" s="746"/>
    </row>
    <row r="1277" spans="2:38" ht="13.5" customHeight="1" x14ac:dyDescent="0.25">
      <c r="B1277" s="401"/>
      <c r="D1277" s="416">
        <f t="shared" si="95"/>
        <v>1268</v>
      </c>
      <c r="E1277" s="534"/>
      <c r="F1277" s="534"/>
      <c r="G1277" s="534"/>
      <c r="H1277" s="479"/>
      <c r="I1277" s="479"/>
      <c r="J1277" s="479"/>
      <c r="K1277" s="474"/>
      <c r="L1277" s="899"/>
      <c r="M1277" s="272"/>
      <c r="N1277" s="826" t="str">
        <f t="shared" si="91"/>
        <v/>
      </c>
      <c r="O1277" s="458"/>
      <c r="P1277" s="534"/>
      <c r="Q1277" s="479"/>
      <c r="R1277" s="584"/>
      <c r="S1277" s="585" t="str">
        <f t="shared" si="94"/>
        <v/>
      </c>
      <c r="T1277" s="586"/>
      <c r="U1277" s="587" t="str">
        <f t="shared" si="93"/>
        <v/>
      </c>
      <c r="V1277" s="648"/>
      <c r="W1277" s="746"/>
    </row>
    <row r="1278" spans="2:38" ht="13.5" customHeight="1" x14ac:dyDescent="0.25">
      <c r="B1278" s="401"/>
      <c r="D1278" s="416">
        <f t="shared" si="95"/>
        <v>1269</v>
      </c>
      <c r="E1278" s="534"/>
      <c r="F1278" s="534"/>
      <c r="G1278" s="534"/>
      <c r="H1278" s="479"/>
      <c r="I1278" s="479"/>
      <c r="J1278" s="479"/>
      <c r="K1278" s="474"/>
      <c r="L1278" s="899"/>
      <c r="M1278" s="272"/>
      <c r="N1278" s="826" t="str">
        <f t="shared" si="91"/>
        <v/>
      </c>
      <c r="O1278" s="458"/>
      <c r="P1278" s="534"/>
      <c r="Q1278" s="479"/>
      <c r="R1278" s="584"/>
      <c r="S1278" s="585" t="str">
        <f t="shared" si="94"/>
        <v/>
      </c>
      <c r="T1278" s="586"/>
      <c r="U1278" s="587" t="str">
        <f t="shared" si="93"/>
        <v/>
      </c>
      <c r="V1278" s="648"/>
      <c r="W1278" s="746"/>
    </row>
    <row r="1279" spans="2:38" ht="13.5" customHeight="1" x14ac:dyDescent="0.25">
      <c r="B1279" s="401"/>
      <c r="D1279" s="416">
        <f t="shared" si="95"/>
        <v>1270</v>
      </c>
      <c r="E1279" s="534"/>
      <c r="F1279" s="534"/>
      <c r="G1279" s="534"/>
      <c r="H1279" s="479"/>
      <c r="I1279" s="479"/>
      <c r="J1279" s="479"/>
      <c r="K1279" s="474"/>
      <c r="L1279" s="899"/>
      <c r="M1279" s="272"/>
      <c r="N1279" s="826" t="str">
        <f t="shared" si="91"/>
        <v/>
      </c>
      <c r="O1279" s="458"/>
      <c r="P1279" s="534"/>
      <c r="Q1279" s="479"/>
      <c r="R1279" s="584"/>
      <c r="S1279" s="585" t="str">
        <f t="shared" si="94"/>
        <v/>
      </c>
      <c r="T1279" s="586"/>
      <c r="U1279" s="587" t="str">
        <f t="shared" si="93"/>
        <v/>
      </c>
      <c r="V1279" s="648"/>
      <c r="W1279" s="746"/>
    </row>
    <row r="1280" spans="2:38" ht="13.5" customHeight="1" x14ac:dyDescent="0.25">
      <c r="B1280" s="401"/>
      <c r="D1280" s="416">
        <f t="shared" si="95"/>
        <v>1271</v>
      </c>
      <c r="E1280" s="534"/>
      <c r="F1280" s="534"/>
      <c r="G1280" s="534"/>
      <c r="H1280" s="479"/>
      <c r="I1280" s="479"/>
      <c r="J1280" s="479"/>
      <c r="K1280" s="474"/>
      <c r="L1280" s="899"/>
      <c r="M1280" s="272"/>
      <c r="N1280" s="826" t="str">
        <f t="shared" si="91"/>
        <v/>
      </c>
      <c r="O1280" s="458"/>
      <c r="P1280" s="903"/>
      <c r="Q1280" s="479"/>
      <c r="R1280" s="584"/>
      <c r="S1280" s="585" t="str">
        <f t="shared" si="94"/>
        <v/>
      </c>
      <c r="T1280" s="586"/>
      <c r="U1280" s="587" t="str">
        <f t="shared" si="93"/>
        <v/>
      </c>
      <c r="V1280" s="648"/>
      <c r="W1280" s="746"/>
    </row>
    <row r="1281" spans="2:23" ht="13.5" customHeight="1" x14ac:dyDescent="0.25">
      <c r="B1281" s="401"/>
      <c r="D1281" s="416">
        <f t="shared" si="95"/>
        <v>1272</v>
      </c>
      <c r="E1281" s="534"/>
      <c r="F1281" s="534"/>
      <c r="G1281" s="534"/>
      <c r="H1281" s="479"/>
      <c r="I1281" s="479"/>
      <c r="J1281" s="479"/>
      <c r="K1281" s="474"/>
      <c r="L1281" s="899"/>
      <c r="M1281" s="272"/>
      <c r="N1281" s="826" t="str">
        <f t="shared" si="91"/>
        <v/>
      </c>
      <c r="O1281" s="458"/>
      <c r="P1281" s="534"/>
      <c r="Q1281" s="479"/>
      <c r="R1281" s="584"/>
      <c r="S1281" s="585" t="str">
        <f t="shared" si="94"/>
        <v/>
      </c>
      <c r="T1281" s="586"/>
      <c r="U1281" s="587" t="str">
        <f t="shared" si="93"/>
        <v/>
      </c>
      <c r="V1281" s="648"/>
      <c r="W1281" s="746"/>
    </row>
    <row r="1282" spans="2:23" ht="13.5" customHeight="1" x14ac:dyDescent="0.25">
      <c r="B1282" s="401"/>
      <c r="D1282" s="416">
        <f t="shared" si="95"/>
        <v>1273</v>
      </c>
      <c r="E1282" s="534"/>
      <c r="F1282" s="534"/>
      <c r="G1282" s="534"/>
      <c r="H1282" s="479"/>
      <c r="I1282" s="479"/>
      <c r="J1282" s="479"/>
      <c r="K1282" s="474"/>
      <c r="L1282" s="899"/>
      <c r="M1282" s="272"/>
      <c r="N1282" s="826" t="str">
        <f t="shared" si="91"/>
        <v/>
      </c>
      <c r="O1282" s="458"/>
      <c r="P1282" s="534"/>
      <c r="Q1282" s="479"/>
      <c r="R1282" s="584"/>
      <c r="S1282" s="585" t="str">
        <f t="shared" si="94"/>
        <v/>
      </c>
      <c r="T1282" s="586"/>
      <c r="U1282" s="587" t="str">
        <f t="shared" si="93"/>
        <v/>
      </c>
      <c r="V1282" s="648"/>
      <c r="W1282" s="746"/>
    </row>
    <row r="1283" spans="2:23" ht="13.5" customHeight="1" x14ac:dyDescent="0.25">
      <c r="B1283" s="401"/>
      <c r="D1283" s="416">
        <f t="shared" si="95"/>
        <v>1274</v>
      </c>
      <c r="E1283" s="534"/>
      <c r="F1283" s="534"/>
      <c r="G1283" s="534"/>
      <c r="H1283" s="479"/>
      <c r="I1283" s="479"/>
      <c r="J1283" s="479"/>
      <c r="K1283" s="474"/>
      <c r="L1283" s="899"/>
      <c r="M1283" s="272"/>
      <c r="N1283" s="826" t="str">
        <f t="shared" si="91"/>
        <v/>
      </c>
      <c r="O1283" s="458"/>
      <c r="P1283" s="534"/>
      <c r="Q1283" s="479"/>
      <c r="R1283" s="584"/>
      <c r="S1283" s="585" t="str">
        <f t="shared" si="94"/>
        <v/>
      </c>
      <c r="T1283" s="586"/>
      <c r="U1283" s="587" t="str">
        <f t="shared" si="93"/>
        <v/>
      </c>
      <c r="V1283" s="648"/>
      <c r="W1283" s="746"/>
    </row>
    <row r="1284" spans="2:23" ht="13.5" customHeight="1" x14ac:dyDescent="0.25">
      <c r="B1284" s="401"/>
      <c r="D1284" s="416">
        <f t="shared" si="95"/>
        <v>1275</v>
      </c>
      <c r="E1284" s="534"/>
      <c r="F1284" s="534"/>
      <c r="G1284" s="534"/>
      <c r="H1284" s="479"/>
      <c r="I1284" s="479"/>
      <c r="J1284" s="479"/>
      <c r="K1284" s="474"/>
      <c r="L1284" s="899"/>
      <c r="M1284" s="272"/>
      <c r="N1284" s="826" t="str">
        <f t="shared" si="91"/>
        <v/>
      </c>
      <c r="O1284" s="458"/>
      <c r="P1284" s="534"/>
      <c r="Q1284" s="479"/>
      <c r="R1284" s="584"/>
      <c r="S1284" s="585" t="str">
        <f t="shared" si="94"/>
        <v/>
      </c>
      <c r="T1284" s="586"/>
      <c r="U1284" s="587" t="str">
        <f t="shared" si="93"/>
        <v/>
      </c>
      <c r="V1284" s="648"/>
      <c r="W1284" s="746"/>
    </row>
    <row r="1285" spans="2:23" ht="13.5" customHeight="1" x14ac:dyDescent="0.25">
      <c r="B1285" s="401"/>
      <c r="D1285" s="416">
        <f t="shared" si="95"/>
        <v>1276</v>
      </c>
      <c r="E1285" s="534"/>
      <c r="F1285" s="534"/>
      <c r="G1285" s="534"/>
      <c r="H1285" s="479"/>
      <c r="I1285" s="479"/>
      <c r="J1285" s="479"/>
      <c r="K1285" s="474"/>
      <c r="L1285" s="899"/>
      <c r="M1285" s="272"/>
      <c r="N1285" s="826" t="str">
        <f t="shared" si="91"/>
        <v/>
      </c>
      <c r="O1285" s="458"/>
      <c r="P1285" s="534"/>
      <c r="Q1285" s="479"/>
      <c r="R1285" s="584"/>
      <c r="S1285" s="585" t="str">
        <f t="shared" si="94"/>
        <v/>
      </c>
      <c r="T1285" s="586"/>
      <c r="U1285" s="587" t="str">
        <f t="shared" si="93"/>
        <v/>
      </c>
      <c r="V1285" s="648"/>
      <c r="W1285" s="746"/>
    </row>
    <row r="1286" spans="2:23" ht="13.5" customHeight="1" x14ac:dyDescent="0.25">
      <c r="B1286" s="401"/>
      <c r="D1286" s="416">
        <f t="shared" si="95"/>
        <v>1277</v>
      </c>
      <c r="E1286" s="534"/>
      <c r="F1286" s="534"/>
      <c r="G1286" s="534"/>
      <c r="H1286" s="479"/>
      <c r="I1286" s="479"/>
      <c r="J1286" s="479"/>
      <c r="K1286" s="474"/>
      <c r="L1286" s="899"/>
      <c r="M1286" s="272"/>
      <c r="N1286" s="826" t="str">
        <f t="shared" si="91"/>
        <v/>
      </c>
      <c r="O1286" s="458"/>
      <c r="P1286" s="534"/>
      <c r="Q1286" s="479"/>
      <c r="R1286" s="584"/>
      <c r="S1286" s="585" t="str">
        <f t="shared" si="94"/>
        <v/>
      </c>
      <c r="T1286" s="586"/>
      <c r="U1286" s="587" t="str">
        <f t="shared" si="93"/>
        <v/>
      </c>
      <c r="V1286" s="648"/>
      <c r="W1286" s="746"/>
    </row>
    <row r="1287" spans="2:23" ht="13.5" customHeight="1" x14ac:dyDescent="0.25">
      <c r="B1287" s="401"/>
      <c r="D1287" s="416">
        <f t="shared" si="95"/>
        <v>1278</v>
      </c>
      <c r="E1287" s="534"/>
      <c r="F1287" s="534"/>
      <c r="G1287" s="534"/>
      <c r="H1287" s="479"/>
      <c r="I1287" s="479"/>
      <c r="J1287" s="479"/>
      <c r="K1287" s="474"/>
      <c r="L1287" s="899"/>
      <c r="M1287" s="272"/>
      <c r="N1287" s="826" t="str">
        <f t="shared" si="91"/>
        <v/>
      </c>
      <c r="O1287" s="458"/>
      <c r="P1287" s="534"/>
      <c r="Q1287" s="479"/>
      <c r="R1287" s="584"/>
      <c r="S1287" s="585" t="str">
        <f t="shared" si="94"/>
        <v/>
      </c>
      <c r="T1287" s="586"/>
      <c r="U1287" s="587" t="str">
        <f t="shared" si="93"/>
        <v/>
      </c>
      <c r="V1287" s="648"/>
      <c r="W1287" s="746"/>
    </row>
    <row r="1288" spans="2:23" ht="13.5" customHeight="1" x14ac:dyDescent="0.25">
      <c r="B1288" s="401"/>
      <c r="D1288" s="416">
        <f t="shared" si="95"/>
        <v>1279</v>
      </c>
      <c r="E1288" s="534"/>
      <c r="F1288" s="534"/>
      <c r="G1288" s="534"/>
      <c r="H1288" s="479"/>
      <c r="I1288" s="479"/>
      <c r="J1288" s="479"/>
      <c r="K1288" s="474"/>
      <c r="L1288" s="899"/>
      <c r="M1288" s="272"/>
      <c r="N1288" s="826" t="str">
        <f t="shared" si="91"/>
        <v/>
      </c>
      <c r="O1288" s="458"/>
      <c r="P1288" s="534"/>
      <c r="Q1288" s="479"/>
      <c r="R1288" s="584"/>
      <c r="S1288" s="585" t="str">
        <f t="shared" si="94"/>
        <v/>
      </c>
      <c r="T1288" s="586"/>
      <c r="U1288" s="587" t="str">
        <f t="shared" si="93"/>
        <v/>
      </c>
      <c r="V1288" s="648"/>
      <c r="W1288" s="746"/>
    </row>
    <row r="1289" spans="2:23" ht="13.5" customHeight="1" x14ac:dyDescent="0.25">
      <c r="B1289" s="401"/>
      <c r="D1289" s="416">
        <f t="shared" si="95"/>
        <v>1280</v>
      </c>
      <c r="E1289" s="534"/>
      <c r="F1289" s="534"/>
      <c r="G1289" s="534"/>
      <c r="H1289" s="479"/>
      <c r="I1289" s="479"/>
      <c r="J1289" s="479"/>
      <c r="K1289" s="474"/>
      <c r="L1289" s="899"/>
      <c r="M1289" s="272"/>
      <c r="N1289" s="826" t="str">
        <f t="shared" si="91"/>
        <v/>
      </c>
      <c r="O1289" s="458"/>
      <c r="P1289" s="534"/>
      <c r="Q1289" s="479"/>
      <c r="R1289" s="584"/>
      <c r="S1289" s="585" t="str">
        <f t="shared" si="94"/>
        <v/>
      </c>
      <c r="T1289" s="586"/>
      <c r="U1289" s="587" t="str">
        <f t="shared" si="93"/>
        <v/>
      </c>
      <c r="V1289" s="648"/>
      <c r="W1289" s="746"/>
    </row>
    <row r="1290" spans="2:23" ht="13.5" customHeight="1" x14ac:dyDescent="0.25">
      <c r="B1290" s="401"/>
      <c r="D1290" s="416">
        <f t="shared" si="95"/>
        <v>1281</v>
      </c>
      <c r="E1290" s="534"/>
      <c r="F1290" s="534"/>
      <c r="G1290" s="534"/>
      <c r="H1290" s="479"/>
      <c r="I1290" s="479"/>
      <c r="J1290" s="479"/>
      <c r="K1290" s="474"/>
      <c r="L1290" s="899"/>
      <c r="M1290" s="272"/>
      <c r="N1290" s="826" t="str">
        <f t="shared" si="91"/>
        <v/>
      </c>
      <c r="O1290" s="458"/>
      <c r="P1290" s="534"/>
      <c r="Q1290" s="479"/>
      <c r="R1290" s="584"/>
      <c r="S1290" s="585" t="str">
        <f t="shared" si="94"/>
        <v/>
      </c>
      <c r="T1290" s="586"/>
      <c r="U1290" s="587" t="str">
        <f t="shared" si="93"/>
        <v/>
      </c>
      <c r="V1290" s="648"/>
      <c r="W1290" s="746"/>
    </row>
    <row r="1291" spans="2:23" ht="13.5" customHeight="1" x14ac:dyDescent="0.25">
      <c r="B1291" s="401"/>
      <c r="D1291" s="416">
        <f t="shared" si="95"/>
        <v>1282</v>
      </c>
      <c r="E1291" s="534"/>
      <c r="F1291" s="534"/>
      <c r="G1291" s="534"/>
      <c r="H1291" s="479"/>
      <c r="I1291" s="479"/>
      <c r="J1291" s="479"/>
      <c r="K1291" s="474"/>
      <c r="L1291" s="899"/>
      <c r="M1291" s="272"/>
      <c r="N1291" s="826" t="str">
        <f t="shared" ref="N1291:N1354" si="96">IF(M1291="","",IF(HLOOKUP(M1291,$AA$4:$AO$6,$Z$6+1,FALSE)&lt;0.8,0,HLOOKUP(M1291,$AA$4:$AO$6,$Z$6+1,FALSE)))</f>
        <v/>
      </c>
      <c r="O1291" s="458"/>
      <c r="P1291" s="534"/>
      <c r="Q1291" s="479"/>
      <c r="R1291" s="584"/>
      <c r="S1291" s="585" t="str">
        <f t="shared" si="94"/>
        <v/>
      </c>
      <c r="T1291" s="586"/>
      <c r="U1291" s="587" t="str">
        <f t="shared" si="93"/>
        <v/>
      </c>
      <c r="V1291" s="648"/>
      <c r="W1291" s="746"/>
    </row>
    <row r="1292" spans="2:23" ht="13.5" customHeight="1" x14ac:dyDescent="0.25">
      <c r="B1292" s="401"/>
      <c r="D1292" s="416">
        <f t="shared" si="95"/>
        <v>1283</v>
      </c>
      <c r="E1292" s="534"/>
      <c r="F1292" s="534"/>
      <c r="G1292" s="534"/>
      <c r="H1292" s="479"/>
      <c r="I1292" s="479"/>
      <c r="J1292" s="479"/>
      <c r="K1292" s="474"/>
      <c r="L1292" s="899"/>
      <c r="M1292" s="272"/>
      <c r="N1292" s="826" t="str">
        <f t="shared" si="96"/>
        <v/>
      </c>
      <c r="O1292" s="458"/>
      <c r="P1292" s="534"/>
      <c r="Q1292" s="479"/>
      <c r="R1292" s="584"/>
      <c r="S1292" s="585" t="str">
        <f t="shared" si="94"/>
        <v/>
      </c>
      <c r="T1292" s="586"/>
      <c r="U1292" s="587" t="str">
        <f t="shared" si="93"/>
        <v/>
      </c>
      <c r="V1292" s="648"/>
      <c r="W1292" s="746"/>
    </row>
    <row r="1293" spans="2:23" ht="13.5" customHeight="1" x14ac:dyDescent="0.25">
      <c r="B1293" s="401"/>
      <c r="D1293" s="416">
        <f t="shared" si="95"/>
        <v>1284</v>
      </c>
      <c r="E1293" s="534"/>
      <c r="F1293" s="534"/>
      <c r="G1293" s="534"/>
      <c r="H1293" s="479"/>
      <c r="I1293" s="479"/>
      <c r="J1293" s="479"/>
      <c r="K1293" s="474"/>
      <c r="L1293" s="899"/>
      <c r="M1293" s="272"/>
      <c r="N1293" s="826" t="str">
        <f t="shared" si="96"/>
        <v/>
      </c>
      <c r="O1293" s="458"/>
      <c r="P1293" s="534"/>
      <c r="Q1293" s="479"/>
      <c r="R1293" s="584"/>
      <c r="S1293" s="585" t="str">
        <f t="shared" si="94"/>
        <v/>
      </c>
      <c r="T1293" s="586"/>
      <c r="U1293" s="587" t="str">
        <f t="shared" si="93"/>
        <v/>
      </c>
      <c r="V1293" s="648"/>
      <c r="W1293" s="746"/>
    </row>
    <row r="1294" spans="2:23" ht="13.5" customHeight="1" x14ac:dyDescent="0.25">
      <c r="B1294" s="401"/>
      <c r="D1294" s="416">
        <f t="shared" si="95"/>
        <v>1285</v>
      </c>
      <c r="E1294" s="534"/>
      <c r="F1294" s="534"/>
      <c r="G1294" s="534"/>
      <c r="H1294" s="479"/>
      <c r="I1294" s="479"/>
      <c r="J1294" s="479"/>
      <c r="K1294" s="474"/>
      <c r="L1294" s="899"/>
      <c r="M1294" s="272"/>
      <c r="N1294" s="826" t="str">
        <f t="shared" si="96"/>
        <v/>
      </c>
      <c r="O1294" s="458"/>
      <c r="P1294" s="534"/>
      <c r="Q1294" s="479"/>
      <c r="R1294" s="584"/>
      <c r="S1294" s="585" t="str">
        <f t="shared" si="94"/>
        <v/>
      </c>
      <c r="T1294" s="586"/>
      <c r="U1294" s="587" t="str">
        <f t="shared" si="93"/>
        <v/>
      </c>
      <c r="V1294" s="648"/>
      <c r="W1294" s="746"/>
    </row>
    <row r="1295" spans="2:23" ht="13.5" customHeight="1" x14ac:dyDescent="0.25">
      <c r="B1295" s="401"/>
      <c r="D1295" s="416">
        <f t="shared" si="95"/>
        <v>1286</v>
      </c>
      <c r="E1295" s="534"/>
      <c r="F1295" s="534"/>
      <c r="G1295" s="534"/>
      <c r="H1295" s="479"/>
      <c r="I1295" s="479"/>
      <c r="J1295" s="479"/>
      <c r="K1295" s="474"/>
      <c r="L1295" s="899"/>
      <c r="M1295" s="272"/>
      <c r="N1295" s="826" t="str">
        <f t="shared" si="96"/>
        <v/>
      </c>
      <c r="O1295" s="458"/>
      <c r="P1295" s="534"/>
      <c r="Q1295" s="479"/>
      <c r="R1295" s="584"/>
      <c r="S1295" s="585" t="str">
        <f t="shared" si="94"/>
        <v/>
      </c>
      <c r="T1295" s="586"/>
      <c r="U1295" s="587" t="str">
        <f t="shared" si="93"/>
        <v/>
      </c>
      <c r="V1295" s="648"/>
      <c r="W1295" s="746"/>
    </row>
    <row r="1296" spans="2:23" ht="13.5" customHeight="1" x14ac:dyDescent="0.25">
      <c r="B1296" s="401"/>
      <c r="D1296" s="416">
        <f t="shared" si="95"/>
        <v>1287</v>
      </c>
      <c r="E1296" s="534"/>
      <c r="F1296" s="534"/>
      <c r="G1296" s="534"/>
      <c r="H1296" s="479"/>
      <c r="I1296" s="479"/>
      <c r="J1296" s="479"/>
      <c r="K1296" s="474"/>
      <c r="L1296" s="899"/>
      <c r="M1296" s="272"/>
      <c r="N1296" s="826" t="str">
        <f t="shared" si="96"/>
        <v/>
      </c>
      <c r="O1296" s="458"/>
      <c r="P1296" s="534"/>
      <c r="Q1296" s="479"/>
      <c r="R1296" s="584"/>
      <c r="S1296" s="585" t="str">
        <f t="shared" si="94"/>
        <v/>
      </c>
      <c r="T1296" s="586"/>
      <c r="U1296" s="587" t="str">
        <f t="shared" si="93"/>
        <v/>
      </c>
      <c r="V1296" s="648"/>
      <c r="W1296" s="746"/>
    </row>
    <row r="1297" spans="2:38" ht="13.5" customHeight="1" x14ac:dyDescent="0.25">
      <c r="B1297" s="401"/>
      <c r="D1297" s="416">
        <f t="shared" si="95"/>
        <v>1288</v>
      </c>
      <c r="E1297" s="534"/>
      <c r="F1297" s="534"/>
      <c r="G1297" s="534"/>
      <c r="H1297" s="479"/>
      <c r="I1297" s="479"/>
      <c r="J1297" s="479"/>
      <c r="K1297" s="474"/>
      <c r="L1297" s="899"/>
      <c r="M1297" s="272"/>
      <c r="N1297" s="826" t="str">
        <f t="shared" si="96"/>
        <v/>
      </c>
      <c r="O1297" s="458"/>
      <c r="P1297" s="534"/>
      <c r="Q1297" s="479"/>
      <c r="R1297" s="584"/>
      <c r="S1297" s="585" t="str">
        <f t="shared" si="94"/>
        <v/>
      </c>
      <c r="T1297" s="586"/>
      <c r="U1297" s="587" t="str">
        <f t="shared" si="93"/>
        <v/>
      </c>
      <c r="V1297" s="648"/>
      <c r="W1297" s="746"/>
    </row>
    <row r="1298" spans="2:38" ht="13.5" customHeight="1" x14ac:dyDescent="0.25">
      <c r="B1298" s="401"/>
      <c r="D1298" s="416">
        <f t="shared" si="95"/>
        <v>1289</v>
      </c>
      <c r="E1298" s="534"/>
      <c r="F1298" s="534"/>
      <c r="G1298" s="534"/>
      <c r="H1298" s="479"/>
      <c r="I1298" s="479"/>
      <c r="J1298" s="479"/>
      <c r="K1298" s="474"/>
      <c r="L1298" s="899"/>
      <c r="M1298" s="272"/>
      <c r="N1298" s="826" t="str">
        <f t="shared" si="96"/>
        <v/>
      </c>
      <c r="O1298" s="458"/>
      <c r="P1298" s="534"/>
      <c r="Q1298" s="479"/>
      <c r="R1298" s="584"/>
      <c r="S1298" s="585" t="str">
        <f t="shared" si="94"/>
        <v/>
      </c>
      <c r="T1298" s="586"/>
      <c r="U1298" s="587" t="str">
        <f t="shared" si="93"/>
        <v/>
      </c>
      <c r="V1298" s="648"/>
      <c r="W1298" s="746"/>
    </row>
    <row r="1299" spans="2:38" ht="13.5" customHeight="1" x14ac:dyDescent="0.25">
      <c r="B1299" s="401"/>
      <c r="D1299" s="416">
        <f t="shared" si="95"/>
        <v>1290</v>
      </c>
      <c r="E1299" s="534"/>
      <c r="F1299" s="534"/>
      <c r="G1299" s="534"/>
      <c r="H1299" s="479"/>
      <c r="I1299" s="479"/>
      <c r="J1299" s="479"/>
      <c r="K1299" s="474"/>
      <c r="L1299" s="899"/>
      <c r="M1299" s="272"/>
      <c r="N1299" s="826" t="str">
        <f t="shared" si="96"/>
        <v/>
      </c>
      <c r="O1299" s="458"/>
      <c r="P1299" s="534"/>
      <c r="Q1299" s="479"/>
      <c r="R1299" s="584"/>
      <c r="S1299" s="585" t="str">
        <f t="shared" si="94"/>
        <v/>
      </c>
      <c r="T1299" s="586"/>
      <c r="U1299" s="587" t="str">
        <f t="shared" si="93"/>
        <v/>
      </c>
      <c r="V1299" s="648"/>
      <c r="W1299" s="746"/>
    </row>
    <row r="1300" spans="2:38" ht="13.5" customHeight="1" x14ac:dyDescent="0.25">
      <c r="B1300" s="401"/>
      <c r="D1300" s="416">
        <f>D1299+1</f>
        <v>1291</v>
      </c>
      <c r="E1300" s="534"/>
      <c r="F1300" s="534"/>
      <c r="G1300" s="534"/>
      <c r="H1300" s="479"/>
      <c r="I1300" s="479"/>
      <c r="J1300" s="479"/>
      <c r="K1300" s="474"/>
      <c r="L1300" s="899"/>
      <c r="M1300" s="272"/>
      <c r="N1300" s="826" t="str">
        <f t="shared" si="96"/>
        <v/>
      </c>
      <c r="O1300" s="458"/>
      <c r="P1300" s="534"/>
      <c r="Q1300" s="479"/>
      <c r="R1300" s="584"/>
      <c r="S1300" s="585" t="str">
        <f t="shared" si="94"/>
        <v/>
      </c>
      <c r="T1300" s="586"/>
      <c r="U1300" s="587" t="str">
        <f t="shared" si="93"/>
        <v/>
      </c>
      <c r="V1300" s="648"/>
      <c r="W1300" s="746"/>
      <c r="AL1300" s="562"/>
    </row>
    <row r="1301" spans="2:38" ht="13.5" customHeight="1" x14ac:dyDescent="0.25">
      <c r="B1301" s="401"/>
      <c r="D1301" s="416">
        <f t="shared" ref="D1301:D1329" si="97">D1300+1</f>
        <v>1292</v>
      </c>
      <c r="E1301" s="534"/>
      <c r="F1301" s="534"/>
      <c r="G1301" s="534"/>
      <c r="H1301" s="479"/>
      <c r="I1301" s="479"/>
      <c r="J1301" s="479"/>
      <c r="K1301" s="474"/>
      <c r="L1301" s="899"/>
      <c r="M1301" s="272"/>
      <c r="N1301" s="826" t="str">
        <f t="shared" si="96"/>
        <v/>
      </c>
      <c r="O1301" s="458"/>
      <c r="P1301" s="534"/>
      <c r="Q1301" s="479"/>
      <c r="R1301" s="584"/>
      <c r="S1301" s="585" t="str">
        <f t="shared" si="94"/>
        <v/>
      </c>
      <c r="T1301" s="586"/>
      <c r="U1301" s="587" t="str">
        <f t="shared" si="93"/>
        <v/>
      </c>
      <c r="V1301" s="648"/>
      <c r="W1301" s="746"/>
    </row>
    <row r="1302" spans="2:38" ht="13.5" customHeight="1" x14ac:dyDescent="0.25">
      <c r="B1302" s="401"/>
      <c r="D1302" s="416">
        <f t="shared" si="97"/>
        <v>1293</v>
      </c>
      <c r="E1302" s="534"/>
      <c r="F1302" s="534"/>
      <c r="G1302" s="534"/>
      <c r="H1302" s="479"/>
      <c r="I1302" s="479"/>
      <c r="J1302" s="479"/>
      <c r="K1302" s="474"/>
      <c r="L1302" s="899"/>
      <c r="M1302" s="272"/>
      <c r="N1302" s="826" t="str">
        <f t="shared" si="96"/>
        <v/>
      </c>
      <c r="O1302" s="458"/>
      <c r="P1302" s="534"/>
      <c r="Q1302" s="479"/>
      <c r="R1302" s="584"/>
      <c r="S1302" s="585" t="str">
        <f t="shared" si="94"/>
        <v/>
      </c>
      <c r="T1302" s="586"/>
      <c r="U1302" s="587" t="str">
        <f t="shared" si="93"/>
        <v/>
      </c>
      <c r="V1302" s="648"/>
      <c r="W1302" s="746"/>
    </row>
    <row r="1303" spans="2:38" ht="13.5" customHeight="1" x14ac:dyDescent="0.25">
      <c r="B1303" s="401"/>
      <c r="D1303" s="416">
        <f t="shared" si="97"/>
        <v>1294</v>
      </c>
      <c r="E1303" s="534"/>
      <c r="F1303" s="534"/>
      <c r="G1303" s="534"/>
      <c r="H1303" s="479"/>
      <c r="I1303" s="479"/>
      <c r="J1303" s="479"/>
      <c r="K1303" s="474"/>
      <c r="L1303" s="899"/>
      <c r="M1303" s="272"/>
      <c r="N1303" s="826" t="str">
        <f t="shared" si="96"/>
        <v/>
      </c>
      <c r="O1303" s="458"/>
      <c r="P1303" s="534"/>
      <c r="Q1303" s="479"/>
      <c r="R1303" s="584"/>
      <c r="S1303" s="585" t="str">
        <f t="shared" si="94"/>
        <v/>
      </c>
      <c r="T1303" s="586"/>
      <c r="U1303" s="587" t="str">
        <f t="shared" si="93"/>
        <v/>
      </c>
      <c r="V1303" s="648"/>
      <c r="W1303" s="746"/>
    </row>
    <row r="1304" spans="2:38" ht="13.5" customHeight="1" x14ac:dyDescent="0.25">
      <c r="B1304" s="401"/>
      <c r="D1304" s="416">
        <f t="shared" si="97"/>
        <v>1295</v>
      </c>
      <c r="E1304" s="534"/>
      <c r="F1304" s="534"/>
      <c r="G1304" s="534"/>
      <c r="H1304" s="479"/>
      <c r="I1304" s="479"/>
      <c r="J1304" s="479"/>
      <c r="K1304" s="474"/>
      <c r="L1304" s="899"/>
      <c r="M1304" s="272"/>
      <c r="N1304" s="826" t="str">
        <f t="shared" si="96"/>
        <v/>
      </c>
      <c r="O1304" s="458"/>
      <c r="P1304" s="534"/>
      <c r="Q1304" s="479"/>
      <c r="R1304" s="584"/>
      <c r="S1304" s="585" t="str">
        <f t="shared" si="94"/>
        <v/>
      </c>
      <c r="T1304" s="586"/>
      <c r="U1304" s="587" t="str">
        <f t="shared" si="93"/>
        <v/>
      </c>
      <c r="V1304" s="648"/>
      <c r="W1304" s="746"/>
    </row>
    <row r="1305" spans="2:38" ht="13.5" customHeight="1" x14ac:dyDescent="0.25">
      <c r="B1305" s="401"/>
      <c r="D1305" s="416">
        <f t="shared" si="97"/>
        <v>1296</v>
      </c>
      <c r="E1305" s="534"/>
      <c r="F1305" s="534"/>
      <c r="G1305" s="534"/>
      <c r="H1305" s="479"/>
      <c r="I1305" s="479"/>
      <c r="J1305" s="479"/>
      <c r="K1305" s="474"/>
      <c r="L1305" s="899"/>
      <c r="M1305" s="272"/>
      <c r="N1305" s="826" t="str">
        <f t="shared" si="96"/>
        <v/>
      </c>
      <c r="O1305" s="458"/>
      <c r="P1305" s="534"/>
      <c r="Q1305" s="479"/>
      <c r="R1305" s="584"/>
      <c r="S1305" s="585" t="str">
        <f t="shared" si="94"/>
        <v/>
      </c>
      <c r="T1305" s="586"/>
      <c r="U1305" s="587" t="str">
        <f t="shared" si="93"/>
        <v/>
      </c>
      <c r="V1305" s="648"/>
      <c r="W1305" s="746"/>
    </row>
    <row r="1306" spans="2:38" ht="13.5" customHeight="1" x14ac:dyDescent="0.25">
      <c r="B1306" s="401"/>
      <c r="D1306" s="416">
        <f t="shared" si="97"/>
        <v>1297</v>
      </c>
      <c r="E1306" s="534"/>
      <c r="F1306" s="534"/>
      <c r="G1306" s="534"/>
      <c r="H1306" s="479"/>
      <c r="I1306" s="479"/>
      <c r="J1306" s="479"/>
      <c r="K1306" s="474"/>
      <c r="L1306" s="899"/>
      <c r="M1306" s="272"/>
      <c r="N1306" s="826" t="str">
        <f t="shared" si="96"/>
        <v/>
      </c>
      <c r="O1306" s="458"/>
      <c r="P1306" s="534"/>
      <c r="Q1306" s="479"/>
      <c r="R1306" s="584"/>
      <c r="S1306" s="585" t="str">
        <f t="shared" si="94"/>
        <v/>
      </c>
      <c r="T1306" s="586"/>
      <c r="U1306" s="587" t="str">
        <f t="shared" si="93"/>
        <v/>
      </c>
      <c r="V1306" s="648"/>
      <c r="W1306" s="746"/>
    </row>
    <row r="1307" spans="2:38" ht="13.5" customHeight="1" x14ac:dyDescent="0.25">
      <c r="B1307" s="401"/>
      <c r="D1307" s="416">
        <f t="shared" si="97"/>
        <v>1298</v>
      </c>
      <c r="E1307" s="534"/>
      <c r="F1307" s="534"/>
      <c r="G1307" s="534"/>
      <c r="H1307" s="479"/>
      <c r="I1307" s="479"/>
      <c r="J1307" s="479"/>
      <c r="K1307" s="474"/>
      <c r="L1307" s="899"/>
      <c r="M1307" s="272"/>
      <c r="N1307" s="826" t="str">
        <f t="shared" si="96"/>
        <v/>
      </c>
      <c r="O1307" s="458"/>
      <c r="P1307" s="534"/>
      <c r="Q1307" s="479"/>
      <c r="R1307" s="584"/>
      <c r="S1307" s="585" t="str">
        <f t="shared" si="94"/>
        <v/>
      </c>
      <c r="T1307" s="586"/>
      <c r="U1307" s="587" t="str">
        <f t="shared" si="93"/>
        <v/>
      </c>
      <c r="V1307" s="648"/>
      <c r="W1307" s="746"/>
    </row>
    <row r="1308" spans="2:38" ht="13.5" customHeight="1" x14ac:dyDescent="0.25">
      <c r="B1308" s="401"/>
      <c r="D1308" s="416">
        <f t="shared" si="97"/>
        <v>1299</v>
      </c>
      <c r="E1308" s="534"/>
      <c r="F1308" s="534"/>
      <c r="G1308" s="534"/>
      <c r="H1308" s="479"/>
      <c r="I1308" s="479"/>
      <c r="J1308" s="479"/>
      <c r="K1308" s="474"/>
      <c r="L1308" s="899"/>
      <c r="M1308" s="272"/>
      <c r="N1308" s="826" t="str">
        <f t="shared" si="96"/>
        <v/>
      </c>
      <c r="O1308" s="458"/>
      <c r="P1308" s="534"/>
      <c r="Q1308" s="479"/>
      <c r="R1308" s="584"/>
      <c r="S1308" s="585" t="str">
        <f t="shared" si="94"/>
        <v/>
      </c>
      <c r="T1308" s="586"/>
      <c r="U1308" s="587" t="str">
        <f t="shared" si="93"/>
        <v/>
      </c>
      <c r="V1308" s="648"/>
      <c r="W1308" s="746"/>
    </row>
    <row r="1309" spans="2:38" ht="13.5" customHeight="1" x14ac:dyDescent="0.25">
      <c r="B1309" s="401"/>
      <c r="D1309" s="416">
        <f t="shared" si="97"/>
        <v>1300</v>
      </c>
      <c r="E1309" s="534"/>
      <c r="F1309" s="534"/>
      <c r="G1309" s="534"/>
      <c r="H1309" s="479"/>
      <c r="I1309" s="479"/>
      <c r="J1309" s="479"/>
      <c r="K1309" s="474"/>
      <c r="L1309" s="899"/>
      <c r="M1309" s="272"/>
      <c r="N1309" s="826" t="str">
        <f t="shared" si="96"/>
        <v/>
      </c>
      <c r="O1309" s="458"/>
      <c r="P1309" s="534"/>
      <c r="Q1309" s="479"/>
      <c r="R1309" s="584"/>
      <c r="S1309" s="585" t="str">
        <f t="shared" si="94"/>
        <v/>
      </c>
      <c r="T1309" s="586"/>
      <c r="U1309" s="587" t="str">
        <f t="shared" si="93"/>
        <v/>
      </c>
      <c r="V1309" s="648"/>
      <c r="W1309" s="746"/>
    </row>
    <row r="1310" spans="2:38" ht="13.5" customHeight="1" x14ac:dyDescent="0.25">
      <c r="B1310" s="401"/>
      <c r="D1310" s="416">
        <f t="shared" si="97"/>
        <v>1301</v>
      </c>
      <c r="E1310" s="534"/>
      <c r="F1310" s="534"/>
      <c r="G1310" s="534"/>
      <c r="H1310" s="479"/>
      <c r="I1310" s="479"/>
      <c r="J1310" s="479"/>
      <c r="K1310" s="474"/>
      <c r="L1310" s="899"/>
      <c r="M1310" s="272"/>
      <c r="N1310" s="826" t="str">
        <f t="shared" si="96"/>
        <v/>
      </c>
      <c r="O1310" s="458"/>
      <c r="P1310" s="903"/>
      <c r="Q1310" s="479"/>
      <c r="R1310" s="584"/>
      <c r="S1310" s="585" t="str">
        <f t="shared" si="94"/>
        <v/>
      </c>
      <c r="T1310" s="586"/>
      <c r="U1310" s="587" t="str">
        <f t="shared" si="93"/>
        <v/>
      </c>
      <c r="V1310" s="648"/>
      <c r="W1310" s="746"/>
    </row>
    <row r="1311" spans="2:38" ht="13.5" customHeight="1" x14ac:dyDescent="0.25">
      <c r="B1311" s="401"/>
      <c r="D1311" s="416">
        <f t="shared" si="97"/>
        <v>1302</v>
      </c>
      <c r="E1311" s="534"/>
      <c r="F1311" s="534"/>
      <c r="G1311" s="534"/>
      <c r="H1311" s="479"/>
      <c r="I1311" s="479"/>
      <c r="J1311" s="479"/>
      <c r="K1311" s="474"/>
      <c r="L1311" s="899"/>
      <c r="M1311" s="272"/>
      <c r="N1311" s="826" t="str">
        <f t="shared" si="96"/>
        <v/>
      </c>
      <c r="O1311" s="458"/>
      <c r="P1311" s="534"/>
      <c r="Q1311" s="479"/>
      <c r="R1311" s="584"/>
      <c r="S1311" s="585" t="str">
        <f t="shared" si="94"/>
        <v/>
      </c>
      <c r="T1311" s="586"/>
      <c r="U1311" s="587" t="str">
        <f t="shared" si="93"/>
        <v/>
      </c>
      <c r="V1311" s="648"/>
      <c r="W1311" s="746"/>
    </row>
    <row r="1312" spans="2:38" ht="13.5" customHeight="1" x14ac:dyDescent="0.25">
      <c r="B1312" s="401"/>
      <c r="D1312" s="416">
        <f t="shared" si="97"/>
        <v>1303</v>
      </c>
      <c r="E1312" s="534"/>
      <c r="F1312" s="534"/>
      <c r="G1312" s="534"/>
      <c r="H1312" s="479"/>
      <c r="I1312" s="479"/>
      <c r="J1312" s="479"/>
      <c r="K1312" s="474"/>
      <c r="L1312" s="899"/>
      <c r="M1312" s="272"/>
      <c r="N1312" s="826" t="str">
        <f t="shared" si="96"/>
        <v/>
      </c>
      <c r="O1312" s="458"/>
      <c r="P1312" s="534"/>
      <c r="Q1312" s="479"/>
      <c r="R1312" s="584"/>
      <c r="S1312" s="585" t="str">
        <f t="shared" si="94"/>
        <v/>
      </c>
      <c r="T1312" s="586"/>
      <c r="U1312" s="587" t="str">
        <f t="shared" si="93"/>
        <v/>
      </c>
      <c r="V1312" s="648"/>
      <c r="W1312" s="746"/>
    </row>
    <row r="1313" spans="2:23" ht="13.5" customHeight="1" x14ac:dyDescent="0.25">
      <c r="B1313" s="401"/>
      <c r="D1313" s="416">
        <f t="shared" si="97"/>
        <v>1304</v>
      </c>
      <c r="E1313" s="534"/>
      <c r="F1313" s="534"/>
      <c r="G1313" s="534"/>
      <c r="H1313" s="479"/>
      <c r="I1313" s="479"/>
      <c r="J1313" s="479"/>
      <c r="K1313" s="474"/>
      <c r="L1313" s="899"/>
      <c r="M1313" s="272"/>
      <c r="N1313" s="826" t="str">
        <f t="shared" si="96"/>
        <v/>
      </c>
      <c r="O1313" s="458"/>
      <c r="P1313" s="534"/>
      <c r="Q1313" s="479"/>
      <c r="R1313" s="584"/>
      <c r="S1313" s="585" t="str">
        <f t="shared" si="94"/>
        <v/>
      </c>
      <c r="T1313" s="586"/>
      <c r="U1313" s="587" t="str">
        <f t="shared" si="93"/>
        <v/>
      </c>
      <c r="V1313" s="648"/>
      <c r="W1313" s="746"/>
    </row>
    <row r="1314" spans="2:23" ht="13.5" customHeight="1" x14ac:dyDescent="0.25">
      <c r="B1314" s="401"/>
      <c r="D1314" s="416">
        <f t="shared" si="97"/>
        <v>1305</v>
      </c>
      <c r="E1314" s="534"/>
      <c r="F1314" s="534"/>
      <c r="G1314" s="534"/>
      <c r="H1314" s="479"/>
      <c r="I1314" s="479"/>
      <c r="J1314" s="479"/>
      <c r="K1314" s="474"/>
      <c r="L1314" s="899"/>
      <c r="M1314" s="272"/>
      <c r="N1314" s="826" t="str">
        <f t="shared" si="96"/>
        <v/>
      </c>
      <c r="O1314" s="458"/>
      <c r="P1314" s="534"/>
      <c r="Q1314" s="479"/>
      <c r="R1314" s="584"/>
      <c r="S1314" s="585" t="str">
        <f t="shared" si="94"/>
        <v/>
      </c>
      <c r="T1314" s="586"/>
      <c r="U1314" s="587" t="str">
        <f t="shared" si="93"/>
        <v/>
      </c>
      <c r="V1314" s="648"/>
      <c r="W1314" s="746"/>
    </row>
    <row r="1315" spans="2:23" ht="13.5" customHeight="1" x14ac:dyDescent="0.25">
      <c r="B1315" s="401"/>
      <c r="D1315" s="416">
        <f t="shared" si="97"/>
        <v>1306</v>
      </c>
      <c r="E1315" s="534"/>
      <c r="F1315" s="534"/>
      <c r="G1315" s="534"/>
      <c r="H1315" s="479"/>
      <c r="I1315" s="479"/>
      <c r="J1315" s="479"/>
      <c r="K1315" s="474"/>
      <c r="L1315" s="899"/>
      <c r="M1315" s="272"/>
      <c r="N1315" s="826" t="str">
        <f t="shared" si="96"/>
        <v/>
      </c>
      <c r="O1315" s="458"/>
      <c r="P1315" s="534"/>
      <c r="Q1315" s="479"/>
      <c r="R1315" s="584"/>
      <c r="S1315" s="585" t="str">
        <f t="shared" ref="S1315:S1494" si="98">IF(OR(M1315="",K1315=""),"",J1315*K1315/1000000*Q1315*R1315)</f>
        <v/>
      </c>
      <c r="T1315" s="586"/>
      <c r="U1315" s="587" t="str">
        <f t="shared" si="93"/>
        <v/>
      </c>
      <c r="V1315" s="648"/>
      <c r="W1315" s="746"/>
    </row>
    <row r="1316" spans="2:23" ht="13.5" customHeight="1" x14ac:dyDescent="0.25">
      <c r="B1316" s="401"/>
      <c r="D1316" s="416">
        <f t="shared" si="97"/>
        <v>1307</v>
      </c>
      <c r="E1316" s="534"/>
      <c r="F1316" s="534"/>
      <c r="G1316" s="534"/>
      <c r="H1316" s="479"/>
      <c r="I1316" s="479"/>
      <c r="J1316" s="479"/>
      <c r="K1316" s="474"/>
      <c r="L1316" s="899"/>
      <c r="M1316" s="272"/>
      <c r="N1316" s="826" t="str">
        <f t="shared" si="96"/>
        <v/>
      </c>
      <c r="O1316" s="458"/>
      <c r="P1316" s="534"/>
      <c r="Q1316" s="479"/>
      <c r="R1316" s="584"/>
      <c r="S1316" s="585" t="str">
        <f t="shared" si="98"/>
        <v/>
      </c>
      <c r="T1316" s="586"/>
      <c r="U1316" s="587" t="str">
        <f t="shared" si="93"/>
        <v/>
      </c>
      <c r="V1316" s="648"/>
      <c r="W1316" s="746"/>
    </row>
    <row r="1317" spans="2:23" ht="13.5" customHeight="1" x14ac:dyDescent="0.25">
      <c r="B1317" s="401"/>
      <c r="D1317" s="416">
        <f t="shared" si="97"/>
        <v>1308</v>
      </c>
      <c r="E1317" s="534"/>
      <c r="F1317" s="534"/>
      <c r="G1317" s="534"/>
      <c r="H1317" s="479"/>
      <c r="I1317" s="479"/>
      <c r="J1317" s="479"/>
      <c r="K1317" s="474"/>
      <c r="L1317" s="899"/>
      <c r="M1317" s="272"/>
      <c r="N1317" s="826" t="str">
        <f t="shared" si="96"/>
        <v/>
      </c>
      <c r="O1317" s="458"/>
      <c r="P1317" s="534"/>
      <c r="Q1317" s="479"/>
      <c r="R1317" s="584"/>
      <c r="S1317" s="585" t="str">
        <f t="shared" si="98"/>
        <v/>
      </c>
      <c r="T1317" s="586"/>
      <c r="U1317" s="587" t="str">
        <f t="shared" si="93"/>
        <v/>
      </c>
      <c r="V1317" s="648"/>
      <c r="W1317" s="746"/>
    </row>
    <row r="1318" spans="2:23" ht="13.5" customHeight="1" x14ac:dyDescent="0.25">
      <c r="B1318" s="401"/>
      <c r="D1318" s="416">
        <f t="shared" si="97"/>
        <v>1309</v>
      </c>
      <c r="E1318" s="534"/>
      <c r="F1318" s="534"/>
      <c r="G1318" s="534"/>
      <c r="H1318" s="479"/>
      <c r="I1318" s="479"/>
      <c r="J1318" s="479"/>
      <c r="K1318" s="474"/>
      <c r="L1318" s="899"/>
      <c r="M1318" s="272"/>
      <c r="N1318" s="826" t="str">
        <f t="shared" si="96"/>
        <v/>
      </c>
      <c r="O1318" s="458"/>
      <c r="P1318" s="534"/>
      <c r="Q1318" s="479"/>
      <c r="R1318" s="584"/>
      <c r="S1318" s="585" t="str">
        <f t="shared" si="98"/>
        <v/>
      </c>
      <c r="T1318" s="586"/>
      <c r="U1318" s="587" t="str">
        <f t="shared" si="93"/>
        <v/>
      </c>
      <c r="V1318" s="648"/>
      <c r="W1318" s="746"/>
    </row>
    <row r="1319" spans="2:23" ht="13.5" customHeight="1" x14ac:dyDescent="0.25">
      <c r="B1319" s="401"/>
      <c r="D1319" s="416">
        <f t="shared" si="97"/>
        <v>1310</v>
      </c>
      <c r="E1319" s="534"/>
      <c r="F1319" s="534"/>
      <c r="G1319" s="534"/>
      <c r="H1319" s="479"/>
      <c r="I1319" s="479"/>
      <c r="J1319" s="479"/>
      <c r="K1319" s="474"/>
      <c r="L1319" s="899"/>
      <c r="M1319" s="272"/>
      <c r="N1319" s="826" t="str">
        <f t="shared" si="96"/>
        <v/>
      </c>
      <c r="O1319" s="458"/>
      <c r="P1319" s="534"/>
      <c r="Q1319" s="479"/>
      <c r="R1319" s="584"/>
      <c r="S1319" s="585" t="str">
        <f t="shared" si="98"/>
        <v/>
      </c>
      <c r="T1319" s="586"/>
      <c r="U1319" s="587" t="str">
        <f t="shared" si="93"/>
        <v/>
      </c>
      <c r="V1319" s="648"/>
      <c r="W1319" s="746"/>
    </row>
    <row r="1320" spans="2:23" ht="13.5" customHeight="1" x14ac:dyDescent="0.25">
      <c r="B1320" s="401"/>
      <c r="D1320" s="416">
        <f t="shared" si="97"/>
        <v>1311</v>
      </c>
      <c r="E1320" s="534"/>
      <c r="F1320" s="534"/>
      <c r="G1320" s="534"/>
      <c r="H1320" s="479"/>
      <c r="I1320" s="479"/>
      <c r="J1320" s="479"/>
      <c r="K1320" s="474"/>
      <c r="L1320" s="899"/>
      <c r="M1320" s="272"/>
      <c r="N1320" s="826" t="str">
        <f t="shared" si="96"/>
        <v/>
      </c>
      <c r="O1320" s="458"/>
      <c r="P1320" s="534"/>
      <c r="Q1320" s="479"/>
      <c r="R1320" s="584"/>
      <c r="S1320" s="585" t="str">
        <f t="shared" si="98"/>
        <v/>
      </c>
      <c r="T1320" s="586"/>
      <c r="U1320" s="587" t="str">
        <f t="shared" si="93"/>
        <v/>
      </c>
      <c r="V1320" s="648"/>
      <c r="W1320" s="746"/>
    </row>
    <row r="1321" spans="2:23" ht="13.5" customHeight="1" x14ac:dyDescent="0.25">
      <c r="B1321" s="401"/>
      <c r="D1321" s="416">
        <f t="shared" si="97"/>
        <v>1312</v>
      </c>
      <c r="E1321" s="534"/>
      <c r="F1321" s="534"/>
      <c r="G1321" s="534"/>
      <c r="H1321" s="479"/>
      <c r="I1321" s="479"/>
      <c r="J1321" s="479"/>
      <c r="K1321" s="474"/>
      <c r="L1321" s="899"/>
      <c r="M1321" s="272"/>
      <c r="N1321" s="826" t="str">
        <f t="shared" si="96"/>
        <v/>
      </c>
      <c r="O1321" s="458"/>
      <c r="P1321" s="534"/>
      <c r="Q1321" s="479"/>
      <c r="R1321" s="584"/>
      <c r="S1321" s="585" t="str">
        <f t="shared" si="98"/>
        <v/>
      </c>
      <c r="T1321" s="586"/>
      <c r="U1321" s="587" t="str">
        <f t="shared" si="93"/>
        <v/>
      </c>
      <c r="V1321" s="648"/>
      <c r="W1321" s="746"/>
    </row>
    <row r="1322" spans="2:23" ht="13.5" customHeight="1" x14ac:dyDescent="0.25">
      <c r="B1322" s="401"/>
      <c r="D1322" s="416">
        <f t="shared" si="97"/>
        <v>1313</v>
      </c>
      <c r="E1322" s="534"/>
      <c r="F1322" s="534"/>
      <c r="G1322" s="534"/>
      <c r="H1322" s="479"/>
      <c r="I1322" s="479"/>
      <c r="J1322" s="479"/>
      <c r="K1322" s="474"/>
      <c r="L1322" s="899"/>
      <c r="M1322" s="272"/>
      <c r="N1322" s="826" t="str">
        <f t="shared" si="96"/>
        <v/>
      </c>
      <c r="O1322" s="458"/>
      <c r="P1322" s="534"/>
      <c r="Q1322" s="479"/>
      <c r="R1322" s="584"/>
      <c r="S1322" s="585" t="str">
        <f t="shared" si="98"/>
        <v/>
      </c>
      <c r="T1322" s="586"/>
      <c r="U1322" s="587" t="str">
        <f t="shared" si="93"/>
        <v/>
      </c>
      <c r="V1322" s="648"/>
      <c r="W1322" s="746"/>
    </row>
    <row r="1323" spans="2:23" ht="13.5" customHeight="1" x14ac:dyDescent="0.25">
      <c r="B1323" s="401"/>
      <c r="D1323" s="416">
        <f t="shared" si="97"/>
        <v>1314</v>
      </c>
      <c r="E1323" s="534"/>
      <c r="F1323" s="534"/>
      <c r="G1323" s="534"/>
      <c r="H1323" s="479"/>
      <c r="I1323" s="479"/>
      <c r="J1323" s="479"/>
      <c r="K1323" s="474"/>
      <c r="L1323" s="899"/>
      <c r="M1323" s="272"/>
      <c r="N1323" s="826" t="str">
        <f t="shared" si="96"/>
        <v/>
      </c>
      <c r="O1323" s="458"/>
      <c r="P1323" s="534"/>
      <c r="Q1323" s="479"/>
      <c r="R1323" s="584"/>
      <c r="S1323" s="585" t="str">
        <f t="shared" si="98"/>
        <v/>
      </c>
      <c r="T1323" s="586"/>
      <c r="U1323" s="587" t="str">
        <f t="shared" si="93"/>
        <v/>
      </c>
      <c r="V1323" s="648"/>
      <c r="W1323" s="746"/>
    </row>
    <row r="1324" spans="2:23" ht="13.5" customHeight="1" x14ac:dyDescent="0.25">
      <c r="B1324" s="401"/>
      <c r="D1324" s="416">
        <f t="shared" si="97"/>
        <v>1315</v>
      </c>
      <c r="E1324" s="534"/>
      <c r="F1324" s="534"/>
      <c r="G1324" s="534"/>
      <c r="H1324" s="479"/>
      <c r="I1324" s="479"/>
      <c r="J1324" s="479"/>
      <c r="K1324" s="474"/>
      <c r="L1324" s="899"/>
      <c r="M1324" s="272"/>
      <c r="N1324" s="826" t="str">
        <f t="shared" si="96"/>
        <v/>
      </c>
      <c r="O1324" s="458"/>
      <c r="P1324" s="534"/>
      <c r="Q1324" s="479"/>
      <c r="R1324" s="584"/>
      <c r="S1324" s="585" t="str">
        <f t="shared" si="98"/>
        <v/>
      </c>
      <c r="T1324" s="586"/>
      <c r="U1324" s="587" t="str">
        <f t="shared" si="93"/>
        <v/>
      </c>
      <c r="V1324" s="648"/>
      <c r="W1324" s="746"/>
    </row>
    <row r="1325" spans="2:23" ht="13.5" customHeight="1" x14ac:dyDescent="0.25">
      <c r="B1325" s="401"/>
      <c r="D1325" s="416">
        <f t="shared" si="97"/>
        <v>1316</v>
      </c>
      <c r="E1325" s="534"/>
      <c r="F1325" s="534"/>
      <c r="G1325" s="534"/>
      <c r="H1325" s="479"/>
      <c r="I1325" s="479"/>
      <c r="J1325" s="479"/>
      <c r="K1325" s="474"/>
      <c r="L1325" s="899"/>
      <c r="M1325" s="272"/>
      <c r="N1325" s="826" t="str">
        <f t="shared" si="96"/>
        <v/>
      </c>
      <c r="O1325" s="458"/>
      <c r="P1325" s="534"/>
      <c r="Q1325" s="479"/>
      <c r="R1325" s="584"/>
      <c r="S1325" s="585" t="str">
        <f t="shared" si="98"/>
        <v/>
      </c>
      <c r="T1325" s="586"/>
      <c r="U1325" s="587" t="str">
        <f t="shared" si="93"/>
        <v/>
      </c>
      <c r="V1325" s="648"/>
      <c r="W1325" s="746"/>
    </row>
    <row r="1326" spans="2:23" ht="13.5" customHeight="1" x14ac:dyDescent="0.25">
      <c r="B1326" s="401"/>
      <c r="D1326" s="416">
        <f t="shared" si="97"/>
        <v>1317</v>
      </c>
      <c r="E1326" s="534"/>
      <c r="F1326" s="534"/>
      <c r="G1326" s="534"/>
      <c r="H1326" s="479"/>
      <c r="I1326" s="479"/>
      <c r="J1326" s="479"/>
      <c r="K1326" s="474"/>
      <c r="L1326" s="899"/>
      <c r="M1326" s="272"/>
      <c r="N1326" s="826" t="str">
        <f t="shared" si="96"/>
        <v/>
      </c>
      <c r="O1326" s="458"/>
      <c r="P1326" s="534"/>
      <c r="Q1326" s="479"/>
      <c r="R1326" s="584"/>
      <c r="S1326" s="585" t="str">
        <f t="shared" si="98"/>
        <v/>
      </c>
      <c r="T1326" s="586"/>
      <c r="U1326" s="587" t="str">
        <f t="shared" si="93"/>
        <v/>
      </c>
      <c r="V1326" s="648"/>
      <c r="W1326" s="746"/>
    </row>
    <row r="1327" spans="2:23" ht="13.5" customHeight="1" x14ac:dyDescent="0.25">
      <c r="B1327" s="401"/>
      <c r="D1327" s="416">
        <f t="shared" si="97"/>
        <v>1318</v>
      </c>
      <c r="E1327" s="534"/>
      <c r="F1327" s="534"/>
      <c r="G1327" s="534"/>
      <c r="H1327" s="479"/>
      <c r="I1327" s="479"/>
      <c r="J1327" s="479"/>
      <c r="K1327" s="474"/>
      <c r="L1327" s="899"/>
      <c r="M1327" s="272"/>
      <c r="N1327" s="826" t="str">
        <f t="shared" si="96"/>
        <v/>
      </c>
      <c r="O1327" s="458"/>
      <c r="P1327" s="534"/>
      <c r="Q1327" s="479"/>
      <c r="R1327" s="584"/>
      <c r="S1327" s="585" t="str">
        <f t="shared" si="98"/>
        <v/>
      </c>
      <c r="T1327" s="586"/>
      <c r="U1327" s="587" t="str">
        <f t="shared" si="93"/>
        <v/>
      </c>
      <c r="V1327" s="648"/>
      <c r="W1327" s="746"/>
    </row>
    <row r="1328" spans="2:23" ht="13.5" customHeight="1" x14ac:dyDescent="0.25">
      <c r="B1328" s="401"/>
      <c r="D1328" s="416">
        <f t="shared" si="97"/>
        <v>1319</v>
      </c>
      <c r="E1328" s="534"/>
      <c r="F1328" s="534"/>
      <c r="G1328" s="534"/>
      <c r="H1328" s="479"/>
      <c r="I1328" s="479"/>
      <c r="J1328" s="479"/>
      <c r="K1328" s="474"/>
      <c r="L1328" s="899"/>
      <c r="M1328" s="272"/>
      <c r="N1328" s="826" t="str">
        <f t="shared" si="96"/>
        <v/>
      </c>
      <c r="O1328" s="458"/>
      <c r="P1328" s="534"/>
      <c r="Q1328" s="479"/>
      <c r="R1328" s="584"/>
      <c r="S1328" s="585" t="str">
        <f t="shared" si="98"/>
        <v/>
      </c>
      <c r="T1328" s="586"/>
      <c r="U1328" s="587" t="str">
        <f t="shared" si="93"/>
        <v/>
      </c>
      <c r="V1328" s="648"/>
      <c r="W1328" s="746"/>
    </row>
    <row r="1329" spans="2:38" ht="13.5" customHeight="1" x14ac:dyDescent="0.25">
      <c r="B1329" s="401"/>
      <c r="D1329" s="416">
        <f t="shared" si="97"/>
        <v>1320</v>
      </c>
      <c r="E1329" s="534"/>
      <c r="F1329" s="534"/>
      <c r="G1329" s="534"/>
      <c r="H1329" s="479"/>
      <c r="I1329" s="479"/>
      <c r="J1329" s="479"/>
      <c r="K1329" s="474"/>
      <c r="L1329" s="899"/>
      <c r="M1329" s="272"/>
      <c r="N1329" s="826" t="str">
        <f t="shared" si="96"/>
        <v/>
      </c>
      <c r="O1329" s="458"/>
      <c r="P1329" s="534"/>
      <c r="Q1329" s="479"/>
      <c r="R1329" s="584"/>
      <c r="S1329" s="585" t="str">
        <f t="shared" si="98"/>
        <v/>
      </c>
      <c r="T1329" s="586"/>
      <c r="U1329" s="587" t="str">
        <f t="shared" si="93"/>
        <v/>
      </c>
      <c r="V1329" s="648"/>
      <c r="W1329" s="746"/>
    </row>
    <row r="1330" spans="2:38" ht="13.5" customHeight="1" x14ac:dyDescent="0.25">
      <c r="B1330" s="401"/>
      <c r="D1330" s="416">
        <f>D1329+1</f>
        <v>1321</v>
      </c>
      <c r="E1330" s="534"/>
      <c r="F1330" s="534"/>
      <c r="G1330" s="534"/>
      <c r="H1330" s="479"/>
      <c r="I1330" s="479"/>
      <c r="J1330" s="479"/>
      <c r="K1330" s="474"/>
      <c r="L1330" s="899"/>
      <c r="M1330" s="272"/>
      <c r="N1330" s="826" t="str">
        <f t="shared" si="96"/>
        <v/>
      </c>
      <c r="O1330" s="458"/>
      <c r="P1330" s="534"/>
      <c r="Q1330" s="479"/>
      <c r="R1330" s="584"/>
      <c r="S1330" s="585" t="str">
        <f t="shared" si="98"/>
        <v/>
      </c>
      <c r="T1330" s="586"/>
      <c r="U1330" s="587" t="str">
        <f t="shared" si="93"/>
        <v/>
      </c>
      <c r="V1330" s="648"/>
      <c r="W1330" s="746"/>
      <c r="AL1330" s="562"/>
    </row>
    <row r="1331" spans="2:38" ht="13.5" customHeight="1" x14ac:dyDescent="0.25">
      <c r="B1331" s="401"/>
      <c r="D1331" s="416">
        <f t="shared" ref="D1331:D1359" si="99">D1330+1</f>
        <v>1322</v>
      </c>
      <c r="E1331" s="534"/>
      <c r="F1331" s="534"/>
      <c r="G1331" s="534"/>
      <c r="H1331" s="479"/>
      <c r="I1331" s="479"/>
      <c r="J1331" s="479"/>
      <c r="K1331" s="474"/>
      <c r="L1331" s="899"/>
      <c r="M1331" s="272"/>
      <c r="N1331" s="826" t="str">
        <f t="shared" si="96"/>
        <v/>
      </c>
      <c r="O1331" s="458"/>
      <c r="P1331" s="534"/>
      <c r="Q1331" s="479"/>
      <c r="R1331" s="584"/>
      <c r="S1331" s="585" t="str">
        <f t="shared" si="98"/>
        <v/>
      </c>
      <c r="T1331" s="586"/>
      <c r="U1331" s="587" t="str">
        <f t="shared" si="93"/>
        <v/>
      </c>
      <c r="V1331" s="648"/>
      <c r="W1331" s="746"/>
    </row>
    <row r="1332" spans="2:38" ht="13.5" customHeight="1" x14ac:dyDescent="0.25">
      <c r="B1332" s="401"/>
      <c r="D1332" s="416">
        <f t="shared" si="99"/>
        <v>1323</v>
      </c>
      <c r="E1332" s="534"/>
      <c r="F1332" s="534"/>
      <c r="G1332" s="534"/>
      <c r="H1332" s="479"/>
      <c r="I1332" s="479"/>
      <c r="J1332" s="479"/>
      <c r="K1332" s="474"/>
      <c r="L1332" s="899"/>
      <c r="M1332" s="272"/>
      <c r="N1332" s="826" t="str">
        <f t="shared" si="96"/>
        <v/>
      </c>
      <c r="O1332" s="458"/>
      <c r="P1332" s="534"/>
      <c r="Q1332" s="479"/>
      <c r="R1332" s="584"/>
      <c r="S1332" s="585" t="str">
        <f t="shared" si="98"/>
        <v/>
      </c>
      <c r="T1332" s="586"/>
      <c r="U1332" s="587" t="str">
        <f t="shared" si="93"/>
        <v/>
      </c>
      <c r="V1332" s="648"/>
      <c r="W1332" s="746"/>
    </row>
    <row r="1333" spans="2:38" ht="13.5" customHeight="1" x14ac:dyDescent="0.25">
      <c r="B1333" s="401"/>
      <c r="D1333" s="416">
        <f t="shared" si="99"/>
        <v>1324</v>
      </c>
      <c r="E1333" s="534"/>
      <c r="F1333" s="534"/>
      <c r="G1333" s="534"/>
      <c r="H1333" s="479"/>
      <c r="I1333" s="479"/>
      <c r="J1333" s="479"/>
      <c r="K1333" s="474"/>
      <c r="L1333" s="899"/>
      <c r="M1333" s="272"/>
      <c r="N1333" s="826" t="str">
        <f t="shared" si="96"/>
        <v/>
      </c>
      <c r="O1333" s="458"/>
      <c r="P1333" s="534"/>
      <c r="Q1333" s="479"/>
      <c r="R1333" s="584"/>
      <c r="S1333" s="585" t="str">
        <f t="shared" si="98"/>
        <v/>
      </c>
      <c r="T1333" s="586"/>
      <c r="U1333" s="587" t="str">
        <f t="shared" si="93"/>
        <v/>
      </c>
      <c r="V1333" s="648"/>
      <c r="W1333" s="746"/>
    </row>
    <row r="1334" spans="2:38" ht="13.5" customHeight="1" x14ac:dyDescent="0.25">
      <c r="B1334" s="401"/>
      <c r="D1334" s="416">
        <f t="shared" si="99"/>
        <v>1325</v>
      </c>
      <c r="E1334" s="534"/>
      <c r="F1334" s="534"/>
      <c r="G1334" s="534"/>
      <c r="H1334" s="479"/>
      <c r="I1334" s="479"/>
      <c r="J1334" s="479"/>
      <c r="K1334" s="474"/>
      <c r="L1334" s="899"/>
      <c r="M1334" s="272"/>
      <c r="N1334" s="826" t="str">
        <f t="shared" si="96"/>
        <v/>
      </c>
      <c r="O1334" s="458"/>
      <c r="P1334" s="534"/>
      <c r="Q1334" s="479"/>
      <c r="R1334" s="584"/>
      <c r="S1334" s="585" t="str">
        <f t="shared" si="98"/>
        <v/>
      </c>
      <c r="T1334" s="586"/>
      <c r="U1334" s="587" t="str">
        <f t="shared" si="93"/>
        <v/>
      </c>
      <c r="V1334" s="648"/>
      <c r="W1334" s="746"/>
    </row>
    <row r="1335" spans="2:38" ht="13.5" customHeight="1" x14ac:dyDescent="0.25">
      <c r="B1335" s="401"/>
      <c r="D1335" s="416">
        <f t="shared" si="99"/>
        <v>1326</v>
      </c>
      <c r="E1335" s="534"/>
      <c r="F1335" s="534"/>
      <c r="G1335" s="534"/>
      <c r="H1335" s="479"/>
      <c r="I1335" s="479"/>
      <c r="J1335" s="479"/>
      <c r="K1335" s="474"/>
      <c r="L1335" s="899"/>
      <c r="M1335" s="272"/>
      <c r="N1335" s="826" t="str">
        <f t="shared" si="96"/>
        <v/>
      </c>
      <c r="O1335" s="458"/>
      <c r="P1335" s="534"/>
      <c r="Q1335" s="479"/>
      <c r="R1335" s="584"/>
      <c r="S1335" s="585" t="str">
        <f t="shared" si="98"/>
        <v/>
      </c>
      <c r="T1335" s="586"/>
      <c r="U1335" s="587" t="str">
        <f t="shared" si="93"/>
        <v/>
      </c>
      <c r="V1335" s="648"/>
      <c r="W1335" s="746"/>
    </row>
    <row r="1336" spans="2:38" ht="13.5" customHeight="1" x14ac:dyDescent="0.25">
      <c r="B1336" s="401"/>
      <c r="D1336" s="416">
        <f t="shared" si="99"/>
        <v>1327</v>
      </c>
      <c r="E1336" s="534"/>
      <c r="F1336" s="534"/>
      <c r="G1336" s="534"/>
      <c r="H1336" s="479"/>
      <c r="I1336" s="479"/>
      <c r="J1336" s="479"/>
      <c r="K1336" s="474"/>
      <c r="L1336" s="899"/>
      <c r="M1336" s="272"/>
      <c r="N1336" s="826" t="str">
        <f t="shared" si="96"/>
        <v/>
      </c>
      <c r="O1336" s="458"/>
      <c r="P1336" s="534"/>
      <c r="Q1336" s="479"/>
      <c r="R1336" s="584"/>
      <c r="S1336" s="585" t="str">
        <f t="shared" si="98"/>
        <v/>
      </c>
      <c r="T1336" s="586"/>
      <c r="U1336" s="587" t="str">
        <f t="shared" si="93"/>
        <v/>
      </c>
      <c r="V1336" s="648"/>
      <c r="W1336" s="746"/>
    </row>
    <row r="1337" spans="2:38" ht="13.5" customHeight="1" x14ac:dyDescent="0.25">
      <c r="B1337" s="401"/>
      <c r="D1337" s="416">
        <f t="shared" si="99"/>
        <v>1328</v>
      </c>
      <c r="E1337" s="534"/>
      <c r="F1337" s="534"/>
      <c r="G1337" s="534"/>
      <c r="H1337" s="479"/>
      <c r="I1337" s="479"/>
      <c r="J1337" s="479"/>
      <c r="K1337" s="474"/>
      <c r="L1337" s="899"/>
      <c r="M1337" s="272"/>
      <c r="N1337" s="826" t="str">
        <f t="shared" si="96"/>
        <v/>
      </c>
      <c r="O1337" s="458"/>
      <c r="P1337" s="534"/>
      <c r="Q1337" s="479"/>
      <c r="R1337" s="584"/>
      <c r="S1337" s="585" t="str">
        <f t="shared" si="98"/>
        <v/>
      </c>
      <c r="T1337" s="586"/>
      <c r="U1337" s="587" t="str">
        <f t="shared" si="93"/>
        <v/>
      </c>
      <c r="V1337" s="648"/>
      <c r="W1337" s="746"/>
    </row>
    <row r="1338" spans="2:38" ht="13.5" customHeight="1" x14ac:dyDescent="0.25">
      <c r="B1338" s="401"/>
      <c r="D1338" s="416">
        <f t="shared" si="99"/>
        <v>1329</v>
      </c>
      <c r="E1338" s="534"/>
      <c r="F1338" s="534"/>
      <c r="G1338" s="534"/>
      <c r="H1338" s="479"/>
      <c r="I1338" s="479"/>
      <c r="J1338" s="479"/>
      <c r="K1338" s="474"/>
      <c r="L1338" s="899"/>
      <c r="M1338" s="272"/>
      <c r="N1338" s="826" t="str">
        <f t="shared" si="96"/>
        <v/>
      </c>
      <c r="O1338" s="458"/>
      <c r="P1338" s="534"/>
      <c r="Q1338" s="479"/>
      <c r="R1338" s="584"/>
      <c r="S1338" s="585" t="str">
        <f t="shared" si="98"/>
        <v/>
      </c>
      <c r="T1338" s="586"/>
      <c r="U1338" s="587" t="str">
        <f t="shared" si="93"/>
        <v/>
      </c>
      <c r="V1338" s="648"/>
      <c r="W1338" s="746"/>
    </row>
    <row r="1339" spans="2:38" ht="13.5" customHeight="1" x14ac:dyDescent="0.25">
      <c r="B1339" s="401"/>
      <c r="D1339" s="416">
        <f t="shared" si="99"/>
        <v>1330</v>
      </c>
      <c r="E1339" s="534"/>
      <c r="F1339" s="534"/>
      <c r="G1339" s="534"/>
      <c r="H1339" s="479"/>
      <c r="I1339" s="479"/>
      <c r="J1339" s="479"/>
      <c r="K1339" s="474"/>
      <c r="L1339" s="899"/>
      <c r="M1339" s="272"/>
      <c r="N1339" s="826" t="str">
        <f t="shared" si="96"/>
        <v/>
      </c>
      <c r="O1339" s="458"/>
      <c r="P1339" s="534"/>
      <c r="Q1339" s="479"/>
      <c r="R1339" s="584"/>
      <c r="S1339" s="585" t="str">
        <f t="shared" si="98"/>
        <v/>
      </c>
      <c r="T1339" s="586"/>
      <c r="U1339" s="587" t="str">
        <f t="shared" si="93"/>
        <v/>
      </c>
      <c r="V1339" s="648"/>
      <c r="W1339" s="746"/>
    </row>
    <row r="1340" spans="2:38" ht="13.5" customHeight="1" x14ac:dyDescent="0.25">
      <c r="B1340" s="401"/>
      <c r="D1340" s="416">
        <f t="shared" si="99"/>
        <v>1331</v>
      </c>
      <c r="E1340" s="534"/>
      <c r="F1340" s="534"/>
      <c r="G1340" s="534"/>
      <c r="H1340" s="479"/>
      <c r="I1340" s="479"/>
      <c r="J1340" s="479"/>
      <c r="K1340" s="474"/>
      <c r="L1340" s="899"/>
      <c r="M1340" s="272"/>
      <c r="N1340" s="826" t="str">
        <f t="shared" si="96"/>
        <v/>
      </c>
      <c r="O1340" s="458"/>
      <c r="P1340" s="903"/>
      <c r="Q1340" s="479"/>
      <c r="R1340" s="584"/>
      <c r="S1340" s="585" t="str">
        <f t="shared" si="98"/>
        <v/>
      </c>
      <c r="T1340" s="586"/>
      <c r="U1340" s="587" t="str">
        <f t="shared" si="93"/>
        <v/>
      </c>
      <c r="V1340" s="648"/>
      <c r="W1340" s="746"/>
    </row>
    <row r="1341" spans="2:38" ht="13.5" customHeight="1" x14ac:dyDescent="0.25">
      <c r="B1341" s="401"/>
      <c r="D1341" s="416">
        <f t="shared" si="99"/>
        <v>1332</v>
      </c>
      <c r="E1341" s="534"/>
      <c r="F1341" s="534"/>
      <c r="G1341" s="534"/>
      <c r="H1341" s="479"/>
      <c r="I1341" s="479"/>
      <c r="J1341" s="479"/>
      <c r="K1341" s="474"/>
      <c r="L1341" s="899"/>
      <c r="M1341" s="272"/>
      <c r="N1341" s="826" t="str">
        <f t="shared" si="96"/>
        <v/>
      </c>
      <c r="O1341" s="458"/>
      <c r="P1341" s="534"/>
      <c r="Q1341" s="479"/>
      <c r="R1341" s="584"/>
      <c r="S1341" s="585" t="str">
        <f t="shared" si="98"/>
        <v/>
      </c>
      <c r="T1341" s="586"/>
      <c r="U1341" s="587" t="str">
        <f t="shared" si="93"/>
        <v/>
      </c>
      <c r="V1341" s="648"/>
      <c r="W1341" s="746"/>
    </row>
    <row r="1342" spans="2:38" ht="13.5" customHeight="1" x14ac:dyDescent="0.25">
      <c r="B1342" s="401"/>
      <c r="D1342" s="416">
        <f t="shared" si="99"/>
        <v>1333</v>
      </c>
      <c r="E1342" s="534"/>
      <c r="F1342" s="534"/>
      <c r="G1342" s="534"/>
      <c r="H1342" s="479"/>
      <c r="I1342" s="479"/>
      <c r="J1342" s="479"/>
      <c r="K1342" s="474"/>
      <c r="L1342" s="899"/>
      <c r="M1342" s="272"/>
      <c r="N1342" s="826" t="str">
        <f t="shared" si="96"/>
        <v/>
      </c>
      <c r="O1342" s="458"/>
      <c r="P1342" s="534"/>
      <c r="Q1342" s="479"/>
      <c r="R1342" s="584"/>
      <c r="S1342" s="585" t="str">
        <f t="shared" si="98"/>
        <v/>
      </c>
      <c r="T1342" s="586"/>
      <c r="U1342" s="587" t="str">
        <f t="shared" si="93"/>
        <v/>
      </c>
      <c r="V1342" s="648"/>
      <c r="W1342" s="746"/>
    </row>
    <row r="1343" spans="2:38" ht="13.5" customHeight="1" x14ac:dyDescent="0.25">
      <c r="B1343" s="401"/>
      <c r="D1343" s="416">
        <f t="shared" si="99"/>
        <v>1334</v>
      </c>
      <c r="E1343" s="534"/>
      <c r="F1343" s="534"/>
      <c r="G1343" s="534"/>
      <c r="H1343" s="479"/>
      <c r="I1343" s="479"/>
      <c r="J1343" s="479"/>
      <c r="K1343" s="474"/>
      <c r="L1343" s="899"/>
      <c r="M1343" s="272"/>
      <c r="N1343" s="826" t="str">
        <f t="shared" si="96"/>
        <v/>
      </c>
      <c r="O1343" s="458"/>
      <c r="P1343" s="534"/>
      <c r="Q1343" s="479"/>
      <c r="R1343" s="584"/>
      <c r="S1343" s="585" t="str">
        <f t="shared" si="98"/>
        <v/>
      </c>
      <c r="T1343" s="586"/>
      <c r="U1343" s="587" t="str">
        <f t="shared" si="93"/>
        <v/>
      </c>
      <c r="V1343" s="648"/>
      <c r="W1343" s="746"/>
    </row>
    <row r="1344" spans="2:38" ht="13.5" customHeight="1" x14ac:dyDescent="0.25">
      <c r="B1344" s="401"/>
      <c r="D1344" s="416">
        <f t="shared" si="99"/>
        <v>1335</v>
      </c>
      <c r="E1344" s="534"/>
      <c r="F1344" s="534"/>
      <c r="G1344" s="534"/>
      <c r="H1344" s="479"/>
      <c r="I1344" s="479"/>
      <c r="J1344" s="479"/>
      <c r="K1344" s="474"/>
      <c r="L1344" s="899"/>
      <c r="M1344" s="272"/>
      <c r="N1344" s="826" t="str">
        <f t="shared" si="96"/>
        <v/>
      </c>
      <c r="O1344" s="458"/>
      <c r="P1344" s="534"/>
      <c r="Q1344" s="479"/>
      <c r="R1344" s="584"/>
      <c r="S1344" s="585" t="str">
        <f t="shared" si="98"/>
        <v/>
      </c>
      <c r="T1344" s="586"/>
      <c r="U1344" s="587" t="str">
        <f t="shared" si="93"/>
        <v/>
      </c>
      <c r="V1344" s="648"/>
      <c r="W1344" s="746"/>
    </row>
    <row r="1345" spans="2:38" ht="13.5" customHeight="1" x14ac:dyDescent="0.25">
      <c r="B1345" s="401"/>
      <c r="D1345" s="416">
        <f t="shared" si="99"/>
        <v>1336</v>
      </c>
      <c r="E1345" s="534"/>
      <c r="F1345" s="534"/>
      <c r="G1345" s="534"/>
      <c r="H1345" s="479"/>
      <c r="I1345" s="479"/>
      <c r="J1345" s="479"/>
      <c r="K1345" s="474"/>
      <c r="L1345" s="899"/>
      <c r="M1345" s="272"/>
      <c r="N1345" s="826" t="str">
        <f t="shared" si="96"/>
        <v/>
      </c>
      <c r="O1345" s="458"/>
      <c r="P1345" s="534"/>
      <c r="Q1345" s="479"/>
      <c r="R1345" s="584"/>
      <c r="S1345" s="585" t="str">
        <f t="shared" si="98"/>
        <v/>
      </c>
      <c r="T1345" s="586"/>
      <c r="U1345" s="587" t="str">
        <f t="shared" si="93"/>
        <v/>
      </c>
      <c r="V1345" s="648"/>
      <c r="W1345" s="746"/>
    </row>
    <row r="1346" spans="2:38" ht="13.5" customHeight="1" x14ac:dyDescent="0.25">
      <c r="B1346" s="401"/>
      <c r="D1346" s="416">
        <f t="shared" si="99"/>
        <v>1337</v>
      </c>
      <c r="E1346" s="534"/>
      <c r="F1346" s="534"/>
      <c r="G1346" s="534"/>
      <c r="H1346" s="479"/>
      <c r="I1346" s="479"/>
      <c r="J1346" s="479"/>
      <c r="K1346" s="474"/>
      <c r="L1346" s="899"/>
      <c r="M1346" s="272"/>
      <c r="N1346" s="826" t="str">
        <f t="shared" si="96"/>
        <v/>
      </c>
      <c r="O1346" s="458"/>
      <c r="P1346" s="534"/>
      <c r="Q1346" s="479"/>
      <c r="R1346" s="584"/>
      <c r="S1346" s="585" t="str">
        <f t="shared" si="98"/>
        <v/>
      </c>
      <c r="T1346" s="586"/>
      <c r="U1346" s="587" t="str">
        <f t="shared" si="93"/>
        <v/>
      </c>
      <c r="V1346" s="648"/>
      <c r="W1346" s="746"/>
    </row>
    <row r="1347" spans="2:38" ht="13.5" customHeight="1" x14ac:dyDescent="0.25">
      <c r="B1347" s="401"/>
      <c r="D1347" s="416">
        <f t="shared" si="99"/>
        <v>1338</v>
      </c>
      <c r="E1347" s="534"/>
      <c r="F1347" s="534"/>
      <c r="G1347" s="534"/>
      <c r="H1347" s="479"/>
      <c r="I1347" s="479"/>
      <c r="J1347" s="479"/>
      <c r="K1347" s="474"/>
      <c r="L1347" s="899"/>
      <c r="M1347" s="272"/>
      <c r="N1347" s="826" t="str">
        <f t="shared" si="96"/>
        <v/>
      </c>
      <c r="O1347" s="458"/>
      <c r="P1347" s="534"/>
      <c r="Q1347" s="479"/>
      <c r="R1347" s="584"/>
      <c r="S1347" s="585" t="str">
        <f t="shared" si="98"/>
        <v/>
      </c>
      <c r="T1347" s="586"/>
      <c r="U1347" s="587" t="str">
        <f t="shared" si="93"/>
        <v/>
      </c>
      <c r="V1347" s="648"/>
      <c r="W1347" s="746"/>
    </row>
    <row r="1348" spans="2:38" ht="13.5" customHeight="1" x14ac:dyDescent="0.25">
      <c r="B1348" s="401"/>
      <c r="D1348" s="416">
        <f t="shared" si="99"/>
        <v>1339</v>
      </c>
      <c r="E1348" s="534"/>
      <c r="F1348" s="534"/>
      <c r="G1348" s="534"/>
      <c r="H1348" s="479"/>
      <c r="I1348" s="479"/>
      <c r="J1348" s="479"/>
      <c r="K1348" s="474"/>
      <c r="L1348" s="899"/>
      <c r="M1348" s="272"/>
      <c r="N1348" s="826" t="str">
        <f t="shared" si="96"/>
        <v/>
      </c>
      <c r="O1348" s="458"/>
      <c r="P1348" s="534"/>
      <c r="Q1348" s="479"/>
      <c r="R1348" s="584"/>
      <c r="S1348" s="585" t="str">
        <f t="shared" si="98"/>
        <v/>
      </c>
      <c r="T1348" s="586"/>
      <c r="U1348" s="587" t="str">
        <f t="shared" si="93"/>
        <v/>
      </c>
      <c r="V1348" s="648"/>
      <c r="W1348" s="746"/>
    </row>
    <row r="1349" spans="2:38" ht="13.5" customHeight="1" x14ac:dyDescent="0.25">
      <c r="B1349" s="401"/>
      <c r="D1349" s="416">
        <f t="shared" si="99"/>
        <v>1340</v>
      </c>
      <c r="E1349" s="534"/>
      <c r="F1349" s="534"/>
      <c r="G1349" s="534"/>
      <c r="H1349" s="479"/>
      <c r="I1349" s="479"/>
      <c r="J1349" s="479"/>
      <c r="K1349" s="474"/>
      <c r="L1349" s="899"/>
      <c r="M1349" s="272"/>
      <c r="N1349" s="826" t="str">
        <f t="shared" si="96"/>
        <v/>
      </c>
      <c r="O1349" s="458"/>
      <c r="P1349" s="534"/>
      <c r="Q1349" s="479"/>
      <c r="R1349" s="584"/>
      <c r="S1349" s="585" t="str">
        <f t="shared" si="98"/>
        <v/>
      </c>
      <c r="T1349" s="586"/>
      <c r="U1349" s="587" t="str">
        <f t="shared" si="93"/>
        <v/>
      </c>
      <c r="V1349" s="648"/>
      <c r="W1349" s="746"/>
    </row>
    <row r="1350" spans="2:38" ht="13.5" customHeight="1" x14ac:dyDescent="0.25">
      <c r="B1350" s="401"/>
      <c r="D1350" s="416">
        <f t="shared" si="99"/>
        <v>1341</v>
      </c>
      <c r="E1350" s="534"/>
      <c r="F1350" s="534"/>
      <c r="G1350" s="534"/>
      <c r="H1350" s="479"/>
      <c r="I1350" s="479"/>
      <c r="J1350" s="479"/>
      <c r="K1350" s="474"/>
      <c r="L1350" s="899"/>
      <c r="M1350" s="272"/>
      <c r="N1350" s="826" t="str">
        <f t="shared" si="96"/>
        <v/>
      </c>
      <c r="O1350" s="458"/>
      <c r="P1350" s="534"/>
      <c r="Q1350" s="479"/>
      <c r="R1350" s="584"/>
      <c r="S1350" s="585" t="str">
        <f t="shared" si="98"/>
        <v/>
      </c>
      <c r="T1350" s="586"/>
      <c r="U1350" s="587" t="str">
        <f t="shared" si="93"/>
        <v/>
      </c>
      <c r="V1350" s="648"/>
      <c r="W1350" s="746"/>
    </row>
    <row r="1351" spans="2:38" ht="13.5" customHeight="1" x14ac:dyDescent="0.25">
      <c r="B1351" s="401"/>
      <c r="D1351" s="416">
        <f t="shared" si="99"/>
        <v>1342</v>
      </c>
      <c r="E1351" s="534"/>
      <c r="F1351" s="534"/>
      <c r="G1351" s="534"/>
      <c r="H1351" s="479"/>
      <c r="I1351" s="479"/>
      <c r="J1351" s="479"/>
      <c r="K1351" s="474"/>
      <c r="L1351" s="899"/>
      <c r="M1351" s="272"/>
      <c r="N1351" s="826" t="str">
        <f t="shared" si="96"/>
        <v/>
      </c>
      <c r="O1351" s="458"/>
      <c r="P1351" s="534"/>
      <c r="Q1351" s="479"/>
      <c r="R1351" s="584"/>
      <c r="S1351" s="585" t="str">
        <f t="shared" si="98"/>
        <v/>
      </c>
      <c r="T1351" s="586"/>
      <c r="U1351" s="587" t="str">
        <f t="shared" si="93"/>
        <v/>
      </c>
      <c r="V1351" s="648"/>
      <c r="W1351" s="746"/>
    </row>
    <row r="1352" spans="2:38" ht="13.5" customHeight="1" x14ac:dyDescent="0.25">
      <c r="B1352" s="401"/>
      <c r="D1352" s="416">
        <f t="shared" si="99"/>
        <v>1343</v>
      </c>
      <c r="E1352" s="534"/>
      <c r="F1352" s="534"/>
      <c r="G1352" s="534"/>
      <c r="H1352" s="479"/>
      <c r="I1352" s="479"/>
      <c r="J1352" s="479"/>
      <c r="K1352" s="474"/>
      <c r="L1352" s="899"/>
      <c r="M1352" s="272"/>
      <c r="N1352" s="826" t="str">
        <f t="shared" si="96"/>
        <v/>
      </c>
      <c r="O1352" s="458"/>
      <c r="P1352" s="534"/>
      <c r="Q1352" s="479"/>
      <c r="R1352" s="584"/>
      <c r="S1352" s="585" t="str">
        <f t="shared" si="98"/>
        <v/>
      </c>
      <c r="T1352" s="586"/>
      <c r="U1352" s="587" t="str">
        <f t="shared" si="93"/>
        <v/>
      </c>
      <c r="V1352" s="648"/>
      <c r="W1352" s="746"/>
    </row>
    <row r="1353" spans="2:38" ht="13.5" customHeight="1" x14ac:dyDescent="0.25">
      <c r="B1353" s="401"/>
      <c r="D1353" s="416">
        <f t="shared" si="99"/>
        <v>1344</v>
      </c>
      <c r="E1353" s="534"/>
      <c r="F1353" s="534"/>
      <c r="G1353" s="534"/>
      <c r="H1353" s="479"/>
      <c r="I1353" s="479"/>
      <c r="J1353" s="479"/>
      <c r="K1353" s="474"/>
      <c r="L1353" s="899"/>
      <c r="M1353" s="272"/>
      <c r="N1353" s="826" t="str">
        <f t="shared" si="96"/>
        <v/>
      </c>
      <c r="O1353" s="458"/>
      <c r="P1353" s="534"/>
      <c r="Q1353" s="479"/>
      <c r="R1353" s="584"/>
      <c r="S1353" s="585" t="str">
        <f t="shared" si="98"/>
        <v/>
      </c>
      <c r="T1353" s="586"/>
      <c r="U1353" s="587" t="str">
        <f t="shared" si="93"/>
        <v/>
      </c>
      <c r="V1353" s="648"/>
      <c r="W1353" s="746"/>
    </row>
    <row r="1354" spans="2:38" ht="13.5" customHeight="1" x14ac:dyDescent="0.25">
      <c r="B1354" s="401"/>
      <c r="D1354" s="416">
        <f t="shared" si="99"/>
        <v>1345</v>
      </c>
      <c r="E1354" s="534"/>
      <c r="F1354" s="534"/>
      <c r="G1354" s="534"/>
      <c r="H1354" s="479"/>
      <c r="I1354" s="479"/>
      <c r="J1354" s="479"/>
      <c r="K1354" s="474"/>
      <c r="L1354" s="899"/>
      <c r="M1354" s="272"/>
      <c r="N1354" s="826" t="str">
        <f t="shared" si="96"/>
        <v/>
      </c>
      <c r="O1354" s="458"/>
      <c r="P1354" s="534"/>
      <c r="Q1354" s="479"/>
      <c r="R1354" s="584"/>
      <c r="S1354" s="585" t="str">
        <f t="shared" si="98"/>
        <v/>
      </c>
      <c r="T1354" s="586"/>
      <c r="U1354" s="587" t="str">
        <f t="shared" si="93"/>
        <v/>
      </c>
      <c r="V1354" s="648"/>
      <c r="W1354" s="746"/>
    </row>
    <row r="1355" spans="2:38" ht="13.5" customHeight="1" x14ac:dyDescent="0.25">
      <c r="B1355" s="401"/>
      <c r="D1355" s="416">
        <f t="shared" si="99"/>
        <v>1346</v>
      </c>
      <c r="E1355" s="534"/>
      <c r="F1355" s="534"/>
      <c r="G1355" s="534"/>
      <c r="H1355" s="479"/>
      <c r="I1355" s="479"/>
      <c r="J1355" s="479"/>
      <c r="K1355" s="474"/>
      <c r="L1355" s="899"/>
      <c r="M1355" s="272"/>
      <c r="N1355" s="826" t="str">
        <f t="shared" ref="N1355:N1418" si="100">IF(M1355="","",IF(HLOOKUP(M1355,$AA$4:$AO$6,$Z$6+1,FALSE)&lt;0.8,0,HLOOKUP(M1355,$AA$4:$AO$6,$Z$6+1,FALSE)))</f>
        <v/>
      </c>
      <c r="O1355" s="458"/>
      <c r="P1355" s="534"/>
      <c r="Q1355" s="479"/>
      <c r="R1355" s="584"/>
      <c r="S1355" s="585" t="str">
        <f t="shared" si="98"/>
        <v/>
      </c>
      <c r="T1355" s="586"/>
      <c r="U1355" s="587" t="str">
        <f t="shared" si="93"/>
        <v/>
      </c>
      <c r="V1355" s="648"/>
      <c r="W1355" s="746"/>
    </row>
    <row r="1356" spans="2:38" ht="13.5" customHeight="1" x14ac:dyDescent="0.25">
      <c r="B1356" s="401"/>
      <c r="D1356" s="416">
        <f t="shared" si="99"/>
        <v>1347</v>
      </c>
      <c r="E1356" s="534"/>
      <c r="F1356" s="534"/>
      <c r="G1356" s="534"/>
      <c r="H1356" s="479"/>
      <c r="I1356" s="479"/>
      <c r="J1356" s="479"/>
      <c r="K1356" s="474"/>
      <c r="L1356" s="899"/>
      <c r="M1356" s="272"/>
      <c r="N1356" s="826" t="str">
        <f t="shared" si="100"/>
        <v/>
      </c>
      <c r="O1356" s="458"/>
      <c r="P1356" s="534"/>
      <c r="Q1356" s="479"/>
      <c r="R1356" s="584"/>
      <c r="S1356" s="585" t="str">
        <f t="shared" si="98"/>
        <v/>
      </c>
      <c r="T1356" s="586"/>
      <c r="U1356" s="587" t="str">
        <f t="shared" si="93"/>
        <v/>
      </c>
      <c r="V1356" s="648"/>
      <c r="W1356" s="746"/>
    </row>
    <row r="1357" spans="2:38" ht="13.5" customHeight="1" x14ac:dyDescent="0.25">
      <c r="B1357" s="401"/>
      <c r="D1357" s="416">
        <f t="shared" si="99"/>
        <v>1348</v>
      </c>
      <c r="E1357" s="534"/>
      <c r="F1357" s="534"/>
      <c r="G1357" s="534"/>
      <c r="H1357" s="479"/>
      <c r="I1357" s="479"/>
      <c r="J1357" s="479"/>
      <c r="K1357" s="474"/>
      <c r="L1357" s="899"/>
      <c r="M1357" s="272"/>
      <c r="N1357" s="826" t="str">
        <f t="shared" si="100"/>
        <v/>
      </c>
      <c r="O1357" s="458"/>
      <c r="P1357" s="534"/>
      <c r="Q1357" s="479"/>
      <c r="R1357" s="584"/>
      <c r="S1357" s="585" t="str">
        <f t="shared" si="98"/>
        <v/>
      </c>
      <c r="T1357" s="586"/>
      <c r="U1357" s="587" t="str">
        <f t="shared" si="93"/>
        <v/>
      </c>
      <c r="V1357" s="648"/>
      <c r="W1357" s="746"/>
    </row>
    <row r="1358" spans="2:38" ht="13.5" customHeight="1" x14ac:dyDescent="0.25">
      <c r="B1358" s="401"/>
      <c r="D1358" s="416">
        <f t="shared" si="99"/>
        <v>1349</v>
      </c>
      <c r="E1358" s="534"/>
      <c r="F1358" s="534"/>
      <c r="G1358" s="534"/>
      <c r="H1358" s="479"/>
      <c r="I1358" s="479"/>
      <c r="J1358" s="479"/>
      <c r="K1358" s="474"/>
      <c r="L1358" s="899"/>
      <c r="M1358" s="272"/>
      <c r="N1358" s="826" t="str">
        <f t="shared" si="100"/>
        <v/>
      </c>
      <c r="O1358" s="458"/>
      <c r="P1358" s="534"/>
      <c r="Q1358" s="479"/>
      <c r="R1358" s="584"/>
      <c r="S1358" s="585" t="str">
        <f t="shared" si="98"/>
        <v/>
      </c>
      <c r="T1358" s="586"/>
      <c r="U1358" s="587" t="str">
        <f t="shared" si="93"/>
        <v/>
      </c>
      <c r="V1358" s="648"/>
      <c r="W1358" s="746"/>
    </row>
    <row r="1359" spans="2:38" ht="13.5" customHeight="1" x14ac:dyDescent="0.25">
      <c r="B1359" s="401"/>
      <c r="D1359" s="416">
        <f t="shared" si="99"/>
        <v>1350</v>
      </c>
      <c r="E1359" s="534"/>
      <c r="F1359" s="534"/>
      <c r="G1359" s="534"/>
      <c r="H1359" s="479"/>
      <c r="I1359" s="479"/>
      <c r="J1359" s="479"/>
      <c r="K1359" s="474"/>
      <c r="L1359" s="899"/>
      <c r="M1359" s="272"/>
      <c r="N1359" s="826" t="str">
        <f t="shared" si="100"/>
        <v/>
      </c>
      <c r="O1359" s="458"/>
      <c r="P1359" s="534"/>
      <c r="Q1359" s="479"/>
      <c r="R1359" s="584"/>
      <c r="S1359" s="585" t="str">
        <f t="shared" si="98"/>
        <v/>
      </c>
      <c r="T1359" s="586"/>
      <c r="U1359" s="587" t="str">
        <f t="shared" si="93"/>
        <v/>
      </c>
      <c r="V1359" s="648"/>
      <c r="W1359" s="746"/>
    </row>
    <row r="1360" spans="2:38" ht="13.5" customHeight="1" x14ac:dyDescent="0.25">
      <c r="B1360" s="401"/>
      <c r="D1360" s="416">
        <f>D1359+1</f>
        <v>1351</v>
      </c>
      <c r="E1360" s="534"/>
      <c r="F1360" s="534"/>
      <c r="G1360" s="534"/>
      <c r="H1360" s="479"/>
      <c r="I1360" s="479"/>
      <c r="J1360" s="479"/>
      <c r="K1360" s="474"/>
      <c r="L1360" s="899"/>
      <c r="M1360" s="272"/>
      <c r="N1360" s="826" t="str">
        <f t="shared" si="100"/>
        <v/>
      </c>
      <c r="O1360" s="458"/>
      <c r="P1360" s="534"/>
      <c r="Q1360" s="479"/>
      <c r="R1360" s="584"/>
      <c r="S1360" s="585" t="str">
        <f t="shared" si="98"/>
        <v/>
      </c>
      <c r="T1360" s="586"/>
      <c r="U1360" s="587" t="str">
        <f t="shared" si="93"/>
        <v/>
      </c>
      <c r="V1360" s="648"/>
      <c r="W1360" s="746"/>
      <c r="AL1360" s="562"/>
    </row>
    <row r="1361" spans="2:23" ht="13.5" customHeight="1" x14ac:dyDescent="0.25">
      <c r="B1361" s="401"/>
      <c r="D1361" s="416">
        <f t="shared" ref="D1361:D1424" si="101">D1360+1</f>
        <v>1352</v>
      </c>
      <c r="E1361" s="534"/>
      <c r="F1361" s="534"/>
      <c r="G1361" s="534"/>
      <c r="H1361" s="479"/>
      <c r="I1361" s="479"/>
      <c r="J1361" s="479"/>
      <c r="K1361" s="474"/>
      <c r="L1361" s="899"/>
      <c r="M1361" s="272"/>
      <c r="N1361" s="826" t="str">
        <f t="shared" si="100"/>
        <v/>
      </c>
      <c r="O1361" s="458"/>
      <c r="P1361" s="534"/>
      <c r="Q1361" s="479"/>
      <c r="R1361" s="584"/>
      <c r="S1361" s="585" t="str">
        <f t="shared" si="98"/>
        <v/>
      </c>
      <c r="T1361" s="586"/>
      <c r="U1361" s="587" t="str">
        <f t="shared" si="93"/>
        <v/>
      </c>
      <c r="V1361" s="648"/>
      <c r="W1361" s="746"/>
    </row>
    <row r="1362" spans="2:23" ht="13.5" customHeight="1" x14ac:dyDescent="0.25">
      <c r="B1362" s="401"/>
      <c r="D1362" s="416">
        <f t="shared" si="101"/>
        <v>1353</v>
      </c>
      <c r="E1362" s="534"/>
      <c r="F1362" s="534"/>
      <c r="G1362" s="534"/>
      <c r="H1362" s="479"/>
      <c r="I1362" s="479"/>
      <c r="J1362" s="479"/>
      <c r="K1362" s="474"/>
      <c r="L1362" s="899"/>
      <c r="M1362" s="272"/>
      <c r="N1362" s="826" t="str">
        <f t="shared" si="100"/>
        <v/>
      </c>
      <c r="O1362" s="458"/>
      <c r="P1362" s="534"/>
      <c r="Q1362" s="479"/>
      <c r="R1362" s="584"/>
      <c r="S1362" s="585" t="str">
        <f t="shared" si="98"/>
        <v/>
      </c>
      <c r="T1362" s="586"/>
      <c r="U1362" s="587" t="str">
        <f t="shared" si="93"/>
        <v/>
      </c>
      <c r="V1362" s="648"/>
      <c r="W1362" s="746"/>
    </row>
    <row r="1363" spans="2:23" ht="13.5" customHeight="1" x14ac:dyDescent="0.25">
      <c r="B1363" s="401"/>
      <c r="D1363" s="416">
        <f t="shared" si="101"/>
        <v>1354</v>
      </c>
      <c r="E1363" s="534"/>
      <c r="F1363" s="534"/>
      <c r="G1363" s="534"/>
      <c r="H1363" s="479"/>
      <c r="I1363" s="479"/>
      <c r="J1363" s="479"/>
      <c r="K1363" s="474"/>
      <c r="L1363" s="899"/>
      <c r="M1363" s="272"/>
      <c r="N1363" s="826" t="str">
        <f t="shared" si="100"/>
        <v/>
      </c>
      <c r="O1363" s="458"/>
      <c r="P1363" s="534"/>
      <c r="Q1363" s="479"/>
      <c r="R1363" s="584"/>
      <c r="S1363" s="585" t="str">
        <f t="shared" si="98"/>
        <v/>
      </c>
      <c r="T1363" s="586"/>
      <c r="U1363" s="587" t="str">
        <f t="shared" si="93"/>
        <v/>
      </c>
      <c r="V1363" s="648"/>
      <c r="W1363" s="746"/>
    </row>
    <row r="1364" spans="2:23" ht="13.5" customHeight="1" x14ac:dyDescent="0.25">
      <c r="B1364" s="401"/>
      <c r="D1364" s="416">
        <f t="shared" si="101"/>
        <v>1355</v>
      </c>
      <c r="E1364" s="534"/>
      <c r="F1364" s="534"/>
      <c r="G1364" s="534"/>
      <c r="H1364" s="479"/>
      <c r="I1364" s="479"/>
      <c r="J1364" s="479"/>
      <c r="K1364" s="474"/>
      <c r="L1364" s="899"/>
      <c r="M1364" s="272"/>
      <c r="N1364" s="826" t="str">
        <f t="shared" si="100"/>
        <v/>
      </c>
      <c r="O1364" s="458"/>
      <c r="P1364" s="534"/>
      <c r="Q1364" s="479"/>
      <c r="R1364" s="584"/>
      <c r="S1364" s="585" t="str">
        <f t="shared" si="98"/>
        <v/>
      </c>
      <c r="T1364" s="586"/>
      <c r="U1364" s="587" t="str">
        <f t="shared" si="93"/>
        <v/>
      </c>
      <c r="V1364" s="648"/>
      <c r="W1364" s="746"/>
    </row>
    <row r="1365" spans="2:23" ht="13.5" customHeight="1" x14ac:dyDescent="0.25">
      <c r="B1365" s="401"/>
      <c r="D1365" s="416">
        <f t="shared" si="101"/>
        <v>1356</v>
      </c>
      <c r="E1365" s="534"/>
      <c r="F1365" s="534"/>
      <c r="G1365" s="534"/>
      <c r="H1365" s="479"/>
      <c r="I1365" s="479"/>
      <c r="J1365" s="479"/>
      <c r="K1365" s="474"/>
      <c r="L1365" s="899"/>
      <c r="M1365" s="272"/>
      <c r="N1365" s="826" t="str">
        <f t="shared" si="100"/>
        <v/>
      </c>
      <c r="O1365" s="458"/>
      <c r="P1365" s="534"/>
      <c r="Q1365" s="479"/>
      <c r="R1365" s="584"/>
      <c r="S1365" s="585" t="str">
        <f t="shared" si="98"/>
        <v/>
      </c>
      <c r="T1365" s="586"/>
      <c r="U1365" s="587" t="str">
        <f t="shared" si="93"/>
        <v/>
      </c>
      <c r="V1365" s="648"/>
      <c r="W1365" s="746"/>
    </row>
    <row r="1366" spans="2:23" ht="13.5" customHeight="1" x14ac:dyDescent="0.25">
      <c r="B1366" s="401"/>
      <c r="D1366" s="416">
        <f t="shared" si="101"/>
        <v>1357</v>
      </c>
      <c r="E1366" s="534"/>
      <c r="F1366" s="534"/>
      <c r="G1366" s="534"/>
      <c r="H1366" s="479"/>
      <c r="I1366" s="479"/>
      <c r="J1366" s="479"/>
      <c r="K1366" s="474"/>
      <c r="L1366" s="899"/>
      <c r="M1366" s="272"/>
      <c r="N1366" s="826" t="str">
        <f t="shared" si="100"/>
        <v/>
      </c>
      <c r="O1366" s="458"/>
      <c r="P1366" s="534"/>
      <c r="Q1366" s="479"/>
      <c r="R1366" s="584"/>
      <c r="S1366" s="585" t="str">
        <f t="shared" si="98"/>
        <v/>
      </c>
      <c r="T1366" s="586"/>
      <c r="U1366" s="587" t="str">
        <f t="shared" si="93"/>
        <v/>
      </c>
      <c r="V1366" s="648"/>
      <c r="W1366" s="746"/>
    </row>
    <row r="1367" spans="2:23" ht="13.5" customHeight="1" x14ac:dyDescent="0.25">
      <c r="B1367" s="401"/>
      <c r="D1367" s="416">
        <f t="shared" si="101"/>
        <v>1358</v>
      </c>
      <c r="E1367" s="534"/>
      <c r="F1367" s="534"/>
      <c r="G1367" s="534"/>
      <c r="H1367" s="479"/>
      <c r="I1367" s="479"/>
      <c r="J1367" s="479"/>
      <c r="K1367" s="474"/>
      <c r="L1367" s="899"/>
      <c r="M1367" s="272"/>
      <c r="N1367" s="826" t="str">
        <f t="shared" si="100"/>
        <v/>
      </c>
      <c r="O1367" s="458"/>
      <c r="P1367" s="534"/>
      <c r="Q1367" s="479"/>
      <c r="R1367" s="584"/>
      <c r="S1367" s="585" t="str">
        <f t="shared" si="98"/>
        <v/>
      </c>
      <c r="T1367" s="586"/>
      <c r="U1367" s="587" t="str">
        <f t="shared" si="93"/>
        <v/>
      </c>
      <c r="V1367" s="648"/>
      <c r="W1367" s="746"/>
    </row>
    <row r="1368" spans="2:23" ht="13.5" customHeight="1" x14ac:dyDescent="0.25">
      <c r="B1368" s="401"/>
      <c r="D1368" s="416">
        <f t="shared" si="101"/>
        <v>1359</v>
      </c>
      <c r="E1368" s="534"/>
      <c r="F1368" s="534"/>
      <c r="G1368" s="534"/>
      <c r="H1368" s="479"/>
      <c r="I1368" s="479"/>
      <c r="J1368" s="479"/>
      <c r="K1368" s="474"/>
      <c r="L1368" s="899"/>
      <c r="M1368" s="272"/>
      <c r="N1368" s="826" t="str">
        <f t="shared" si="100"/>
        <v/>
      </c>
      <c r="O1368" s="458"/>
      <c r="P1368" s="534"/>
      <c r="Q1368" s="479"/>
      <c r="R1368" s="584"/>
      <c r="S1368" s="585" t="str">
        <f t="shared" si="98"/>
        <v/>
      </c>
      <c r="T1368" s="586"/>
      <c r="U1368" s="587" t="str">
        <f t="shared" si="93"/>
        <v/>
      </c>
      <c r="V1368" s="648"/>
      <c r="W1368" s="746"/>
    </row>
    <row r="1369" spans="2:23" ht="13.5" customHeight="1" x14ac:dyDescent="0.25">
      <c r="B1369" s="401"/>
      <c r="D1369" s="416">
        <f t="shared" si="101"/>
        <v>1360</v>
      </c>
      <c r="E1369" s="534"/>
      <c r="F1369" s="534"/>
      <c r="G1369" s="534"/>
      <c r="H1369" s="479"/>
      <c r="I1369" s="479"/>
      <c r="J1369" s="479"/>
      <c r="K1369" s="474"/>
      <c r="L1369" s="899"/>
      <c r="M1369" s="272"/>
      <c r="N1369" s="826" t="str">
        <f t="shared" si="100"/>
        <v/>
      </c>
      <c r="O1369" s="458"/>
      <c r="P1369" s="534"/>
      <c r="Q1369" s="479"/>
      <c r="R1369" s="584"/>
      <c r="S1369" s="585" t="str">
        <f t="shared" si="98"/>
        <v/>
      </c>
      <c r="T1369" s="586"/>
      <c r="U1369" s="587" t="str">
        <f t="shared" si="93"/>
        <v/>
      </c>
      <c r="V1369" s="648"/>
      <c r="W1369" s="746"/>
    </row>
    <row r="1370" spans="2:23" ht="13.5" customHeight="1" x14ac:dyDescent="0.25">
      <c r="B1370" s="401"/>
      <c r="D1370" s="416">
        <f t="shared" si="101"/>
        <v>1361</v>
      </c>
      <c r="E1370" s="534"/>
      <c r="F1370" s="534"/>
      <c r="G1370" s="534"/>
      <c r="H1370" s="479"/>
      <c r="I1370" s="479"/>
      <c r="J1370" s="479"/>
      <c r="K1370" s="474"/>
      <c r="L1370" s="899"/>
      <c r="M1370" s="272"/>
      <c r="N1370" s="826" t="str">
        <f t="shared" si="100"/>
        <v/>
      </c>
      <c r="O1370" s="458"/>
      <c r="P1370" s="903"/>
      <c r="Q1370" s="479"/>
      <c r="R1370" s="584"/>
      <c r="S1370" s="585" t="str">
        <f t="shared" si="98"/>
        <v/>
      </c>
      <c r="T1370" s="586"/>
      <c r="U1370" s="587" t="str">
        <f t="shared" si="93"/>
        <v/>
      </c>
      <c r="V1370" s="648"/>
      <c r="W1370" s="746"/>
    </row>
    <row r="1371" spans="2:23" ht="13.5" customHeight="1" x14ac:dyDescent="0.25">
      <c r="B1371" s="401"/>
      <c r="D1371" s="416">
        <f t="shared" si="101"/>
        <v>1362</v>
      </c>
      <c r="E1371" s="534"/>
      <c r="F1371" s="534"/>
      <c r="G1371" s="534"/>
      <c r="H1371" s="479"/>
      <c r="I1371" s="479"/>
      <c r="J1371" s="479"/>
      <c r="K1371" s="474"/>
      <c r="L1371" s="899"/>
      <c r="M1371" s="272"/>
      <c r="N1371" s="826" t="str">
        <f t="shared" si="100"/>
        <v/>
      </c>
      <c r="O1371" s="458"/>
      <c r="P1371" s="534"/>
      <c r="Q1371" s="479"/>
      <c r="R1371" s="584"/>
      <c r="S1371" s="585" t="str">
        <f t="shared" si="98"/>
        <v/>
      </c>
      <c r="T1371" s="586"/>
      <c r="U1371" s="587" t="str">
        <f t="shared" si="93"/>
        <v/>
      </c>
      <c r="V1371" s="648"/>
      <c r="W1371" s="746"/>
    </row>
    <row r="1372" spans="2:23" ht="13.5" customHeight="1" x14ac:dyDescent="0.25">
      <c r="B1372" s="401"/>
      <c r="D1372" s="416">
        <f t="shared" si="101"/>
        <v>1363</v>
      </c>
      <c r="E1372" s="534"/>
      <c r="F1372" s="534"/>
      <c r="G1372" s="534"/>
      <c r="H1372" s="479"/>
      <c r="I1372" s="479"/>
      <c r="J1372" s="479"/>
      <c r="K1372" s="474"/>
      <c r="L1372" s="899"/>
      <c r="M1372" s="272"/>
      <c r="N1372" s="826" t="str">
        <f t="shared" si="100"/>
        <v/>
      </c>
      <c r="O1372" s="458"/>
      <c r="P1372" s="534"/>
      <c r="Q1372" s="479"/>
      <c r="R1372" s="584"/>
      <c r="S1372" s="585" t="str">
        <f t="shared" si="98"/>
        <v/>
      </c>
      <c r="T1372" s="586"/>
      <c r="U1372" s="587" t="str">
        <f t="shared" si="93"/>
        <v/>
      </c>
      <c r="V1372" s="648"/>
      <c r="W1372" s="746"/>
    </row>
    <row r="1373" spans="2:23" ht="13.5" customHeight="1" x14ac:dyDescent="0.25">
      <c r="B1373" s="401"/>
      <c r="D1373" s="416">
        <f t="shared" si="101"/>
        <v>1364</v>
      </c>
      <c r="E1373" s="534"/>
      <c r="F1373" s="534"/>
      <c r="G1373" s="534"/>
      <c r="H1373" s="479"/>
      <c r="I1373" s="479"/>
      <c r="J1373" s="479"/>
      <c r="K1373" s="474"/>
      <c r="L1373" s="899"/>
      <c r="M1373" s="272"/>
      <c r="N1373" s="826" t="str">
        <f t="shared" si="100"/>
        <v/>
      </c>
      <c r="O1373" s="458"/>
      <c r="P1373" s="534"/>
      <c r="Q1373" s="479"/>
      <c r="R1373" s="584"/>
      <c r="S1373" s="585" t="str">
        <f t="shared" si="98"/>
        <v/>
      </c>
      <c r="T1373" s="586"/>
      <c r="U1373" s="587" t="str">
        <f t="shared" si="93"/>
        <v/>
      </c>
      <c r="V1373" s="648"/>
      <c r="W1373" s="746"/>
    </row>
    <row r="1374" spans="2:23" ht="13.5" customHeight="1" x14ac:dyDescent="0.25">
      <c r="B1374" s="401"/>
      <c r="D1374" s="416">
        <f t="shared" si="101"/>
        <v>1365</v>
      </c>
      <c r="E1374" s="534"/>
      <c r="F1374" s="534"/>
      <c r="G1374" s="534"/>
      <c r="H1374" s="479"/>
      <c r="I1374" s="479"/>
      <c r="J1374" s="479"/>
      <c r="K1374" s="474"/>
      <c r="L1374" s="899"/>
      <c r="M1374" s="272"/>
      <c r="N1374" s="826" t="str">
        <f t="shared" si="100"/>
        <v/>
      </c>
      <c r="O1374" s="458"/>
      <c r="P1374" s="534"/>
      <c r="Q1374" s="479"/>
      <c r="R1374" s="584"/>
      <c r="S1374" s="585" t="str">
        <f t="shared" si="98"/>
        <v/>
      </c>
      <c r="T1374" s="586"/>
      <c r="U1374" s="587" t="str">
        <f t="shared" si="93"/>
        <v/>
      </c>
      <c r="V1374" s="648"/>
      <c r="W1374" s="746"/>
    </row>
    <row r="1375" spans="2:23" ht="13.5" customHeight="1" x14ac:dyDescent="0.25">
      <c r="B1375" s="401"/>
      <c r="D1375" s="416">
        <f t="shared" si="101"/>
        <v>1366</v>
      </c>
      <c r="E1375" s="534"/>
      <c r="F1375" s="534"/>
      <c r="G1375" s="534"/>
      <c r="H1375" s="479"/>
      <c r="I1375" s="479"/>
      <c r="J1375" s="479"/>
      <c r="K1375" s="474"/>
      <c r="L1375" s="899"/>
      <c r="M1375" s="272"/>
      <c r="N1375" s="826" t="str">
        <f t="shared" si="100"/>
        <v/>
      </c>
      <c r="O1375" s="458"/>
      <c r="P1375" s="534"/>
      <c r="Q1375" s="479"/>
      <c r="R1375" s="584"/>
      <c r="S1375" s="585" t="str">
        <f t="shared" si="98"/>
        <v/>
      </c>
      <c r="T1375" s="586"/>
      <c r="U1375" s="587" t="str">
        <f t="shared" si="93"/>
        <v/>
      </c>
      <c r="V1375" s="648"/>
      <c r="W1375" s="746"/>
    </row>
    <row r="1376" spans="2:23" ht="13.5" customHeight="1" x14ac:dyDescent="0.25">
      <c r="B1376" s="401"/>
      <c r="D1376" s="416">
        <f t="shared" si="101"/>
        <v>1367</v>
      </c>
      <c r="E1376" s="534"/>
      <c r="F1376" s="534"/>
      <c r="G1376" s="534"/>
      <c r="H1376" s="479"/>
      <c r="I1376" s="479"/>
      <c r="J1376" s="479"/>
      <c r="K1376" s="474"/>
      <c r="L1376" s="899"/>
      <c r="M1376" s="272"/>
      <c r="N1376" s="826" t="str">
        <f t="shared" si="100"/>
        <v/>
      </c>
      <c r="O1376" s="458"/>
      <c r="P1376" s="534"/>
      <c r="Q1376" s="479"/>
      <c r="R1376" s="584"/>
      <c r="S1376" s="585" t="str">
        <f t="shared" si="98"/>
        <v/>
      </c>
      <c r="T1376" s="586"/>
      <c r="U1376" s="587" t="str">
        <f t="shared" si="93"/>
        <v/>
      </c>
      <c r="V1376" s="648"/>
      <c r="W1376" s="746"/>
    </row>
    <row r="1377" spans="2:38" ht="13.5" customHeight="1" x14ac:dyDescent="0.25">
      <c r="B1377" s="401"/>
      <c r="D1377" s="416">
        <f t="shared" si="101"/>
        <v>1368</v>
      </c>
      <c r="E1377" s="534"/>
      <c r="F1377" s="534"/>
      <c r="G1377" s="534"/>
      <c r="H1377" s="479"/>
      <c r="I1377" s="479"/>
      <c r="J1377" s="479"/>
      <c r="K1377" s="474"/>
      <c r="L1377" s="899"/>
      <c r="M1377" s="272"/>
      <c r="N1377" s="826" t="str">
        <f t="shared" si="100"/>
        <v/>
      </c>
      <c r="O1377" s="458"/>
      <c r="P1377" s="534"/>
      <c r="Q1377" s="479"/>
      <c r="R1377" s="584"/>
      <c r="S1377" s="585" t="str">
        <f t="shared" si="98"/>
        <v/>
      </c>
      <c r="T1377" s="586"/>
      <c r="U1377" s="587" t="str">
        <f t="shared" si="93"/>
        <v/>
      </c>
      <c r="V1377" s="648"/>
      <c r="W1377" s="746"/>
    </row>
    <row r="1378" spans="2:38" ht="13.5" customHeight="1" x14ac:dyDescent="0.25">
      <c r="B1378" s="401"/>
      <c r="D1378" s="416">
        <f t="shared" si="101"/>
        <v>1369</v>
      </c>
      <c r="E1378" s="534"/>
      <c r="F1378" s="534"/>
      <c r="G1378" s="534"/>
      <c r="H1378" s="479"/>
      <c r="I1378" s="479"/>
      <c r="J1378" s="479"/>
      <c r="K1378" s="474"/>
      <c r="L1378" s="899"/>
      <c r="M1378" s="272"/>
      <c r="N1378" s="826" t="str">
        <f t="shared" si="100"/>
        <v/>
      </c>
      <c r="O1378" s="458"/>
      <c r="P1378" s="534"/>
      <c r="Q1378" s="479"/>
      <c r="R1378" s="584"/>
      <c r="S1378" s="585" t="str">
        <f t="shared" si="98"/>
        <v/>
      </c>
      <c r="T1378" s="586"/>
      <c r="U1378" s="587" t="str">
        <f t="shared" si="93"/>
        <v/>
      </c>
      <c r="V1378" s="648"/>
      <c r="W1378" s="746"/>
    </row>
    <row r="1379" spans="2:38" ht="13.5" customHeight="1" x14ac:dyDescent="0.25">
      <c r="B1379" s="401"/>
      <c r="D1379" s="416">
        <f t="shared" si="101"/>
        <v>1370</v>
      </c>
      <c r="E1379" s="534"/>
      <c r="F1379" s="534"/>
      <c r="G1379" s="534"/>
      <c r="H1379" s="479"/>
      <c r="I1379" s="479"/>
      <c r="J1379" s="479"/>
      <c r="K1379" s="474"/>
      <c r="L1379" s="899"/>
      <c r="M1379" s="272"/>
      <c r="N1379" s="826" t="str">
        <f t="shared" si="100"/>
        <v/>
      </c>
      <c r="O1379" s="458"/>
      <c r="P1379" s="534"/>
      <c r="Q1379" s="479"/>
      <c r="R1379" s="584"/>
      <c r="S1379" s="585" t="str">
        <f t="shared" si="98"/>
        <v/>
      </c>
      <c r="T1379" s="586"/>
      <c r="U1379" s="587" t="str">
        <f t="shared" si="93"/>
        <v/>
      </c>
      <c r="V1379" s="648"/>
      <c r="W1379" s="746"/>
    </row>
    <row r="1380" spans="2:38" ht="13.5" customHeight="1" x14ac:dyDescent="0.25">
      <c r="B1380" s="401"/>
      <c r="D1380" s="416">
        <f t="shared" si="101"/>
        <v>1371</v>
      </c>
      <c r="E1380" s="534"/>
      <c r="F1380" s="534"/>
      <c r="G1380" s="534"/>
      <c r="H1380" s="479"/>
      <c r="I1380" s="479"/>
      <c r="J1380" s="479"/>
      <c r="K1380" s="474"/>
      <c r="L1380" s="899"/>
      <c r="M1380" s="272"/>
      <c r="N1380" s="826" t="str">
        <f t="shared" si="100"/>
        <v/>
      </c>
      <c r="O1380" s="458"/>
      <c r="P1380" s="534"/>
      <c r="Q1380" s="479"/>
      <c r="R1380" s="584"/>
      <c r="S1380" s="585" t="str">
        <f t="shared" si="98"/>
        <v/>
      </c>
      <c r="T1380" s="586"/>
      <c r="U1380" s="587" t="str">
        <f t="shared" si="93"/>
        <v/>
      </c>
      <c r="V1380" s="648"/>
      <c r="W1380" s="746"/>
    </row>
    <row r="1381" spans="2:38" ht="13.5" customHeight="1" x14ac:dyDescent="0.25">
      <c r="B1381" s="401"/>
      <c r="D1381" s="416">
        <f t="shared" si="101"/>
        <v>1372</v>
      </c>
      <c r="E1381" s="534"/>
      <c r="F1381" s="534"/>
      <c r="G1381" s="534"/>
      <c r="H1381" s="479"/>
      <c r="I1381" s="479"/>
      <c r="J1381" s="479"/>
      <c r="K1381" s="474"/>
      <c r="L1381" s="899"/>
      <c r="M1381" s="272"/>
      <c r="N1381" s="826" t="str">
        <f t="shared" si="100"/>
        <v/>
      </c>
      <c r="O1381" s="458"/>
      <c r="P1381" s="534"/>
      <c r="Q1381" s="479"/>
      <c r="R1381" s="584"/>
      <c r="S1381" s="585" t="str">
        <f t="shared" si="98"/>
        <v/>
      </c>
      <c r="T1381" s="586"/>
      <c r="U1381" s="587" t="str">
        <f t="shared" si="93"/>
        <v/>
      </c>
      <c r="V1381" s="648"/>
      <c r="W1381" s="746"/>
    </row>
    <row r="1382" spans="2:38" ht="13.5" customHeight="1" x14ac:dyDescent="0.25">
      <c r="B1382" s="401"/>
      <c r="D1382" s="416">
        <f t="shared" si="101"/>
        <v>1373</v>
      </c>
      <c r="E1382" s="534"/>
      <c r="F1382" s="534"/>
      <c r="G1382" s="534"/>
      <c r="H1382" s="479"/>
      <c r="I1382" s="479"/>
      <c r="J1382" s="479"/>
      <c r="K1382" s="474"/>
      <c r="L1382" s="899"/>
      <c r="M1382" s="272"/>
      <c r="N1382" s="826" t="str">
        <f t="shared" si="100"/>
        <v/>
      </c>
      <c r="O1382" s="458"/>
      <c r="P1382" s="534"/>
      <c r="Q1382" s="479"/>
      <c r="R1382" s="584"/>
      <c r="S1382" s="585" t="str">
        <f t="shared" si="98"/>
        <v/>
      </c>
      <c r="T1382" s="586"/>
      <c r="U1382" s="587" t="str">
        <f t="shared" si="93"/>
        <v/>
      </c>
      <c r="V1382" s="648"/>
      <c r="W1382" s="746"/>
    </row>
    <row r="1383" spans="2:38" ht="13.5" customHeight="1" x14ac:dyDescent="0.25">
      <c r="B1383" s="401"/>
      <c r="D1383" s="416">
        <f t="shared" si="101"/>
        <v>1374</v>
      </c>
      <c r="E1383" s="534"/>
      <c r="F1383" s="534"/>
      <c r="G1383" s="534"/>
      <c r="H1383" s="479"/>
      <c r="I1383" s="479"/>
      <c r="J1383" s="479"/>
      <c r="K1383" s="474"/>
      <c r="L1383" s="899"/>
      <c r="M1383" s="272"/>
      <c r="N1383" s="826" t="str">
        <f t="shared" si="100"/>
        <v/>
      </c>
      <c r="O1383" s="458"/>
      <c r="P1383" s="534"/>
      <c r="Q1383" s="479"/>
      <c r="R1383" s="584"/>
      <c r="S1383" s="585" t="str">
        <f t="shared" si="98"/>
        <v/>
      </c>
      <c r="T1383" s="586"/>
      <c r="U1383" s="587" t="str">
        <f t="shared" si="93"/>
        <v/>
      </c>
      <c r="V1383" s="648"/>
      <c r="W1383" s="746"/>
    </row>
    <row r="1384" spans="2:38" ht="13.5" customHeight="1" x14ac:dyDescent="0.25">
      <c r="B1384" s="401"/>
      <c r="D1384" s="416">
        <f t="shared" si="101"/>
        <v>1375</v>
      </c>
      <c r="E1384" s="534"/>
      <c r="F1384" s="534"/>
      <c r="G1384" s="534"/>
      <c r="H1384" s="479"/>
      <c r="I1384" s="479"/>
      <c r="J1384" s="479"/>
      <c r="K1384" s="474"/>
      <c r="L1384" s="899"/>
      <c r="M1384" s="272"/>
      <c r="N1384" s="826" t="str">
        <f t="shared" si="100"/>
        <v/>
      </c>
      <c r="O1384" s="458"/>
      <c r="P1384" s="534"/>
      <c r="Q1384" s="479"/>
      <c r="R1384" s="584"/>
      <c r="S1384" s="585" t="str">
        <f t="shared" si="98"/>
        <v/>
      </c>
      <c r="T1384" s="586"/>
      <c r="U1384" s="587" t="str">
        <f t="shared" si="93"/>
        <v/>
      </c>
      <c r="V1384" s="648"/>
      <c r="W1384" s="746"/>
    </row>
    <row r="1385" spans="2:38" ht="13.5" customHeight="1" x14ac:dyDescent="0.25">
      <c r="B1385" s="401"/>
      <c r="D1385" s="416">
        <f t="shared" si="101"/>
        <v>1376</v>
      </c>
      <c r="E1385" s="534"/>
      <c r="F1385" s="534"/>
      <c r="G1385" s="534"/>
      <c r="H1385" s="479"/>
      <c r="I1385" s="479"/>
      <c r="J1385" s="479"/>
      <c r="K1385" s="474"/>
      <c r="L1385" s="899"/>
      <c r="M1385" s="272"/>
      <c r="N1385" s="826" t="str">
        <f t="shared" si="100"/>
        <v/>
      </c>
      <c r="O1385" s="458"/>
      <c r="P1385" s="534"/>
      <c r="Q1385" s="479"/>
      <c r="R1385" s="584"/>
      <c r="S1385" s="585" t="str">
        <f t="shared" si="98"/>
        <v/>
      </c>
      <c r="T1385" s="586"/>
      <c r="U1385" s="587" t="str">
        <f t="shared" si="93"/>
        <v/>
      </c>
      <c r="V1385" s="648"/>
      <c r="W1385" s="746"/>
    </row>
    <row r="1386" spans="2:38" ht="13.5" customHeight="1" x14ac:dyDescent="0.25">
      <c r="B1386" s="401"/>
      <c r="D1386" s="416">
        <f t="shared" si="101"/>
        <v>1377</v>
      </c>
      <c r="E1386" s="534"/>
      <c r="F1386" s="534"/>
      <c r="G1386" s="534"/>
      <c r="H1386" s="479"/>
      <c r="I1386" s="479"/>
      <c r="J1386" s="479"/>
      <c r="K1386" s="474"/>
      <c r="L1386" s="899"/>
      <c r="M1386" s="272"/>
      <c r="N1386" s="826" t="str">
        <f t="shared" si="100"/>
        <v/>
      </c>
      <c r="O1386" s="458"/>
      <c r="P1386" s="534"/>
      <c r="Q1386" s="479"/>
      <c r="R1386" s="584"/>
      <c r="S1386" s="585" t="str">
        <f t="shared" si="98"/>
        <v/>
      </c>
      <c r="T1386" s="586"/>
      <c r="U1386" s="587" t="str">
        <f t="shared" si="93"/>
        <v/>
      </c>
      <c r="V1386" s="648"/>
      <c r="W1386" s="746"/>
    </row>
    <row r="1387" spans="2:38" ht="13.5" customHeight="1" x14ac:dyDescent="0.25">
      <c r="B1387" s="401"/>
      <c r="D1387" s="416">
        <f t="shared" si="101"/>
        <v>1378</v>
      </c>
      <c r="E1387" s="534"/>
      <c r="F1387" s="534"/>
      <c r="G1387" s="534"/>
      <c r="H1387" s="479"/>
      <c r="I1387" s="479"/>
      <c r="J1387" s="479"/>
      <c r="K1387" s="474"/>
      <c r="L1387" s="899"/>
      <c r="M1387" s="272"/>
      <c r="N1387" s="826" t="str">
        <f t="shared" si="100"/>
        <v/>
      </c>
      <c r="O1387" s="458"/>
      <c r="P1387" s="534"/>
      <c r="Q1387" s="479"/>
      <c r="R1387" s="584"/>
      <c r="S1387" s="585" t="str">
        <f t="shared" si="98"/>
        <v/>
      </c>
      <c r="T1387" s="586"/>
      <c r="U1387" s="587" t="str">
        <f t="shared" si="93"/>
        <v/>
      </c>
      <c r="V1387" s="648"/>
      <c r="W1387" s="746"/>
    </row>
    <row r="1388" spans="2:38" ht="13.5" customHeight="1" x14ac:dyDescent="0.25">
      <c r="B1388" s="401"/>
      <c r="D1388" s="416">
        <f t="shared" si="101"/>
        <v>1379</v>
      </c>
      <c r="E1388" s="534"/>
      <c r="F1388" s="534"/>
      <c r="G1388" s="534"/>
      <c r="H1388" s="479"/>
      <c r="I1388" s="479"/>
      <c r="J1388" s="479"/>
      <c r="K1388" s="474"/>
      <c r="L1388" s="899"/>
      <c r="M1388" s="272"/>
      <c r="N1388" s="826" t="str">
        <f t="shared" si="100"/>
        <v/>
      </c>
      <c r="O1388" s="458"/>
      <c r="P1388" s="534"/>
      <c r="Q1388" s="479"/>
      <c r="R1388" s="584"/>
      <c r="S1388" s="585" t="str">
        <f t="shared" si="98"/>
        <v/>
      </c>
      <c r="T1388" s="586"/>
      <c r="U1388" s="587" t="str">
        <f t="shared" si="93"/>
        <v/>
      </c>
      <c r="V1388" s="648"/>
      <c r="W1388" s="746"/>
    </row>
    <row r="1389" spans="2:38" ht="13.5" customHeight="1" x14ac:dyDescent="0.25">
      <c r="B1389" s="401"/>
      <c r="D1389" s="416">
        <f t="shared" si="101"/>
        <v>1380</v>
      </c>
      <c r="E1389" s="534"/>
      <c r="F1389" s="534"/>
      <c r="G1389" s="534"/>
      <c r="H1389" s="479"/>
      <c r="I1389" s="479"/>
      <c r="J1389" s="479"/>
      <c r="K1389" s="474"/>
      <c r="L1389" s="899"/>
      <c r="M1389" s="272"/>
      <c r="N1389" s="826" t="str">
        <f t="shared" si="100"/>
        <v/>
      </c>
      <c r="O1389" s="458"/>
      <c r="P1389" s="534"/>
      <c r="Q1389" s="479"/>
      <c r="R1389" s="584"/>
      <c r="S1389" s="585" t="str">
        <f t="shared" si="98"/>
        <v/>
      </c>
      <c r="T1389" s="586"/>
      <c r="U1389" s="587" t="str">
        <f t="shared" si="93"/>
        <v/>
      </c>
      <c r="V1389" s="648"/>
      <c r="W1389" s="746"/>
    </row>
    <row r="1390" spans="2:38" ht="13.5" customHeight="1" x14ac:dyDescent="0.25">
      <c r="B1390" s="401"/>
      <c r="D1390" s="416">
        <f t="shared" si="101"/>
        <v>1381</v>
      </c>
      <c r="E1390" s="534"/>
      <c r="F1390" s="534"/>
      <c r="G1390" s="534"/>
      <c r="H1390" s="479"/>
      <c r="I1390" s="479"/>
      <c r="J1390" s="479"/>
      <c r="K1390" s="474"/>
      <c r="L1390" s="899"/>
      <c r="M1390" s="272"/>
      <c r="N1390" s="826" t="str">
        <f t="shared" si="100"/>
        <v/>
      </c>
      <c r="O1390" s="458"/>
      <c r="P1390" s="534"/>
      <c r="Q1390" s="479"/>
      <c r="R1390" s="584"/>
      <c r="S1390" s="585" t="str">
        <f t="shared" si="98"/>
        <v/>
      </c>
      <c r="T1390" s="586"/>
      <c r="U1390" s="587" t="str">
        <f t="shared" si="93"/>
        <v/>
      </c>
      <c r="V1390" s="648"/>
      <c r="W1390" s="746"/>
      <c r="AL1390" s="562"/>
    </row>
    <row r="1391" spans="2:38" ht="13.5" customHeight="1" x14ac:dyDescent="0.25">
      <c r="B1391" s="401"/>
      <c r="D1391" s="416">
        <f t="shared" si="101"/>
        <v>1382</v>
      </c>
      <c r="E1391" s="534"/>
      <c r="F1391" s="534"/>
      <c r="G1391" s="534"/>
      <c r="H1391" s="479"/>
      <c r="I1391" s="479"/>
      <c r="J1391" s="479"/>
      <c r="K1391" s="474"/>
      <c r="L1391" s="899"/>
      <c r="M1391" s="272"/>
      <c r="N1391" s="826" t="str">
        <f t="shared" si="100"/>
        <v/>
      </c>
      <c r="O1391" s="458"/>
      <c r="P1391" s="534"/>
      <c r="Q1391" s="479"/>
      <c r="R1391" s="584"/>
      <c r="S1391" s="585" t="str">
        <f t="shared" si="98"/>
        <v/>
      </c>
      <c r="T1391" s="586"/>
      <c r="U1391" s="587" t="str">
        <f t="shared" si="93"/>
        <v/>
      </c>
      <c r="V1391" s="648"/>
      <c r="W1391" s="746"/>
    </row>
    <row r="1392" spans="2:38" ht="13.5" customHeight="1" x14ac:dyDescent="0.25">
      <c r="B1392" s="401"/>
      <c r="D1392" s="416">
        <f t="shared" si="101"/>
        <v>1383</v>
      </c>
      <c r="E1392" s="534"/>
      <c r="F1392" s="534"/>
      <c r="G1392" s="534"/>
      <c r="H1392" s="479"/>
      <c r="I1392" s="479"/>
      <c r="J1392" s="479"/>
      <c r="K1392" s="474"/>
      <c r="L1392" s="899"/>
      <c r="M1392" s="272"/>
      <c r="N1392" s="826" t="str">
        <f t="shared" si="100"/>
        <v/>
      </c>
      <c r="O1392" s="458"/>
      <c r="P1392" s="534"/>
      <c r="Q1392" s="479"/>
      <c r="R1392" s="584"/>
      <c r="S1392" s="585" t="str">
        <f t="shared" si="98"/>
        <v/>
      </c>
      <c r="T1392" s="586"/>
      <c r="U1392" s="587" t="str">
        <f t="shared" si="93"/>
        <v/>
      </c>
      <c r="V1392" s="648"/>
      <c r="W1392" s="746"/>
    </row>
    <row r="1393" spans="2:23" ht="13.5" customHeight="1" x14ac:dyDescent="0.25">
      <c r="B1393" s="401"/>
      <c r="D1393" s="416">
        <f t="shared" si="101"/>
        <v>1384</v>
      </c>
      <c r="E1393" s="534"/>
      <c r="F1393" s="534"/>
      <c r="G1393" s="534"/>
      <c r="H1393" s="479"/>
      <c r="I1393" s="479"/>
      <c r="J1393" s="479"/>
      <c r="K1393" s="474"/>
      <c r="L1393" s="899"/>
      <c r="M1393" s="272"/>
      <c r="N1393" s="826" t="str">
        <f t="shared" si="100"/>
        <v/>
      </c>
      <c r="O1393" s="458"/>
      <c r="P1393" s="534"/>
      <c r="Q1393" s="479"/>
      <c r="R1393" s="584"/>
      <c r="S1393" s="585" t="str">
        <f t="shared" si="98"/>
        <v/>
      </c>
      <c r="T1393" s="586"/>
      <c r="U1393" s="587" t="str">
        <f t="shared" si="93"/>
        <v/>
      </c>
      <c r="V1393" s="648"/>
      <c r="W1393" s="746"/>
    </row>
    <row r="1394" spans="2:23" ht="13.5" customHeight="1" x14ac:dyDescent="0.25">
      <c r="B1394" s="401"/>
      <c r="D1394" s="416">
        <f t="shared" si="101"/>
        <v>1385</v>
      </c>
      <c r="E1394" s="534"/>
      <c r="F1394" s="534"/>
      <c r="G1394" s="534"/>
      <c r="H1394" s="479"/>
      <c r="I1394" s="479"/>
      <c r="J1394" s="479"/>
      <c r="K1394" s="474"/>
      <c r="L1394" s="899"/>
      <c r="M1394" s="272"/>
      <c r="N1394" s="826" t="str">
        <f t="shared" si="100"/>
        <v/>
      </c>
      <c r="O1394" s="458"/>
      <c r="P1394" s="534"/>
      <c r="Q1394" s="479"/>
      <c r="R1394" s="584"/>
      <c r="S1394" s="585" t="str">
        <f t="shared" si="98"/>
        <v/>
      </c>
      <c r="T1394" s="586"/>
      <c r="U1394" s="587" t="str">
        <f t="shared" si="93"/>
        <v/>
      </c>
      <c r="V1394" s="648"/>
      <c r="W1394" s="746"/>
    </row>
    <row r="1395" spans="2:23" ht="13.5" customHeight="1" x14ac:dyDescent="0.25">
      <c r="B1395" s="401"/>
      <c r="D1395" s="416">
        <f t="shared" si="101"/>
        <v>1386</v>
      </c>
      <c r="E1395" s="534"/>
      <c r="F1395" s="534"/>
      <c r="G1395" s="534"/>
      <c r="H1395" s="479"/>
      <c r="I1395" s="479"/>
      <c r="J1395" s="479"/>
      <c r="K1395" s="474"/>
      <c r="L1395" s="899"/>
      <c r="M1395" s="272"/>
      <c r="N1395" s="826" t="str">
        <f t="shared" si="100"/>
        <v/>
      </c>
      <c r="O1395" s="458"/>
      <c r="P1395" s="534"/>
      <c r="Q1395" s="479"/>
      <c r="R1395" s="584"/>
      <c r="S1395" s="585" t="str">
        <f t="shared" si="98"/>
        <v/>
      </c>
      <c r="T1395" s="586"/>
      <c r="U1395" s="587" t="str">
        <f t="shared" si="93"/>
        <v/>
      </c>
      <c r="V1395" s="648"/>
      <c r="W1395" s="746"/>
    </row>
    <row r="1396" spans="2:23" ht="13.5" customHeight="1" x14ac:dyDescent="0.25">
      <c r="B1396" s="401"/>
      <c r="D1396" s="416">
        <f t="shared" si="101"/>
        <v>1387</v>
      </c>
      <c r="E1396" s="534"/>
      <c r="F1396" s="534"/>
      <c r="G1396" s="534"/>
      <c r="H1396" s="479"/>
      <c r="I1396" s="479"/>
      <c r="J1396" s="479"/>
      <c r="K1396" s="474"/>
      <c r="L1396" s="899"/>
      <c r="M1396" s="272"/>
      <c r="N1396" s="826" t="str">
        <f t="shared" si="100"/>
        <v/>
      </c>
      <c r="O1396" s="458"/>
      <c r="P1396" s="534"/>
      <c r="Q1396" s="479"/>
      <c r="R1396" s="584"/>
      <c r="S1396" s="585" t="str">
        <f t="shared" si="98"/>
        <v/>
      </c>
      <c r="T1396" s="586"/>
      <c r="U1396" s="587" t="str">
        <f t="shared" si="93"/>
        <v/>
      </c>
      <c r="V1396" s="648"/>
      <c r="W1396" s="746"/>
    </row>
    <row r="1397" spans="2:23" ht="13.5" customHeight="1" x14ac:dyDescent="0.25">
      <c r="B1397" s="401"/>
      <c r="D1397" s="416">
        <f t="shared" si="101"/>
        <v>1388</v>
      </c>
      <c r="E1397" s="534"/>
      <c r="F1397" s="534"/>
      <c r="G1397" s="534"/>
      <c r="H1397" s="479"/>
      <c r="I1397" s="479"/>
      <c r="J1397" s="479"/>
      <c r="K1397" s="474"/>
      <c r="L1397" s="899"/>
      <c r="M1397" s="272"/>
      <c r="N1397" s="826" t="str">
        <f t="shared" si="100"/>
        <v/>
      </c>
      <c r="O1397" s="458"/>
      <c r="P1397" s="534"/>
      <c r="Q1397" s="479"/>
      <c r="R1397" s="584"/>
      <c r="S1397" s="585" t="str">
        <f t="shared" si="98"/>
        <v/>
      </c>
      <c r="T1397" s="586"/>
      <c r="U1397" s="587" t="str">
        <f t="shared" si="93"/>
        <v/>
      </c>
      <c r="V1397" s="648"/>
      <c r="W1397" s="746"/>
    </row>
    <row r="1398" spans="2:23" ht="13.5" customHeight="1" x14ac:dyDescent="0.25">
      <c r="B1398" s="401"/>
      <c r="D1398" s="416">
        <f t="shared" si="101"/>
        <v>1389</v>
      </c>
      <c r="E1398" s="534"/>
      <c r="F1398" s="534"/>
      <c r="G1398" s="534"/>
      <c r="H1398" s="479"/>
      <c r="I1398" s="479"/>
      <c r="J1398" s="479"/>
      <c r="K1398" s="474"/>
      <c r="L1398" s="899"/>
      <c r="M1398" s="272"/>
      <c r="N1398" s="826" t="str">
        <f t="shared" si="100"/>
        <v/>
      </c>
      <c r="O1398" s="458"/>
      <c r="P1398" s="534"/>
      <c r="Q1398" s="479"/>
      <c r="R1398" s="584"/>
      <c r="S1398" s="585" t="str">
        <f t="shared" si="98"/>
        <v/>
      </c>
      <c r="T1398" s="586"/>
      <c r="U1398" s="587" t="str">
        <f t="shared" si="93"/>
        <v/>
      </c>
      <c r="V1398" s="648"/>
      <c r="W1398" s="746"/>
    </row>
    <row r="1399" spans="2:23" ht="13.5" customHeight="1" x14ac:dyDescent="0.25">
      <c r="B1399" s="401"/>
      <c r="D1399" s="416">
        <f t="shared" si="101"/>
        <v>1390</v>
      </c>
      <c r="E1399" s="534"/>
      <c r="F1399" s="534"/>
      <c r="G1399" s="534"/>
      <c r="H1399" s="479"/>
      <c r="I1399" s="479"/>
      <c r="J1399" s="479"/>
      <c r="K1399" s="474"/>
      <c r="L1399" s="899"/>
      <c r="M1399" s="272"/>
      <c r="N1399" s="826" t="str">
        <f t="shared" si="100"/>
        <v/>
      </c>
      <c r="O1399" s="458"/>
      <c r="P1399" s="534"/>
      <c r="Q1399" s="479"/>
      <c r="R1399" s="584"/>
      <c r="S1399" s="585" t="str">
        <f t="shared" si="98"/>
        <v/>
      </c>
      <c r="T1399" s="586"/>
      <c r="U1399" s="587" t="str">
        <f t="shared" si="93"/>
        <v/>
      </c>
      <c r="V1399" s="648"/>
      <c r="W1399" s="746"/>
    </row>
    <row r="1400" spans="2:23" ht="13.5" customHeight="1" x14ac:dyDescent="0.25">
      <c r="B1400" s="401"/>
      <c r="D1400" s="416">
        <f t="shared" si="101"/>
        <v>1391</v>
      </c>
      <c r="E1400" s="534"/>
      <c r="F1400" s="534"/>
      <c r="G1400" s="534"/>
      <c r="H1400" s="479"/>
      <c r="I1400" s="479"/>
      <c r="J1400" s="479"/>
      <c r="K1400" s="474"/>
      <c r="L1400" s="899"/>
      <c r="M1400" s="272"/>
      <c r="N1400" s="826" t="str">
        <f t="shared" si="100"/>
        <v/>
      </c>
      <c r="O1400" s="458"/>
      <c r="P1400" s="903"/>
      <c r="Q1400" s="479"/>
      <c r="R1400" s="584"/>
      <c r="S1400" s="585" t="str">
        <f t="shared" si="98"/>
        <v/>
      </c>
      <c r="T1400" s="586"/>
      <c r="U1400" s="587" t="str">
        <f t="shared" si="93"/>
        <v/>
      </c>
      <c r="V1400" s="648"/>
      <c r="W1400" s="746"/>
    </row>
    <row r="1401" spans="2:23" ht="13.5" customHeight="1" x14ac:dyDescent="0.25">
      <c r="B1401" s="401"/>
      <c r="D1401" s="416">
        <f t="shared" si="101"/>
        <v>1392</v>
      </c>
      <c r="E1401" s="534"/>
      <c r="F1401" s="534"/>
      <c r="G1401" s="534"/>
      <c r="H1401" s="479"/>
      <c r="I1401" s="479"/>
      <c r="J1401" s="479"/>
      <c r="K1401" s="474"/>
      <c r="L1401" s="899"/>
      <c r="M1401" s="272"/>
      <c r="N1401" s="826" t="str">
        <f t="shared" si="100"/>
        <v/>
      </c>
      <c r="O1401" s="458"/>
      <c r="P1401" s="534"/>
      <c r="Q1401" s="479"/>
      <c r="R1401" s="584"/>
      <c r="S1401" s="585" t="str">
        <f t="shared" si="98"/>
        <v/>
      </c>
      <c r="T1401" s="586"/>
      <c r="U1401" s="587" t="str">
        <f t="shared" si="93"/>
        <v/>
      </c>
      <c r="V1401" s="648"/>
      <c r="W1401" s="746"/>
    </row>
    <row r="1402" spans="2:23" ht="13.5" customHeight="1" x14ac:dyDescent="0.25">
      <c r="B1402" s="401"/>
      <c r="D1402" s="416">
        <f t="shared" si="101"/>
        <v>1393</v>
      </c>
      <c r="E1402" s="534"/>
      <c r="F1402" s="534"/>
      <c r="G1402" s="534"/>
      <c r="H1402" s="479"/>
      <c r="I1402" s="479"/>
      <c r="J1402" s="479"/>
      <c r="K1402" s="474"/>
      <c r="L1402" s="899"/>
      <c r="M1402" s="272"/>
      <c r="N1402" s="826" t="str">
        <f t="shared" si="100"/>
        <v/>
      </c>
      <c r="O1402" s="458"/>
      <c r="P1402" s="534"/>
      <c r="Q1402" s="479"/>
      <c r="R1402" s="584"/>
      <c r="S1402" s="585" t="str">
        <f t="shared" si="98"/>
        <v/>
      </c>
      <c r="T1402" s="586"/>
      <c r="U1402" s="587" t="str">
        <f t="shared" si="93"/>
        <v/>
      </c>
      <c r="V1402" s="648"/>
      <c r="W1402" s="746"/>
    </row>
    <row r="1403" spans="2:23" ht="13.5" customHeight="1" x14ac:dyDescent="0.25">
      <c r="B1403" s="401"/>
      <c r="D1403" s="416">
        <f t="shared" si="101"/>
        <v>1394</v>
      </c>
      <c r="E1403" s="534"/>
      <c r="F1403" s="534"/>
      <c r="G1403" s="534"/>
      <c r="H1403" s="479"/>
      <c r="I1403" s="479"/>
      <c r="J1403" s="479"/>
      <c r="K1403" s="474"/>
      <c r="L1403" s="899"/>
      <c r="M1403" s="272"/>
      <c r="N1403" s="826" t="str">
        <f t="shared" si="100"/>
        <v/>
      </c>
      <c r="O1403" s="458"/>
      <c r="P1403" s="534"/>
      <c r="Q1403" s="479"/>
      <c r="R1403" s="584"/>
      <c r="S1403" s="585" t="str">
        <f t="shared" si="98"/>
        <v/>
      </c>
      <c r="T1403" s="586"/>
      <c r="U1403" s="587" t="str">
        <f t="shared" si="93"/>
        <v/>
      </c>
      <c r="V1403" s="648"/>
      <c r="W1403" s="746"/>
    </row>
    <row r="1404" spans="2:23" ht="13.5" customHeight="1" x14ac:dyDescent="0.25">
      <c r="B1404" s="401"/>
      <c r="D1404" s="416">
        <f t="shared" si="101"/>
        <v>1395</v>
      </c>
      <c r="E1404" s="534"/>
      <c r="F1404" s="534"/>
      <c r="G1404" s="534"/>
      <c r="H1404" s="479"/>
      <c r="I1404" s="479"/>
      <c r="J1404" s="479"/>
      <c r="K1404" s="474"/>
      <c r="L1404" s="899"/>
      <c r="M1404" s="272"/>
      <c r="N1404" s="826" t="str">
        <f t="shared" si="100"/>
        <v/>
      </c>
      <c r="O1404" s="458"/>
      <c r="P1404" s="534"/>
      <c r="Q1404" s="479"/>
      <c r="R1404" s="584"/>
      <c r="S1404" s="585" t="str">
        <f t="shared" si="98"/>
        <v/>
      </c>
      <c r="T1404" s="586"/>
      <c r="U1404" s="587" t="str">
        <f t="shared" si="93"/>
        <v/>
      </c>
      <c r="V1404" s="648"/>
      <c r="W1404" s="746"/>
    </row>
    <row r="1405" spans="2:23" ht="13.5" customHeight="1" x14ac:dyDescent="0.25">
      <c r="B1405" s="401"/>
      <c r="D1405" s="416">
        <f t="shared" si="101"/>
        <v>1396</v>
      </c>
      <c r="E1405" s="534"/>
      <c r="F1405" s="534"/>
      <c r="G1405" s="534"/>
      <c r="H1405" s="479"/>
      <c r="I1405" s="479"/>
      <c r="J1405" s="479"/>
      <c r="K1405" s="474"/>
      <c r="L1405" s="899"/>
      <c r="M1405" s="272"/>
      <c r="N1405" s="826" t="str">
        <f t="shared" si="100"/>
        <v/>
      </c>
      <c r="O1405" s="458"/>
      <c r="P1405" s="534"/>
      <c r="Q1405" s="479"/>
      <c r="R1405" s="584"/>
      <c r="S1405" s="585" t="str">
        <f t="shared" si="98"/>
        <v/>
      </c>
      <c r="T1405" s="586"/>
      <c r="U1405" s="587" t="str">
        <f t="shared" si="93"/>
        <v/>
      </c>
      <c r="V1405" s="648"/>
      <c r="W1405" s="746"/>
    </row>
    <row r="1406" spans="2:23" ht="13.5" customHeight="1" x14ac:dyDescent="0.25">
      <c r="B1406" s="401"/>
      <c r="D1406" s="416">
        <f t="shared" si="101"/>
        <v>1397</v>
      </c>
      <c r="E1406" s="534"/>
      <c r="F1406" s="534"/>
      <c r="G1406" s="534"/>
      <c r="H1406" s="479"/>
      <c r="I1406" s="479"/>
      <c r="J1406" s="479"/>
      <c r="K1406" s="474"/>
      <c r="L1406" s="899"/>
      <c r="M1406" s="272"/>
      <c r="N1406" s="826" t="str">
        <f t="shared" si="100"/>
        <v/>
      </c>
      <c r="O1406" s="458"/>
      <c r="P1406" s="534"/>
      <c r="Q1406" s="479"/>
      <c r="R1406" s="584"/>
      <c r="S1406" s="585" t="str">
        <f t="shared" si="98"/>
        <v/>
      </c>
      <c r="T1406" s="586"/>
      <c r="U1406" s="587" t="str">
        <f t="shared" si="93"/>
        <v/>
      </c>
      <c r="V1406" s="648"/>
      <c r="W1406" s="746"/>
    </row>
    <row r="1407" spans="2:23" ht="13.5" customHeight="1" x14ac:dyDescent="0.25">
      <c r="B1407" s="401"/>
      <c r="D1407" s="416">
        <f t="shared" si="101"/>
        <v>1398</v>
      </c>
      <c r="E1407" s="534"/>
      <c r="F1407" s="534"/>
      <c r="G1407" s="534"/>
      <c r="H1407" s="479"/>
      <c r="I1407" s="479"/>
      <c r="J1407" s="479"/>
      <c r="K1407" s="474"/>
      <c r="L1407" s="899"/>
      <c r="M1407" s="272"/>
      <c r="N1407" s="826" t="str">
        <f t="shared" si="100"/>
        <v/>
      </c>
      <c r="O1407" s="458"/>
      <c r="P1407" s="534"/>
      <c r="Q1407" s="479"/>
      <c r="R1407" s="584"/>
      <c r="S1407" s="585" t="str">
        <f t="shared" si="98"/>
        <v/>
      </c>
      <c r="T1407" s="586"/>
      <c r="U1407" s="587" t="str">
        <f t="shared" si="93"/>
        <v/>
      </c>
      <c r="V1407" s="648"/>
      <c r="W1407" s="746"/>
    </row>
    <row r="1408" spans="2:23" ht="13.5" customHeight="1" x14ac:dyDescent="0.25">
      <c r="B1408" s="401"/>
      <c r="D1408" s="416">
        <f t="shared" si="101"/>
        <v>1399</v>
      </c>
      <c r="E1408" s="534"/>
      <c r="F1408" s="534"/>
      <c r="G1408" s="534"/>
      <c r="H1408" s="479"/>
      <c r="I1408" s="479"/>
      <c r="J1408" s="479"/>
      <c r="K1408" s="474"/>
      <c r="L1408" s="899"/>
      <c r="M1408" s="272"/>
      <c r="N1408" s="826" t="str">
        <f t="shared" si="100"/>
        <v/>
      </c>
      <c r="O1408" s="458"/>
      <c r="P1408" s="534"/>
      <c r="Q1408" s="479"/>
      <c r="R1408" s="584"/>
      <c r="S1408" s="585" t="str">
        <f t="shared" si="98"/>
        <v/>
      </c>
      <c r="T1408" s="586"/>
      <c r="U1408" s="587" t="str">
        <f t="shared" si="93"/>
        <v/>
      </c>
      <c r="V1408" s="648"/>
      <c r="W1408" s="746"/>
    </row>
    <row r="1409" spans="2:38" ht="13.5" customHeight="1" x14ac:dyDescent="0.25">
      <c r="B1409" s="401"/>
      <c r="D1409" s="416">
        <f t="shared" si="101"/>
        <v>1400</v>
      </c>
      <c r="E1409" s="534"/>
      <c r="F1409" s="534"/>
      <c r="G1409" s="534"/>
      <c r="H1409" s="479"/>
      <c r="I1409" s="479"/>
      <c r="J1409" s="479"/>
      <c r="K1409" s="474"/>
      <c r="L1409" s="899"/>
      <c r="M1409" s="272"/>
      <c r="N1409" s="826" t="str">
        <f t="shared" si="100"/>
        <v/>
      </c>
      <c r="O1409" s="458"/>
      <c r="P1409" s="534"/>
      <c r="Q1409" s="479"/>
      <c r="R1409" s="584"/>
      <c r="S1409" s="585" t="str">
        <f t="shared" si="98"/>
        <v/>
      </c>
      <c r="T1409" s="586"/>
      <c r="U1409" s="587" t="str">
        <f t="shared" si="93"/>
        <v/>
      </c>
      <c r="V1409" s="648"/>
      <c r="W1409" s="746"/>
    </row>
    <row r="1410" spans="2:38" ht="13.5" customHeight="1" x14ac:dyDescent="0.25">
      <c r="B1410" s="401"/>
      <c r="D1410" s="416">
        <f t="shared" si="101"/>
        <v>1401</v>
      </c>
      <c r="E1410" s="534"/>
      <c r="F1410" s="534"/>
      <c r="G1410" s="534"/>
      <c r="H1410" s="479"/>
      <c r="I1410" s="479"/>
      <c r="J1410" s="479"/>
      <c r="K1410" s="474"/>
      <c r="L1410" s="899"/>
      <c r="M1410" s="272"/>
      <c r="N1410" s="826" t="str">
        <f t="shared" si="100"/>
        <v/>
      </c>
      <c r="O1410" s="458"/>
      <c r="P1410" s="534"/>
      <c r="Q1410" s="479"/>
      <c r="R1410" s="584"/>
      <c r="S1410" s="585" t="str">
        <f t="shared" si="98"/>
        <v/>
      </c>
      <c r="T1410" s="586"/>
      <c r="U1410" s="587" t="str">
        <f t="shared" si="93"/>
        <v/>
      </c>
      <c r="V1410" s="648"/>
      <c r="W1410" s="746"/>
    </row>
    <row r="1411" spans="2:38" ht="13.5" customHeight="1" x14ac:dyDescent="0.25">
      <c r="B1411" s="401"/>
      <c r="D1411" s="416">
        <f t="shared" si="101"/>
        <v>1402</v>
      </c>
      <c r="E1411" s="534"/>
      <c r="F1411" s="534"/>
      <c r="G1411" s="534"/>
      <c r="H1411" s="479"/>
      <c r="I1411" s="479"/>
      <c r="J1411" s="479"/>
      <c r="K1411" s="474"/>
      <c r="L1411" s="899"/>
      <c r="M1411" s="272"/>
      <c r="N1411" s="826" t="str">
        <f t="shared" si="100"/>
        <v/>
      </c>
      <c r="O1411" s="458"/>
      <c r="P1411" s="534"/>
      <c r="Q1411" s="479"/>
      <c r="R1411" s="584"/>
      <c r="S1411" s="585" t="str">
        <f t="shared" si="98"/>
        <v/>
      </c>
      <c r="T1411" s="586"/>
      <c r="U1411" s="587" t="str">
        <f t="shared" si="93"/>
        <v/>
      </c>
      <c r="V1411" s="648"/>
      <c r="W1411" s="746"/>
    </row>
    <row r="1412" spans="2:38" ht="13.5" customHeight="1" x14ac:dyDescent="0.25">
      <c r="B1412" s="401"/>
      <c r="D1412" s="416">
        <f t="shared" si="101"/>
        <v>1403</v>
      </c>
      <c r="E1412" s="534"/>
      <c r="F1412" s="534"/>
      <c r="G1412" s="534"/>
      <c r="H1412" s="479"/>
      <c r="I1412" s="479"/>
      <c r="J1412" s="479"/>
      <c r="K1412" s="474"/>
      <c r="L1412" s="899"/>
      <c r="M1412" s="272"/>
      <c r="N1412" s="826" t="str">
        <f t="shared" si="100"/>
        <v/>
      </c>
      <c r="O1412" s="458"/>
      <c r="P1412" s="534"/>
      <c r="Q1412" s="479"/>
      <c r="R1412" s="584"/>
      <c r="S1412" s="585" t="str">
        <f t="shared" si="98"/>
        <v/>
      </c>
      <c r="T1412" s="586"/>
      <c r="U1412" s="587" t="str">
        <f t="shared" si="93"/>
        <v/>
      </c>
      <c r="V1412" s="648"/>
      <c r="W1412" s="746"/>
    </row>
    <row r="1413" spans="2:38" ht="13.5" customHeight="1" x14ac:dyDescent="0.25">
      <c r="B1413" s="401"/>
      <c r="D1413" s="416">
        <f t="shared" si="101"/>
        <v>1404</v>
      </c>
      <c r="E1413" s="534"/>
      <c r="F1413" s="534"/>
      <c r="G1413" s="534"/>
      <c r="H1413" s="479"/>
      <c r="I1413" s="479"/>
      <c r="J1413" s="479"/>
      <c r="K1413" s="474"/>
      <c r="L1413" s="899"/>
      <c r="M1413" s="272"/>
      <c r="N1413" s="826" t="str">
        <f t="shared" si="100"/>
        <v/>
      </c>
      <c r="O1413" s="458"/>
      <c r="P1413" s="534"/>
      <c r="Q1413" s="479"/>
      <c r="R1413" s="584"/>
      <c r="S1413" s="585" t="str">
        <f t="shared" si="98"/>
        <v/>
      </c>
      <c r="T1413" s="586"/>
      <c r="U1413" s="587" t="str">
        <f t="shared" si="93"/>
        <v/>
      </c>
      <c r="V1413" s="648"/>
      <c r="W1413" s="746"/>
    </row>
    <row r="1414" spans="2:38" ht="13.5" customHeight="1" x14ac:dyDescent="0.25">
      <c r="B1414" s="401"/>
      <c r="D1414" s="416">
        <f t="shared" si="101"/>
        <v>1405</v>
      </c>
      <c r="E1414" s="534"/>
      <c r="F1414" s="534"/>
      <c r="G1414" s="534"/>
      <c r="H1414" s="479"/>
      <c r="I1414" s="479"/>
      <c r="J1414" s="479"/>
      <c r="K1414" s="474"/>
      <c r="L1414" s="899"/>
      <c r="M1414" s="272"/>
      <c r="N1414" s="826" t="str">
        <f t="shared" si="100"/>
        <v/>
      </c>
      <c r="O1414" s="458"/>
      <c r="P1414" s="534"/>
      <c r="Q1414" s="479"/>
      <c r="R1414" s="584"/>
      <c r="S1414" s="585" t="str">
        <f t="shared" si="98"/>
        <v/>
      </c>
      <c r="T1414" s="586"/>
      <c r="U1414" s="587" t="str">
        <f t="shared" si="93"/>
        <v/>
      </c>
      <c r="V1414" s="648"/>
      <c r="W1414" s="746"/>
    </row>
    <row r="1415" spans="2:38" ht="13.5" customHeight="1" x14ac:dyDescent="0.25">
      <c r="B1415" s="401"/>
      <c r="D1415" s="416">
        <f t="shared" si="101"/>
        <v>1406</v>
      </c>
      <c r="E1415" s="534"/>
      <c r="F1415" s="534"/>
      <c r="G1415" s="534"/>
      <c r="H1415" s="479"/>
      <c r="I1415" s="479"/>
      <c r="J1415" s="479"/>
      <c r="K1415" s="474"/>
      <c r="L1415" s="899"/>
      <c r="M1415" s="272"/>
      <c r="N1415" s="826" t="str">
        <f t="shared" si="100"/>
        <v/>
      </c>
      <c r="O1415" s="458"/>
      <c r="P1415" s="534"/>
      <c r="Q1415" s="479"/>
      <c r="R1415" s="584"/>
      <c r="S1415" s="585" t="str">
        <f t="shared" si="98"/>
        <v/>
      </c>
      <c r="T1415" s="586"/>
      <c r="U1415" s="587" t="str">
        <f t="shared" si="93"/>
        <v/>
      </c>
      <c r="V1415" s="648"/>
      <c r="W1415" s="746"/>
    </row>
    <row r="1416" spans="2:38" ht="13.5" customHeight="1" x14ac:dyDescent="0.25">
      <c r="B1416" s="401"/>
      <c r="D1416" s="416">
        <f t="shared" si="101"/>
        <v>1407</v>
      </c>
      <c r="E1416" s="534"/>
      <c r="F1416" s="534"/>
      <c r="G1416" s="534"/>
      <c r="H1416" s="479"/>
      <c r="I1416" s="479"/>
      <c r="J1416" s="479"/>
      <c r="K1416" s="474"/>
      <c r="L1416" s="899"/>
      <c r="M1416" s="272"/>
      <c r="N1416" s="826" t="str">
        <f t="shared" si="100"/>
        <v/>
      </c>
      <c r="O1416" s="458"/>
      <c r="P1416" s="534"/>
      <c r="Q1416" s="479"/>
      <c r="R1416" s="584"/>
      <c r="S1416" s="585" t="str">
        <f t="shared" si="98"/>
        <v/>
      </c>
      <c r="T1416" s="586"/>
      <c r="U1416" s="587" t="str">
        <f t="shared" si="93"/>
        <v/>
      </c>
      <c r="V1416" s="648"/>
      <c r="W1416" s="746"/>
    </row>
    <row r="1417" spans="2:38" ht="13.5" customHeight="1" x14ac:dyDescent="0.25">
      <c r="B1417" s="401"/>
      <c r="D1417" s="416">
        <f t="shared" si="101"/>
        <v>1408</v>
      </c>
      <c r="E1417" s="534"/>
      <c r="F1417" s="534"/>
      <c r="G1417" s="534"/>
      <c r="H1417" s="479"/>
      <c r="I1417" s="479"/>
      <c r="J1417" s="479"/>
      <c r="K1417" s="474"/>
      <c r="L1417" s="899"/>
      <c r="M1417" s="272"/>
      <c r="N1417" s="826" t="str">
        <f t="shared" si="100"/>
        <v/>
      </c>
      <c r="O1417" s="458"/>
      <c r="P1417" s="534"/>
      <c r="Q1417" s="479"/>
      <c r="R1417" s="584"/>
      <c r="S1417" s="585" t="str">
        <f t="shared" si="98"/>
        <v/>
      </c>
      <c r="T1417" s="586"/>
      <c r="U1417" s="587" t="str">
        <f t="shared" si="93"/>
        <v/>
      </c>
      <c r="V1417" s="648"/>
      <c r="W1417" s="746"/>
    </row>
    <row r="1418" spans="2:38" ht="13.5" customHeight="1" x14ac:dyDescent="0.25">
      <c r="B1418" s="401"/>
      <c r="D1418" s="416">
        <f t="shared" si="101"/>
        <v>1409</v>
      </c>
      <c r="E1418" s="534"/>
      <c r="F1418" s="534"/>
      <c r="G1418" s="534"/>
      <c r="H1418" s="479"/>
      <c r="I1418" s="479"/>
      <c r="J1418" s="479"/>
      <c r="K1418" s="474"/>
      <c r="L1418" s="899"/>
      <c r="M1418" s="272"/>
      <c r="N1418" s="826" t="str">
        <f t="shared" si="100"/>
        <v/>
      </c>
      <c r="O1418" s="458"/>
      <c r="P1418" s="534"/>
      <c r="Q1418" s="479"/>
      <c r="R1418" s="584"/>
      <c r="S1418" s="585" t="str">
        <f t="shared" si="98"/>
        <v/>
      </c>
      <c r="T1418" s="586"/>
      <c r="U1418" s="587" t="str">
        <f t="shared" si="93"/>
        <v/>
      </c>
      <c r="V1418" s="648"/>
      <c r="W1418" s="746"/>
    </row>
    <row r="1419" spans="2:38" ht="13.5" customHeight="1" x14ac:dyDescent="0.25">
      <c r="B1419" s="401"/>
      <c r="D1419" s="416">
        <f t="shared" si="101"/>
        <v>1410</v>
      </c>
      <c r="E1419" s="534"/>
      <c r="F1419" s="534"/>
      <c r="G1419" s="534"/>
      <c r="H1419" s="479"/>
      <c r="I1419" s="479"/>
      <c r="J1419" s="479"/>
      <c r="K1419" s="474"/>
      <c r="L1419" s="899"/>
      <c r="M1419" s="272"/>
      <c r="N1419" s="826" t="str">
        <f t="shared" ref="N1419:N1482" si="102">IF(M1419="","",IF(HLOOKUP(M1419,$AA$4:$AO$6,$Z$6+1,FALSE)&lt;0.8,0,HLOOKUP(M1419,$AA$4:$AO$6,$Z$6+1,FALSE)))</f>
        <v/>
      </c>
      <c r="O1419" s="458"/>
      <c r="P1419" s="534"/>
      <c r="Q1419" s="479"/>
      <c r="R1419" s="584"/>
      <c r="S1419" s="585" t="str">
        <f t="shared" si="98"/>
        <v/>
      </c>
      <c r="T1419" s="586"/>
      <c r="U1419" s="587" t="str">
        <f t="shared" si="93"/>
        <v/>
      </c>
      <c r="V1419" s="648"/>
      <c r="W1419" s="746"/>
    </row>
    <row r="1420" spans="2:38" ht="13.5" customHeight="1" x14ac:dyDescent="0.25">
      <c r="B1420" s="401"/>
      <c r="D1420" s="416">
        <f t="shared" si="101"/>
        <v>1411</v>
      </c>
      <c r="E1420" s="534"/>
      <c r="F1420" s="534"/>
      <c r="G1420" s="534"/>
      <c r="H1420" s="479"/>
      <c r="I1420" s="479"/>
      <c r="J1420" s="479"/>
      <c r="K1420" s="474"/>
      <c r="L1420" s="899"/>
      <c r="M1420" s="272"/>
      <c r="N1420" s="826" t="str">
        <f t="shared" si="102"/>
        <v/>
      </c>
      <c r="O1420" s="458"/>
      <c r="P1420" s="534"/>
      <c r="Q1420" s="479"/>
      <c r="R1420" s="584"/>
      <c r="S1420" s="585" t="str">
        <f t="shared" si="98"/>
        <v/>
      </c>
      <c r="T1420" s="586"/>
      <c r="U1420" s="587" t="str">
        <f t="shared" si="93"/>
        <v/>
      </c>
      <c r="V1420" s="648"/>
      <c r="W1420" s="746"/>
      <c r="AL1420" s="562"/>
    </row>
    <row r="1421" spans="2:38" ht="13.5" customHeight="1" x14ac:dyDescent="0.25">
      <c r="B1421" s="401"/>
      <c r="D1421" s="416">
        <f t="shared" si="101"/>
        <v>1412</v>
      </c>
      <c r="E1421" s="534"/>
      <c r="F1421" s="534"/>
      <c r="G1421" s="534"/>
      <c r="H1421" s="479"/>
      <c r="I1421" s="479"/>
      <c r="J1421" s="479"/>
      <c r="K1421" s="474"/>
      <c r="L1421" s="899"/>
      <c r="M1421" s="272"/>
      <c r="N1421" s="826" t="str">
        <f t="shared" si="102"/>
        <v/>
      </c>
      <c r="O1421" s="458"/>
      <c r="P1421" s="534"/>
      <c r="Q1421" s="479"/>
      <c r="R1421" s="584"/>
      <c r="S1421" s="585" t="str">
        <f t="shared" si="98"/>
        <v/>
      </c>
      <c r="T1421" s="586"/>
      <c r="U1421" s="587" t="str">
        <f t="shared" si="93"/>
        <v/>
      </c>
      <c r="V1421" s="648"/>
      <c r="W1421" s="746"/>
    </row>
    <row r="1422" spans="2:38" ht="13.5" customHeight="1" x14ac:dyDescent="0.25">
      <c r="B1422" s="401"/>
      <c r="D1422" s="416">
        <f t="shared" si="101"/>
        <v>1413</v>
      </c>
      <c r="E1422" s="534"/>
      <c r="F1422" s="534"/>
      <c r="G1422" s="534"/>
      <c r="H1422" s="479"/>
      <c r="I1422" s="479"/>
      <c r="J1422" s="479"/>
      <c r="K1422" s="474"/>
      <c r="L1422" s="899"/>
      <c r="M1422" s="272"/>
      <c r="N1422" s="826" t="str">
        <f t="shared" si="102"/>
        <v/>
      </c>
      <c r="O1422" s="458"/>
      <c r="P1422" s="534"/>
      <c r="Q1422" s="479"/>
      <c r="R1422" s="584"/>
      <c r="S1422" s="585" t="str">
        <f t="shared" si="98"/>
        <v/>
      </c>
      <c r="T1422" s="586"/>
      <c r="U1422" s="587" t="str">
        <f t="shared" si="93"/>
        <v/>
      </c>
      <c r="V1422" s="648"/>
      <c r="W1422" s="746"/>
    </row>
    <row r="1423" spans="2:38" ht="13.5" customHeight="1" x14ac:dyDescent="0.25">
      <c r="B1423" s="401"/>
      <c r="D1423" s="416">
        <f t="shared" si="101"/>
        <v>1414</v>
      </c>
      <c r="E1423" s="534"/>
      <c r="F1423" s="534"/>
      <c r="G1423" s="534"/>
      <c r="H1423" s="479"/>
      <c r="I1423" s="479"/>
      <c r="J1423" s="479"/>
      <c r="K1423" s="474"/>
      <c r="L1423" s="899"/>
      <c r="M1423" s="272"/>
      <c r="N1423" s="826" t="str">
        <f t="shared" si="102"/>
        <v/>
      </c>
      <c r="O1423" s="458"/>
      <c r="P1423" s="534"/>
      <c r="Q1423" s="479"/>
      <c r="R1423" s="584"/>
      <c r="S1423" s="585" t="str">
        <f t="shared" si="98"/>
        <v/>
      </c>
      <c r="T1423" s="586"/>
      <c r="U1423" s="587" t="str">
        <f t="shared" si="93"/>
        <v/>
      </c>
      <c r="V1423" s="648"/>
      <c r="W1423" s="746"/>
    </row>
    <row r="1424" spans="2:38" ht="13.5" customHeight="1" x14ac:dyDescent="0.25">
      <c r="B1424" s="401"/>
      <c r="D1424" s="416">
        <f t="shared" si="101"/>
        <v>1415</v>
      </c>
      <c r="E1424" s="534"/>
      <c r="F1424" s="534"/>
      <c r="G1424" s="534"/>
      <c r="H1424" s="479"/>
      <c r="I1424" s="479"/>
      <c r="J1424" s="479"/>
      <c r="K1424" s="474"/>
      <c r="L1424" s="899"/>
      <c r="M1424" s="272"/>
      <c r="N1424" s="826" t="str">
        <f t="shared" si="102"/>
        <v/>
      </c>
      <c r="O1424" s="458"/>
      <c r="P1424" s="534"/>
      <c r="Q1424" s="479"/>
      <c r="R1424" s="584"/>
      <c r="S1424" s="585" t="str">
        <f t="shared" si="98"/>
        <v/>
      </c>
      <c r="T1424" s="586"/>
      <c r="U1424" s="587" t="str">
        <f t="shared" si="93"/>
        <v/>
      </c>
      <c r="V1424" s="648"/>
      <c r="W1424" s="746"/>
    </row>
    <row r="1425" spans="2:23" ht="13.5" customHeight="1" x14ac:dyDescent="0.25">
      <c r="B1425" s="401"/>
      <c r="D1425" s="416">
        <f t="shared" ref="D1425:D1449" si="103">D1424+1</f>
        <v>1416</v>
      </c>
      <c r="E1425" s="534"/>
      <c r="F1425" s="534"/>
      <c r="G1425" s="534"/>
      <c r="H1425" s="479"/>
      <c r="I1425" s="479"/>
      <c r="J1425" s="479"/>
      <c r="K1425" s="474"/>
      <c r="L1425" s="899"/>
      <c r="M1425" s="272"/>
      <c r="N1425" s="826" t="str">
        <f t="shared" si="102"/>
        <v/>
      </c>
      <c r="O1425" s="458"/>
      <c r="P1425" s="534"/>
      <c r="Q1425" s="479"/>
      <c r="R1425" s="584"/>
      <c r="S1425" s="585" t="str">
        <f t="shared" si="98"/>
        <v/>
      </c>
      <c r="T1425" s="586"/>
      <c r="U1425" s="587" t="str">
        <f t="shared" si="93"/>
        <v/>
      </c>
      <c r="V1425" s="648"/>
      <c r="W1425" s="746"/>
    </row>
    <row r="1426" spans="2:23" ht="13.5" customHeight="1" x14ac:dyDescent="0.25">
      <c r="B1426" s="401"/>
      <c r="D1426" s="416">
        <f t="shared" si="103"/>
        <v>1417</v>
      </c>
      <c r="E1426" s="534"/>
      <c r="F1426" s="534"/>
      <c r="G1426" s="534"/>
      <c r="H1426" s="479"/>
      <c r="I1426" s="479"/>
      <c r="J1426" s="479"/>
      <c r="K1426" s="474"/>
      <c r="L1426" s="899"/>
      <c r="M1426" s="272"/>
      <c r="N1426" s="826" t="str">
        <f t="shared" si="102"/>
        <v/>
      </c>
      <c r="O1426" s="458"/>
      <c r="P1426" s="534"/>
      <c r="Q1426" s="479"/>
      <c r="R1426" s="584"/>
      <c r="S1426" s="585" t="str">
        <f t="shared" si="98"/>
        <v/>
      </c>
      <c r="T1426" s="586"/>
      <c r="U1426" s="587" t="str">
        <f t="shared" si="93"/>
        <v/>
      </c>
      <c r="V1426" s="648"/>
      <c r="W1426" s="746"/>
    </row>
    <row r="1427" spans="2:23" ht="13.5" customHeight="1" x14ac:dyDescent="0.25">
      <c r="B1427" s="401"/>
      <c r="D1427" s="416">
        <f t="shared" si="103"/>
        <v>1418</v>
      </c>
      <c r="E1427" s="534"/>
      <c r="F1427" s="534"/>
      <c r="G1427" s="534"/>
      <c r="H1427" s="479"/>
      <c r="I1427" s="479"/>
      <c r="J1427" s="479"/>
      <c r="K1427" s="474"/>
      <c r="L1427" s="899"/>
      <c r="M1427" s="272"/>
      <c r="N1427" s="826" t="str">
        <f t="shared" si="102"/>
        <v/>
      </c>
      <c r="O1427" s="458"/>
      <c r="P1427" s="534"/>
      <c r="Q1427" s="479"/>
      <c r="R1427" s="584"/>
      <c r="S1427" s="585" t="str">
        <f t="shared" si="98"/>
        <v/>
      </c>
      <c r="T1427" s="586"/>
      <c r="U1427" s="587" t="str">
        <f t="shared" si="93"/>
        <v/>
      </c>
      <c r="V1427" s="648"/>
      <c r="W1427" s="746"/>
    </row>
    <row r="1428" spans="2:23" ht="13.5" customHeight="1" x14ac:dyDescent="0.25">
      <c r="B1428" s="401"/>
      <c r="D1428" s="416">
        <f t="shared" si="103"/>
        <v>1419</v>
      </c>
      <c r="E1428" s="534"/>
      <c r="F1428" s="534"/>
      <c r="G1428" s="534"/>
      <c r="H1428" s="479"/>
      <c r="I1428" s="479"/>
      <c r="J1428" s="479"/>
      <c r="K1428" s="474"/>
      <c r="L1428" s="899"/>
      <c r="M1428" s="272"/>
      <c r="N1428" s="826" t="str">
        <f t="shared" si="102"/>
        <v/>
      </c>
      <c r="O1428" s="458"/>
      <c r="P1428" s="534"/>
      <c r="Q1428" s="479"/>
      <c r="R1428" s="584"/>
      <c r="S1428" s="585" t="str">
        <f t="shared" si="98"/>
        <v/>
      </c>
      <c r="T1428" s="586"/>
      <c r="U1428" s="587" t="str">
        <f t="shared" si="93"/>
        <v/>
      </c>
      <c r="V1428" s="648"/>
      <c r="W1428" s="746"/>
    </row>
    <row r="1429" spans="2:23" ht="13.5" customHeight="1" x14ac:dyDescent="0.25">
      <c r="B1429" s="401"/>
      <c r="D1429" s="416">
        <f t="shared" si="103"/>
        <v>1420</v>
      </c>
      <c r="E1429" s="534"/>
      <c r="F1429" s="534"/>
      <c r="G1429" s="534"/>
      <c r="H1429" s="479"/>
      <c r="I1429" s="479"/>
      <c r="J1429" s="479"/>
      <c r="K1429" s="474"/>
      <c r="L1429" s="899"/>
      <c r="M1429" s="272"/>
      <c r="N1429" s="826" t="str">
        <f t="shared" si="102"/>
        <v/>
      </c>
      <c r="O1429" s="458"/>
      <c r="P1429" s="534"/>
      <c r="Q1429" s="479"/>
      <c r="R1429" s="584"/>
      <c r="S1429" s="585" t="str">
        <f t="shared" si="98"/>
        <v/>
      </c>
      <c r="T1429" s="586"/>
      <c r="U1429" s="587" t="str">
        <f t="shared" si="93"/>
        <v/>
      </c>
      <c r="V1429" s="648"/>
      <c r="W1429" s="746"/>
    </row>
    <row r="1430" spans="2:23" ht="13.5" customHeight="1" x14ac:dyDescent="0.25">
      <c r="B1430" s="401"/>
      <c r="D1430" s="416">
        <f t="shared" si="103"/>
        <v>1421</v>
      </c>
      <c r="E1430" s="534"/>
      <c r="F1430" s="534"/>
      <c r="G1430" s="534"/>
      <c r="H1430" s="479"/>
      <c r="I1430" s="479"/>
      <c r="J1430" s="479"/>
      <c r="K1430" s="474"/>
      <c r="L1430" s="899"/>
      <c r="M1430" s="272"/>
      <c r="N1430" s="826" t="str">
        <f t="shared" si="102"/>
        <v/>
      </c>
      <c r="O1430" s="458"/>
      <c r="P1430" s="903"/>
      <c r="Q1430" s="479"/>
      <c r="R1430" s="584"/>
      <c r="S1430" s="585" t="str">
        <f t="shared" si="98"/>
        <v/>
      </c>
      <c r="T1430" s="586"/>
      <c r="U1430" s="587" t="str">
        <f t="shared" si="93"/>
        <v/>
      </c>
      <c r="V1430" s="648"/>
      <c r="W1430" s="746"/>
    </row>
    <row r="1431" spans="2:23" ht="13.5" customHeight="1" x14ac:dyDescent="0.25">
      <c r="B1431" s="401"/>
      <c r="D1431" s="416">
        <f t="shared" si="103"/>
        <v>1422</v>
      </c>
      <c r="E1431" s="534"/>
      <c r="F1431" s="534"/>
      <c r="G1431" s="534"/>
      <c r="H1431" s="479"/>
      <c r="I1431" s="479"/>
      <c r="J1431" s="479"/>
      <c r="K1431" s="474"/>
      <c r="L1431" s="899"/>
      <c r="M1431" s="272"/>
      <c r="N1431" s="826" t="str">
        <f t="shared" si="102"/>
        <v/>
      </c>
      <c r="O1431" s="458"/>
      <c r="P1431" s="534"/>
      <c r="Q1431" s="479"/>
      <c r="R1431" s="584"/>
      <c r="S1431" s="585" t="str">
        <f t="shared" si="98"/>
        <v/>
      </c>
      <c r="T1431" s="586"/>
      <c r="U1431" s="587" t="str">
        <f t="shared" si="93"/>
        <v/>
      </c>
      <c r="V1431" s="648"/>
      <c r="W1431" s="746"/>
    </row>
    <row r="1432" spans="2:23" ht="13.5" customHeight="1" x14ac:dyDescent="0.25">
      <c r="B1432" s="401"/>
      <c r="D1432" s="416">
        <f t="shared" si="103"/>
        <v>1423</v>
      </c>
      <c r="E1432" s="534"/>
      <c r="F1432" s="534"/>
      <c r="G1432" s="534"/>
      <c r="H1432" s="479"/>
      <c r="I1432" s="479"/>
      <c r="J1432" s="479"/>
      <c r="K1432" s="474"/>
      <c r="L1432" s="899"/>
      <c r="M1432" s="272"/>
      <c r="N1432" s="826" t="str">
        <f t="shared" si="102"/>
        <v/>
      </c>
      <c r="O1432" s="458"/>
      <c r="P1432" s="534"/>
      <c r="Q1432" s="479"/>
      <c r="R1432" s="584"/>
      <c r="S1432" s="585" t="str">
        <f t="shared" si="98"/>
        <v/>
      </c>
      <c r="T1432" s="586"/>
      <c r="U1432" s="587" t="str">
        <f t="shared" si="93"/>
        <v/>
      </c>
      <c r="V1432" s="648"/>
      <c r="W1432" s="746"/>
    </row>
    <row r="1433" spans="2:23" ht="13.5" customHeight="1" x14ac:dyDescent="0.25">
      <c r="B1433" s="401"/>
      <c r="D1433" s="416">
        <f t="shared" si="103"/>
        <v>1424</v>
      </c>
      <c r="E1433" s="534"/>
      <c r="F1433" s="534"/>
      <c r="G1433" s="534"/>
      <c r="H1433" s="479"/>
      <c r="I1433" s="479"/>
      <c r="J1433" s="479"/>
      <c r="K1433" s="474"/>
      <c r="L1433" s="899"/>
      <c r="M1433" s="272"/>
      <c r="N1433" s="826" t="str">
        <f t="shared" si="102"/>
        <v/>
      </c>
      <c r="O1433" s="458"/>
      <c r="P1433" s="534"/>
      <c r="Q1433" s="479"/>
      <c r="R1433" s="584"/>
      <c r="S1433" s="585" t="str">
        <f t="shared" si="98"/>
        <v/>
      </c>
      <c r="T1433" s="586"/>
      <c r="U1433" s="587" t="str">
        <f t="shared" si="93"/>
        <v/>
      </c>
      <c r="V1433" s="648"/>
      <c r="W1433" s="746"/>
    </row>
    <row r="1434" spans="2:23" ht="13.5" customHeight="1" x14ac:dyDescent="0.25">
      <c r="B1434" s="401"/>
      <c r="D1434" s="416">
        <f t="shared" si="103"/>
        <v>1425</v>
      </c>
      <c r="E1434" s="534"/>
      <c r="F1434" s="534"/>
      <c r="G1434" s="534"/>
      <c r="H1434" s="479"/>
      <c r="I1434" s="479"/>
      <c r="J1434" s="479"/>
      <c r="K1434" s="474"/>
      <c r="L1434" s="899"/>
      <c r="M1434" s="272"/>
      <c r="N1434" s="826" t="str">
        <f t="shared" si="102"/>
        <v/>
      </c>
      <c r="O1434" s="458"/>
      <c r="P1434" s="534"/>
      <c r="Q1434" s="479"/>
      <c r="R1434" s="584"/>
      <c r="S1434" s="585" t="str">
        <f t="shared" si="98"/>
        <v/>
      </c>
      <c r="T1434" s="586"/>
      <c r="U1434" s="587" t="str">
        <f t="shared" si="93"/>
        <v/>
      </c>
      <c r="V1434" s="648"/>
      <c r="W1434" s="746"/>
    </row>
    <row r="1435" spans="2:23" ht="13.5" customHeight="1" x14ac:dyDescent="0.25">
      <c r="B1435" s="401"/>
      <c r="D1435" s="416">
        <f t="shared" si="103"/>
        <v>1426</v>
      </c>
      <c r="E1435" s="534"/>
      <c r="F1435" s="534"/>
      <c r="G1435" s="534"/>
      <c r="H1435" s="479"/>
      <c r="I1435" s="479"/>
      <c r="J1435" s="479"/>
      <c r="K1435" s="474"/>
      <c r="L1435" s="899"/>
      <c r="M1435" s="272"/>
      <c r="N1435" s="826" t="str">
        <f t="shared" si="102"/>
        <v/>
      </c>
      <c r="O1435" s="458"/>
      <c r="P1435" s="534"/>
      <c r="Q1435" s="479"/>
      <c r="R1435" s="584"/>
      <c r="S1435" s="585" t="str">
        <f t="shared" si="98"/>
        <v/>
      </c>
      <c r="T1435" s="586"/>
      <c r="U1435" s="587" t="str">
        <f t="shared" si="93"/>
        <v/>
      </c>
      <c r="V1435" s="648"/>
      <c r="W1435" s="746"/>
    </row>
    <row r="1436" spans="2:23" ht="13.5" customHeight="1" x14ac:dyDescent="0.25">
      <c r="B1436" s="401"/>
      <c r="D1436" s="416">
        <f t="shared" si="103"/>
        <v>1427</v>
      </c>
      <c r="E1436" s="534"/>
      <c r="F1436" s="534"/>
      <c r="G1436" s="534"/>
      <c r="H1436" s="479"/>
      <c r="I1436" s="479"/>
      <c r="J1436" s="479"/>
      <c r="K1436" s="474"/>
      <c r="L1436" s="899"/>
      <c r="M1436" s="272"/>
      <c r="N1436" s="826" t="str">
        <f t="shared" si="102"/>
        <v/>
      </c>
      <c r="O1436" s="458"/>
      <c r="P1436" s="534"/>
      <c r="Q1436" s="479"/>
      <c r="R1436" s="584"/>
      <c r="S1436" s="585" t="str">
        <f t="shared" si="98"/>
        <v/>
      </c>
      <c r="T1436" s="586"/>
      <c r="U1436" s="587" t="str">
        <f t="shared" si="93"/>
        <v/>
      </c>
      <c r="V1436" s="648"/>
      <c r="W1436" s="746"/>
    </row>
    <row r="1437" spans="2:23" ht="13.5" customHeight="1" x14ac:dyDescent="0.25">
      <c r="B1437" s="401"/>
      <c r="D1437" s="416">
        <f t="shared" si="103"/>
        <v>1428</v>
      </c>
      <c r="E1437" s="534"/>
      <c r="F1437" s="534"/>
      <c r="G1437" s="534"/>
      <c r="H1437" s="479"/>
      <c r="I1437" s="479"/>
      <c r="J1437" s="479"/>
      <c r="K1437" s="474"/>
      <c r="L1437" s="899"/>
      <c r="M1437" s="272"/>
      <c r="N1437" s="826" t="str">
        <f t="shared" si="102"/>
        <v/>
      </c>
      <c r="O1437" s="458"/>
      <c r="P1437" s="534"/>
      <c r="Q1437" s="479"/>
      <c r="R1437" s="584"/>
      <c r="S1437" s="585" t="str">
        <f t="shared" si="98"/>
        <v/>
      </c>
      <c r="T1437" s="586"/>
      <c r="U1437" s="587" t="str">
        <f t="shared" si="93"/>
        <v/>
      </c>
      <c r="V1437" s="648"/>
      <c r="W1437" s="746"/>
    </row>
    <row r="1438" spans="2:23" ht="13.5" customHeight="1" x14ac:dyDescent="0.25">
      <c r="B1438" s="401"/>
      <c r="D1438" s="416">
        <f t="shared" si="103"/>
        <v>1429</v>
      </c>
      <c r="E1438" s="534"/>
      <c r="F1438" s="534"/>
      <c r="G1438" s="534"/>
      <c r="H1438" s="479"/>
      <c r="I1438" s="479"/>
      <c r="J1438" s="479"/>
      <c r="K1438" s="474"/>
      <c r="L1438" s="899"/>
      <c r="M1438" s="272"/>
      <c r="N1438" s="826" t="str">
        <f t="shared" si="102"/>
        <v/>
      </c>
      <c r="O1438" s="458"/>
      <c r="P1438" s="534"/>
      <c r="Q1438" s="479"/>
      <c r="R1438" s="584"/>
      <c r="S1438" s="585" t="str">
        <f t="shared" si="98"/>
        <v/>
      </c>
      <c r="T1438" s="586"/>
      <c r="U1438" s="587" t="str">
        <f t="shared" si="93"/>
        <v/>
      </c>
      <c r="V1438" s="648"/>
      <c r="W1438" s="746"/>
    </row>
    <row r="1439" spans="2:23" ht="13.5" customHeight="1" x14ac:dyDescent="0.25">
      <c r="B1439" s="401"/>
      <c r="D1439" s="416">
        <f t="shared" si="103"/>
        <v>1430</v>
      </c>
      <c r="E1439" s="534"/>
      <c r="F1439" s="534"/>
      <c r="G1439" s="534"/>
      <c r="H1439" s="479"/>
      <c r="I1439" s="479"/>
      <c r="J1439" s="479"/>
      <c r="K1439" s="474"/>
      <c r="L1439" s="899"/>
      <c r="M1439" s="272"/>
      <c r="N1439" s="826" t="str">
        <f t="shared" si="102"/>
        <v/>
      </c>
      <c r="O1439" s="458"/>
      <c r="P1439" s="534"/>
      <c r="Q1439" s="479"/>
      <c r="R1439" s="584"/>
      <c r="S1439" s="585" t="str">
        <f t="shared" si="98"/>
        <v/>
      </c>
      <c r="T1439" s="586"/>
      <c r="U1439" s="587" t="str">
        <f t="shared" si="93"/>
        <v/>
      </c>
      <c r="V1439" s="648"/>
      <c r="W1439" s="746"/>
    </row>
    <row r="1440" spans="2:23" ht="13.5" customHeight="1" x14ac:dyDescent="0.25">
      <c r="B1440" s="401"/>
      <c r="D1440" s="416">
        <f t="shared" si="103"/>
        <v>1431</v>
      </c>
      <c r="E1440" s="534"/>
      <c r="F1440" s="534"/>
      <c r="G1440" s="534"/>
      <c r="H1440" s="479"/>
      <c r="I1440" s="479"/>
      <c r="J1440" s="479"/>
      <c r="K1440" s="474"/>
      <c r="L1440" s="899"/>
      <c r="M1440" s="272"/>
      <c r="N1440" s="826" t="str">
        <f t="shared" si="102"/>
        <v/>
      </c>
      <c r="O1440" s="458"/>
      <c r="P1440" s="534"/>
      <c r="Q1440" s="479"/>
      <c r="R1440" s="584"/>
      <c r="S1440" s="585" t="str">
        <f t="shared" si="98"/>
        <v/>
      </c>
      <c r="T1440" s="586"/>
      <c r="U1440" s="587" t="str">
        <f t="shared" si="93"/>
        <v/>
      </c>
      <c r="V1440" s="648"/>
      <c r="W1440" s="746"/>
    </row>
    <row r="1441" spans="2:38" ht="13.5" customHeight="1" x14ac:dyDescent="0.25">
      <c r="B1441" s="401"/>
      <c r="D1441" s="416">
        <f t="shared" si="103"/>
        <v>1432</v>
      </c>
      <c r="E1441" s="534"/>
      <c r="F1441" s="534"/>
      <c r="G1441" s="534"/>
      <c r="H1441" s="479"/>
      <c r="I1441" s="479"/>
      <c r="J1441" s="479"/>
      <c r="K1441" s="474"/>
      <c r="L1441" s="899"/>
      <c r="M1441" s="272"/>
      <c r="N1441" s="826" t="str">
        <f t="shared" si="102"/>
        <v/>
      </c>
      <c r="O1441" s="458"/>
      <c r="P1441" s="534"/>
      <c r="Q1441" s="479"/>
      <c r="R1441" s="584"/>
      <c r="S1441" s="585" t="str">
        <f t="shared" si="98"/>
        <v/>
      </c>
      <c r="T1441" s="586"/>
      <c r="U1441" s="587" t="str">
        <f t="shared" si="93"/>
        <v/>
      </c>
      <c r="V1441" s="648"/>
      <c r="W1441" s="746"/>
    </row>
    <row r="1442" spans="2:38" ht="13.5" customHeight="1" x14ac:dyDescent="0.25">
      <c r="B1442" s="401"/>
      <c r="D1442" s="416">
        <f t="shared" si="103"/>
        <v>1433</v>
      </c>
      <c r="E1442" s="534"/>
      <c r="F1442" s="534"/>
      <c r="G1442" s="534"/>
      <c r="H1442" s="479"/>
      <c r="I1442" s="479"/>
      <c r="J1442" s="479"/>
      <c r="K1442" s="474"/>
      <c r="L1442" s="899"/>
      <c r="M1442" s="272"/>
      <c r="N1442" s="826" t="str">
        <f t="shared" si="102"/>
        <v/>
      </c>
      <c r="O1442" s="458"/>
      <c r="P1442" s="534"/>
      <c r="Q1442" s="479"/>
      <c r="R1442" s="584"/>
      <c r="S1442" s="585" t="str">
        <f t="shared" si="98"/>
        <v/>
      </c>
      <c r="T1442" s="586"/>
      <c r="U1442" s="587" t="str">
        <f t="shared" si="93"/>
        <v/>
      </c>
      <c r="V1442" s="648"/>
      <c r="W1442" s="746"/>
    </row>
    <row r="1443" spans="2:38" ht="13.5" customHeight="1" x14ac:dyDescent="0.25">
      <c r="B1443" s="401"/>
      <c r="D1443" s="416">
        <f t="shared" si="103"/>
        <v>1434</v>
      </c>
      <c r="E1443" s="534"/>
      <c r="F1443" s="534"/>
      <c r="G1443" s="534"/>
      <c r="H1443" s="479"/>
      <c r="I1443" s="479"/>
      <c r="J1443" s="479"/>
      <c r="K1443" s="474"/>
      <c r="L1443" s="899"/>
      <c r="M1443" s="272"/>
      <c r="N1443" s="826" t="str">
        <f t="shared" si="102"/>
        <v/>
      </c>
      <c r="O1443" s="458"/>
      <c r="P1443" s="534"/>
      <c r="Q1443" s="479"/>
      <c r="R1443" s="584"/>
      <c r="S1443" s="585" t="str">
        <f t="shared" si="98"/>
        <v/>
      </c>
      <c r="T1443" s="586"/>
      <c r="U1443" s="587" t="str">
        <f t="shared" si="93"/>
        <v/>
      </c>
      <c r="V1443" s="648"/>
      <c r="W1443" s="746"/>
    </row>
    <row r="1444" spans="2:38" ht="13.5" customHeight="1" x14ac:dyDescent="0.25">
      <c r="B1444" s="401"/>
      <c r="D1444" s="416">
        <f t="shared" si="103"/>
        <v>1435</v>
      </c>
      <c r="E1444" s="534"/>
      <c r="F1444" s="534"/>
      <c r="G1444" s="534"/>
      <c r="H1444" s="479"/>
      <c r="I1444" s="479"/>
      <c r="J1444" s="479"/>
      <c r="K1444" s="474"/>
      <c r="L1444" s="899"/>
      <c r="M1444" s="272"/>
      <c r="N1444" s="826" t="str">
        <f t="shared" si="102"/>
        <v/>
      </c>
      <c r="O1444" s="458"/>
      <c r="P1444" s="534"/>
      <c r="Q1444" s="479"/>
      <c r="R1444" s="584"/>
      <c r="S1444" s="585" t="str">
        <f t="shared" si="98"/>
        <v/>
      </c>
      <c r="T1444" s="586"/>
      <c r="U1444" s="587" t="str">
        <f t="shared" si="93"/>
        <v/>
      </c>
      <c r="V1444" s="648"/>
      <c r="W1444" s="746"/>
    </row>
    <row r="1445" spans="2:38" ht="13.5" customHeight="1" x14ac:dyDescent="0.25">
      <c r="B1445" s="401"/>
      <c r="D1445" s="416">
        <f t="shared" si="103"/>
        <v>1436</v>
      </c>
      <c r="E1445" s="534"/>
      <c r="F1445" s="534"/>
      <c r="G1445" s="534"/>
      <c r="H1445" s="479"/>
      <c r="I1445" s="479"/>
      <c r="J1445" s="479"/>
      <c r="K1445" s="474"/>
      <c r="L1445" s="899"/>
      <c r="M1445" s="272"/>
      <c r="N1445" s="826" t="str">
        <f t="shared" si="102"/>
        <v/>
      </c>
      <c r="O1445" s="458"/>
      <c r="P1445" s="534"/>
      <c r="Q1445" s="479"/>
      <c r="R1445" s="584"/>
      <c r="S1445" s="585" t="str">
        <f t="shared" si="98"/>
        <v/>
      </c>
      <c r="T1445" s="586"/>
      <c r="U1445" s="587" t="str">
        <f t="shared" si="93"/>
        <v/>
      </c>
      <c r="V1445" s="648"/>
      <c r="W1445" s="746"/>
    </row>
    <row r="1446" spans="2:38" ht="13.5" customHeight="1" x14ac:dyDescent="0.25">
      <c r="B1446" s="401"/>
      <c r="D1446" s="416">
        <f t="shared" si="103"/>
        <v>1437</v>
      </c>
      <c r="E1446" s="534"/>
      <c r="F1446" s="534"/>
      <c r="G1446" s="534"/>
      <c r="H1446" s="479"/>
      <c r="I1446" s="479"/>
      <c r="J1446" s="479"/>
      <c r="K1446" s="474"/>
      <c r="L1446" s="899"/>
      <c r="M1446" s="272"/>
      <c r="N1446" s="826" t="str">
        <f t="shared" si="102"/>
        <v/>
      </c>
      <c r="O1446" s="458"/>
      <c r="P1446" s="534"/>
      <c r="Q1446" s="479"/>
      <c r="R1446" s="584"/>
      <c r="S1446" s="585" t="str">
        <f t="shared" si="98"/>
        <v/>
      </c>
      <c r="T1446" s="586"/>
      <c r="U1446" s="587" t="str">
        <f t="shared" si="93"/>
        <v/>
      </c>
      <c r="V1446" s="648"/>
      <c r="W1446" s="746"/>
    </row>
    <row r="1447" spans="2:38" ht="13.5" customHeight="1" x14ac:dyDescent="0.25">
      <c r="B1447" s="401"/>
      <c r="D1447" s="416">
        <f t="shared" si="103"/>
        <v>1438</v>
      </c>
      <c r="E1447" s="534"/>
      <c r="F1447" s="534"/>
      <c r="G1447" s="534"/>
      <c r="H1447" s="479"/>
      <c r="I1447" s="479"/>
      <c r="J1447" s="479"/>
      <c r="K1447" s="474"/>
      <c r="L1447" s="899"/>
      <c r="M1447" s="272"/>
      <c r="N1447" s="826" t="str">
        <f t="shared" si="102"/>
        <v/>
      </c>
      <c r="O1447" s="458"/>
      <c r="P1447" s="534"/>
      <c r="Q1447" s="479"/>
      <c r="R1447" s="584"/>
      <c r="S1447" s="585" t="str">
        <f t="shared" si="98"/>
        <v/>
      </c>
      <c r="T1447" s="586"/>
      <c r="U1447" s="587" t="str">
        <f t="shared" si="93"/>
        <v/>
      </c>
      <c r="V1447" s="648"/>
      <c r="W1447" s="746"/>
    </row>
    <row r="1448" spans="2:38" ht="13.5" customHeight="1" x14ac:dyDescent="0.25">
      <c r="B1448" s="401"/>
      <c r="D1448" s="416">
        <f t="shared" si="103"/>
        <v>1439</v>
      </c>
      <c r="E1448" s="534"/>
      <c r="F1448" s="534"/>
      <c r="G1448" s="534"/>
      <c r="H1448" s="479"/>
      <c r="I1448" s="479"/>
      <c r="J1448" s="479"/>
      <c r="K1448" s="474"/>
      <c r="L1448" s="899"/>
      <c r="M1448" s="272"/>
      <c r="N1448" s="826" t="str">
        <f t="shared" si="102"/>
        <v/>
      </c>
      <c r="O1448" s="458"/>
      <c r="P1448" s="534"/>
      <c r="Q1448" s="479"/>
      <c r="R1448" s="584"/>
      <c r="S1448" s="585" t="str">
        <f t="shared" si="98"/>
        <v/>
      </c>
      <c r="T1448" s="586"/>
      <c r="U1448" s="587" t="str">
        <f t="shared" si="93"/>
        <v/>
      </c>
      <c r="V1448" s="648"/>
      <c r="W1448" s="746"/>
    </row>
    <row r="1449" spans="2:38" ht="13.5" customHeight="1" x14ac:dyDescent="0.25">
      <c r="B1449" s="401"/>
      <c r="D1449" s="416">
        <f t="shared" si="103"/>
        <v>1440</v>
      </c>
      <c r="E1449" s="534"/>
      <c r="F1449" s="534"/>
      <c r="G1449" s="534"/>
      <c r="H1449" s="479"/>
      <c r="I1449" s="479"/>
      <c r="J1449" s="479"/>
      <c r="K1449" s="474"/>
      <c r="L1449" s="899"/>
      <c r="M1449" s="272"/>
      <c r="N1449" s="826" t="str">
        <f t="shared" si="102"/>
        <v/>
      </c>
      <c r="O1449" s="458"/>
      <c r="P1449" s="534"/>
      <c r="Q1449" s="479"/>
      <c r="R1449" s="584"/>
      <c r="S1449" s="585" t="str">
        <f t="shared" si="98"/>
        <v/>
      </c>
      <c r="T1449" s="586"/>
      <c r="U1449" s="587" t="str">
        <f t="shared" si="93"/>
        <v/>
      </c>
      <c r="V1449" s="648"/>
      <c r="W1449" s="746"/>
    </row>
    <row r="1450" spans="2:38" ht="13.5" customHeight="1" x14ac:dyDescent="0.25">
      <c r="B1450" s="401"/>
      <c r="D1450" s="416">
        <f>D1449+1</f>
        <v>1441</v>
      </c>
      <c r="E1450" s="534"/>
      <c r="F1450" s="534"/>
      <c r="G1450" s="534"/>
      <c r="H1450" s="479"/>
      <c r="I1450" s="479"/>
      <c r="J1450" s="479"/>
      <c r="K1450" s="474"/>
      <c r="L1450" s="899"/>
      <c r="M1450" s="272"/>
      <c r="N1450" s="826" t="str">
        <f t="shared" si="102"/>
        <v/>
      </c>
      <c r="O1450" s="458"/>
      <c r="P1450" s="534"/>
      <c r="Q1450" s="479"/>
      <c r="R1450" s="584"/>
      <c r="S1450" s="585" t="str">
        <f t="shared" si="98"/>
        <v/>
      </c>
      <c r="T1450" s="586"/>
      <c r="U1450" s="587" t="str">
        <f t="shared" si="93"/>
        <v/>
      </c>
      <c r="V1450" s="648"/>
      <c r="W1450" s="746"/>
      <c r="AL1450" s="562"/>
    </row>
    <row r="1451" spans="2:38" ht="13.5" customHeight="1" x14ac:dyDescent="0.25">
      <c r="B1451" s="401"/>
      <c r="D1451" s="416">
        <f t="shared" ref="D1451:D1479" si="104">D1450+1</f>
        <v>1442</v>
      </c>
      <c r="E1451" s="534"/>
      <c r="F1451" s="534"/>
      <c r="G1451" s="534"/>
      <c r="H1451" s="479"/>
      <c r="I1451" s="479"/>
      <c r="J1451" s="479"/>
      <c r="K1451" s="474"/>
      <c r="L1451" s="899"/>
      <c r="M1451" s="272"/>
      <c r="N1451" s="826" t="str">
        <f t="shared" si="102"/>
        <v/>
      </c>
      <c r="O1451" s="458"/>
      <c r="P1451" s="534"/>
      <c r="Q1451" s="479"/>
      <c r="R1451" s="584"/>
      <c r="S1451" s="585" t="str">
        <f t="shared" si="98"/>
        <v/>
      </c>
      <c r="T1451" s="586"/>
      <c r="U1451" s="587" t="str">
        <f t="shared" si="93"/>
        <v/>
      </c>
      <c r="V1451" s="648"/>
      <c r="W1451" s="746"/>
    </row>
    <row r="1452" spans="2:38" ht="13.5" customHeight="1" x14ac:dyDescent="0.25">
      <c r="B1452" s="401"/>
      <c r="D1452" s="416">
        <f t="shared" si="104"/>
        <v>1443</v>
      </c>
      <c r="E1452" s="534"/>
      <c r="F1452" s="534"/>
      <c r="G1452" s="534"/>
      <c r="H1452" s="479"/>
      <c r="I1452" s="479"/>
      <c r="J1452" s="479"/>
      <c r="K1452" s="474"/>
      <c r="L1452" s="899"/>
      <c r="M1452" s="272"/>
      <c r="N1452" s="826" t="str">
        <f t="shared" si="102"/>
        <v/>
      </c>
      <c r="O1452" s="458"/>
      <c r="P1452" s="534"/>
      <c r="Q1452" s="479"/>
      <c r="R1452" s="584"/>
      <c r="S1452" s="585" t="str">
        <f t="shared" si="98"/>
        <v/>
      </c>
      <c r="T1452" s="586"/>
      <c r="U1452" s="587" t="str">
        <f t="shared" si="93"/>
        <v/>
      </c>
      <c r="V1452" s="648"/>
      <c r="W1452" s="746"/>
    </row>
    <row r="1453" spans="2:38" ht="13.5" customHeight="1" x14ac:dyDescent="0.25">
      <c r="B1453" s="401"/>
      <c r="D1453" s="416">
        <f t="shared" si="104"/>
        <v>1444</v>
      </c>
      <c r="E1453" s="534"/>
      <c r="F1453" s="534"/>
      <c r="G1453" s="534"/>
      <c r="H1453" s="479"/>
      <c r="I1453" s="479"/>
      <c r="J1453" s="479"/>
      <c r="K1453" s="474"/>
      <c r="L1453" s="899"/>
      <c r="M1453" s="272"/>
      <c r="N1453" s="826" t="str">
        <f t="shared" si="102"/>
        <v/>
      </c>
      <c r="O1453" s="458"/>
      <c r="P1453" s="534"/>
      <c r="Q1453" s="479"/>
      <c r="R1453" s="584"/>
      <c r="S1453" s="585" t="str">
        <f t="shared" si="98"/>
        <v/>
      </c>
      <c r="T1453" s="586"/>
      <c r="U1453" s="587" t="str">
        <f t="shared" si="93"/>
        <v/>
      </c>
      <c r="V1453" s="648"/>
      <c r="W1453" s="746"/>
    </row>
    <row r="1454" spans="2:38" ht="13.5" customHeight="1" x14ac:dyDescent="0.25">
      <c r="B1454" s="401"/>
      <c r="D1454" s="416">
        <f t="shared" si="104"/>
        <v>1445</v>
      </c>
      <c r="E1454" s="534"/>
      <c r="F1454" s="534"/>
      <c r="G1454" s="534"/>
      <c r="H1454" s="479"/>
      <c r="I1454" s="479"/>
      <c r="J1454" s="479"/>
      <c r="K1454" s="474"/>
      <c r="L1454" s="899"/>
      <c r="M1454" s="272"/>
      <c r="N1454" s="826" t="str">
        <f t="shared" si="102"/>
        <v/>
      </c>
      <c r="O1454" s="458"/>
      <c r="P1454" s="534"/>
      <c r="Q1454" s="479"/>
      <c r="R1454" s="584"/>
      <c r="S1454" s="585" t="str">
        <f t="shared" si="98"/>
        <v/>
      </c>
      <c r="T1454" s="586"/>
      <c r="U1454" s="587" t="str">
        <f t="shared" si="93"/>
        <v/>
      </c>
      <c r="V1454" s="648"/>
      <c r="W1454" s="746"/>
    </row>
    <row r="1455" spans="2:38" ht="13.5" customHeight="1" x14ac:dyDescent="0.25">
      <c r="B1455" s="401"/>
      <c r="D1455" s="416">
        <f t="shared" si="104"/>
        <v>1446</v>
      </c>
      <c r="E1455" s="534"/>
      <c r="F1455" s="534"/>
      <c r="G1455" s="534"/>
      <c r="H1455" s="479"/>
      <c r="I1455" s="479"/>
      <c r="J1455" s="479"/>
      <c r="K1455" s="474"/>
      <c r="L1455" s="899"/>
      <c r="M1455" s="272"/>
      <c r="N1455" s="826" t="str">
        <f t="shared" si="102"/>
        <v/>
      </c>
      <c r="O1455" s="458"/>
      <c r="P1455" s="534"/>
      <c r="Q1455" s="479"/>
      <c r="R1455" s="584"/>
      <c r="S1455" s="585" t="str">
        <f t="shared" si="98"/>
        <v/>
      </c>
      <c r="T1455" s="586"/>
      <c r="U1455" s="587" t="str">
        <f t="shared" si="93"/>
        <v/>
      </c>
      <c r="V1455" s="648"/>
      <c r="W1455" s="746"/>
    </row>
    <row r="1456" spans="2:38" ht="13.5" customHeight="1" x14ac:dyDescent="0.25">
      <c r="B1456" s="401"/>
      <c r="D1456" s="416">
        <f t="shared" si="104"/>
        <v>1447</v>
      </c>
      <c r="E1456" s="534"/>
      <c r="F1456" s="534"/>
      <c r="G1456" s="534"/>
      <c r="H1456" s="479"/>
      <c r="I1456" s="479"/>
      <c r="J1456" s="479"/>
      <c r="K1456" s="474"/>
      <c r="L1456" s="899"/>
      <c r="M1456" s="272"/>
      <c r="N1456" s="826" t="str">
        <f t="shared" si="102"/>
        <v/>
      </c>
      <c r="O1456" s="458"/>
      <c r="P1456" s="534"/>
      <c r="Q1456" s="479"/>
      <c r="R1456" s="584"/>
      <c r="S1456" s="585" t="str">
        <f t="shared" si="98"/>
        <v/>
      </c>
      <c r="T1456" s="586"/>
      <c r="U1456" s="587" t="str">
        <f t="shared" si="93"/>
        <v/>
      </c>
      <c r="V1456" s="648"/>
      <c r="W1456" s="746"/>
    </row>
    <row r="1457" spans="2:23" ht="13.5" customHeight="1" x14ac:dyDescent="0.25">
      <c r="B1457" s="401"/>
      <c r="D1457" s="416">
        <f t="shared" si="104"/>
        <v>1448</v>
      </c>
      <c r="E1457" s="534"/>
      <c r="F1457" s="534"/>
      <c r="G1457" s="534"/>
      <c r="H1457" s="479"/>
      <c r="I1457" s="479"/>
      <c r="J1457" s="479"/>
      <c r="K1457" s="474"/>
      <c r="L1457" s="899"/>
      <c r="M1457" s="272"/>
      <c r="N1457" s="826" t="str">
        <f t="shared" si="102"/>
        <v/>
      </c>
      <c r="O1457" s="458"/>
      <c r="P1457" s="534"/>
      <c r="Q1457" s="479"/>
      <c r="R1457" s="584"/>
      <c r="S1457" s="585" t="str">
        <f t="shared" si="98"/>
        <v/>
      </c>
      <c r="T1457" s="586"/>
      <c r="U1457" s="587" t="str">
        <f t="shared" si="93"/>
        <v/>
      </c>
      <c r="V1457" s="648"/>
      <c r="W1457" s="746"/>
    </row>
    <row r="1458" spans="2:23" ht="13.5" customHeight="1" x14ac:dyDescent="0.25">
      <c r="B1458" s="401"/>
      <c r="D1458" s="416">
        <f t="shared" si="104"/>
        <v>1449</v>
      </c>
      <c r="E1458" s="534"/>
      <c r="F1458" s="534"/>
      <c r="G1458" s="534"/>
      <c r="H1458" s="479"/>
      <c r="I1458" s="479"/>
      <c r="J1458" s="479"/>
      <c r="K1458" s="474"/>
      <c r="L1458" s="899"/>
      <c r="M1458" s="272"/>
      <c r="N1458" s="826" t="str">
        <f t="shared" si="102"/>
        <v/>
      </c>
      <c r="O1458" s="458"/>
      <c r="P1458" s="534"/>
      <c r="Q1458" s="479"/>
      <c r="R1458" s="584"/>
      <c r="S1458" s="585" t="str">
        <f t="shared" si="98"/>
        <v/>
      </c>
      <c r="T1458" s="586"/>
      <c r="U1458" s="587" t="str">
        <f t="shared" si="93"/>
        <v/>
      </c>
      <c r="V1458" s="648"/>
      <c r="W1458" s="746"/>
    </row>
    <row r="1459" spans="2:23" ht="13.5" customHeight="1" x14ac:dyDescent="0.25">
      <c r="B1459" s="401"/>
      <c r="D1459" s="416">
        <f t="shared" si="104"/>
        <v>1450</v>
      </c>
      <c r="E1459" s="534"/>
      <c r="F1459" s="534"/>
      <c r="G1459" s="534"/>
      <c r="H1459" s="479"/>
      <c r="I1459" s="479"/>
      <c r="J1459" s="479"/>
      <c r="K1459" s="474"/>
      <c r="L1459" s="899"/>
      <c r="M1459" s="272"/>
      <c r="N1459" s="826" t="str">
        <f t="shared" si="102"/>
        <v/>
      </c>
      <c r="O1459" s="458"/>
      <c r="P1459" s="534"/>
      <c r="Q1459" s="479"/>
      <c r="R1459" s="584"/>
      <c r="S1459" s="585" t="str">
        <f t="shared" si="98"/>
        <v/>
      </c>
      <c r="T1459" s="586"/>
      <c r="U1459" s="587" t="str">
        <f t="shared" si="93"/>
        <v/>
      </c>
      <c r="V1459" s="648"/>
      <c r="W1459" s="746"/>
    </row>
    <row r="1460" spans="2:23" ht="13.5" customHeight="1" x14ac:dyDescent="0.25">
      <c r="B1460" s="401"/>
      <c r="D1460" s="416">
        <f t="shared" si="104"/>
        <v>1451</v>
      </c>
      <c r="E1460" s="534"/>
      <c r="F1460" s="534"/>
      <c r="G1460" s="534"/>
      <c r="H1460" s="479"/>
      <c r="I1460" s="479"/>
      <c r="J1460" s="479"/>
      <c r="K1460" s="474"/>
      <c r="L1460" s="899"/>
      <c r="M1460" s="272"/>
      <c r="N1460" s="826" t="str">
        <f t="shared" si="102"/>
        <v/>
      </c>
      <c r="O1460" s="458"/>
      <c r="P1460" s="903"/>
      <c r="Q1460" s="479"/>
      <c r="R1460" s="584"/>
      <c r="S1460" s="585" t="str">
        <f t="shared" si="98"/>
        <v/>
      </c>
      <c r="T1460" s="586"/>
      <c r="U1460" s="587" t="str">
        <f t="shared" si="93"/>
        <v/>
      </c>
      <c r="V1460" s="648"/>
      <c r="W1460" s="746"/>
    </row>
    <row r="1461" spans="2:23" ht="13.5" customHeight="1" x14ac:dyDescent="0.25">
      <c r="B1461" s="401"/>
      <c r="D1461" s="416">
        <f t="shared" si="104"/>
        <v>1452</v>
      </c>
      <c r="E1461" s="534"/>
      <c r="F1461" s="534"/>
      <c r="G1461" s="534"/>
      <c r="H1461" s="479"/>
      <c r="I1461" s="479"/>
      <c r="J1461" s="479"/>
      <c r="K1461" s="474"/>
      <c r="L1461" s="899"/>
      <c r="M1461" s="272"/>
      <c r="N1461" s="826" t="str">
        <f t="shared" si="102"/>
        <v/>
      </c>
      <c r="O1461" s="458"/>
      <c r="P1461" s="534"/>
      <c r="Q1461" s="479"/>
      <c r="R1461" s="584"/>
      <c r="S1461" s="585" t="str">
        <f t="shared" si="98"/>
        <v/>
      </c>
      <c r="T1461" s="586"/>
      <c r="U1461" s="587" t="str">
        <f t="shared" si="93"/>
        <v/>
      </c>
      <c r="V1461" s="648"/>
      <c r="W1461" s="746"/>
    </row>
    <row r="1462" spans="2:23" ht="13.5" customHeight="1" x14ac:dyDescent="0.25">
      <c r="B1462" s="401"/>
      <c r="D1462" s="416">
        <f t="shared" si="104"/>
        <v>1453</v>
      </c>
      <c r="E1462" s="534"/>
      <c r="F1462" s="534"/>
      <c r="G1462" s="534"/>
      <c r="H1462" s="479"/>
      <c r="I1462" s="479"/>
      <c r="J1462" s="479"/>
      <c r="K1462" s="474"/>
      <c r="L1462" s="899"/>
      <c r="M1462" s="272"/>
      <c r="N1462" s="826" t="str">
        <f t="shared" si="102"/>
        <v/>
      </c>
      <c r="O1462" s="458"/>
      <c r="P1462" s="534"/>
      <c r="Q1462" s="479"/>
      <c r="R1462" s="584"/>
      <c r="S1462" s="585" t="str">
        <f t="shared" si="98"/>
        <v/>
      </c>
      <c r="T1462" s="586"/>
      <c r="U1462" s="587" t="str">
        <f t="shared" si="93"/>
        <v/>
      </c>
      <c r="V1462" s="648"/>
      <c r="W1462" s="746"/>
    </row>
    <row r="1463" spans="2:23" ht="13.5" customHeight="1" x14ac:dyDescent="0.25">
      <c r="B1463" s="401"/>
      <c r="D1463" s="416">
        <f t="shared" si="104"/>
        <v>1454</v>
      </c>
      <c r="E1463" s="534"/>
      <c r="F1463" s="534"/>
      <c r="G1463" s="534"/>
      <c r="H1463" s="479"/>
      <c r="I1463" s="479"/>
      <c r="J1463" s="479"/>
      <c r="K1463" s="474"/>
      <c r="L1463" s="899"/>
      <c r="M1463" s="272"/>
      <c r="N1463" s="826" t="str">
        <f t="shared" si="102"/>
        <v/>
      </c>
      <c r="O1463" s="458"/>
      <c r="P1463" s="534"/>
      <c r="Q1463" s="479"/>
      <c r="R1463" s="584"/>
      <c r="S1463" s="585" t="str">
        <f t="shared" si="98"/>
        <v/>
      </c>
      <c r="T1463" s="586"/>
      <c r="U1463" s="587" t="str">
        <f t="shared" si="93"/>
        <v/>
      </c>
      <c r="V1463" s="648"/>
      <c r="W1463" s="746"/>
    </row>
    <row r="1464" spans="2:23" ht="13.5" customHeight="1" x14ac:dyDescent="0.25">
      <c r="B1464" s="401"/>
      <c r="D1464" s="416">
        <f t="shared" si="104"/>
        <v>1455</v>
      </c>
      <c r="E1464" s="534"/>
      <c r="F1464" s="534"/>
      <c r="G1464" s="534"/>
      <c r="H1464" s="479"/>
      <c r="I1464" s="479"/>
      <c r="J1464" s="479"/>
      <c r="K1464" s="474"/>
      <c r="L1464" s="899"/>
      <c r="M1464" s="272"/>
      <c r="N1464" s="826" t="str">
        <f t="shared" si="102"/>
        <v/>
      </c>
      <c r="O1464" s="458"/>
      <c r="P1464" s="534"/>
      <c r="Q1464" s="479"/>
      <c r="R1464" s="584"/>
      <c r="S1464" s="585" t="str">
        <f t="shared" si="98"/>
        <v/>
      </c>
      <c r="T1464" s="586"/>
      <c r="U1464" s="587" t="str">
        <f t="shared" si="93"/>
        <v/>
      </c>
      <c r="V1464" s="648"/>
      <c r="W1464" s="746"/>
    </row>
    <row r="1465" spans="2:23" ht="13.5" customHeight="1" x14ac:dyDescent="0.25">
      <c r="B1465" s="401"/>
      <c r="D1465" s="416">
        <f t="shared" si="104"/>
        <v>1456</v>
      </c>
      <c r="E1465" s="534"/>
      <c r="F1465" s="534"/>
      <c r="G1465" s="534"/>
      <c r="H1465" s="479"/>
      <c r="I1465" s="479"/>
      <c r="J1465" s="479"/>
      <c r="K1465" s="474"/>
      <c r="L1465" s="899"/>
      <c r="M1465" s="272"/>
      <c r="N1465" s="826" t="str">
        <f t="shared" si="102"/>
        <v/>
      </c>
      <c r="O1465" s="458"/>
      <c r="P1465" s="534"/>
      <c r="Q1465" s="479"/>
      <c r="R1465" s="584"/>
      <c r="S1465" s="585" t="str">
        <f t="shared" si="98"/>
        <v/>
      </c>
      <c r="T1465" s="586"/>
      <c r="U1465" s="587" t="str">
        <f t="shared" si="93"/>
        <v/>
      </c>
      <c r="V1465" s="648"/>
      <c r="W1465" s="746"/>
    </row>
    <row r="1466" spans="2:23" ht="13.5" customHeight="1" x14ac:dyDescent="0.25">
      <c r="B1466" s="401"/>
      <c r="D1466" s="416">
        <f t="shared" si="104"/>
        <v>1457</v>
      </c>
      <c r="E1466" s="534"/>
      <c r="F1466" s="534"/>
      <c r="G1466" s="534"/>
      <c r="H1466" s="479"/>
      <c r="I1466" s="479"/>
      <c r="J1466" s="479"/>
      <c r="K1466" s="474"/>
      <c r="L1466" s="899"/>
      <c r="M1466" s="272"/>
      <c r="N1466" s="826" t="str">
        <f t="shared" si="102"/>
        <v/>
      </c>
      <c r="O1466" s="458"/>
      <c r="P1466" s="534"/>
      <c r="Q1466" s="479"/>
      <c r="R1466" s="584"/>
      <c r="S1466" s="585" t="str">
        <f t="shared" si="98"/>
        <v/>
      </c>
      <c r="T1466" s="586"/>
      <c r="U1466" s="587" t="str">
        <f t="shared" si="93"/>
        <v/>
      </c>
      <c r="V1466" s="648"/>
      <c r="W1466" s="746"/>
    </row>
    <row r="1467" spans="2:23" ht="13.5" customHeight="1" x14ac:dyDescent="0.25">
      <c r="B1467" s="401"/>
      <c r="D1467" s="416">
        <f t="shared" si="104"/>
        <v>1458</v>
      </c>
      <c r="E1467" s="534"/>
      <c r="F1467" s="534"/>
      <c r="G1467" s="534"/>
      <c r="H1467" s="479"/>
      <c r="I1467" s="479"/>
      <c r="J1467" s="479"/>
      <c r="K1467" s="474"/>
      <c r="L1467" s="899"/>
      <c r="M1467" s="272"/>
      <c r="N1467" s="826" t="str">
        <f t="shared" si="102"/>
        <v/>
      </c>
      <c r="O1467" s="458"/>
      <c r="P1467" s="534"/>
      <c r="Q1467" s="479"/>
      <c r="R1467" s="584"/>
      <c r="S1467" s="585" t="str">
        <f t="shared" si="98"/>
        <v/>
      </c>
      <c r="T1467" s="586"/>
      <c r="U1467" s="587" t="str">
        <f t="shared" si="93"/>
        <v/>
      </c>
      <c r="V1467" s="648"/>
      <c r="W1467" s="746"/>
    </row>
    <row r="1468" spans="2:23" ht="13.5" customHeight="1" x14ac:dyDescent="0.25">
      <c r="B1468" s="401"/>
      <c r="D1468" s="416">
        <f t="shared" si="104"/>
        <v>1459</v>
      </c>
      <c r="E1468" s="534"/>
      <c r="F1468" s="534"/>
      <c r="G1468" s="534"/>
      <c r="H1468" s="479"/>
      <c r="I1468" s="479"/>
      <c r="J1468" s="479"/>
      <c r="K1468" s="474"/>
      <c r="L1468" s="899"/>
      <c r="M1468" s="272"/>
      <c r="N1468" s="826" t="str">
        <f t="shared" si="102"/>
        <v/>
      </c>
      <c r="O1468" s="458"/>
      <c r="P1468" s="534"/>
      <c r="Q1468" s="479"/>
      <c r="R1468" s="584"/>
      <c r="S1468" s="585" t="str">
        <f t="shared" si="98"/>
        <v/>
      </c>
      <c r="T1468" s="586"/>
      <c r="U1468" s="587" t="str">
        <f t="shared" si="93"/>
        <v/>
      </c>
      <c r="V1468" s="648"/>
      <c r="W1468" s="746"/>
    </row>
    <row r="1469" spans="2:23" ht="13.5" customHeight="1" x14ac:dyDescent="0.25">
      <c r="B1469" s="401"/>
      <c r="D1469" s="416">
        <f t="shared" si="104"/>
        <v>1460</v>
      </c>
      <c r="E1469" s="534"/>
      <c r="F1469" s="534"/>
      <c r="G1469" s="534"/>
      <c r="H1469" s="479"/>
      <c r="I1469" s="479"/>
      <c r="J1469" s="479"/>
      <c r="K1469" s="474"/>
      <c r="L1469" s="899"/>
      <c r="M1469" s="272"/>
      <c r="N1469" s="826" t="str">
        <f t="shared" si="102"/>
        <v/>
      </c>
      <c r="O1469" s="458"/>
      <c r="P1469" s="534"/>
      <c r="Q1469" s="479"/>
      <c r="R1469" s="584"/>
      <c r="S1469" s="585" t="str">
        <f t="shared" si="98"/>
        <v/>
      </c>
      <c r="T1469" s="586"/>
      <c r="U1469" s="587" t="str">
        <f t="shared" si="93"/>
        <v/>
      </c>
      <c r="V1469" s="648"/>
      <c r="W1469" s="746"/>
    </row>
    <row r="1470" spans="2:23" ht="13.5" customHeight="1" x14ac:dyDescent="0.25">
      <c r="B1470" s="401"/>
      <c r="D1470" s="416">
        <f t="shared" si="104"/>
        <v>1461</v>
      </c>
      <c r="E1470" s="534"/>
      <c r="F1470" s="534"/>
      <c r="G1470" s="534"/>
      <c r="H1470" s="479"/>
      <c r="I1470" s="479"/>
      <c r="J1470" s="479"/>
      <c r="K1470" s="474"/>
      <c r="L1470" s="899"/>
      <c r="M1470" s="272"/>
      <c r="N1470" s="826" t="str">
        <f t="shared" si="102"/>
        <v/>
      </c>
      <c r="O1470" s="458"/>
      <c r="P1470" s="534"/>
      <c r="Q1470" s="479"/>
      <c r="R1470" s="584"/>
      <c r="S1470" s="585" t="str">
        <f t="shared" si="98"/>
        <v/>
      </c>
      <c r="T1470" s="586"/>
      <c r="U1470" s="587" t="str">
        <f t="shared" si="93"/>
        <v/>
      </c>
      <c r="V1470" s="648"/>
      <c r="W1470" s="746"/>
    </row>
    <row r="1471" spans="2:23" ht="13.5" customHeight="1" x14ac:dyDescent="0.25">
      <c r="B1471" s="401"/>
      <c r="D1471" s="416">
        <f t="shared" si="104"/>
        <v>1462</v>
      </c>
      <c r="E1471" s="534"/>
      <c r="F1471" s="534"/>
      <c r="G1471" s="534"/>
      <c r="H1471" s="479"/>
      <c r="I1471" s="479"/>
      <c r="J1471" s="479"/>
      <c r="K1471" s="474"/>
      <c r="L1471" s="899"/>
      <c r="M1471" s="272"/>
      <c r="N1471" s="826" t="str">
        <f t="shared" si="102"/>
        <v/>
      </c>
      <c r="O1471" s="458"/>
      <c r="P1471" s="534"/>
      <c r="Q1471" s="479"/>
      <c r="R1471" s="584"/>
      <c r="S1471" s="585" t="str">
        <f t="shared" si="98"/>
        <v/>
      </c>
      <c r="T1471" s="586"/>
      <c r="U1471" s="587" t="str">
        <f t="shared" si="93"/>
        <v/>
      </c>
      <c r="V1471" s="648"/>
      <c r="W1471" s="746"/>
    </row>
    <row r="1472" spans="2:23" ht="13.5" customHeight="1" x14ac:dyDescent="0.25">
      <c r="B1472" s="401"/>
      <c r="D1472" s="416">
        <f t="shared" si="104"/>
        <v>1463</v>
      </c>
      <c r="E1472" s="534"/>
      <c r="F1472" s="534"/>
      <c r="G1472" s="534"/>
      <c r="H1472" s="479"/>
      <c r="I1472" s="479"/>
      <c r="J1472" s="479"/>
      <c r="K1472" s="474"/>
      <c r="L1472" s="899"/>
      <c r="M1472" s="272"/>
      <c r="N1472" s="826" t="str">
        <f t="shared" si="102"/>
        <v/>
      </c>
      <c r="O1472" s="458"/>
      <c r="P1472" s="534"/>
      <c r="Q1472" s="479"/>
      <c r="R1472" s="584"/>
      <c r="S1472" s="585" t="str">
        <f t="shared" si="98"/>
        <v/>
      </c>
      <c r="T1472" s="586"/>
      <c r="U1472" s="587" t="str">
        <f t="shared" si="93"/>
        <v/>
      </c>
      <c r="V1472" s="648"/>
      <c r="W1472" s="746"/>
    </row>
    <row r="1473" spans="2:38" ht="13.5" customHeight="1" x14ac:dyDescent="0.25">
      <c r="B1473" s="401"/>
      <c r="D1473" s="416">
        <f t="shared" si="104"/>
        <v>1464</v>
      </c>
      <c r="E1473" s="534"/>
      <c r="F1473" s="534"/>
      <c r="G1473" s="534"/>
      <c r="H1473" s="479"/>
      <c r="I1473" s="479"/>
      <c r="J1473" s="479"/>
      <c r="K1473" s="474"/>
      <c r="L1473" s="899"/>
      <c r="M1473" s="272"/>
      <c r="N1473" s="826" t="str">
        <f t="shared" si="102"/>
        <v/>
      </c>
      <c r="O1473" s="458"/>
      <c r="P1473" s="534"/>
      <c r="Q1473" s="479"/>
      <c r="R1473" s="584"/>
      <c r="S1473" s="585" t="str">
        <f t="shared" si="98"/>
        <v/>
      </c>
      <c r="T1473" s="586"/>
      <c r="U1473" s="587" t="str">
        <f t="shared" si="93"/>
        <v/>
      </c>
      <c r="V1473" s="648"/>
      <c r="W1473" s="746"/>
    </row>
    <row r="1474" spans="2:38" ht="13.5" customHeight="1" x14ac:dyDescent="0.25">
      <c r="B1474" s="401"/>
      <c r="D1474" s="416">
        <f t="shared" si="104"/>
        <v>1465</v>
      </c>
      <c r="E1474" s="534"/>
      <c r="F1474" s="534"/>
      <c r="G1474" s="534"/>
      <c r="H1474" s="479"/>
      <c r="I1474" s="479"/>
      <c r="J1474" s="479"/>
      <c r="K1474" s="474"/>
      <c r="L1474" s="899"/>
      <c r="M1474" s="272"/>
      <c r="N1474" s="826" t="str">
        <f t="shared" si="102"/>
        <v/>
      </c>
      <c r="O1474" s="458"/>
      <c r="P1474" s="534"/>
      <c r="Q1474" s="479"/>
      <c r="R1474" s="584"/>
      <c r="S1474" s="585" t="str">
        <f t="shared" si="98"/>
        <v/>
      </c>
      <c r="T1474" s="586"/>
      <c r="U1474" s="587" t="str">
        <f t="shared" si="93"/>
        <v/>
      </c>
      <c r="V1474" s="648"/>
      <c r="W1474" s="746"/>
    </row>
    <row r="1475" spans="2:38" ht="13.5" customHeight="1" x14ac:dyDescent="0.25">
      <c r="B1475" s="401"/>
      <c r="D1475" s="416">
        <f t="shared" si="104"/>
        <v>1466</v>
      </c>
      <c r="E1475" s="534"/>
      <c r="F1475" s="534"/>
      <c r="G1475" s="534"/>
      <c r="H1475" s="479"/>
      <c r="I1475" s="479"/>
      <c r="J1475" s="479"/>
      <c r="K1475" s="474"/>
      <c r="L1475" s="899"/>
      <c r="M1475" s="272"/>
      <c r="N1475" s="826" t="str">
        <f t="shared" si="102"/>
        <v/>
      </c>
      <c r="O1475" s="458"/>
      <c r="P1475" s="534"/>
      <c r="Q1475" s="479"/>
      <c r="R1475" s="584"/>
      <c r="S1475" s="585" t="str">
        <f t="shared" si="98"/>
        <v/>
      </c>
      <c r="T1475" s="586"/>
      <c r="U1475" s="587" t="str">
        <f t="shared" si="93"/>
        <v/>
      </c>
      <c r="V1475" s="648"/>
      <c r="W1475" s="746"/>
    </row>
    <row r="1476" spans="2:38" ht="13.5" customHeight="1" x14ac:dyDescent="0.25">
      <c r="B1476" s="401"/>
      <c r="D1476" s="416">
        <f t="shared" si="104"/>
        <v>1467</v>
      </c>
      <c r="E1476" s="534"/>
      <c r="F1476" s="534"/>
      <c r="G1476" s="534"/>
      <c r="H1476" s="479"/>
      <c r="I1476" s="479"/>
      <c r="J1476" s="479"/>
      <c r="K1476" s="474"/>
      <c r="L1476" s="899"/>
      <c r="M1476" s="272"/>
      <c r="N1476" s="826" t="str">
        <f t="shared" si="102"/>
        <v/>
      </c>
      <c r="O1476" s="458"/>
      <c r="P1476" s="534"/>
      <c r="Q1476" s="479"/>
      <c r="R1476" s="584"/>
      <c r="S1476" s="585" t="str">
        <f t="shared" si="98"/>
        <v/>
      </c>
      <c r="T1476" s="586"/>
      <c r="U1476" s="587" t="str">
        <f t="shared" si="93"/>
        <v/>
      </c>
      <c r="V1476" s="648"/>
      <c r="W1476" s="746"/>
    </row>
    <row r="1477" spans="2:38" ht="13.5" customHeight="1" x14ac:dyDescent="0.25">
      <c r="B1477" s="401"/>
      <c r="D1477" s="416">
        <f t="shared" si="104"/>
        <v>1468</v>
      </c>
      <c r="E1477" s="534"/>
      <c r="F1477" s="534"/>
      <c r="G1477" s="534"/>
      <c r="H1477" s="479"/>
      <c r="I1477" s="479"/>
      <c r="J1477" s="479"/>
      <c r="K1477" s="474"/>
      <c r="L1477" s="899"/>
      <c r="M1477" s="272"/>
      <c r="N1477" s="826" t="str">
        <f t="shared" si="102"/>
        <v/>
      </c>
      <c r="O1477" s="458"/>
      <c r="P1477" s="534"/>
      <c r="Q1477" s="479"/>
      <c r="R1477" s="584"/>
      <c r="S1477" s="585" t="str">
        <f t="shared" si="98"/>
        <v/>
      </c>
      <c r="T1477" s="586"/>
      <c r="U1477" s="587" t="str">
        <f t="shared" si="93"/>
        <v/>
      </c>
      <c r="V1477" s="648"/>
      <c r="W1477" s="746"/>
    </row>
    <row r="1478" spans="2:38" ht="13.5" customHeight="1" x14ac:dyDescent="0.25">
      <c r="B1478" s="401"/>
      <c r="D1478" s="416">
        <f t="shared" si="104"/>
        <v>1469</v>
      </c>
      <c r="E1478" s="534"/>
      <c r="F1478" s="534"/>
      <c r="G1478" s="534"/>
      <c r="H1478" s="479"/>
      <c r="I1478" s="479"/>
      <c r="J1478" s="479"/>
      <c r="K1478" s="474"/>
      <c r="L1478" s="899"/>
      <c r="M1478" s="272"/>
      <c r="N1478" s="826" t="str">
        <f t="shared" si="102"/>
        <v/>
      </c>
      <c r="O1478" s="458"/>
      <c r="P1478" s="534"/>
      <c r="Q1478" s="479"/>
      <c r="R1478" s="584"/>
      <c r="S1478" s="585" t="str">
        <f t="shared" si="98"/>
        <v/>
      </c>
      <c r="T1478" s="586"/>
      <c r="U1478" s="587" t="str">
        <f t="shared" si="93"/>
        <v/>
      </c>
      <c r="V1478" s="648"/>
      <c r="W1478" s="746"/>
    </row>
    <row r="1479" spans="2:38" ht="13.5" customHeight="1" x14ac:dyDescent="0.25">
      <c r="B1479" s="401"/>
      <c r="D1479" s="416">
        <f t="shared" si="104"/>
        <v>1470</v>
      </c>
      <c r="E1479" s="534"/>
      <c r="F1479" s="534"/>
      <c r="G1479" s="534"/>
      <c r="H1479" s="479"/>
      <c r="I1479" s="479"/>
      <c r="J1479" s="479"/>
      <c r="K1479" s="474"/>
      <c r="L1479" s="899"/>
      <c r="M1479" s="272"/>
      <c r="N1479" s="826" t="str">
        <f t="shared" si="102"/>
        <v/>
      </c>
      <c r="O1479" s="458"/>
      <c r="P1479" s="534"/>
      <c r="Q1479" s="479"/>
      <c r="R1479" s="584"/>
      <c r="S1479" s="585" t="str">
        <f t="shared" si="98"/>
        <v/>
      </c>
      <c r="T1479" s="586"/>
      <c r="U1479" s="587" t="str">
        <f t="shared" si="93"/>
        <v/>
      </c>
      <c r="V1479" s="648"/>
      <c r="W1479" s="746"/>
    </row>
    <row r="1480" spans="2:38" ht="13.5" customHeight="1" x14ac:dyDescent="0.25">
      <c r="B1480" s="401"/>
      <c r="D1480" s="416">
        <f>D1479+1</f>
        <v>1471</v>
      </c>
      <c r="E1480" s="534"/>
      <c r="F1480" s="534"/>
      <c r="G1480" s="534"/>
      <c r="H1480" s="479"/>
      <c r="I1480" s="479"/>
      <c r="J1480" s="479"/>
      <c r="K1480" s="474"/>
      <c r="L1480" s="899"/>
      <c r="M1480" s="272"/>
      <c r="N1480" s="826" t="str">
        <f t="shared" si="102"/>
        <v/>
      </c>
      <c r="O1480" s="458"/>
      <c r="P1480" s="534"/>
      <c r="Q1480" s="479"/>
      <c r="R1480" s="584"/>
      <c r="S1480" s="585" t="str">
        <f t="shared" si="98"/>
        <v/>
      </c>
      <c r="T1480" s="586"/>
      <c r="U1480" s="587" t="str">
        <f t="shared" si="93"/>
        <v/>
      </c>
      <c r="V1480" s="648"/>
      <c r="W1480" s="746"/>
      <c r="AL1480" s="562"/>
    </row>
    <row r="1481" spans="2:38" ht="13.5" customHeight="1" x14ac:dyDescent="0.25">
      <c r="B1481" s="401"/>
      <c r="D1481" s="416">
        <f t="shared" ref="D1481:D1509" si="105">D1480+1</f>
        <v>1472</v>
      </c>
      <c r="E1481" s="534"/>
      <c r="F1481" s="534"/>
      <c r="G1481" s="534"/>
      <c r="H1481" s="479"/>
      <c r="I1481" s="479"/>
      <c r="J1481" s="479"/>
      <c r="K1481" s="474"/>
      <c r="L1481" s="899"/>
      <c r="M1481" s="272"/>
      <c r="N1481" s="826" t="str">
        <f t="shared" si="102"/>
        <v/>
      </c>
      <c r="O1481" s="458"/>
      <c r="P1481" s="534"/>
      <c r="Q1481" s="479"/>
      <c r="R1481" s="584"/>
      <c r="S1481" s="585" t="str">
        <f t="shared" si="98"/>
        <v/>
      </c>
      <c r="T1481" s="586"/>
      <c r="U1481" s="587" t="str">
        <f t="shared" si="93"/>
        <v/>
      </c>
      <c r="V1481" s="648"/>
      <c r="W1481" s="746"/>
    </row>
    <row r="1482" spans="2:38" ht="13.5" customHeight="1" x14ac:dyDescent="0.25">
      <c r="B1482" s="401"/>
      <c r="D1482" s="416">
        <f t="shared" si="105"/>
        <v>1473</v>
      </c>
      <c r="E1482" s="534"/>
      <c r="F1482" s="534"/>
      <c r="G1482" s="534"/>
      <c r="H1482" s="479"/>
      <c r="I1482" s="479"/>
      <c r="J1482" s="479"/>
      <c r="K1482" s="474"/>
      <c r="L1482" s="899"/>
      <c r="M1482" s="272"/>
      <c r="N1482" s="826" t="str">
        <f t="shared" si="102"/>
        <v/>
      </c>
      <c r="O1482" s="458"/>
      <c r="P1482" s="534"/>
      <c r="Q1482" s="479"/>
      <c r="R1482" s="584"/>
      <c r="S1482" s="585" t="str">
        <f t="shared" si="98"/>
        <v/>
      </c>
      <c r="T1482" s="586"/>
      <c r="U1482" s="587" t="str">
        <f t="shared" si="93"/>
        <v/>
      </c>
      <c r="V1482" s="648"/>
      <c r="W1482" s="746"/>
    </row>
    <row r="1483" spans="2:38" ht="13.5" customHeight="1" x14ac:dyDescent="0.25">
      <c r="B1483" s="401"/>
      <c r="D1483" s="416">
        <f t="shared" si="105"/>
        <v>1474</v>
      </c>
      <c r="E1483" s="534"/>
      <c r="F1483" s="534"/>
      <c r="G1483" s="534"/>
      <c r="H1483" s="479"/>
      <c r="I1483" s="479"/>
      <c r="J1483" s="479"/>
      <c r="K1483" s="474"/>
      <c r="L1483" s="899"/>
      <c r="M1483" s="272"/>
      <c r="N1483" s="826" t="str">
        <f t="shared" ref="N1483:N1546" si="106">IF(M1483="","",IF(HLOOKUP(M1483,$AA$4:$AO$6,$Z$6+1,FALSE)&lt;0.8,0,HLOOKUP(M1483,$AA$4:$AO$6,$Z$6+1,FALSE)))</f>
        <v/>
      </c>
      <c r="O1483" s="458"/>
      <c r="P1483" s="534"/>
      <c r="Q1483" s="479"/>
      <c r="R1483" s="584"/>
      <c r="S1483" s="585" t="str">
        <f t="shared" si="98"/>
        <v/>
      </c>
      <c r="T1483" s="586"/>
      <c r="U1483" s="587" t="str">
        <f t="shared" si="93"/>
        <v/>
      </c>
      <c r="V1483" s="648"/>
      <c r="W1483" s="746"/>
    </row>
    <row r="1484" spans="2:38" ht="13.5" customHeight="1" x14ac:dyDescent="0.25">
      <c r="B1484" s="401"/>
      <c r="D1484" s="416">
        <f t="shared" si="105"/>
        <v>1475</v>
      </c>
      <c r="E1484" s="534"/>
      <c r="F1484" s="534"/>
      <c r="G1484" s="534"/>
      <c r="H1484" s="479"/>
      <c r="I1484" s="479"/>
      <c r="J1484" s="479"/>
      <c r="K1484" s="474"/>
      <c r="L1484" s="899"/>
      <c r="M1484" s="272"/>
      <c r="N1484" s="826" t="str">
        <f t="shared" si="106"/>
        <v/>
      </c>
      <c r="O1484" s="458"/>
      <c r="P1484" s="534"/>
      <c r="Q1484" s="479"/>
      <c r="R1484" s="584"/>
      <c r="S1484" s="585" t="str">
        <f t="shared" si="98"/>
        <v/>
      </c>
      <c r="T1484" s="586"/>
      <c r="U1484" s="587" t="str">
        <f t="shared" si="93"/>
        <v/>
      </c>
      <c r="V1484" s="648"/>
      <c r="W1484" s="746"/>
    </row>
    <row r="1485" spans="2:38" ht="13.5" customHeight="1" x14ac:dyDescent="0.25">
      <c r="B1485" s="401"/>
      <c r="D1485" s="416">
        <f t="shared" si="105"/>
        <v>1476</v>
      </c>
      <c r="E1485" s="534"/>
      <c r="F1485" s="534"/>
      <c r="G1485" s="534"/>
      <c r="H1485" s="479"/>
      <c r="I1485" s="479"/>
      <c r="J1485" s="479"/>
      <c r="K1485" s="474"/>
      <c r="L1485" s="899"/>
      <c r="M1485" s="272"/>
      <c r="N1485" s="826" t="str">
        <f t="shared" si="106"/>
        <v/>
      </c>
      <c r="O1485" s="458"/>
      <c r="P1485" s="534"/>
      <c r="Q1485" s="479"/>
      <c r="R1485" s="584"/>
      <c r="S1485" s="585" t="str">
        <f t="shared" si="98"/>
        <v/>
      </c>
      <c r="T1485" s="586"/>
      <c r="U1485" s="587" t="str">
        <f t="shared" si="93"/>
        <v/>
      </c>
      <c r="V1485" s="648"/>
      <c r="W1485" s="746"/>
    </row>
    <row r="1486" spans="2:38" ht="13.5" customHeight="1" x14ac:dyDescent="0.25">
      <c r="B1486" s="401"/>
      <c r="D1486" s="416">
        <f t="shared" si="105"/>
        <v>1477</v>
      </c>
      <c r="E1486" s="534"/>
      <c r="F1486" s="534"/>
      <c r="G1486" s="534"/>
      <c r="H1486" s="479"/>
      <c r="I1486" s="479"/>
      <c r="J1486" s="479"/>
      <c r="K1486" s="474"/>
      <c r="L1486" s="899"/>
      <c r="M1486" s="272"/>
      <c r="N1486" s="826" t="str">
        <f t="shared" si="106"/>
        <v/>
      </c>
      <c r="O1486" s="458"/>
      <c r="P1486" s="534"/>
      <c r="Q1486" s="479"/>
      <c r="R1486" s="584"/>
      <c r="S1486" s="585" t="str">
        <f t="shared" si="98"/>
        <v/>
      </c>
      <c r="T1486" s="586"/>
      <c r="U1486" s="587" t="str">
        <f t="shared" si="93"/>
        <v/>
      </c>
      <c r="V1486" s="648"/>
      <c r="W1486" s="746"/>
    </row>
    <row r="1487" spans="2:38" ht="13.5" customHeight="1" x14ac:dyDescent="0.25">
      <c r="B1487" s="401"/>
      <c r="D1487" s="416">
        <f t="shared" si="105"/>
        <v>1478</v>
      </c>
      <c r="E1487" s="534"/>
      <c r="F1487" s="534"/>
      <c r="G1487" s="534"/>
      <c r="H1487" s="479"/>
      <c r="I1487" s="479"/>
      <c r="J1487" s="479"/>
      <c r="K1487" s="474"/>
      <c r="L1487" s="899"/>
      <c r="M1487" s="272"/>
      <c r="N1487" s="826" t="str">
        <f t="shared" si="106"/>
        <v/>
      </c>
      <c r="O1487" s="458"/>
      <c r="P1487" s="534"/>
      <c r="Q1487" s="479"/>
      <c r="R1487" s="584"/>
      <c r="S1487" s="585" t="str">
        <f t="shared" si="98"/>
        <v/>
      </c>
      <c r="T1487" s="586"/>
      <c r="U1487" s="587" t="str">
        <f t="shared" si="93"/>
        <v/>
      </c>
      <c r="V1487" s="648"/>
      <c r="W1487" s="746"/>
    </row>
    <row r="1488" spans="2:38" ht="13.5" customHeight="1" x14ac:dyDescent="0.25">
      <c r="B1488" s="401"/>
      <c r="D1488" s="416">
        <f t="shared" si="105"/>
        <v>1479</v>
      </c>
      <c r="E1488" s="534"/>
      <c r="F1488" s="534"/>
      <c r="G1488" s="534"/>
      <c r="H1488" s="479"/>
      <c r="I1488" s="479"/>
      <c r="J1488" s="479"/>
      <c r="K1488" s="474"/>
      <c r="L1488" s="899"/>
      <c r="M1488" s="272"/>
      <c r="N1488" s="826" t="str">
        <f t="shared" si="106"/>
        <v/>
      </c>
      <c r="O1488" s="458"/>
      <c r="P1488" s="534"/>
      <c r="Q1488" s="479"/>
      <c r="R1488" s="584"/>
      <c r="S1488" s="585" t="str">
        <f t="shared" si="98"/>
        <v/>
      </c>
      <c r="T1488" s="586"/>
      <c r="U1488" s="587" t="str">
        <f t="shared" si="93"/>
        <v/>
      </c>
      <c r="V1488" s="648"/>
      <c r="W1488" s="746"/>
    </row>
    <row r="1489" spans="2:23" ht="13.5" customHeight="1" x14ac:dyDescent="0.25">
      <c r="B1489" s="401"/>
      <c r="D1489" s="416">
        <f t="shared" si="105"/>
        <v>1480</v>
      </c>
      <c r="E1489" s="534"/>
      <c r="F1489" s="534"/>
      <c r="G1489" s="534"/>
      <c r="H1489" s="479"/>
      <c r="I1489" s="479"/>
      <c r="J1489" s="479"/>
      <c r="K1489" s="474"/>
      <c r="L1489" s="899"/>
      <c r="M1489" s="272"/>
      <c r="N1489" s="826" t="str">
        <f t="shared" si="106"/>
        <v/>
      </c>
      <c r="O1489" s="458"/>
      <c r="P1489" s="534"/>
      <c r="Q1489" s="479"/>
      <c r="R1489" s="584"/>
      <c r="S1489" s="585" t="str">
        <f t="shared" si="98"/>
        <v/>
      </c>
      <c r="T1489" s="586"/>
      <c r="U1489" s="587" t="str">
        <f t="shared" si="93"/>
        <v/>
      </c>
      <c r="V1489" s="648"/>
      <c r="W1489" s="746"/>
    </row>
    <row r="1490" spans="2:23" ht="13.5" customHeight="1" x14ac:dyDescent="0.25">
      <c r="B1490" s="401"/>
      <c r="D1490" s="416">
        <f t="shared" si="105"/>
        <v>1481</v>
      </c>
      <c r="E1490" s="534"/>
      <c r="F1490" s="534"/>
      <c r="G1490" s="534"/>
      <c r="H1490" s="479"/>
      <c r="I1490" s="479"/>
      <c r="J1490" s="479"/>
      <c r="K1490" s="474"/>
      <c r="L1490" s="899"/>
      <c r="M1490" s="272"/>
      <c r="N1490" s="826" t="str">
        <f t="shared" si="106"/>
        <v/>
      </c>
      <c r="O1490" s="458"/>
      <c r="P1490" s="903"/>
      <c r="Q1490" s="479"/>
      <c r="R1490" s="584"/>
      <c r="S1490" s="585" t="str">
        <f t="shared" si="98"/>
        <v/>
      </c>
      <c r="T1490" s="586"/>
      <c r="U1490" s="587" t="str">
        <f t="shared" si="93"/>
        <v/>
      </c>
      <c r="V1490" s="648"/>
      <c r="W1490" s="746"/>
    </row>
    <row r="1491" spans="2:23" ht="13.5" customHeight="1" x14ac:dyDescent="0.25">
      <c r="B1491" s="401"/>
      <c r="D1491" s="416">
        <f t="shared" si="105"/>
        <v>1482</v>
      </c>
      <c r="E1491" s="534"/>
      <c r="F1491" s="534"/>
      <c r="G1491" s="534"/>
      <c r="H1491" s="479"/>
      <c r="I1491" s="479"/>
      <c r="J1491" s="479"/>
      <c r="K1491" s="474"/>
      <c r="L1491" s="899"/>
      <c r="M1491" s="272"/>
      <c r="N1491" s="826" t="str">
        <f t="shared" si="106"/>
        <v/>
      </c>
      <c r="O1491" s="458"/>
      <c r="P1491" s="534"/>
      <c r="Q1491" s="479"/>
      <c r="R1491" s="584"/>
      <c r="S1491" s="585" t="str">
        <f t="shared" si="98"/>
        <v/>
      </c>
      <c r="T1491" s="586"/>
      <c r="U1491" s="587" t="str">
        <f t="shared" si="93"/>
        <v/>
      </c>
      <c r="V1491" s="648"/>
      <c r="W1491" s="746"/>
    </row>
    <row r="1492" spans="2:23" ht="13.5" customHeight="1" x14ac:dyDescent="0.25">
      <c r="B1492" s="401"/>
      <c r="D1492" s="416">
        <f t="shared" si="105"/>
        <v>1483</v>
      </c>
      <c r="E1492" s="534"/>
      <c r="F1492" s="534"/>
      <c r="G1492" s="534"/>
      <c r="H1492" s="479"/>
      <c r="I1492" s="479"/>
      <c r="J1492" s="479"/>
      <c r="K1492" s="474"/>
      <c r="L1492" s="899"/>
      <c r="M1492" s="272"/>
      <c r="N1492" s="826" t="str">
        <f t="shared" si="106"/>
        <v/>
      </c>
      <c r="O1492" s="458"/>
      <c r="P1492" s="534"/>
      <c r="Q1492" s="479"/>
      <c r="R1492" s="584"/>
      <c r="S1492" s="585" t="str">
        <f t="shared" si="98"/>
        <v/>
      </c>
      <c r="T1492" s="586"/>
      <c r="U1492" s="587" t="str">
        <f t="shared" si="93"/>
        <v/>
      </c>
      <c r="V1492" s="648"/>
      <c r="W1492" s="746"/>
    </row>
    <row r="1493" spans="2:23" ht="13.5" customHeight="1" x14ac:dyDescent="0.25">
      <c r="B1493" s="401"/>
      <c r="D1493" s="416">
        <f t="shared" si="105"/>
        <v>1484</v>
      </c>
      <c r="E1493" s="534"/>
      <c r="F1493" s="534"/>
      <c r="G1493" s="534"/>
      <c r="H1493" s="479"/>
      <c r="I1493" s="479"/>
      <c r="J1493" s="479"/>
      <c r="K1493" s="474"/>
      <c r="L1493" s="899"/>
      <c r="M1493" s="272"/>
      <c r="N1493" s="826" t="str">
        <f t="shared" si="106"/>
        <v/>
      </c>
      <c r="O1493" s="458"/>
      <c r="P1493" s="534"/>
      <c r="Q1493" s="479"/>
      <c r="R1493" s="584"/>
      <c r="S1493" s="585" t="str">
        <f t="shared" si="98"/>
        <v/>
      </c>
      <c r="T1493" s="586"/>
      <c r="U1493" s="587" t="str">
        <f t="shared" si="93"/>
        <v/>
      </c>
      <c r="V1493" s="648"/>
      <c r="W1493" s="746"/>
    </row>
    <row r="1494" spans="2:23" ht="13.5" customHeight="1" x14ac:dyDescent="0.25">
      <c r="B1494" s="401"/>
      <c r="D1494" s="416">
        <f t="shared" si="105"/>
        <v>1485</v>
      </c>
      <c r="E1494" s="534"/>
      <c r="F1494" s="534"/>
      <c r="G1494" s="534"/>
      <c r="H1494" s="479"/>
      <c r="I1494" s="479"/>
      <c r="J1494" s="479"/>
      <c r="K1494" s="474"/>
      <c r="L1494" s="899"/>
      <c r="M1494" s="272"/>
      <c r="N1494" s="826" t="str">
        <f t="shared" si="106"/>
        <v/>
      </c>
      <c r="O1494" s="458"/>
      <c r="P1494" s="534"/>
      <c r="Q1494" s="479"/>
      <c r="R1494" s="584"/>
      <c r="S1494" s="585" t="str">
        <f t="shared" si="98"/>
        <v/>
      </c>
      <c r="T1494" s="586"/>
      <c r="U1494" s="587" t="str">
        <f t="shared" si="93"/>
        <v/>
      </c>
      <c r="V1494" s="648"/>
      <c r="W1494" s="746"/>
    </row>
    <row r="1495" spans="2:23" ht="13.5" customHeight="1" x14ac:dyDescent="0.25">
      <c r="B1495" s="401"/>
      <c r="D1495" s="416">
        <f t="shared" si="105"/>
        <v>1486</v>
      </c>
      <c r="E1495" s="534"/>
      <c r="F1495" s="534"/>
      <c r="G1495" s="534"/>
      <c r="H1495" s="479"/>
      <c r="I1495" s="479"/>
      <c r="J1495" s="479"/>
      <c r="K1495" s="474"/>
      <c r="L1495" s="899"/>
      <c r="M1495" s="272"/>
      <c r="N1495" s="826" t="str">
        <f t="shared" si="106"/>
        <v/>
      </c>
      <c r="O1495" s="458"/>
      <c r="P1495" s="534"/>
      <c r="Q1495" s="479"/>
      <c r="R1495" s="584"/>
      <c r="S1495" s="585" t="str">
        <f t="shared" ref="S1495:S1674" si="107">IF(OR(M1495="",K1495=""),"",J1495*K1495/1000000*Q1495*R1495)</f>
        <v/>
      </c>
      <c r="T1495" s="586"/>
      <c r="U1495" s="587" t="str">
        <f t="shared" si="93"/>
        <v/>
      </c>
      <c r="V1495" s="648"/>
      <c r="W1495" s="746"/>
    </row>
    <row r="1496" spans="2:23" ht="13.5" customHeight="1" x14ac:dyDescent="0.25">
      <c r="B1496" s="401"/>
      <c r="D1496" s="416">
        <f t="shared" si="105"/>
        <v>1487</v>
      </c>
      <c r="E1496" s="534"/>
      <c r="F1496" s="534"/>
      <c r="G1496" s="534"/>
      <c r="H1496" s="479"/>
      <c r="I1496" s="479"/>
      <c r="J1496" s="479"/>
      <c r="K1496" s="474"/>
      <c r="L1496" s="899"/>
      <c r="M1496" s="272"/>
      <c r="N1496" s="826" t="str">
        <f t="shared" si="106"/>
        <v/>
      </c>
      <c r="O1496" s="458"/>
      <c r="P1496" s="534"/>
      <c r="Q1496" s="479"/>
      <c r="R1496" s="584"/>
      <c r="S1496" s="585" t="str">
        <f t="shared" si="107"/>
        <v/>
      </c>
      <c r="T1496" s="586"/>
      <c r="U1496" s="587" t="str">
        <f t="shared" si="93"/>
        <v/>
      </c>
      <c r="V1496" s="648"/>
      <c r="W1496" s="746"/>
    </row>
    <row r="1497" spans="2:23" ht="13.5" customHeight="1" x14ac:dyDescent="0.25">
      <c r="B1497" s="401"/>
      <c r="D1497" s="416">
        <f t="shared" si="105"/>
        <v>1488</v>
      </c>
      <c r="E1497" s="534"/>
      <c r="F1497" s="534"/>
      <c r="G1497" s="534"/>
      <c r="H1497" s="479"/>
      <c r="I1497" s="479"/>
      <c r="J1497" s="479"/>
      <c r="K1497" s="474"/>
      <c r="L1497" s="899"/>
      <c r="M1497" s="272"/>
      <c r="N1497" s="826" t="str">
        <f t="shared" si="106"/>
        <v/>
      </c>
      <c r="O1497" s="458"/>
      <c r="P1497" s="534"/>
      <c r="Q1497" s="479"/>
      <c r="R1497" s="584"/>
      <c r="S1497" s="585" t="str">
        <f t="shared" si="107"/>
        <v/>
      </c>
      <c r="T1497" s="586"/>
      <c r="U1497" s="587" t="str">
        <f t="shared" si="93"/>
        <v/>
      </c>
      <c r="V1497" s="648"/>
      <c r="W1497" s="746"/>
    </row>
    <row r="1498" spans="2:23" ht="13.5" customHeight="1" x14ac:dyDescent="0.25">
      <c r="B1498" s="401"/>
      <c r="D1498" s="416">
        <f t="shared" si="105"/>
        <v>1489</v>
      </c>
      <c r="E1498" s="534"/>
      <c r="F1498" s="534"/>
      <c r="G1498" s="534"/>
      <c r="H1498" s="479"/>
      <c r="I1498" s="479"/>
      <c r="J1498" s="479"/>
      <c r="K1498" s="474"/>
      <c r="L1498" s="899"/>
      <c r="M1498" s="272"/>
      <c r="N1498" s="826" t="str">
        <f t="shared" si="106"/>
        <v/>
      </c>
      <c r="O1498" s="458"/>
      <c r="P1498" s="534"/>
      <c r="Q1498" s="479"/>
      <c r="R1498" s="584"/>
      <c r="S1498" s="585" t="str">
        <f t="shared" si="107"/>
        <v/>
      </c>
      <c r="T1498" s="586"/>
      <c r="U1498" s="587" t="str">
        <f t="shared" si="93"/>
        <v/>
      </c>
      <c r="V1498" s="648"/>
      <c r="W1498" s="746"/>
    </row>
    <row r="1499" spans="2:23" ht="13.5" customHeight="1" x14ac:dyDescent="0.25">
      <c r="B1499" s="401"/>
      <c r="D1499" s="416">
        <f t="shared" si="105"/>
        <v>1490</v>
      </c>
      <c r="E1499" s="534"/>
      <c r="F1499" s="534"/>
      <c r="G1499" s="534"/>
      <c r="H1499" s="479"/>
      <c r="I1499" s="479"/>
      <c r="J1499" s="479"/>
      <c r="K1499" s="474"/>
      <c r="L1499" s="899"/>
      <c r="M1499" s="272"/>
      <c r="N1499" s="826" t="str">
        <f t="shared" si="106"/>
        <v/>
      </c>
      <c r="O1499" s="458"/>
      <c r="P1499" s="534"/>
      <c r="Q1499" s="479"/>
      <c r="R1499" s="584"/>
      <c r="S1499" s="585" t="str">
        <f t="shared" si="107"/>
        <v/>
      </c>
      <c r="T1499" s="586"/>
      <c r="U1499" s="587" t="str">
        <f t="shared" si="93"/>
        <v/>
      </c>
      <c r="V1499" s="648"/>
      <c r="W1499" s="746"/>
    </row>
    <row r="1500" spans="2:23" ht="13.5" customHeight="1" x14ac:dyDescent="0.25">
      <c r="B1500" s="401"/>
      <c r="D1500" s="416">
        <f t="shared" si="105"/>
        <v>1491</v>
      </c>
      <c r="E1500" s="534"/>
      <c r="F1500" s="534"/>
      <c r="G1500" s="534"/>
      <c r="H1500" s="479"/>
      <c r="I1500" s="479"/>
      <c r="J1500" s="479"/>
      <c r="K1500" s="474"/>
      <c r="L1500" s="899"/>
      <c r="M1500" s="272"/>
      <c r="N1500" s="826" t="str">
        <f t="shared" si="106"/>
        <v/>
      </c>
      <c r="O1500" s="458"/>
      <c r="P1500" s="534"/>
      <c r="Q1500" s="479"/>
      <c r="R1500" s="584"/>
      <c r="S1500" s="585" t="str">
        <f t="shared" si="107"/>
        <v/>
      </c>
      <c r="T1500" s="586"/>
      <c r="U1500" s="587" t="str">
        <f t="shared" si="93"/>
        <v/>
      </c>
      <c r="V1500" s="648"/>
      <c r="W1500" s="746"/>
    </row>
    <row r="1501" spans="2:23" ht="13.5" customHeight="1" x14ac:dyDescent="0.25">
      <c r="B1501" s="401"/>
      <c r="D1501" s="416">
        <f t="shared" si="105"/>
        <v>1492</v>
      </c>
      <c r="E1501" s="534"/>
      <c r="F1501" s="534"/>
      <c r="G1501" s="534"/>
      <c r="H1501" s="479"/>
      <c r="I1501" s="479"/>
      <c r="J1501" s="479"/>
      <c r="K1501" s="474"/>
      <c r="L1501" s="899"/>
      <c r="M1501" s="272"/>
      <c r="N1501" s="826" t="str">
        <f t="shared" si="106"/>
        <v/>
      </c>
      <c r="O1501" s="458"/>
      <c r="P1501" s="534"/>
      <c r="Q1501" s="479"/>
      <c r="R1501" s="584"/>
      <c r="S1501" s="585" t="str">
        <f t="shared" si="107"/>
        <v/>
      </c>
      <c r="T1501" s="586"/>
      <c r="U1501" s="587" t="str">
        <f t="shared" si="93"/>
        <v/>
      </c>
      <c r="V1501" s="648"/>
      <c r="W1501" s="746"/>
    </row>
    <row r="1502" spans="2:23" ht="13.5" customHeight="1" x14ac:dyDescent="0.25">
      <c r="B1502" s="401"/>
      <c r="D1502" s="416">
        <f t="shared" si="105"/>
        <v>1493</v>
      </c>
      <c r="E1502" s="534"/>
      <c r="F1502" s="534"/>
      <c r="G1502" s="534"/>
      <c r="H1502" s="479"/>
      <c r="I1502" s="479"/>
      <c r="J1502" s="479"/>
      <c r="K1502" s="474"/>
      <c r="L1502" s="899"/>
      <c r="M1502" s="272"/>
      <c r="N1502" s="826" t="str">
        <f t="shared" si="106"/>
        <v/>
      </c>
      <c r="O1502" s="458"/>
      <c r="P1502" s="534"/>
      <c r="Q1502" s="479"/>
      <c r="R1502" s="584"/>
      <c r="S1502" s="585" t="str">
        <f t="shared" si="107"/>
        <v/>
      </c>
      <c r="T1502" s="586"/>
      <c r="U1502" s="587" t="str">
        <f t="shared" si="93"/>
        <v/>
      </c>
      <c r="V1502" s="648"/>
      <c r="W1502" s="746"/>
    </row>
    <row r="1503" spans="2:23" ht="13.5" customHeight="1" x14ac:dyDescent="0.25">
      <c r="B1503" s="401"/>
      <c r="D1503" s="416">
        <f t="shared" si="105"/>
        <v>1494</v>
      </c>
      <c r="E1503" s="534"/>
      <c r="F1503" s="534"/>
      <c r="G1503" s="534"/>
      <c r="H1503" s="479"/>
      <c r="I1503" s="479"/>
      <c r="J1503" s="479"/>
      <c r="K1503" s="474"/>
      <c r="L1503" s="899"/>
      <c r="M1503" s="272"/>
      <c r="N1503" s="826" t="str">
        <f t="shared" si="106"/>
        <v/>
      </c>
      <c r="O1503" s="458"/>
      <c r="P1503" s="534"/>
      <c r="Q1503" s="479"/>
      <c r="R1503" s="584"/>
      <c r="S1503" s="585" t="str">
        <f t="shared" si="107"/>
        <v/>
      </c>
      <c r="T1503" s="586"/>
      <c r="U1503" s="587" t="str">
        <f t="shared" si="93"/>
        <v/>
      </c>
      <c r="V1503" s="648"/>
      <c r="W1503" s="746"/>
    </row>
    <row r="1504" spans="2:23" ht="13.5" customHeight="1" x14ac:dyDescent="0.25">
      <c r="B1504" s="401"/>
      <c r="D1504" s="416">
        <f t="shared" si="105"/>
        <v>1495</v>
      </c>
      <c r="E1504" s="534"/>
      <c r="F1504" s="534"/>
      <c r="G1504" s="534"/>
      <c r="H1504" s="479"/>
      <c r="I1504" s="479"/>
      <c r="J1504" s="479"/>
      <c r="K1504" s="474"/>
      <c r="L1504" s="899"/>
      <c r="M1504" s="272"/>
      <c r="N1504" s="826" t="str">
        <f t="shared" si="106"/>
        <v/>
      </c>
      <c r="O1504" s="458"/>
      <c r="P1504" s="534"/>
      <c r="Q1504" s="479"/>
      <c r="R1504" s="584"/>
      <c r="S1504" s="585" t="str">
        <f t="shared" si="107"/>
        <v/>
      </c>
      <c r="T1504" s="586"/>
      <c r="U1504" s="587" t="str">
        <f t="shared" si="93"/>
        <v/>
      </c>
      <c r="V1504" s="648"/>
      <c r="W1504" s="746"/>
    </row>
    <row r="1505" spans="2:38" ht="13.5" customHeight="1" x14ac:dyDescent="0.25">
      <c r="B1505" s="401"/>
      <c r="D1505" s="416">
        <f t="shared" si="105"/>
        <v>1496</v>
      </c>
      <c r="E1505" s="534"/>
      <c r="F1505" s="534"/>
      <c r="G1505" s="534"/>
      <c r="H1505" s="479"/>
      <c r="I1505" s="479"/>
      <c r="J1505" s="479"/>
      <c r="K1505" s="474"/>
      <c r="L1505" s="899"/>
      <c r="M1505" s="272"/>
      <c r="N1505" s="826" t="str">
        <f t="shared" si="106"/>
        <v/>
      </c>
      <c r="O1505" s="458"/>
      <c r="P1505" s="534"/>
      <c r="Q1505" s="479"/>
      <c r="R1505" s="584"/>
      <c r="S1505" s="585" t="str">
        <f t="shared" si="107"/>
        <v/>
      </c>
      <c r="T1505" s="586"/>
      <c r="U1505" s="587" t="str">
        <f t="shared" si="93"/>
        <v/>
      </c>
      <c r="V1505" s="648"/>
      <c r="W1505" s="746"/>
    </row>
    <row r="1506" spans="2:38" ht="13.5" customHeight="1" x14ac:dyDescent="0.25">
      <c r="B1506" s="401"/>
      <c r="D1506" s="416">
        <f t="shared" si="105"/>
        <v>1497</v>
      </c>
      <c r="E1506" s="534"/>
      <c r="F1506" s="534"/>
      <c r="G1506" s="534"/>
      <c r="H1506" s="479"/>
      <c r="I1506" s="479"/>
      <c r="J1506" s="479"/>
      <c r="K1506" s="474"/>
      <c r="L1506" s="899"/>
      <c r="M1506" s="272"/>
      <c r="N1506" s="826" t="str">
        <f t="shared" si="106"/>
        <v/>
      </c>
      <c r="O1506" s="458"/>
      <c r="P1506" s="534"/>
      <c r="Q1506" s="479"/>
      <c r="R1506" s="584"/>
      <c r="S1506" s="585" t="str">
        <f t="shared" si="107"/>
        <v/>
      </c>
      <c r="T1506" s="586"/>
      <c r="U1506" s="587" t="str">
        <f t="shared" ref="U1506:U1569" si="108">IF(T1506="",S1506,T1506)</f>
        <v/>
      </c>
      <c r="V1506" s="648"/>
      <c r="W1506" s="746"/>
    </row>
    <row r="1507" spans="2:38" ht="13.5" customHeight="1" x14ac:dyDescent="0.25">
      <c r="B1507" s="401"/>
      <c r="D1507" s="416">
        <f t="shared" si="105"/>
        <v>1498</v>
      </c>
      <c r="E1507" s="534"/>
      <c r="F1507" s="534"/>
      <c r="G1507" s="534"/>
      <c r="H1507" s="479"/>
      <c r="I1507" s="479"/>
      <c r="J1507" s="479"/>
      <c r="K1507" s="474"/>
      <c r="L1507" s="899"/>
      <c r="M1507" s="272"/>
      <c r="N1507" s="826" t="str">
        <f t="shared" si="106"/>
        <v/>
      </c>
      <c r="O1507" s="458"/>
      <c r="P1507" s="534"/>
      <c r="Q1507" s="479"/>
      <c r="R1507" s="584"/>
      <c r="S1507" s="585" t="str">
        <f t="shared" si="107"/>
        <v/>
      </c>
      <c r="T1507" s="586"/>
      <c r="U1507" s="587" t="str">
        <f t="shared" si="108"/>
        <v/>
      </c>
      <c r="V1507" s="648"/>
      <c r="W1507" s="746"/>
    </row>
    <row r="1508" spans="2:38" ht="13.5" customHeight="1" x14ac:dyDescent="0.25">
      <c r="B1508" s="401"/>
      <c r="D1508" s="416">
        <f t="shared" si="105"/>
        <v>1499</v>
      </c>
      <c r="E1508" s="534"/>
      <c r="F1508" s="534"/>
      <c r="G1508" s="534"/>
      <c r="H1508" s="479"/>
      <c r="I1508" s="479"/>
      <c r="J1508" s="479"/>
      <c r="K1508" s="474"/>
      <c r="L1508" s="899"/>
      <c r="M1508" s="272"/>
      <c r="N1508" s="826" t="str">
        <f t="shared" si="106"/>
        <v/>
      </c>
      <c r="O1508" s="458"/>
      <c r="P1508" s="534"/>
      <c r="Q1508" s="479"/>
      <c r="R1508" s="584"/>
      <c r="S1508" s="585" t="str">
        <f t="shared" si="107"/>
        <v/>
      </c>
      <c r="T1508" s="586"/>
      <c r="U1508" s="587" t="str">
        <f t="shared" si="108"/>
        <v/>
      </c>
      <c r="V1508" s="648"/>
      <c r="W1508" s="746"/>
    </row>
    <row r="1509" spans="2:38" ht="13.5" customHeight="1" x14ac:dyDescent="0.25">
      <c r="B1509" s="401"/>
      <c r="D1509" s="416">
        <f t="shared" si="105"/>
        <v>1500</v>
      </c>
      <c r="E1509" s="534"/>
      <c r="F1509" s="534"/>
      <c r="G1509" s="534"/>
      <c r="H1509" s="479"/>
      <c r="I1509" s="479"/>
      <c r="J1509" s="479"/>
      <c r="K1509" s="474"/>
      <c r="L1509" s="899"/>
      <c r="M1509" s="272"/>
      <c r="N1509" s="826" t="str">
        <f t="shared" si="106"/>
        <v/>
      </c>
      <c r="O1509" s="458"/>
      <c r="P1509" s="534"/>
      <c r="Q1509" s="479"/>
      <c r="R1509" s="584"/>
      <c r="S1509" s="585" t="str">
        <f t="shared" si="107"/>
        <v/>
      </c>
      <c r="T1509" s="586"/>
      <c r="U1509" s="587" t="str">
        <f t="shared" si="108"/>
        <v/>
      </c>
      <c r="V1509" s="648"/>
      <c r="W1509" s="746"/>
    </row>
    <row r="1510" spans="2:38" ht="13.5" customHeight="1" x14ac:dyDescent="0.25">
      <c r="B1510" s="401"/>
      <c r="D1510" s="416">
        <f>D1509+1</f>
        <v>1501</v>
      </c>
      <c r="E1510" s="534"/>
      <c r="F1510" s="534"/>
      <c r="G1510" s="534"/>
      <c r="H1510" s="479"/>
      <c r="I1510" s="479"/>
      <c r="J1510" s="479"/>
      <c r="K1510" s="474"/>
      <c r="L1510" s="899"/>
      <c r="M1510" s="272"/>
      <c r="N1510" s="826" t="str">
        <f t="shared" si="106"/>
        <v/>
      </c>
      <c r="O1510" s="458"/>
      <c r="P1510" s="534"/>
      <c r="Q1510" s="479"/>
      <c r="R1510" s="584"/>
      <c r="S1510" s="585" t="str">
        <f t="shared" si="107"/>
        <v/>
      </c>
      <c r="T1510" s="586"/>
      <c r="U1510" s="587" t="str">
        <f t="shared" si="108"/>
        <v/>
      </c>
      <c r="V1510" s="648"/>
      <c r="W1510" s="746"/>
      <c r="AL1510" s="562"/>
    </row>
    <row r="1511" spans="2:38" ht="13.5" customHeight="1" x14ac:dyDescent="0.25">
      <c r="B1511" s="401"/>
      <c r="D1511" s="416">
        <f t="shared" ref="D1511:D1539" si="109">D1510+1</f>
        <v>1502</v>
      </c>
      <c r="E1511" s="534"/>
      <c r="F1511" s="534"/>
      <c r="G1511" s="534"/>
      <c r="H1511" s="479"/>
      <c r="I1511" s="479"/>
      <c r="J1511" s="479"/>
      <c r="K1511" s="474"/>
      <c r="L1511" s="899"/>
      <c r="M1511" s="272"/>
      <c r="N1511" s="826" t="str">
        <f t="shared" si="106"/>
        <v/>
      </c>
      <c r="O1511" s="458"/>
      <c r="P1511" s="534"/>
      <c r="Q1511" s="479"/>
      <c r="R1511" s="584"/>
      <c r="S1511" s="585" t="str">
        <f t="shared" si="107"/>
        <v/>
      </c>
      <c r="T1511" s="586"/>
      <c r="U1511" s="587" t="str">
        <f t="shared" si="108"/>
        <v/>
      </c>
      <c r="V1511" s="648"/>
      <c r="W1511" s="746"/>
    </row>
    <row r="1512" spans="2:38" ht="13.5" customHeight="1" x14ac:dyDescent="0.25">
      <c r="B1512" s="401"/>
      <c r="D1512" s="416">
        <f t="shared" si="109"/>
        <v>1503</v>
      </c>
      <c r="E1512" s="534"/>
      <c r="F1512" s="534"/>
      <c r="G1512" s="534"/>
      <c r="H1512" s="479"/>
      <c r="I1512" s="479"/>
      <c r="J1512" s="479"/>
      <c r="K1512" s="474"/>
      <c r="L1512" s="899"/>
      <c r="M1512" s="272"/>
      <c r="N1512" s="826" t="str">
        <f t="shared" si="106"/>
        <v/>
      </c>
      <c r="O1512" s="458"/>
      <c r="P1512" s="534"/>
      <c r="Q1512" s="479"/>
      <c r="R1512" s="584"/>
      <c r="S1512" s="585" t="str">
        <f t="shared" si="107"/>
        <v/>
      </c>
      <c r="T1512" s="586"/>
      <c r="U1512" s="587" t="str">
        <f t="shared" si="108"/>
        <v/>
      </c>
      <c r="V1512" s="648"/>
      <c r="W1512" s="746"/>
    </row>
    <row r="1513" spans="2:38" ht="13.5" customHeight="1" x14ac:dyDescent="0.25">
      <c r="B1513" s="401"/>
      <c r="D1513" s="416">
        <f t="shared" si="109"/>
        <v>1504</v>
      </c>
      <c r="E1513" s="534"/>
      <c r="F1513" s="534"/>
      <c r="G1513" s="534"/>
      <c r="H1513" s="479"/>
      <c r="I1513" s="479"/>
      <c r="J1513" s="479"/>
      <c r="K1513" s="474"/>
      <c r="L1513" s="899"/>
      <c r="M1513" s="272"/>
      <c r="N1513" s="826" t="str">
        <f t="shared" si="106"/>
        <v/>
      </c>
      <c r="O1513" s="458"/>
      <c r="P1513" s="534"/>
      <c r="Q1513" s="479"/>
      <c r="R1513" s="584"/>
      <c r="S1513" s="585" t="str">
        <f t="shared" si="107"/>
        <v/>
      </c>
      <c r="T1513" s="586"/>
      <c r="U1513" s="587" t="str">
        <f t="shared" si="108"/>
        <v/>
      </c>
      <c r="V1513" s="648"/>
      <c r="W1513" s="746"/>
    </row>
    <row r="1514" spans="2:38" ht="13.5" customHeight="1" x14ac:dyDescent="0.25">
      <c r="B1514" s="401"/>
      <c r="D1514" s="416">
        <f t="shared" si="109"/>
        <v>1505</v>
      </c>
      <c r="E1514" s="534"/>
      <c r="F1514" s="534"/>
      <c r="G1514" s="534"/>
      <c r="H1514" s="479"/>
      <c r="I1514" s="479"/>
      <c r="J1514" s="479"/>
      <c r="K1514" s="474"/>
      <c r="L1514" s="899"/>
      <c r="M1514" s="272"/>
      <c r="N1514" s="826" t="str">
        <f t="shared" si="106"/>
        <v/>
      </c>
      <c r="O1514" s="458"/>
      <c r="P1514" s="534"/>
      <c r="Q1514" s="479"/>
      <c r="R1514" s="584"/>
      <c r="S1514" s="585" t="str">
        <f t="shared" si="107"/>
        <v/>
      </c>
      <c r="T1514" s="586"/>
      <c r="U1514" s="587" t="str">
        <f t="shared" si="108"/>
        <v/>
      </c>
      <c r="V1514" s="648"/>
      <c r="W1514" s="746"/>
    </row>
    <row r="1515" spans="2:38" ht="13.5" customHeight="1" x14ac:dyDescent="0.25">
      <c r="B1515" s="401"/>
      <c r="D1515" s="416">
        <f t="shared" si="109"/>
        <v>1506</v>
      </c>
      <c r="E1515" s="534"/>
      <c r="F1515" s="534"/>
      <c r="G1515" s="534"/>
      <c r="H1515" s="479"/>
      <c r="I1515" s="479"/>
      <c r="J1515" s="479"/>
      <c r="K1515" s="474"/>
      <c r="L1515" s="899"/>
      <c r="M1515" s="272"/>
      <c r="N1515" s="826" t="str">
        <f t="shared" si="106"/>
        <v/>
      </c>
      <c r="O1515" s="458"/>
      <c r="P1515" s="534"/>
      <c r="Q1515" s="479"/>
      <c r="R1515" s="584"/>
      <c r="S1515" s="585" t="str">
        <f t="shared" si="107"/>
        <v/>
      </c>
      <c r="T1515" s="586"/>
      <c r="U1515" s="587" t="str">
        <f t="shared" si="108"/>
        <v/>
      </c>
      <c r="V1515" s="648"/>
      <c r="W1515" s="746"/>
    </row>
    <row r="1516" spans="2:38" ht="13.5" customHeight="1" x14ac:dyDescent="0.25">
      <c r="B1516" s="401"/>
      <c r="D1516" s="416">
        <f t="shared" si="109"/>
        <v>1507</v>
      </c>
      <c r="E1516" s="534"/>
      <c r="F1516" s="534"/>
      <c r="G1516" s="534"/>
      <c r="H1516" s="479"/>
      <c r="I1516" s="479"/>
      <c r="J1516" s="479"/>
      <c r="K1516" s="474"/>
      <c r="L1516" s="899"/>
      <c r="M1516" s="272"/>
      <c r="N1516" s="826" t="str">
        <f t="shared" si="106"/>
        <v/>
      </c>
      <c r="O1516" s="458"/>
      <c r="P1516" s="534"/>
      <c r="Q1516" s="479"/>
      <c r="R1516" s="584"/>
      <c r="S1516" s="585" t="str">
        <f t="shared" si="107"/>
        <v/>
      </c>
      <c r="T1516" s="586"/>
      <c r="U1516" s="587" t="str">
        <f t="shared" si="108"/>
        <v/>
      </c>
      <c r="V1516" s="648"/>
      <c r="W1516" s="746"/>
    </row>
    <row r="1517" spans="2:38" ht="13.5" customHeight="1" x14ac:dyDescent="0.25">
      <c r="B1517" s="401"/>
      <c r="D1517" s="416">
        <f t="shared" si="109"/>
        <v>1508</v>
      </c>
      <c r="E1517" s="534"/>
      <c r="F1517" s="534"/>
      <c r="G1517" s="534"/>
      <c r="H1517" s="479"/>
      <c r="I1517" s="479"/>
      <c r="J1517" s="479"/>
      <c r="K1517" s="474"/>
      <c r="L1517" s="899"/>
      <c r="M1517" s="272"/>
      <c r="N1517" s="826" t="str">
        <f t="shared" si="106"/>
        <v/>
      </c>
      <c r="O1517" s="458"/>
      <c r="P1517" s="534"/>
      <c r="Q1517" s="479"/>
      <c r="R1517" s="584"/>
      <c r="S1517" s="585" t="str">
        <f t="shared" si="107"/>
        <v/>
      </c>
      <c r="T1517" s="586"/>
      <c r="U1517" s="587" t="str">
        <f t="shared" si="108"/>
        <v/>
      </c>
      <c r="V1517" s="648"/>
      <c r="W1517" s="746"/>
    </row>
    <row r="1518" spans="2:38" ht="13.5" customHeight="1" x14ac:dyDescent="0.25">
      <c r="B1518" s="401"/>
      <c r="D1518" s="416">
        <f t="shared" si="109"/>
        <v>1509</v>
      </c>
      <c r="E1518" s="534"/>
      <c r="F1518" s="534"/>
      <c r="G1518" s="534"/>
      <c r="H1518" s="479"/>
      <c r="I1518" s="479"/>
      <c r="J1518" s="479"/>
      <c r="K1518" s="474"/>
      <c r="L1518" s="899"/>
      <c r="M1518" s="272"/>
      <c r="N1518" s="826" t="str">
        <f t="shared" si="106"/>
        <v/>
      </c>
      <c r="O1518" s="458"/>
      <c r="P1518" s="534"/>
      <c r="Q1518" s="479"/>
      <c r="R1518" s="584"/>
      <c r="S1518" s="585" t="str">
        <f t="shared" si="107"/>
        <v/>
      </c>
      <c r="T1518" s="586"/>
      <c r="U1518" s="587" t="str">
        <f t="shared" si="108"/>
        <v/>
      </c>
      <c r="V1518" s="648"/>
      <c r="W1518" s="746"/>
    </row>
    <row r="1519" spans="2:38" ht="13.5" customHeight="1" x14ac:dyDescent="0.25">
      <c r="B1519" s="401"/>
      <c r="D1519" s="416">
        <f t="shared" si="109"/>
        <v>1510</v>
      </c>
      <c r="E1519" s="534"/>
      <c r="F1519" s="534"/>
      <c r="G1519" s="534"/>
      <c r="H1519" s="479"/>
      <c r="I1519" s="479"/>
      <c r="J1519" s="479"/>
      <c r="K1519" s="474"/>
      <c r="L1519" s="899"/>
      <c r="M1519" s="272"/>
      <c r="N1519" s="826" t="str">
        <f t="shared" si="106"/>
        <v/>
      </c>
      <c r="O1519" s="458"/>
      <c r="P1519" s="534"/>
      <c r="Q1519" s="479"/>
      <c r="R1519" s="584"/>
      <c r="S1519" s="585" t="str">
        <f t="shared" si="107"/>
        <v/>
      </c>
      <c r="T1519" s="586"/>
      <c r="U1519" s="587" t="str">
        <f t="shared" si="108"/>
        <v/>
      </c>
      <c r="V1519" s="648"/>
      <c r="W1519" s="746"/>
    </row>
    <row r="1520" spans="2:38" ht="13.5" customHeight="1" x14ac:dyDescent="0.25">
      <c r="B1520" s="401"/>
      <c r="D1520" s="416">
        <f t="shared" si="109"/>
        <v>1511</v>
      </c>
      <c r="E1520" s="534"/>
      <c r="F1520" s="534"/>
      <c r="G1520" s="534"/>
      <c r="H1520" s="479"/>
      <c r="I1520" s="479"/>
      <c r="J1520" s="479"/>
      <c r="K1520" s="474"/>
      <c r="L1520" s="899"/>
      <c r="M1520" s="272"/>
      <c r="N1520" s="826" t="str">
        <f t="shared" si="106"/>
        <v/>
      </c>
      <c r="O1520" s="458"/>
      <c r="P1520" s="903"/>
      <c r="Q1520" s="479"/>
      <c r="R1520" s="584"/>
      <c r="S1520" s="585" t="str">
        <f t="shared" si="107"/>
        <v/>
      </c>
      <c r="T1520" s="586"/>
      <c r="U1520" s="587" t="str">
        <f t="shared" si="108"/>
        <v/>
      </c>
      <c r="V1520" s="648"/>
      <c r="W1520" s="746"/>
    </row>
    <row r="1521" spans="2:23" ht="13.5" customHeight="1" x14ac:dyDescent="0.25">
      <c r="B1521" s="401"/>
      <c r="D1521" s="416">
        <f t="shared" si="109"/>
        <v>1512</v>
      </c>
      <c r="E1521" s="534"/>
      <c r="F1521" s="534"/>
      <c r="G1521" s="534"/>
      <c r="H1521" s="479"/>
      <c r="I1521" s="479"/>
      <c r="J1521" s="479"/>
      <c r="K1521" s="474"/>
      <c r="L1521" s="899"/>
      <c r="M1521" s="272"/>
      <c r="N1521" s="826" t="str">
        <f t="shared" si="106"/>
        <v/>
      </c>
      <c r="O1521" s="458"/>
      <c r="P1521" s="534"/>
      <c r="Q1521" s="479"/>
      <c r="R1521" s="584"/>
      <c r="S1521" s="585" t="str">
        <f t="shared" si="107"/>
        <v/>
      </c>
      <c r="T1521" s="586"/>
      <c r="U1521" s="587" t="str">
        <f t="shared" si="108"/>
        <v/>
      </c>
      <c r="V1521" s="648"/>
      <c r="W1521" s="746"/>
    </row>
    <row r="1522" spans="2:23" ht="13.5" customHeight="1" x14ac:dyDescent="0.25">
      <c r="B1522" s="401"/>
      <c r="D1522" s="416">
        <f t="shared" si="109"/>
        <v>1513</v>
      </c>
      <c r="E1522" s="534"/>
      <c r="F1522" s="534"/>
      <c r="G1522" s="534"/>
      <c r="H1522" s="479"/>
      <c r="I1522" s="479"/>
      <c r="J1522" s="479"/>
      <c r="K1522" s="474"/>
      <c r="L1522" s="899"/>
      <c r="M1522" s="272"/>
      <c r="N1522" s="826" t="str">
        <f t="shared" si="106"/>
        <v/>
      </c>
      <c r="O1522" s="458"/>
      <c r="P1522" s="534"/>
      <c r="Q1522" s="479"/>
      <c r="R1522" s="584"/>
      <c r="S1522" s="585" t="str">
        <f t="shared" si="107"/>
        <v/>
      </c>
      <c r="T1522" s="586"/>
      <c r="U1522" s="587" t="str">
        <f t="shared" si="108"/>
        <v/>
      </c>
      <c r="V1522" s="648"/>
      <c r="W1522" s="746"/>
    </row>
    <row r="1523" spans="2:23" ht="13.5" customHeight="1" x14ac:dyDescent="0.25">
      <c r="B1523" s="401"/>
      <c r="D1523" s="416">
        <f t="shared" si="109"/>
        <v>1514</v>
      </c>
      <c r="E1523" s="534"/>
      <c r="F1523" s="534"/>
      <c r="G1523" s="534"/>
      <c r="H1523" s="479"/>
      <c r="I1523" s="479"/>
      <c r="J1523" s="479"/>
      <c r="K1523" s="474"/>
      <c r="L1523" s="899"/>
      <c r="M1523" s="272"/>
      <c r="N1523" s="826" t="str">
        <f t="shared" si="106"/>
        <v/>
      </c>
      <c r="O1523" s="458"/>
      <c r="P1523" s="534"/>
      <c r="Q1523" s="479"/>
      <c r="R1523" s="584"/>
      <c r="S1523" s="585" t="str">
        <f t="shared" si="107"/>
        <v/>
      </c>
      <c r="T1523" s="586"/>
      <c r="U1523" s="587" t="str">
        <f t="shared" si="108"/>
        <v/>
      </c>
      <c r="V1523" s="648"/>
      <c r="W1523" s="746"/>
    </row>
    <row r="1524" spans="2:23" ht="13.5" customHeight="1" x14ac:dyDescent="0.25">
      <c r="B1524" s="401"/>
      <c r="D1524" s="416">
        <f t="shared" si="109"/>
        <v>1515</v>
      </c>
      <c r="E1524" s="534"/>
      <c r="F1524" s="534"/>
      <c r="G1524" s="534"/>
      <c r="H1524" s="479"/>
      <c r="I1524" s="479"/>
      <c r="J1524" s="479"/>
      <c r="K1524" s="474"/>
      <c r="L1524" s="899"/>
      <c r="M1524" s="272"/>
      <c r="N1524" s="826" t="str">
        <f t="shared" si="106"/>
        <v/>
      </c>
      <c r="O1524" s="458"/>
      <c r="P1524" s="534"/>
      <c r="Q1524" s="479"/>
      <c r="R1524" s="584"/>
      <c r="S1524" s="585" t="str">
        <f t="shared" si="107"/>
        <v/>
      </c>
      <c r="T1524" s="586"/>
      <c r="U1524" s="587" t="str">
        <f t="shared" si="108"/>
        <v/>
      </c>
      <c r="V1524" s="648"/>
      <c r="W1524" s="746"/>
    </row>
    <row r="1525" spans="2:23" ht="13.5" customHeight="1" x14ac:dyDescent="0.25">
      <c r="B1525" s="401"/>
      <c r="D1525" s="416">
        <f t="shared" si="109"/>
        <v>1516</v>
      </c>
      <c r="E1525" s="534"/>
      <c r="F1525" s="534"/>
      <c r="G1525" s="534"/>
      <c r="H1525" s="479"/>
      <c r="I1525" s="479"/>
      <c r="J1525" s="479"/>
      <c r="K1525" s="474"/>
      <c r="L1525" s="899"/>
      <c r="M1525" s="272"/>
      <c r="N1525" s="826" t="str">
        <f t="shared" si="106"/>
        <v/>
      </c>
      <c r="O1525" s="458"/>
      <c r="P1525" s="534"/>
      <c r="Q1525" s="479"/>
      <c r="R1525" s="584"/>
      <c r="S1525" s="585" t="str">
        <f t="shared" si="107"/>
        <v/>
      </c>
      <c r="T1525" s="586"/>
      <c r="U1525" s="587" t="str">
        <f t="shared" si="108"/>
        <v/>
      </c>
      <c r="V1525" s="648"/>
      <c r="W1525" s="746"/>
    </row>
    <row r="1526" spans="2:23" ht="13.5" customHeight="1" x14ac:dyDescent="0.25">
      <c r="B1526" s="401"/>
      <c r="D1526" s="416">
        <f t="shared" si="109"/>
        <v>1517</v>
      </c>
      <c r="E1526" s="534"/>
      <c r="F1526" s="534"/>
      <c r="G1526" s="534"/>
      <c r="H1526" s="479"/>
      <c r="I1526" s="479"/>
      <c r="J1526" s="479"/>
      <c r="K1526" s="474"/>
      <c r="L1526" s="899"/>
      <c r="M1526" s="272"/>
      <c r="N1526" s="826" t="str">
        <f t="shared" si="106"/>
        <v/>
      </c>
      <c r="O1526" s="458"/>
      <c r="P1526" s="534"/>
      <c r="Q1526" s="479"/>
      <c r="R1526" s="584"/>
      <c r="S1526" s="585" t="str">
        <f t="shared" si="107"/>
        <v/>
      </c>
      <c r="T1526" s="586"/>
      <c r="U1526" s="587" t="str">
        <f t="shared" si="108"/>
        <v/>
      </c>
      <c r="V1526" s="648"/>
      <c r="W1526" s="746"/>
    </row>
    <row r="1527" spans="2:23" ht="13.5" customHeight="1" x14ac:dyDescent="0.25">
      <c r="B1527" s="401"/>
      <c r="D1527" s="416">
        <f t="shared" si="109"/>
        <v>1518</v>
      </c>
      <c r="E1527" s="534"/>
      <c r="F1527" s="534"/>
      <c r="G1527" s="534"/>
      <c r="H1527" s="479"/>
      <c r="I1527" s="479"/>
      <c r="J1527" s="479"/>
      <c r="K1527" s="474"/>
      <c r="L1527" s="899"/>
      <c r="M1527" s="272"/>
      <c r="N1527" s="826" t="str">
        <f t="shared" si="106"/>
        <v/>
      </c>
      <c r="O1527" s="458"/>
      <c r="P1527" s="534"/>
      <c r="Q1527" s="479"/>
      <c r="R1527" s="584"/>
      <c r="S1527" s="585" t="str">
        <f t="shared" si="107"/>
        <v/>
      </c>
      <c r="T1527" s="586"/>
      <c r="U1527" s="587" t="str">
        <f t="shared" si="108"/>
        <v/>
      </c>
      <c r="V1527" s="648"/>
      <c r="W1527" s="746"/>
    </row>
    <row r="1528" spans="2:23" ht="13.5" customHeight="1" x14ac:dyDescent="0.25">
      <c r="B1528" s="401"/>
      <c r="D1528" s="416">
        <f t="shared" si="109"/>
        <v>1519</v>
      </c>
      <c r="E1528" s="534"/>
      <c r="F1528" s="534"/>
      <c r="G1528" s="534"/>
      <c r="H1528" s="479"/>
      <c r="I1528" s="479"/>
      <c r="J1528" s="479"/>
      <c r="K1528" s="474"/>
      <c r="L1528" s="899"/>
      <c r="M1528" s="272"/>
      <c r="N1528" s="826" t="str">
        <f t="shared" si="106"/>
        <v/>
      </c>
      <c r="O1528" s="458"/>
      <c r="P1528" s="534"/>
      <c r="Q1528" s="479"/>
      <c r="R1528" s="584"/>
      <c r="S1528" s="585" t="str">
        <f t="shared" si="107"/>
        <v/>
      </c>
      <c r="T1528" s="586"/>
      <c r="U1528" s="587" t="str">
        <f t="shared" si="108"/>
        <v/>
      </c>
      <c r="V1528" s="648"/>
      <c r="W1528" s="746"/>
    </row>
    <row r="1529" spans="2:23" ht="13.5" customHeight="1" x14ac:dyDescent="0.25">
      <c r="B1529" s="401"/>
      <c r="D1529" s="416">
        <f t="shared" si="109"/>
        <v>1520</v>
      </c>
      <c r="E1529" s="534"/>
      <c r="F1529" s="534"/>
      <c r="G1529" s="534"/>
      <c r="H1529" s="479"/>
      <c r="I1529" s="479"/>
      <c r="J1529" s="479"/>
      <c r="K1529" s="474"/>
      <c r="L1529" s="899"/>
      <c r="M1529" s="272"/>
      <c r="N1529" s="826" t="str">
        <f t="shared" si="106"/>
        <v/>
      </c>
      <c r="O1529" s="458"/>
      <c r="P1529" s="534"/>
      <c r="Q1529" s="479"/>
      <c r="R1529" s="584"/>
      <c r="S1529" s="585" t="str">
        <f t="shared" si="107"/>
        <v/>
      </c>
      <c r="T1529" s="586"/>
      <c r="U1529" s="587" t="str">
        <f t="shared" si="108"/>
        <v/>
      </c>
      <c r="V1529" s="648"/>
      <c r="W1529" s="746"/>
    </row>
    <row r="1530" spans="2:23" ht="13.5" customHeight="1" x14ac:dyDescent="0.25">
      <c r="B1530" s="401"/>
      <c r="D1530" s="416">
        <f t="shared" si="109"/>
        <v>1521</v>
      </c>
      <c r="E1530" s="534"/>
      <c r="F1530" s="534"/>
      <c r="G1530" s="534"/>
      <c r="H1530" s="479"/>
      <c r="I1530" s="479"/>
      <c r="J1530" s="479"/>
      <c r="K1530" s="474"/>
      <c r="L1530" s="899"/>
      <c r="M1530" s="272"/>
      <c r="N1530" s="826" t="str">
        <f t="shared" si="106"/>
        <v/>
      </c>
      <c r="O1530" s="458"/>
      <c r="P1530" s="534"/>
      <c r="Q1530" s="479"/>
      <c r="R1530" s="584"/>
      <c r="S1530" s="585" t="str">
        <f t="shared" si="107"/>
        <v/>
      </c>
      <c r="T1530" s="586"/>
      <c r="U1530" s="587" t="str">
        <f t="shared" si="108"/>
        <v/>
      </c>
      <c r="V1530" s="648"/>
      <c r="W1530" s="746"/>
    </row>
    <row r="1531" spans="2:23" ht="13.5" customHeight="1" x14ac:dyDescent="0.25">
      <c r="B1531" s="401"/>
      <c r="D1531" s="416">
        <f t="shared" si="109"/>
        <v>1522</v>
      </c>
      <c r="E1531" s="534"/>
      <c r="F1531" s="534"/>
      <c r="G1531" s="534"/>
      <c r="H1531" s="479"/>
      <c r="I1531" s="479"/>
      <c r="J1531" s="479"/>
      <c r="K1531" s="474"/>
      <c r="L1531" s="899"/>
      <c r="M1531" s="272"/>
      <c r="N1531" s="826" t="str">
        <f t="shared" si="106"/>
        <v/>
      </c>
      <c r="O1531" s="458"/>
      <c r="P1531" s="534"/>
      <c r="Q1531" s="479"/>
      <c r="R1531" s="584"/>
      <c r="S1531" s="585" t="str">
        <f t="shared" si="107"/>
        <v/>
      </c>
      <c r="T1531" s="586"/>
      <c r="U1531" s="587" t="str">
        <f t="shared" si="108"/>
        <v/>
      </c>
      <c r="V1531" s="648"/>
      <c r="W1531" s="746"/>
    </row>
    <row r="1532" spans="2:23" ht="13.5" customHeight="1" x14ac:dyDescent="0.25">
      <c r="B1532" s="401"/>
      <c r="D1532" s="416">
        <f t="shared" si="109"/>
        <v>1523</v>
      </c>
      <c r="E1532" s="534"/>
      <c r="F1532" s="534"/>
      <c r="G1532" s="534"/>
      <c r="H1532" s="479"/>
      <c r="I1532" s="479"/>
      <c r="J1532" s="479"/>
      <c r="K1532" s="474"/>
      <c r="L1532" s="899"/>
      <c r="M1532" s="272"/>
      <c r="N1532" s="826" t="str">
        <f t="shared" si="106"/>
        <v/>
      </c>
      <c r="O1532" s="458"/>
      <c r="P1532" s="534"/>
      <c r="Q1532" s="479"/>
      <c r="R1532" s="584"/>
      <c r="S1532" s="585" t="str">
        <f t="shared" si="107"/>
        <v/>
      </c>
      <c r="T1532" s="586"/>
      <c r="U1532" s="587" t="str">
        <f t="shared" si="108"/>
        <v/>
      </c>
      <c r="V1532" s="648"/>
      <c r="W1532" s="746"/>
    </row>
    <row r="1533" spans="2:23" ht="13.5" customHeight="1" x14ac:dyDescent="0.25">
      <c r="B1533" s="401"/>
      <c r="D1533" s="416">
        <f t="shared" si="109"/>
        <v>1524</v>
      </c>
      <c r="E1533" s="534"/>
      <c r="F1533" s="534"/>
      <c r="G1533" s="534"/>
      <c r="H1533" s="479"/>
      <c r="I1533" s="479"/>
      <c r="J1533" s="479"/>
      <c r="K1533" s="474"/>
      <c r="L1533" s="899"/>
      <c r="M1533" s="272"/>
      <c r="N1533" s="826" t="str">
        <f t="shared" si="106"/>
        <v/>
      </c>
      <c r="O1533" s="458"/>
      <c r="P1533" s="534"/>
      <c r="Q1533" s="479"/>
      <c r="R1533" s="584"/>
      <c r="S1533" s="585" t="str">
        <f t="shared" si="107"/>
        <v/>
      </c>
      <c r="T1533" s="586"/>
      <c r="U1533" s="587" t="str">
        <f t="shared" si="108"/>
        <v/>
      </c>
      <c r="V1533" s="648"/>
      <c r="W1533" s="746"/>
    </row>
    <row r="1534" spans="2:23" ht="13.5" customHeight="1" x14ac:dyDescent="0.25">
      <c r="B1534" s="401"/>
      <c r="D1534" s="416">
        <f t="shared" si="109"/>
        <v>1525</v>
      </c>
      <c r="E1534" s="534"/>
      <c r="F1534" s="534"/>
      <c r="G1534" s="534"/>
      <c r="H1534" s="479"/>
      <c r="I1534" s="479"/>
      <c r="J1534" s="479"/>
      <c r="K1534" s="474"/>
      <c r="L1534" s="899"/>
      <c r="M1534" s="272"/>
      <c r="N1534" s="826" t="str">
        <f t="shared" si="106"/>
        <v/>
      </c>
      <c r="O1534" s="458"/>
      <c r="P1534" s="534"/>
      <c r="Q1534" s="479"/>
      <c r="R1534" s="584"/>
      <c r="S1534" s="585" t="str">
        <f t="shared" si="107"/>
        <v/>
      </c>
      <c r="T1534" s="586"/>
      <c r="U1534" s="587" t="str">
        <f t="shared" si="108"/>
        <v/>
      </c>
      <c r="V1534" s="648"/>
      <c r="W1534" s="746"/>
    </row>
    <row r="1535" spans="2:23" ht="13.5" customHeight="1" x14ac:dyDescent="0.25">
      <c r="B1535" s="401"/>
      <c r="D1535" s="416">
        <f t="shared" si="109"/>
        <v>1526</v>
      </c>
      <c r="E1535" s="534"/>
      <c r="F1535" s="534"/>
      <c r="G1535" s="534"/>
      <c r="H1535" s="479"/>
      <c r="I1535" s="479"/>
      <c r="J1535" s="479"/>
      <c r="K1535" s="474"/>
      <c r="L1535" s="899"/>
      <c r="M1535" s="272"/>
      <c r="N1535" s="826" t="str">
        <f t="shared" si="106"/>
        <v/>
      </c>
      <c r="O1535" s="458"/>
      <c r="P1535" s="534"/>
      <c r="Q1535" s="479"/>
      <c r="R1535" s="584"/>
      <c r="S1535" s="585" t="str">
        <f t="shared" si="107"/>
        <v/>
      </c>
      <c r="T1535" s="586"/>
      <c r="U1535" s="587" t="str">
        <f t="shared" si="108"/>
        <v/>
      </c>
      <c r="V1535" s="648"/>
      <c r="W1535" s="746"/>
    </row>
    <row r="1536" spans="2:23" ht="13.5" customHeight="1" x14ac:dyDescent="0.25">
      <c r="B1536" s="401"/>
      <c r="D1536" s="416">
        <f t="shared" si="109"/>
        <v>1527</v>
      </c>
      <c r="E1536" s="534"/>
      <c r="F1536" s="534"/>
      <c r="G1536" s="534"/>
      <c r="H1536" s="479"/>
      <c r="I1536" s="479"/>
      <c r="J1536" s="479"/>
      <c r="K1536" s="474"/>
      <c r="L1536" s="899"/>
      <c r="M1536" s="272"/>
      <c r="N1536" s="826" t="str">
        <f t="shared" si="106"/>
        <v/>
      </c>
      <c r="O1536" s="458"/>
      <c r="P1536" s="534"/>
      <c r="Q1536" s="479"/>
      <c r="R1536" s="584"/>
      <c r="S1536" s="585" t="str">
        <f t="shared" si="107"/>
        <v/>
      </c>
      <c r="T1536" s="586"/>
      <c r="U1536" s="587" t="str">
        <f t="shared" si="108"/>
        <v/>
      </c>
      <c r="V1536" s="648"/>
      <c r="W1536" s="746"/>
    </row>
    <row r="1537" spans="2:38" ht="13.5" customHeight="1" x14ac:dyDescent="0.25">
      <c r="B1537" s="401"/>
      <c r="D1537" s="416">
        <f t="shared" si="109"/>
        <v>1528</v>
      </c>
      <c r="E1537" s="534"/>
      <c r="F1537" s="534"/>
      <c r="G1537" s="534"/>
      <c r="H1537" s="479"/>
      <c r="I1537" s="479"/>
      <c r="J1537" s="479"/>
      <c r="K1537" s="474"/>
      <c r="L1537" s="899"/>
      <c r="M1537" s="272"/>
      <c r="N1537" s="826" t="str">
        <f t="shared" si="106"/>
        <v/>
      </c>
      <c r="O1537" s="458"/>
      <c r="P1537" s="534"/>
      <c r="Q1537" s="479"/>
      <c r="R1537" s="584"/>
      <c r="S1537" s="585" t="str">
        <f t="shared" si="107"/>
        <v/>
      </c>
      <c r="T1537" s="586"/>
      <c r="U1537" s="587" t="str">
        <f t="shared" si="108"/>
        <v/>
      </c>
      <c r="V1537" s="648"/>
      <c r="W1537" s="746"/>
    </row>
    <row r="1538" spans="2:38" ht="13.5" customHeight="1" x14ac:dyDescent="0.25">
      <c r="B1538" s="401"/>
      <c r="D1538" s="416">
        <f t="shared" si="109"/>
        <v>1529</v>
      </c>
      <c r="E1538" s="534"/>
      <c r="F1538" s="534"/>
      <c r="G1538" s="534"/>
      <c r="H1538" s="479"/>
      <c r="I1538" s="479"/>
      <c r="J1538" s="479"/>
      <c r="K1538" s="474"/>
      <c r="L1538" s="899"/>
      <c r="M1538" s="272"/>
      <c r="N1538" s="826" t="str">
        <f t="shared" si="106"/>
        <v/>
      </c>
      <c r="O1538" s="458"/>
      <c r="P1538" s="534"/>
      <c r="Q1538" s="479"/>
      <c r="R1538" s="584"/>
      <c r="S1538" s="585" t="str">
        <f t="shared" si="107"/>
        <v/>
      </c>
      <c r="T1538" s="586"/>
      <c r="U1538" s="587" t="str">
        <f t="shared" si="108"/>
        <v/>
      </c>
      <c r="V1538" s="648"/>
      <c r="W1538" s="746"/>
    </row>
    <row r="1539" spans="2:38" ht="13.5" customHeight="1" x14ac:dyDescent="0.25">
      <c r="B1539" s="401"/>
      <c r="D1539" s="416">
        <f t="shared" si="109"/>
        <v>1530</v>
      </c>
      <c r="E1539" s="534"/>
      <c r="F1539" s="534"/>
      <c r="G1539" s="534"/>
      <c r="H1539" s="479"/>
      <c r="I1539" s="479"/>
      <c r="J1539" s="479"/>
      <c r="K1539" s="474"/>
      <c r="L1539" s="899"/>
      <c r="M1539" s="272"/>
      <c r="N1539" s="826" t="str">
        <f t="shared" si="106"/>
        <v/>
      </c>
      <c r="O1539" s="458"/>
      <c r="P1539" s="534"/>
      <c r="Q1539" s="479"/>
      <c r="R1539" s="584"/>
      <c r="S1539" s="585" t="str">
        <f t="shared" si="107"/>
        <v/>
      </c>
      <c r="T1539" s="586"/>
      <c r="U1539" s="587" t="str">
        <f t="shared" si="108"/>
        <v/>
      </c>
      <c r="V1539" s="648"/>
      <c r="W1539" s="746"/>
    </row>
    <row r="1540" spans="2:38" ht="13.5" customHeight="1" x14ac:dyDescent="0.25">
      <c r="B1540" s="401"/>
      <c r="D1540" s="416">
        <f>D1539+1</f>
        <v>1531</v>
      </c>
      <c r="E1540" s="534"/>
      <c r="F1540" s="534"/>
      <c r="G1540" s="534"/>
      <c r="H1540" s="479"/>
      <c r="I1540" s="479"/>
      <c r="J1540" s="479"/>
      <c r="K1540" s="474"/>
      <c r="L1540" s="899"/>
      <c r="M1540" s="272"/>
      <c r="N1540" s="826" t="str">
        <f t="shared" si="106"/>
        <v/>
      </c>
      <c r="O1540" s="458"/>
      <c r="P1540" s="534"/>
      <c r="Q1540" s="479"/>
      <c r="R1540" s="584"/>
      <c r="S1540" s="585" t="str">
        <f t="shared" si="107"/>
        <v/>
      </c>
      <c r="T1540" s="586"/>
      <c r="U1540" s="587" t="str">
        <f t="shared" si="108"/>
        <v/>
      </c>
      <c r="V1540" s="648"/>
      <c r="W1540" s="746"/>
      <c r="AL1540" s="562"/>
    </row>
    <row r="1541" spans="2:38" ht="13.5" customHeight="1" x14ac:dyDescent="0.25">
      <c r="B1541" s="401"/>
      <c r="D1541" s="416">
        <f t="shared" ref="D1541:D1604" si="110">D1540+1</f>
        <v>1532</v>
      </c>
      <c r="E1541" s="534"/>
      <c r="F1541" s="534"/>
      <c r="G1541" s="534"/>
      <c r="H1541" s="479"/>
      <c r="I1541" s="479"/>
      <c r="J1541" s="479"/>
      <c r="K1541" s="474"/>
      <c r="L1541" s="899"/>
      <c r="M1541" s="272"/>
      <c r="N1541" s="826" t="str">
        <f t="shared" si="106"/>
        <v/>
      </c>
      <c r="O1541" s="458"/>
      <c r="P1541" s="534"/>
      <c r="Q1541" s="479"/>
      <c r="R1541" s="584"/>
      <c r="S1541" s="585" t="str">
        <f t="shared" si="107"/>
        <v/>
      </c>
      <c r="T1541" s="586"/>
      <c r="U1541" s="587" t="str">
        <f t="shared" si="108"/>
        <v/>
      </c>
      <c r="V1541" s="648"/>
      <c r="W1541" s="746"/>
    </row>
    <row r="1542" spans="2:38" ht="13.5" customHeight="1" x14ac:dyDescent="0.25">
      <c r="B1542" s="401"/>
      <c r="D1542" s="416">
        <f t="shared" si="110"/>
        <v>1533</v>
      </c>
      <c r="E1542" s="534"/>
      <c r="F1542" s="534"/>
      <c r="G1542" s="534"/>
      <c r="H1542" s="479"/>
      <c r="I1542" s="479"/>
      <c r="J1542" s="479"/>
      <c r="K1542" s="474"/>
      <c r="L1542" s="899"/>
      <c r="M1542" s="272"/>
      <c r="N1542" s="826" t="str">
        <f t="shared" si="106"/>
        <v/>
      </c>
      <c r="O1542" s="458"/>
      <c r="P1542" s="534"/>
      <c r="Q1542" s="479"/>
      <c r="R1542" s="584"/>
      <c r="S1542" s="585" t="str">
        <f t="shared" si="107"/>
        <v/>
      </c>
      <c r="T1542" s="586"/>
      <c r="U1542" s="587" t="str">
        <f t="shared" si="108"/>
        <v/>
      </c>
      <c r="V1542" s="648"/>
      <c r="W1542" s="746"/>
    </row>
    <row r="1543" spans="2:38" ht="13.5" customHeight="1" x14ac:dyDescent="0.25">
      <c r="B1543" s="401"/>
      <c r="D1543" s="416">
        <f t="shared" si="110"/>
        <v>1534</v>
      </c>
      <c r="E1543" s="534"/>
      <c r="F1543" s="534"/>
      <c r="G1543" s="534"/>
      <c r="H1543" s="479"/>
      <c r="I1543" s="479"/>
      <c r="J1543" s="479"/>
      <c r="K1543" s="474"/>
      <c r="L1543" s="899"/>
      <c r="M1543" s="272"/>
      <c r="N1543" s="826" t="str">
        <f t="shared" si="106"/>
        <v/>
      </c>
      <c r="O1543" s="458"/>
      <c r="P1543" s="534"/>
      <c r="Q1543" s="479"/>
      <c r="R1543" s="584"/>
      <c r="S1543" s="585" t="str">
        <f t="shared" si="107"/>
        <v/>
      </c>
      <c r="T1543" s="586"/>
      <c r="U1543" s="587" t="str">
        <f t="shared" si="108"/>
        <v/>
      </c>
      <c r="V1543" s="648"/>
      <c r="W1543" s="746"/>
    </row>
    <row r="1544" spans="2:38" ht="13.5" customHeight="1" x14ac:dyDescent="0.25">
      <c r="B1544" s="401"/>
      <c r="D1544" s="416">
        <f t="shared" si="110"/>
        <v>1535</v>
      </c>
      <c r="E1544" s="534"/>
      <c r="F1544" s="534"/>
      <c r="G1544" s="534"/>
      <c r="H1544" s="479"/>
      <c r="I1544" s="479"/>
      <c r="J1544" s="479"/>
      <c r="K1544" s="474"/>
      <c r="L1544" s="899"/>
      <c r="M1544" s="272"/>
      <c r="N1544" s="826" t="str">
        <f t="shared" si="106"/>
        <v/>
      </c>
      <c r="O1544" s="458"/>
      <c r="P1544" s="534"/>
      <c r="Q1544" s="479"/>
      <c r="R1544" s="584"/>
      <c r="S1544" s="585" t="str">
        <f t="shared" si="107"/>
        <v/>
      </c>
      <c r="T1544" s="586"/>
      <c r="U1544" s="587" t="str">
        <f t="shared" si="108"/>
        <v/>
      </c>
      <c r="V1544" s="648"/>
      <c r="W1544" s="746"/>
    </row>
    <row r="1545" spans="2:38" ht="13.5" customHeight="1" x14ac:dyDescent="0.25">
      <c r="B1545" s="401"/>
      <c r="D1545" s="416">
        <f t="shared" si="110"/>
        <v>1536</v>
      </c>
      <c r="E1545" s="534"/>
      <c r="F1545" s="534"/>
      <c r="G1545" s="534"/>
      <c r="H1545" s="479"/>
      <c r="I1545" s="479"/>
      <c r="J1545" s="479"/>
      <c r="K1545" s="474"/>
      <c r="L1545" s="899"/>
      <c r="M1545" s="272"/>
      <c r="N1545" s="826" t="str">
        <f t="shared" si="106"/>
        <v/>
      </c>
      <c r="O1545" s="458"/>
      <c r="P1545" s="534"/>
      <c r="Q1545" s="479"/>
      <c r="R1545" s="584"/>
      <c r="S1545" s="585" t="str">
        <f t="shared" si="107"/>
        <v/>
      </c>
      <c r="T1545" s="586"/>
      <c r="U1545" s="587" t="str">
        <f t="shared" si="108"/>
        <v/>
      </c>
      <c r="V1545" s="648"/>
      <c r="W1545" s="746"/>
    </row>
    <row r="1546" spans="2:38" ht="13.5" customHeight="1" x14ac:dyDescent="0.25">
      <c r="B1546" s="401"/>
      <c r="D1546" s="416">
        <f t="shared" si="110"/>
        <v>1537</v>
      </c>
      <c r="E1546" s="534"/>
      <c r="F1546" s="534"/>
      <c r="G1546" s="534"/>
      <c r="H1546" s="479"/>
      <c r="I1546" s="479"/>
      <c r="J1546" s="479"/>
      <c r="K1546" s="474"/>
      <c r="L1546" s="899"/>
      <c r="M1546" s="272"/>
      <c r="N1546" s="826" t="str">
        <f t="shared" si="106"/>
        <v/>
      </c>
      <c r="O1546" s="458"/>
      <c r="P1546" s="534"/>
      <c r="Q1546" s="479"/>
      <c r="R1546" s="584"/>
      <c r="S1546" s="585" t="str">
        <f t="shared" si="107"/>
        <v/>
      </c>
      <c r="T1546" s="586"/>
      <c r="U1546" s="587" t="str">
        <f t="shared" si="108"/>
        <v/>
      </c>
      <c r="V1546" s="648"/>
      <c r="W1546" s="746"/>
    </row>
    <row r="1547" spans="2:38" ht="13.5" customHeight="1" x14ac:dyDescent="0.25">
      <c r="B1547" s="401"/>
      <c r="D1547" s="416">
        <f t="shared" si="110"/>
        <v>1538</v>
      </c>
      <c r="E1547" s="534"/>
      <c r="F1547" s="534"/>
      <c r="G1547" s="534"/>
      <c r="H1547" s="479"/>
      <c r="I1547" s="479"/>
      <c r="J1547" s="479"/>
      <c r="K1547" s="474"/>
      <c r="L1547" s="899"/>
      <c r="M1547" s="272"/>
      <c r="N1547" s="826" t="str">
        <f t="shared" ref="N1547:N1610" si="111">IF(M1547="","",IF(HLOOKUP(M1547,$AA$4:$AO$6,$Z$6+1,FALSE)&lt;0.8,0,HLOOKUP(M1547,$AA$4:$AO$6,$Z$6+1,FALSE)))</f>
        <v/>
      </c>
      <c r="O1547" s="458"/>
      <c r="P1547" s="534"/>
      <c r="Q1547" s="479"/>
      <c r="R1547" s="584"/>
      <c r="S1547" s="585" t="str">
        <f t="shared" si="107"/>
        <v/>
      </c>
      <c r="T1547" s="586"/>
      <c r="U1547" s="587" t="str">
        <f t="shared" si="108"/>
        <v/>
      </c>
      <c r="V1547" s="648"/>
      <c r="W1547" s="746"/>
    </row>
    <row r="1548" spans="2:38" ht="13.5" customHeight="1" x14ac:dyDescent="0.25">
      <c r="B1548" s="401"/>
      <c r="D1548" s="416">
        <f t="shared" si="110"/>
        <v>1539</v>
      </c>
      <c r="E1548" s="534"/>
      <c r="F1548" s="534"/>
      <c r="G1548" s="534"/>
      <c r="H1548" s="479"/>
      <c r="I1548" s="479"/>
      <c r="J1548" s="479"/>
      <c r="K1548" s="474"/>
      <c r="L1548" s="899"/>
      <c r="M1548" s="272"/>
      <c r="N1548" s="826" t="str">
        <f t="shared" si="111"/>
        <v/>
      </c>
      <c r="O1548" s="458"/>
      <c r="P1548" s="534"/>
      <c r="Q1548" s="479"/>
      <c r="R1548" s="584"/>
      <c r="S1548" s="585" t="str">
        <f t="shared" si="107"/>
        <v/>
      </c>
      <c r="T1548" s="586"/>
      <c r="U1548" s="587" t="str">
        <f t="shared" si="108"/>
        <v/>
      </c>
      <c r="V1548" s="648"/>
      <c r="W1548" s="746"/>
    </row>
    <row r="1549" spans="2:38" ht="13.5" customHeight="1" x14ac:dyDescent="0.25">
      <c r="B1549" s="401"/>
      <c r="D1549" s="416">
        <f t="shared" si="110"/>
        <v>1540</v>
      </c>
      <c r="E1549" s="534"/>
      <c r="F1549" s="534"/>
      <c r="G1549" s="534"/>
      <c r="H1549" s="479"/>
      <c r="I1549" s="479"/>
      <c r="J1549" s="479"/>
      <c r="K1549" s="474"/>
      <c r="L1549" s="899"/>
      <c r="M1549" s="272"/>
      <c r="N1549" s="826" t="str">
        <f t="shared" si="111"/>
        <v/>
      </c>
      <c r="O1549" s="458"/>
      <c r="P1549" s="534"/>
      <c r="Q1549" s="479"/>
      <c r="R1549" s="584"/>
      <c r="S1549" s="585" t="str">
        <f t="shared" si="107"/>
        <v/>
      </c>
      <c r="T1549" s="586"/>
      <c r="U1549" s="587" t="str">
        <f t="shared" si="108"/>
        <v/>
      </c>
      <c r="V1549" s="648"/>
      <c r="W1549" s="746"/>
    </row>
    <row r="1550" spans="2:38" ht="13.5" customHeight="1" x14ac:dyDescent="0.25">
      <c r="B1550" s="401"/>
      <c r="D1550" s="416">
        <f t="shared" si="110"/>
        <v>1541</v>
      </c>
      <c r="E1550" s="534"/>
      <c r="F1550" s="534"/>
      <c r="G1550" s="534"/>
      <c r="H1550" s="479"/>
      <c r="I1550" s="479"/>
      <c r="J1550" s="479"/>
      <c r="K1550" s="474"/>
      <c r="L1550" s="899"/>
      <c r="M1550" s="272"/>
      <c r="N1550" s="826" t="str">
        <f t="shared" si="111"/>
        <v/>
      </c>
      <c r="O1550" s="458"/>
      <c r="P1550" s="903"/>
      <c r="Q1550" s="479"/>
      <c r="R1550" s="584"/>
      <c r="S1550" s="585" t="str">
        <f t="shared" si="107"/>
        <v/>
      </c>
      <c r="T1550" s="586"/>
      <c r="U1550" s="587" t="str">
        <f t="shared" si="108"/>
        <v/>
      </c>
      <c r="V1550" s="648"/>
      <c r="W1550" s="746"/>
    </row>
    <row r="1551" spans="2:38" ht="13.5" customHeight="1" x14ac:dyDescent="0.25">
      <c r="B1551" s="401"/>
      <c r="D1551" s="416">
        <f t="shared" si="110"/>
        <v>1542</v>
      </c>
      <c r="E1551" s="534"/>
      <c r="F1551" s="534"/>
      <c r="G1551" s="534"/>
      <c r="H1551" s="479"/>
      <c r="I1551" s="479"/>
      <c r="J1551" s="479"/>
      <c r="K1551" s="474"/>
      <c r="L1551" s="899"/>
      <c r="M1551" s="272"/>
      <c r="N1551" s="826" t="str">
        <f t="shared" si="111"/>
        <v/>
      </c>
      <c r="O1551" s="458"/>
      <c r="P1551" s="534"/>
      <c r="Q1551" s="479"/>
      <c r="R1551" s="584"/>
      <c r="S1551" s="585" t="str">
        <f t="shared" si="107"/>
        <v/>
      </c>
      <c r="T1551" s="586"/>
      <c r="U1551" s="587" t="str">
        <f t="shared" si="108"/>
        <v/>
      </c>
      <c r="V1551" s="648"/>
      <c r="W1551" s="746"/>
    </row>
    <row r="1552" spans="2:38" ht="13.5" customHeight="1" x14ac:dyDescent="0.25">
      <c r="B1552" s="401"/>
      <c r="D1552" s="416">
        <f t="shared" si="110"/>
        <v>1543</v>
      </c>
      <c r="E1552" s="534"/>
      <c r="F1552" s="534"/>
      <c r="G1552" s="534"/>
      <c r="H1552" s="479"/>
      <c r="I1552" s="479"/>
      <c r="J1552" s="479"/>
      <c r="K1552" s="474"/>
      <c r="L1552" s="899"/>
      <c r="M1552" s="272"/>
      <c r="N1552" s="826" t="str">
        <f t="shared" si="111"/>
        <v/>
      </c>
      <c r="O1552" s="458"/>
      <c r="P1552" s="534"/>
      <c r="Q1552" s="479"/>
      <c r="R1552" s="584"/>
      <c r="S1552" s="585" t="str">
        <f t="shared" si="107"/>
        <v/>
      </c>
      <c r="T1552" s="586"/>
      <c r="U1552" s="587" t="str">
        <f t="shared" si="108"/>
        <v/>
      </c>
      <c r="V1552" s="648"/>
      <c r="W1552" s="746"/>
    </row>
    <row r="1553" spans="2:23" ht="13.5" customHeight="1" x14ac:dyDescent="0.25">
      <c r="B1553" s="401"/>
      <c r="D1553" s="416">
        <f t="shared" si="110"/>
        <v>1544</v>
      </c>
      <c r="E1553" s="534"/>
      <c r="F1553" s="534"/>
      <c r="G1553" s="534"/>
      <c r="H1553" s="479"/>
      <c r="I1553" s="479"/>
      <c r="J1553" s="479"/>
      <c r="K1553" s="474"/>
      <c r="L1553" s="899"/>
      <c r="M1553" s="272"/>
      <c r="N1553" s="826" t="str">
        <f t="shared" si="111"/>
        <v/>
      </c>
      <c r="O1553" s="458"/>
      <c r="P1553" s="534"/>
      <c r="Q1553" s="479"/>
      <c r="R1553" s="584"/>
      <c r="S1553" s="585" t="str">
        <f t="shared" si="107"/>
        <v/>
      </c>
      <c r="T1553" s="586"/>
      <c r="U1553" s="587" t="str">
        <f t="shared" si="108"/>
        <v/>
      </c>
      <c r="V1553" s="648"/>
      <c r="W1553" s="746"/>
    </row>
    <row r="1554" spans="2:23" ht="13.5" customHeight="1" x14ac:dyDescent="0.25">
      <c r="B1554" s="401"/>
      <c r="D1554" s="416">
        <f t="shared" si="110"/>
        <v>1545</v>
      </c>
      <c r="E1554" s="534"/>
      <c r="F1554" s="534"/>
      <c r="G1554" s="534"/>
      <c r="H1554" s="479"/>
      <c r="I1554" s="479"/>
      <c r="J1554" s="479"/>
      <c r="K1554" s="474"/>
      <c r="L1554" s="899"/>
      <c r="M1554" s="272"/>
      <c r="N1554" s="826" t="str">
        <f t="shared" si="111"/>
        <v/>
      </c>
      <c r="O1554" s="458"/>
      <c r="P1554" s="534"/>
      <c r="Q1554" s="479"/>
      <c r="R1554" s="584"/>
      <c r="S1554" s="585" t="str">
        <f t="shared" si="107"/>
        <v/>
      </c>
      <c r="T1554" s="586"/>
      <c r="U1554" s="587" t="str">
        <f t="shared" si="108"/>
        <v/>
      </c>
      <c r="V1554" s="648"/>
      <c r="W1554" s="746"/>
    </row>
    <row r="1555" spans="2:23" ht="13.5" customHeight="1" x14ac:dyDescent="0.25">
      <c r="B1555" s="401"/>
      <c r="D1555" s="416">
        <f t="shared" si="110"/>
        <v>1546</v>
      </c>
      <c r="E1555" s="534"/>
      <c r="F1555" s="534"/>
      <c r="G1555" s="534"/>
      <c r="H1555" s="479"/>
      <c r="I1555" s="479"/>
      <c r="J1555" s="479"/>
      <c r="K1555" s="474"/>
      <c r="L1555" s="899"/>
      <c r="M1555" s="272"/>
      <c r="N1555" s="826" t="str">
        <f t="shared" si="111"/>
        <v/>
      </c>
      <c r="O1555" s="458"/>
      <c r="P1555" s="534"/>
      <c r="Q1555" s="479"/>
      <c r="R1555" s="584"/>
      <c r="S1555" s="585" t="str">
        <f t="shared" si="107"/>
        <v/>
      </c>
      <c r="T1555" s="586"/>
      <c r="U1555" s="587" t="str">
        <f t="shared" si="108"/>
        <v/>
      </c>
      <c r="V1555" s="648"/>
      <c r="W1555" s="746"/>
    </row>
    <row r="1556" spans="2:23" ht="13.5" customHeight="1" x14ac:dyDescent="0.25">
      <c r="B1556" s="401"/>
      <c r="D1556" s="416">
        <f t="shared" si="110"/>
        <v>1547</v>
      </c>
      <c r="E1556" s="534"/>
      <c r="F1556" s="534"/>
      <c r="G1556" s="534"/>
      <c r="H1556" s="479"/>
      <c r="I1556" s="479"/>
      <c r="J1556" s="479"/>
      <c r="K1556" s="474"/>
      <c r="L1556" s="899"/>
      <c r="M1556" s="272"/>
      <c r="N1556" s="826" t="str">
        <f t="shared" si="111"/>
        <v/>
      </c>
      <c r="O1556" s="458"/>
      <c r="P1556" s="534"/>
      <c r="Q1556" s="479"/>
      <c r="R1556" s="584"/>
      <c r="S1556" s="585" t="str">
        <f t="shared" si="107"/>
        <v/>
      </c>
      <c r="T1556" s="586"/>
      <c r="U1556" s="587" t="str">
        <f t="shared" si="108"/>
        <v/>
      </c>
      <c r="V1556" s="648"/>
      <c r="W1556" s="746"/>
    </row>
    <row r="1557" spans="2:23" ht="13.5" customHeight="1" x14ac:dyDescent="0.25">
      <c r="B1557" s="401"/>
      <c r="D1557" s="416">
        <f t="shared" si="110"/>
        <v>1548</v>
      </c>
      <c r="E1557" s="534"/>
      <c r="F1557" s="534"/>
      <c r="G1557" s="534"/>
      <c r="H1557" s="479"/>
      <c r="I1557" s="479"/>
      <c r="J1557" s="479"/>
      <c r="K1557" s="474"/>
      <c r="L1557" s="899"/>
      <c r="M1557" s="272"/>
      <c r="N1557" s="826" t="str">
        <f t="shared" si="111"/>
        <v/>
      </c>
      <c r="O1557" s="458"/>
      <c r="P1557" s="534"/>
      <c r="Q1557" s="479"/>
      <c r="R1557" s="584"/>
      <c r="S1557" s="585" t="str">
        <f t="shared" si="107"/>
        <v/>
      </c>
      <c r="T1557" s="586"/>
      <c r="U1557" s="587" t="str">
        <f t="shared" si="108"/>
        <v/>
      </c>
      <c r="V1557" s="648"/>
      <c r="W1557" s="746"/>
    </row>
    <row r="1558" spans="2:23" ht="13.5" customHeight="1" x14ac:dyDescent="0.25">
      <c r="B1558" s="401"/>
      <c r="D1558" s="416">
        <f t="shared" si="110"/>
        <v>1549</v>
      </c>
      <c r="E1558" s="534"/>
      <c r="F1558" s="534"/>
      <c r="G1558" s="534"/>
      <c r="H1558" s="479"/>
      <c r="I1558" s="479"/>
      <c r="J1558" s="479"/>
      <c r="K1558" s="474"/>
      <c r="L1558" s="899"/>
      <c r="M1558" s="272"/>
      <c r="N1558" s="826" t="str">
        <f t="shared" si="111"/>
        <v/>
      </c>
      <c r="O1558" s="458"/>
      <c r="P1558" s="534"/>
      <c r="Q1558" s="479"/>
      <c r="R1558" s="584"/>
      <c r="S1558" s="585" t="str">
        <f t="shared" si="107"/>
        <v/>
      </c>
      <c r="T1558" s="586"/>
      <c r="U1558" s="587" t="str">
        <f t="shared" si="108"/>
        <v/>
      </c>
      <c r="V1558" s="648"/>
      <c r="W1558" s="746"/>
    </row>
    <row r="1559" spans="2:23" ht="13.5" customHeight="1" x14ac:dyDescent="0.25">
      <c r="B1559" s="401"/>
      <c r="D1559" s="416">
        <f t="shared" si="110"/>
        <v>1550</v>
      </c>
      <c r="E1559" s="534"/>
      <c r="F1559" s="534"/>
      <c r="G1559" s="534"/>
      <c r="H1559" s="479"/>
      <c r="I1559" s="479"/>
      <c r="J1559" s="479"/>
      <c r="K1559" s="474"/>
      <c r="L1559" s="899"/>
      <c r="M1559" s="272"/>
      <c r="N1559" s="826" t="str">
        <f t="shared" si="111"/>
        <v/>
      </c>
      <c r="O1559" s="458"/>
      <c r="P1559" s="534"/>
      <c r="Q1559" s="479"/>
      <c r="R1559" s="584"/>
      <c r="S1559" s="585" t="str">
        <f t="shared" si="107"/>
        <v/>
      </c>
      <c r="T1559" s="586"/>
      <c r="U1559" s="587" t="str">
        <f t="shared" si="108"/>
        <v/>
      </c>
      <c r="V1559" s="648"/>
      <c r="W1559" s="746"/>
    </row>
    <row r="1560" spans="2:23" ht="13.5" customHeight="1" x14ac:dyDescent="0.25">
      <c r="B1560" s="401"/>
      <c r="D1560" s="416">
        <f t="shared" si="110"/>
        <v>1551</v>
      </c>
      <c r="E1560" s="534"/>
      <c r="F1560" s="534"/>
      <c r="G1560" s="534"/>
      <c r="H1560" s="479"/>
      <c r="I1560" s="479"/>
      <c r="J1560" s="479"/>
      <c r="K1560" s="474"/>
      <c r="L1560" s="899"/>
      <c r="M1560" s="272"/>
      <c r="N1560" s="826" t="str">
        <f t="shared" si="111"/>
        <v/>
      </c>
      <c r="O1560" s="458"/>
      <c r="P1560" s="534"/>
      <c r="Q1560" s="479"/>
      <c r="R1560" s="584"/>
      <c r="S1560" s="585" t="str">
        <f t="shared" si="107"/>
        <v/>
      </c>
      <c r="T1560" s="586"/>
      <c r="U1560" s="587" t="str">
        <f t="shared" si="108"/>
        <v/>
      </c>
      <c r="V1560" s="648"/>
      <c r="W1560" s="746"/>
    </row>
    <row r="1561" spans="2:23" ht="13.5" customHeight="1" x14ac:dyDescent="0.25">
      <c r="B1561" s="401"/>
      <c r="D1561" s="416">
        <f t="shared" si="110"/>
        <v>1552</v>
      </c>
      <c r="E1561" s="534"/>
      <c r="F1561" s="534"/>
      <c r="G1561" s="534"/>
      <c r="H1561" s="479"/>
      <c r="I1561" s="479"/>
      <c r="J1561" s="479"/>
      <c r="K1561" s="474"/>
      <c r="L1561" s="899"/>
      <c r="M1561" s="272"/>
      <c r="N1561" s="826" t="str">
        <f t="shared" si="111"/>
        <v/>
      </c>
      <c r="O1561" s="458"/>
      <c r="P1561" s="534"/>
      <c r="Q1561" s="479"/>
      <c r="R1561" s="584"/>
      <c r="S1561" s="585" t="str">
        <f t="shared" si="107"/>
        <v/>
      </c>
      <c r="T1561" s="586"/>
      <c r="U1561" s="587" t="str">
        <f t="shared" si="108"/>
        <v/>
      </c>
      <c r="V1561" s="648"/>
      <c r="W1561" s="746"/>
    </row>
    <row r="1562" spans="2:23" ht="13.5" customHeight="1" x14ac:dyDescent="0.25">
      <c r="B1562" s="401"/>
      <c r="D1562" s="416">
        <f t="shared" si="110"/>
        <v>1553</v>
      </c>
      <c r="E1562" s="534"/>
      <c r="F1562" s="534"/>
      <c r="G1562" s="534"/>
      <c r="H1562" s="479"/>
      <c r="I1562" s="479"/>
      <c r="J1562" s="479"/>
      <c r="K1562" s="474"/>
      <c r="L1562" s="899"/>
      <c r="M1562" s="272"/>
      <c r="N1562" s="826" t="str">
        <f t="shared" si="111"/>
        <v/>
      </c>
      <c r="O1562" s="458"/>
      <c r="P1562" s="534"/>
      <c r="Q1562" s="479"/>
      <c r="R1562" s="584"/>
      <c r="S1562" s="585" t="str">
        <f t="shared" si="107"/>
        <v/>
      </c>
      <c r="T1562" s="586"/>
      <c r="U1562" s="587" t="str">
        <f t="shared" si="108"/>
        <v/>
      </c>
      <c r="V1562" s="648"/>
      <c r="W1562" s="746"/>
    </row>
    <row r="1563" spans="2:23" ht="13.5" customHeight="1" x14ac:dyDescent="0.25">
      <c r="B1563" s="401"/>
      <c r="D1563" s="416">
        <f t="shared" si="110"/>
        <v>1554</v>
      </c>
      <c r="E1563" s="534"/>
      <c r="F1563" s="534"/>
      <c r="G1563" s="534"/>
      <c r="H1563" s="479"/>
      <c r="I1563" s="479"/>
      <c r="J1563" s="479"/>
      <c r="K1563" s="474"/>
      <c r="L1563" s="899"/>
      <c r="M1563" s="272"/>
      <c r="N1563" s="826" t="str">
        <f t="shared" si="111"/>
        <v/>
      </c>
      <c r="O1563" s="458"/>
      <c r="P1563" s="534"/>
      <c r="Q1563" s="479"/>
      <c r="R1563" s="584"/>
      <c r="S1563" s="585" t="str">
        <f t="shared" si="107"/>
        <v/>
      </c>
      <c r="T1563" s="586"/>
      <c r="U1563" s="587" t="str">
        <f t="shared" si="108"/>
        <v/>
      </c>
      <c r="V1563" s="648"/>
      <c r="W1563" s="746"/>
    </row>
    <row r="1564" spans="2:23" ht="13.5" customHeight="1" x14ac:dyDescent="0.25">
      <c r="B1564" s="401"/>
      <c r="D1564" s="416">
        <f t="shared" si="110"/>
        <v>1555</v>
      </c>
      <c r="E1564" s="534"/>
      <c r="F1564" s="534"/>
      <c r="G1564" s="534"/>
      <c r="H1564" s="479"/>
      <c r="I1564" s="479"/>
      <c r="J1564" s="479"/>
      <c r="K1564" s="474"/>
      <c r="L1564" s="899"/>
      <c r="M1564" s="272"/>
      <c r="N1564" s="826" t="str">
        <f t="shared" si="111"/>
        <v/>
      </c>
      <c r="O1564" s="458"/>
      <c r="P1564" s="534"/>
      <c r="Q1564" s="479"/>
      <c r="R1564" s="584"/>
      <c r="S1564" s="585" t="str">
        <f t="shared" si="107"/>
        <v/>
      </c>
      <c r="T1564" s="586"/>
      <c r="U1564" s="587" t="str">
        <f t="shared" si="108"/>
        <v/>
      </c>
      <c r="V1564" s="648"/>
      <c r="W1564" s="746"/>
    </row>
    <row r="1565" spans="2:23" ht="13.5" customHeight="1" x14ac:dyDescent="0.25">
      <c r="B1565" s="401"/>
      <c r="D1565" s="416">
        <f t="shared" si="110"/>
        <v>1556</v>
      </c>
      <c r="E1565" s="534"/>
      <c r="F1565" s="534"/>
      <c r="G1565" s="534"/>
      <c r="H1565" s="479"/>
      <c r="I1565" s="479"/>
      <c r="J1565" s="479"/>
      <c r="K1565" s="474"/>
      <c r="L1565" s="899"/>
      <c r="M1565" s="272"/>
      <c r="N1565" s="826" t="str">
        <f t="shared" si="111"/>
        <v/>
      </c>
      <c r="O1565" s="458"/>
      <c r="P1565" s="534"/>
      <c r="Q1565" s="479"/>
      <c r="R1565" s="584"/>
      <c r="S1565" s="585" t="str">
        <f t="shared" si="107"/>
        <v/>
      </c>
      <c r="T1565" s="586"/>
      <c r="U1565" s="587" t="str">
        <f t="shared" si="108"/>
        <v/>
      </c>
      <c r="V1565" s="648"/>
      <c r="W1565" s="746"/>
    </row>
    <row r="1566" spans="2:23" ht="13.5" customHeight="1" x14ac:dyDescent="0.25">
      <c r="B1566" s="401"/>
      <c r="D1566" s="416">
        <f t="shared" si="110"/>
        <v>1557</v>
      </c>
      <c r="E1566" s="534"/>
      <c r="F1566" s="534"/>
      <c r="G1566" s="534"/>
      <c r="H1566" s="479"/>
      <c r="I1566" s="479"/>
      <c r="J1566" s="479"/>
      <c r="K1566" s="474"/>
      <c r="L1566" s="899"/>
      <c r="M1566" s="272"/>
      <c r="N1566" s="826" t="str">
        <f t="shared" si="111"/>
        <v/>
      </c>
      <c r="O1566" s="458"/>
      <c r="P1566" s="534"/>
      <c r="Q1566" s="479"/>
      <c r="R1566" s="584"/>
      <c r="S1566" s="585" t="str">
        <f t="shared" si="107"/>
        <v/>
      </c>
      <c r="T1566" s="586"/>
      <c r="U1566" s="587" t="str">
        <f t="shared" si="108"/>
        <v/>
      </c>
      <c r="V1566" s="648"/>
      <c r="W1566" s="746"/>
    </row>
    <row r="1567" spans="2:23" ht="13.5" customHeight="1" x14ac:dyDescent="0.25">
      <c r="B1567" s="401"/>
      <c r="D1567" s="416">
        <f t="shared" si="110"/>
        <v>1558</v>
      </c>
      <c r="E1567" s="534"/>
      <c r="F1567" s="534"/>
      <c r="G1567" s="534"/>
      <c r="H1567" s="479"/>
      <c r="I1567" s="479"/>
      <c r="J1567" s="479"/>
      <c r="K1567" s="474"/>
      <c r="L1567" s="899"/>
      <c r="M1567" s="272"/>
      <c r="N1567" s="826" t="str">
        <f t="shared" si="111"/>
        <v/>
      </c>
      <c r="O1567" s="458"/>
      <c r="P1567" s="534"/>
      <c r="Q1567" s="479"/>
      <c r="R1567" s="584"/>
      <c r="S1567" s="585" t="str">
        <f t="shared" si="107"/>
        <v/>
      </c>
      <c r="T1567" s="586"/>
      <c r="U1567" s="587" t="str">
        <f t="shared" si="108"/>
        <v/>
      </c>
      <c r="V1567" s="648"/>
      <c r="W1567" s="746"/>
    </row>
    <row r="1568" spans="2:23" ht="13.5" customHeight="1" x14ac:dyDescent="0.25">
      <c r="B1568" s="401"/>
      <c r="D1568" s="416">
        <f t="shared" si="110"/>
        <v>1559</v>
      </c>
      <c r="E1568" s="534"/>
      <c r="F1568" s="534"/>
      <c r="G1568" s="534"/>
      <c r="H1568" s="479"/>
      <c r="I1568" s="479"/>
      <c r="J1568" s="479"/>
      <c r="K1568" s="474"/>
      <c r="L1568" s="899"/>
      <c r="M1568" s="272"/>
      <c r="N1568" s="826" t="str">
        <f t="shared" si="111"/>
        <v/>
      </c>
      <c r="O1568" s="458"/>
      <c r="P1568" s="534"/>
      <c r="Q1568" s="479"/>
      <c r="R1568" s="584"/>
      <c r="S1568" s="585" t="str">
        <f t="shared" si="107"/>
        <v/>
      </c>
      <c r="T1568" s="586"/>
      <c r="U1568" s="587" t="str">
        <f t="shared" si="108"/>
        <v/>
      </c>
      <c r="V1568" s="648"/>
      <c r="W1568" s="746"/>
    </row>
    <row r="1569" spans="2:38" ht="13.5" customHeight="1" x14ac:dyDescent="0.25">
      <c r="B1569" s="401"/>
      <c r="D1569" s="416">
        <f t="shared" si="110"/>
        <v>1560</v>
      </c>
      <c r="E1569" s="534"/>
      <c r="F1569" s="534"/>
      <c r="G1569" s="534"/>
      <c r="H1569" s="479"/>
      <c r="I1569" s="479"/>
      <c r="J1569" s="479"/>
      <c r="K1569" s="474"/>
      <c r="L1569" s="899"/>
      <c r="M1569" s="272"/>
      <c r="N1569" s="826" t="str">
        <f t="shared" si="111"/>
        <v/>
      </c>
      <c r="O1569" s="458"/>
      <c r="P1569" s="534"/>
      <c r="Q1569" s="479"/>
      <c r="R1569" s="584"/>
      <c r="S1569" s="585" t="str">
        <f t="shared" si="107"/>
        <v/>
      </c>
      <c r="T1569" s="586"/>
      <c r="U1569" s="587" t="str">
        <f t="shared" si="108"/>
        <v/>
      </c>
      <c r="V1569" s="648"/>
      <c r="W1569" s="746"/>
    </row>
    <row r="1570" spans="2:38" ht="13.5" customHeight="1" x14ac:dyDescent="0.25">
      <c r="B1570" s="401"/>
      <c r="D1570" s="416">
        <f t="shared" si="110"/>
        <v>1561</v>
      </c>
      <c r="E1570" s="534"/>
      <c r="F1570" s="534"/>
      <c r="G1570" s="534"/>
      <c r="H1570" s="479"/>
      <c r="I1570" s="479"/>
      <c r="J1570" s="479"/>
      <c r="K1570" s="474"/>
      <c r="L1570" s="899"/>
      <c r="M1570" s="272"/>
      <c r="N1570" s="826" t="str">
        <f t="shared" si="111"/>
        <v/>
      </c>
      <c r="O1570" s="458"/>
      <c r="P1570" s="534"/>
      <c r="Q1570" s="479"/>
      <c r="R1570" s="584"/>
      <c r="S1570" s="585" t="str">
        <f t="shared" si="107"/>
        <v/>
      </c>
      <c r="T1570" s="586"/>
      <c r="U1570" s="587" t="str">
        <f t="shared" ref="U1570:U1633" si="112">IF(T1570="",S1570,T1570)</f>
        <v/>
      </c>
      <c r="V1570" s="648"/>
      <c r="W1570" s="746"/>
      <c r="AL1570" s="562"/>
    </row>
    <row r="1571" spans="2:38" ht="13.5" customHeight="1" x14ac:dyDescent="0.25">
      <c r="B1571" s="401"/>
      <c r="D1571" s="416">
        <f t="shared" si="110"/>
        <v>1562</v>
      </c>
      <c r="E1571" s="534"/>
      <c r="F1571" s="534"/>
      <c r="G1571" s="534"/>
      <c r="H1571" s="479"/>
      <c r="I1571" s="479"/>
      <c r="J1571" s="479"/>
      <c r="K1571" s="474"/>
      <c r="L1571" s="899"/>
      <c r="M1571" s="272"/>
      <c r="N1571" s="826" t="str">
        <f t="shared" si="111"/>
        <v/>
      </c>
      <c r="O1571" s="458"/>
      <c r="P1571" s="534"/>
      <c r="Q1571" s="479"/>
      <c r="R1571" s="584"/>
      <c r="S1571" s="585" t="str">
        <f t="shared" si="107"/>
        <v/>
      </c>
      <c r="T1571" s="586"/>
      <c r="U1571" s="587" t="str">
        <f t="shared" si="112"/>
        <v/>
      </c>
      <c r="V1571" s="648"/>
      <c r="W1571" s="746"/>
    </row>
    <row r="1572" spans="2:38" ht="13.5" customHeight="1" x14ac:dyDescent="0.25">
      <c r="B1572" s="401"/>
      <c r="D1572" s="416">
        <f t="shared" si="110"/>
        <v>1563</v>
      </c>
      <c r="E1572" s="534"/>
      <c r="F1572" s="534"/>
      <c r="G1572" s="534"/>
      <c r="H1572" s="479"/>
      <c r="I1572" s="479"/>
      <c r="J1572" s="479"/>
      <c r="K1572" s="474"/>
      <c r="L1572" s="899"/>
      <c r="M1572" s="272"/>
      <c r="N1572" s="826" t="str">
        <f t="shared" si="111"/>
        <v/>
      </c>
      <c r="O1572" s="458"/>
      <c r="P1572" s="534"/>
      <c r="Q1572" s="479"/>
      <c r="R1572" s="584"/>
      <c r="S1572" s="585" t="str">
        <f t="shared" si="107"/>
        <v/>
      </c>
      <c r="T1572" s="586"/>
      <c r="U1572" s="587" t="str">
        <f t="shared" si="112"/>
        <v/>
      </c>
      <c r="V1572" s="648"/>
      <c r="W1572" s="746"/>
    </row>
    <row r="1573" spans="2:38" ht="13.5" customHeight="1" x14ac:dyDescent="0.25">
      <c r="B1573" s="401"/>
      <c r="D1573" s="416">
        <f t="shared" si="110"/>
        <v>1564</v>
      </c>
      <c r="E1573" s="534"/>
      <c r="F1573" s="534"/>
      <c r="G1573" s="534"/>
      <c r="H1573" s="479"/>
      <c r="I1573" s="479"/>
      <c r="J1573" s="479"/>
      <c r="K1573" s="474"/>
      <c r="L1573" s="899"/>
      <c r="M1573" s="272"/>
      <c r="N1573" s="826" t="str">
        <f t="shared" si="111"/>
        <v/>
      </c>
      <c r="O1573" s="458"/>
      <c r="P1573" s="534"/>
      <c r="Q1573" s="479"/>
      <c r="R1573" s="584"/>
      <c r="S1573" s="585" t="str">
        <f t="shared" si="107"/>
        <v/>
      </c>
      <c r="T1573" s="586"/>
      <c r="U1573" s="587" t="str">
        <f t="shared" si="112"/>
        <v/>
      </c>
      <c r="V1573" s="648"/>
      <c r="W1573" s="746"/>
    </row>
    <row r="1574" spans="2:38" ht="13.5" customHeight="1" x14ac:dyDescent="0.25">
      <c r="B1574" s="401"/>
      <c r="D1574" s="416">
        <f t="shared" si="110"/>
        <v>1565</v>
      </c>
      <c r="E1574" s="534"/>
      <c r="F1574" s="534"/>
      <c r="G1574" s="534"/>
      <c r="H1574" s="479"/>
      <c r="I1574" s="479"/>
      <c r="J1574" s="479"/>
      <c r="K1574" s="474"/>
      <c r="L1574" s="899"/>
      <c r="M1574" s="272"/>
      <c r="N1574" s="826" t="str">
        <f t="shared" si="111"/>
        <v/>
      </c>
      <c r="O1574" s="458"/>
      <c r="P1574" s="534"/>
      <c r="Q1574" s="479"/>
      <c r="R1574" s="584"/>
      <c r="S1574" s="585" t="str">
        <f t="shared" si="107"/>
        <v/>
      </c>
      <c r="T1574" s="586"/>
      <c r="U1574" s="587" t="str">
        <f t="shared" si="112"/>
        <v/>
      </c>
      <c r="V1574" s="648"/>
      <c r="W1574" s="746"/>
    </row>
    <row r="1575" spans="2:38" ht="13.5" customHeight="1" x14ac:dyDescent="0.25">
      <c r="B1575" s="401"/>
      <c r="D1575" s="416">
        <f t="shared" si="110"/>
        <v>1566</v>
      </c>
      <c r="E1575" s="534"/>
      <c r="F1575" s="534"/>
      <c r="G1575" s="534"/>
      <c r="H1575" s="479"/>
      <c r="I1575" s="479"/>
      <c r="J1575" s="479"/>
      <c r="K1575" s="474"/>
      <c r="L1575" s="899"/>
      <c r="M1575" s="272"/>
      <c r="N1575" s="826" t="str">
        <f t="shared" si="111"/>
        <v/>
      </c>
      <c r="O1575" s="458"/>
      <c r="P1575" s="534"/>
      <c r="Q1575" s="479"/>
      <c r="R1575" s="584"/>
      <c r="S1575" s="585" t="str">
        <f t="shared" si="107"/>
        <v/>
      </c>
      <c r="T1575" s="586"/>
      <c r="U1575" s="587" t="str">
        <f t="shared" si="112"/>
        <v/>
      </c>
      <c r="V1575" s="648"/>
      <c r="W1575" s="746"/>
    </row>
    <row r="1576" spans="2:38" ht="13.5" customHeight="1" x14ac:dyDescent="0.25">
      <c r="B1576" s="401"/>
      <c r="D1576" s="416">
        <f t="shared" si="110"/>
        <v>1567</v>
      </c>
      <c r="E1576" s="534"/>
      <c r="F1576" s="534"/>
      <c r="G1576" s="534"/>
      <c r="H1576" s="479"/>
      <c r="I1576" s="479"/>
      <c r="J1576" s="479"/>
      <c r="K1576" s="474"/>
      <c r="L1576" s="899"/>
      <c r="M1576" s="272"/>
      <c r="N1576" s="826" t="str">
        <f t="shared" si="111"/>
        <v/>
      </c>
      <c r="O1576" s="458"/>
      <c r="P1576" s="534"/>
      <c r="Q1576" s="479"/>
      <c r="R1576" s="584"/>
      <c r="S1576" s="585" t="str">
        <f t="shared" si="107"/>
        <v/>
      </c>
      <c r="T1576" s="586"/>
      <c r="U1576" s="587" t="str">
        <f t="shared" si="112"/>
        <v/>
      </c>
      <c r="V1576" s="648"/>
      <c r="W1576" s="746"/>
    </row>
    <row r="1577" spans="2:38" ht="13.5" customHeight="1" x14ac:dyDescent="0.25">
      <c r="B1577" s="401"/>
      <c r="D1577" s="416">
        <f t="shared" si="110"/>
        <v>1568</v>
      </c>
      <c r="E1577" s="534"/>
      <c r="F1577" s="534"/>
      <c r="G1577" s="534"/>
      <c r="H1577" s="479"/>
      <c r="I1577" s="479"/>
      <c r="J1577" s="479"/>
      <c r="K1577" s="474"/>
      <c r="L1577" s="899"/>
      <c r="M1577" s="272"/>
      <c r="N1577" s="826" t="str">
        <f t="shared" si="111"/>
        <v/>
      </c>
      <c r="O1577" s="458"/>
      <c r="P1577" s="534"/>
      <c r="Q1577" s="479"/>
      <c r="R1577" s="584"/>
      <c r="S1577" s="585" t="str">
        <f t="shared" si="107"/>
        <v/>
      </c>
      <c r="T1577" s="586"/>
      <c r="U1577" s="587" t="str">
        <f t="shared" si="112"/>
        <v/>
      </c>
      <c r="V1577" s="648"/>
      <c r="W1577" s="746"/>
    </row>
    <row r="1578" spans="2:38" ht="13.5" customHeight="1" x14ac:dyDescent="0.25">
      <c r="B1578" s="401"/>
      <c r="D1578" s="416">
        <f t="shared" si="110"/>
        <v>1569</v>
      </c>
      <c r="E1578" s="534"/>
      <c r="F1578" s="534"/>
      <c r="G1578" s="534"/>
      <c r="H1578" s="479"/>
      <c r="I1578" s="479"/>
      <c r="J1578" s="479"/>
      <c r="K1578" s="474"/>
      <c r="L1578" s="899"/>
      <c r="M1578" s="272"/>
      <c r="N1578" s="826" t="str">
        <f t="shared" si="111"/>
        <v/>
      </c>
      <c r="O1578" s="458"/>
      <c r="P1578" s="534"/>
      <c r="Q1578" s="479"/>
      <c r="R1578" s="584"/>
      <c r="S1578" s="585" t="str">
        <f t="shared" si="107"/>
        <v/>
      </c>
      <c r="T1578" s="586"/>
      <c r="U1578" s="587" t="str">
        <f t="shared" si="112"/>
        <v/>
      </c>
      <c r="V1578" s="648"/>
      <c r="W1578" s="746"/>
    </row>
    <row r="1579" spans="2:38" ht="13.5" customHeight="1" x14ac:dyDescent="0.25">
      <c r="B1579" s="401"/>
      <c r="D1579" s="416">
        <f t="shared" si="110"/>
        <v>1570</v>
      </c>
      <c r="E1579" s="534"/>
      <c r="F1579" s="534"/>
      <c r="G1579" s="534"/>
      <c r="H1579" s="479"/>
      <c r="I1579" s="479"/>
      <c r="J1579" s="479"/>
      <c r="K1579" s="474"/>
      <c r="L1579" s="899"/>
      <c r="M1579" s="272"/>
      <c r="N1579" s="826" t="str">
        <f t="shared" si="111"/>
        <v/>
      </c>
      <c r="O1579" s="458"/>
      <c r="P1579" s="534"/>
      <c r="Q1579" s="479"/>
      <c r="R1579" s="584"/>
      <c r="S1579" s="585" t="str">
        <f t="shared" si="107"/>
        <v/>
      </c>
      <c r="T1579" s="586"/>
      <c r="U1579" s="587" t="str">
        <f t="shared" si="112"/>
        <v/>
      </c>
      <c r="V1579" s="648"/>
      <c r="W1579" s="746"/>
    </row>
    <row r="1580" spans="2:38" ht="13.5" customHeight="1" x14ac:dyDescent="0.25">
      <c r="B1580" s="401"/>
      <c r="D1580" s="416">
        <f t="shared" si="110"/>
        <v>1571</v>
      </c>
      <c r="E1580" s="534"/>
      <c r="F1580" s="534"/>
      <c r="G1580" s="534"/>
      <c r="H1580" s="479"/>
      <c r="I1580" s="479"/>
      <c r="J1580" s="479"/>
      <c r="K1580" s="474"/>
      <c r="L1580" s="899"/>
      <c r="M1580" s="272"/>
      <c r="N1580" s="826" t="str">
        <f t="shared" si="111"/>
        <v/>
      </c>
      <c r="O1580" s="458"/>
      <c r="P1580" s="903"/>
      <c r="Q1580" s="479"/>
      <c r="R1580" s="584"/>
      <c r="S1580" s="585" t="str">
        <f t="shared" si="107"/>
        <v/>
      </c>
      <c r="T1580" s="586"/>
      <c r="U1580" s="587" t="str">
        <f t="shared" si="112"/>
        <v/>
      </c>
      <c r="V1580" s="648"/>
      <c r="W1580" s="746"/>
    </row>
    <row r="1581" spans="2:38" ht="13.5" customHeight="1" x14ac:dyDescent="0.25">
      <c r="B1581" s="401"/>
      <c r="D1581" s="416">
        <f t="shared" si="110"/>
        <v>1572</v>
      </c>
      <c r="E1581" s="534"/>
      <c r="F1581" s="534"/>
      <c r="G1581" s="534"/>
      <c r="H1581" s="479"/>
      <c r="I1581" s="479"/>
      <c r="J1581" s="479"/>
      <c r="K1581" s="474"/>
      <c r="L1581" s="899"/>
      <c r="M1581" s="272"/>
      <c r="N1581" s="826" t="str">
        <f t="shared" si="111"/>
        <v/>
      </c>
      <c r="O1581" s="458"/>
      <c r="P1581" s="534"/>
      <c r="Q1581" s="479"/>
      <c r="R1581" s="584"/>
      <c r="S1581" s="585" t="str">
        <f t="shared" si="107"/>
        <v/>
      </c>
      <c r="T1581" s="586"/>
      <c r="U1581" s="587" t="str">
        <f t="shared" si="112"/>
        <v/>
      </c>
      <c r="V1581" s="648"/>
      <c r="W1581" s="746"/>
    </row>
    <row r="1582" spans="2:38" ht="13.5" customHeight="1" x14ac:dyDescent="0.25">
      <c r="B1582" s="401"/>
      <c r="D1582" s="416">
        <f t="shared" si="110"/>
        <v>1573</v>
      </c>
      <c r="E1582" s="534"/>
      <c r="F1582" s="534"/>
      <c r="G1582" s="534"/>
      <c r="H1582" s="479"/>
      <c r="I1582" s="479"/>
      <c r="J1582" s="479"/>
      <c r="K1582" s="474"/>
      <c r="L1582" s="899"/>
      <c r="M1582" s="272"/>
      <c r="N1582" s="826" t="str">
        <f t="shared" si="111"/>
        <v/>
      </c>
      <c r="O1582" s="458"/>
      <c r="P1582" s="534"/>
      <c r="Q1582" s="479"/>
      <c r="R1582" s="584"/>
      <c r="S1582" s="585" t="str">
        <f t="shared" si="107"/>
        <v/>
      </c>
      <c r="T1582" s="586"/>
      <c r="U1582" s="587" t="str">
        <f t="shared" si="112"/>
        <v/>
      </c>
      <c r="V1582" s="648"/>
      <c r="W1582" s="746"/>
    </row>
    <row r="1583" spans="2:38" ht="13.5" customHeight="1" x14ac:dyDescent="0.25">
      <c r="B1583" s="401"/>
      <c r="D1583" s="416">
        <f t="shared" si="110"/>
        <v>1574</v>
      </c>
      <c r="E1583" s="534"/>
      <c r="F1583" s="534"/>
      <c r="G1583" s="534"/>
      <c r="H1583" s="479"/>
      <c r="I1583" s="479"/>
      <c r="J1583" s="479"/>
      <c r="K1583" s="474"/>
      <c r="L1583" s="899"/>
      <c r="M1583" s="272"/>
      <c r="N1583" s="826" t="str">
        <f t="shared" si="111"/>
        <v/>
      </c>
      <c r="O1583" s="458"/>
      <c r="P1583" s="534"/>
      <c r="Q1583" s="479"/>
      <c r="R1583" s="584"/>
      <c r="S1583" s="585" t="str">
        <f t="shared" si="107"/>
        <v/>
      </c>
      <c r="T1583" s="586"/>
      <c r="U1583" s="587" t="str">
        <f t="shared" si="112"/>
        <v/>
      </c>
      <c r="V1583" s="648"/>
      <c r="W1583" s="746"/>
    </row>
    <row r="1584" spans="2:38" ht="13.5" customHeight="1" x14ac:dyDescent="0.25">
      <c r="B1584" s="401"/>
      <c r="D1584" s="416">
        <f t="shared" si="110"/>
        <v>1575</v>
      </c>
      <c r="E1584" s="534"/>
      <c r="F1584" s="534"/>
      <c r="G1584" s="534"/>
      <c r="H1584" s="479"/>
      <c r="I1584" s="479"/>
      <c r="J1584" s="479"/>
      <c r="K1584" s="474"/>
      <c r="L1584" s="899"/>
      <c r="M1584" s="272"/>
      <c r="N1584" s="826" t="str">
        <f t="shared" si="111"/>
        <v/>
      </c>
      <c r="O1584" s="458"/>
      <c r="P1584" s="534"/>
      <c r="Q1584" s="479"/>
      <c r="R1584" s="584"/>
      <c r="S1584" s="585" t="str">
        <f t="shared" si="107"/>
        <v/>
      </c>
      <c r="T1584" s="586"/>
      <c r="U1584" s="587" t="str">
        <f t="shared" si="112"/>
        <v/>
      </c>
      <c r="V1584" s="648"/>
      <c r="W1584" s="746"/>
    </row>
    <row r="1585" spans="2:38" ht="13.5" customHeight="1" x14ac:dyDescent="0.25">
      <c r="B1585" s="401"/>
      <c r="D1585" s="416">
        <f t="shared" si="110"/>
        <v>1576</v>
      </c>
      <c r="E1585" s="534"/>
      <c r="F1585" s="534"/>
      <c r="G1585" s="534"/>
      <c r="H1585" s="479"/>
      <c r="I1585" s="479"/>
      <c r="J1585" s="479"/>
      <c r="K1585" s="474"/>
      <c r="L1585" s="899"/>
      <c r="M1585" s="272"/>
      <c r="N1585" s="826" t="str">
        <f t="shared" si="111"/>
        <v/>
      </c>
      <c r="O1585" s="458"/>
      <c r="P1585" s="534"/>
      <c r="Q1585" s="479"/>
      <c r="R1585" s="584"/>
      <c r="S1585" s="585" t="str">
        <f t="shared" si="107"/>
        <v/>
      </c>
      <c r="T1585" s="586"/>
      <c r="U1585" s="587" t="str">
        <f t="shared" si="112"/>
        <v/>
      </c>
      <c r="V1585" s="648"/>
      <c r="W1585" s="746"/>
    </row>
    <row r="1586" spans="2:38" ht="13.5" customHeight="1" x14ac:dyDescent="0.25">
      <c r="B1586" s="401"/>
      <c r="D1586" s="416">
        <f t="shared" si="110"/>
        <v>1577</v>
      </c>
      <c r="E1586" s="534"/>
      <c r="F1586" s="534"/>
      <c r="G1586" s="534"/>
      <c r="H1586" s="479"/>
      <c r="I1586" s="479"/>
      <c r="J1586" s="479"/>
      <c r="K1586" s="474"/>
      <c r="L1586" s="899"/>
      <c r="M1586" s="272"/>
      <c r="N1586" s="826" t="str">
        <f t="shared" si="111"/>
        <v/>
      </c>
      <c r="O1586" s="458"/>
      <c r="P1586" s="534"/>
      <c r="Q1586" s="479"/>
      <c r="R1586" s="584"/>
      <c r="S1586" s="585" t="str">
        <f t="shared" si="107"/>
        <v/>
      </c>
      <c r="T1586" s="586"/>
      <c r="U1586" s="587" t="str">
        <f t="shared" si="112"/>
        <v/>
      </c>
      <c r="V1586" s="648"/>
      <c r="W1586" s="746"/>
    </row>
    <row r="1587" spans="2:38" ht="13.5" customHeight="1" x14ac:dyDescent="0.25">
      <c r="B1587" s="401"/>
      <c r="D1587" s="416">
        <f t="shared" si="110"/>
        <v>1578</v>
      </c>
      <c r="E1587" s="534"/>
      <c r="F1587" s="534"/>
      <c r="G1587" s="534"/>
      <c r="H1587" s="479"/>
      <c r="I1587" s="479"/>
      <c r="J1587" s="479"/>
      <c r="K1587" s="474"/>
      <c r="L1587" s="899"/>
      <c r="M1587" s="272"/>
      <c r="N1587" s="826" t="str">
        <f t="shared" si="111"/>
        <v/>
      </c>
      <c r="O1587" s="458"/>
      <c r="P1587" s="534"/>
      <c r="Q1587" s="479"/>
      <c r="R1587" s="584"/>
      <c r="S1587" s="585" t="str">
        <f t="shared" si="107"/>
        <v/>
      </c>
      <c r="T1587" s="586"/>
      <c r="U1587" s="587" t="str">
        <f t="shared" si="112"/>
        <v/>
      </c>
      <c r="V1587" s="648"/>
      <c r="W1587" s="746"/>
    </row>
    <row r="1588" spans="2:38" ht="13.5" customHeight="1" x14ac:dyDescent="0.25">
      <c r="B1588" s="401"/>
      <c r="D1588" s="416">
        <f t="shared" si="110"/>
        <v>1579</v>
      </c>
      <c r="E1588" s="534"/>
      <c r="F1588" s="534"/>
      <c r="G1588" s="534"/>
      <c r="H1588" s="479"/>
      <c r="I1588" s="479"/>
      <c r="J1588" s="479"/>
      <c r="K1588" s="474"/>
      <c r="L1588" s="899"/>
      <c r="M1588" s="272"/>
      <c r="N1588" s="826" t="str">
        <f t="shared" si="111"/>
        <v/>
      </c>
      <c r="O1588" s="458"/>
      <c r="P1588" s="534"/>
      <c r="Q1588" s="479"/>
      <c r="R1588" s="584"/>
      <c r="S1588" s="585" t="str">
        <f t="shared" si="107"/>
        <v/>
      </c>
      <c r="T1588" s="586"/>
      <c r="U1588" s="587" t="str">
        <f t="shared" si="112"/>
        <v/>
      </c>
      <c r="V1588" s="648"/>
      <c r="W1588" s="746"/>
    </row>
    <row r="1589" spans="2:38" ht="13.5" customHeight="1" x14ac:dyDescent="0.25">
      <c r="B1589" s="401"/>
      <c r="D1589" s="416">
        <f t="shared" si="110"/>
        <v>1580</v>
      </c>
      <c r="E1589" s="534"/>
      <c r="F1589" s="534"/>
      <c r="G1589" s="534"/>
      <c r="H1589" s="479"/>
      <c r="I1589" s="479"/>
      <c r="J1589" s="479"/>
      <c r="K1589" s="474"/>
      <c r="L1589" s="899"/>
      <c r="M1589" s="272"/>
      <c r="N1589" s="826" t="str">
        <f t="shared" si="111"/>
        <v/>
      </c>
      <c r="O1589" s="458"/>
      <c r="P1589" s="534"/>
      <c r="Q1589" s="479"/>
      <c r="R1589" s="584"/>
      <c r="S1589" s="585" t="str">
        <f t="shared" si="107"/>
        <v/>
      </c>
      <c r="T1589" s="586"/>
      <c r="U1589" s="587" t="str">
        <f t="shared" si="112"/>
        <v/>
      </c>
      <c r="V1589" s="648"/>
      <c r="W1589" s="746"/>
    </row>
    <row r="1590" spans="2:38" ht="13.5" customHeight="1" x14ac:dyDescent="0.25">
      <c r="B1590" s="401"/>
      <c r="D1590" s="416">
        <f t="shared" si="110"/>
        <v>1581</v>
      </c>
      <c r="E1590" s="534"/>
      <c r="F1590" s="534"/>
      <c r="G1590" s="534"/>
      <c r="H1590" s="479"/>
      <c r="I1590" s="479"/>
      <c r="J1590" s="479"/>
      <c r="K1590" s="474"/>
      <c r="L1590" s="899"/>
      <c r="M1590" s="272"/>
      <c r="N1590" s="826" t="str">
        <f t="shared" si="111"/>
        <v/>
      </c>
      <c r="O1590" s="458"/>
      <c r="P1590" s="534"/>
      <c r="Q1590" s="479"/>
      <c r="R1590" s="584"/>
      <c r="S1590" s="585" t="str">
        <f t="shared" si="107"/>
        <v/>
      </c>
      <c r="T1590" s="586"/>
      <c r="U1590" s="587" t="str">
        <f t="shared" si="112"/>
        <v/>
      </c>
      <c r="V1590" s="648"/>
      <c r="W1590" s="746"/>
    </row>
    <row r="1591" spans="2:38" ht="13.5" customHeight="1" x14ac:dyDescent="0.25">
      <c r="B1591" s="401"/>
      <c r="D1591" s="416">
        <f t="shared" si="110"/>
        <v>1582</v>
      </c>
      <c r="E1591" s="534"/>
      <c r="F1591" s="534"/>
      <c r="G1591" s="534"/>
      <c r="H1591" s="479"/>
      <c r="I1591" s="479"/>
      <c r="J1591" s="479"/>
      <c r="K1591" s="474"/>
      <c r="L1591" s="899"/>
      <c r="M1591" s="272"/>
      <c r="N1591" s="826" t="str">
        <f t="shared" si="111"/>
        <v/>
      </c>
      <c r="O1591" s="458"/>
      <c r="P1591" s="534"/>
      <c r="Q1591" s="479"/>
      <c r="R1591" s="584"/>
      <c r="S1591" s="585" t="str">
        <f t="shared" si="107"/>
        <v/>
      </c>
      <c r="T1591" s="586"/>
      <c r="U1591" s="587" t="str">
        <f t="shared" si="112"/>
        <v/>
      </c>
      <c r="V1591" s="648"/>
      <c r="W1591" s="746"/>
    </row>
    <row r="1592" spans="2:38" ht="13.5" customHeight="1" x14ac:dyDescent="0.25">
      <c r="B1592" s="401"/>
      <c r="D1592" s="416">
        <f t="shared" si="110"/>
        <v>1583</v>
      </c>
      <c r="E1592" s="534"/>
      <c r="F1592" s="534"/>
      <c r="G1592" s="534"/>
      <c r="H1592" s="479"/>
      <c r="I1592" s="479"/>
      <c r="J1592" s="479"/>
      <c r="K1592" s="474"/>
      <c r="L1592" s="899"/>
      <c r="M1592" s="272"/>
      <c r="N1592" s="826" t="str">
        <f t="shared" si="111"/>
        <v/>
      </c>
      <c r="O1592" s="458"/>
      <c r="P1592" s="534"/>
      <c r="Q1592" s="479"/>
      <c r="R1592" s="584"/>
      <c r="S1592" s="585" t="str">
        <f t="shared" si="107"/>
        <v/>
      </c>
      <c r="T1592" s="586"/>
      <c r="U1592" s="587" t="str">
        <f t="shared" si="112"/>
        <v/>
      </c>
      <c r="V1592" s="648"/>
      <c r="W1592" s="746"/>
    </row>
    <row r="1593" spans="2:38" ht="13.5" customHeight="1" x14ac:dyDescent="0.25">
      <c r="B1593" s="401"/>
      <c r="D1593" s="416">
        <f t="shared" si="110"/>
        <v>1584</v>
      </c>
      <c r="E1593" s="534"/>
      <c r="F1593" s="534"/>
      <c r="G1593" s="534"/>
      <c r="H1593" s="479"/>
      <c r="I1593" s="479"/>
      <c r="J1593" s="479"/>
      <c r="K1593" s="474"/>
      <c r="L1593" s="899"/>
      <c r="M1593" s="272"/>
      <c r="N1593" s="826" t="str">
        <f t="shared" si="111"/>
        <v/>
      </c>
      <c r="O1593" s="458"/>
      <c r="P1593" s="534"/>
      <c r="Q1593" s="479"/>
      <c r="R1593" s="584"/>
      <c r="S1593" s="585" t="str">
        <f t="shared" si="107"/>
        <v/>
      </c>
      <c r="T1593" s="586"/>
      <c r="U1593" s="587" t="str">
        <f t="shared" si="112"/>
        <v/>
      </c>
      <c r="V1593" s="648"/>
      <c r="W1593" s="746"/>
    </row>
    <row r="1594" spans="2:38" ht="13.5" customHeight="1" x14ac:dyDescent="0.25">
      <c r="B1594" s="401"/>
      <c r="D1594" s="416">
        <f t="shared" si="110"/>
        <v>1585</v>
      </c>
      <c r="E1594" s="534"/>
      <c r="F1594" s="534"/>
      <c r="G1594" s="534"/>
      <c r="H1594" s="479"/>
      <c r="I1594" s="479"/>
      <c r="J1594" s="479"/>
      <c r="K1594" s="474"/>
      <c r="L1594" s="899"/>
      <c r="M1594" s="272"/>
      <c r="N1594" s="826" t="str">
        <f t="shared" si="111"/>
        <v/>
      </c>
      <c r="O1594" s="458"/>
      <c r="P1594" s="534"/>
      <c r="Q1594" s="479"/>
      <c r="R1594" s="584"/>
      <c r="S1594" s="585" t="str">
        <f t="shared" si="107"/>
        <v/>
      </c>
      <c r="T1594" s="586"/>
      <c r="U1594" s="587" t="str">
        <f t="shared" si="112"/>
        <v/>
      </c>
      <c r="V1594" s="648"/>
      <c r="W1594" s="746"/>
    </row>
    <row r="1595" spans="2:38" ht="13.5" customHeight="1" x14ac:dyDescent="0.25">
      <c r="B1595" s="401"/>
      <c r="D1595" s="416">
        <f t="shared" si="110"/>
        <v>1586</v>
      </c>
      <c r="E1595" s="534"/>
      <c r="F1595" s="534"/>
      <c r="G1595" s="534"/>
      <c r="H1595" s="479"/>
      <c r="I1595" s="479"/>
      <c r="J1595" s="479"/>
      <c r="K1595" s="474"/>
      <c r="L1595" s="899"/>
      <c r="M1595" s="272"/>
      <c r="N1595" s="826" t="str">
        <f t="shared" si="111"/>
        <v/>
      </c>
      <c r="O1595" s="458"/>
      <c r="P1595" s="534"/>
      <c r="Q1595" s="479"/>
      <c r="R1595" s="584"/>
      <c r="S1595" s="585" t="str">
        <f t="shared" si="107"/>
        <v/>
      </c>
      <c r="T1595" s="586"/>
      <c r="U1595" s="587" t="str">
        <f t="shared" si="112"/>
        <v/>
      </c>
      <c r="V1595" s="648"/>
      <c r="W1595" s="746"/>
    </row>
    <row r="1596" spans="2:38" ht="13.5" customHeight="1" x14ac:dyDescent="0.25">
      <c r="B1596" s="401"/>
      <c r="D1596" s="416">
        <f t="shared" si="110"/>
        <v>1587</v>
      </c>
      <c r="E1596" s="534"/>
      <c r="F1596" s="534"/>
      <c r="G1596" s="534"/>
      <c r="H1596" s="479"/>
      <c r="I1596" s="479"/>
      <c r="J1596" s="479"/>
      <c r="K1596" s="474"/>
      <c r="L1596" s="899"/>
      <c r="M1596" s="272"/>
      <c r="N1596" s="826" t="str">
        <f t="shared" si="111"/>
        <v/>
      </c>
      <c r="O1596" s="458"/>
      <c r="P1596" s="534"/>
      <c r="Q1596" s="479"/>
      <c r="R1596" s="584"/>
      <c r="S1596" s="585" t="str">
        <f t="shared" si="107"/>
        <v/>
      </c>
      <c r="T1596" s="586"/>
      <c r="U1596" s="587" t="str">
        <f t="shared" si="112"/>
        <v/>
      </c>
      <c r="V1596" s="648"/>
      <c r="W1596" s="746"/>
    </row>
    <row r="1597" spans="2:38" ht="13.5" customHeight="1" x14ac:dyDescent="0.25">
      <c r="B1597" s="401"/>
      <c r="D1597" s="416">
        <f t="shared" si="110"/>
        <v>1588</v>
      </c>
      <c r="E1597" s="534"/>
      <c r="F1597" s="534"/>
      <c r="G1597" s="534"/>
      <c r="H1597" s="479"/>
      <c r="I1597" s="479"/>
      <c r="J1597" s="479"/>
      <c r="K1597" s="474"/>
      <c r="L1597" s="899"/>
      <c r="M1597" s="272"/>
      <c r="N1597" s="826" t="str">
        <f t="shared" si="111"/>
        <v/>
      </c>
      <c r="O1597" s="458"/>
      <c r="P1597" s="534"/>
      <c r="Q1597" s="479"/>
      <c r="R1597" s="584"/>
      <c r="S1597" s="585" t="str">
        <f t="shared" si="107"/>
        <v/>
      </c>
      <c r="T1597" s="586"/>
      <c r="U1597" s="587" t="str">
        <f t="shared" si="112"/>
        <v/>
      </c>
      <c r="V1597" s="648"/>
      <c r="W1597" s="746"/>
    </row>
    <row r="1598" spans="2:38" ht="13.5" customHeight="1" x14ac:dyDescent="0.25">
      <c r="B1598" s="401"/>
      <c r="D1598" s="416">
        <f t="shared" si="110"/>
        <v>1589</v>
      </c>
      <c r="E1598" s="534"/>
      <c r="F1598" s="534"/>
      <c r="G1598" s="534"/>
      <c r="H1598" s="479"/>
      <c r="I1598" s="479"/>
      <c r="J1598" s="479"/>
      <c r="K1598" s="474"/>
      <c r="L1598" s="899"/>
      <c r="M1598" s="272"/>
      <c r="N1598" s="826" t="str">
        <f t="shared" si="111"/>
        <v/>
      </c>
      <c r="O1598" s="458"/>
      <c r="P1598" s="534"/>
      <c r="Q1598" s="479"/>
      <c r="R1598" s="584"/>
      <c r="S1598" s="585" t="str">
        <f t="shared" si="107"/>
        <v/>
      </c>
      <c r="T1598" s="586"/>
      <c r="U1598" s="587" t="str">
        <f t="shared" si="112"/>
        <v/>
      </c>
      <c r="V1598" s="648"/>
      <c r="W1598" s="746"/>
    </row>
    <row r="1599" spans="2:38" ht="13.5" customHeight="1" x14ac:dyDescent="0.25">
      <c r="B1599" s="401"/>
      <c r="D1599" s="416">
        <f t="shared" si="110"/>
        <v>1590</v>
      </c>
      <c r="E1599" s="534"/>
      <c r="F1599" s="534"/>
      <c r="G1599" s="534"/>
      <c r="H1599" s="479"/>
      <c r="I1599" s="479"/>
      <c r="J1599" s="479"/>
      <c r="K1599" s="474"/>
      <c r="L1599" s="899"/>
      <c r="M1599" s="272"/>
      <c r="N1599" s="826" t="str">
        <f t="shared" si="111"/>
        <v/>
      </c>
      <c r="O1599" s="458"/>
      <c r="P1599" s="534"/>
      <c r="Q1599" s="479"/>
      <c r="R1599" s="584"/>
      <c r="S1599" s="585" t="str">
        <f t="shared" si="107"/>
        <v/>
      </c>
      <c r="T1599" s="586"/>
      <c r="U1599" s="587" t="str">
        <f t="shared" si="112"/>
        <v/>
      </c>
      <c r="V1599" s="648"/>
      <c r="W1599" s="746"/>
    </row>
    <row r="1600" spans="2:38" ht="13.5" customHeight="1" x14ac:dyDescent="0.25">
      <c r="B1600" s="401"/>
      <c r="D1600" s="416">
        <f t="shared" si="110"/>
        <v>1591</v>
      </c>
      <c r="E1600" s="534"/>
      <c r="F1600" s="534"/>
      <c r="G1600" s="534"/>
      <c r="H1600" s="479"/>
      <c r="I1600" s="479"/>
      <c r="J1600" s="479"/>
      <c r="K1600" s="474"/>
      <c r="L1600" s="899"/>
      <c r="M1600" s="272"/>
      <c r="N1600" s="826" t="str">
        <f t="shared" si="111"/>
        <v/>
      </c>
      <c r="O1600" s="458"/>
      <c r="P1600" s="534"/>
      <c r="Q1600" s="479"/>
      <c r="R1600" s="584"/>
      <c r="S1600" s="585" t="str">
        <f t="shared" si="107"/>
        <v/>
      </c>
      <c r="T1600" s="586"/>
      <c r="U1600" s="587" t="str">
        <f t="shared" si="112"/>
        <v/>
      </c>
      <c r="V1600" s="648"/>
      <c r="W1600" s="746"/>
      <c r="AL1600" s="562"/>
    </row>
    <row r="1601" spans="2:23" ht="13.5" customHeight="1" x14ac:dyDescent="0.25">
      <c r="B1601" s="401"/>
      <c r="D1601" s="416">
        <f t="shared" si="110"/>
        <v>1592</v>
      </c>
      <c r="E1601" s="534"/>
      <c r="F1601" s="534"/>
      <c r="G1601" s="534"/>
      <c r="H1601" s="479"/>
      <c r="I1601" s="479"/>
      <c r="J1601" s="479"/>
      <c r="K1601" s="474"/>
      <c r="L1601" s="899"/>
      <c r="M1601" s="272"/>
      <c r="N1601" s="826" t="str">
        <f t="shared" si="111"/>
        <v/>
      </c>
      <c r="O1601" s="458"/>
      <c r="P1601" s="534"/>
      <c r="Q1601" s="479"/>
      <c r="R1601" s="584"/>
      <c r="S1601" s="585" t="str">
        <f t="shared" si="107"/>
        <v/>
      </c>
      <c r="T1601" s="586"/>
      <c r="U1601" s="587" t="str">
        <f t="shared" si="112"/>
        <v/>
      </c>
      <c r="V1601" s="648"/>
      <c r="W1601" s="746"/>
    </row>
    <row r="1602" spans="2:23" ht="13.5" customHeight="1" x14ac:dyDescent="0.25">
      <c r="B1602" s="401"/>
      <c r="D1602" s="416">
        <f t="shared" si="110"/>
        <v>1593</v>
      </c>
      <c r="E1602" s="534"/>
      <c r="F1602" s="534"/>
      <c r="G1602" s="534"/>
      <c r="H1602" s="479"/>
      <c r="I1602" s="479"/>
      <c r="J1602" s="479"/>
      <c r="K1602" s="474"/>
      <c r="L1602" s="899"/>
      <c r="M1602" s="272"/>
      <c r="N1602" s="826" t="str">
        <f t="shared" si="111"/>
        <v/>
      </c>
      <c r="O1602" s="458"/>
      <c r="P1602" s="534"/>
      <c r="Q1602" s="479"/>
      <c r="R1602" s="584"/>
      <c r="S1602" s="585" t="str">
        <f t="shared" si="107"/>
        <v/>
      </c>
      <c r="T1602" s="586"/>
      <c r="U1602" s="587" t="str">
        <f t="shared" si="112"/>
        <v/>
      </c>
      <c r="V1602" s="648"/>
      <c r="W1602" s="746"/>
    </row>
    <row r="1603" spans="2:23" ht="13.5" customHeight="1" x14ac:dyDescent="0.25">
      <c r="B1603" s="401"/>
      <c r="D1603" s="416">
        <f t="shared" si="110"/>
        <v>1594</v>
      </c>
      <c r="E1603" s="534"/>
      <c r="F1603" s="534"/>
      <c r="G1603" s="534"/>
      <c r="H1603" s="479"/>
      <c r="I1603" s="479"/>
      <c r="J1603" s="479"/>
      <c r="K1603" s="474"/>
      <c r="L1603" s="899"/>
      <c r="M1603" s="272"/>
      <c r="N1603" s="826" t="str">
        <f t="shared" si="111"/>
        <v/>
      </c>
      <c r="O1603" s="458"/>
      <c r="P1603" s="534"/>
      <c r="Q1603" s="479"/>
      <c r="R1603" s="584"/>
      <c r="S1603" s="585" t="str">
        <f t="shared" si="107"/>
        <v/>
      </c>
      <c r="T1603" s="586"/>
      <c r="U1603" s="587" t="str">
        <f t="shared" si="112"/>
        <v/>
      </c>
      <c r="V1603" s="648"/>
      <c r="W1603" s="746"/>
    </row>
    <row r="1604" spans="2:23" ht="13.5" customHeight="1" x14ac:dyDescent="0.25">
      <c r="B1604" s="401"/>
      <c r="D1604" s="416">
        <f t="shared" si="110"/>
        <v>1595</v>
      </c>
      <c r="E1604" s="534"/>
      <c r="F1604" s="534"/>
      <c r="G1604" s="534"/>
      <c r="H1604" s="479"/>
      <c r="I1604" s="479"/>
      <c r="J1604" s="479"/>
      <c r="K1604" s="474"/>
      <c r="L1604" s="899"/>
      <c r="M1604" s="272"/>
      <c r="N1604" s="826" t="str">
        <f t="shared" si="111"/>
        <v/>
      </c>
      <c r="O1604" s="458"/>
      <c r="P1604" s="534"/>
      <c r="Q1604" s="479"/>
      <c r="R1604" s="584"/>
      <c r="S1604" s="585" t="str">
        <f t="shared" si="107"/>
        <v/>
      </c>
      <c r="T1604" s="586"/>
      <c r="U1604" s="587" t="str">
        <f t="shared" si="112"/>
        <v/>
      </c>
      <c r="V1604" s="648"/>
      <c r="W1604" s="746"/>
    </row>
    <row r="1605" spans="2:23" ht="13.5" customHeight="1" x14ac:dyDescent="0.25">
      <c r="B1605" s="401"/>
      <c r="D1605" s="416">
        <f t="shared" ref="D1605:D1629" si="113">D1604+1</f>
        <v>1596</v>
      </c>
      <c r="E1605" s="534"/>
      <c r="F1605" s="534"/>
      <c r="G1605" s="534"/>
      <c r="H1605" s="479"/>
      <c r="I1605" s="479"/>
      <c r="J1605" s="479"/>
      <c r="K1605" s="474"/>
      <c r="L1605" s="899"/>
      <c r="M1605" s="272"/>
      <c r="N1605" s="826" t="str">
        <f t="shared" si="111"/>
        <v/>
      </c>
      <c r="O1605" s="458"/>
      <c r="P1605" s="534"/>
      <c r="Q1605" s="479"/>
      <c r="R1605" s="584"/>
      <c r="S1605" s="585" t="str">
        <f t="shared" si="107"/>
        <v/>
      </c>
      <c r="T1605" s="586"/>
      <c r="U1605" s="587" t="str">
        <f t="shared" si="112"/>
        <v/>
      </c>
      <c r="V1605" s="648"/>
      <c r="W1605" s="746"/>
    </row>
    <row r="1606" spans="2:23" ht="13.5" customHeight="1" x14ac:dyDescent="0.25">
      <c r="B1606" s="401"/>
      <c r="D1606" s="416">
        <f t="shared" si="113"/>
        <v>1597</v>
      </c>
      <c r="E1606" s="534"/>
      <c r="F1606" s="534"/>
      <c r="G1606" s="534"/>
      <c r="H1606" s="479"/>
      <c r="I1606" s="479"/>
      <c r="J1606" s="479"/>
      <c r="K1606" s="474"/>
      <c r="L1606" s="899"/>
      <c r="M1606" s="272"/>
      <c r="N1606" s="826" t="str">
        <f t="shared" si="111"/>
        <v/>
      </c>
      <c r="O1606" s="458"/>
      <c r="P1606" s="534"/>
      <c r="Q1606" s="479"/>
      <c r="R1606" s="584"/>
      <c r="S1606" s="585" t="str">
        <f t="shared" si="107"/>
        <v/>
      </c>
      <c r="T1606" s="586"/>
      <c r="U1606" s="587" t="str">
        <f t="shared" si="112"/>
        <v/>
      </c>
      <c r="V1606" s="648"/>
      <c r="W1606" s="746"/>
    </row>
    <row r="1607" spans="2:23" ht="13.5" customHeight="1" x14ac:dyDescent="0.25">
      <c r="B1607" s="401"/>
      <c r="D1607" s="416">
        <f t="shared" si="113"/>
        <v>1598</v>
      </c>
      <c r="E1607" s="534"/>
      <c r="F1607" s="534"/>
      <c r="G1607" s="534"/>
      <c r="H1607" s="479"/>
      <c r="I1607" s="479"/>
      <c r="J1607" s="479"/>
      <c r="K1607" s="474"/>
      <c r="L1607" s="899"/>
      <c r="M1607" s="272"/>
      <c r="N1607" s="826" t="str">
        <f t="shared" si="111"/>
        <v/>
      </c>
      <c r="O1607" s="458"/>
      <c r="P1607" s="534"/>
      <c r="Q1607" s="479"/>
      <c r="R1607" s="584"/>
      <c r="S1607" s="585" t="str">
        <f t="shared" si="107"/>
        <v/>
      </c>
      <c r="T1607" s="586"/>
      <c r="U1607" s="587" t="str">
        <f t="shared" si="112"/>
        <v/>
      </c>
      <c r="V1607" s="648"/>
      <c r="W1607" s="746"/>
    </row>
    <row r="1608" spans="2:23" ht="13.5" customHeight="1" x14ac:dyDescent="0.25">
      <c r="B1608" s="401"/>
      <c r="D1608" s="416">
        <f t="shared" si="113"/>
        <v>1599</v>
      </c>
      <c r="E1608" s="534"/>
      <c r="F1608" s="534"/>
      <c r="G1608" s="534"/>
      <c r="H1608" s="479"/>
      <c r="I1608" s="479"/>
      <c r="J1608" s="479"/>
      <c r="K1608" s="474"/>
      <c r="L1608" s="899"/>
      <c r="M1608" s="272"/>
      <c r="N1608" s="826" t="str">
        <f t="shared" si="111"/>
        <v/>
      </c>
      <c r="O1608" s="458"/>
      <c r="P1608" s="534"/>
      <c r="Q1608" s="479"/>
      <c r="R1608" s="584"/>
      <c r="S1608" s="585" t="str">
        <f t="shared" si="107"/>
        <v/>
      </c>
      <c r="T1608" s="586"/>
      <c r="U1608" s="587" t="str">
        <f t="shared" si="112"/>
        <v/>
      </c>
      <c r="V1608" s="648"/>
      <c r="W1608" s="746"/>
    </row>
    <row r="1609" spans="2:23" ht="13.5" customHeight="1" x14ac:dyDescent="0.25">
      <c r="B1609" s="401"/>
      <c r="D1609" s="416">
        <f t="shared" si="113"/>
        <v>1600</v>
      </c>
      <c r="E1609" s="534"/>
      <c r="F1609" s="534"/>
      <c r="G1609" s="534"/>
      <c r="H1609" s="479"/>
      <c r="I1609" s="479"/>
      <c r="J1609" s="479"/>
      <c r="K1609" s="474"/>
      <c r="L1609" s="899"/>
      <c r="M1609" s="272"/>
      <c r="N1609" s="826" t="str">
        <f t="shared" si="111"/>
        <v/>
      </c>
      <c r="O1609" s="458"/>
      <c r="P1609" s="534"/>
      <c r="Q1609" s="479"/>
      <c r="R1609" s="584"/>
      <c r="S1609" s="585" t="str">
        <f t="shared" si="107"/>
        <v/>
      </c>
      <c r="T1609" s="586"/>
      <c r="U1609" s="587" t="str">
        <f t="shared" si="112"/>
        <v/>
      </c>
      <c r="V1609" s="648"/>
      <c r="W1609" s="746"/>
    </row>
    <row r="1610" spans="2:23" ht="13.5" customHeight="1" x14ac:dyDescent="0.25">
      <c r="B1610" s="401"/>
      <c r="D1610" s="416">
        <f t="shared" si="113"/>
        <v>1601</v>
      </c>
      <c r="E1610" s="534"/>
      <c r="F1610" s="534"/>
      <c r="G1610" s="534"/>
      <c r="H1610" s="479"/>
      <c r="I1610" s="479"/>
      <c r="J1610" s="479"/>
      <c r="K1610" s="474"/>
      <c r="L1610" s="899"/>
      <c r="M1610" s="272"/>
      <c r="N1610" s="826" t="str">
        <f t="shared" si="111"/>
        <v/>
      </c>
      <c r="O1610" s="458"/>
      <c r="P1610" s="903"/>
      <c r="Q1610" s="479"/>
      <c r="R1610" s="584"/>
      <c r="S1610" s="585" t="str">
        <f t="shared" si="107"/>
        <v/>
      </c>
      <c r="T1610" s="586"/>
      <c r="U1610" s="587" t="str">
        <f t="shared" si="112"/>
        <v/>
      </c>
      <c r="V1610" s="648"/>
      <c r="W1610" s="746"/>
    </row>
    <row r="1611" spans="2:23" ht="13.5" customHeight="1" x14ac:dyDescent="0.25">
      <c r="B1611" s="401"/>
      <c r="D1611" s="416">
        <f t="shared" si="113"/>
        <v>1602</v>
      </c>
      <c r="E1611" s="534"/>
      <c r="F1611" s="534"/>
      <c r="G1611" s="534"/>
      <c r="H1611" s="479"/>
      <c r="I1611" s="479"/>
      <c r="J1611" s="479"/>
      <c r="K1611" s="474"/>
      <c r="L1611" s="899"/>
      <c r="M1611" s="272"/>
      <c r="N1611" s="826" t="str">
        <f t="shared" ref="N1611:N1674" si="114">IF(M1611="","",IF(HLOOKUP(M1611,$AA$4:$AO$6,$Z$6+1,FALSE)&lt;0.8,0,HLOOKUP(M1611,$AA$4:$AO$6,$Z$6+1,FALSE)))</f>
        <v/>
      </c>
      <c r="O1611" s="458"/>
      <c r="P1611" s="534"/>
      <c r="Q1611" s="479"/>
      <c r="R1611" s="584"/>
      <c r="S1611" s="585" t="str">
        <f t="shared" si="107"/>
        <v/>
      </c>
      <c r="T1611" s="586"/>
      <c r="U1611" s="587" t="str">
        <f t="shared" si="112"/>
        <v/>
      </c>
      <c r="V1611" s="648"/>
      <c r="W1611" s="746"/>
    </row>
    <row r="1612" spans="2:23" ht="13.5" customHeight="1" x14ac:dyDescent="0.25">
      <c r="B1612" s="401"/>
      <c r="D1612" s="416">
        <f t="shared" si="113"/>
        <v>1603</v>
      </c>
      <c r="E1612" s="534"/>
      <c r="F1612" s="534"/>
      <c r="G1612" s="534"/>
      <c r="H1612" s="479"/>
      <c r="I1612" s="479"/>
      <c r="J1612" s="479"/>
      <c r="K1612" s="474"/>
      <c r="L1612" s="899"/>
      <c r="M1612" s="272"/>
      <c r="N1612" s="826" t="str">
        <f t="shared" si="114"/>
        <v/>
      </c>
      <c r="O1612" s="458"/>
      <c r="P1612" s="534"/>
      <c r="Q1612" s="479"/>
      <c r="R1612" s="584"/>
      <c r="S1612" s="585" t="str">
        <f t="shared" si="107"/>
        <v/>
      </c>
      <c r="T1612" s="586"/>
      <c r="U1612" s="587" t="str">
        <f t="shared" si="112"/>
        <v/>
      </c>
      <c r="V1612" s="648"/>
      <c r="W1612" s="746"/>
    </row>
    <row r="1613" spans="2:23" ht="13.5" customHeight="1" x14ac:dyDescent="0.25">
      <c r="B1613" s="401"/>
      <c r="D1613" s="416">
        <f t="shared" si="113"/>
        <v>1604</v>
      </c>
      <c r="E1613" s="534"/>
      <c r="F1613" s="534"/>
      <c r="G1613" s="534"/>
      <c r="H1613" s="479"/>
      <c r="I1613" s="479"/>
      <c r="J1613" s="479"/>
      <c r="K1613" s="474"/>
      <c r="L1613" s="899"/>
      <c r="M1613" s="272"/>
      <c r="N1613" s="826" t="str">
        <f t="shared" si="114"/>
        <v/>
      </c>
      <c r="O1613" s="458"/>
      <c r="P1613" s="534"/>
      <c r="Q1613" s="479"/>
      <c r="R1613" s="584"/>
      <c r="S1613" s="585" t="str">
        <f t="shared" si="107"/>
        <v/>
      </c>
      <c r="T1613" s="586"/>
      <c r="U1613" s="587" t="str">
        <f t="shared" si="112"/>
        <v/>
      </c>
      <c r="V1613" s="648"/>
      <c r="W1613" s="746"/>
    </row>
    <row r="1614" spans="2:23" ht="13.5" customHeight="1" x14ac:dyDescent="0.25">
      <c r="B1614" s="401"/>
      <c r="D1614" s="416">
        <f t="shared" si="113"/>
        <v>1605</v>
      </c>
      <c r="E1614" s="534"/>
      <c r="F1614" s="534"/>
      <c r="G1614" s="534"/>
      <c r="H1614" s="479"/>
      <c r="I1614" s="479"/>
      <c r="J1614" s="479"/>
      <c r="K1614" s="474"/>
      <c r="L1614" s="899"/>
      <c r="M1614" s="272"/>
      <c r="N1614" s="826" t="str">
        <f t="shared" si="114"/>
        <v/>
      </c>
      <c r="O1614" s="458"/>
      <c r="P1614" s="534"/>
      <c r="Q1614" s="479"/>
      <c r="R1614" s="584"/>
      <c r="S1614" s="585" t="str">
        <f t="shared" si="107"/>
        <v/>
      </c>
      <c r="T1614" s="586"/>
      <c r="U1614" s="587" t="str">
        <f t="shared" si="112"/>
        <v/>
      </c>
      <c r="V1614" s="648"/>
      <c r="W1614" s="746"/>
    </row>
    <row r="1615" spans="2:23" ht="13.5" customHeight="1" x14ac:dyDescent="0.25">
      <c r="B1615" s="401"/>
      <c r="D1615" s="416">
        <f t="shared" si="113"/>
        <v>1606</v>
      </c>
      <c r="E1615" s="534"/>
      <c r="F1615" s="534"/>
      <c r="G1615" s="534"/>
      <c r="H1615" s="479"/>
      <c r="I1615" s="479"/>
      <c r="J1615" s="479"/>
      <c r="K1615" s="474"/>
      <c r="L1615" s="899"/>
      <c r="M1615" s="272"/>
      <c r="N1615" s="826" t="str">
        <f t="shared" si="114"/>
        <v/>
      </c>
      <c r="O1615" s="458"/>
      <c r="P1615" s="534"/>
      <c r="Q1615" s="479"/>
      <c r="R1615" s="584"/>
      <c r="S1615" s="585" t="str">
        <f t="shared" si="107"/>
        <v/>
      </c>
      <c r="T1615" s="586"/>
      <c r="U1615" s="587" t="str">
        <f t="shared" si="112"/>
        <v/>
      </c>
      <c r="V1615" s="648"/>
      <c r="W1615" s="746"/>
    </row>
    <row r="1616" spans="2:23" ht="13.5" customHeight="1" x14ac:dyDescent="0.25">
      <c r="B1616" s="401"/>
      <c r="D1616" s="416">
        <f t="shared" si="113"/>
        <v>1607</v>
      </c>
      <c r="E1616" s="534"/>
      <c r="F1616" s="534"/>
      <c r="G1616" s="534"/>
      <c r="H1616" s="479"/>
      <c r="I1616" s="479"/>
      <c r="J1616" s="479"/>
      <c r="K1616" s="474"/>
      <c r="L1616" s="899"/>
      <c r="M1616" s="272"/>
      <c r="N1616" s="826" t="str">
        <f t="shared" si="114"/>
        <v/>
      </c>
      <c r="O1616" s="458"/>
      <c r="P1616" s="534"/>
      <c r="Q1616" s="479"/>
      <c r="R1616" s="584"/>
      <c r="S1616" s="585" t="str">
        <f t="shared" si="107"/>
        <v/>
      </c>
      <c r="T1616" s="586"/>
      <c r="U1616" s="587" t="str">
        <f t="shared" si="112"/>
        <v/>
      </c>
      <c r="V1616" s="648"/>
      <c r="W1616" s="746"/>
    </row>
    <row r="1617" spans="2:38" ht="13.5" customHeight="1" x14ac:dyDescent="0.25">
      <c r="B1617" s="401"/>
      <c r="D1617" s="416">
        <f t="shared" si="113"/>
        <v>1608</v>
      </c>
      <c r="E1617" s="534"/>
      <c r="F1617" s="534"/>
      <c r="G1617" s="534"/>
      <c r="H1617" s="479"/>
      <c r="I1617" s="479"/>
      <c r="J1617" s="479"/>
      <c r="K1617" s="474"/>
      <c r="L1617" s="899"/>
      <c r="M1617" s="272"/>
      <c r="N1617" s="826" t="str">
        <f t="shared" si="114"/>
        <v/>
      </c>
      <c r="O1617" s="458"/>
      <c r="P1617" s="534"/>
      <c r="Q1617" s="479"/>
      <c r="R1617" s="584"/>
      <c r="S1617" s="585" t="str">
        <f t="shared" si="107"/>
        <v/>
      </c>
      <c r="T1617" s="586"/>
      <c r="U1617" s="587" t="str">
        <f t="shared" si="112"/>
        <v/>
      </c>
      <c r="V1617" s="648"/>
      <c r="W1617" s="746"/>
    </row>
    <row r="1618" spans="2:38" ht="13.5" customHeight="1" x14ac:dyDescent="0.25">
      <c r="B1618" s="401"/>
      <c r="D1618" s="416">
        <f t="shared" si="113"/>
        <v>1609</v>
      </c>
      <c r="E1618" s="534"/>
      <c r="F1618" s="534"/>
      <c r="G1618" s="534"/>
      <c r="H1618" s="479"/>
      <c r="I1618" s="479"/>
      <c r="J1618" s="479"/>
      <c r="K1618" s="474"/>
      <c r="L1618" s="899"/>
      <c r="M1618" s="272"/>
      <c r="N1618" s="826" t="str">
        <f t="shared" si="114"/>
        <v/>
      </c>
      <c r="O1618" s="458"/>
      <c r="P1618" s="534"/>
      <c r="Q1618" s="479"/>
      <c r="R1618" s="584"/>
      <c r="S1618" s="585" t="str">
        <f t="shared" si="107"/>
        <v/>
      </c>
      <c r="T1618" s="586"/>
      <c r="U1618" s="587" t="str">
        <f t="shared" si="112"/>
        <v/>
      </c>
      <c r="V1618" s="648"/>
      <c r="W1618" s="746"/>
    </row>
    <row r="1619" spans="2:38" ht="13.5" customHeight="1" x14ac:dyDescent="0.25">
      <c r="B1619" s="401"/>
      <c r="D1619" s="416">
        <f t="shared" si="113"/>
        <v>1610</v>
      </c>
      <c r="E1619" s="534"/>
      <c r="F1619" s="534"/>
      <c r="G1619" s="534"/>
      <c r="H1619" s="479"/>
      <c r="I1619" s="479"/>
      <c r="J1619" s="479"/>
      <c r="K1619" s="474"/>
      <c r="L1619" s="899"/>
      <c r="M1619" s="272"/>
      <c r="N1619" s="826" t="str">
        <f t="shared" si="114"/>
        <v/>
      </c>
      <c r="O1619" s="458"/>
      <c r="P1619" s="534"/>
      <c r="Q1619" s="479"/>
      <c r="R1619" s="584"/>
      <c r="S1619" s="585" t="str">
        <f t="shared" si="107"/>
        <v/>
      </c>
      <c r="T1619" s="586"/>
      <c r="U1619" s="587" t="str">
        <f t="shared" si="112"/>
        <v/>
      </c>
      <c r="V1619" s="648"/>
      <c r="W1619" s="746"/>
    </row>
    <row r="1620" spans="2:38" ht="13.5" customHeight="1" x14ac:dyDescent="0.25">
      <c r="B1620" s="401"/>
      <c r="D1620" s="416">
        <f t="shared" si="113"/>
        <v>1611</v>
      </c>
      <c r="E1620" s="534"/>
      <c r="F1620" s="534"/>
      <c r="G1620" s="534"/>
      <c r="H1620" s="479"/>
      <c r="I1620" s="479"/>
      <c r="J1620" s="479"/>
      <c r="K1620" s="474"/>
      <c r="L1620" s="899"/>
      <c r="M1620" s="272"/>
      <c r="N1620" s="826" t="str">
        <f t="shared" si="114"/>
        <v/>
      </c>
      <c r="O1620" s="458"/>
      <c r="P1620" s="534"/>
      <c r="Q1620" s="479"/>
      <c r="R1620" s="584"/>
      <c r="S1620" s="585" t="str">
        <f t="shared" si="107"/>
        <v/>
      </c>
      <c r="T1620" s="586"/>
      <c r="U1620" s="587" t="str">
        <f t="shared" si="112"/>
        <v/>
      </c>
      <c r="V1620" s="648"/>
      <c r="W1620" s="746"/>
    </row>
    <row r="1621" spans="2:38" ht="13.5" customHeight="1" x14ac:dyDescent="0.25">
      <c r="B1621" s="401"/>
      <c r="D1621" s="416">
        <f t="shared" si="113"/>
        <v>1612</v>
      </c>
      <c r="E1621" s="534"/>
      <c r="F1621" s="534"/>
      <c r="G1621" s="534"/>
      <c r="H1621" s="479"/>
      <c r="I1621" s="479"/>
      <c r="J1621" s="479"/>
      <c r="K1621" s="474"/>
      <c r="L1621" s="899"/>
      <c r="M1621" s="272"/>
      <c r="N1621" s="826" t="str">
        <f t="shared" si="114"/>
        <v/>
      </c>
      <c r="O1621" s="458"/>
      <c r="P1621" s="534"/>
      <c r="Q1621" s="479"/>
      <c r="R1621" s="584"/>
      <c r="S1621" s="585" t="str">
        <f t="shared" si="107"/>
        <v/>
      </c>
      <c r="T1621" s="586"/>
      <c r="U1621" s="587" t="str">
        <f t="shared" si="112"/>
        <v/>
      </c>
      <c r="V1621" s="648"/>
      <c r="W1621" s="746"/>
    </row>
    <row r="1622" spans="2:38" ht="13.5" customHeight="1" x14ac:dyDescent="0.25">
      <c r="B1622" s="401"/>
      <c r="D1622" s="416">
        <f t="shared" si="113"/>
        <v>1613</v>
      </c>
      <c r="E1622" s="534"/>
      <c r="F1622" s="534"/>
      <c r="G1622" s="534"/>
      <c r="H1622" s="479"/>
      <c r="I1622" s="479"/>
      <c r="J1622" s="479"/>
      <c r="K1622" s="474"/>
      <c r="L1622" s="899"/>
      <c r="M1622" s="272"/>
      <c r="N1622" s="826" t="str">
        <f t="shared" si="114"/>
        <v/>
      </c>
      <c r="O1622" s="458"/>
      <c r="P1622" s="534"/>
      <c r="Q1622" s="479"/>
      <c r="R1622" s="584"/>
      <c r="S1622" s="585" t="str">
        <f t="shared" si="107"/>
        <v/>
      </c>
      <c r="T1622" s="586"/>
      <c r="U1622" s="587" t="str">
        <f t="shared" si="112"/>
        <v/>
      </c>
      <c r="V1622" s="648"/>
      <c r="W1622" s="746"/>
    </row>
    <row r="1623" spans="2:38" ht="13.5" customHeight="1" x14ac:dyDescent="0.25">
      <c r="B1623" s="401"/>
      <c r="D1623" s="416">
        <f t="shared" si="113"/>
        <v>1614</v>
      </c>
      <c r="E1623" s="534"/>
      <c r="F1623" s="534"/>
      <c r="G1623" s="534"/>
      <c r="H1623" s="479"/>
      <c r="I1623" s="479"/>
      <c r="J1623" s="479"/>
      <c r="K1623" s="474"/>
      <c r="L1623" s="899"/>
      <c r="M1623" s="272"/>
      <c r="N1623" s="826" t="str">
        <f t="shared" si="114"/>
        <v/>
      </c>
      <c r="O1623" s="458"/>
      <c r="P1623" s="534"/>
      <c r="Q1623" s="479"/>
      <c r="R1623" s="584"/>
      <c r="S1623" s="585" t="str">
        <f t="shared" si="107"/>
        <v/>
      </c>
      <c r="T1623" s="586"/>
      <c r="U1623" s="587" t="str">
        <f t="shared" si="112"/>
        <v/>
      </c>
      <c r="V1623" s="648"/>
      <c r="W1623" s="746"/>
    </row>
    <row r="1624" spans="2:38" ht="13.5" customHeight="1" x14ac:dyDescent="0.25">
      <c r="B1624" s="401"/>
      <c r="D1624" s="416">
        <f t="shared" si="113"/>
        <v>1615</v>
      </c>
      <c r="E1624" s="534"/>
      <c r="F1624" s="534"/>
      <c r="G1624" s="534"/>
      <c r="H1624" s="479"/>
      <c r="I1624" s="479"/>
      <c r="J1624" s="479"/>
      <c r="K1624" s="474"/>
      <c r="L1624" s="899"/>
      <c r="M1624" s="272"/>
      <c r="N1624" s="826" t="str">
        <f t="shared" si="114"/>
        <v/>
      </c>
      <c r="O1624" s="458"/>
      <c r="P1624" s="534"/>
      <c r="Q1624" s="479"/>
      <c r="R1624" s="584"/>
      <c r="S1624" s="585" t="str">
        <f t="shared" si="107"/>
        <v/>
      </c>
      <c r="T1624" s="586"/>
      <c r="U1624" s="587" t="str">
        <f t="shared" si="112"/>
        <v/>
      </c>
      <c r="V1624" s="648"/>
      <c r="W1624" s="746"/>
    </row>
    <row r="1625" spans="2:38" ht="13.5" customHeight="1" x14ac:dyDescent="0.25">
      <c r="B1625" s="401"/>
      <c r="D1625" s="416">
        <f t="shared" si="113"/>
        <v>1616</v>
      </c>
      <c r="E1625" s="534"/>
      <c r="F1625" s="534"/>
      <c r="G1625" s="534"/>
      <c r="H1625" s="479"/>
      <c r="I1625" s="479"/>
      <c r="J1625" s="479"/>
      <c r="K1625" s="474"/>
      <c r="L1625" s="899"/>
      <c r="M1625" s="272"/>
      <c r="N1625" s="826" t="str">
        <f t="shared" si="114"/>
        <v/>
      </c>
      <c r="O1625" s="458"/>
      <c r="P1625" s="534"/>
      <c r="Q1625" s="479"/>
      <c r="R1625" s="584"/>
      <c r="S1625" s="585" t="str">
        <f t="shared" si="107"/>
        <v/>
      </c>
      <c r="T1625" s="586"/>
      <c r="U1625" s="587" t="str">
        <f t="shared" si="112"/>
        <v/>
      </c>
      <c r="V1625" s="648"/>
      <c r="W1625" s="746"/>
    </row>
    <row r="1626" spans="2:38" ht="13.5" customHeight="1" x14ac:dyDescent="0.25">
      <c r="B1626" s="401"/>
      <c r="D1626" s="416">
        <f t="shared" si="113"/>
        <v>1617</v>
      </c>
      <c r="E1626" s="534"/>
      <c r="F1626" s="534"/>
      <c r="G1626" s="534"/>
      <c r="H1626" s="479"/>
      <c r="I1626" s="479"/>
      <c r="J1626" s="479"/>
      <c r="K1626" s="474"/>
      <c r="L1626" s="899"/>
      <c r="M1626" s="272"/>
      <c r="N1626" s="826" t="str">
        <f t="shared" si="114"/>
        <v/>
      </c>
      <c r="O1626" s="458"/>
      <c r="P1626" s="534"/>
      <c r="Q1626" s="479"/>
      <c r="R1626" s="584"/>
      <c r="S1626" s="585" t="str">
        <f t="shared" si="107"/>
        <v/>
      </c>
      <c r="T1626" s="586"/>
      <c r="U1626" s="587" t="str">
        <f t="shared" si="112"/>
        <v/>
      </c>
      <c r="V1626" s="648"/>
      <c r="W1626" s="746"/>
    </row>
    <row r="1627" spans="2:38" ht="13.5" customHeight="1" x14ac:dyDescent="0.25">
      <c r="B1627" s="401"/>
      <c r="D1627" s="416">
        <f t="shared" si="113"/>
        <v>1618</v>
      </c>
      <c r="E1627" s="534"/>
      <c r="F1627" s="534"/>
      <c r="G1627" s="534"/>
      <c r="H1627" s="479"/>
      <c r="I1627" s="479"/>
      <c r="J1627" s="479"/>
      <c r="K1627" s="474"/>
      <c r="L1627" s="899"/>
      <c r="M1627" s="272"/>
      <c r="N1627" s="826" t="str">
        <f t="shared" si="114"/>
        <v/>
      </c>
      <c r="O1627" s="458"/>
      <c r="P1627" s="534"/>
      <c r="Q1627" s="479"/>
      <c r="R1627" s="584"/>
      <c r="S1627" s="585" t="str">
        <f t="shared" si="107"/>
        <v/>
      </c>
      <c r="T1627" s="586"/>
      <c r="U1627" s="587" t="str">
        <f t="shared" si="112"/>
        <v/>
      </c>
      <c r="V1627" s="648"/>
      <c r="W1627" s="746"/>
    </row>
    <row r="1628" spans="2:38" ht="13.5" customHeight="1" x14ac:dyDescent="0.25">
      <c r="B1628" s="401"/>
      <c r="D1628" s="416">
        <f t="shared" si="113"/>
        <v>1619</v>
      </c>
      <c r="E1628" s="534"/>
      <c r="F1628" s="534"/>
      <c r="G1628" s="534"/>
      <c r="H1628" s="479"/>
      <c r="I1628" s="479"/>
      <c r="J1628" s="479"/>
      <c r="K1628" s="474"/>
      <c r="L1628" s="899"/>
      <c r="M1628" s="272"/>
      <c r="N1628" s="826" t="str">
        <f t="shared" si="114"/>
        <v/>
      </c>
      <c r="O1628" s="458"/>
      <c r="P1628" s="534"/>
      <c r="Q1628" s="479"/>
      <c r="R1628" s="584"/>
      <c r="S1628" s="585" t="str">
        <f t="shared" si="107"/>
        <v/>
      </c>
      <c r="T1628" s="586"/>
      <c r="U1628" s="587" t="str">
        <f t="shared" si="112"/>
        <v/>
      </c>
      <c r="V1628" s="648"/>
      <c r="W1628" s="746"/>
    </row>
    <row r="1629" spans="2:38" ht="13.5" customHeight="1" x14ac:dyDescent="0.25">
      <c r="B1629" s="401"/>
      <c r="D1629" s="416">
        <f t="shared" si="113"/>
        <v>1620</v>
      </c>
      <c r="E1629" s="534"/>
      <c r="F1629" s="534"/>
      <c r="G1629" s="534"/>
      <c r="H1629" s="479"/>
      <c r="I1629" s="479"/>
      <c r="J1629" s="479"/>
      <c r="K1629" s="474"/>
      <c r="L1629" s="899"/>
      <c r="M1629" s="272"/>
      <c r="N1629" s="826" t="str">
        <f t="shared" si="114"/>
        <v/>
      </c>
      <c r="O1629" s="458"/>
      <c r="P1629" s="534"/>
      <c r="Q1629" s="479"/>
      <c r="R1629" s="584"/>
      <c r="S1629" s="585" t="str">
        <f t="shared" si="107"/>
        <v/>
      </c>
      <c r="T1629" s="586"/>
      <c r="U1629" s="587" t="str">
        <f t="shared" si="112"/>
        <v/>
      </c>
      <c r="V1629" s="648"/>
      <c r="W1629" s="746"/>
    </row>
    <row r="1630" spans="2:38" ht="13.5" customHeight="1" x14ac:dyDescent="0.25">
      <c r="B1630" s="401"/>
      <c r="D1630" s="416">
        <f>D1629+1</f>
        <v>1621</v>
      </c>
      <c r="E1630" s="534"/>
      <c r="F1630" s="534"/>
      <c r="G1630" s="534"/>
      <c r="H1630" s="479"/>
      <c r="I1630" s="479"/>
      <c r="J1630" s="479"/>
      <c r="K1630" s="474"/>
      <c r="L1630" s="899"/>
      <c r="M1630" s="272"/>
      <c r="N1630" s="826" t="str">
        <f t="shared" si="114"/>
        <v/>
      </c>
      <c r="O1630" s="458"/>
      <c r="P1630" s="534"/>
      <c r="Q1630" s="479"/>
      <c r="R1630" s="584"/>
      <c r="S1630" s="585" t="str">
        <f t="shared" si="107"/>
        <v/>
      </c>
      <c r="T1630" s="586"/>
      <c r="U1630" s="587" t="str">
        <f t="shared" si="112"/>
        <v/>
      </c>
      <c r="V1630" s="648"/>
      <c r="W1630" s="746"/>
      <c r="AL1630" s="562"/>
    </row>
    <row r="1631" spans="2:38" ht="13.5" customHeight="1" x14ac:dyDescent="0.25">
      <c r="B1631" s="401"/>
      <c r="D1631" s="416">
        <f t="shared" ref="D1631:D1659" si="115">D1630+1</f>
        <v>1622</v>
      </c>
      <c r="E1631" s="534"/>
      <c r="F1631" s="534"/>
      <c r="G1631" s="534"/>
      <c r="H1631" s="479"/>
      <c r="I1631" s="479"/>
      <c r="J1631" s="479"/>
      <c r="K1631" s="474"/>
      <c r="L1631" s="899"/>
      <c r="M1631" s="272"/>
      <c r="N1631" s="826" t="str">
        <f t="shared" si="114"/>
        <v/>
      </c>
      <c r="O1631" s="458"/>
      <c r="P1631" s="534"/>
      <c r="Q1631" s="479"/>
      <c r="R1631" s="584"/>
      <c r="S1631" s="585" t="str">
        <f t="shared" si="107"/>
        <v/>
      </c>
      <c r="T1631" s="586"/>
      <c r="U1631" s="587" t="str">
        <f t="shared" si="112"/>
        <v/>
      </c>
      <c r="V1631" s="648"/>
      <c r="W1631" s="746"/>
    </row>
    <row r="1632" spans="2:38" ht="13.5" customHeight="1" x14ac:dyDescent="0.25">
      <c r="B1632" s="401"/>
      <c r="D1632" s="416">
        <f t="shared" si="115"/>
        <v>1623</v>
      </c>
      <c r="E1632" s="534"/>
      <c r="F1632" s="534"/>
      <c r="G1632" s="534"/>
      <c r="H1632" s="479"/>
      <c r="I1632" s="479"/>
      <c r="J1632" s="479"/>
      <c r="K1632" s="474"/>
      <c r="L1632" s="899"/>
      <c r="M1632" s="272"/>
      <c r="N1632" s="826" t="str">
        <f t="shared" si="114"/>
        <v/>
      </c>
      <c r="O1632" s="458"/>
      <c r="P1632" s="534"/>
      <c r="Q1632" s="479"/>
      <c r="R1632" s="584"/>
      <c r="S1632" s="585" t="str">
        <f t="shared" si="107"/>
        <v/>
      </c>
      <c r="T1632" s="586"/>
      <c r="U1632" s="587" t="str">
        <f t="shared" si="112"/>
        <v/>
      </c>
      <c r="V1632" s="648"/>
      <c r="W1632" s="746"/>
    </row>
    <row r="1633" spans="2:23" ht="13.5" customHeight="1" x14ac:dyDescent="0.25">
      <c r="B1633" s="401"/>
      <c r="D1633" s="416">
        <f t="shared" si="115"/>
        <v>1624</v>
      </c>
      <c r="E1633" s="534"/>
      <c r="F1633" s="534"/>
      <c r="G1633" s="534"/>
      <c r="H1633" s="479"/>
      <c r="I1633" s="479"/>
      <c r="J1633" s="479"/>
      <c r="K1633" s="474"/>
      <c r="L1633" s="899"/>
      <c r="M1633" s="272"/>
      <c r="N1633" s="826" t="str">
        <f t="shared" si="114"/>
        <v/>
      </c>
      <c r="O1633" s="458"/>
      <c r="P1633" s="534"/>
      <c r="Q1633" s="479"/>
      <c r="R1633" s="584"/>
      <c r="S1633" s="585" t="str">
        <f t="shared" si="107"/>
        <v/>
      </c>
      <c r="T1633" s="586"/>
      <c r="U1633" s="587" t="str">
        <f t="shared" si="112"/>
        <v/>
      </c>
      <c r="V1633" s="648"/>
      <c r="W1633" s="746"/>
    </row>
    <row r="1634" spans="2:23" ht="13.5" customHeight="1" x14ac:dyDescent="0.25">
      <c r="B1634" s="401"/>
      <c r="D1634" s="416">
        <f t="shared" si="115"/>
        <v>1625</v>
      </c>
      <c r="E1634" s="534"/>
      <c r="F1634" s="534"/>
      <c r="G1634" s="534"/>
      <c r="H1634" s="479"/>
      <c r="I1634" s="479"/>
      <c r="J1634" s="479"/>
      <c r="K1634" s="474"/>
      <c r="L1634" s="899"/>
      <c r="M1634" s="272"/>
      <c r="N1634" s="826" t="str">
        <f t="shared" si="114"/>
        <v/>
      </c>
      <c r="O1634" s="458"/>
      <c r="P1634" s="534"/>
      <c r="Q1634" s="479"/>
      <c r="R1634" s="584"/>
      <c r="S1634" s="585" t="str">
        <f t="shared" si="107"/>
        <v/>
      </c>
      <c r="T1634" s="586"/>
      <c r="U1634" s="587" t="str">
        <f t="shared" ref="U1634:U1697" si="116">IF(T1634="",S1634,T1634)</f>
        <v/>
      </c>
      <c r="V1634" s="648"/>
      <c r="W1634" s="746"/>
    </row>
    <row r="1635" spans="2:23" ht="13.5" customHeight="1" x14ac:dyDescent="0.25">
      <c r="B1635" s="401"/>
      <c r="D1635" s="416">
        <f t="shared" si="115"/>
        <v>1626</v>
      </c>
      <c r="E1635" s="534"/>
      <c r="F1635" s="534"/>
      <c r="G1635" s="534"/>
      <c r="H1635" s="479"/>
      <c r="I1635" s="479"/>
      <c r="J1635" s="479"/>
      <c r="K1635" s="474"/>
      <c r="L1635" s="899"/>
      <c r="M1635" s="272"/>
      <c r="N1635" s="826" t="str">
        <f t="shared" si="114"/>
        <v/>
      </c>
      <c r="O1635" s="458"/>
      <c r="P1635" s="534"/>
      <c r="Q1635" s="479"/>
      <c r="R1635" s="584"/>
      <c r="S1635" s="585" t="str">
        <f t="shared" si="107"/>
        <v/>
      </c>
      <c r="T1635" s="586"/>
      <c r="U1635" s="587" t="str">
        <f t="shared" si="116"/>
        <v/>
      </c>
      <c r="V1635" s="648"/>
      <c r="W1635" s="746"/>
    </row>
    <row r="1636" spans="2:23" ht="13.5" customHeight="1" x14ac:dyDescent="0.25">
      <c r="B1636" s="401"/>
      <c r="D1636" s="416">
        <f t="shared" si="115"/>
        <v>1627</v>
      </c>
      <c r="E1636" s="534"/>
      <c r="F1636" s="534"/>
      <c r="G1636" s="534"/>
      <c r="H1636" s="479"/>
      <c r="I1636" s="479"/>
      <c r="J1636" s="479"/>
      <c r="K1636" s="474"/>
      <c r="L1636" s="899"/>
      <c r="M1636" s="272"/>
      <c r="N1636" s="826" t="str">
        <f t="shared" si="114"/>
        <v/>
      </c>
      <c r="O1636" s="458"/>
      <c r="P1636" s="534"/>
      <c r="Q1636" s="479"/>
      <c r="R1636" s="584"/>
      <c r="S1636" s="585" t="str">
        <f t="shared" si="107"/>
        <v/>
      </c>
      <c r="T1636" s="586"/>
      <c r="U1636" s="587" t="str">
        <f t="shared" si="116"/>
        <v/>
      </c>
      <c r="V1636" s="648"/>
      <c r="W1636" s="746"/>
    </row>
    <row r="1637" spans="2:23" ht="13.5" customHeight="1" x14ac:dyDescent="0.25">
      <c r="B1637" s="401"/>
      <c r="D1637" s="416">
        <f t="shared" si="115"/>
        <v>1628</v>
      </c>
      <c r="E1637" s="534"/>
      <c r="F1637" s="534"/>
      <c r="G1637" s="534"/>
      <c r="H1637" s="479"/>
      <c r="I1637" s="479"/>
      <c r="J1637" s="479"/>
      <c r="K1637" s="474"/>
      <c r="L1637" s="899"/>
      <c r="M1637" s="272"/>
      <c r="N1637" s="826" t="str">
        <f t="shared" si="114"/>
        <v/>
      </c>
      <c r="O1637" s="458"/>
      <c r="P1637" s="534"/>
      <c r="Q1637" s="479"/>
      <c r="R1637" s="584"/>
      <c r="S1637" s="585" t="str">
        <f t="shared" si="107"/>
        <v/>
      </c>
      <c r="T1637" s="586"/>
      <c r="U1637" s="587" t="str">
        <f t="shared" si="116"/>
        <v/>
      </c>
      <c r="V1637" s="648"/>
      <c r="W1637" s="746"/>
    </row>
    <row r="1638" spans="2:23" ht="13.5" customHeight="1" x14ac:dyDescent="0.25">
      <c r="B1638" s="401"/>
      <c r="D1638" s="416">
        <f t="shared" si="115"/>
        <v>1629</v>
      </c>
      <c r="E1638" s="534"/>
      <c r="F1638" s="534"/>
      <c r="G1638" s="534"/>
      <c r="H1638" s="479"/>
      <c r="I1638" s="479"/>
      <c r="J1638" s="479"/>
      <c r="K1638" s="474"/>
      <c r="L1638" s="899"/>
      <c r="M1638" s="272"/>
      <c r="N1638" s="826" t="str">
        <f t="shared" si="114"/>
        <v/>
      </c>
      <c r="O1638" s="458"/>
      <c r="P1638" s="534"/>
      <c r="Q1638" s="479"/>
      <c r="R1638" s="584"/>
      <c r="S1638" s="585" t="str">
        <f t="shared" si="107"/>
        <v/>
      </c>
      <c r="T1638" s="586"/>
      <c r="U1638" s="587" t="str">
        <f t="shared" si="116"/>
        <v/>
      </c>
      <c r="V1638" s="648"/>
      <c r="W1638" s="746"/>
    </row>
    <row r="1639" spans="2:23" ht="13.5" customHeight="1" x14ac:dyDescent="0.25">
      <c r="B1639" s="401"/>
      <c r="D1639" s="416">
        <f t="shared" si="115"/>
        <v>1630</v>
      </c>
      <c r="E1639" s="534"/>
      <c r="F1639" s="534"/>
      <c r="G1639" s="534"/>
      <c r="H1639" s="479"/>
      <c r="I1639" s="479"/>
      <c r="J1639" s="479"/>
      <c r="K1639" s="474"/>
      <c r="L1639" s="899"/>
      <c r="M1639" s="272"/>
      <c r="N1639" s="826" t="str">
        <f t="shared" si="114"/>
        <v/>
      </c>
      <c r="O1639" s="458"/>
      <c r="P1639" s="534"/>
      <c r="Q1639" s="479"/>
      <c r="R1639" s="584"/>
      <c r="S1639" s="585" t="str">
        <f t="shared" si="107"/>
        <v/>
      </c>
      <c r="T1639" s="586"/>
      <c r="U1639" s="587" t="str">
        <f t="shared" si="116"/>
        <v/>
      </c>
      <c r="V1639" s="648"/>
      <c r="W1639" s="746"/>
    </row>
    <row r="1640" spans="2:23" ht="13.5" customHeight="1" x14ac:dyDescent="0.25">
      <c r="B1640" s="401"/>
      <c r="D1640" s="416">
        <f t="shared" si="115"/>
        <v>1631</v>
      </c>
      <c r="E1640" s="534"/>
      <c r="F1640" s="534"/>
      <c r="G1640" s="534"/>
      <c r="H1640" s="479"/>
      <c r="I1640" s="479"/>
      <c r="J1640" s="479"/>
      <c r="K1640" s="474"/>
      <c r="L1640" s="899"/>
      <c r="M1640" s="272"/>
      <c r="N1640" s="826" t="str">
        <f t="shared" si="114"/>
        <v/>
      </c>
      <c r="O1640" s="458"/>
      <c r="P1640" s="903"/>
      <c r="Q1640" s="479"/>
      <c r="R1640" s="584"/>
      <c r="S1640" s="585" t="str">
        <f t="shared" si="107"/>
        <v/>
      </c>
      <c r="T1640" s="586"/>
      <c r="U1640" s="587" t="str">
        <f t="shared" si="116"/>
        <v/>
      </c>
      <c r="V1640" s="648"/>
      <c r="W1640" s="746"/>
    </row>
    <row r="1641" spans="2:23" ht="13.5" customHeight="1" x14ac:dyDescent="0.25">
      <c r="B1641" s="401"/>
      <c r="D1641" s="416">
        <f t="shared" si="115"/>
        <v>1632</v>
      </c>
      <c r="E1641" s="534"/>
      <c r="F1641" s="534"/>
      <c r="G1641" s="534"/>
      <c r="H1641" s="479"/>
      <c r="I1641" s="479"/>
      <c r="J1641" s="479"/>
      <c r="K1641" s="474"/>
      <c r="L1641" s="899"/>
      <c r="M1641" s="272"/>
      <c r="N1641" s="826" t="str">
        <f t="shared" si="114"/>
        <v/>
      </c>
      <c r="O1641" s="458"/>
      <c r="P1641" s="534"/>
      <c r="Q1641" s="479"/>
      <c r="R1641" s="584"/>
      <c r="S1641" s="585" t="str">
        <f t="shared" si="107"/>
        <v/>
      </c>
      <c r="T1641" s="586"/>
      <c r="U1641" s="587" t="str">
        <f t="shared" si="116"/>
        <v/>
      </c>
      <c r="V1641" s="648"/>
      <c r="W1641" s="746"/>
    </row>
    <row r="1642" spans="2:23" ht="13.5" customHeight="1" x14ac:dyDescent="0.25">
      <c r="B1642" s="401"/>
      <c r="D1642" s="416">
        <f t="shared" si="115"/>
        <v>1633</v>
      </c>
      <c r="E1642" s="534"/>
      <c r="F1642" s="534"/>
      <c r="G1642" s="534"/>
      <c r="H1642" s="479"/>
      <c r="I1642" s="479"/>
      <c r="J1642" s="479"/>
      <c r="K1642" s="474"/>
      <c r="L1642" s="899"/>
      <c r="M1642" s="272"/>
      <c r="N1642" s="826" t="str">
        <f t="shared" si="114"/>
        <v/>
      </c>
      <c r="O1642" s="458"/>
      <c r="P1642" s="534"/>
      <c r="Q1642" s="479"/>
      <c r="R1642" s="584"/>
      <c r="S1642" s="585" t="str">
        <f t="shared" si="107"/>
        <v/>
      </c>
      <c r="T1642" s="586"/>
      <c r="U1642" s="587" t="str">
        <f t="shared" si="116"/>
        <v/>
      </c>
      <c r="V1642" s="648"/>
      <c r="W1642" s="746"/>
    </row>
    <row r="1643" spans="2:23" ht="13.5" customHeight="1" x14ac:dyDescent="0.25">
      <c r="B1643" s="401"/>
      <c r="D1643" s="416">
        <f t="shared" si="115"/>
        <v>1634</v>
      </c>
      <c r="E1643" s="534"/>
      <c r="F1643" s="534"/>
      <c r="G1643" s="534"/>
      <c r="H1643" s="479"/>
      <c r="I1643" s="479"/>
      <c r="J1643" s="479"/>
      <c r="K1643" s="474"/>
      <c r="L1643" s="899"/>
      <c r="M1643" s="272"/>
      <c r="N1643" s="826" t="str">
        <f t="shared" si="114"/>
        <v/>
      </c>
      <c r="O1643" s="458"/>
      <c r="P1643" s="534"/>
      <c r="Q1643" s="479"/>
      <c r="R1643" s="584"/>
      <c r="S1643" s="585" t="str">
        <f t="shared" si="107"/>
        <v/>
      </c>
      <c r="T1643" s="586"/>
      <c r="U1643" s="587" t="str">
        <f t="shared" si="116"/>
        <v/>
      </c>
      <c r="V1643" s="648"/>
      <c r="W1643" s="746"/>
    </row>
    <row r="1644" spans="2:23" ht="13.5" customHeight="1" x14ac:dyDescent="0.25">
      <c r="B1644" s="401"/>
      <c r="D1644" s="416">
        <f t="shared" si="115"/>
        <v>1635</v>
      </c>
      <c r="E1644" s="534"/>
      <c r="F1644" s="534"/>
      <c r="G1644" s="534"/>
      <c r="H1644" s="479"/>
      <c r="I1644" s="479"/>
      <c r="J1644" s="479"/>
      <c r="K1644" s="474"/>
      <c r="L1644" s="899"/>
      <c r="M1644" s="272"/>
      <c r="N1644" s="826" t="str">
        <f t="shared" si="114"/>
        <v/>
      </c>
      <c r="O1644" s="458"/>
      <c r="P1644" s="534"/>
      <c r="Q1644" s="479"/>
      <c r="R1644" s="584"/>
      <c r="S1644" s="585" t="str">
        <f t="shared" si="107"/>
        <v/>
      </c>
      <c r="T1644" s="586"/>
      <c r="U1644" s="587" t="str">
        <f t="shared" si="116"/>
        <v/>
      </c>
      <c r="V1644" s="648"/>
      <c r="W1644" s="746"/>
    </row>
    <row r="1645" spans="2:23" ht="13.5" customHeight="1" x14ac:dyDescent="0.25">
      <c r="B1645" s="401"/>
      <c r="D1645" s="416">
        <f t="shared" si="115"/>
        <v>1636</v>
      </c>
      <c r="E1645" s="534"/>
      <c r="F1645" s="534"/>
      <c r="G1645" s="534"/>
      <c r="H1645" s="479"/>
      <c r="I1645" s="479"/>
      <c r="J1645" s="479"/>
      <c r="K1645" s="474"/>
      <c r="L1645" s="899"/>
      <c r="M1645" s="272"/>
      <c r="N1645" s="826" t="str">
        <f t="shared" si="114"/>
        <v/>
      </c>
      <c r="O1645" s="458"/>
      <c r="P1645" s="534"/>
      <c r="Q1645" s="479"/>
      <c r="R1645" s="584"/>
      <c r="S1645" s="585" t="str">
        <f t="shared" si="107"/>
        <v/>
      </c>
      <c r="T1645" s="586"/>
      <c r="U1645" s="587" t="str">
        <f t="shared" si="116"/>
        <v/>
      </c>
      <c r="V1645" s="648"/>
      <c r="W1645" s="746"/>
    </row>
    <row r="1646" spans="2:23" ht="13.5" customHeight="1" x14ac:dyDescent="0.25">
      <c r="B1646" s="401"/>
      <c r="D1646" s="416">
        <f t="shared" si="115"/>
        <v>1637</v>
      </c>
      <c r="E1646" s="534"/>
      <c r="F1646" s="534"/>
      <c r="G1646" s="534"/>
      <c r="H1646" s="479"/>
      <c r="I1646" s="479"/>
      <c r="J1646" s="479"/>
      <c r="K1646" s="474"/>
      <c r="L1646" s="899"/>
      <c r="M1646" s="272"/>
      <c r="N1646" s="826" t="str">
        <f t="shared" si="114"/>
        <v/>
      </c>
      <c r="O1646" s="458"/>
      <c r="P1646" s="534"/>
      <c r="Q1646" s="479"/>
      <c r="R1646" s="584"/>
      <c r="S1646" s="585" t="str">
        <f t="shared" si="107"/>
        <v/>
      </c>
      <c r="T1646" s="586"/>
      <c r="U1646" s="587" t="str">
        <f t="shared" si="116"/>
        <v/>
      </c>
      <c r="V1646" s="648"/>
      <c r="W1646" s="746"/>
    </row>
    <row r="1647" spans="2:23" ht="13.5" customHeight="1" x14ac:dyDescent="0.25">
      <c r="B1647" s="401"/>
      <c r="D1647" s="416">
        <f t="shared" si="115"/>
        <v>1638</v>
      </c>
      <c r="E1647" s="534"/>
      <c r="F1647" s="534"/>
      <c r="G1647" s="534"/>
      <c r="H1647" s="479"/>
      <c r="I1647" s="479"/>
      <c r="J1647" s="479"/>
      <c r="K1647" s="474"/>
      <c r="L1647" s="899"/>
      <c r="M1647" s="272"/>
      <c r="N1647" s="826" t="str">
        <f t="shared" si="114"/>
        <v/>
      </c>
      <c r="O1647" s="458"/>
      <c r="P1647" s="534"/>
      <c r="Q1647" s="479"/>
      <c r="R1647" s="584"/>
      <c r="S1647" s="585" t="str">
        <f t="shared" si="107"/>
        <v/>
      </c>
      <c r="T1647" s="586"/>
      <c r="U1647" s="587" t="str">
        <f t="shared" si="116"/>
        <v/>
      </c>
      <c r="V1647" s="648"/>
      <c r="W1647" s="746"/>
    </row>
    <row r="1648" spans="2:23" ht="13.5" customHeight="1" x14ac:dyDescent="0.25">
      <c r="B1648" s="401"/>
      <c r="D1648" s="416">
        <f t="shared" si="115"/>
        <v>1639</v>
      </c>
      <c r="E1648" s="534"/>
      <c r="F1648" s="534"/>
      <c r="G1648" s="534"/>
      <c r="H1648" s="479"/>
      <c r="I1648" s="479"/>
      <c r="J1648" s="479"/>
      <c r="K1648" s="474"/>
      <c r="L1648" s="899"/>
      <c r="M1648" s="272"/>
      <c r="N1648" s="826" t="str">
        <f t="shared" si="114"/>
        <v/>
      </c>
      <c r="O1648" s="458"/>
      <c r="P1648" s="534"/>
      <c r="Q1648" s="479"/>
      <c r="R1648" s="584"/>
      <c r="S1648" s="585" t="str">
        <f t="shared" si="107"/>
        <v/>
      </c>
      <c r="T1648" s="586"/>
      <c r="U1648" s="587" t="str">
        <f t="shared" si="116"/>
        <v/>
      </c>
      <c r="V1648" s="648"/>
      <c r="W1648" s="746"/>
    </row>
    <row r="1649" spans="2:38" ht="13.5" customHeight="1" x14ac:dyDescent="0.25">
      <c r="B1649" s="401"/>
      <c r="D1649" s="416">
        <f t="shared" si="115"/>
        <v>1640</v>
      </c>
      <c r="E1649" s="534"/>
      <c r="F1649" s="534"/>
      <c r="G1649" s="534"/>
      <c r="H1649" s="479"/>
      <c r="I1649" s="479"/>
      <c r="J1649" s="479"/>
      <c r="K1649" s="474"/>
      <c r="L1649" s="899"/>
      <c r="M1649" s="272"/>
      <c r="N1649" s="826" t="str">
        <f t="shared" si="114"/>
        <v/>
      </c>
      <c r="O1649" s="458"/>
      <c r="P1649" s="534"/>
      <c r="Q1649" s="479"/>
      <c r="R1649" s="584"/>
      <c r="S1649" s="585" t="str">
        <f t="shared" si="107"/>
        <v/>
      </c>
      <c r="T1649" s="586"/>
      <c r="U1649" s="587" t="str">
        <f t="shared" si="116"/>
        <v/>
      </c>
      <c r="V1649" s="648"/>
      <c r="W1649" s="746"/>
    </row>
    <row r="1650" spans="2:38" ht="13.5" customHeight="1" x14ac:dyDescent="0.25">
      <c r="B1650" s="401"/>
      <c r="D1650" s="416">
        <f t="shared" si="115"/>
        <v>1641</v>
      </c>
      <c r="E1650" s="534"/>
      <c r="F1650" s="534"/>
      <c r="G1650" s="534"/>
      <c r="H1650" s="479"/>
      <c r="I1650" s="479"/>
      <c r="J1650" s="479"/>
      <c r="K1650" s="474"/>
      <c r="L1650" s="899"/>
      <c r="M1650" s="272"/>
      <c r="N1650" s="826" t="str">
        <f t="shared" si="114"/>
        <v/>
      </c>
      <c r="O1650" s="458"/>
      <c r="P1650" s="534"/>
      <c r="Q1650" s="479"/>
      <c r="R1650" s="584"/>
      <c r="S1650" s="585" t="str">
        <f t="shared" si="107"/>
        <v/>
      </c>
      <c r="T1650" s="586"/>
      <c r="U1650" s="587" t="str">
        <f t="shared" si="116"/>
        <v/>
      </c>
      <c r="V1650" s="648"/>
      <c r="W1650" s="746"/>
    </row>
    <row r="1651" spans="2:38" ht="13.5" customHeight="1" x14ac:dyDescent="0.25">
      <c r="B1651" s="401"/>
      <c r="D1651" s="416">
        <f t="shared" si="115"/>
        <v>1642</v>
      </c>
      <c r="E1651" s="534"/>
      <c r="F1651" s="534"/>
      <c r="G1651" s="534"/>
      <c r="H1651" s="479"/>
      <c r="I1651" s="479"/>
      <c r="J1651" s="479"/>
      <c r="K1651" s="474"/>
      <c r="L1651" s="899"/>
      <c r="M1651" s="272"/>
      <c r="N1651" s="826" t="str">
        <f t="shared" si="114"/>
        <v/>
      </c>
      <c r="O1651" s="458"/>
      <c r="P1651" s="534"/>
      <c r="Q1651" s="479"/>
      <c r="R1651" s="584"/>
      <c r="S1651" s="585" t="str">
        <f t="shared" si="107"/>
        <v/>
      </c>
      <c r="T1651" s="586"/>
      <c r="U1651" s="587" t="str">
        <f t="shared" si="116"/>
        <v/>
      </c>
      <c r="V1651" s="648"/>
      <c r="W1651" s="746"/>
    </row>
    <row r="1652" spans="2:38" ht="13.5" customHeight="1" x14ac:dyDescent="0.25">
      <c r="B1652" s="401"/>
      <c r="D1652" s="416">
        <f t="shared" si="115"/>
        <v>1643</v>
      </c>
      <c r="E1652" s="534"/>
      <c r="F1652" s="534"/>
      <c r="G1652" s="534"/>
      <c r="H1652" s="479"/>
      <c r="I1652" s="479"/>
      <c r="J1652" s="479"/>
      <c r="K1652" s="474"/>
      <c r="L1652" s="899"/>
      <c r="M1652" s="272"/>
      <c r="N1652" s="826" t="str">
        <f t="shared" si="114"/>
        <v/>
      </c>
      <c r="O1652" s="458"/>
      <c r="P1652" s="534"/>
      <c r="Q1652" s="479"/>
      <c r="R1652" s="584"/>
      <c r="S1652" s="585" t="str">
        <f t="shared" si="107"/>
        <v/>
      </c>
      <c r="T1652" s="586"/>
      <c r="U1652" s="587" t="str">
        <f t="shared" si="116"/>
        <v/>
      </c>
      <c r="V1652" s="648"/>
      <c r="W1652" s="746"/>
    </row>
    <row r="1653" spans="2:38" ht="13.5" customHeight="1" x14ac:dyDescent="0.25">
      <c r="B1653" s="401"/>
      <c r="D1653" s="416">
        <f t="shared" si="115"/>
        <v>1644</v>
      </c>
      <c r="E1653" s="534"/>
      <c r="F1653" s="534"/>
      <c r="G1653" s="534"/>
      <c r="H1653" s="479"/>
      <c r="I1653" s="479"/>
      <c r="J1653" s="479"/>
      <c r="K1653" s="474"/>
      <c r="L1653" s="899"/>
      <c r="M1653" s="272"/>
      <c r="N1653" s="826" t="str">
        <f t="shared" si="114"/>
        <v/>
      </c>
      <c r="O1653" s="458"/>
      <c r="P1653" s="534"/>
      <c r="Q1653" s="479"/>
      <c r="R1653" s="584"/>
      <c r="S1653" s="585" t="str">
        <f t="shared" si="107"/>
        <v/>
      </c>
      <c r="T1653" s="586"/>
      <c r="U1653" s="587" t="str">
        <f t="shared" si="116"/>
        <v/>
      </c>
      <c r="V1653" s="648"/>
      <c r="W1653" s="746"/>
    </row>
    <row r="1654" spans="2:38" ht="13.5" customHeight="1" x14ac:dyDescent="0.25">
      <c r="B1654" s="401"/>
      <c r="D1654" s="416">
        <f t="shared" si="115"/>
        <v>1645</v>
      </c>
      <c r="E1654" s="534"/>
      <c r="F1654" s="534"/>
      <c r="G1654" s="534"/>
      <c r="H1654" s="479"/>
      <c r="I1654" s="479"/>
      <c r="J1654" s="479"/>
      <c r="K1654" s="474"/>
      <c r="L1654" s="899"/>
      <c r="M1654" s="272"/>
      <c r="N1654" s="826" t="str">
        <f t="shared" si="114"/>
        <v/>
      </c>
      <c r="O1654" s="458"/>
      <c r="P1654" s="534"/>
      <c r="Q1654" s="479"/>
      <c r="R1654" s="584"/>
      <c r="S1654" s="585" t="str">
        <f t="shared" si="107"/>
        <v/>
      </c>
      <c r="T1654" s="586"/>
      <c r="U1654" s="587" t="str">
        <f t="shared" si="116"/>
        <v/>
      </c>
      <c r="V1654" s="648"/>
      <c r="W1654" s="746"/>
    </row>
    <row r="1655" spans="2:38" ht="13.5" customHeight="1" x14ac:dyDescent="0.25">
      <c r="B1655" s="401"/>
      <c r="D1655" s="416">
        <f t="shared" si="115"/>
        <v>1646</v>
      </c>
      <c r="E1655" s="534"/>
      <c r="F1655" s="534"/>
      <c r="G1655" s="534"/>
      <c r="H1655" s="479"/>
      <c r="I1655" s="479"/>
      <c r="J1655" s="479"/>
      <c r="K1655" s="474"/>
      <c r="L1655" s="899"/>
      <c r="M1655" s="272"/>
      <c r="N1655" s="826" t="str">
        <f t="shared" si="114"/>
        <v/>
      </c>
      <c r="O1655" s="458"/>
      <c r="P1655" s="534"/>
      <c r="Q1655" s="479"/>
      <c r="R1655" s="584"/>
      <c r="S1655" s="585" t="str">
        <f t="shared" si="107"/>
        <v/>
      </c>
      <c r="T1655" s="586"/>
      <c r="U1655" s="587" t="str">
        <f t="shared" si="116"/>
        <v/>
      </c>
      <c r="V1655" s="648"/>
      <c r="W1655" s="746"/>
    </row>
    <row r="1656" spans="2:38" ht="13.5" customHeight="1" x14ac:dyDescent="0.25">
      <c r="B1656" s="401"/>
      <c r="D1656" s="416">
        <f t="shared" si="115"/>
        <v>1647</v>
      </c>
      <c r="E1656" s="534"/>
      <c r="F1656" s="534"/>
      <c r="G1656" s="534"/>
      <c r="H1656" s="479"/>
      <c r="I1656" s="479"/>
      <c r="J1656" s="479"/>
      <c r="K1656" s="474"/>
      <c r="L1656" s="899"/>
      <c r="M1656" s="272"/>
      <c r="N1656" s="826" t="str">
        <f t="shared" si="114"/>
        <v/>
      </c>
      <c r="O1656" s="458"/>
      <c r="P1656" s="534"/>
      <c r="Q1656" s="479"/>
      <c r="R1656" s="584"/>
      <c r="S1656" s="585" t="str">
        <f t="shared" si="107"/>
        <v/>
      </c>
      <c r="T1656" s="586"/>
      <c r="U1656" s="587" t="str">
        <f t="shared" si="116"/>
        <v/>
      </c>
      <c r="V1656" s="648"/>
      <c r="W1656" s="746"/>
    </row>
    <row r="1657" spans="2:38" ht="13.5" customHeight="1" x14ac:dyDescent="0.25">
      <c r="B1657" s="401"/>
      <c r="D1657" s="416">
        <f t="shared" si="115"/>
        <v>1648</v>
      </c>
      <c r="E1657" s="534"/>
      <c r="F1657" s="534"/>
      <c r="G1657" s="534"/>
      <c r="H1657" s="479"/>
      <c r="I1657" s="479"/>
      <c r="J1657" s="479"/>
      <c r="K1657" s="474"/>
      <c r="L1657" s="899"/>
      <c r="M1657" s="272"/>
      <c r="N1657" s="826" t="str">
        <f t="shared" si="114"/>
        <v/>
      </c>
      <c r="O1657" s="458"/>
      <c r="P1657" s="534"/>
      <c r="Q1657" s="479"/>
      <c r="R1657" s="584"/>
      <c r="S1657" s="585" t="str">
        <f t="shared" si="107"/>
        <v/>
      </c>
      <c r="T1657" s="586"/>
      <c r="U1657" s="587" t="str">
        <f t="shared" si="116"/>
        <v/>
      </c>
      <c r="V1657" s="648"/>
      <c r="W1657" s="746"/>
    </row>
    <row r="1658" spans="2:38" ht="13.5" customHeight="1" x14ac:dyDescent="0.25">
      <c r="B1658" s="401"/>
      <c r="D1658" s="416">
        <f t="shared" si="115"/>
        <v>1649</v>
      </c>
      <c r="E1658" s="534"/>
      <c r="F1658" s="534"/>
      <c r="G1658" s="534"/>
      <c r="H1658" s="479"/>
      <c r="I1658" s="479"/>
      <c r="J1658" s="479"/>
      <c r="K1658" s="474"/>
      <c r="L1658" s="899"/>
      <c r="M1658" s="272"/>
      <c r="N1658" s="826" t="str">
        <f t="shared" si="114"/>
        <v/>
      </c>
      <c r="O1658" s="458"/>
      <c r="P1658" s="534"/>
      <c r="Q1658" s="479"/>
      <c r="R1658" s="584"/>
      <c r="S1658" s="585" t="str">
        <f t="shared" si="107"/>
        <v/>
      </c>
      <c r="T1658" s="586"/>
      <c r="U1658" s="587" t="str">
        <f t="shared" si="116"/>
        <v/>
      </c>
      <c r="V1658" s="648"/>
      <c r="W1658" s="746"/>
    </row>
    <row r="1659" spans="2:38" ht="13.5" customHeight="1" x14ac:dyDescent="0.25">
      <c r="B1659" s="401"/>
      <c r="D1659" s="416">
        <f t="shared" si="115"/>
        <v>1650</v>
      </c>
      <c r="E1659" s="534"/>
      <c r="F1659" s="534"/>
      <c r="G1659" s="534"/>
      <c r="H1659" s="479"/>
      <c r="I1659" s="479"/>
      <c r="J1659" s="479"/>
      <c r="K1659" s="474"/>
      <c r="L1659" s="899"/>
      <c r="M1659" s="272"/>
      <c r="N1659" s="826" t="str">
        <f t="shared" si="114"/>
        <v/>
      </c>
      <c r="O1659" s="458"/>
      <c r="P1659" s="534"/>
      <c r="Q1659" s="479"/>
      <c r="R1659" s="584"/>
      <c r="S1659" s="585" t="str">
        <f t="shared" si="107"/>
        <v/>
      </c>
      <c r="T1659" s="586"/>
      <c r="U1659" s="587" t="str">
        <f t="shared" si="116"/>
        <v/>
      </c>
      <c r="V1659" s="648"/>
      <c r="W1659" s="746"/>
    </row>
    <row r="1660" spans="2:38" ht="13.5" customHeight="1" x14ac:dyDescent="0.25">
      <c r="B1660" s="401"/>
      <c r="D1660" s="416">
        <f>D1659+1</f>
        <v>1651</v>
      </c>
      <c r="E1660" s="534"/>
      <c r="F1660" s="534"/>
      <c r="G1660" s="534"/>
      <c r="H1660" s="479"/>
      <c r="I1660" s="479"/>
      <c r="J1660" s="479"/>
      <c r="K1660" s="474"/>
      <c r="L1660" s="899"/>
      <c r="M1660" s="272"/>
      <c r="N1660" s="826" t="str">
        <f t="shared" si="114"/>
        <v/>
      </c>
      <c r="O1660" s="458"/>
      <c r="P1660" s="534"/>
      <c r="Q1660" s="479"/>
      <c r="R1660" s="584"/>
      <c r="S1660" s="585" t="str">
        <f t="shared" si="107"/>
        <v/>
      </c>
      <c r="T1660" s="586"/>
      <c r="U1660" s="587" t="str">
        <f t="shared" si="116"/>
        <v/>
      </c>
      <c r="V1660" s="648"/>
      <c r="W1660" s="746"/>
      <c r="AL1660" s="562"/>
    </row>
    <row r="1661" spans="2:38" ht="13.5" customHeight="1" x14ac:dyDescent="0.25">
      <c r="B1661" s="401"/>
      <c r="D1661" s="416">
        <f t="shared" ref="D1661:D1689" si="117">D1660+1</f>
        <v>1652</v>
      </c>
      <c r="E1661" s="534"/>
      <c r="F1661" s="534"/>
      <c r="G1661" s="534"/>
      <c r="H1661" s="479"/>
      <c r="I1661" s="479"/>
      <c r="J1661" s="479"/>
      <c r="K1661" s="474"/>
      <c r="L1661" s="899"/>
      <c r="M1661" s="272"/>
      <c r="N1661" s="826" t="str">
        <f t="shared" si="114"/>
        <v/>
      </c>
      <c r="O1661" s="458"/>
      <c r="P1661" s="534"/>
      <c r="Q1661" s="479"/>
      <c r="R1661" s="584"/>
      <c r="S1661" s="585" t="str">
        <f t="shared" si="107"/>
        <v/>
      </c>
      <c r="T1661" s="586"/>
      <c r="U1661" s="587" t="str">
        <f t="shared" si="116"/>
        <v/>
      </c>
      <c r="V1661" s="648"/>
      <c r="W1661" s="746"/>
    </row>
    <row r="1662" spans="2:38" ht="13.5" customHeight="1" x14ac:dyDescent="0.25">
      <c r="B1662" s="401"/>
      <c r="D1662" s="416">
        <f t="shared" si="117"/>
        <v>1653</v>
      </c>
      <c r="E1662" s="534"/>
      <c r="F1662" s="534"/>
      <c r="G1662" s="534"/>
      <c r="H1662" s="479"/>
      <c r="I1662" s="479"/>
      <c r="J1662" s="479"/>
      <c r="K1662" s="474"/>
      <c r="L1662" s="899"/>
      <c r="M1662" s="272"/>
      <c r="N1662" s="826" t="str">
        <f t="shared" si="114"/>
        <v/>
      </c>
      <c r="O1662" s="458"/>
      <c r="P1662" s="534"/>
      <c r="Q1662" s="479"/>
      <c r="R1662" s="584"/>
      <c r="S1662" s="585" t="str">
        <f t="shared" si="107"/>
        <v/>
      </c>
      <c r="T1662" s="586"/>
      <c r="U1662" s="587" t="str">
        <f t="shared" si="116"/>
        <v/>
      </c>
      <c r="V1662" s="648"/>
      <c r="W1662" s="746"/>
    </row>
    <row r="1663" spans="2:38" ht="13.5" customHeight="1" x14ac:dyDescent="0.25">
      <c r="B1663" s="401"/>
      <c r="D1663" s="416">
        <f t="shared" si="117"/>
        <v>1654</v>
      </c>
      <c r="E1663" s="534"/>
      <c r="F1663" s="534"/>
      <c r="G1663" s="534"/>
      <c r="H1663" s="479"/>
      <c r="I1663" s="479"/>
      <c r="J1663" s="479"/>
      <c r="K1663" s="474"/>
      <c r="L1663" s="899"/>
      <c r="M1663" s="272"/>
      <c r="N1663" s="826" t="str">
        <f t="shared" si="114"/>
        <v/>
      </c>
      <c r="O1663" s="458"/>
      <c r="P1663" s="534"/>
      <c r="Q1663" s="479"/>
      <c r="R1663" s="584"/>
      <c r="S1663" s="585" t="str">
        <f t="shared" si="107"/>
        <v/>
      </c>
      <c r="T1663" s="586"/>
      <c r="U1663" s="587" t="str">
        <f t="shared" si="116"/>
        <v/>
      </c>
      <c r="V1663" s="648"/>
      <c r="W1663" s="746"/>
    </row>
    <row r="1664" spans="2:38" ht="13.5" customHeight="1" x14ac:dyDescent="0.25">
      <c r="B1664" s="401"/>
      <c r="D1664" s="416">
        <f t="shared" si="117"/>
        <v>1655</v>
      </c>
      <c r="E1664" s="534"/>
      <c r="F1664" s="534"/>
      <c r="G1664" s="534"/>
      <c r="H1664" s="479"/>
      <c r="I1664" s="479"/>
      <c r="J1664" s="479"/>
      <c r="K1664" s="474"/>
      <c r="L1664" s="899"/>
      <c r="M1664" s="272"/>
      <c r="N1664" s="826" t="str">
        <f t="shared" si="114"/>
        <v/>
      </c>
      <c r="O1664" s="458"/>
      <c r="P1664" s="534"/>
      <c r="Q1664" s="479"/>
      <c r="R1664" s="584"/>
      <c r="S1664" s="585" t="str">
        <f t="shared" si="107"/>
        <v/>
      </c>
      <c r="T1664" s="586"/>
      <c r="U1664" s="587" t="str">
        <f t="shared" si="116"/>
        <v/>
      </c>
      <c r="V1664" s="648"/>
      <c r="W1664" s="746"/>
    </row>
    <row r="1665" spans="2:23" ht="13.5" customHeight="1" x14ac:dyDescent="0.25">
      <c r="B1665" s="401"/>
      <c r="D1665" s="416">
        <f t="shared" si="117"/>
        <v>1656</v>
      </c>
      <c r="E1665" s="534"/>
      <c r="F1665" s="534"/>
      <c r="G1665" s="534"/>
      <c r="H1665" s="479"/>
      <c r="I1665" s="479"/>
      <c r="J1665" s="479"/>
      <c r="K1665" s="474"/>
      <c r="L1665" s="899"/>
      <c r="M1665" s="272"/>
      <c r="N1665" s="826" t="str">
        <f t="shared" si="114"/>
        <v/>
      </c>
      <c r="O1665" s="458"/>
      <c r="P1665" s="534"/>
      <c r="Q1665" s="479"/>
      <c r="R1665" s="584"/>
      <c r="S1665" s="585" t="str">
        <f t="shared" si="107"/>
        <v/>
      </c>
      <c r="T1665" s="586"/>
      <c r="U1665" s="587" t="str">
        <f t="shared" si="116"/>
        <v/>
      </c>
      <c r="V1665" s="648"/>
      <c r="W1665" s="746"/>
    </row>
    <row r="1666" spans="2:23" ht="13.5" customHeight="1" x14ac:dyDescent="0.25">
      <c r="B1666" s="401"/>
      <c r="D1666" s="416">
        <f t="shared" si="117"/>
        <v>1657</v>
      </c>
      <c r="E1666" s="534"/>
      <c r="F1666" s="534"/>
      <c r="G1666" s="534"/>
      <c r="H1666" s="479"/>
      <c r="I1666" s="479"/>
      <c r="J1666" s="479"/>
      <c r="K1666" s="474"/>
      <c r="L1666" s="899"/>
      <c r="M1666" s="272"/>
      <c r="N1666" s="826" t="str">
        <f t="shared" si="114"/>
        <v/>
      </c>
      <c r="O1666" s="458"/>
      <c r="P1666" s="534"/>
      <c r="Q1666" s="479"/>
      <c r="R1666" s="584"/>
      <c r="S1666" s="585" t="str">
        <f t="shared" si="107"/>
        <v/>
      </c>
      <c r="T1666" s="586"/>
      <c r="U1666" s="587" t="str">
        <f t="shared" si="116"/>
        <v/>
      </c>
      <c r="V1666" s="648"/>
      <c r="W1666" s="746"/>
    </row>
    <row r="1667" spans="2:23" ht="13.5" customHeight="1" x14ac:dyDescent="0.25">
      <c r="B1667" s="401"/>
      <c r="D1667" s="416">
        <f t="shared" si="117"/>
        <v>1658</v>
      </c>
      <c r="E1667" s="534"/>
      <c r="F1667" s="534"/>
      <c r="G1667" s="534"/>
      <c r="H1667" s="479"/>
      <c r="I1667" s="479"/>
      <c r="J1667" s="479"/>
      <c r="K1667" s="474"/>
      <c r="L1667" s="899"/>
      <c r="M1667" s="272"/>
      <c r="N1667" s="826" t="str">
        <f t="shared" si="114"/>
        <v/>
      </c>
      <c r="O1667" s="458"/>
      <c r="P1667" s="534"/>
      <c r="Q1667" s="479"/>
      <c r="R1667" s="584"/>
      <c r="S1667" s="585" t="str">
        <f t="shared" si="107"/>
        <v/>
      </c>
      <c r="T1667" s="586"/>
      <c r="U1667" s="587" t="str">
        <f t="shared" si="116"/>
        <v/>
      </c>
      <c r="V1667" s="648"/>
      <c r="W1667" s="746"/>
    </row>
    <row r="1668" spans="2:23" ht="13.5" customHeight="1" x14ac:dyDescent="0.25">
      <c r="B1668" s="401"/>
      <c r="D1668" s="416">
        <f t="shared" si="117"/>
        <v>1659</v>
      </c>
      <c r="E1668" s="534"/>
      <c r="F1668" s="534"/>
      <c r="G1668" s="534"/>
      <c r="H1668" s="479"/>
      <c r="I1668" s="479"/>
      <c r="J1668" s="479"/>
      <c r="K1668" s="474"/>
      <c r="L1668" s="899"/>
      <c r="M1668" s="272"/>
      <c r="N1668" s="826" t="str">
        <f t="shared" si="114"/>
        <v/>
      </c>
      <c r="O1668" s="458"/>
      <c r="P1668" s="534"/>
      <c r="Q1668" s="479"/>
      <c r="R1668" s="584"/>
      <c r="S1668" s="585" t="str">
        <f t="shared" si="107"/>
        <v/>
      </c>
      <c r="T1668" s="586"/>
      <c r="U1668" s="587" t="str">
        <f t="shared" si="116"/>
        <v/>
      </c>
      <c r="V1668" s="648"/>
      <c r="W1668" s="746"/>
    </row>
    <row r="1669" spans="2:23" ht="13.5" customHeight="1" x14ac:dyDescent="0.25">
      <c r="B1669" s="401"/>
      <c r="D1669" s="416">
        <f t="shared" si="117"/>
        <v>1660</v>
      </c>
      <c r="E1669" s="534"/>
      <c r="F1669" s="534"/>
      <c r="G1669" s="534"/>
      <c r="H1669" s="479"/>
      <c r="I1669" s="479"/>
      <c r="J1669" s="479"/>
      <c r="K1669" s="474"/>
      <c r="L1669" s="899"/>
      <c r="M1669" s="272"/>
      <c r="N1669" s="826" t="str">
        <f t="shared" si="114"/>
        <v/>
      </c>
      <c r="O1669" s="458"/>
      <c r="P1669" s="534"/>
      <c r="Q1669" s="479"/>
      <c r="R1669" s="584"/>
      <c r="S1669" s="585" t="str">
        <f t="shared" si="107"/>
        <v/>
      </c>
      <c r="T1669" s="586"/>
      <c r="U1669" s="587" t="str">
        <f t="shared" si="116"/>
        <v/>
      </c>
      <c r="V1669" s="648"/>
      <c r="W1669" s="746"/>
    </row>
    <row r="1670" spans="2:23" ht="13.5" customHeight="1" x14ac:dyDescent="0.25">
      <c r="B1670" s="401"/>
      <c r="D1670" s="416">
        <f t="shared" si="117"/>
        <v>1661</v>
      </c>
      <c r="E1670" s="534"/>
      <c r="F1670" s="534"/>
      <c r="G1670" s="534"/>
      <c r="H1670" s="479"/>
      <c r="I1670" s="479"/>
      <c r="J1670" s="479"/>
      <c r="K1670" s="474"/>
      <c r="L1670" s="899"/>
      <c r="M1670" s="272"/>
      <c r="N1670" s="826" t="str">
        <f t="shared" si="114"/>
        <v/>
      </c>
      <c r="O1670" s="458"/>
      <c r="P1670" s="903"/>
      <c r="Q1670" s="479"/>
      <c r="R1670" s="584"/>
      <c r="S1670" s="585" t="str">
        <f t="shared" si="107"/>
        <v/>
      </c>
      <c r="T1670" s="586"/>
      <c r="U1670" s="587" t="str">
        <f t="shared" si="116"/>
        <v/>
      </c>
      <c r="V1670" s="648"/>
      <c r="W1670" s="746"/>
    </row>
    <row r="1671" spans="2:23" ht="13.5" customHeight="1" x14ac:dyDescent="0.25">
      <c r="B1671" s="401"/>
      <c r="D1671" s="416">
        <f t="shared" si="117"/>
        <v>1662</v>
      </c>
      <c r="E1671" s="534"/>
      <c r="F1671" s="534"/>
      <c r="G1671" s="534"/>
      <c r="H1671" s="479"/>
      <c r="I1671" s="479"/>
      <c r="J1671" s="479"/>
      <c r="K1671" s="474"/>
      <c r="L1671" s="899"/>
      <c r="M1671" s="272"/>
      <c r="N1671" s="826" t="str">
        <f t="shared" si="114"/>
        <v/>
      </c>
      <c r="O1671" s="458"/>
      <c r="P1671" s="534"/>
      <c r="Q1671" s="479"/>
      <c r="R1671" s="584"/>
      <c r="S1671" s="585" t="str">
        <f t="shared" si="107"/>
        <v/>
      </c>
      <c r="T1671" s="586"/>
      <c r="U1671" s="587" t="str">
        <f t="shared" si="116"/>
        <v/>
      </c>
      <c r="V1671" s="648"/>
      <c r="W1671" s="746"/>
    </row>
    <row r="1672" spans="2:23" ht="13.5" customHeight="1" x14ac:dyDescent="0.25">
      <c r="B1672" s="401"/>
      <c r="D1672" s="416">
        <f t="shared" si="117"/>
        <v>1663</v>
      </c>
      <c r="E1672" s="534"/>
      <c r="F1672" s="534"/>
      <c r="G1672" s="534"/>
      <c r="H1672" s="479"/>
      <c r="I1672" s="479"/>
      <c r="J1672" s="479"/>
      <c r="K1672" s="474"/>
      <c r="L1672" s="899"/>
      <c r="M1672" s="272"/>
      <c r="N1672" s="826" t="str">
        <f t="shared" si="114"/>
        <v/>
      </c>
      <c r="O1672" s="458"/>
      <c r="P1672" s="534"/>
      <c r="Q1672" s="479"/>
      <c r="R1672" s="584"/>
      <c r="S1672" s="585" t="str">
        <f t="shared" si="107"/>
        <v/>
      </c>
      <c r="T1672" s="586"/>
      <c r="U1672" s="587" t="str">
        <f t="shared" si="116"/>
        <v/>
      </c>
      <c r="V1672" s="648"/>
      <c r="W1672" s="746"/>
    </row>
    <row r="1673" spans="2:23" ht="13.5" customHeight="1" x14ac:dyDescent="0.25">
      <c r="B1673" s="401"/>
      <c r="D1673" s="416">
        <f t="shared" si="117"/>
        <v>1664</v>
      </c>
      <c r="E1673" s="534"/>
      <c r="F1673" s="534"/>
      <c r="G1673" s="534"/>
      <c r="H1673" s="479"/>
      <c r="I1673" s="479"/>
      <c r="J1673" s="479"/>
      <c r="K1673" s="474"/>
      <c r="L1673" s="899"/>
      <c r="M1673" s="272"/>
      <c r="N1673" s="826" t="str">
        <f t="shared" si="114"/>
        <v/>
      </c>
      <c r="O1673" s="458"/>
      <c r="P1673" s="534"/>
      <c r="Q1673" s="479"/>
      <c r="R1673" s="584"/>
      <c r="S1673" s="585" t="str">
        <f t="shared" si="107"/>
        <v/>
      </c>
      <c r="T1673" s="586"/>
      <c r="U1673" s="587" t="str">
        <f t="shared" si="116"/>
        <v/>
      </c>
      <c r="V1673" s="648"/>
      <c r="W1673" s="746"/>
    </row>
    <row r="1674" spans="2:23" ht="13.5" customHeight="1" x14ac:dyDescent="0.25">
      <c r="B1674" s="401"/>
      <c r="D1674" s="416">
        <f t="shared" si="117"/>
        <v>1665</v>
      </c>
      <c r="E1674" s="534"/>
      <c r="F1674" s="534"/>
      <c r="G1674" s="534"/>
      <c r="H1674" s="479"/>
      <c r="I1674" s="479"/>
      <c r="J1674" s="479"/>
      <c r="K1674" s="474"/>
      <c r="L1674" s="899"/>
      <c r="M1674" s="272"/>
      <c r="N1674" s="826" t="str">
        <f t="shared" si="114"/>
        <v/>
      </c>
      <c r="O1674" s="458"/>
      <c r="P1674" s="534"/>
      <c r="Q1674" s="479"/>
      <c r="R1674" s="584"/>
      <c r="S1674" s="585" t="str">
        <f t="shared" si="107"/>
        <v/>
      </c>
      <c r="T1674" s="586"/>
      <c r="U1674" s="587" t="str">
        <f t="shared" si="116"/>
        <v/>
      </c>
      <c r="V1674" s="648"/>
      <c r="W1674" s="746"/>
    </row>
    <row r="1675" spans="2:23" ht="13.5" customHeight="1" x14ac:dyDescent="0.25">
      <c r="B1675" s="401"/>
      <c r="D1675" s="416">
        <f t="shared" si="117"/>
        <v>1666</v>
      </c>
      <c r="E1675" s="534"/>
      <c r="F1675" s="534"/>
      <c r="G1675" s="534"/>
      <c r="H1675" s="479"/>
      <c r="I1675" s="479"/>
      <c r="J1675" s="479"/>
      <c r="K1675" s="474"/>
      <c r="L1675" s="899"/>
      <c r="M1675" s="272"/>
      <c r="N1675" s="826" t="str">
        <f t="shared" ref="N1675:N1738" si="118">IF(M1675="","",IF(HLOOKUP(M1675,$AA$4:$AO$6,$Z$6+1,FALSE)&lt;0.8,0,HLOOKUP(M1675,$AA$4:$AO$6,$Z$6+1,FALSE)))</f>
        <v/>
      </c>
      <c r="O1675" s="458"/>
      <c r="P1675" s="534"/>
      <c r="Q1675" s="479"/>
      <c r="R1675" s="584"/>
      <c r="S1675" s="585" t="str">
        <f t="shared" ref="S1675:S1738" si="119">IF(OR(M1675="",K1675=""),"",J1675*K1675/1000000*Q1675*R1675)</f>
        <v/>
      </c>
      <c r="T1675" s="586"/>
      <c r="U1675" s="587" t="str">
        <f t="shared" si="116"/>
        <v/>
      </c>
      <c r="V1675" s="648"/>
      <c r="W1675" s="746"/>
    </row>
    <row r="1676" spans="2:23" ht="13.5" customHeight="1" x14ac:dyDescent="0.25">
      <c r="B1676" s="401"/>
      <c r="D1676" s="416">
        <f t="shared" si="117"/>
        <v>1667</v>
      </c>
      <c r="E1676" s="534"/>
      <c r="F1676" s="534"/>
      <c r="G1676" s="534"/>
      <c r="H1676" s="479"/>
      <c r="I1676" s="479"/>
      <c r="J1676" s="479"/>
      <c r="K1676" s="474"/>
      <c r="L1676" s="899"/>
      <c r="M1676" s="272"/>
      <c r="N1676" s="826" t="str">
        <f t="shared" si="118"/>
        <v/>
      </c>
      <c r="O1676" s="458"/>
      <c r="P1676" s="534"/>
      <c r="Q1676" s="479"/>
      <c r="R1676" s="584"/>
      <c r="S1676" s="585" t="str">
        <f t="shared" si="119"/>
        <v/>
      </c>
      <c r="T1676" s="586"/>
      <c r="U1676" s="587" t="str">
        <f t="shared" si="116"/>
        <v/>
      </c>
      <c r="V1676" s="648"/>
      <c r="W1676" s="746"/>
    </row>
    <row r="1677" spans="2:23" ht="13.5" customHeight="1" x14ac:dyDescent="0.25">
      <c r="B1677" s="401"/>
      <c r="D1677" s="416">
        <f t="shared" si="117"/>
        <v>1668</v>
      </c>
      <c r="E1677" s="534"/>
      <c r="F1677" s="534"/>
      <c r="G1677" s="534"/>
      <c r="H1677" s="479"/>
      <c r="I1677" s="479"/>
      <c r="J1677" s="479"/>
      <c r="K1677" s="474"/>
      <c r="L1677" s="899"/>
      <c r="M1677" s="272"/>
      <c r="N1677" s="826" t="str">
        <f t="shared" si="118"/>
        <v/>
      </c>
      <c r="O1677" s="458"/>
      <c r="P1677" s="534"/>
      <c r="Q1677" s="479"/>
      <c r="R1677" s="584"/>
      <c r="S1677" s="585" t="str">
        <f t="shared" si="119"/>
        <v/>
      </c>
      <c r="T1677" s="586"/>
      <c r="U1677" s="587" t="str">
        <f t="shared" si="116"/>
        <v/>
      </c>
      <c r="V1677" s="648"/>
      <c r="W1677" s="746"/>
    </row>
    <row r="1678" spans="2:23" ht="13.5" customHeight="1" x14ac:dyDescent="0.25">
      <c r="B1678" s="401"/>
      <c r="D1678" s="416">
        <f t="shared" si="117"/>
        <v>1669</v>
      </c>
      <c r="E1678" s="534"/>
      <c r="F1678" s="534"/>
      <c r="G1678" s="534"/>
      <c r="H1678" s="479"/>
      <c r="I1678" s="479"/>
      <c r="J1678" s="479"/>
      <c r="K1678" s="474"/>
      <c r="L1678" s="899"/>
      <c r="M1678" s="272"/>
      <c r="N1678" s="826" t="str">
        <f t="shared" si="118"/>
        <v/>
      </c>
      <c r="O1678" s="458"/>
      <c r="P1678" s="534"/>
      <c r="Q1678" s="479"/>
      <c r="R1678" s="584"/>
      <c r="S1678" s="585" t="str">
        <f t="shared" si="119"/>
        <v/>
      </c>
      <c r="T1678" s="586"/>
      <c r="U1678" s="587" t="str">
        <f t="shared" si="116"/>
        <v/>
      </c>
      <c r="V1678" s="648"/>
      <c r="W1678" s="746"/>
    </row>
    <row r="1679" spans="2:23" ht="13.5" customHeight="1" x14ac:dyDescent="0.25">
      <c r="B1679" s="401"/>
      <c r="D1679" s="416">
        <f t="shared" si="117"/>
        <v>1670</v>
      </c>
      <c r="E1679" s="534"/>
      <c r="F1679" s="534"/>
      <c r="G1679" s="534"/>
      <c r="H1679" s="479"/>
      <c r="I1679" s="479"/>
      <c r="J1679" s="479"/>
      <c r="K1679" s="474"/>
      <c r="L1679" s="899"/>
      <c r="M1679" s="272"/>
      <c r="N1679" s="826" t="str">
        <f t="shared" si="118"/>
        <v/>
      </c>
      <c r="O1679" s="458"/>
      <c r="P1679" s="534"/>
      <c r="Q1679" s="479"/>
      <c r="R1679" s="584"/>
      <c r="S1679" s="585" t="str">
        <f t="shared" si="119"/>
        <v/>
      </c>
      <c r="T1679" s="586"/>
      <c r="U1679" s="587" t="str">
        <f t="shared" si="116"/>
        <v/>
      </c>
      <c r="V1679" s="648"/>
      <c r="W1679" s="746"/>
    </row>
    <row r="1680" spans="2:23" ht="13.5" customHeight="1" x14ac:dyDescent="0.25">
      <c r="B1680" s="401"/>
      <c r="D1680" s="416">
        <f t="shared" si="117"/>
        <v>1671</v>
      </c>
      <c r="E1680" s="534"/>
      <c r="F1680" s="534"/>
      <c r="G1680" s="534"/>
      <c r="H1680" s="479"/>
      <c r="I1680" s="479"/>
      <c r="J1680" s="479"/>
      <c r="K1680" s="474"/>
      <c r="L1680" s="899"/>
      <c r="M1680" s="272"/>
      <c r="N1680" s="826" t="str">
        <f t="shared" si="118"/>
        <v/>
      </c>
      <c r="O1680" s="458"/>
      <c r="P1680" s="534"/>
      <c r="Q1680" s="479"/>
      <c r="R1680" s="584"/>
      <c r="S1680" s="585" t="str">
        <f t="shared" si="119"/>
        <v/>
      </c>
      <c r="T1680" s="586"/>
      <c r="U1680" s="587" t="str">
        <f t="shared" si="116"/>
        <v/>
      </c>
      <c r="V1680" s="648"/>
      <c r="W1680" s="746"/>
    </row>
    <row r="1681" spans="2:38" ht="13.5" customHeight="1" x14ac:dyDescent="0.25">
      <c r="B1681" s="401"/>
      <c r="D1681" s="416">
        <f t="shared" si="117"/>
        <v>1672</v>
      </c>
      <c r="E1681" s="534"/>
      <c r="F1681" s="534"/>
      <c r="G1681" s="534"/>
      <c r="H1681" s="479"/>
      <c r="I1681" s="479"/>
      <c r="J1681" s="479"/>
      <c r="K1681" s="474"/>
      <c r="L1681" s="899"/>
      <c r="M1681" s="272"/>
      <c r="N1681" s="826" t="str">
        <f t="shared" si="118"/>
        <v/>
      </c>
      <c r="O1681" s="458"/>
      <c r="P1681" s="534"/>
      <c r="Q1681" s="479"/>
      <c r="R1681" s="584"/>
      <c r="S1681" s="585" t="str">
        <f t="shared" si="119"/>
        <v/>
      </c>
      <c r="T1681" s="586"/>
      <c r="U1681" s="587" t="str">
        <f t="shared" si="116"/>
        <v/>
      </c>
      <c r="V1681" s="648"/>
      <c r="W1681" s="746"/>
    </row>
    <row r="1682" spans="2:38" ht="13.5" customHeight="1" x14ac:dyDescent="0.25">
      <c r="B1682" s="401"/>
      <c r="D1682" s="416">
        <f t="shared" si="117"/>
        <v>1673</v>
      </c>
      <c r="E1682" s="534"/>
      <c r="F1682" s="534"/>
      <c r="G1682" s="534"/>
      <c r="H1682" s="479"/>
      <c r="I1682" s="479"/>
      <c r="J1682" s="479"/>
      <c r="K1682" s="474"/>
      <c r="L1682" s="899"/>
      <c r="M1682" s="272"/>
      <c r="N1682" s="826" t="str">
        <f t="shared" si="118"/>
        <v/>
      </c>
      <c r="O1682" s="458"/>
      <c r="P1682" s="534"/>
      <c r="Q1682" s="479"/>
      <c r="R1682" s="584"/>
      <c r="S1682" s="585" t="str">
        <f t="shared" si="119"/>
        <v/>
      </c>
      <c r="T1682" s="586"/>
      <c r="U1682" s="587" t="str">
        <f t="shared" si="116"/>
        <v/>
      </c>
      <c r="V1682" s="648"/>
      <c r="W1682" s="746"/>
    </row>
    <row r="1683" spans="2:38" ht="13.5" customHeight="1" x14ac:dyDescent="0.25">
      <c r="B1683" s="401"/>
      <c r="D1683" s="416">
        <f t="shared" si="117"/>
        <v>1674</v>
      </c>
      <c r="E1683" s="534"/>
      <c r="F1683" s="534"/>
      <c r="G1683" s="534"/>
      <c r="H1683" s="479"/>
      <c r="I1683" s="479"/>
      <c r="J1683" s="479"/>
      <c r="K1683" s="474"/>
      <c r="L1683" s="899"/>
      <c r="M1683" s="272"/>
      <c r="N1683" s="826" t="str">
        <f t="shared" si="118"/>
        <v/>
      </c>
      <c r="O1683" s="458"/>
      <c r="P1683" s="534"/>
      <c r="Q1683" s="479"/>
      <c r="R1683" s="584"/>
      <c r="S1683" s="585" t="str">
        <f t="shared" si="119"/>
        <v/>
      </c>
      <c r="T1683" s="586"/>
      <c r="U1683" s="587" t="str">
        <f t="shared" si="116"/>
        <v/>
      </c>
      <c r="V1683" s="648"/>
      <c r="W1683" s="746"/>
    </row>
    <row r="1684" spans="2:38" ht="13.5" customHeight="1" x14ac:dyDescent="0.25">
      <c r="B1684" s="401"/>
      <c r="D1684" s="416">
        <f t="shared" si="117"/>
        <v>1675</v>
      </c>
      <c r="E1684" s="534"/>
      <c r="F1684" s="534"/>
      <c r="G1684" s="534"/>
      <c r="H1684" s="479"/>
      <c r="I1684" s="479"/>
      <c r="J1684" s="479"/>
      <c r="K1684" s="474"/>
      <c r="L1684" s="899"/>
      <c r="M1684" s="272"/>
      <c r="N1684" s="826" t="str">
        <f t="shared" si="118"/>
        <v/>
      </c>
      <c r="O1684" s="458"/>
      <c r="P1684" s="534"/>
      <c r="Q1684" s="479"/>
      <c r="R1684" s="584"/>
      <c r="S1684" s="585" t="str">
        <f t="shared" si="119"/>
        <v/>
      </c>
      <c r="T1684" s="586"/>
      <c r="U1684" s="587" t="str">
        <f t="shared" si="116"/>
        <v/>
      </c>
      <c r="V1684" s="648"/>
      <c r="W1684" s="746"/>
    </row>
    <row r="1685" spans="2:38" ht="13.5" customHeight="1" x14ac:dyDescent="0.25">
      <c r="B1685" s="401"/>
      <c r="D1685" s="416">
        <f t="shared" si="117"/>
        <v>1676</v>
      </c>
      <c r="E1685" s="534"/>
      <c r="F1685" s="534"/>
      <c r="G1685" s="534"/>
      <c r="H1685" s="479"/>
      <c r="I1685" s="479"/>
      <c r="J1685" s="479"/>
      <c r="K1685" s="474"/>
      <c r="L1685" s="899"/>
      <c r="M1685" s="272"/>
      <c r="N1685" s="826" t="str">
        <f t="shared" si="118"/>
        <v/>
      </c>
      <c r="O1685" s="458"/>
      <c r="P1685" s="534"/>
      <c r="Q1685" s="479"/>
      <c r="R1685" s="584"/>
      <c r="S1685" s="585" t="str">
        <f t="shared" si="119"/>
        <v/>
      </c>
      <c r="T1685" s="586"/>
      <c r="U1685" s="587" t="str">
        <f t="shared" si="116"/>
        <v/>
      </c>
      <c r="V1685" s="648"/>
      <c r="W1685" s="746"/>
    </row>
    <row r="1686" spans="2:38" ht="13.5" customHeight="1" x14ac:dyDescent="0.25">
      <c r="B1686" s="401"/>
      <c r="D1686" s="416">
        <f t="shared" si="117"/>
        <v>1677</v>
      </c>
      <c r="E1686" s="534"/>
      <c r="F1686" s="534"/>
      <c r="G1686" s="534"/>
      <c r="H1686" s="479"/>
      <c r="I1686" s="479"/>
      <c r="J1686" s="479"/>
      <c r="K1686" s="474"/>
      <c r="L1686" s="899"/>
      <c r="M1686" s="272"/>
      <c r="N1686" s="826" t="str">
        <f t="shared" si="118"/>
        <v/>
      </c>
      <c r="O1686" s="458"/>
      <c r="P1686" s="534"/>
      <c r="Q1686" s="479"/>
      <c r="R1686" s="584"/>
      <c r="S1686" s="585" t="str">
        <f t="shared" si="119"/>
        <v/>
      </c>
      <c r="T1686" s="586"/>
      <c r="U1686" s="587" t="str">
        <f t="shared" si="116"/>
        <v/>
      </c>
      <c r="V1686" s="648"/>
      <c r="W1686" s="746"/>
    </row>
    <row r="1687" spans="2:38" ht="13.5" customHeight="1" x14ac:dyDescent="0.25">
      <c r="B1687" s="401"/>
      <c r="D1687" s="416">
        <f t="shared" si="117"/>
        <v>1678</v>
      </c>
      <c r="E1687" s="534"/>
      <c r="F1687" s="534"/>
      <c r="G1687" s="534"/>
      <c r="H1687" s="479"/>
      <c r="I1687" s="479"/>
      <c r="J1687" s="479"/>
      <c r="K1687" s="474"/>
      <c r="L1687" s="899"/>
      <c r="M1687" s="272"/>
      <c r="N1687" s="826" t="str">
        <f t="shared" si="118"/>
        <v/>
      </c>
      <c r="O1687" s="458"/>
      <c r="P1687" s="534"/>
      <c r="Q1687" s="479"/>
      <c r="R1687" s="584"/>
      <c r="S1687" s="585" t="str">
        <f t="shared" si="119"/>
        <v/>
      </c>
      <c r="T1687" s="586"/>
      <c r="U1687" s="587" t="str">
        <f t="shared" si="116"/>
        <v/>
      </c>
      <c r="V1687" s="648"/>
      <c r="W1687" s="746"/>
    </row>
    <row r="1688" spans="2:38" ht="13.5" customHeight="1" x14ac:dyDescent="0.25">
      <c r="B1688" s="401"/>
      <c r="D1688" s="416">
        <f t="shared" si="117"/>
        <v>1679</v>
      </c>
      <c r="E1688" s="534"/>
      <c r="F1688" s="534"/>
      <c r="G1688" s="534"/>
      <c r="H1688" s="479"/>
      <c r="I1688" s="479"/>
      <c r="J1688" s="479"/>
      <c r="K1688" s="474"/>
      <c r="L1688" s="899"/>
      <c r="M1688" s="272"/>
      <c r="N1688" s="826" t="str">
        <f t="shared" si="118"/>
        <v/>
      </c>
      <c r="O1688" s="458"/>
      <c r="P1688" s="534"/>
      <c r="Q1688" s="479"/>
      <c r="R1688" s="584"/>
      <c r="S1688" s="585" t="str">
        <f t="shared" si="119"/>
        <v/>
      </c>
      <c r="T1688" s="586"/>
      <c r="U1688" s="587" t="str">
        <f t="shared" si="116"/>
        <v/>
      </c>
      <c r="V1688" s="648"/>
      <c r="W1688" s="746"/>
    </row>
    <row r="1689" spans="2:38" ht="13.5" customHeight="1" x14ac:dyDescent="0.25">
      <c r="B1689" s="401"/>
      <c r="D1689" s="416">
        <f t="shared" si="117"/>
        <v>1680</v>
      </c>
      <c r="E1689" s="534"/>
      <c r="F1689" s="534"/>
      <c r="G1689" s="534"/>
      <c r="H1689" s="479"/>
      <c r="I1689" s="479"/>
      <c r="J1689" s="479"/>
      <c r="K1689" s="474"/>
      <c r="L1689" s="899"/>
      <c r="M1689" s="272"/>
      <c r="N1689" s="826" t="str">
        <f t="shared" si="118"/>
        <v/>
      </c>
      <c r="O1689" s="458"/>
      <c r="P1689" s="534"/>
      <c r="Q1689" s="479"/>
      <c r="R1689" s="584"/>
      <c r="S1689" s="585" t="str">
        <f t="shared" si="119"/>
        <v/>
      </c>
      <c r="T1689" s="586"/>
      <c r="U1689" s="587" t="str">
        <f t="shared" si="116"/>
        <v/>
      </c>
      <c r="V1689" s="648"/>
      <c r="W1689" s="746"/>
    </row>
    <row r="1690" spans="2:38" ht="13.5" customHeight="1" x14ac:dyDescent="0.25">
      <c r="B1690" s="401"/>
      <c r="D1690" s="416">
        <f>D1689+1</f>
        <v>1681</v>
      </c>
      <c r="E1690" s="534"/>
      <c r="F1690" s="534"/>
      <c r="G1690" s="534"/>
      <c r="H1690" s="479"/>
      <c r="I1690" s="479"/>
      <c r="J1690" s="479"/>
      <c r="K1690" s="474"/>
      <c r="L1690" s="899"/>
      <c r="M1690" s="272"/>
      <c r="N1690" s="826" t="str">
        <f t="shared" si="118"/>
        <v/>
      </c>
      <c r="O1690" s="458"/>
      <c r="P1690" s="534"/>
      <c r="Q1690" s="479"/>
      <c r="R1690" s="584"/>
      <c r="S1690" s="585" t="str">
        <f t="shared" si="119"/>
        <v/>
      </c>
      <c r="T1690" s="586"/>
      <c r="U1690" s="587" t="str">
        <f t="shared" si="116"/>
        <v/>
      </c>
      <c r="V1690" s="648"/>
      <c r="W1690" s="746"/>
      <c r="AL1690" s="562"/>
    </row>
    <row r="1691" spans="2:38" ht="13.5" customHeight="1" x14ac:dyDescent="0.25">
      <c r="B1691" s="401"/>
      <c r="D1691" s="416">
        <f t="shared" ref="D1691:D1719" si="120">D1690+1</f>
        <v>1682</v>
      </c>
      <c r="E1691" s="534"/>
      <c r="F1691" s="534"/>
      <c r="G1691" s="534"/>
      <c r="H1691" s="479"/>
      <c r="I1691" s="479"/>
      <c r="J1691" s="479"/>
      <c r="K1691" s="474"/>
      <c r="L1691" s="899"/>
      <c r="M1691" s="272"/>
      <c r="N1691" s="826" t="str">
        <f t="shared" si="118"/>
        <v/>
      </c>
      <c r="O1691" s="458"/>
      <c r="P1691" s="534"/>
      <c r="Q1691" s="479"/>
      <c r="R1691" s="584"/>
      <c r="S1691" s="585" t="str">
        <f t="shared" si="119"/>
        <v/>
      </c>
      <c r="T1691" s="586"/>
      <c r="U1691" s="587" t="str">
        <f t="shared" si="116"/>
        <v/>
      </c>
      <c r="V1691" s="648"/>
      <c r="W1691" s="746"/>
    </row>
    <row r="1692" spans="2:38" ht="13.5" customHeight="1" x14ac:dyDescent="0.25">
      <c r="B1692" s="401"/>
      <c r="D1692" s="416">
        <f t="shared" si="120"/>
        <v>1683</v>
      </c>
      <c r="E1692" s="534"/>
      <c r="F1692" s="534"/>
      <c r="G1692" s="534"/>
      <c r="H1692" s="479"/>
      <c r="I1692" s="479"/>
      <c r="J1692" s="479"/>
      <c r="K1692" s="474"/>
      <c r="L1692" s="899"/>
      <c r="M1692" s="272"/>
      <c r="N1692" s="826" t="str">
        <f t="shared" si="118"/>
        <v/>
      </c>
      <c r="O1692" s="458"/>
      <c r="P1692" s="534"/>
      <c r="Q1692" s="479"/>
      <c r="R1692" s="584"/>
      <c r="S1692" s="585" t="str">
        <f t="shared" si="119"/>
        <v/>
      </c>
      <c r="T1692" s="586"/>
      <c r="U1692" s="587" t="str">
        <f t="shared" si="116"/>
        <v/>
      </c>
      <c r="V1692" s="648"/>
      <c r="W1692" s="746"/>
    </row>
    <row r="1693" spans="2:38" ht="13.5" customHeight="1" x14ac:dyDescent="0.25">
      <c r="B1693" s="401"/>
      <c r="D1693" s="416">
        <f t="shared" si="120"/>
        <v>1684</v>
      </c>
      <c r="E1693" s="534"/>
      <c r="F1693" s="534"/>
      <c r="G1693" s="534"/>
      <c r="H1693" s="479"/>
      <c r="I1693" s="479"/>
      <c r="J1693" s="479"/>
      <c r="K1693" s="474"/>
      <c r="L1693" s="899"/>
      <c r="M1693" s="272"/>
      <c r="N1693" s="826" t="str">
        <f t="shared" si="118"/>
        <v/>
      </c>
      <c r="O1693" s="458"/>
      <c r="P1693" s="534"/>
      <c r="Q1693" s="479"/>
      <c r="R1693" s="584"/>
      <c r="S1693" s="585" t="str">
        <f t="shared" si="119"/>
        <v/>
      </c>
      <c r="T1693" s="586"/>
      <c r="U1693" s="587" t="str">
        <f t="shared" si="116"/>
        <v/>
      </c>
      <c r="V1693" s="648"/>
      <c r="W1693" s="746"/>
    </row>
    <row r="1694" spans="2:38" ht="13.5" customHeight="1" x14ac:dyDescent="0.25">
      <c r="B1694" s="401"/>
      <c r="D1694" s="416">
        <f t="shared" si="120"/>
        <v>1685</v>
      </c>
      <c r="E1694" s="534"/>
      <c r="F1694" s="534"/>
      <c r="G1694" s="534"/>
      <c r="H1694" s="479"/>
      <c r="I1694" s="479"/>
      <c r="J1694" s="479"/>
      <c r="K1694" s="474"/>
      <c r="L1694" s="899"/>
      <c r="M1694" s="272"/>
      <c r="N1694" s="826" t="str">
        <f t="shared" si="118"/>
        <v/>
      </c>
      <c r="O1694" s="458"/>
      <c r="P1694" s="534"/>
      <c r="Q1694" s="479"/>
      <c r="R1694" s="584"/>
      <c r="S1694" s="585" t="str">
        <f t="shared" si="119"/>
        <v/>
      </c>
      <c r="T1694" s="586"/>
      <c r="U1694" s="587" t="str">
        <f t="shared" si="116"/>
        <v/>
      </c>
      <c r="V1694" s="648"/>
      <c r="W1694" s="746"/>
    </row>
    <row r="1695" spans="2:38" ht="13.5" customHeight="1" x14ac:dyDescent="0.25">
      <c r="B1695" s="401"/>
      <c r="D1695" s="416">
        <f t="shared" si="120"/>
        <v>1686</v>
      </c>
      <c r="E1695" s="534"/>
      <c r="F1695" s="534"/>
      <c r="G1695" s="534"/>
      <c r="H1695" s="479"/>
      <c r="I1695" s="479"/>
      <c r="J1695" s="479"/>
      <c r="K1695" s="474"/>
      <c r="L1695" s="899"/>
      <c r="M1695" s="272"/>
      <c r="N1695" s="826" t="str">
        <f t="shared" si="118"/>
        <v/>
      </c>
      <c r="O1695" s="458"/>
      <c r="P1695" s="534"/>
      <c r="Q1695" s="479"/>
      <c r="R1695" s="584"/>
      <c r="S1695" s="585" t="str">
        <f t="shared" si="119"/>
        <v/>
      </c>
      <c r="T1695" s="586"/>
      <c r="U1695" s="587" t="str">
        <f t="shared" si="116"/>
        <v/>
      </c>
      <c r="V1695" s="648"/>
      <c r="W1695" s="746"/>
    </row>
    <row r="1696" spans="2:38" ht="13.5" customHeight="1" x14ac:dyDescent="0.25">
      <c r="B1696" s="401"/>
      <c r="D1696" s="416">
        <f t="shared" si="120"/>
        <v>1687</v>
      </c>
      <c r="E1696" s="534"/>
      <c r="F1696" s="534"/>
      <c r="G1696" s="534"/>
      <c r="H1696" s="479"/>
      <c r="I1696" s="479"/>
      <c r="J1696" s="479"/>
      <c r="K1696" s="474"/>
      <c r="L1696" s="899"/>
      <c r="M1696" s="272"/>
      <c r="N1696" s="826" t="str">
        <f t="shared" si="118"/>
        <v/>
      </c>
      <c r="O1696" s="458"/>
      <c r="P1696" s="534"/>
      <c r="Q1696" s="479"/>
      <c r="R1696" s="584"/>
      <c r="S1696" s="585" t="str">
        <f t="shared" si="119"/>
        <v/>
      </c>
      <c r="T1696" s="586"/>
      <c r="U1696" s="587" t="str">
        <f t="shared" si="116"/>
        <v/>
      </c>
      <c r="V1696" s="648"/>
      <c r="W1696" s="746"/>
    </row>
    <row r="1697" spans="2:23" ht="13.5" customHeight="1" x14ac:dyDescent="0.25">
      <c r="B1697" s="401"/>
      <c r="D1697" s="416">
        <f t="shared" si="120"/>
        <v>1688</v>
      </c>
      <c r="E1697" s="534"/>
      <c r="F1697" s="534"/>
      <c r="G1697" s="534"/>
      <c r="H1697" s="479"/>
      <c r="I1697" s="479"/>
      <c r="J1697" s="479"/>
      <c r="K1697" s="474"/>
      <c r="L1697" s="899"/>
      <c r="M1697" s="272"/>
      <c r="N1697" s="826" t="str">
        <f t="shared" si="118"/>
        <v/>
      </c>
      <c r="O1697" s="458"/>
      <c r="P1697" s="534"/>
      <c r="Q1697" s="479"/>
      <c r="R1697" s="584"/>
      <c r="S1697" s="585" t="str">
        <f t="shared" si="119"/>
        <v/>
      </c>
      <c r="T1697" s="586"/>
      <c r="U1697" s="587" t="str">
        <f t="shared" si="116"/>
        <v/>
      </c>
      <c r="V1697" s="648"/>
      <c r="W1697" s="746"/>
    </row>
    <row r="1698" spans="2:23" ht="13.5" customHeight="1" x14ac:dyDescent="0.25">
      <c r="B1698" s="401"/>
      <c r="D1698" s="416">
        <f t="shared" si="120"/>
        <v>1689</v>
      </c>
      <c r="E1698" s="534"/>
      <c r="F1698" s="534"/>
      <c r="G1698" s="534"/>
      <c r="H1698" s="479"/>
      <c r="I1698" s="479"/>
      <c r="J1698" s="479"/>
      <c r="K1698" s="474"/>
      <c r="L1698" s="899"/>
      <c r="M1698" s="272"/>
      <c r="N1698" s="826" t="str">
        <f t="shared" si="118"/>
        <v/>
      </c>
      <c r="O1698" s="458"/>
      <c r="P1698" s="534"/>
      <c r="Q1698" s="479"/>
      <c r="R1698" s="584"/>
      <c r="S1698" s="585" t="str">
        <f t="shared" si="119"/>
        <v/>
      </c>
      <c r="T1698" s="586"/>
      <c r="U1698" s="587" t="str">
        <f t="shared" ref="U1698:U1761" si="121">IF(T1698="",S1698,T1698)</f>
        <v/>
      </c>
      <c r="V1698" s="648"/>
      <c r="W1698" s="746"/>
    </row>
    <row r="1699" spans="2:23" ht="13.5" customHeight="1" x14ac:dyDescent="0.25">
      <c r="B1699" s="401"/>
      <c r="D1699" s="416">
        <f t="shared" si="120"/>
        <v>1690</v>
      </c>
      <c r="E1699" s="534"/>
      <c r="F1699" s="534"/>
      <c r="G1699" s="534"/>
      <c r="H1699" s="479"/>
      <c r="I1699" s="479"/>
      <c r="J1699" s="479"/>
      <c r="K1699" s="474"/>
      <c r="L1699" s="899"/>
      <c r="M1699" s="272"/>
      <c r="N1699" s="826" t="str">
        <f t="shared" si="118"/>
        <v/>
      </c>
      <c r="O1699" s="458"/>
      <c r="P1699" s="534"/>
      <c r="Q1699" s="479"/>
      <c r="R1699" s="584"/>
      <c r="S1699" s="585" t="str">
        <f t="shared" si="119"/>
        <v/>
      </c>
      <c r="T1699" s="586"/>
      <c r="U1699" s="587" t="str">
        <f t="shared" si="121"/>
        <v/>
      </c>
      <c r="V1699" s="648"/>
      <c r="W1699" s="746"/>
    </row>
    <row r="1700" spans="2:23" ht="13.5" customHeight="1" x14ac:dyDescent="0.25">
      <c r="B1700" s="401"/>
      <c r="D1700" s="416">
        <f t="shared" si="120"/>
        <v>1691</v>
      </c>
      <c r="E1700" s="534"/>
      <c r="F1700" s="534"/>
      <c r="G1700" s="534"/>
      <c r="H1700" s="479"/>
      <c r="I1700" s="479"/>
      <c r="J1700" s="479"/>
      <c r="K1700" s="474"/>
      <c r="L1700" s="899"/>
      <c r="M1700" s="272"/>
      <c r="N1700" s="826" t="str">
        <f t="shared" si="118"/>
        <v/>
      </c>
      <c r="O1700" s="458"/>
      <c r="P1700" s="903"/>
      <c r="Q1700" s="479"/>
      <c r="R1700" s="584"/>
      <c r="S1700" s="585" t="str">
        <f t="shared" si="119"/>
        <v/>
      </c>
      <c r="T1700" s="586"/>
      <c r="U1700" s="587" t="str">
        <f t="shared" si="121"/>
        <v/>
      </c>
      <c r="V1700" s="648"/>
      <c r="W1700" s="746"/>
    </row>
    <row r="1701" spans="2:23" ht="13.5" customHeight="1" x14ac:dyDescent="0.25">
      <c r="B1701" s="401"/>
      <c r="D1701" s="416">
        <f t="shared" si="120"/>
        <v>1692</v>
      </c>
      <c r="E1701" s="534"/>
      <c r="F1701" s="534"/>
      <c r="G1701" s="534"/>
      <c r="H1701" s="479"/>
      <c r="I1701" s="479"/>
      <c r="J1701" s="479"/>
      <c r="K1701" s="474"/>
      <c r="L1701" s="899"/>
      <c r="M1701" s="272"/>
      <c r="N1701" s="826" t="str">
        <f t="shared" si="118"/>
        <v/>
      </c>
      <c r="O1701" s="458"/>
      <c r="P1701" s="534"/>
      <c r="Q1701" s="479"/>
      <c r="R1701" s="584"/>
      <c r="S1701" s="585" t="str">
        <f t="shared" si="119"/>
        <v/>
      </c>
      <c r="T1701" s="586"/>
      <c r="U1701" s="587" t="str">
        <f t="shared" si="121"/>
        <v/>
      </c>
      <c r="V1701" s="648"/>
      <c r="W1701" s="746"/>
    </row>
    <row r="1702" spans="2:23" ht="13.5" customHeight="1" x14ac:dyDescent="0.25">
      <c r="B1702" s="401"/>
      <c r="D1702" s="416">
        <f t="shared" si="120"/>
        <v>1693</v>
      </c>
      <c r="E1702" s="534"/>
      <c r="F1702" s="534"/>
      <c r="G1702" s="534"/>
      <c r="H1702" s="479"/>
      <c r="I1702" s="479"/>
      <c r="J1702" s="479"/>
      <c r="K1702" s="474"/>
      <c r="L1702" s="899"/>
      <c r="M1702" s="272"/>
      <c r="N1702" s="826" t="str">
        <f t="shared" si="118"/>
        <v/>
      </c>
      <c r="O1702" s="458"/>
      <c r="P1702" s="534"/>
      <c r="Q1702" s="479"/>
      <c r="R1702" s="584"/>
      <c r="S1702" s="585" t="str">
        <f t="shared" si="119"/>
        <v/>
      </c>
      <c r="T1702" s="586"/>
      <c r="U1702" s="587" t="str">
        <f t="shared" si="121"/>
        <v/>
      </c>
      <c r="V1702" s="648"/>
      <c r="W1702" s="746"/>
    </row>
    <row r="1703" spans="2:23" ht="13.5" customHeight="1" x14ac:dyDescent="0.25">
      <c r="B1703" s="401"/>
      <c r="D1703" s="416">
        <f t="shared" si="120"/>
        <v>1694</v>
      </c>
      <c r="E1703" s="534"/>
      <c r="F1703" s="534"/>
      <c r="G1703" s="534"/>
      <c r="H1703" s="479"/>
      <c r="I1703" s="479"/>
      <c r="J1703" s="479"/>
      <c r="K1703" s="474"/>
      <c r="L1703" s="899"/>
      <c r="M1703" s="272"/>
      <c r="N1703" s="826" t="str">
        <f t="shared" si="118"/>
        <v/>
      </c>
      <c r="O1703" s="458"/>
      <c r="P1703" s="534"/>
      <c r="Q1703" s="479"/>
      <c r="R1703" s="584"/>
      <c r="S1703" s="585" t="str">
        <f t="shared" si="119"/>
        <v/>
      </c>
      <c r="T1703" s="586"/>
      <c r="U1703" s="587" t="str">
        <f t="shared" si="121"/>
        <v/>
      </c>
      <c r="V1703" s="648"/>
      <c r="W1703" s="746"/>
    </row>
    <row r="1704" spans="2:23" ht="13.5" customHeight="1" x14ac:dyDescent="0.25">
      <c r="B1704" s="401"/>
      <c r="D1704" s="416">
        <f t="shared" si="120"/>
        <v>1695</v>
      </c>
      <c r="E1704" s="534"/>
      <c r="F1704" s="534"/>
      <c r="G1704" s="534"/>
      <c r="H1704" s="479"/>
      <c r="I1704" s="479"/>
      <c r="J1704" s="479"/>
      <c r="K1704" s="474"/>
      <c r="L1704" s="899"/>
      <c r="M1704" s="272"/>
      <c r="N1704" s="826" t="str">
        <f t="shared" si="118"/>
        <v/>
      </c>
      <c r="O1704" s="458"/>
      <c r="P1704" s="534"/>
      <c r="Q1704" s="479"/>
      <c r="R1704" s="584"/>
      <c r="S1704" s="585" t="str">
        <f t="shared" si="119"/>
        <v/>
      </c>
      <c r="T1704" s="586"/>
      <c r="U1704" s="587" t="str">
        <f t="shared" si="121"/>
        <v/>
      </c>
      <c r="V1704" s="648"/>
      <c r="W1704" s="746"/>
    </row>
    <row r="1705" spans="2:23" ht="13.5" customHeight="1" x14ac:dyDescent="0.25">
      <c r="B1705" s="401"/>
      <c r="D1705" s="416">
        <f t="shared" si="120"/>
        <v>1696</v>
      </c>
      <c r="E1705" s="534"/>
      <c r="F1705" s="534"/>
      <c r="G1705" s="534"/>
      <c r="H1705" s="479"/>
      <c r="I1705" s="479"/>
      <c r="J1705" s="479"/>
      <c r="K1705" s="474"/>
      <c r="L1705" s="899"/>
      <c r="M1705" s="272"/>
      <c r="N1705" s="826" t="str">
        <f t="shared" si="118"/>
        <v/>
      </c>
      <c r="O1705" s="458"/>
      <c r="P1705" s="534"/>
      <c r="Q1705" s="479"/>
      <c r="R1705" s="584"/>
      <c r="S1705" s="585" t="str">
        <f t="shared" si="119"/>
        <v/>
      </c>
      <c r="T1705" s="586"/>
      <c r="U1705" s="587" t="str">
        <f t="shared" si="121"/>
        <v/>
      </c>
      <c r="V1705" s="648"/>
      <c r="W1705" s="746"/>
    </row>
    <row r="1706" spans="2:23" ht="13.5" customHeight="1" x14ac:dyDescent="0.25">
      <c r="B1706" s="401"/>
      <c r="D1706" s="416">
        <f t="shared" si="120"/>
        <v>1697</v>
      </c>
      <c r="E1706" s="534"/>
      <c r="F1706" s="534"/>
      <c r="G1706" s="534"/>
      <c r="H1706" s="479"/>
      <c r="I1706" s="479"/>
      <c r="J1706" s="479"/>
      <c r="K1706" s="474"/>
      <c r="L1706" s="899"/>
      <c r="M1706" s="272"/>
      <c r="N1706" s="826" t="str">
        <f t="shared" si="118"/>
        <v/>
      </c>
      <c r="O1706" s="458"/>
      <c r="P1706" s="534"/>
      <c r="Q1706" s="479"/>
      <c r="R1706" s="584"/>
      <c r="S1706" s="585" t="str">
        <f t="shared" si="119"/>
        <v/>
      </c>
      <c r="T1706" s="586"/>
      <c r="U1706" s="587" t="str">
        <f t="shared" si="121"/>
        <v/>
      </c>
      <c r="V1706" s="648"/>
      <c r="W1706" s="746"/>
    </row>
    <row r="1707" spans="2:23" ht="13.5" customHeight="1" x14ac:dyDescent="0.25">
      <c r="B1707" s="401"/>
      <c r="D1707" s="416">
        <f t="shared" si="120"/>
        <v>1698</v>
      </c>
      <c r="E1707" s="534"/>
      <c r="F1707" s="534"/>
      <c r="G1707" s="534"/>
      <c r="H1707" s="479"/>
      <c r="I1707" s="479"/>
      <c r="J1707" s="479"/>
      <c r="K1707" s="474"/>
      <c r="L1707" s="899"/>
      <c r="M1707" s="272"/>
      <c r="N1707" s="826" t="str">
        <f t="shared" si="118"/>
        <v/>
      </c>
      <c r="O1707" s="458"/>
      <c r="P1707" s="534"/>
      <c r="Q1707" s="479"/>
      <c r="R1707" s="584"/>
      <c r="S1707" s="585" t="str">
        <f t="shared" si="119"/>
        <v/>
      </c>
      <c r="T1707" s="586"/>
      <c r="U1707" s="587" t="str">
        <f t="shared" si="121"/>
        <v/>
      </c>
      <c r="V1707" s="648"/>
      <c r="W1707" s="746"/>
    </row>
    <row r="1708" spans="2:23" ht="13.5" customHeight="1" x14ac:dyDescent="0.25">
      <c r="B1708" s="401"/>
      <c r="D1708" s="416">
        <f t="shared" si="120"/>
        <v>1699</v>
      </c>
      <c r="E1708" s="534"/>
      <c r="F1708" s="534"/>
      <c r="G1708" s="534"/>
      <c r="H1708" s="479"/>
      <c r="I1708" s="479"/>
      <c r="J1708" s="479"/>
      <c r="K1708" s="474"/>
      <c r="L1708" s="899"/>
      <c r="M1708" s="272"/>
      <c r="N1708" s="826" t="str">
        <f t="shared" si="118"/>
        <v/>
      </c>
      <c r="O1708" s="458"/>
      <c r="P1708" s="534"/>
      <c r="Q1708" s="479"/>
      <c r="R1708" s="584"/>
      <c r="S1708" s="585" t="str">
        <f t="shared" si="119"/>
        <v/>
      </c>
      <c r="T1708" s="586"/>
      <c r="U1708" s="587" t="str">
        <f t="shared" si="121"/>
        <v/>
      </c>
      <c r="V1708" s="648"/>
      <c r="W1708" s="746"/>
    </row>
    <row r="1709" spans="2:23" ht="13.5" customHeight="1" x14ac:dyDescent="0.25">
      <c r="B1709" s="401"/>
      <c r="D1709" s="416">
        <f t="shared" si="120"/>
        <v>1700</v>
      </c>
      <c r="E1709" s="534"/>
      <c r="F1709" s="534"/>
      <c r="G1709" s="534"/>
      <c r="H1709" s="479"/>
      <c r="I1709" s="479"/>
      <c r="J1709" s="479"/>
      <c r="K1709" s="474"/>
      <c r="L1709" s="899"/>
      <c r="M1709" s="272"/>
      <c r="N1709" s="826" t="str">
        <f t="shared" si="118"/>
        <v/>
      </c>
      <c r="O1709" s="458"/>
      <c r="P1709" s="534"/>
      <c r="Q1709" s="479"/>
      <c r="R1709" s="584"/>
      <c r="S1709" s="585" t="str">
        <f t="shared" si="119"/>
        <v/>
      </c>
      <c r="T1709" s="586"/>
      <c r="U1709" s="587" t="str">
        <f t="shared" si="121"/>
        <v/>
      </c>
      <c r="V1709" s="648"/>
      <c r="W1709" s="746"/>
    </row>
    <row r="1710" spans="2:23" ht="13.5" customHeight="1" x14ac:dyDescent="0.25">
      <c r="B1710" s="401"/>
      <c r="D1710" s="416">
        <f t="shared" si="120"/>
        <v>1701</v>
      </c>
      <c r="E1710" s="534"/>
      <c r="F1710" s="534"/>
      <c r="G1710" s="534"/>
      <c r="H1710" s="479"/>
      <c r="I1710" s="479"/>
      <c r="J1710" s="479"/>
      <c r="K1710" s="474"/>
      <c r="L1710" s="899"/>
      <c r="M1710" s="272"/>
      <c r="N1710" s="826" t="str">
        <f t="shared" si="118"/>
        <v/>
      </c>
      <c r="O1710" s="458"/>
      <c r="P1710" s="534"/>
      <c r="Q1710" s="479"/>
      <c r="R1710" s="584"/>
      <c r="S1710" s="585" t="str">
        <f t="shared" si="119"/>
        <v/>
      </c>
      <c r="T1710" s="586"/>
      <c r="U1710" s="587" t="str">
        <f t="shared" si="121"/>
        <v/>
      </c>
      <c r="V1710" s="648"/>
      <c r="W1710" s="746"/>
    </row>
    <row r="1711" spans="2:23" ht="13.5" customHeight="1" x14ac:dyDescent="0.25">
      <c r="B1711" s="401"/>
      <c r="D1711" s="416">
        <f t="shared" si="120"/>
        <v>1702</v>
      </c>
      <c r="E1711" s="534"/>
      <c r="F1711" s="534"/>
      <c r="G1711" s="534"/>
      <c r="H1711" s="479"/>
      <c r="I1711" s="479"/>
      <c r="J1711" s="479"/>
      <c r="K1711" s="474"/>
      <c r="L1711" s="899"/>
      <c r="M1711" s="272"/>
      <c r="N1711" s="826" t="str">
        <f t="shared" si="118"/>
        <v/>
      </c>
      <c r="O1711" s="458"/>
      <c r="P1711" s="534"/>
      <c r="Q1711" s="479"/>
      <c r="R1711" s="584"/>
      <c r="S1711" s="585" t="str">
        <f t="shared" si="119"/>
        <v/>
      </c>
      <c r="T1711" s="586"/>
      <c r="U1711" s="587" t="str">
        <f t="shared" si="121"/>
        <v/>
      </c>
      <c r="V1711" s="648"/>
      <c r="W1711" s="746"/>
    </row>
    <row r="1712" spans="2:23" ht="13.5" customHeight="1" x14ac:dyDescent="0.25">
      <c r="B1712" s="401"/>
      <c r="D1712" s="416">
        <f t="shared" si="120"/>
        <v>1703</v>
      </c>
      <c r="E1712" s="534"/>
      <c r="F1712" s="534"/>
      <c r="G1712" s="534"/>
      <c r="H1712" s="479"/>
      <c r="I1712" s="479"/>
      <c r="J1712" s="479"/>
      <c r="K1712" s="474"/>
      <c r="L1712" s="899"/>
      <c r="M1712" s="272"/>
      <c r="N1712" s="826" t="str">
        <f t="shared" si="118"/>
        <v/>
      </c>
      <c r="O1712" s="458"/>
      <c r="P1712" s="534"/>
      <c r="Q1712" s="479"/>
      <c r="R1712" s="584"/>
      <c r="S1712" s="585" t="str">
        <f t="shared" si="119"/>
        <v/>
      </c>
      <c r="T1712" s="586"/>
      <c r="U1712" s="587" t="str">
        <f t="shared" si="121"/>
        <v/>
      </c>
      <c r="V1712" s="648"/>
      <c r="W1712" s="746"/>
    </row>
    <row r="1713" spans="2:38" ht="13.5" customHeight="1" x14ac:dyDescent="0.25">
      <c r="B1713" s="401"/>
      <c r="D1713" s="416">
        <f t="shared" si="120"/>
        <v>1704</v>
      </c>
      <c r="E1713" s="534"/>
      <c r="F1713" s="534"/>
      <c r="G1713" s="534"/>
      <c r="H1713" s="479"/>
      <c r="I1713" s="479"/>
      <c r="J1713" s="479"/>
      <c r="K1713" s="474"/>
      <c r="L1713" s="899"/>
      <c r="M1713" s="272"/>
      <c r="N1713" s="826" t="str">
        <f t="shared" si="118"/>
        <v/>
      </c>
      <c r="O1713" s="458"/>
      <c r="P1713" s="534"/>
      <c r="Q1713" s="479"/>
      <c r="R1713" s="584"/>
      <c r="S1713" s="585" t="str">
        <f t="shared" si="119"/>
        <v/>
      </c>
      <c r="T1713" s="586"/>
      <c r="U1713" s="587" t="str">
        <f t="shared" si="121"/>
        <v/>
      </c>
      <c r="V1713" s="648"/>
      <c r="W1713" s="746"/>
    </row>
    <row r="1714" spans="2:38" ht="13.5" customHeight="1" x14ac:dyDescent="0.25">
      <c r="B1714" s="401"/>
      <c r="D1714" s="416">
        <f t="shared" si="120"/>
        <v>1705</v>
      </c>
      <c r="E1714" s="534"/>
      <c r="F1714" s="534"/>
      <c r="G1714" s="534"/>
      <c r="H1714" s="479"/>
      <c r="I1714" s="479"/>
      <c r="J1714" s="479"/>
      <c r="K1714" s="474"/>
      <c r="L1714" s="899"/>
      <c r="M1714" s="272"/>
      <c r="N1714" s="826" t="str">
        <f t="shared" si="118"/>
        <v/>
      </c>
      <c r="O1714" s="458"/>
      <c r="P1714" s="534"/>
      <c r="Q1714" s="479"/>
      <c r="R1714" s="584"/>
      <c r="S1714" s="585" t="str">
        <f t="shared" si="119"/>
        <v/>
      </c>
      <c r="T1714" s="586"/>
      <c r="U1714" s="587" t="str">
        <f t="shared" si="121"/>
        <v/>
      </c>
      <c r="V1714" s="648"/>
      <c r="W1714" s="746"/>
    </row>
    <row r="1715" spans="2:38" ht="13.5" customHeight="1" x14ac:dyDescent="0.25">
      <c r="B1715" s="401"/>
      <c r="D1715" s="416">
        <f t="shared" si="120"/>
        <v>1706</v>
      </c>
      <c r="E1715" s="534"/>
      <c r="F1715" s="534"/>
      <c r="G1715" s="534"/>
      <c r="H1715" s="479"/>
      <c r="I1715" s="479"/>
      <c r="J1715" s="479"/>
      <c r="K1715" s="474"/>
      <c r="L1715" s="899"/>
      <c r="M1715" s="272"/>
      <c r="N1715" s="826" t="str">
        <f t="shared" si="118"/>
        <v/>
      </c>
      <c r="O1715" s="458"/>
      <c r="P1715" s="534"/>
      <c r="Q1715" s="479"/>
      <c r="R1715" s="584"/>
      <c r="S1715" s="585" t="str">
        <f t="shared" si="119"/>
        <v/>
      </c>
      <c r="T1715" s="586"/>
      <c r="U1715" s="587" t="str">
        <f t="shared" si="121"/>
        <v/>
      </c>
      <c r="V1715" s="648"/>
      <c r="W1715" s="746"/>
    </row>
    <row r="1716" spans="2:38" ht="13.5" customHeight="1" x14ac:dyDescent="0.25">
      <c r="B1716" s="401"/>
      <c r="D1716" s="416">
        <f t="shared" si="120"/>
        <v>1707</v>
      </c>
      <c r="E1716" s="534"/>
      <c r="F1716" s="534"/>
      <c r="G1716" s="534"/>
      <c r="H1716" s="479"/>
      <c r="I1716" s="479"/>
      <c r="J1716" s="479"/>
      <c r="K1716" s="474"/>
      <c r="L1716" s="899"/>
      <c r="M1716" s="272"/>
      <c r="N1716" s="826" t="str">
        <f t="shared" si="118"/>
        <v/>
      </c>
      <c r="O1716" s="458"/>
      <c r="P1716" s="534"/>
      <c r="Q1716" s="479"/>
      <c r="R1716" s="584"/>
      <c r="S1716" s="585" t="str">
        <f t="shared" si="119"/>
        <v/>
      </c>
      <c r="T1716" s="586"/>
      <c r="U1716" s="587" t="str">
        <f t="shared" si="121"/>
        <v/>
      </c>
      <c r="V1716" s="648"/>
      <c r="W1716" s="746"/>
    </row>
    <row r="1717" spans="2:38" ht="13.5" customHeight="1" x14ac:dyDescent="0.25">
      <c r="B1717" s="401"/>
      <c r="D1717" s="416">
        <f t="shared" si="120"/>
        <v>1708</v>
      </c>
      <c r="E1717" s="534"/>
      <c r="F1717" s="534"/>
      <c r="G1717" s="534"/>
      <c r="H1717" s="479"/>
      <c r="I1717" s="479"/>
      <c r="J1717" s="479"/>
      <c r="K1717" s="474"/>
      <c r="L1717" s="899"/>
      <c r="M1717" s="272"/>
      <c r="N1717" s="826" t="str">
        <f t="shared" si="118"/>
        <v/>
      </c>
      <c r="O1717" s="458"/>
      <c r="P1717" s="534"/>
      <c r="Q1717" s="479"/>
      <c r="R1717" s="584"/>
      <c r="S1717" s="585" t="str">
        <f t="shared" si="119"/>
        <v/>
      </c>
      <c r="T1717" s="586"/>
      <c r="U1717" s="587" t="str">
        <f t="shared" si="121"/>
        <v/>
      </c>
      <c r="V1717" s="648"/>
      <c r="W1717" s="746"/>
    </row>
    <row r="1718" spans="2:38" ht="13.5" customHeight="1" x14ac:dyDescent="0.25">
      <c r="B1718" s="401"/>
      <c r="D1718" s="416">
        <f t="shared" si="120"/>
        <v>1709</v>
      </c>
      <c r="E1718" s="534"/>
      <c r="F1718" s="534"/>
      <c r="G1718" s="534"/>
      <c r="H1718" s="479"/>
      <c r="I1718" s="479"/>
      <c r="J1718" s="479"/>
      <c r="K1718" s="474"/>
      <c r="L1718" s="899"/>
      <c r="M1718" s="272"/>
      <c r="N1718" s="826" t="str">
        <f t="shared" si="118"/>
        <v/>
      </c>
      <c r="O1718" s="458"/>
      <c r="P1718" s="534"/>
      <c r="Q1718" s="479"/>
      <c r="R1718" s="584"/>
      <c r="S1718" s="585" t="str">
        <f t="shared" si="119"/>
        <v/>
      </c>
      <c r="T1718" s="586"/>
      <c r="U1718" s="587" t="str">
        <f t="shared" si="121"/>
        <v/>
      </c>
      <c r="V1718" s="648"/>
      <c r="W1718" s="746"/>
    </row>
    <row r="1719" spans="2:38" ht="13.5" customHeight="1" x14ac:dyDescent="0.25">
      <c r="B1719" s="401"/>
      <c r="D1719" s="416">
        <f t="shared" si="120"/>
        <v>1710</v>
      </c>
      <c r="E1719" s="534"/>
      <c r="F1719" s="534"/>
      <c r="G1719" s="534"/>
      <c r="H1719" s="479"/>
      <c r="I1719" s="479"/>
      <c r="J1719" s="479"/>
      <c r="K1719" s="474"/>
      <c r="L1719" s="899"/>
      <c r="M1719" s="272"/>
      <c r="N1719" s="826" t="str">
        <f t="shared" si="118"/>
        <v/>
      </c>
      <c r="O1719" s="458"/>
      <c r="P1719" s="534"/>
      <c r="Q1719" s="479"/>
      <c r="R1719" s="584"/>
      <c r="S1719" s="585" t="str">
        <f t="shared" si="119"/>
        <v/>
      </c>
      <c r="T1719" s="586"/>
      <c r="U1719" s="587" t="str">
        <f t="shared" si="121"/>
        <v/>
      </c>
      <c r="V1719" s="648"/>
      <c r="W1719" s="746"/>
    </row>
    <row r="1720" spans="2:38" ht="13.5" customHeight="1" x14ac:dyDescent="0.25">
      <c r="B1720" s="401"/>
      <c r="D1720" s="416">
        <f>D1719+1</f>
        <v>1711</v>
      </c>
      <c r="E1720" s="534"/>
      <c r="F1720" s="534"/>
      <c r="G1720" s="534"/>
      <c r="H1720" s="479"/>
      <c r="I1720" s="479"/>
      <c r="J1720" s="479"/>
      <c r="K1720" s="474"/>
      <c r="L1720" s="899"/>
      <c r="M1720" s="272"/>
      <c r="N1720" s="826" t="str">
        <f t="shared" si="118"/>
        <v/>
      </c>
      <c r="O1720" s="458"/>
      <c r="P1720" s="534"/>
      <c r="Q1720" s="479"/>
      <c r="R1720" s="584"/>
      <c r="S1720" s="585" t="str">
        <f t="shared" si="119"/>
        <v/>
      </c>
      <c r="T1720" s="586"/>
      <c r="U1720" s="587" t="str">
        <f t="shared" si="121"/>
        <v/>
      </c>
      <c r="V1720" s="648"/>
      <c r="W1720" s="746"/>
      <c r="AL1720" s="562"/>
    </row>
    <row r="1721" spans="2:38" ht="13.5" customHeight="1" x14ac:dyDescent="0.25">
      <c r="B1721" s="401"/>
      <c r="D1721" s="416">
        <f t="shared" ref="D1721:D1780" si="122">D1720+1</f>
        <v>1712</v>
      </c>
      <c r="E1721" s="534"/>
      <c r="F1721" s="534"/>
      <c r="G1721" s="534"/>
      <c r="H1721" s="479"/>
      <c r="I1721" s="479"/>
      <c r="J1721" s="479"/>
      <c r="K1721" s="474"/>
      <c r="L1721" s="899"/>
      <c r="M1721" s="272"/>
      <c r="N1721" s="826" t="str">
        <f t="shared" si="118"/>
        <v/>
      </c>
      <c r="O1721" s="458"/>
      <c r="P1721" s="534"/>
      <c r="Q1721" s="479"/>
      <c r="R1721" s="584"/>
      <c r="S1721" s="585" t="str">
        <f t="shared" si="119"/>
        <v/>
      </c>
      <c r="T1721" s="586"/>
      <c r="U1721" s="587" t="str">
        <f t="shared" si="121"/>
        <v/>
      </c>
      <c r="V1721" s="648"/>
      <c r="W1721" s="746"/>
    </row>
    <row r="1722" spans="2:38" ht="13.5" customHeight="1" x14ac:dyDescent="0.25">
      <c r="B1722" s="401"/>
      <c r="D1722" s="416">
        <f t="shared" si="122"/>
        <v>1713</v>
      </c>
      <c r="E1722" s="534"/>
      <c r="F1722" s="534"/>
      <c r="G1722" s="534"/>
      <c r="H1722" s="479"/>
      <c r="I1722" s="479"/>
      <c r="J1722" s="479"/>
      <c r="K1722" s="474"/>
      <c r="L1722" s="899"/>
      <c r="M1722" s="272"/>
      <c r="N1722" s="826" t="str">
        <f t="shared" si="118"/>
        <v/>
      </c>
      <c r="O1722" s="458"/>
      <c r="P1722" s="534"/>
      <c r="Q1722" s="479"/>
      <c r="R1722" s="584"/>
      <c r="S1722" s="585" t="str">
        <f t="shared" si="119"/>
        <v/>
      </c>
      <c r="T1722" s="586"/>
      <c r="U1722" s="587" t="str">
        <f t="shared" si="121"/>
        <v/>
      </c>
      <c r="V1722" s="648"/>
      <c r="W1722" s="746"/>
    </row>
    <row r="1723" spans="2:38" ht="13.5" customHeight="1" x14ac:dyDescent="0.25">
      <c r="B1723" s="401"/>
      <c r="D1723" s="416">
        <f t="shared" si="122"/>
        <v>1714</v>
      </c>
      <c r="E1723" s="534"/>
      <c r="F1723" s="534"/>
      <c r="G1723" s="534"/>
      <c r="H1723" s="479"/>
      <c r="I1723" s="479"/>
      <c r="J1723" s="479"/>
      <c r="K1723" s="474"/>
      <c r="L1723" s="899"/>
      <c r="M1723" s="272"/>
      <c r="N1723" s="826" t="str">
        <f t="shared" si="118"/>
        <v/>
      </c>
      <c r="O1723" s="458"/>
      <c r="P1723" s="534"/>
      <c r="Q1723" s="479"/>
      <c r="R1723" s="584"/>
      <c r="S1723" s="585" t="str">
        <f t="shared" si="119"/>
        <v/>
      </c>
      <c r="T1723" s="586"/>
      <c r="U1723" s="587" t="str">
        <f t="shared" si="121"/>
        <v/>
      </c>
      <c r="V1723" s="648"/>
      <c r="W1723" s="746"/>
    </row>
    <row r="1724" spans="2:38" ht="13.5" customHeight="1" x14ac:dyDescent="0.25">
      <c r="B1724" s="401"/>
      <c r="D1724" s="416">
        <f t="shared" si="122"/>
        <v>1715</v>
      </c>
      <c r="E1724" s="534"/>
      <c r="F1724" s="534"/>
      <c r="G1724" s="534"/>
      <c r="H1724" s="479"/>
      <c r="I1724" s="479"/>
      <c r="J1724" s="479"/>
      <c r="K1724" s="474"/>
      <c r="L1724" s="899"/>
      <c r="M1724" s="272"/>
      <c r="N1724" s="826" t="str">
        <f t="shared" si="118"/>
        <v/>
      </c>
      <c r="O1724" s="458"/>
      <c r="P1724" s="534"/>
      <c r="Q1724" s="479"/>
      <c r="R1724" s="584"/>
      <c r="S1724" s="585" t="str">
        <f t="shared" si="119"/>
        <v/>
      </c>
      <c r="T1724" s="586"/>
      <c r="U1724" s="587" t="str">
        <f t="shared" si="121"/>
        <v/>
      </c>
      <c r="V1724" s="648"/>
      <c r="W1724" s="746"/>
    </row>
    <row r="1725" spans="2:38" ht="13.5" customHeight="1" x14ac:dyDescent="0.25">
      <c r="B1725" s="401"/>
      <c r="D1725" s="416">
        <f t="shared" si="122"/>
        <v>1716</v>
      </c>
      <c r="E1725" s="534"/>
      <c r="F1725" s="534"/>
      <c r="G1725" s="534"/>
      <c r="H1725" s="479"/>
      <c r="I1725" s="479"/>
      <c r="J1725" s="479"/>
      <c r="K1725" s="474"/>
      <c r="L1725" s="899"/>
      <c r="M1725" s="272"/>
      <c r="N1725" s="826" t="str">
        <f t="shared" si="118"/>
        <v/>
      </c>
      <c r="O1725" s="458"/>
      <c r="P1725" s="534"/>
      <c r="Q1725" s="479"/>
      <c r="R1725" s="584"/>
      <c r="S1725" s="585" t="str">
        <f t="shared" si="119"/>
        <v/>
      </c>
      <c r="T1725" s="586"/>
      <c r="U1725" s="587" t="str">
        <f t="shared" si="121"/>
        <v/>
      </c>
      <c r="V1725" s="648"/>
      <c r="W1725" s="746"/>
    </row>
    <row r="1726" spans="2:38" ht="13.5" customHeight="1" x14ac:dyDescent="0.25">
      <c r="B1726" s="401"/>
      <c r="D1726" s="416">
        <f t="shared" si="122"/>
        <v>1717</v>
      </c>
      <c r="E1726" s="534"/>
      <c r="F1726" s="534"/>
      <c r="G1726" s="534"/>
      <c r="H1726" s="479"/>
      <c r="I1726" s="479"/>
      <c r="J1726" s="479"/>
      <c r="K1726" s="474"/>
      <c r="L1726" s="899"/>
      <c r="M1726" s="272"/>
      <c r="N1726" s="826" t="str">
        <f t="shared" si="118"/>
        <v/>
      </c>
      <c r="O1726" s="458"/>
      <c r="P1726" s="534"/>
      <c r="Q1726" s="479"/>
      <c r="R1726" s="584"/>
      <c r="S1726" s="585" t="str">
        <f t="shared" si="119"/>
        <v/>
      </c>
      <c r="T1726" s="586"/>
      <c r="U1726" s="587" t="str">
        <f t="shared" si="121"/>
        <v/>
      </c>
      <c r="V1726" s="648"/>
      <c r="W1726" s="746"/>
    </row>
    <row r="1727" spans="2:38" ht="13.5" customHeight="1" x14ac:dyDescent="0.25">
      <c r="B1727" s="401"/>
      <c r="D1727" s="416">
        <f t="shared" si="122"/>
        <v>1718</v>
      </c>
      <c r="E1727" s="534"/>
      <c r="F1727" s="534"/>
      <c r="G1727" s="534"/>
      <c r="H1727" s="479"/>
      <c r="I1727" s="479"/>
      <c r="J1727" s="479"/>
      <c r="K1727" s="474"/>
      <c r="L1727" s="899"/>
      <c r="M1727" s="272"/>
      <c r="N1727" s="826" t="str">
        <f t="shared" si="118"/>
        <v/>
      </c>
      <c r="O1727" s="458"/>
      <c r="P1727" s="534"/>
      <c r="Q1727" s="479"/>
      <c r="R1727" s="584"/>
      <c r="S1727" s="585" t="str">
        <f t="shared" si="119"/>
        <v/>
      </c>
      <c r="T1727" s="586"/>
      <c r="U1727" s="587" t="str">
        <f t="shared" si="121"/>
        <v/>
      </c>
      <c r="V1727" s="648"/>
      <c r="W1727" s="746"/>
    </row>
    <row r="1728" spans="2:38" ht="13.5" customHeight="1" x14ac:dyDescent="0.25">
      <c r="B1728" s="401"/>
      <c r="D1728" s="416">
        <f t="shared" si="122"/>
        <v>1719</v>
      </c>
      <c r="E1728" s="534"/>
      <c r="F1728" s="534"/>
      <c r="G1728" s="534"/>
      <c r="H1728" s="479"/>
      <c r="I1728" s="479"/>
      <c r="J1728" s="479"/>
      <c r="K1728" s="474"/>
      <c r="L1728" s="899"/>
      <c r="M1728" s="272"/>
      <c r="N1728" s="826" t="str">
        <f t="shared" si="118"/>
        <v/>
      </c>
      <c r="O1728" s="458"/>
      <c r="P1728" s="534"/>
      <c r="Q1728" s="479"/>
      <c r="R1728" s="584"/>
      <c r="S1728" s="585" t="str">
        <f t="shared" si="119"/>
        <v/>
      </c>
      <c r="T1728" s="586"/>
      <c r="U1728" s="587" t="str">
        <f t="shared" si="121"/>
        <v/>
      </c>
      <c r="V1728" s="648"/>
      <c r="W1728" s="746"/>
    </row>
    <row r="1729" spans="2:23" ht="13.5" customHeight="1" x14ac:dyDescent="0.25">
      <c r="B1729" s="401"/>
      <c r="D1729" s="416">
        <f t="shared" si="122"/>
        <v>1720</v>
      </c>
      <c r="E1729" s="534"/>
      <c r="F1729" s="534"/>
      <c r="G1729" s="534"/>
      <c r="H1729" s="479"/>
      <c r="I1729" s="479"/>
      <c r="J1729" s="479"/>
      <c r="K1729" s="474"/>
      <c r="L1729" s="899"/>
      <c r="M1729" s="272"/>
      <c r="N1729" s="826" t="str">
        <f t="shared" si="118"/>
        <v/>
      </c>
      <c r="O1729" s="458"/>
      <c r="P1729" s="534"/>
      <c r="Q1729" s="479"/>
      <c r="R1729" s="584"/>
      <c r="S1729" s="585" t="str">
        <f t="shared" si="119"/>
        <v/>
      </c>
      <c r="T1729" s="586"/>
      <c r="U1729" s="587" t="str">
        <f t="shared" si="121"/>
        <v/>
      </c>
      <c r="V1729" s="648"/>
      <c r="W1729" s="746"/>
    </row>
    <row r="1730" spans="2:23" ht="13.5" customHeight="1" x14ac:dyDescent="0.25">
      <c r="B1730" s="401"/>
      <c r="D1730" s="416">
        <f t="shared" si="122"/>
        <v>1721</v>
      </c>
      <c r="E1730" s="534"/>
      <c r="F1730" s="534"/>
      <c r="G1730" s="534"/>
      <c r="H1730" s="479"/>
      <c r="I1730" s="479"/>
      <c r="J1730" s="479"/>
      <c r="K1730" s="474"/>
      <c r="L1730" s="899"/>
      <c r="M1730" s="272"/>
      <c r="N1730" s="826" t="str">
        <f t="shared" si="118"/>
        <v/>
      </c>
      <c r="O1730" s="458"/>
      <c r="P1730" s="903"/>
      <c r="Q1730" s="479"/>
      <c r="R1730" s="584"/>
      <c r="S1730" s="585" t="str">
        <f t="shared" si="119"/>
        <v/>
      </c>
      <c r="T1730" s="586"/>
      <c r="U1730" s="587" t="str">
        <f t="shared" si="121"/>
        <v/>
      </c>
      <c r="V1730" s="648"/>
      <c r="W1730" s="746"/>
    </row>
    <row r="1731" spans="2:23" ht="13.5" customHeight="1" x14ac:dyDescent="0.25">
      <c r="B1731" s="401"/>
      <c r="D1731" s="416">
        <f t="shared" si="122"/>
        <v>1722</v>
      </c>
      <c r="E1731" s="534"/>
      <c r="F1731" s="534"/>
      <c r="G1731" s="534"/>
      <c r="H1731" s="479"/>
      <c r="I1731" s="479"/>
      <c r="J1731" s="479"/>
      <c r="K1731" s="474"/>
      <c r="L1731" s="899"/>
      <c r="M1731" s="272"/>
      <c r="N1731" s="826" t="str">
        <f t="shared" si="118"/>
        <v/>
      </c>
      <c r="O1731" s="458"/>
      <c r="P1731" s="534"/>
      <c r="Q1731" s="479"/>
      <c r="R1731" s="584"/>
      <c r="S1731" s="585" t="str">
        <f t="shared" si="119"/>
        <v/>
      </c>
      <c r="T1731" s="586"/>
      <c r="U1731" s="587" t="str">
        <f t="shared" si="121"/>
        <v/>
      </c>
      <c r="V1731" s="648"/>
      <c r="W1731" s="746"/>
    </row>
    <row r="1732" spans="2:23" ht="13.5" customHeight="1" x14ac:dyDescent="0.25">
      <c r="B1732" s="401"/>
      <c r="D1732" s="416">
        <f t="shared" si="122"/>
        <v>1723</v>
      </c>
      <c r="E1732" s="534"/>
      <c r="F1732" s="534"/>
      <c r="G1732" s="534"/>
      <c r="H1732" s="479"/>
      <c r="I1732" s="479"/>
      <c r="J1732" s="479"/>
      <c r="K1732" s="474"/>
      <c r="L1732" s="899"/>
      <c r="M1732" s="272"/>
      <c r="N1732" s="826" t="str">
        <f t="shared" si="118"/>
        <v/>
      </c>
      <c r="O1732" s="458"/>
      <c r="P1732" s="534"/>
      <c r="Q1732" s="479"/>
      <c r="R1732" s="584"/>
      <c r="S1732" s="585" t="str">
        <f t="shared" si="119"/>
        <v/>
      </c>
      <c r="T1732" s="586"/>
      <c r="U1732" s="587" t="str">
        <f t="shared" si="121"/>
        <v/>
      </c>
      <c r="V1732" s="648"/>
      <c r="W1732" s="746"/>
    </row>
    <row r="1733" spans="2:23" ht="13.5" customHeight="1" x14ac:dyDescent="0.25">
      <c r="B1733" s="401"/>
      <c r="D1733" s="416">
        <f t="shared" si="122"/>
        <v>1724</v>
      </c>
      <c r="E1733" s="534"/>
      <c r="F1733" s="534"/>
      <c r="G1733" s="534"/>
      <c r="H1733" s="479"/>
      <c r="I1733" s="479"/>
      <c r="J1733" s="479"/>
      <c r="K1733" s="474"/>
      <c r="L1733" s="899"/>
      <c r="M1733" s="272"/>
      <c r="N1733" s="826" t="str">
        <f t="shared" si="118"/>
        <v/>
      </c>
      <c r="O1733" s="458"/>
      <c r="P1733" s="534"/>
      <c r="Q1733" s="479"/>
      <c r="R1733" s="584"/>
      <c r="S1733" s="585" t="str">
        <f t="shared" si="119"/>
        <v/>
      </c>
      <c r="T1733" s="586"/>
      <c r="U1733" s="587" t="str">
        <f t="shared" si="121"/>
        <v/>
      </c>
      <c r="V1733" s="648"/>
      <c r="W1733" s="746"/>
    </row>
    <row r="1734" spans="2:23" ht="13.5" customHeight="1" x14ac:dyDescent="0.25">
      <c r="B1734" s="401"/>
      <c r="D1734" s="416">
        <f t="shared" si="122"/>
        <v>1725</v>
      </c>
      <c r="E1734" s="534"/>
      <c r="F1734" s="534"/>
      <c r="G1734" s="534"/>
      <c r="H1734" s="479"/>
      <c r="I1734" s="479"/>
      <c r="J1734" s="479"/>
      <c r="K1734" s="474"/>
      <c r="L1734" s="899"/>
      <c r="M1734" s="272"/>
      <c r="N1734" s="826" t="str">
        <f t="shared" si="118"/>
        <v/>
      </c>
      <c r="O1734" s="458"/>
      <c r="P1734" s="534"/>
      <c r="Q1734" s="479"/>
      <c r="R1734" s="584"/>
      <c r="S1734" s="585" t="str">
        <f t="shared" si="119"/>
        <v/>
      </c>
      <c r="T1734" s="586"/>
      <c r="U1734" s="587" t="str">
        <f t="shared" si="121"/>
        <v/>
      </c>
      <c r="V1734" s="648"/>
      <c r="W1734" s="746"/>
    </row>
    <row r="1735" spans="2:23" ht="13.5" customHeight="1" x14ac:dyDescent="0.25">
      <c r="B1735" s="401"/>
      <c r="D1735" s="416">
        <f t="shared" si="122"/>
        <v>1726</v>
      </c>
      <c r="E1735" s="534"/>
      <c r="F1735" s="534"/>
      <c r="G1735" s="534"/>
      <c r="H1735" s="479"/>
      <c r="I1735" s="479"/>
      <c r="J1735" s="479"/>
      <c r="K1735" s="474"/>
      <c r="L1735" s="899"/>
      <c r="M1735" s="272"/>
      <c r="N1735" s="826" t="str">
        <f t="shared" si="118"/>
        <v/>
      </c>
      <c r="O1735" s="458"/>
      <c r="P1735" s="534"/>
      <c r="Q1735" s="479"/>
      <c r="R1735" s="584"/>
      <c r="S1735" s="585" t="str">
        <f t="shared" si="119"/>
        <v/>
      </c>
      <c r="T1735" s="586"/>
      <c r="U1735" s="587" t="str">
        <f t="shared" si="121"/>
        <v/>
      </c>
      <c r="V1735" s="648"/>
      <c r="W1735" s="746"/>
    </row>
    <row r="1736" spans="2:23" ht="13.5" customHeight="1" x14ac:dyDescent="0.25">
      <c r="B1736" s="401"/>
      <c r="D1736" s="416">
        <f t="shared" si="122"/>
        <v>1727</v>
      </c>
      <c r="E1736" s="534"/>
      <c r="F1736" s="534"/>
      <c r="G1736" s="534"/>
      <c r="H1736" s="479"/>
      <c r="I1736" s="479"/>
      <c r="J1736" s="479"/>
      <c r="K1736" s="474"/>
      <c r="L1736" s="899"/>
      <c r="M1736" s="272"/>
      <c r="N1736" s="826" t="str">
        <f t="shared" si="118"/>
        <v/>
      </c>
      <c r="O1736" s="458"/>
      <c r="P1736" s="534"/>
      <c r="Q1736" s="479"/>
      <c r="R1736" s="584"/>
      <c r="S1736" s="585" t="str">
        <f t="shared" si="119"/>
        <v/>
      </c>
      <c r="T1736" s="586"/>
      <c r="U1736" s="587" t="str">
        <f t="shared" si="121"/>
        <v/>
      </c>
      <c r="V1736" s="648"/>
      <c r="W1736" s="746"/>
    </row>
    <row r="1737" spans="2:23" ht="13.5" customHeight="1" x14ac:dyDescent="0.25">
      <c r="B1737" s="401"/>
      <c r="D1737" s="416">
        <f t="shared" si="122"/>
        <v>1728</v>
      </c>
      <c r="E1737" s="534"/>
      <c r="F1737" s="534"/>
      <c r="G1737" s="534"/>
      <c r="H1737" s="479"/>
      <c r="I1737" s="479"/>
      <c r="J1737" s="479"/>
      <c r="K1737" s="474"/>
      <c r="L1737" s="899"/>
      <c r="M1737" s="272"/>
      <c r="N1737" s="826" t="str">
        <f t="shared" si="118"/>
        <v/>
      </c>
      <c r="O1737" s="458"/>
      <c r="P1737" s="534"/>
      <c r="Q1737" s="479"/>
      <c r="R1737" s="584"/>
      <c r="S1737" s="585" t="str">
        <f t="shared" si="119"/>
        <v/>
      </c>
      <c r="T1737" s="586"/>
      <c r="U1737" s="587" t="str">
        <f t="shared" si="121"/>
        <v/>
      </c>
      <c r="V1737" s="648"/>
      <c r="W1737" s="746"/>
    </row>
    <row r="1738" spans="2:23" ht="13.5" customHeight="1" x14ac:dyDescent="0.25">
      <c r="B1738" s="401"/>
      <c r="D1738" s="416">
        <f t="shared" si="122"/>
        <v>1729</v>
      </c>
      <c r="E1738" s="534"/>
      <c r="F1738" s="534"/>
      <c r="G1738" s="534"/>
      <c r="H1738" s="479"/>
      <c r="I1738" s="479"/>
      <c r="J1738" s="479"/>
      <c r="K1738" s="474"/>
      <c r="L1738" s="899"/>
      <c r="M1738" s="272"/>
      <c r="N1738" s="826" t="str">
        <f t="shared" si="118"/>
        <v/>
      </c>
      <c r="O1738" s="458"/>
      <c r="P1738" s="534"/>
      <c r="Q1738" s="479"/>
      <c r="R1738" s="584"/>
      <c r="S1738" s="585" t="str">
        <f t="shared" si="119"/>
        <v/>
      </c>
      <c r="T1738" s="586"/>
      <c r="U1738" s="587" t="str">
        <f t="shared" si="121"/>
        <v/>
      </c>
      <c r="V1738" s="648"/>
      <c r="W1738" s="746"/>
    </row>
    <row r="1739" spans="2:23" ht="13.5" customHeight="1" x14ac:dyDescent="0.25">
      <c r="B1739" s="401"/>
      <c r="D1739" s="416">
        <f t="shared" si="122"/>
        <v>1730</v>
      </c>
      <c r="E1739" s="534"/>
      <c r="F1739" s="534"/>
      <c r="G1739" s="534"/>
      <c r="H1739" s="479"/>
      <c r="I1739" s="479"/>
      <c r="J1739" s="479"/>
      <c r="K1739" s="474"/>
      <c r="L1739" s="899"/>
      <c r="M1739" s="272"/>
      <c r="N1739" s="826" t="str">
        <f t="shared" ref="N1739:N1802" si="123">IF(M1739="","",IF(HLOOKUP(M1739,$AA$4:$AO$6,$Z$6+1,FALSE)&lt;0.8,0,HLOOKUP(M1739,$AA$4:$AO$6,$Z$6+1,FALSE)))</f>
        <v/>
      </c>
      <c r="O1739" s="458"/>
      <c r="P1739" s="534"/>
      <c r="Q1739" s="479"/>
      <c r="R1739" s="584"/>
      <c r="S1739" s="585" t="str">
        <f t="shared" ref="S1739:S1779" si="124">IF(OR(M1739="",K1739=""),"",J1739*K1739/1000000*Q1739*R1739)</f>
        <v/>
      </c>
      <c r="T1739" s="586"/>
      <c r="U1739" s="587" t="str">
        <f t="shared" si="121"/>
        <v/>
      </c>
      <c r="V1739" s="648"/>
      <c r="W1739" s="746"/>
    </row>
    <row r="1740" spans="2:23" ht="13.5" customHeight="1" x14ac:dyDescent="0.25">
      <c r="B1740" s="401"/>
      <c r="D1740" s="416">
        <f t="shared" si="122"/>
        <v>1731</v>
      </c>
      <c r="E1740" s="534"/>
      <c r="F1740" s="534"/>
      <c r="G1740" s="534"/>
      <c r="H1740" s="479"/>
      <c r="I1740" s="479"/>
      <c r="J1740" s="479"/>
      <c r="K1740" s="474"/>
      <c r="L1740" s="899"/>
      <c r="M1740" s="272"/>
      <c r="N1740" s="826" t="str">
        <f t="shared" si="123"/>
        <v/>
      </c>
      <c r="O1740" s="458"/>
      <c r="P1740" s="534"/>
      <c r="Q1740" s="479"/>
      <c r="R1740" s="584"/>
      <c r="S1740" s="585" t="str">
        <f t="shared" si="124"/>
        <v/>
      </c>
      <c r="T1740" s="586"/>
      <c r="U1740" s="587" t="str">
        <f t="shared" si="121"/>
        <v/>
      </c>
      <c r="V1740" s="648"/>
      <c r="W1740" s="746"/>
    </row>
    <row r="1741" spans="2:23" ht="13.5" customHeight="1" x14ac:dyDescent="0.25">
      <c r="B1741" s="401"/>
      <c r="D1741" s="416">
        <f t="shared" si="122"/>
        <v>1732</v>
      </c>
      <c r="E1741" s="534"/>
      <c r="F1741" s="534"/>
      <c r="G1741" s="534"/>
      <c r="H1741" s="479"/>
      <c r="I1741" s="479"/>
      <c r="J1741" s="479"/>
      <c r="K1741" s="474"/>
      <c r="L1741" s="899"/>
      <c r="M1741" s="272"/>
      <c r="N1741" s="826" t="str">
        <f t="shared" si="123"/>
        <v/>
      </c>
      <c r="O1741" s="458"/>
      <c r="P1741" s="534"/>
      <c r="Q1741" s="479"/>
      <c r="R1741" s="584"/>
      <c r="S1741" s="585" t="str">
        <f t="shared" si="124"/>
        <v/>
      </c>
      <c r="T1741" s="586"/>
      <c r="U1741" s="587" t="str">
        <f t="shared" si="121"/>
        <v/>
      </c>
      <c r="V1741" s="648"/>
      <c r="W1741" s="746"/>
    </row>
    <row r="1742" spans="2:23" ht="13.5" customHeight="1" x14ac:dyDescent="0.25">
      <c r="B1742" s="401"/>
      <c r="D1742" s="416">
        <f t="shared" si="122"/>
        <v>1733</v>
      </c>
      <c r="E1742" s="534"/>
      <c r="F1742" s="534"/>
      <c r="G1742" s="534"/>
      <c r="H1742" s="479"/>
      <c r="I1742" s="479"/>
      <c r="J1742" s="479"/>
      <c r="K1742" s="474"/>
      <c r="L1742" s="899"/>
      <c r="M1742" s="272"/>
      <c r="N1742" s="826" t="str">
        <f t="shared" si="123"/>
        <v/>
      </c>
      <c r="O1742" s="458"/>
      <c r="P1742" s="534"/>
      <c r="Q1742" s="479"/>
      <c r="R1742" s="584"/>
      <c r="S1742" s="585" t="str">
        <f t="shared" si="124"/>
        <v/>
      </c>
      <c r="T1742" s="586"/>
      <c r="U1742" s="587" t="str">
        <f t="shared" si="121"/>
        <v/>
      </c>
      <c r="V1742" s="648"/>
      <c r="W1742" s="746"/>
    </row>
    <row r="1743" spans="2:23" ht="13.5" customHeight="1" x14ac:dyDescent="0.25">
      <c r="B1743" s="401"/>
      <c r="D1743" s="416">
        <f t="shared" si="122"/>
        <v>1734</v>
      </c>
      <c r="E1743" s="534"/>
      <c r="F1743" s="534"/>
      <c r="G1743" s="534"/>
      <c r="H1743" s="479"/>
      <c r="I1743" s="479"/>
      <c r="J1743" s="479"/>
      <c r="K1743" s="474"/>
      <c r="L1743" s="899"/>
      <c r="M1743" s="272"/>
      <c r="N1743" s="826" t="str">
        <f t="shared" si="123"/>
        <v/>
      </c>
      <c r="O1743" s="458"/>
      <c r="P1743" s="534"/>
      <c r="Q1743" s="479"/>
      <c r="R1743" s="584"/>
      <c r="S1743" s="585" t="str">
        <f t="shared" si="124"/>
        <v/>
      </c>
      <c r="T1743" s="586"/>
      <c r="U1743" s="587" t="str">
        <f t="shared" si="121"/>
        <v/>
      </c>
      <c r="V1743" s="648"/>
      <c r="W1743" s="746"/>
    </row>
    <row r="1744" spans="2:23" ht="13.5" customHeight="1" x14ac:dyDescent="0.25">
      <c r="B1744" s="401"/>
      <c r="D1744" s="416">
        <f t="shared" si="122"/>
        <v>1735</v>
      </c>
      <c r="E1744" s="534"/>
      <c r="F1744" s="534"/>
      <c r="G1744" s="534"/>
      <c r="H1744" s="479"/>
      <c r="I1744" s="479"/>
      <c r="J1744" s="479"/>
      <c r="K1744" s="474"/>
      <c r="L1744" s="899"/>
      <c r="M1744" s="272"/>
      <c r="N1744" s="826" t="str">
        <f t="shared" si="123"/>
        <v/>
      </c>
      <c r="O1744" s="458"/>
      <c r="P1744" s="534"/>
      <c r="Q1744" s="479"/>
      <c r="R1744" s="584"/>
      <c r="S1744" s="585" t="str">
        <f t="shared" si="124"/>
        <v/>
      </c>
      <c r="T1744" s="586"/>
      <c r="U1744" s="587" t="str">
        <f t="shared" si="121"/>
        <v/>
      </c>
      <c r="V1744" s="648"/>
      <c r="W1744" s="746"/>
    </row>
    <row r="1745" spans="2:38" ht="13.5" customHeight="1" x14ac:dyDescent="0.25">
      <c r="B1745" s="401"/>
      <c r="D1745" s="416">
        <f t="shared" si="122"/>
        <v>1736</v>
      </c>
      <c r="E1745" s="534"/>
      <c r="F1745" s="534"/>
      <c r="G1745" s="534"/>
      <c r="H1745" s="479"/>
      <c r="I1745" s="479"/>
      <c r="J1745" s="479"/>
      <c r="K1745" s="474"/>
      <c r="L1745" s="899"/>
      <c r="M1745" s="272"/>
      <c r="N1745" s="826" t="str">
        <f t="shared" si="123"/>
        <v/>
      </c>
      <c r="O1745" s="458"/>
      <c r="P1745" s="534"/>
      <c r="Q1745" s="479"/>
      <c r="R1745" s="584"/>
      <c r="S1745" s="585" t="str">
        <f t="shared" si="124"/>
        <v/>
      </c>
      <c r="T1745" s="586"/>
      <c r="U1745" s="587" t="str">
        <f t="shared" si="121"/>
        <v/>
      </c>
      <c r="V1745" s="648"/>
      <c r="W1745" s="746"/>
    </row>
    <row r="1746" spans="2:38" ht="13.5" customHeight="1" x14ac:dyDescent="0.25">
      <c r="B1746" s="401"/>
      <c r="D1746" s="416">
        <f t="shared" si="122"/>
        <v>1737</v>
      </c>
      <c r="E1746" s="534"/>
      <c r="F1746" s="534"/>
      <c r="G1746" s="534"/>
      <c r="H1746" s="479"/>
      <c r="I1746" s="479"/>
      <c r="J1746" s="479"/>
      <c r="K1746" s="474"/>
      <c r="L1746" s="899"/>
      <c r="M1746" s="272"/>
      <c r="N1746" s="826" t="str">
        <f t="shared" si="123"/>
        <v/>
      </c>
      <c r="O1746" s="458"/>
      <c r="P1746" s="534"/>
      <c r="Q1746" s="479"/>
      <c r="R1746" s="584"/>
      <c r="S1746" s="585" t="str">
        <f t="shared" si="124"/>
        <v/>
      </c>
      <c r="T1746" s="586"/>
      <c r="U1746" s="587" t="str">
        <f t="shared" si="121"/>
        <v/>
      </c>
      <c r="V1746" s="648"/>
      <c r="W1746" s="746"/>
    </row>
    <row r="1747" spans="2:38" ht="13.5" customHeight="1" x14ac:dyDescent="0.25">
      <c r="B1747" s="401"/>
      <c r="D1747" s="416">
        <f t="shared" si="122"/>
        <v>1738</v>
      </c>
      <c r="E1747" s="534"/>
      <c r="F1747" s="534"/>
      <c r="G1747" s="534"/>
      <c r="H1747" s="479"/>
      <c r="I1747" s="479"/>
      <c r="J1747" s="479"/>
      <c r="K1747" s="474"/>
      <c r="L1747" s="899"/>
      <c r="M1747" s="272"/>
      <c r="N1747" s="826" t="str">
        <f t="shared" si="123"/>
        <v/>
      </c>
      <c r="O1747" s="458"/>
      <c r="P1747" s="534"/>
      <c r="Q1747" s="479"/>
      <c r="R1747" s="584"/>
      <c r="S1747" s="585" t="str">
        <f t="shared" si="124"/>
        <v/>
      </c>
      <c r="T1747" s="586"/>
      <c r="U1747" s="587" t="str">
        <f t="shared" si="121"/>
        <v/>
      </c>
      <c r="V1747" s="648"/>
      <c r="W1747" s="746"/>
    </row>
    <row r="1748" spans="2:38" ht="13.5" customHeight="1" x14ac:dyDescent="0.25">
      <c r="B1748" s="401"/>
      <c r="D1748" s="416">
        <f t="shared" si="122"/>
        <v>1739</v>
      </c>
      <c r="E1748" s="534"/>
      <c r="F1748" s="534"/>
      <c r="G1748" s="534"/>
      <c r="H1748" s="479"/>
      <c r="I1748" s="479"/>
      <c r="J1748" s="479"/>
      <c r="K1748" s="474"/>
      <c r="L1748" s="899"/>
      <c r="M1748" s="272"/>
      <c r="N1748" s="826" t="str">
        <f t="shared" si="123"/>
        <v/>
      </c>
      <c r="O1748" s="458"/>
      <c r="P1748" s="534"/>
      <c r="Q1748" s="479"/>
      <c r="R1748" s="584"/>
      <c r="S1748" s="585" t="str">
        <f t="shared" si="124"/>
        <v/>
      </c>
      <c r="T1748" s="586"/>
      <c r="U1748" s="587" t="str">
        <f t="shared" si="121"/>
        <v/>
      </c>
      <c r="V1748" s="648"/>
      <c r="W1748" s="746"/>
    </row>
    <row r="1749" spans="2:38" ht="13.5" customHeight="1" x14ac:dyDescent="0.25">
      <c r="B1749" s="401"/>
      <c r="D1749" s="416">
        <f t="shared" si="122"/>
        <v>1740</v>
      </c>
      <c r="E1749" s="534"/>
      <c r="F1749" s="534"/>
      <c r="G1749" s="534"/>
      <c r="H1749" s="479"/>
      <c r="I1749" s="479"/>
      <c r="J1749" s="479"/>
      <c r="K1749" s="474"/>
      <c r="L1749" s="899"/>
      <c r="M1749" s="272"/>
      <c r="N1749" s="826" t="str">
        <f t="shared" si="123"/>
        <v/>
      </c>
      <c r="O1749" s="458"/>
      <c r="P1749" s="534"/>
      <c r="Q1749" s="479"/>
      <c r="R1749" s="584"/>
      <c r="S1749" s="585" t="str">
        <f t="shared" si="124"/>
        <v/>
      </c>
      <c r="T1749" s="586"/>
      <c r="U1749" s="587" t="str">
        <f t="shared" si="121"/>
        <v/>
      </c>
      <c r="V1749" s="648"/>
      <c r="W1749" s="746"/>
    </row>
    <row r="1750" spans="2:38" ht="13.5" customHeight="1" x14ac:dyDescent="0.25">
      <c r="B1750" s="401"/>
      <c r="D1750" s="416">
        <f t="shared" si="122"/>
        <v>1741</v>
      </c>
      <c r="E1750" s="534"/>
      <c r="F1750" s="534"/>
      <c r="G1750" s="534"/>
      <c r="H1750" s="479"/>
      <c r="I1750" s="479"/>
      <c r="J1750" s="479"/>
      <c r="K1750" s="474"/>
      <c r="L1750" s="899"/>
      <c r="M1750" s="272"/>
      <c r="N1750" s="826" t="str">
        <f t="shared" si="123"/>
        <v/>
      </c>
      <c r="O1750" s="458"/>
      <c r="P1750" s="534"/>
      <c r="Q1750" s="479"/>
      <c r="R1750" s="584"/>
      <c r="S1750" s="585" t="str">
        <f t="shared" si="124"/>
        <v/>
      </c>
      <c r="T1750" s="586"/>
      <c r="U1750" s="587" t="str">
        <f t="shared" si="121"/>
        <v/>
      </c>
      <c r="V1750" s="648"/>
      <c r="W1750" s="746"/>
      <c r="AL1750" s="562"/>
    </row>
    <row r="1751" spans="2:38" ht="13.5" customHeight="1" x14ac:dyDescent="0.25">
      <c r="B1751" s="401"/>
      <c r="D1751" s="416">
        <f t="shared" si="122"/>
        <v>1742</v>
      </c>
      <c r="E1751" s="534"/>
      <c r="F1751" s="534"/>
      <c r="G1751" s="534"/>
      <c r="H1751" s="479"/>
      <c r="I1751" s="479"/>
      <c r="J1751" s="479"/>
      <c r="K1751" s="474"/>
      <c r="L1751" s="899"/>
      <c r="M1751" s="272"/>
      <c r="N1751" s="826" t="str">
        <f t="shared" si="123"/>
        <v/>
      </c>
      <c r="O1751" s="458"/>
      <c r="P1751" s="534"/>
      <c r="Q1751" s="479"/>
      <c r="R1751" s="584"/>
      <c r="S1751" s="585" t="str">
        <f t="shared" si="124"/>
        <v/>
      </c>
      <c r="T1751" s="586"/>
      <c r="U1751" s="587" t="str">
        <f t="shared" si="121"/>
        <v/>
      </c>
      <c r="V1751" s="648"/>
      <c r="W1751" s="746"/>
    </row>
    <row r="1752" spans="2:38" ht="13.5" customHeight="1" x14ac:dyDescent="0.25">
      <c r="B1752" s="401"/>
      <c r="D1752" s="416">
        <f t="shared" si="122"/>
        <v>1743</v>
      </c>
      <c r="E1752" s="534"/>
      <c r="F1752" s="534"/>
      <c r="G1752" s="534"/>
      <c r="H1752" s="479"/>
      <c r="I1752" s="479"/>
      <c r="J1752" s="479"/>
      <c r="K1752" s="474"/>
      <c r="L1752" s="899"/>
      <c r="M1752" s="272"/>
      <c r="N1752" s="826" t="str">
        <f t="shared" si="123"/>
        <v/>
      </c>
      <c r="O1752" s="458"/>
      <c r="P1752" s="534"/>
      <c r="Q1752" s="479"/>
      <c r="R1752" s="584"/>
      <c r="S1752" s="585" t="str">
        <f t="shared" si="124"/>
        <v/>
      </c>
      <c r="T1752" s="586"/>
      <c r="U1752" s="587" t="str">
        <f t="shared" si="121"/>
        <v/>
      </c>
      <c r="V1752" s="648"/>
      <c r="W1752" s="746"/>
    </row>
    <row r="1753" spans="2:38" ht="13.5" customHeight="1" x14ac:dyDescent="0.25">
      <c r="B1753" s="401"/>
      <c r="D1753" s="416">
        <f t="shared" si="122"/>
        <v>1744</v>
      </c>
      <c r="E1753" s="534"/>
      <c r="F1753" s="534"/>
      <c r="G1753" s="534"/>
      <c r="H1753" s="479"/>
      <c r="I1753" s="479"/>
      <c r="J1753" s="479"/>
      <c r="K1753" s="474"/>
      <c r="L1753" s="899"/>
      <c r="M1753" s="272"/>
      <c r="N1753" s="826" t="str">
        <f t="shared" si="123"/>
        <v/>
      </c>
      <c r="O1753" s="458"/>
      <c r="P1753" s="534"/>
      <c r="Q1753" s="479"/>
      <c r="R1753" s="584"/>
      <c r="S1753" s="585" t="str">
        <f t="shared" si="124"/>
        <v/>
      </c>
      <c r="T1753" s="586"/>
      <c r="U1753" s="587" t="str">
        <f t="shared" si="121"/>
        <v/>
      </c>
      <c r="V1753" s="648"/>
      <c r="W1753" s="746"/>
    </row>
    <row r="1754" spans="2:38" ht="13.5" customHeight="1" x14ac:dyDescent="0.25">
      <c r="B1754" s="401"/>
      <c r="D1754" s="416">
        <f t="shared" si="122"/>
        <v>1745</v>
      </c>
      <c r="E1754" s="534"/>
      <c r="F1754" s="534"/>
      <c r="G1754" s="534"/>
      <c r="H1754" s="479"/>
      <c r="I1754" s="479"/>
      <c r="J1754" s="479"/>
      <c r="K1754" s="474"/>
      <c r="L1754" s="899"/>
      <c r="M1754" s="272"/>
      <c r="N1754" s="826" t="str">
        <f t="shared" si="123"/>
        <v/>
      </c>
      <c r="O1754" s="458"/>
      <c r="P1754" s="534"/>
      <c r="Q1754" s="479"/>
      <c r="R1754" s="584"/>
      <c r="S1754" s="585" t="str">
        <f t="shared" si="124"/>
        <v/>
      </c>
      <c r="T1754" s="586"/>
      <c r="U1754" s="587" t="str">
        <f t="shared" si="121"/>
        <v/>
      </c>
      <c r="V1754" s="648"/>
      <c r="W1754" s="746"/>
    </row>
    <row r="1755" spans="2:38" ht="13.5" customHeight="1" x14ac:dyDescent="0.25">
      <c r="B1755" s="401"/>
      <c r="D1755" s="416">
        <f t="shared" si="122"/>
        <v>1746</v>
      </c>
      <c r="E1755" s="534"/>
      <c r="F1755" s="534"/>
      <c r="G1755" s="534"/>
      <c r="H1755" s="479"/>
      <c r="I1755" s="479"/>
      <c r="J1755" s="479"/>
      <c r="K1755" s="474"/>
      <c r="L1755" s="899"/>
      <c r="M1755" s="272"/>
      <c r="N1755" s="826" t="str">
        <f t="shared" si="123"/>
        <v/>
      </c>
      <c r="O1755" s="458"/>
      <c r="P1755" s="534"/>
      <c r="Q1755" s="479"/>
      <c r="R1755" s="584"/>
      <c r="S1755" s="585" t="str">
        <f t="shared" si="124"/>
        <v/>
      </c>
      <c r="T1755" s="586"/>
      <c r="U1755" s="587" t="str">
        <f t="shared" si="121"/>
        <v/>
      </c>
      <c r="V1755" s="648"/>
      <c r="W1755" s="746"/>
    </row>
    <row r="1756" spans="2:38" ht="13.5" customHeight="1" x14ac:dyDescent="0.25">
      <c r="B1756" s="401"/>
      <c r="D1756" s="416">
        <f t="shared" si="122"/>
        <v>1747</v>
      </c>
      <c r="E1756" s="534"/>
      <c r="F1756" s="534"/>
      <c r="G1756" s="534"/>
      <c r="H1756" s="479"/>
      <c r="I1756" s="479"/>
      <c r="J1756" s="479"/>
      <c r="K1756" s="474"/>
      <c r="L1756" s="899"/>
      <c r="M1756" s="272"/>
      <c r="N1756" s="826" t="str">
        <f t="shared" si="123"/>
        <v/>
      </c>
      <c r="O1756" s="458"/>
      <c r="P1756" s="534"/>
      <c r="Q1756" s="479"/>
      <c r="R1756" s="584"/>
      <c r="S1756" s="585" t="str">
        <f t="shared" si="124"/>
        <v/>
      </c>
      <c r="T1756" s="586"/>
      <c r="U1756" s="587" t="str">
        <f t="shared" si="121"/>
        <v/>
      </c>
      <c r="V1756" s="648"/>
      <c r="W1756" s="746"/>
    </row>
    <row r="1757" spans="2:38" ht="13.5" customHeight="1" x14ac:dyDescent="0.25">
      <c r="B1757" s="401"/>
      <c r="D1757" s="416">
        <f t="shared" si="122"/>
        <v>1748</v>
      </c>
      <c r="E1757" s="534"/>
      <c r="F1757" s="534"/>
      <c r="G1757" s="534"/>
      <c r="H1757" s="479"/>
      <c r="I1757" s="479"/>
      <c r="J1757" s="479"/>
      <c r="K1757" s="474"/>
      <c r="L1757" s="899"/>
      <c r="M1757" s="272"/>
      <c r="N1757" s="826" t="str">
        <f t="shared" si="123"/>
        <v/>
      </c>
      <c r="O1757" s="458"/>
      <c r="P1757" s="534"/>
      <c r="Q1757" s="479"/>
      <c r="R1757" s="584"/>
      <c r="S1757" s="585" t="str">
        <f t="shared" si="124"/>
        <v/>
      </c>
      <c r="T1757" s="586"/>
      <c r="U1757" s="587" t="str">
        <f t="shared" si="121"/>
        <v/>
      </c>
      <c r="V1757" s="648"/>
      <c r="W1757" s="746"/>
    </row>
    <row r="1758" spans="2:38" ht="13.5" customHeight="1" x14ac:dyDescent="0.25">
      <c r="B1758" s="401"/>
      <c r="D1758" s="416">
        <f t="shared" si="122"/>
        <v>1749</v>
      </c>
      <c r="E1758" s="534"/>
      <c r="F1758" s="534"/>
      <c r="G1758" s="534"/>
      <c r="H1758" s="479"/>
      <c r="I1758" s="479"/>
      <c r="J1758" s="479"/>
      <c r="K1758" s="474"/>
      <c r="L1758" s="899"/>
      <c r="M1758" s="272"/>
      <c r="N1758" s="826" t="str">
        <f t="shared" si="123"/>
        <v/>
      </c>
      <c r="O1758" s="458"/>
      <c r="P1758" s="534"/>
      <c r="Q1758" s="479"/>
      <c r="R1758" s="584"/>
      <c r="S1758" s="585" t="str">
        <f t="shared" si="124"/>
        <v/>
      </c>
      <c r="T1758" s="586"/>
      <c r="U1758" s="587" t="str">
        <f t="shared" si="121"/>
        <v/>
      </c>
      <c r="V1758" s="648"/>
      <c r="W1758" s="746"/>
    </row>
    <row r="1759" spans="2:38" ht="13.5" customHeight="1" x14ac:dyDescent="0.25">
      <c r="B1759" s="401"/>
      <c r="D1759" s="416">
        <f t="shared" si="122"/>
        <v>1750</v>
      </c>
      <c r="E1759" s="534"/>
      <c r="F1759" s="534"/>
      <c r="G1759" s="534"/>
      <c r="H1759" s="479"/>
      <c r="I1759" s="479"/>
      <c r="J1759" s="479"/>
      <c r="K1759" s="474"/>
      <c r="L1759" s="899"/>
      <c r="M1759" s="272"/>
      <c r="N1759" s="826" t="str">
        <f t="shared" si="123"/>
        <v/>
      </c>
      <c r="O1759" s="458"/>
      <c r="P1759" s="534"/>
      <c r="Q1759" s="479"/>
      <c r="R1759" s="584"/>
      <c r="S1759" s="585" t="str">
        <f t="shared" si="124"/>
        <v/>
      </c>
      <c r="T1759" s="586"/>
      <c r="U1759" s="587" t="str">
        <f t="shared" si="121"/>
        <v/>
      </c>
      <c r="V1759" s="648"/>
      <c r="W1759" s="746"/>
    </row>
    <row r="1760" spans="2:38" ht="13.5" customHeight="1" x14ac:dyDescent="0.25">
      <c r="B1760" s="401"/>
      <c r="D1760" s="416">
        <f t="shared" si="122"/>
        <v>1751</v>
      </c>
      <c r="E1760" s="534"/>
      <c r="F1760" s="534"/>
      <c r="G1760" s="534"/>
      <c r="H1760" s="479"/>
      <c r="I1760" s="479"/>
      <c r="J1760" s="479"/>
      <c r="K1760" s="474"/>
      <c r="L1760" s="899"/>
      <c r="M1760" s="272"/>
      <c r="N1760" s="826" t="str">
        <f t="shared" si="123"/>
        <v/>
      </c>
      <c r="O1760" s="458"/>
      <c r="P1760" s="903"/>
      <c r="Q1760" s="479"/>
      <c r="R1760" s="584"/>
      <c r="S1760" s="585" t="str">
        <f t="shared" si="124"/>
        <v/>
      </c>
      <c r="T1760" s="586"/>
      <c r="U1760" s="587" t="str">
        <f t="shared" si="121"/>
        <v/>
      </c>
      <c r="V1760" s="648"/>
      <c r="W1760" s="746"/>
    </row>
    <row r="1761" spans="2:23" ht="13.5" customHeight="1" x14ac:dyDescent="0.25">
      <c r="B1761" s="401"/>
      <c r="D1761" s="416">
        <f t="shared" si="122"/>
        <v>1752</v>
      </c>
      <c r="E1761" s="534"/>
      <c r="F1761" s="534"/>
      <c r="G1761" s="534"/>
      <c r="H1761" s="479"/>
      <c r="I1761" s="479"/>
      <c r="J1761" s="479"/>
      <c r="K1761" s="474"/>
      <c r="L1761" s="899"/>
      <c r="M1761" s="272"/>
      <c r="N1761" s="826" t="str">
        <f t="shared" si="123"/>
        <v/>
      </c>
      <c r="O1761" s="458"/>
      <c r="P1761" s="534"/>
      <c r="Q1761" s="479"/>
      <c r="R1761" s="584"/>
      <c r="S1761" s="585" t="str">
        <f t="shared" si="124"/>
        <v/>
      </c>
      <c r="T1761" s="586"/>
      <c r="U1761" s="587" t="str">
        <f t="shared" si="121"/>
        <v/>
      </c>
      <c r="V1761" s="648"/>
      <c r="W1761" s="746"/>
    </row>
    <row r="1762" spans="2:23" ht="13.5" customHeight="1" x14ac:dyDescent="0.25">
      <c r="B1762" s="401"/>
      <c r="D1762" s="416">
        <f t="shared" si="122"/>
        <v>1753</v>
      </c>
      <c r="E1762" s="534"/>
      <c r="F1762" s="534"/>
      <c r="G1762" s="534"/>
      <c r="H1762" s="479"/>
      <c r="I1762" s="479"/>
      <c r="J1762" s="479"/>
      <c r="K1762" s="474"/>
      <c r="L1762" s="899"/>
      <c r="M1762" s="272"/>
      <c r="N1762" s="826" t="str">
        <f t="shared" si="123"/>
        <v/>
      </c>
      <c r="O1762" s="458"/>
      <c r="P1762" s="534"/>
      <c r="Q1762" s="479"/>
      <c r="R1762" s="584"/>
      <c r="S1762" s="585" t="str">
        <f t="shared" si="124"/>
        <v/>
      </c>
      <c r="T1762" s="586"/>
      <c r="U1762" s="587" t="str">
        <f t="shared" ref="U1762:U1779" si="125">IF(T1762="",S1762,T1762)</f>
        <v/>
      </c>
      <c r="V1762" s="648"/>
      <c r="W1762" s="746"/>
    </row>
    <row r="1763" spans="2:23" ht="13.5" customHeight="1" x14ac:dyDescent="0.25">
      <c r="B1763" s="401"/>
      <c r="D1763" s="416">
        <f t="shared" si="122"/>
        <v>1754</v>
      </c>
      <c r="E1763" s="534"/>
      <c r="F1763" s="534"/>
      <c r="G1763" s="534"/>
      <c r="H1763" s="479"/>
      <c r="I1763" s="479"/>
      <c r="J1763" s="479"/>
      <c r="K1763" s="474"/>
      <c r="L1763" s="899"/>
      <c r="M1763" s="272"/>
      <c r="N1763" s="826" t="str">
        <f t="shared" si="123"/>
        <v/>
      </c>
      <c r="O1763" s="458"/>
      <c r="P1763" s="534"/>
      <c r="Q1763" s="479"/>
      <c r="R1763" s="584"/>
      <c r="S1763" s="585" t="str">
        <f t="shared" si="124"/>
        <v/>
      </c>
      <c r="T1763" s="586"/>
      <c r="U1763" s="587" t="str">
        <f t="shared" si="125"/>
        <v/>
      </c>
      <c r="V1763" s="648"/>
      <c r="W1763" s="746"/>
    </row>
    <row r="1764" spans="2:23" ht="13.5" customHeight="1" x14ac:dyDescent="0.25">
      <c r="B1764" s="401"/>
      <c r="D1764" s="416">
        <f t="shared" si="122"/>
        <v>1755</v>
      </c>
      <c r="E1764" s="534"/>
      <c r="F1764" s="534"/>
      <c r="G1764" s="534"/>
      <c r="H1764" s="479"/>
      <c r="I1764" s="479"/>
      <c r="J1764" s="479"/>
      <c r="K1764" s="474"/>
      <c r="L1764" s="899"/>
      <c r="M1764" s="272"/>
      <c r="N1764" s="826" t="str">
        <f t="shared" si="123"/>
        <v/>
      </c>
      <c r="O1764" s="458"/>
      <c r="P1764" s="534"/>
      <c r="Q1764" s="479"/>
      <c r="R1764" s="584"/>
      <c r="S1764" s="585" t="str">
        <f t="shared" si="124"/>
        <v/>
      </c>
      <c r="T1764" s="586"/>
      <c r="U1764" s="587" t="str">
        <f t="shared" si="125"/>
        <v/>
      </c>
      <c r="V1764" s="648"/>
      <c r="W1764" s="746"/>
    </row>
    <row r="1765" spans="2:23" ht="13.5" customHeight="1" x14ac:dyDescent="0.25">
      <c r="B1765" s="401"/>
      <c r="D1765" s="416">
        <f t="shared" si="122"/>
        <v>1756</v>
      </c>
      <c r="E1765" s="534"/>
      <c r="F1765" s="534"/>
      <c r="G1765" s="534"/>
      <c r="H1765" s="479"/>
      <c r="I1765" s="479"/>
      <c r="J1765" s="479"/>
      <c r="K1765" s="474"/>
      <c r="L1765" s="899"/>
      <c r="M1765" s="272"/>
      <c r="N1765" s="826" t="str">
        <f t="shared" si="123"/>
        <v/>
      </c>
      <c r="O1765" s="458"/>
      <c r="P1765" s="534"/>
      <c r="Q1765" s="479"/>
      <c r="R1765" s="584"/>
      <c r="S1765" s="585" t="str">
        <f t="shared" si="124"/>
        <v/>
      </c>
      <c r="T1765" s="586"/>
      <c r="U1765" s="587" t="str">
        <f t="shared" si="125"/>
        <v/>
      </c>
      <c r="V1765" s="648"/>
      <c r="W1765" s="746"/>
    </row>
    <row r="1766" spans="2:23" ht="13.5" customHeight="1" x14ac:dyDescent="0.25">
      <c r="B1766" s="401"/>
      <c r="D1766" s="416">
        <f t="shared" si="122"/>
        <v>1757</v>
      </c>
      <c r="E1766" s="534"/>
      <c r="F1766" s="534"/>
      <c r="G1766" s="534"/>
      <c r="H1766" s="479"/>
      <c r="I1766" s="479"/>
      <c r="J1766" s="479"/>
      <c r="K1766" s="474"/>
      <c r="L1766" s="899"/>
      <c r="M1766" s="272"/>
      <c r="N1766" s="826" t="str">
        <f t="shared" si="123"/>
        <v/>
      </c>
      <c r="O1766" s="458"/>
      <c r="P1766" s="534"/>
      <c r="Q1766" s="479"/>
      <c r="R1766" s="584"/>
      <c r="S1766" s="585" t="str">
        <f t="shared" si="124"/>
        <v/>
      </c>
      <c r="T1766" s="586"/>
      <c r="U1766" s="587" t="str">
        <f t="shared" si="125"/>
        <v/>
      </c>
      <c r="V1766" s="648"/>
      <c r="W1766" s="746"/>
    </row>
    <row r="1767" spans="2:23" ht="13.5" customHeight="1" x14ac:dyDescent="0.25">
      <c r="B1767" s="401"/>
      <c r="D1767" s="416">
        <f t="shared" si="122"/>
        <v>1758</v>
      </c>
      <c r="E1767" s="534"/>
      <c r="F1767" s="534"/>
      <c r="G1767" s="534"/>
      <c r="H1767" s="479"/>
      <c r="I1767" s="479"/>
      <c r="J1767" s="479"/>
      <c r="K1767" s="474"/>
      <c r="L1767" s="899"/>
      <c r="M1767" s="272"/>
      <c r="N1767" s="826" t="str">
        <f t="shared" si="123"/>
        <v/>
      </c>
      <c r="O1767" s="458"/>
      <c r="P1767" s="534"/>
      <c r="Q1767" s="479"/>
      <c r="R1767" s="584"/>
      <c r="S1767" s="585" t="str">
        <f t="shared" si="124"/>
        <v/>
      </c>
      <c r="T1767" s="586"/>
      <c r="U1767" s="587" t="str">
        <f t="shared" si="125"/>
        <v/>
      </c>
      <c r="V1767" s="648"/>
      <c r="W1767" s="746"/>
    </row>
    <row r="1768" spans="2:23" ht="13.5" customHeight="1" x14ac:dyDescent="0.25">
      <c r="B1768" s="401"/>
      <c r="D1768" s="416">
        <f t="shared" si="122"/>
        <v>1759</v>
      </c>
      <c r="E1768" s="534"/>
      <c r="F1768" s="534"/>
      <c r="G1768" s="534"/>
      <c r="H1768" s="479"/>
      <c r="I1768" s="479"/>
      <c r="J1768" s="479"/>
      <c r="K1768" s="474"/>
      <c r="L1768" s="899"/>
      <c r="M1768" s="272"/>
      <c r="N1768" s="826" t="str">
        <f t="shared" si="123"/>
        <v/>
      </c>
      <c r="O1768" s="458"/>
      <c r="P1768" s="534"/>
      <c r="Q1768" s="479"/>
      <c r="R1768" s="584"/>
      <c r="S1768" s="585" t="str">
        <f t="shared" si="124"/>
        <v/>
      </c>
      <c r="T1768" s="586"/>
      <c r="U1768" s="587" t="str">
        <f t="shared" si="125"/>
        <v/>
      </c>
      <c r="V1768" s="648"/>
      <c r="W1768" s="746"/>
    </row>
    <row r="1769" spans="2:23" ht="13.5" customHeight="1" x14ac:dyDescent="0.25">
      <c r="B1769" s="401"/>
      <c r="D1769" s="416">
        <f t="shared" si="122"/>
        <v>1760</v>
      </c>
      <c r="E1769" s="534"/>
      <c r="F1769" s="534"/>
      <c r="G1769" s="534"/>
      <c r="H1769" s="479"/>
      <c r="I1769" s="479"/>
      <c r="J1769" s="479"/>
      <c r="K1769" s="474"/>
      <c r="L1769" s="899"/>
      <c r="M1769" s="272"/>
      <c r="N1769" s="826" t="str">
        <f t="shared" si="123"/>
        <v/>
      </c>
      <c r="O1769" s="458"/>
      <c r="P1769" s="534"/>
      <c r="Q1769" s="479"/>
      <c r="R1769" s="584"/>
      <c r="S1769" s="585" t="str">
        <f t="shared" si="124"/>
        <v/>
      </c>
      <c r="T1769" s="586"/>
      <c r="U1769" s="587" t="str">
        <f t="shared" si="125"/>
        <v/>
      </c>
      <c r="V1769" s="648"/>
      <c r="W1769" s="746"/>
    </row>
    <row r="1770" spans="2:23" ht="13.5" customHeight="1" x14ac:dyDescent="0.25">
      <c r="B1770" s="401"/>
      <c r="D1770" s="416">
        <f t="shared" si="122"/>
        <v>1761</v>
      </c>
      <c r="E1770" s="534"/>
      <c r="F1770" s="534"/>
      <c r="G1770" s="534"/>
      <c r="H1770" s="479"/>
      <c r="I1770" s="479"/>
      <c r="J1770" s="479"/>
      <c r="K1770" s="474"/>
      <c r="L1770" s="899"/>
      <c r="M1770" s="272"/>
      <c r="N1770" s="826" t="str">
        <f t="shared" si="123"/>
        <v/>
      </c>
      <c r="O1770" s="458"/>
      <c r="P1770" s="534"/>
      <c r="Q1770" s="479"/>
      <c r="R1770" s="584"/>
      <c r="S1770" s="585" t="str">
        <f t="shared" si="124"/>
        <v/>
      </c>
      <c r="T1770" s="586"/>
      <c r="U1770" s="587" t="str">
        <f t="shared" si="125"/>
        <v/>
      </c>
      <c r="V1770" s="648"/>
      <c r="W1770" s="746"/>
    </row>
    <row r="1771" spans="2:23" ht="13.5" customHeight="1" x14ac:dyDescent="0.25">
      <c r="B1771" s="401"/>
      <c r="D1771" s="416">
        <f t="shared" si="122"/>
        <v>1762</v>
      </c>
      <c r="E1771" s="534"/>
      <c r="F1771" s="534"/>
      <c r="G1771" s="534"/>
      <c r="H1771" s="479"/>
      <c r="I1771" s="479"/>
      <c r="J1771" s="479"/>
      <c r="K1771" s="474"/>
      <c r="L1771" s="899"/>
      <c r="M1771" s="272"/>
      <c r="N1771" s="826" t="str">
        <f t="shared" si="123"/>
        <v/>
      </c>
      <c r="O1771" s="458"/>
      <c r="P1771" s="534"/>
      <c r="Q1771" s="479"/>
      <c r="R1771" s="584"/>
      <c r="S1771" s="585" t="str">
        <f t="shared" si="124"/>
        <v/>
      </c>
      <c r="T1771" s="586"/>
      <c r="U1771" s="587" t="str">
        <f t="shared" si="125"/>
        <v/>
      </c>
      <c r="V1771" s="648"/>
      <c r="W1771" s="746"/>
    </row>
    <row r="1772" spans="2:23" ht="13.5" customHeight="1" x14ac:dyDescent="0.25">
      <c r="B1772" s="401"/>
      <c r="D1772" s="416">
        <f t="shared" si="122"/>
        <v>1763</v>
      </c>
      <c r="E1772" s="534"/>
      <c r="F1772" s="534"/>
      <c r="G1772" s="534"/>
      <c r="H1772" s="479"/>
      <c r="I1772" s="479"/>
      <c r="J1772" s="479"/>
      <c r="K1772" s="474"/>
      <c r="L1772" s="899"/>
      <c r="M1772" s="272"/>
      <c r="N1772" s="826" t="str">
        <f t="shared" si="123"/>
        <v/>
      </c>
      <c r="O1772" s="458"/>
      <c r="P1772" s="534"/>
      <c r="Q1772" s="479"/>
      <c r="R1772" s="584"/>
      <c r="S1772" s="585" t="str">
        <f t="shared" si="124"/>
        <v/>
      </c>
      <c r="T1772" s="586"/>
      <c r="U1772" s="587" t="str">
        <f t="shared" si="125"/>
        <v/>
      </c>
      <c r="V1772" s="648"/>
      <c r="W1772" s="746"/>
    </row>
    <row r="1773" spans="2:23" ht="13.5" customHeight="1" x14ac:dyDescent="0.25">
      <c r="B1773" s="401"/>
      <c r="D1773" s="416">
        <f t="shared" si="122"/>
        <v>1764</v>
      </c>
      <c r="E1773" s="534"/>
      <c r="F1773" s="534"/>
      <c r="G1773" s="534"/>
      <c r="H1773" s="479"/>
      <c r="I1773" s="479"/>
      <c r="J1773" s="479"/>
      <c r="K1773" s="474"/>
      <c r="L1773" s="899"/>
      <c r="M1773" s="272"/>
      <c r="N1773" s="826" t="str">
        <f t="shared" si="123"/>
        <v/>
      </c>
      <c r="O1773" s="458"/>
      <c r="P1773" s="534"/>
      <c r="Q1773" s="479"/>
      <c r="R1773" s="584"/>
      <c r="S1773" s="585" t="str">
        <f t="shared" si="124"/>
        <v/>
      </c>
      <c r="T1773" s="586"/>
      <c r="U1773" s="587" t="str">
        <f t="shared" si="125"/>
        <v/>
      </c>
      <c r="V1773" s="648"/>
      <c r="W1773" s="746"/>
    </row>
    <row r="1774" spans="2:23" ht="13.5" customHeight="1" x14ac:dyDescent="0.25">
      <c r="B1774" s="401"/>
      <c r="D1774" s="416">
        <f t="shared" si="122"/>
        <v>1765</v>
      </c>
      <c r="E1774" s="534"/>
      <c r="F1774" s="534"/>
      <c r="G1774" s="534"/>
      <c r="H1774" s="479"/>
      <c r="I1774" s="479"/>
      <c r="J1774" s="479"/>
      <c r="K1774" s="474"/>
      <c r="L1774" s="899"/>
      <c r="M1774" s="272"/>
      <c r="N1774" s="826" t="str">
        <f t="shared" si="123"/>
        <v/>
      </c>
      <c r="O1774" s="458"/>
      <c r="P1774" s="534"/>
      <c r="Q1774" s="479"/>
      <c r="R1774" s="584"/>
      <c r="S1774" s="585" t="str">
        <f t="shared" si="124"/>
        <v/>
      </c>
      <c r="T1774" s="586"/>
      <c r="U1774" s="587" t="str">
        <f t="shared" si="125"/>
        <v/>
      </c>
      <c r="V1774" s="648"/>
      <c r="W1774" s="746"/>
    </row>
    <row r="1775" spans="2:23" ht="13.5" customHeight="1" x14ac:dyDescent="0.25">
      <c r="B1775" s="401"/>
      <c r="D1775" s="416">
        <f t="shared" si="122"/>
        <v>1766</v>
      </c>
      <c r="E1775" s="534"/>
      <c r="F1775" s="534"/>
      <c r="G1775" s="534"/>
      <c r="H1775" s="479"/>
      <c r="I1775" s="479"/>
      <c r="J1775" s="479"/>
      <c r="K1775" s="474"/>
      <c r="L1775" s="899"/>
      <c r="M1775" s="272"/>
      <c r="N1775" s="826" t="str">
        <f t="shared" si="123"/>
        <v/>
      </c>
      <c r="O1775" s="458"/>
      <c r="P1775" s="534"/>
      <c r="Q1775" s="479"/>
      <c r="R1775" s="584"/>
      <c r="S1775" s="585" t="str">
        <f t="shared" si="124"/>
        <v/>
      </c>
      <c r="T1775" s="586"/>
      <c r="U1775" s="587" t="str">
        <f t="shared" si="125"/>
        <v/>
      </c>
      <c r="V1775" s="648"/>
      <c r="W1775" s="746"/>
    </row>
    <row r="1776" spans="2:23" ht="13.5" customHeight="1" x14ac:dyDescent="0.25">
      <c r="B1776" s="401"/>
      <c r="D1776" s="416">
        <f t="shared" si="122"/>
        <v>1767</v>
      </c>
      <c r="E1776" s="534"/>
      <c r="F1776" s="534"/>
      <c r="G1776" s="534"/>
      <c r="H1776" s="479"/>
      <c r="I1776" s="479"/>
      <c r="J1776" s="479"/>
      <c r="K1776" s="474"/>
      <c r="L1776" s="899"/>
      <c r="M1776" s="272"/>
      <c r="N1776" s="826" t="str">
        <f t="shared" si="123"/>
        <v/>
      </c>
      <c r="O1776" s="458"/>
      <c r="P1776" s="534"/>
      <c r="Q1776" s="479"/>
      <c r="R1776" s="584"/>
      <c r="S1776" s="585" t="str">
        <f t="shared" si="124"/>
        <v/>
      </c>
      <c r="T1776" s="586"/>
      <c r="U1776" s="587" t="str">
        <f t="shared" si="125"/>
        <v/>
      </c>
      <c r="V1776" s="648"/>
      <c r="W1776" s="746"/>
    </row>
    <row r="1777" spans="2:38" ht="13.5" customHeight="1" x14ac:dyDescent="0.25">
      <c r="B1777" s="401"/>
      <c r="D1777" s="416">
        <f t="shared" si="122"/>
        <v>1768</v>
      </c>
      <c r="E1777" s="534"/>
      <c r="F1777" s="534"/>
      <c r="G1777" s="534"/>
      <c r="H1777" s="479"/>
      <c r="I1777" s="479"/>
      <c r="J1777" s="479"/>
      <c r="K1777" s="474"/>
      <c r="L1777" s="899"/>
      <c r="M1777" s="272"/>
      <c r="N1777" s="826" t="str">
        <f t="shared" si="123"/>
        <v/>
      </c>
      <c r="O1777" s="458"/>
      <c r="P1777" s="534"/>
      <c r="Q1777" s="479"/>
      <c r="R1777" s="584"/>
      <c r="S1777" s="585" t="str">
        <f t="shared" si="124"/>
        <v/>
      </c>
      <c r="T1777" s="586"/>
      <c r="U1777" s="587" t="str">
        <f t="shared" si="125"/>
        <v/>
      </c>
      <c r="V1777" s="648"/>
      <c r="W1777" s="746"/>
    </row>
    <row r="1778" spans="2:38" ht="13.5" customHeight="1" x14ac:dyDescent="0.25">
      <c r="B1778" s="401"/>
      <c r="D1778" s="416">
        <f t="shared" si="122"/>
        <v>1769</v>
      </c>
      <c r="E1778" s="534"/>
      <c r="F1778" s="534"/>
      <c r="G1778" s="534"/>
      <c r="H1778" s="479"/>
      <c r="I1778" s="479"/>
      <c r="J1778" s="479"/>
      <c r="K1778" s="474"/>
      <c r="L1778" s="899"/>
      <c r="M1778" s="272"/>
      <c r="N1778" s="826" t="str">
        <f t="shared" si="123"/>
        <v/>
      </c>
      <c r="O1778" s="458"/>
      <c r="P1778" s="534"/>
      <c r="Q1778" s="479"/>
      <c r="R1778" s="584"/>
      <c r="S1778" s="585" t="str">
        <f t="shared" si="124"/>
        <v/>
      </c>
      <c r="T1778" s="586"/>
      <c r="U1778" s="587" t="str">
        <f t="shared" si="125"/>
        <v/>
      </c>
      <c r="V1778" s="648"/>
      <c r="W1778" s="746"/>
    </row>
    <row r="1779" spans="2:38" ht="13.5" customHeight="1" x14ac:dyDescent="0.25">
      <c r="B1779" s="401"/>
      <c r="D1779" s="416">
        <f t="shared" si="122"/>
        <v>1770</v>
      </c>
      <c r="E1779" s="534"/>
      <c r="F1779" s="534"/>
      <c r="G1779" s="534"/>
      <c r="H1779" s="479"/>
      <c r="I1779" s="479"/>
      <c r="J1779" s="479"/>
      <c r="K1779" s="474"/>
      <c r="L1779" s="899"/>
      <c r="M1779" s="272"/>
      <c r="N1779" s="826" t="str">
        <f t="shared" si="123"/>
        <v/>
      </c>
      <c r="O1779" s="458"/>
      <c r="P1779" s="534"/>
      <c r="Q1779" s="479"/>
      <c r="R1779" s="584"/>
      <c r="S1779" s="585" t="str">
        <f t="shared" si="124"/>
        <v/>
      </c>
      <c r="T1779" s="586"/>
      <c r="U1779" s="587" t="str">
        <f t="shared" si="125"/>
        <v/>
      </c>
      <c r="V1779" s="648"/>
      <c r="W1779" s="746"/>
    </row>
    <row r="1780" spans="2:38" ht="13.5" customHeight="1" x14ac:dyDescent="0.25">
      <c r="B1780" s="401"/>
      <c r="D1780" s="416">
        <f t="shared" si="122"/>
        <v>1771</v>
      </c>
      <c r="E1780" s="534"/>
      <c r="F1780" s="534"/>
      <c r="G1780" s="534"/>
      <c r="H1780" s="479"/>
      <c r="I1780" s="479"/>
      <c r="J1780" s="479"/>
      <c r="K1780" s="474"/>
      <c r="L1780" s="899"/>
      <c r="M1780" s="272"/>
      <c r="N1780" s="826" t="str">
        <f t="shared" si="123"/>
        <v/>
      </c>
      <c r="O1780" s="458"/>
      <c r="P1780" s="534"/>
      <c r="Q1780" s="479"/>
      <c r="R1780" s="584"/>
      <c r="S1780" s="585" t="str">
        <f t="shared" ref="S1780:S1811" si="126">IF(OR(M1780="",K1780=""),"",J1780*K1780/1000000*Q1780*R1780)</f>
        <v/>
      </c>
      <c r="T1780" s="586"/>
      <c r="U1780" s="587" t="str">
        <f t="shared" ref="U1780:U2034" si="127">IF(T1780="",S1780,T1780)</f>
        <v/>
      </c>
      <c r="V1780" s="648"/>
      <c r="W1780" s="746"/>
      <c r="AL1780" s="562"/>
    </row>
    <row r="1781" spans="2:38" ht="13.5" customHeight="1" x14ac:dyDescent="0.25">
      <c r="B1781" s="401"/>
      <c r="D1781" s="416">
        <f t="shared" ref="D1781:D1809" si="128">D1780+1</f>
        <v>1772</v>
      </c>
      <c r="E1781" s="534"/>
      <c r="F1781" s="534"/>
      <c r="G1781" s="534"/>
      <c r="H1781" s="479"/>
      <c r="I1781" s="479"/>
      <c r="J1781" s="479"/>
      <c r="K1781" s="474"/>
      <c r="L1781" s="899"/>
      <c r="M1781" s="272"/>
      <c r="N1781" s="826" t="str">
        <f t="shared" si="123"/>
        <v/>
      </c>
      <c r="O1781" s="458"/>
      <c r="P1781" s="534"/>
      <c r="Q1781" s="479"/>
      <c r="R1781" s="584"/>
      <c r="S1781" s="585" t="str">
        <f t="shared" si="126"/>
        <v/>
      </c>
      <c r="T1781" s="586"/>
      <c r="U1781" s="587" t="str">
        <f t="shared" si="127"/>
        <v/>
      </c>
      <c r="V1781" s="648"/>
      <c r="W1781" s="746"/>
    </row>
    <row r="1782" spans="2:38" ht="13.5" customHeight="1" x14ac:dyDescent="0.25">
      <c r="B1782" s="401"/>
      <c r="D1782" s="416">
        <f t="shared" si="128"/>
        <v>1773</v>
      </c>
      <c r="E1782" s="534"/>
      <c r="F1782" s="534"/>
      <c r="G1782" s="534"/>
      <c r="H1782" s="479"/>
      <c r="I1782" s="479"/>
      <c r="J1782" s="479"/>
      <c r="K1782" s="474"/>
      <c r="L1782" s="899"/>
      <c r="M1782" s="272"/>
      <c r="N1782" s="826" t="str">
        <f t="shared" si="123"/>
        <v/>
      </c>
      <c r="O1782" s="458"/>
      <c r="P1782" s="534"/>
      <c r="Q1782" s="479"/>
      <c r="R1782" s="584"/>
      <c r="S1782" s="585" t="str">
        <f t="shared" si="126"/>
        <v/>
      </c>
      <c r="T1782" s="586"/>
      <c r="U1782" s="587" t="str">
        <f t="shared" si="127"/>
        <v/>
      </c>
      <c r="V1782" s="648"/>
      <c r="W1782" s="746"/>
    </row>
    <row r="1783" spans="2:38" ht="13.5" customHeight="1" x14ac:dyDescent="0.25">
      <c r="B1783" s="401"/>
      <c r="D1783" s="416">
        <f t="shared" si="128"/>
        <v>1774</v>
      </c>
      <c r="E1783" s="534"/>
      <c r="F1783" s="534"/>
      <c r="G1783" s="534"/>
      <c r="H1783" s="479"/>
      <c r="I1783" s="479"/>
      <c r="J1783" s="479"/>
      <c r="K1783" s="474"/>
      <c r="L1783" s="899"/>
      <c r="M1783" s="272"/>
      <c r="N1783" s="826" t="str">
        <f t="shared" si="123"/>
        <v/>
      </c>
      <c r="O1783" s="458"/>
      <c r="P1783" s="534"/>
      <c r="Q1783" s="479"/>
      <c r="R1783" s="584"/>
      <c r="S1783" s="585" t="str">
        <f t="shared" si="126"/>
        <v/>
      </c>
      <c r="T1783" s="586"/>
      <c r="U1783" s="587" t="str">
        <f t="shared" si="127"/>
        <v/>
      </c>
      <c r="V1783" s="648"/>
      <c r="W1783" s="746"/>
    </row>
    <row r="1784" spans="2:38" ht="13.5" customHeight="1" x14ac:dyDescent="0.25">
      <c r="B1784" s="401"/>
      <c r="D1784" s="416">
        <f t="shared" si="128"/>
        <v>1775</v>
      </c>
      <c r="E1784" s="534"/>
      <c r="F1784" s="534"/>
      <c r="G1784" s="534"/>
      <c r="H1784" s="479"/>
      <c r="I1784" s="479"/>
      <c r="J1784" s="479"/>
      <c r="K1784" s="474"/>
      <c r="L1784" s="899"/>
      <c r="M1784" s="272"/>
      <c r="N1784" s="826" t="str">
        <f t="shared" si="123"/>
        <v/>
      </c>
      <c r="O1784" s="458"/>
      <c r="P1784" s="534"/>
      <c r="Q1784" s="479"/>
      <c r="R1784" s="584"/>
      <c r="S1784" s="585" t="str">
        <f t="shared" si="126"/>
        <v/>
      </c>
      <c r="T1784" s="586"/>
      <c r="U1784" s="587" t="str">
        <f t="shared" si="127"/>
        <v/>
      </c>
      <c r="V1784" s="648"/>
      <c r="W1784" s="746"/>
    </row>
    <row r="1785" spans="2:38" ht="13.5" customHeight="1" x14ac:dyDescent="0.25">
      <c r="B1785" s="401"/>
      <c r="D1785" s="416">
        <f t="shared" si="128"/>
        <v>1776</v>
      </c>
      <c r="E1785" s="534"/>
      <c r="F1785" s="534"/>
      <c r="G1785" s="534"/>
      <c r="H1785" s="479"/>
      <c r="I1785" s="479"/>
      <c r="J1785" s="479"/>
      <c r="K1785" s="474"/>
      <c r="L1785" s="899"/>
      <c r="M1785" s="272"/>
      <c r="N1785" s="826" t="str">
        <f t="shared" si="123"/>
        <v/>
      </c>
      <c r="O1785" s="458"/>
      <c r="P1785" s="534"/>
      <c r="Q1785" s="479"/>
      <c r="R1785" s="584"/>
      <c r="S1785" s="585" t="str">
        <f t="shared" si="126"/>
        <v/>
      </c>
      <c r="T1785" s="586"/>
      <c r="U1785" s="587" t="str">
        <f t="shared" si="127"/>
        <v/>
      </c>
      <c r="V1785" s="648"/>
      <c r="W1785" s="746"/>
    </row>
    <row r="1786" spans="2:38" ht="13.5" customHeight="1" x14ac:dyDescent="0.25">
      <c r="B1786" s="401"/>
      <c r="D1786" s="416">
        <f t="shared" si="128"/>
        <v>1777</v>
      </c>
      <c r="E1786" s="534"/>
      <c r="F1786" s="534"/>
      <c r="G1786" s="534"/>
      <c r="H1786" s="479"/>
      <c r="I1786" s="479"/>
      <c r="J1786" s="479"/>
      <c r="K1786" s="474"/>
      <c r="L1786" s="899"/>
      <c r="M1786" s="272"/>
      <c r="N1786" s="826" t="str">
        <f t="shared" si="123"/>
        <v/>
      </c>
      <c r="O1786" s="458"/>
      <c r="P1786" s="534"/>
      <c r="Q1786" s="479"/>
      <c r="R1786" s="584"/>
      <c r="S1786" s="585" t="str">
        <f t="shared" si="126"/>
        <v/>
      </c>
      <c r="T1786" s="586"/>
      <c r="U1786" s="587" t="str">
        <f t="shared" si="127"/>
        <v/>
      </c>
      <c r="V1786" s="648"/>
      <c r="W1786" s="746"/>
    </row>
    <row r="1787" spans="2:38" ht="13.5" customHeight="1" x14ac:dyDescent="0.25">
      <c r="B1787" s="401"/>
      <c r="D1787" s="416">
        <f t="shared" si="128"/>
        <v>1778</v>
      </c>
      <c r="E1787" s="534"/>
      <c r="F1787" s="534"/>
      <c r="G1787" s="534"/>
      <c r="H1787" s="479"/>
      <c r="I1787" s="479"/>
      <c r="J1787" s="479"/>
      <c r="K1787" s="474"/>
      <c r="L1787" s="899"/>
      <c r="M1787" s="272"/>
      <c r="N1787" s="826" t="str">
        <f t="shared" si="123"/>
        <v/>
      </c>
      <c r="O1787" s="458"/>
      <c r="P1787" s="534"/>
      <c r="Q1787" s="479"/>
      <c r="R1787" s="584"/>
      <c r="S1787" s="585" t="str">
        <f t="shared" si="126"/>
        <v/>
      </c>
      <c r="T1787" s="586"/>
      <c r="U1787" s="587" t="str">
        <f t="shared" si="127"/>
        <v/>
      </c>
      <c r="V1787" s="648"/>
      <c r="W1787" s="746"/>
    </row>
    <row r="1788" spans="2:38" ht="13.5" customHeight="1" x14ac:dyDescent="0.25">
      <c r="B1788" s="401"/>
      <c r="D1788" s="416">
        <f t="shared" si="128"/>
        <v>1779</v>
      </c>
      <c r="E1788" s="534"/>
      <c r="F1788" s="534"/>
      <c r="G1788" s="534"/>
      <c r="H1788" s="479"/>
      <c r="I1788" s="479"/>
      <c r="J1788" s="479"/>
      <c r="K1788" s="474"/>
      <c r="L1788" s="899"/>
      <c r="M1788" s="272"/>
      <c r="N1788" s="826" t="str">
        <f t="shared" si="123"/>
        <v/>
      </c>
      <c r="O1788" s="458"/>
      <c r="P1788" s="534"/>
      <c r="Q1788" s="479"/>
      <c r="R1788" s="584"/>
      <c r="S1788" s="585" t="str">
        <f t="shared" si="126"/>
        <v/>
      </c>
      <c r="T1788" s="586"/>
      <c r="U1788" s="587" t="str">
        <f t="shared" si="127"/>
        <v/>
      </c>
      <c r="V1788" s="648"/>
      <c r="W1788" s="746"/>
    </row>
    <row r="1789" spans="2:38" ht="13.5" customHeight="1" x14ac:dyDescent="0.25">
      <c r="B1789" s="401"/>
      <c r="D1789" s="416">
        <f t="shared" si="128"/>
        <v>1780</v>
      </c>
      <c r="E1789" s="534"/>
      <c r="F1789" s="534"/>
      <c r="G1789" s="534"/>
      <c r="H1789" s="479"/>
      <c r="I1789" s="479"/>
      <c r="J1789" s="479"/>
      <c r="K1789" s="474"/>
      <c r="L1789" s="899"/>
      <c r="M1789" s="272"/>
      <c r="N1789" s="826" t="str">
        <f t="shared" si="123"/>
        <v/>
      </c>
      <c r="O1789" s="458"/>
      <c r="P1789" s="534"/>
      <c r="Q1789" s="479"/>
      <c r="R1789" s="584"/>
      <c r="S1789" s="585" t="str">
        <f t="shared" si="126"/>
        <v/>
      </c>
      <c r="T1789" s="586"/>
      <c r="U1789" s="587" t="str">
        <f t="shared" si="127"/>
        <v/>
      </c>
      <c r="V1789" s="648"/>
      <c r="W1789" s="746"/>
    </row>
    <row r="1790" spans="2:38" ht="13.5" customHeight="1" x14ac:dyDescent="0.25">
      <c r="B1790" s="401"/>
      <c r="D1790" s="416">
        <f t="shared" si="128"/>
        <v>1781</v>
      </c>
      <c r="E1790" s="534"/>
      <c r="F1790" s="534"/>
      <c r="G1790" s="534"/>
      <c r="H1790" s="479"/>
      <c r="I1790" s="479"/>
      <c r="J1790" s="479"/>
      <c r="K1790" s="474"/>
      <c r="L1790" s="899"/>
      <c r="M1790" s="272"/>
      <c r="N1790" s="826" t="str">
        <f t="shared" si="123"/>
        <v/>
      </c>
      <c r="O1790" s="458"/>
      <c r="P1790" s="903"/>
      <c r="Q1790" s="479"/>
      <c r="R1790" s="584"/>
      <c r="S1790" s="585" t="str">
        <f t="shared" si="126"/>
        <v/>
      </c>
      <c r="T1790" s="586"/>
      <c r="U1790" s="587" t="str">
        <f t="shared" si="127"/>
        <v/>
      </c>
      <c r="V1790" s="648"/>
      <c r="W1790" s="746"/>
    </row>
    <row r="1791" spans="2:38" ht="13.5" customHeight="1" x14ac:dyDescent="0.25">
      <c r="B1791" s="401"/>
      <c r="D1791" s="416">
        <f t="shared" si="128"/>
        <v>1782</v>
      </c>
      <c r="E1791" s="534"/>
      <c r="F1791" s="534"/>
      <c r="G1791" s="534"/>
      <c r="H1791" s="479"/>
      <c r="I1791" s="479"/>
      <c r="J1791" s="479"/>
      <c r="K1791" s="474"/>
      <c r="L1791" s="899"/>
      <c r="M1791" s="272"/>
      <c r="N1791" s="826" t="str">
        <f t="shared" si="123"/>
        <v/>
      </c>
      <c r="O1791" s="458"/>
      <c r="P1791" s="534"/>
      <c r="Q1791" s="479"/>
      <c r="R1791" s="584"/>
      <c r="S1791" s="585" t="str">
        <f t="shared" si="126"/>
        <v/>
      </c>
      <c r="T1791" s="586"/>
      <c r="U1791" s="587" t="str">
        <f t="shared" si="127"/>
        <v/>
      </c>
      <c r="V1791" s="648"/>
      <c r="W1791" s="746"/>
    </row>
    <row r="1792" spans="2:38" ht="13.5" customHeight="1" x14ac:dyDescent="0.25">
      <c r="B1792" s="401"/>
      <c r="D1792" s="416">
        <f t="shared" si="128"/>
        <v>1783</v>
      </c>
      <c r="E1792" s="534"/>
      <c r="F1792" s="534"/>
      <c r="G1792" s="534"/>
      <c r="H1792" s="479"/>
      <c r="I1792" s="479"/>
      <c r="J1792" s="479"/>
      <c r="K1792" s="474"/>
      <c r="L1792" s="899"/>
      <c r="M1792" s="272"/>
      <c r="N1792" s="826" t="str">
        <f t="shared" si="123"/>
        <v/>
      </c>
      <c r="O1792" s="458"/>
      <c r="P1792" s="534"/>
      <c r="Q1792" s="479"/>
      <c r="R1792" s="584"/>
      <c r="S1792" s="585" t="str">
        <f t="shared" si="126"/>
        <v/>
      </c>
      <c r="T1792" s="586"/>
      <c r="U1792" s="587" t="str">
        <f t="shared" si="127"/>
        <v/>
      </c>
      <c r="V1792" s="648"/>
      <c r="W1792" s="746"/>
    </row>
    <row r="1793" spans="2:23" ht="13.5" customHeight="1" x14ac:dyDescent="0.25">
      <c r="B1793" s="401"/>
      <c r="D1793" s="416">
        <f t="shared" si="128"/>
        <v>1784</v>
      </c>
      <c r="E1793" s="534"/>
      <c r="F1793" s="534"/>
      <c r="G1793" s="534"/>
      <c r="H1793" s="479"/>
      <c r="I1793" s="479"/>
      <c r="J1793" s="479"/>
      <c r="K1793" s="474"/>
      <c r="L1793" s="899"/>
      <c r="M1793" s="272"/>
      <c r="N1793" s="826" t="str">
        <f t="shared" si="123"/>
        <v/>
      </c>
      <c r="O1793" s="458"/>
      <c r="P1793" s="534"/>
      <c r="Q1793" s="479"/>
      <c r="R1793" s="584"/>
      <c r="S1793" s="585" t="str">
        <f t="shared" si="126"/>
        <v/>
      </c>
      <c r="T1793" s="586"/>
      <c r="U1793" s="587" t="str">
        <f t="shared" si="127"/>
        <v/>
      </c>
      <c r="V1793" s="648"/>
      <c r="W1793" s="746"/>
    </row>
    <row r="1794" spans="2:23" ht="13.5" customHeight="1" x14ac:dyDescent="0.25">
      <c r="B1794" s="401"/>
      <c r="D1794" s="416">
        <f t="shared" si="128"/>
        <v>1785</v>
      </c>
      <c r="E1794" s="534"/>
      <c r="F1794" s="534"/>
      <c r="G1794" s="534"/>
      <c r="H1794" s="479"/>
      <c r="I1794" s="479"/>
      <c r="J1794" s="479"/>
      <c r="K1794" s="474"/>
      <c r="L1794" s="899"/>
      <c r="M1794" s="272"/>
      <c r="N1794" s="826" t="str">
        <f t="shared" si="123"/>
        <v/>
      </c>
      <c r="O1794" s="458"/>
      <c r="P1794" s="534"/>
      <c r="Q1794" s="479"/>
      <c r="R1794" s="584"/>
      <c r="S1794" s="585" t="str">
        <f t="shared" si="126"/>
        <v/>
      </c>
      <c r="T1794" s="586"/>
      <c r="U1794" s="587" t="str">
        <f t="shared" si="127"/>
        <v/>
      </c>
      <c r="V1794" s="648"/>
      <c r="W1794" s="746"/>
    </row>
    <row r="1795" spans="2:23" ht="13.5" customHeight="1" x14ac:dyDescent="0.25">
      <c r="B1795" s="401"/>
      <c r="D1795" s="416">
        <f t="shared" si="128"/>
        <v>1786</v>
      </c>
      <c r="E1795" s="534"/>
      <c r="F1795" s="534"/>
      <c r="G1795" s="534"/>
      <c r="H1795" s="479"/>
      <c r="I1795" s="479"/>
      <c r="J1795" s="479"/>
      <c r="K1795" s="474"/>
      <c r="L1795" s="899"/>
      <c r="M1795" s="272"/>
      <c r="N1795" s="826" t="str">
        <f t="shared" si="123"/>
        <v/>
      </c>
      <c r="O1795" s="458"/>
      <c r="P1795" s="534"/>
      <c r="Q1795" s="479"/>
      <c r="R1795" s="584"/>
      <c r="S1795" s="585" t="str">
        <f t="shared" si="126"/>
        <v/>
      </c>
      <c r="T1795" s="586"/>
      <c r="U1795" s="587" t="str">
        <f t="shared" si="127"/>
        <v/>
      </c>
      <c r="V1795" s="648"/>
      <c r="W1795" s="746"/>
    </row>
    <row r="1796" spans="2:23" ht="13.5" customHeight="1" x14ac:dyDescent="0.25">
      <c r="B1796" s="401"/>
      <c r="D1796" s="416">
        <f t="shared" si="128"/>
        <v>1787</v>
      </c>
      <c r="E1796" s="534"/>
      <c r="F1796" s="534"/>
      <c r="G1796" s="534"/>
      <c r="H1796" s="479"/>
      <c r="I1796" s="479"/>
      <c r="J1796" s="479"/>
      <c r="K1796" s="474"/>
      <c r="L1796" s="899"/>
      <c r="M1796" s="272"/>
      <c r="N1796" s="826" t="str">
        <f t="shared" si="123"/>
        <v/>
      </c>
      <c r="O1796" s="458"/>
      <c r="P1796" s="534"/>
      <c r="Q1796" s="479"/>
      <c r="R1796" s="584"/>
      <c r="S1796" s="585" t="str">
        <f t="shared" si="126"/>
        <v/>
      </c>
      <c r="T1796" s="586"/>
      <c r="U1796" s="587" t="str">
        <f t="shared" si="127"/>
        <v/>
      </c>
      <c r="V1796" s="648"/>
      <c r="W1796" s="746"/>
    </row>
    <row r="1797" spans="2:23" ht="13.5" customHeight="1" x14ac:dyDescent="0.25">
      <c r="B1797" s="401"/>
      <c r="D1797" s="416">
        <f t="shared" si="128"/>
        <v>1788</v>
      </c>
      <c r="E1797" s="534"/>
      <c r="F1797" s="534"/>
      <c r="G1797" s="534"/>
      <c r="H1797" s="479"/>
      <c r="I1797" s="479"/>
      <c r="J1797" s="479"/>
      <c r="K1797" s="474"/>
      <c r="L1797" s="899"/>
      <c r="M1797" s="272"/>
      <c r="N1797" s="826" t="str">
        <f t="shared" si="123"/>
        <v/>
      </c>
      <c r="O1797" s="458"/>
      <c r="P1797" s="534"/>
      <c r="Q1797" s="479"/>
      <c r="R1797" s="584"/>
      <c r="S1797" s="585" t="str">
        <f t="shared" si="126"/>
        <v/>
      </c>
      <c r="T1797" s="586"/>
      <c r="U1797" s="587" t="str">
        <f t="shared" si="127"/>
        <v/>
      </c>
      <c r="V1797" s="648"/>
      <c r="W1797" s="746"/>
    </row>
    <row r="1798" spans="2:23" ht="13.5" customHeight="1" x14ac:dyDescent="0.25">
      <c r="B1798" s="401"/>
      <c r="D1798" s="416">
        <f t="shared" si="128"/>
        <v>1789</v>
      </c>
      <c r="E1798" s="534"/>
      <c r="F1798" s="534"/>
      <c r="G1798" s="534"/>
      <c r="H1798" s="479"/>
      <c r="I1798" s="479"/>
      <c r="J1798" s="479"/>
      <c r="K1798" s="474"/>
      <c r="L1798" s="899"/>
      <c r="M1798" s="272"/>
      <c r="N1798" s="826" t="str">
        <f t="shared" si="123"/>
        <v/>
      </c>
      <c r="O1798" s="458"/>
      <c r="P1798" s="534"/>
      <c r="Q1798" s="479"/>
      <c r="R1798" s="584"/>
      <c r="S1798" s="585" t="str">
        <f t="shared" si="126"/>
        <v/>
      </c>
      <c r="T1798" s="586"/>
      <c r="U1798" s="587" t="str">
        <f t="shared" si="127"/>
        <v/>
      </c>
      <c r="V1798" s="648"/>
      <c r="W1798" s="746"/>
    </row>
    <row r="1799" spans="2:23" ht="13.5" customHeight="1" x14ac:dyDescent="0.25">
      <c r="B1799" s="401"/>
      <c r="D1799" s="416">
        <f t="shared" si="128"/>
        <v>1790</v>
      </c>
      <c r="E1799" s="534"/>
      <c r="F1799" s="534"/>
      <c r="G1799" s="534"/>
      <c r="H1799" s="479"/>
      <c r="I1799" s="479"/>
      <c r="J1799" s="479"/>
      <c r="K1799" s="474"/>
      <c r="L1799" s="899"/>
      <c r="M1799" s="272"/>
      <c r="N1799" s="826" t="str">
        <f t="shared" si="123"/>
        <v/>
      </c>
      <c r="O1799" s="458"/>
      <c r="P1799" s="534"/>
      <c r="Q1799" s="479"/>
      <c r="R1799" s="584"/>
      <c r="S1799" s="585" t="str">
        <f t="shared" si="126"/>
        <v/>
      </c>
      <c r="T1799" s="586"/>
      <c r="U1799" s="587" t="str">
        <f t="shared" si="127"/>
        <v/>
      </c>
      <c r="V1799" s="648"/>
      <c r="W1799" s="746"/>
    </row>
    <row r="1800" spans="2:23" ht="13.5" customHeight="1" x14ac:dyDescent="0.25">
      <c r="B1800" s="401"/>
      <c r="D1800" s="416">
        <f t="shared" si="128"/>
        <v>1791</v>
      </c>
      <c r="E1800" s="534"/>
      <c r="F1800" s="534"/>
      <c r="G1800" s="534"/>
      <c r="H1800" s="479"/>
      <c r="I1800" s="479"/>
      <c r="J1800" s="479"/>
      <c r="K1800" s="474"/>
      <c r="L1800" s="899"/>
      <c r="M1800" s="272"/>
      <c r="N1800" s="826" t="str">
        <f t="shared" si="123"/>
        <v/>
      </c>
      <c r="O1800" s="458"/>
      <c r="P1800" s="534"/>
      <c r="Q1800" s="479"/>
      <c r="R1800" s="584"/>
      <c r="S1800" s="585" t="str">
        <f t="shared" si="126"/>
        <v/>
      </c>
      <c r="T1800" s="586"/>
      <c r="U1800" s="587" t="str">
        <f t="shared" si="127"/>
        <v/>
      </c>
      <c r="V1800" s="648"/>
      <c r="W1800" s="746"/>
    </row>
    <row r="1801" spans="2:23" ht="13.5" customHeight="1" x14ac:dyDescent="0.25">
      <c r="B1801" s="401"/>
      <c r="D1801" s="416">
        <f t="shared" si="128"/>
        <v>1792</v>
      </c>
      <c r="E1801" s="534"/>
      <c r="F1801" s="534"/>
      <c r="G1801" s="534"/>
      <c r="H1801" s="479"/>
      <c r="I1801" s="479"/>
      <c r="J1801" s="479"/>
      <c r="K1801" s="474"/>
      <c r="L1801" s="899"/>
      <c r="M1801" s="272"/>
      <c r="N1801" s="826" t="str">
        <f t="shared" si="123"/>
        <v/>
      </c>
      <c r="O1801" s="458"/>
      <c r="P1801" s="534"/>
      <c r="Q1801" s="479"/>
      <c r="R1801" s="584"/>
      <c r="S1801" s="585" t="str">
        <f t="shared" si="126"/>
        <v/>
      </c>
      <c r="T1801" s="586"/>
      <c r="U1801" s="587" t="str">
        <f t="shared" si="127"/>
        <v/>
      </c>
      <c r="V1801" s="648"/>
      <c r="W1801" s="746"/>
    </row>
    <row r="1802" spans="2:23" ht="13.5" customHeight="1" x14ac:dyDescent="0.25">
      <c r="B1802" s="401"/>
      <c r="D1802" s="416">
        <f t="shared" si="128"/>
        <v>1793</v>
      </c>
      <c r="E1802" s="534"/>
      <c r="F1802" s="534"/>
      <c r="G1802" s="534"/>
      <c r="H1802" s="479"/>
      <c r="I1802" s="479"/>
      <c r="J1802" s="479"/>
      <c r="K1802" s="474"/>
      <c r="L1802" s="899"/>
      <c r="M1802" s="272"/>
      <c r="N1802" s="826" t="str">
        <f t="shared" si="123"/>
        <v/>
      </c>
      <c r="O1802" s="458"/>
      <c r="P1802" s="534"/>
      <c r="Q1802" s="479"/>
      <c r="R1802" s="584"/>
      <c r="S1802" s="585" t="str">
        <f t="shared" si="126"/>
        <v/>
      </c>
      <c r="T1802" s="586"/>
      <c r="U1802" s="587" t="str">
        <f t="shared" si="127"/>
        <v/>
      </c>
      <c r="V1802" s="648"/>
      <c r="W1802" s="746"/>
    </row>
    <row r="1803" spans="2:23" ht="13.5" customHeight="1" x14ac:dyDescent="0.25">
      <c r="B1803" s="401"/>
      <c r="D1803" s="416">
        <f t="shared" si="128"/>
        <v>1794</v>
      </c>
      <c r="E1803" s="534"/>
      <c r="F1803" s="534"/>
      <c r="G1803" s="534"/>
      <c r="H1803" s="479"/>
      <c r="I1803" s="479"/>
      <c r="J1803" s="479"/>
      <c r="K1803" s="474"/>
      <c r="L1803" s="899"/>
      <c r="M1803" s="272"/>
      <c r="N1803" s="826" t="str">
        <f t="shared" ref="N1803:N1866" si="129">IF(M1803="","",IF(HLOOKUP(M1803,$AA$4:$AO$6,$Z$6+1,FALSE)&lt;0.8,0,HLOOKUP(M1803,$AA$4:$AO$6,$Z$6+1,FALSE)))</f>
        <v/>
      </c>
      <c r="O1803" s="458"/>
      <c r="P1803" s="534"/>
      <c r="Q1803" s="479"/>
      <c r="R1803" s="584"/>
      <c r="S1803" s="585" t="str">
        <f t="shared" si="126"/>
        <v/>
      </c>
      <c r="T1803" s="586"/>
      <c r="U1803" s="587" t="str">
        <f t="shared" si="127"/>
        <v/>
      </c>
      <c r="V1803" s="648"/>
      <c r="W1803" s="746"/>
    </row>
    <row r="1804" spans="2:23" ht="13.5" customHeight="1" x14ac:dyDescent="0.25">
      <c r="B1804" s="401"/>
      <c r="D1804" s="416">
        <f t="shared" si="128"/>
        <v>1795</v>
      </c>
      <c r="E1804" s="534"/>
      <c r="F1804" s="534"/>
      <c r="G1804" s="534"/>
      <c r="H1804" s="479"/>
      <c r="I1804" s="479"/>
      <c r="J1804" s="479"/>
      <c r="K1804" s="474"/>
      <c r="L1804" s="899"/>
      <c r="M1804" s="272"/>
      <c r="N1804" s="826" t="str">
        <f t="shared" si="129"/>
        <v/>
      </c>
      <c r="O1804" s="458"/>
      <c r="P1804" s="534"/>
      <c r="Q1804" s="479"/>
      <c r="R1804" s="584"/>
      <c r="S1804" s="585" t="str">
        <f t="shared" si="126"/>
        <v/>
      </c>
      <c r="T1804" s="586"/>
      <c r="U1804" s="587" t="str">
        <f t="shared" si="127"/>
        <v/>
      </c>
      <c r="V1804" s="648"/>
      <c r="W1804" s="746"/>
    </row>
    <row r="1805" spans="2:23" ht="13.5" customHeight="1" x14ac:dyDescent="0.25">
      <c r="B1805" s="401"/>
      <c r="D1805" s="416">
        <f t="shared" si="128"/>
        <v>1796</v>
      </c>
      <c r="E1805" s="534"/>
      <c r="F1805" s="534"/>
      <c r="G1805" s="534"/>
      <c r="H1805" s="479"/>
      <c r="I1805" s="479"/>
      <c r="J1805" s="479"/>
      <c r="K1805" s="474"/>
      <c r="L1805" s="899"/>
      <c r="M1805" s="272"/>
      <c r="N1805" s="826" t="str">
        <f t="shared" si="129"/>
        <v/>
      </c>
      <c r="O1805" s="458"/>
      <c r="P1805" s="534"/>
      <c r="Q1805" s="479"/>
      <c r="R1805" s="584"/>
      <c r="S1805" s="585" t="str">
        <f t="shared" si="126"/>
        <v/>
      </c>
      <c r="T1805" s="586"/>
      <c r="U1805" s="587" t="str">
        <f t="shared" si="127"/>
        <v/>
      </c>
      <c r="V1805" s="648"/>
      <c r="W1805" s="746"/>
    </row>
    <row r="1806" spans="2:23" ht="13.5" customHeight="1" x14ac:dyDescent="0.25">
      <c r="B1806" s="401"/>
      <c r="D1806" s="416">
        <f t="shared" si="128"/>
        <v>1797</v>
      </c>
      <c r="E1806" s="534"/>
      <c r="F1806" s="534"/>
      <c r="G1806" s="534"/>
      <c r="H1806" s="479"/>
      <c r="I1806" s="479"/>
      <c r="J1806" s="479"/>
      <c r="K1806" s="474"/>
      <c r="L1806" s="899"/>
      <c r="M1806" s="272"/>
      <c r="N1806" s="826" t="str">
        <f t="shared" si="129"/>
        <v/>
      </c>
      <c r="O1806" s="458"/>
      <c r="P1806" s="534"/>
      <c r="Q1806" s="479"/>
      <c r="R1806" s="584"/>
      <c r="S1806" s="585" t="str">
        <f t="shared" si="126"/>
        <v/>
      </c>
      <c r="T1806" s="586"/>
      <c r="U1806" s="587" t="str">
        <f t="shared" si="127"/>
        <v/>
      </c>
      <c r="V1806" s="648"/>
      <c r="W1806" s="746"/>
    </row>
    <row r="1807" spans="2:23" ht="13.5" customHeight="1" x14ac:dyDescent="0.25">
      <c r="B1807" s="401"/>
      <c r="D1807" s="416">
        <f t="shared" si="128"/>
        <v>1798</v>
      </c>
      <c r="E1807" s="534"/>
      <c r="F1807" s="534"/>
      <c r="G1807" s="534"/>
      <c r="H1807" s="479"/>
      <c r="I1807" s="479"/>
      <c r="J1807" s="479"/>
      <c r="K1807" s="474"/>
      <c r="L1807" s="899"/>
      <c r="M1807" s="272"/>
      <c r="N1807" s="826" t="str">
        <f t="shared" si="129"/>
        <v/>
      </c>
      <c r="O1807" s="458"/>
      <c r="P1807" s="534"/>
      <c r="Q1807" s="479"/>
      <c r="R1807" s="584"/>
      <c r="S1807" s="585" t="str">
        <f t="shared" si="126"/>
        <v/>
      </c>
      <c r="T1807" s="586"/>
      <c r="U1807" s="587" t="str">
        <f t="shared" si="127"/>
        <v/>
      </c>
      <c r="V1807" s="648"/>
      <c r="W1807" s="746"/>
    </row>
    <row r="1808" spans="2:23" ht="13.5" customHeight="1" x14ac:dyDescent="0.25">
      <c r="B1808" s="401"/>
      <c r="D1808" s="416">
        <f t="shared" si="128"/>
        <v>1799</v>
      </c>
      <c r="E1808" s="534"/>
      <c r="F1808" s="534"/>
      <c r="G1808" s="534"/>
      <c r="H1808" s="479"/>
      <c r="I1808" s="479"/>
      <c r="J1808" s="479"/>
      <c r="K1808" s="474"/>
      <c r="L1808" s="899"/>
      <c r="M1808" s="272"/>
      <c r="N1808" s="826" t="str">
        <f t="shared" si="129"/>
        <v/>
      </c>
      <c r="O1808" s="458"/>
      <c r="P1808" s="534"/>
      <c r="Q1808" s="479"/>
      <c r="R1808" s="584"/>
      <c r="S1808" s="585" t="str">
        <f t="shared" si="126"/>
        <v/>
      </c>
      <c r="T1808" s="586"/>
      <c r="U1808" s="587" t="str">
        <f t="shared" si="127"/>
        <v/>
      </c>
      <c r="V1808" s="648"/>
      <c r="W1808" s="746"/>
    </row>
    <row r="1809" spans="2:38" ht="13.5" customHeight="1" x14ac:dyDescent="0.25">
      <c r="B1809" s="401"/>
      <c r="D1809" s="416">
        <f t="shared" si="128"/>
        <v>1800</v>
      </c>
      <c r="E1809" s="534"/>
      <c r="F1809" s="534"/>
      <c r="G1809" s="534"/>
      <c r="H1809" s="479"/>
      <c r="I1809" s="479"/>
      <c r="J1809" s="479"/>
      <c r="K1809" s="474"/>
      <c r="L1809" s="899"/>
      <c r="M1809" s="272"/>
      <c r="N1809" s="826" t="str">
        <f t="shared" si="129"/>
        <v/>
      </c>
      <c r="O1809" s="458"/>
      <c r="P1809" s="534"/>
      <c r="Q1809" s="479"/>
      <c r="R1809" s="584"/>
      <c r="S1809" s="585" t="str">
        <f t="shared" si="126"/>
        <v/>
      </c>
      <c r="T1809" s="586"/>
      <c r="U1809" s="587" t="str">
        <f t="shared" si="127"/>
        <v/>
      </c>
      <c r="V1809" s="648"/>
      <c r="W1809" s="746"/>
    </row>
    <row r="1810" spans="2:38" ht="13.5" customHeight="1" x14ac:dyDescent="0.25">
      <c r="B1810" s="401"/>
      <c r="D1810" s="416">
        <f>D1809+1</f>
        <v>1801</v>
      </c>
      <c r="E1810" s="534"/>
      <c r="F1810" s="534"/>
      <c r="G1810" s="534"/>
      <c r="H1810" s="479"/>
      <c r="I1810" s="479"/>
      <c r="J1810" s="479"/>
      <c r="K1810" s="474"/>
      <c r="L1810" s="899"/>
      <c r="M1810" s="272"/>
      <c r="N1810" s="826" t="str">
        <f t="shared" si="129"/>
        <v/>
      </c>
      <c r="O1810" s="458"/>
      <c r="P1810" s="534"/>
      <c r="Q1810" s="479"/>
      <c r="R1810" s="584"/>
      <c r="S1810" s="585" t="str">
        <f t="shared" si="126"/>
        <v/>
      </c>
      <c r="T1810" s="586"/>
      <c r="U1810" s="587" t="str">
        <f t="shared" si="127"/>
        <v/>
      </c>
      <c r="V1810" s="648"/>
      <c r="W1810" s="746"/>
      <c r="AL1810" s="562"/>
    </row>
    <row r="1811" spans="2:38" ht="13.5" customHeight="1" x14ac:dyDescent="0.25">
      <c r="B1811" s="401"/>
      <c r="D1811" s="416">
        <f t="shared" ref="D1811:D1839" si="130">D1810+1</f>
        <v>1802</v>
      </c>
      <c r="E1811" s="534"/>
      <c r="F1811" s="534"/>
      <c r="G1811" s="534"/>
      <c r="H1811" s="479"/>
      <c r="I1811" s="479"/>
      <c r="J1811" s="479"/>
      <c r="K1811" s="474"/>
      <c r="L1811" s="899"/>
      <c r="M1811" s="272"/>
      <c r="N1811" s="826" t="str">
        <f t="shared" si="129"/>
        <v/>
      </c>
      <c r="O1811" s="458"/>
      <c r="P1811" s="534"/>
      <c r="Q1811" s="479"/>
      <c r="R1811" s="584"/>
      <c r="S1811" s="585" t="str">
        <f t="shared" si="126"/>
        <v/>
      </c>
      <c r="T1811" s="586"/>
      <c r="U1811" s="587" t="str">
        <f t="shared" si="127"/>
        <v/>
      </c>
      <c r="V1811" s="648"/>
      <c r="W1811" s="746"/>
    </row>
    <row r="1812" spans="2:38" ht="13.5" customHeight="1" x14ac:dyDescent="0.25">
      <c r="B1812" s="401"/>
      <c r="D1812" s="416">
        <f t="shared" si="130"/>
        <v>1803</v>
      </c>
      <c r="E1812" s="534"/>
      <c r="F1812" s="534"/>
      <c r="G1812" s="534"/>
      <c r="H1812" s="479"/>
      <c r="I1812" s="479"/>
      <c r="J1812" s="479"/>
      <c r="K1812" s="474"/>
      <c r="L1812" s="899"/>
      <c r="M1812" s="272"/>
      <c r="N1812" s="826" t="str">
        <f t="shared" si="129"/>
        <v/>
      </c>
      <c r="O1812" s="458"/>
      <c r="P1812" s="534"/>
      <c r="Q1812" s="479"/>
      <c r="R1812" s="584"/>
      <c r="S1812" s="585" t="str">
        <f t="shared" ref="S1812:S1843" si="131">IF(OR(M1812="",K1812=""),"",J1812*K1812/1000000*Q1812*R1812)</f>
        <v/>
      </c>
      <c r="T1812" s="586"/>
      <c r="U1812" s="587" t="str">
        <f t="shared" si="127"/>
        <v/>
      </c>
      <c r="V1812" s="648"/>
      <c r="W1812" s="746"/>
    </row>
    <row r="1813" spans="2:38" ht="13.5" customHeight="1" x14ac:dyDescent="0.25">
      <c r="B1813" s="401"/>
      <c r="D1813" s="416">
        <f t="shared" si="130"/>
        <v>1804</v>
      </c>
      <c r="E1813" s="534"/>
      <c r="F1813" s="534"/>
      <c r="G1813" s="534"/>
      <c r="H1813" s="479"/>
      <c r="I1813" s="479"/>
      <c r="J1813" s="479"/>
      <c r="K1813" s="474"/>
      <c r="L1813" s="899"/>
      <c r="M1813" s="272"/>
      <c r="N1813" s="826" t="str">
        <f t="shared" si="129"/>
        <v/>
      </c>
      <c r="O1813" s="458"/>
      <c r="P1813" s="534"/>
      <c r="Q1813" s="479"/>
      <c r="R1813" s="584"/>
      <c r="S1813" s="585" t="str">
        <f t="shared" si="131"/>
        <v/>
      </c>
      <c r="T1813" s="586"/>
      <c r="U1813" s="587" t="str">
        <f t="shared" si="127"/>
        <v/>
      </c>
      <c r="V1813" s="648"/>
      <c r="W1813" s="746"/>
    </row>
    <row r="1814" spans="2:38" ht="13.5" customHeight="1" x14ac:dyDescent="0.25">
      <c r="B1814" s="401"/>
      <c r="D1814" s="416">
        <f t="shared" si="130"/>
        <v>1805</v>
      </c>
      <c r="E1814" s="534"/>
      <c r="F1814" s="534"/>
      <c r="G1814" s="534"/>
      <c r="H1814" s="479"/>
      <c r="I1814" s="479"/>
      <c r="J1814" s="479"/>
      <c r="K1814" s="474"/>
      <c r="L1814" s="899"/>
      <c r="M1814" s="272"/>
      <c r="N1814" s="826" t="str">
        <f t="shared" si="129"/>
        <v/>
      </c>
      <c r="O1814" s="458"/>
      <c r="P1814" s="534"/>
      <c r="Q1814" s="479"/>
      <c r="R1814" s="584"/>
      <c r="S1814" s="585" t="str">
        <f t="shared" si="131"/>
        <v/>
      </c>
      <c r="T1814" s="586"/>
      <c r="U1814" s="587" t="str">
        <f t="shared" si="127"/>
        <v/>
      </c>
      <c r="V1814" s="648"/>
      <c r="W1814" s="746"/>
    </row>
    <row r="1815" spans="2:38" ht="13.5" customHeight="1" x14ac:dyDescent="0.25">
      <c r="B1815" s="401"/>
      <c r="D1815" s="416">
        <f t="shared" si="130"/>
        <v>1806</v>
      </c>
      <c r="E1815" s="534"/>
      <c r="F1815" s="534"/>
      <c r="G1815" s="534"/>
      <c r="H1815" s="479"/>
      <c r="I1815" s="479"/>
      <c r="J1815" s="479"/>
      <c r="K1815" s="474"/>
      <c r="L1815" s="899"/>
      <c r="M1815" s="272"/>
      <c r="N1815" s="826" t="str">
        <f t="shared" si="129"/>
        <v/>
      </c>
      <c r="O1815" s="458"/>
      <c r="P1815" s="534"/>
      <c r="Q1815" s="479"/>
      <c r="R1815" s="584"/>
      <c r="S1815" s="585" t="str">
        <f t="shared" si="131"/>
        <v/>
      </c>
      <c r="T1815" s="586"/>
      <c r="U1815" s="587" t="str">
        <f t="shared" si="127"/>
        <v/>
      </c>
      <c r="V1815" s="648"/>
      <c r="W1815" s="746"/>
    </row>
    <row r="1816" spans="2:38" ht="13.5" customHeight="1" x14ac:dyDescent="0.25">
      <c r="B1816" s="401"/>
      <c r="D1816" s="416">
        <f t="shared" si="130"/>
        <v>1807</v>
      </c>
      <c r="E1816" s="534"/>
      <c r="F1816" s="534"/>
      <c r="G1816" s="534"/>
      <c r="H1816" s="479"/>
      <c r="I1816" s="479"/>
      <c r="J1816" s="479"/>
      <c r="K1816" s="474"/>
      <c r="L1816" s="899"/>
      <c r="M1816" s="272"/>
      <c r="N1816" s="826" t="str">
        <f t="shared" si="129"/>
        <v/>
      </c>
      <c r="O1816" s="458"/>
      <c r="P1816" s="534"/>
      <c r="Q1816" s="479"/>
      <c r="R1816" s="584"/>
      <c r="S1816" s="585" t="str">
        <f t="shared" si="131"/>
        <v/>
      </c>
      <c r="T1816" s="586"/>
      <c r="U1816" s="587" t="str">
        <f t="shared" si="127"/>
        <v/>
      </c>
      <c r="V1816" s="648"/>
      <c r="W1816" s="746"/>
    </row>
    <row r="1817" spans="2:38" ht="13.5" customHeight="1" x14ac:dyDescent="0.25">
      <c r="B1817" s="401"/>
      <c r="D1817" s="416">
        <f t="shared" si="130"/>
        <v>1808</v>
      </c>
      <c r="E1817" s="534"/>
      <c r="F1817" s="534"/>
      <c r="G1817" s="534"/>
      <c r="H1817" s="479"/>
      <c r="I1817" s="479"/>
      <c r="J1817" s="479"/>
      <c r="K1817" s="474"/>
      <c r="L1817" s="899"/>
      <c r="M1817" s="272"/>
      <c r="N1817" s="826" t="str">
        <f t="shared" si="129"/>
        <v/>
      </c>
      <c r="O1817" s="458"/>
      <c r="P1817" s="534"/>
      <c r="Q1817" s="479"/>
      <c r="R1817" s="584"/>
      <c r="S1817" s="585" t="str">
        <f t="shared" si="131"/>
        <v/>
      </c>
      <c r="T1817" s="586"/>
      <c r="U1817" s="587" t="str">
        <f t="shared" si="127"/>
        <v/>
      </c>
      <c r="V1817" s="648"/>
      <c r="W1817" s="746"/>
    </row>
    <row r="1818" spans="2:38" ht="13.5" customHeight="1" x14ac:dyDescent="0.25">
      <c r="B1818" s="401"/>
      <c r="D1818" s="416">
        <f t="shared" si="130"/>
        <v>1809</v>
      </c>
      <c r="E1818" s="534"/>
      <c r="F1818" s="534"/>
      <c r="G1818" s="534"/>
      <c r="H1818" s="479"/>
      <c r="I1818" s="479"/>
      <c r="J1818" s="479"/>
      <c r="K1818" s="474"/>
      <c r="L1818" s="899"/>
      <c r="M1818" s="272"/>
      <c r="N1818" s="826" t="str">
        <f t="shared" si="129"/>
        <v/>
      </c>
      <c r="O1818" s="458"/>
      <c r="P1818" s="534"/>
      <c r="Q1818" s="479"/>
      <c r="R1818" s="584"/>
      <c r="S1818" s="585" t="str">
        <f t="shared" si="131"/>
        <v/>
      </c>
      <c r="T1818" s="586"/>
      <c r="U1818" s="587" t="str">
        <f t="shared" si="127"/>
        <v/>
      </c>
      <c r="V1818" s="648"/>
      <c r="W1818" s="746"/>
    </row>
    <row r="1819" spans="2:38" ht="13.5" customHeight="1" x14ac:dyDescent="0.25">
      <c r="B1819" s="401"/>
      <c r="D1819" s="416">
        <f t="shared" si="130"/>
        <v>1810</v>
      </c>
      <c r="E1819" s="534"/>
      <c r="F1819" s="534"/>
      <c r="G1819" s="534"/>
      <c r="H1819" s="479"/>
      <c r="I1819" s="479"/>
      <c r="J1819" s="479"/>
      <c r="K1819" s="474"/>
      <c r="L1819" s="899"/>
      <c r="M1819" s="272"/>
      <c r="N1819" s="826" t="str">
        <f t="shared" si="129"/>
        <v/>
      </c>
      <c r="O1819" s="458"/>
      <c r="P1819" s="534"/>
      <c r="Q1819" s="479"/>
      <c r="R1819" s="584"/>
      <c r="S1819" s="585" t="str">
        <f t="shared" si="131"/>
        <v/>
      </c>
      <c r="T1819" s="586"/>
      <c r="U1819" s="587" t="str">
        <f t="shared" si="127"/>
        <v/>
      </c>
      <c r="V1819" s="648"/>
      <c r="W1819" s="746"/>
    </row>
    <row r="1820" spans="2:38" ht="13.5" customHeight="1" x14ac:dyDescent="0.25">
      <c r="B1820" s="401"/>
      <c r="D1820" s="416">
        <f t="shared" si="130"/>
        <v>1811</v>
      </c>
      <c r="E1820" s="534"/>
      <c r="F1820" s="534"/>
      <c r="G1820" s="534"/>
      <c r="H1820" s="479"/>
      <c r="I1820" s="479"/>
      <c r="J1820" s="479"/>
      <c r="K1820" s="474"/>
      <c r="L1820" s="899"/>
      <c r="M1820" s="272"/>
      <c r="N1820" s="826" t="str">
        <f t="shared" si="129"/>
        <v/>
      </c>
      <c r="O1820" s="458"/>
      <c r="P1820" s="903"/>
      <c r="Q1820" s="479"/>
      <c r="R1820" s="584"/>
      <c r="S1820" s="585" t="str">
        <f t="shared" si="131"/>
        <v/>
      </c>
      <c r="T1820" s="586"/>
      <c r="U1820" s="587" t="str">
        <f t="shared" si="127"/>
        <v/>
      </c>
      <c r="V1820" s="648"/>
      <c r="W1820" s="746"/>
    </row>
    <row r="1821" spans="2:38" ht="13.5" customHeight="1" x14ac:dyDescent="0.25">
      <c r="B1821" s="401"/>
      <c r="D1821" s="416">
        <f t="shared" si="130"/>
        <v>1812</v>
      </c>
      <c r="E1821" s="534"/>
      <c r="F1821" s="534"/>
      <c r="G1821" s="534"/>
      <c r="H1821" s="479"/>
      <c r="I1821" s="479"/>
      <c r="J1821" s="479"/>
      <c r="K1821" s="474"/>
      <c r="L1821" s="899"/>
      <c r="M1821" s="272"/>
      <c r="N1821" s="826" t="str">
        <f t="shared" si="129"/>
        <v/>
      </c>
      <c r="O1821" s="458"/>
      <c r="P1821" s="534"/>
      <c r="Q1821" s="479"/>
      <c r="R1821" s="584"/>
      <c r="S1821" s="585" t="str">
        <f t="shared" si="131"/>
        <v/>
      </c>
      <c r="T1821" s="586"/>
      <c r="U1821" s="587" t="str">
        <f t="shared" si="127"/>
        <v/>
      </c>
      <c r="V1821" s="648"/>
      <c r="W1821" s="746"/>
    </row>
    <row r="1822" spans="2:38" ht="13.5" customHeight="1" x14ac:dyDescent="0.25">
      <c r="B1822" s="401"/>
      <c r="D1822" s="416">
        <f t="shared" si="130"/>
        <v>1813</v>
      </c>
      <c r="E1822" s="534"/>
      <c r="F1822" s="534"/>
      <c r="G1822" s="534"/>
      <c r="H1822" s="479"/>
      <c r="I1822" s="479"/>
      <c r="J1822" s="479"/>
      <c r="K1822" s="474"/>
      <c r="L1822" s="899"/>
      <c r="M1822" s="272"/>
      <c r="N1822" s="826" t="str">
        <f t="shared" si="129"/>
        <v/>
      </c>
      <c r="O1822" s="458"/>
      <c r="P1822" s="534"/>
      <c r="Q1822" s="479"/>
      <c r="R1822" s="584"/>
      <c r="S1822" s="585" t="str">
        <f t="shared" si="131"/>
        <v/>
      </c>
      <c r="T1822" s="586"/>
      <c r="U1822" s="587" t="str">
        <f t="shared" si="127"/>
        <v/>
      </c>
      <c r="V1822" s="648"/>
      <c r="W1822" s="746"/>
    </row>
    <row r="1823" spans="2:38" ht="13.5" customHeight="1" x14ac:dyDescent="0.25">
      <c r="B1823" s="401"/>
      <c r="D1823" s="416">
        <f t="shared" si="130"/>
        <v>1814</v>
      </c>
      <c r="E1823" s="534"/>
      <c r="F1823" s="534"/>
      <c r="G1823" s="534"/>
      <c r="H1823" s="479"/>
      <c r="I1823" s="479"/>
      <c r="J1823" s="479"/>
      <c r="K1823" s="474"/>
      <c r="L1823" s="899"/>
      <c r="M1823" s="272"/>
      <c r="N1823" s="826" t="str">
        <f t="shared" si="129"/>
        <v/>
      </c>
      <c r="O1823" s="458"/>
      <c r="P1823" s="534"/>
      <c r="Q1823" s="479"/>
      <c r="R1823" s="584"/>
      <c r="S1823" s="585" t="str">
        <f t="shared" si="131"/>
        <v/>
      </c>
      <c r="T1823" s="586"/>
      <c r="U1823" s="587" t="str">
        <f t="shared" si="127"/>
        <v/>
      </c>
      <c r="V1823" s="648"/>
      <c r="W1823" s="746"/>
    </row>
    <row r="1824" spans="2:38" ht="13.5" customHeight="1" x14ac:dyDescent="0.25">
      <c r="B1824" s="401"/>
      <c r="D1824" s="416">
        <f t="shared" si="130"/>
        <v>1815</v>
      </c>
      <c r="E1824" s="534"/>
      <c r="F1824" s="534"/>
      <c r="G1824" s="534"/>
      <c r="H1824" s="479"/>
      <c r="I1824" s="479"/>
      <c r="J1824" s="479"/>
      <c r="K1824" s="474"/>
      <c r="L1824" s="899"/>
      <c r="M1824" s="272"/>
      <c r="N1824" s="826" t="str">
        <f t="shared" si="129"/>
        <v/>
      </c>
      <c r="O1824" s="458"/>
      <c r="P1824" s="534"/>
      <c r="Q1824" s="479"/>
      <c r="R1824" s="584"/>
      <c r="S1824" s="585" t="str">
        <f t="shared" si="131"/>
        <v/>
      </c>
      <c r="T1824" s="586"/>
      <c r="U1824" s="587" t="str">
        <f t="shared" si="127"/>
        <v/>
      </c>
      <c r="V1824" s="648"/>
      <c r="W1824" s="746"/>
    </row>
    <row r="1825" spans="2:38" ht="13.5" customHeight="1" x14ac:dyDescent="0.25">
      <c r="B1825" s="401"/>
      <c r="D1825" s="416">
        <f t="shared" si="130"/>
        <v>1816</v>
      </c>
      <c r="E1825" s="534"/>
      <c r="F1825" s="534"/>
      <c r="G1825" s="534"/>
      <c r="H1825" s="479"/>
      <c r="I1825" s="479"/>
      <c r="J1825" s="479"/>
      <c r="K1825" s="474"/>
      <c r="L1825" s="899"/>
      <c r="M1825" s="272"/>
      <c r="N1825" s="826" t="str">
        <f t="shared" si="129"/>
        <v/>
      </c>
      <c r="O1825" s="458"/>
      <c r="P1825" s="534"/>
      <c r="Q1825" s="479"/>
      <c r="R1825" s="584"/>
      <c r="S1825" s="585" t="str">
        <f t="shared" si="131"/>
        <v/>
      </c>
      <c r="T1825" s="586"/>
      <c r="U1825" s="587" t="str">
        <f t="shared" si="127"/>
        <v/>
      </c>
      <c r="V1825" s="648"/>
      <c r="W1825" s="746"/>
    </row>
    <row r="1826" spans="2:38" ht="13.5" customHeight="1" x14ac:dyDescent="0.25">
      <c r="B1826" s="401"/>
      <c r="D1826" s="416">
        <f t="shared" si="130"/>
        <v>1817</v>
      </c>
      <c r="E1826" s="534"/>
      <c r="F1826" s="534"/>
      <c r="G1826" s="534"/>
      <c r="H1826" s="479"/>
      <c r="I1826" s="479"/>
      <c r="J1826" s="479"/>
      <c r="K1826" s="474"/>
      <c r="L1826" s="899"/>
      <c r="M1826" s="272"/>
      <c r="N1826" s="826" t="str">
        <f t="shared" si="129"/>
        <v/>
      </c>
      <c r="O1826" s="458"/>
      <c r="P1826" s="534"/>
      <c r="Q1826" s="479"/>
      <c r="R1826" s="584"/>
      <c r="S1826" s="585" t="str">
        <f t="shared" si="131"/>
        <v/>
      </c>
      <c r="T1826" s="586"/>
      <c r="U1826" s="587" t="str">
        <f t="shared" si="127"/>
        <v/>
      </c>
      <c r="V1826" s="648"/>
      <c r="W1826" s="746"/>
    </row>
    <row r="1827" spans="2:38" ht="13.5" customHeight="1" x14ac:dyDescent="0.25">
      <c r="B1827" s="401"/>
      <c r="D1827" s="416">
        <f t="shared" si="130"/>
        <v>1818</v>
      </c>
      <c r="E1827" s="534"/>
      <c r="F1827" s="534"/>
      <c r="G1827" s="534"/>
      <c r="H1827" s="479"/>
      <c r="I1827" s="479"/>
      <c r="J1827" s="479"/>
      <c r="K1827" s="474"/>
      <c r="L1827" s="899"/>
      <c r="M1827" s="272"/>
      <c r="N1827" s="826" t="str">
        <f t="shared" si="129"/>
        <v/>
      </c>
      <c r="O1827" s="458"/>
      <c r="P1827" s="534"/>
      <c r="Q1827" s="479"/>
      <c r="R1827" s="584"/>
      <c r="S1827" s="585" t="str">
        <f t="shared" si="131"/>
        <v/>
      </c>
      <c r="T1827" s="586"/>
      <c r="U1827" s="587" t="str">
        <f t="shared" si="127"/>
        <v/>
      </c>
      <c r="V1827" s="648"/>
      <c r="W1827" s="746"/>
    </row>
    <row r="1828" spans="2:38" ht="13.5" customHeight="1" x14ac:dyDescent="0.25">
      <c r="B1828" s="401"/>
      <c r="D1828" s="416">
        <f t="shared" si="130"/>
        <v>1819</v>
      </c>
      <c r="E1828" s="534"/>
      <c r="F1828" s="534"/>
      <c r="G1828" s="534"/>
      <c r="H1828" s="479"/>
      <c r="I1828" s="479"/>
      <c r="J1828" s="479"/>
      <c r="K1828" s="474"/>
      <c r="L1828" s="899"/>
      <c r="M1828" s="272"/>
      <c r="N1828" s="826" t="str">
        <f t="shared" si="129"/>
        <v/>
      </c>
      <c r="O1828" s="458"/>
      <c r="P1828" s="534"/>
      <c r="Q1828" s="479"/>
      <c r="R1828" s="584"/>
      <c r="S1828" s="585" t="str">
        <f t="shared" si="131"/>
        <v/>
      </c>
      <c r="T1828" s="586"/>
      <c r="U1828" s="587" t="str">
        <f t="shared" si="127"/>
        <v/>
      </c>
      <c r="V1828" s="648"/>
      <c r="W1828" s="746"/>
    </row>
    <row r="1829" spans="2:38" ht="13.5" customHeight="1" x14ac:dyDescent="0.25">
      <c r="B1829" s="401"/>
      <c r="D1829" s="416">
        <f t="shared" si="130"/>
        <v>1820</v>
      </c>
      <c r="E1829" s="534"/>
      <c r="F1829" s="534"/>
      <c r="G1829" s="534"/>
      <c r="H1829" s="479"/>
      <c r="I1829" s="479"/>
      <c r="J1829" s="479"/>
      <c r="K1829" s="474"/>
      <c r="L1829" s="899"/>
      <c r="M1829" s="272"/>
      <c r="N1829" s="826" t="str">
        <f t="shared" si="129"/>
        <v/>
      </c>
      <c r="O1829" s="458"/>
      <c r="P1829" s="534"/>
      <c r="Q1829" s="479"/>
      <c r="R1829" s="584"/>
      <c r="S1829" s="585" t="str">
        <f t="shared" si="131"/>
        <v/>
      </c>
      <c r="T1829" s="586"/>
      <c r="U1829" s="587" t="str">
        <f t="shared" si="127"/>
        <v/>
      </c>
      <c r="V1829" s="648"/>
      <c r="W1829" s="746"/>
    </row>
    <row r="1830" spans="2:38" ht="13.5" customHeight="1" x14ac:dyDescent="0.25">
      <c r="B1830" s="401"/>
      <c r="D1830" s="416">
        <f t="shared" si="130"/>
        <v>1821</v>
      </c>
      <c r="E1830" s="534"/>
      <c r="F1830" s="534"/>
      <c r="G1830" s="534"/>
      <c r="H1830" s="479"/>
      <c r="I1830" s="479"/>
      <c r="J1830" s="479"/>
      <c r="K1830" s="474"/>
      <c r="L1830" s="899"/>
      <c r="M1830" s="272"/>
      <c r="N1830" s="826" t="str">
        <f t="shared" si="129"/>
        <v/>
      </c>
      <c r="O1830" s="458"/>
      <c r="P1830" s="534"/>
      <c r="Q1830" s="479"/>
      <c r="R1830" s="584"/>
      <c r="S1830" s="585" t="str">
        <f t="shared" si="131"/>
        <v/>
      </c>
      <c r="T1830" s="586"/>
      <c r="U1830" s="587" t="str">
        <f t="shared" si="127"/>
        <v/>
      </c>
      <c r="V1830" s="648"/>
      <c r="W1830" s="746"/>
    </row>
    <row r="1831" spans="2:38" ht="13.5" customHeight="1" x14ac:dyDescent="0.25">
      <c r="B1831" s="401"/>
      <c r="D1831" s="416">
        <f t="shared" si="130"/>
        <v>1822</v>
      </c>
      <c r="E1831" s="534"/>
      <c r="F1831" s="534"/>
      <c r="G1831" s="534"/>
      <c r="H1831" s="479"/>
      <c r="I1831" s="479"/>
      <c r="J1831" s="479"/>
      <c r="K1831" s="474"/>
      <c r="L1831" s="899"/>
      <c r="M1831" s="272"/>
      <c r="N1831" s="826" t="str">
        <f t="shared" si="129"/>
        <v/>
      </c>
      <c r="O1831" s="458"/>
      <c r="P1831" s="534"/>
      <c r="Q1831" s="479"/>
      <c r="R1831" s="584"/>
      <c r="S1831" s="585" t="str">
        <f t="shared" si="131"/>
        <v/>
      </c>
      <c r="T1831" s="586"/>
      <c r="U1831" s="587" t="str">
        <f t="shared" si="127"/>
        <v/>
      </c>
      <c r="V1831" s="648"/>
      <c r="W1831" s="746"/>
    </row>
    <row r="1832" spans="2:38" ht="13.5" customHeight="1" x14ac:dyDescent="0.25">
      <c r="B1832" s="401"/>
      <c r="D1832" s="416">
        <f t="shared" si="130"/>
        <v>1823</v>
      </c>
      <c r="E1832" s="534"/>
      <c r="F1832" s="534"/>
      <c r="G1832" s="534"/>
      <c r="H1832" s="479"/>
      <c r="I1832" s="479"/>
      <c r="J1832" s="479"/>
      <c r="K1832" s="474"/>
      <c r="L1832" s="899"/>
      <c r="M1832" s="272"/>
      <c r="N1832" s="826" t="str">
        <f t="shared" si="129"/>
        <v/>
      </c>
      <c r="O1832" s="458"/>
      <c r="P1832" s="534"/>
      <c r="Q1832" s="479"/>
      <c r="R1832" s="584"/>
      <c r="S1832" s="585" t="str">
        <f t="shared" si="131"/>
        <v/>
      </c>
      <c r="T1832" s="586"/>
      <c r="U1832" s="587" t="str">
        <f t="shared" si="127"/>
        <v/>
      </c>
      <c r="V1832" s="648"/>
      <c r="W1832" s="746"/>
    </row>
    <row r="1833" spans="2:38" ht="13.5" customHeight="1" x14ac:dyDescent="0.25">
      <c r="B1833" s="401"/>
      <c r="D1833" s="416">
        <f t="shared" si="130"/>
        <v>1824</v>
      </c>
      <c r="E1833" s="534"/>
      <c r="F1833" s="534"/>
      <c r="G1833" s="534"/>
      <c r="H1833" s="479"/>
      <c r="I1833" s="479"/>
      <c r="J1833" s="479"/>
      <c r="K1833" s="474"/>
      <c r="L1833" s="899"/>
      <c r="M1833" s="272"/>
      <c r="N1833" s="826" t="str">
        <f t="shared" si="129"/>
        <v/>
      </c>
      <c r="O1833" s="458"/>
      <c r="P1833" s="534"/>
      <c r="Q1833" s="479"/>
      <c r="R1833" s="584"/>
      <c r="S1833" s="585" t="str">
        <f t="shared" si="131"/>
        <v/>
      </c>
      <c r="T1833" s="586"/>
      <c r="U1833" s="587" t="str">
        <f t="shared" si="127"/>
        <v/>
      </c>
      <c r="V1833" s="648"/>
      <c r="W1833" s="746"/>
    </row>
    <row r="1834" spans="2:38" ht="13.5" customHeight="1" x14ac:dyDescent="0.25">
      <c r="B1834" s="401"/>
      <c r="D1834" s="416">
        <f t="shared" si="130"/>
        <v>1825</v>
      </c>
      <c r="E1834" s="534"/>
      <c r="F1834" s="534"/>
      <c r="G1834" s="534"/>
      <c r="H1834" s="479"/>
      <c r="I1834" s="479"/>
      <c r="J1834" s="479"/>
      <c r="K1834" s="474"/>
      <c r="L1834" s="899"/>
      <c r="M1834" s="272"/>
      <c r="N1834" s="826" t="str">
        <f t="shared" si="129"/>
        <v/>
      </c>
      <c r="O1834" s="458"/>
      <c r="P1834" s="534"/>
      <c r="Q1834" s="479"/>
      <c r="R1834" s="584"/>
      <c r="S1834" s="585" t="str">
        <f t="shared" si="131"/>
        <v/>
      </c>
      <c r="T1834" s="586"/>
      <c r="U1834" s="587" t="str">
        <f t="shared" si="127"/>
        <v/>
      </c>
      <c r="V1834" s="648"/>
      <c r="W1834" s="746"/>
    </row>
    <row r="1835" spans="2:38" ht="13.5" customHeight="1" x14ac:dyDescent="0.25">
      <c r="B1835" s="401"/>
      <c r="D1835" s="416">
        <f t="shared" si="130"/>
        <v>1826</v>
      </c>
      <c r="E1835" s="534"/>
      <c r="F1835" s="534"/>
      <c r="G1835" s="534"/>
      <c r="H1835" s="479"/>
      <c r="I1835" s="479"/>
      <c r="J1835" s="479"/>
      <c r="K1835" s="474"/>
      <c r="L1835" s="899"/>
      <c r="M1835" s="272"/>
      <c r="N1835" s="826" t="str">
        <f t="shared" si="129"/>
        <v/>
      </c>
      <c r="O1835" s="458"/>
      <c r="P1835" s="534"/>
      <c r="Q1835" s="479"/>
      <c r="R1835" s="584"/>
      <c r="S1835" s="585" t="str">
        <f t="shared" si="131"/>
        <v/>
      </c>
      <c r="T1835" s="586"/>
      <c r="U1835" s="587" t="str">
        <f t="shared" si="127"/>
        <v/>
      </c>
      <c r="V1835" s="648"/>
      <c r="W1835" s="746"/>
    </row>
    <row r="1836" spans="2:38" ht="13.5" customHeight="1" x14ac:dyDescent="0.25">
      <c r="B1836" s="401"/>
      <c r="D1836" s="416">
        <f t="shared" si="130"/>
        <v>1827</v>
      </c>
      <c r="E1836" s="534"/>
      <c r="F1836" s="534"/>
      <c r="G1836" s="534"/>
      <c r="H1836" s="479"/>
      <c r="I1836" s="479"/>
      <c r="J1836" s="479"/>
      <c r="K1836" s="474"/>
      <c r="L1836" s="899"/>
      <c r="M1836" s="272"/>
      <c r="N1836" s="826" t="str">
        <f t="shared" si="129"/>
        <v/>
      </c>
      <c r="O1836" s="458"/>
      <c r="P1836" s="534"/>
      <c r="Q1836" s="479"/>
      <c r="R1836" s="584"/>
      <c r="S1836" s="585" t="str">
        <f t="shared" si="131"/>
        <v/>
      </c>
      <c r="T1836" s="586"/>
      <c r="U1836" s="587" t="str">
        <f t="shared" si="127"/>
        <v/>
      </c>
      <c r="V1836" s="648"/>
      <c r="W1836" s="746"/>
    </row>
    <row r="1837" spans="2:38" ht="13.5" customHeight="1" x14ac:dyDescent="0.25">
      <c r="B1837" s="401"/>
      <c r="D1837" s="416">
        <f t="shared" si="130"/>
        <v>1828</v>
      </c>
      <c r="E1837" s="534"/>
      <c r="F1837" s="534"/>
      <c r="G1837" s="534"/>
      <c r="H1837" s="479"/>
      <c r="I1837" s="479"/>
      <c r="J1837" s="479"/>
      <c r="K1837" s="474"/>
      <c r="L1837" s="899"/>
      <c r="M1837" s="272"/>
      <c r="N1837" s="826" t="str">
        <f t="shared" si="129"/>
        <v/>
      </c>
      <c r="O1837" s="458"/>
      <c r="P1837" s="534"/>
      <c r="Q1837" s="479"/>
      <c r="R1837" s="584"/>
      <c r="S1837" s="585" t="str">
        <f t="shared" si="131"/>
        <v/>
      </c>
      <c r="T1837" s="586"/>
      <c r="U1837" s="587" t="str">
        <f t="shared" si="127"/>
        <v/>
      </c>
      <c r="V1837" s="648"/>
      <c r="W1837" s="746"/>
    </row>
    <row r="1838" spans="2:38" ht="13.5" customHeight="1" x14ac:dyDescent="0.25">
      <c r="B1838" s="401"/>
      <c r="D1838" s="416">
        <f t="shared" si="130"/>
        <v>1829</v>
      </c>
      <c r="E1838" s="534"/>
      <c r="F1838" s="534"/>
      <c r="G1838" s="534"/>
      <c r="H1838" s="479"/>
      <c r="I1838" s="479"/>
      <c r="J1838" s="479"/>
      <c r="K1838" s="474"/>
      <c r="L1838" s="899"/>
      <c r="M1838" s="272"/>
      <c r="N1838" s="826" t="str">
        <f t="shared" si="129"/>
        <v/>
      </c>
      <c r="O1838" s="458"/>
      <c r="P1838" s="534"/>
      <c r="Q1838" s="479"/>
      <c r="R1838" s="584"/>
      <c r="S1838" s="585" t="str">
        <f t="shared" si="131"/>
        <v/>
      </c>
      <c r="T1838" s="586"/>
      <c r="U1838" s="587" t="str">
        <f t="shared" si="127"/>
        <v/>
      </c>
      <c r="V1838" s="648"/>
      <c r="W1838" s="746"/>
    </row>
    <row r="1839" spans="2:38" ht="13.5" customHeight="1" x14ac:dyDescent="0.25">
      <c r="B1839" s="401"/>
      <c r="D1839" s="416">
        <f t="shared" si="130"/>
        <v>1830</v>
      </c>
      <c r="E1839" s="534"/>
      <c r="F1839" s="534"/>
      <c r="G1839" s="534"/>
      <c r="H1839" s="479"/>
      <c r="I1839" s="479"/>
      <c r="J1839" s="479"/>
      <c r="K1839" s="474"/>
      <c r="L1839" s="899"/>
      <c r="M1839" s="272"/>
      <c r="N1839" s="826" t="str">
        <f t="shared" si="129"/>
        <v/>
      </c>
      <c r="O1839" s="458"/>
      <c r="P1839" s="534"/>
      <c r="Q1839" s="479"/>
      <c r="R1839" s="584"/>
      <c r="S1839" s="585" t="str">
        <f t="shared" si="131"/>
        <v/>
      </c>
      <c r="T1839" s="586"/>
      <c r="U1839" s="587" t="str">
        <f t="shared" si="127"/>
        <v/>
      </c>
      <c r="V1839" s="648"/>
      <c r="W1839" s="746"/>
    </row>
    <row r="1840" spans="2:38" ht="13.5" customHeight="1" x14ac:dyDescent="0.25">
      <c r="B1840" s="401"/>
      <c r="D1840" s="416">
        <f>D1839+1</f>
        <v>1831</v>
      </c>
      <c r="E1840" s="534"/>
      <c r="F1840" s="534"/>
      <c r="G1840" s="534"/>
      <c r="H1840" s="479"/>
      <c r="I1840" s="479"/>
      <c r="J1840" s="479"/>
      <c r="K1840" s="474"/>
      <c r="L1840" s="899"/>
      <c r="M1840" s="272"/>
      <c r="N1840" s="826" t="str">
        <f t="shared" si="129"/>
        <v/>
      </c>
      <c r="O1840" s="458"/>
      <c r="P1840" s="534"/>
      <c r="Q1840" s="479"/>
      <c r="R1840" s="584"/>
      <c r="S1840" s="585" t="str">
        <f t="shared" si="131"/>
        <v/>
      </c>
      <c r="T1840" s="586"/>
      <c r="U1840" s="587" t="str">
        <f t="shared" si="127"/>
        <v/>
      </c>
      <c r="V1840" s="648"/>
      <c r="W1840" s="746"/>
      <c r="AL1840" s="562"/>
    </row>
    <row r="1841" spans="2:23" ht="13.5" customHeight="1" x14ac:dyDescent="0.25">
      <c r="B1841" s="401"/>
      <c r="D1841" s="416">
        <f t="shared" ref="D1841:D1869" si="132">D1840+1</f>
        <v>1832</v>
      </c>
      <c r="E1841" s="534"/>
      <c r="F1841" s="534"/>
      <c r="G1841" s="534"/>
      <c r="H1841" s="479"/>
      <c r="I1841" s="479"/>
      <c r="J1841" s="479"/>
      <c r="K1841" s="474"/>
      <c r="L1841" s="899"/>
      <c r="M1841" s="272"/>
      <c r="N1841" s="826" t="str">
        <f t="shared" si="129"/>
        <v/>
      </c>
      <c r="O1841" s="458"/>
      <c r="P1841" s="534"/>
      <c r="Q1841" s="479"/>
      <c r="R1841" s="584"/>
      <c r="S1841" s="585" t="str">
        <f t="shared" si="131"/>
        <v/>
      </c>
      <c r="T1841" s="586"/>
      <c r="U1841" s="587" t="str">
        <f t="shared" si="127"/>
        <v/>
      </c>
      <c r="V1841" s="648"/>
      <c r="W1841" s="746"/>
    </row>
    <row r="1842" spans="2:23" ht="13.5" customHeight="1" x14ac:dyDescent="0.25">
      <c r="B1842" s="401"/>
      <c r="D1842" s="416">
        <f t="shared" si="132"/>
        <v>1833</v>
      </c>
      <c r="E1842" s="534"/>
      <c r="F1842" s="534"/>
      <c r="G1842" s="534"/>
      <c r="H1842" s="479"/>
      <c r="I1842" s="479"/>
      <c r="J1842" s="479"/>
      <c r="K1842" s="474"/>
      <c r="L1842" s="899"/>
      <c r="M1842" s="272"/>
      <c r="N1842" s="826" t="str">
        <f t="shared" si="129"/>
        <v/>
      </c>
      <c r="O1842" s="458"/>
      <c r="P1842" s="534"/>
      <c r="Q1842" s="479"/>
      <c r="R1842" s="584"/>
      <c r="S1842" s="585" t="str">
        <f t="shared" si="131"/>
        <v/>
      </c>
      <c r="T1842" s="586"/>
      <c r="U1842" s="587" t="str">
        <f t="shared" si="127"/>
        <v/>
      </c>
      <c r="V1842" s="648"/>
      <c r="W1842" s="746"/>
    </row>
    <row r="1843" spans="2:23" ht="13.5" customHeight="1" x14ac:dyDescent="0.25">
      <c r="B1843" s="401"/>
      <c r="D1843" s="416">
        <f t="shared" si="132"/>
        <v>1834</v>
      </c>
      <c r="E1843" s="534"/>
      <c r="F1843" s="534"/>
      <c r="G1843" s="534"/>
      <c r="H1843" s="479"/>
      <c r="I1843" s="479"/>
      <c r="J1843" s="479"/>
      <c r="K1843" s="474"/>
      <c r="L1843" s="899"/>
      <c r="M1843" s="272"/>
      <c r="N1843" s="826" t="str">
        <f t="shared" si="129"/>
        <v/>
      </c>
      <c r="O1843" s="458"/>
      <c r="P1843" s="534"/>
      <c r="Q1843" s="479"/>
      <c r="R1843" s="584"/>
      <c r="S1843" s="585" t="str">
        <f t="shared" si="131"/>
        <v/>
      </c>
      <c r="T1843" s="586"/>
      <c r="U1843" s="587" t="str">
        <f t="shared" si="127"/>
        <v/>
      </c>
      <c r="V1843" s="648"/>
      <c r="W1843" s="746"/>
    </row>
    <row r="1844" spans="2:23" ht="13.5" customHeight="1" x14ac:dyDescent="0.25">
      <c r="B1844" s="401"/>
      <c r="D1844" s="416">
        <f t="shared" si="132"/>
        <v>1835</v>
      </c>
      <c r="E1844" s="534"/>
      <c r="F1844" s="534"/>
      <c r="G1844" s="534"/>
      <c r="H1844" s="479"/>
      <c r="I1844" s="479"/>
      <c r="J1844" s="479"/>
      <c r="K1844" s="474"/>
      <c r="L1844" s="899"/>
      <c r="M1844" s="272"/>
      <c r="N1844" s="826" t="str">
        <f t="shared" si="129"/>
        <v/>
      </c>
      <c r="O1844" s="458"/>
      <c r="P1844" s="534"/>
      <c r="Q1844" s="479"/>
      <c r="R1844" s="584"/>
      <c r="S1844" s="585" t="str">
        <f t="shared" ref="S1844:S1875" si="133">IF(OR(M1844="",K1844=""),"",J1844*K1844/1000000*Q1844*R1844)</f>
        <v/>
      </c>
      <c r="T1844" s="586"/>
      <c r="U1844" s="587" t="str">
        <f t="shared" si="127"/>
        <v/>
      </c>
      <c r="V1844" s="648"/>
      <c r="W1844" s="746"/>
    </row>
    <row r="1845" spans="2:23" ht="13.5" customHeight="1" x14ac:dyDescent="0.25">
      <c r="B1845" s="401"/>
      <c r="D1845" s="416">
        <f t="shared" si="132"/>
        <v>1836</v>
      </c>
      <c r="E1845" s="534"/>
      <c r="F1845" s="534"/>
      <c r="G1845" s="534"/>
      <c r="H1845" s="479"/>
      <c r="I1845" s="479"/>
      <c r="J1845" s="479"/>
      <c r="K1845" s="474"/>
      <c r="L1845" s="899"/>
      <c r="M1845" s="272"/>
      <c r="N1845" s="826" t="str">
        <f t="shared" si="129"/>
        <v/>
      </c>
      <c r="O1845" s="458"/>
      <c r="P1845" s="534"/>
      <c r="Q1845" s="479"/>
      <c r="R1845" s="584"/>
      <c r="S1845" s="585" t="str">
        <f t="shared" si="133"/>
        <v/>
      </c>
      <c r="T1845" s="586"/>
      <c r="U1845" s="587" t="str">
        <f t="shared" si="127"/>
        <v/>
      </c>
      <c r="V1845" s="648"/>
      <c r="W1845" s="746"/>
    </row>
    <row r="1846" spans="2:23" ht="13.5" customHeight="1" x14ac:dyDescent="0.25">
      <c r="B1846" s="401"/>
      <c r="D1846" s="416">
        <f t="shared" si="132"/>
        <v>1837</v>
      </c>
      <c r="E1846" s="534"/>
      <c r="F1846" s="534"/>
      <c r="G1846" s="534"/>
      <c r="H1846" s="479"/>
      <c r="I1846" s="479"/>
      <c r="J1846" s="479"/>
      <c r="K1846" s="474"/>
      <c r="L1846" s="899"/>
      <c r="M1846" s="272"/>
      <c r="N1846" s="826" t="str">
        <f t="shared" si="129"/>
        <v/>
      </c>
      <c r="O1846" s="458"/>
      <c r="P1846" s="534"/>
      <c r="Q1846" s="479"/>
      <c r="R1846" s="584"/>
      <c r="S1846" s="585" t="str">
        <f t="shared" si="133"/>
        <v/>
      </c>
      <c r="T1846" s="586"/>
      <c r="U1846" s="587" t="str">
        <f t="shared" si="127"/>
        <v/>
      </c>
      <c r="V1846" s="648"/>
      <c r="W1846" s="746"/>
    </row>
    <row r="1847" spans="2:23" ht="13.5" customHeight="1" x14ac:dyDescent="0.25">
      <c r="B1847" s="401"/>
      <c r="D1847" s="416">
        <f t="shared" si="132"/>
        <v>1838</v>
      </c>
      <c r="E1847" s="534"/>
      <c r="F1847" s="534"/>
      <c r="G1847" s="534"/>
      <c r="H1847" s="479"/>
      <c r="I1847" s="479"/>
      <c r="J1847" s="479"/>
      <c r="K1847" s="474"/>
      <c r="L1847" s="899"/>
      <c r="M1847" s="272"/>
      <c r="N1847" s="826" t="str">
        <f t="shared" si="129"/>
        <v/>
      </c>
      <c r="O1847" s="458"/>
      <c r="P1847" s="534"/>
      <c r="Q1847" s="479"/>
      <c r="R1847" s="584"/>
      <c r="S1847" s="585" t="str">
        <f t="shared" si="133"/>
        <v/>
      </c>
      <c r="T1847" s="586"/>
      <c r="U1847" s="587" t="str">
        <f t="shared" si="127"/>
        <v/>
      </c>
      <c r="V1847" s="648"/>
      <c r="W1847" s="746"/>
    </row>
    <row r="1848" spans="2:23" ht="13.5" customHeight="1" x14ac:dyDescent="0.25">
      <c r="B1848" s="401"/>
      <c r="D1848" s="416">
        <f t="shared" si="132"/>
        <v>1839</v>
      </c>
      <c r="E1848" s="534"/>
      <c r="F1848" s="534"/>
      <c r="G1848" s="534"/>
      <c r="H1848" s="479"/>
      <c r="I1848" s="479"/>
      <c r="J1848" s="479"/>
      <c r="K1848" s="474"/>
      <c r="L1848" s="899"/>
      <c r="M1848" s="272"/>
      <c r="N1848" s="826" t="str">
        <f t="shared" si="129"/>
        <v/>
      </c>
      <c r="O1848" s="458"/>
      <c r="P1848" s="534"/>
      <c r="Q1848" s="479"/>
      <c r="R1848" s="584"/>
      <c r="S1848" s="585" t="str">
        <f t="shared" si="133"/>
        <v/>
      </c>
      <c r="T1848" s="586"/>
      <c r="U1848" s="587" t="str">
        <f t="shared" si="127"/>
        <v/>
      </c>
      <c r="V1848" s="648"/>
      <c r="W1848" s="746"/>
    </row>
    <row r="1849" spans="2:23" ht="13.5" customHeight="1" x14ac:dyDescent="0.25">
      <c r="B1849" s="401"/>
      <c r="D1849" s="416">
        <f t="shared" si="132"/>
        <v>1840</v>
      </c>
      <c r="E1849" s="534"/>
      <c r="F1849" s="534"/>
      <c r="G1849" s="534"/>
      <c r="H1849" s="479"/>
      <c r="I1849" s="479"/>
      <c r="J1849" s="479"/>
      <c r="K1849" s="474"/>
      <c r="L1849" s="899"/>
      <c r="M1849" s="272"/>
      <c r="N1849" s="826" t="str">
        <f t="shared" si="129"/>
        <v/>
      </c>
      <c r="O1849" s="458"/>
      <c r="P1849" s="534"/>
      <c r="Q1849" s="479"/>
      <c r="R1849" s="584"/>
      <c r="S1849" s="585" t="str">
        <f t="shared" si="133"/>
        <v/>
      </c>
      <c r="T1849" s="586"/>
      <c r="U1849" s="587" t="str">
        <f t="shared" si="127"/>
        <v/>
      </c>
      <c r="V1849" s="648"/>
      <c r="W1849" s="746"/>
    </row>
    <row r="1850" spans="2:23" ht="13.5" customHeight="1" x14ac:dyDescent="0.25">
      <c r="B1850" s="401"/>
      <c r="D1850" s="416">
        <f t="shared" si="132"/>
        <v>1841</v>
      </c>
      <c r="E1850" s="534"/>
      <c r="F1850" s="534"/>
      <c r="G1850" s="534"/>
      <c r="H1850" s="479"/>
      <c r="I1850" s="479"/>
      <c r="J1850" s="479"/>
      <c r="K1850" s="474"/>
      <c r="L1850" s="899"/>
      <c r="M1850" s="272"/>
      <c r="N1850" s="826" t="str">
        <f t="shared" si="129"/>
        <v/>
      </c>
      <c r="O1850" s="458"/>
      <c r="P1850" s="903"/>
      <c r="Q1850" s="479"/>
      <c r="R1850" s="584"/>
      <c r="S1850" s="585" t="str">
        <f t="shared" si="133"/>
        <v/>
      </c>
      <c r="T1850" s="586"/>
      <c r="U1850" s="587" t="str">
        <f t="shared" si="127"/>
        <v/>
      </c>
      <c r="V1850" s="648"/>
      <c r="W1850" s="746"/>
    </row>
    <row r="1851" spans="2:23" ht="13.5" customHeight="1" x14ac:dyDescent="0.25">
      <c r="B1851" s="401"/>
      <c r="D1851" s="416">
        <f t="shared" si="132"/>
        <v>1842</v>
      </c>
      <c r="E1851" s="534"/>
      <c r="F1851" s="534"/>
      <c r="G1851" s="534"/>
      <c r="H1851" s="479"/>
      <c r="I1851" s="479"/>
      <c r="J1851" s="479"/>
      <c r="K1851" s="474"/>
      <c r="L1851" s="899"/>
      <c r="M1851" s="272"/>
      <c r="N1851" s="826" t="str">
        <f t="shared" si="129"/>
        <v/>
      </c>
      <c r="O1851" s="458"/>
      <c r="P1851" s="534"/>
      <c r="Q1851" s="479"/>
      <c r="R1851" s="584"/>
      <c r="S1851" s="585" t="str">
        <f t="shared" si="133"/>
        <v/>
      </c>
      <c r="T1851" s="586"/>
      <c r="U1851" s="587" t="str">
        <f t="shared" si="127"/>
        <v/>
      </c>
      <c r="V1851" s="648"/>
      <c r="W1851" s="746"/>
    </row>
    <row r="1852" spans="2:23" ht="13.5" customHeight="1" x14ac:dyDescent="0.25">
      <c r="B1852" s="401"/>
      <c r="D1852" s="416">
        <f t="shared" si="132"/>
        <v>1843</v>
      </c>
      <c r="E1852" s="534"/>
      <c r="F1852" s="534"/>
      <c r="G1852" s="534"/>
      <c r="H1852" s="479"/>
      <c r="I1852" s="479"/>
      <c r="J1852" s="479"/>
      <c r="K1852" s="474"/>
      <c r="L1852" s="899"/>
      <c r="M1852" s="272"/>
      <c r="N1852" s="826" t="str">
        <f t="shared" si="129"/>
        <v/>
      </c>
      <c r="O1852" s="458"/>
      <c r="P1852" s="534"/>
      <c r="Q1852" s="479"/>
      <c r="R1852" s="584"/>
      <c r="S1852" s="585" t="str">
        <f t="shared" si="133"/>
        <v/>
      </c>
      <c r="T1852" s="586"/>
      <c r="U1852" s="587" t="str">
        <f t="shared" si="127"/>
        <v/>
      </c>
      <c r="V1852" s="648"/>
      <c r="W1852" s="746"/>
    </row>
    <row r="1853" spans="2:23" ht="13.5" customHeight="1" x14ac:dyDescent="0.25">
      <c r="B1853" s="401"/>
      <c r="D1853" s="416">
        <f t="shared" si="132"/>
        <v>1844</v>
      </c>
      <c r="E1853" s="534"/>
      <c r="F1853" s="534"/>
      <c r="G1853" s="534"/>
      <c r="H1853" s="479"/>
      <c r="I1853" s="479"/>
      <c r="J1853" s="479"/>
      <c r="K1853" s="474"/>
      <c r="L1853" s="899"/>
      <c r="M1853" s="272"/>
      <c r="N1853" s="826" t="str">
        <f t="shared" si="129"/>
        <v/>
      </c>
      <c r="O1853" s="458"/>
      <c r="P1853" s="534"/>
      <c r="Q1853" s="479"/>
      <c r="R1853" s="584"/>
      <c r="S1853" s="585" t="str">
        <f t="shared" si="133"/>
        <v/>
      </c>
      <c r="T1853" s="586"/>
      <c r="U1853" s="587" t="str">
        <f t="shared" si="127"/>
        <v/>
      </c>
      <c r="V1853" s="648"/>
      <c r="W1853" s="746"/>
    </row>
    <row r="1854" spans="2:23" ht="13.5" customHeight="1" x14ac:dyDescent="0.25">
      <c r="B1854" s="401"/>
      <c r="D1854" s="416">
        <f t="shared" si="132"/>
        <v>1845</v>
      </c>
      <c r="E1854" s="534"/>
      <c r="F1854" s="534"/>
      <c r="G1854" s="534"/>
      <c r="H1854" s="479"/>
      <c r="I1854" s="479"/>
      <c r="J1854" s="479"/>
      <c r="K1854" s="474"/>
      <c r="L1854" s="899"/>
      <c r="M1854" s="272"/>
      <c r="N1854" s="826" t="str">
        <f t="shared" si="129"/>
        <v/>
      </c>
      <c r="O1854" s="458"/>
      <c r="P1854" s="534"/>
      <c r="Q1854" s="479"/>
      <c r="R1854" s="584"/>
      <c r="S1854" s="585" t="str">
        <f t="shared" si="133"/>
        <v/>
      </c>
      <c r="T1854" s="586"/>
      <c r="U1854" s="587" t="str">
        <f t="shared" si="127"/>
        <v/>
      </c>
      <c r="V1854" s="648"/>
      <c r="W1854" s="746"/>
    </row>
    <row r="1855" spans="2:23" ht="13.5" customHeight="1" x14ac:dyDescent="0.25">
      <c r="B1855" s="401"/>
      <c r="D1855" s="416">
        <f t="shared" si="132"/>
        <v>1846</v>
      </c>
      <c r="E1855" s="534"/>
      <c r="F1855" s="534"/>
      <c r="G1855" s="534"/>
      <c r="H1855" s="479"/>
      <c r="I1855" s="479"/>
      <c r="J1855" s="479"/>
      <c r="K1855" s="474"/>
      <c r="L1855" s="899"/>
      <c r="M1855" s="272"/>
      <c r="N1855" s="826" t="str">
        <f t="shared" si="129"/>
        <v/>
      </c>
      <c r="O1855" s="458"/>
      <c r="P1855" s="534"/>
      <c r="Q1855" s="479"/>
      <c r="R1855" s="584"/>
      <c r="S1855" s="585" t="str">
        <f t="shared" si="133"/>
        <v/>
      </c>
      <c r="T1855" s="586"/>
      <c r="U1855" s="587" t="str">
        <f t="shared" si="127"/>
        <v/>
      </c>
      <c r="V1855" s="648"/>
      <c r="W1855" s="746"/>
    </row>
    <row r="1856" spans="2:23" ht="13.5" customHeight="1" x14ac:dyDescent="0.25">
      <c r="B1856" s="401"/>
      <c r="D1856" s="416">
        <f t="shared" si="132"/>
        <v>1847</v>
      </c>
      <c r="E1856" s="534"/>
      <c r="F1856" s="534"/>
      <c r="G1856" s="534"/>
      <c r="H1856" s="479"/>
      <c r="I1856" s="479"/>
      <c r="J1856" s="479"/>
      <c r="K1856" s="474"/>
      <c r="L1856" s="899"/>
      <c r="M1856" s="272"/>
      <c r="N1856" s="826" t="str">
        <f t="shared" si="129"/>
        <v/>
      </c>
      <c r="O1856" s="458"/>
      <c r="P1856" s="534"/>
      <c r="Q1856" s="479"/>
      <c r="R1856" s="584"/>
      <c r="S1856" s="585" t="str">
        <f t="shared" si="133"/>
        <v/>
      </c>
      <c r="T1856" s="586"/>
      <c r="U1856" s="587" t="str">
        <f t="shared" si="127"/>
        <v/>
      </c>
      <c r="V1856" s="648"/>
      <c r="W1856" s="746"/>
    </row>
    <row r="1857" spans="2:38" ht="13.5" customHeight="1" x14ac:dyDescent="0.25">
      <c r="B1857" s="401"/>
      <c r="D1857" s="416">
        <f t="shared" si="132"/>
        <v>1848</v>
      </c>
      <c r="E1857" s="534"/>
      <c r="F1857" s="534"/>
      <c r="G1857" s="534"/>
      <c r="H1857" s="479"/>
      <c r="I1857" s="479"/>
      <c r="J1857" s="479"/>
      <c r="K1857" s="474"/>
      <c r="L1857" s="899"/>
      <c r="M1857" s="272"/>
      <c r="N1857" s="826" t="str">
        <f t="shared" si="129"/>
        <v/>
      </c>
      <c r="O1857" s="458"/>
      <c r="P1857" s="534"/>
      <c r="Q1857" s="479"/>
      <c r="R1857" s="584"/>
      <c r="S1857" s="585" t="str">
        <f t="shared" si="133"/>
        <v/>
      </c>
      <c r="T1857" s="586"/>
      <c r="U1857" s="587" t="str">
        <f t="shared" si="127"/>
        <v/>
      </c>
      <c r="V1857" s="648"/>
      <c r="W1857" s="746"/>
    </row>
    <row r="1858" spans="2:38" ht="13.5" customHeight="1" x14ac:dyDescent="0.25">
      <c r="B1858" s="401"/>
      <c r="D1858" s="416">
        <f t="shared" si="132"/>
        <v>1849</v>
      </c>
      <c r="E1858" s="534"/>
      <c r="F1858" s="534"/>
      <c r="G1858" s="534"/>
      <c r="H1858" s="479"/>
      <c r="I1858" s="479"/>
      <c r="J1858" s="479"/>
      <c r="K1858" s="474"/>
      <c r="L1858" s="899"/>
      <c r="M1858" s="272"/>
      <c r="N1858" s="826" t="str">
        <f t="shared" si="129"/>
        <v/>
      </c>
      <c r="O1858" s="458"/>
      <c r="P1858" s="534"/>
      <c r="Q1858" s="479"/>
      <c r="R1858" s="584"/>
      <c r="S1858" s="585" t="str">
        <f t="shared" si="133"/>
        <v/>
      </c>
      <c r="T1858" s="586"/>
      <c r="U1858" s="587" t="str">
        <f t="shared" si="127"/>
        <v/>
      </c>
      <c r="V1858" s="648"/>
      <c r="W1858" s="746"/>
    </row>
    <row r="1859" spans="2:38" ht="13.5" customHeight="1" x14ac:dyDescent="0.25">
      <c r="B1859" s="401"/>
      <c r="D1859" s="416">
        <f t="shared" si="132"/>
        <v>1850</v>
      </c>
      <c r="E1859" s="534"/>
      <c r="F1859" s="534"/>
      <c r="G1859" s="534"/>
      <c r="H1859" s="479"/>
      <c r="I1859" s="479"/>
      <c r="J1859" s="479"/>
      <c r="K1859" s="474"/>
      <c r="L1859" s="899"/>
      <c r="M1859" s="272"/>
      <c r="N1859" s="826" t="str">
        <f t="shared" si="129"/>
        <v/>
      </c>
      <c r="O1859" s="458"/>
      <c r="P1859" s="534"/>
      <c r="Q1859" s="479"/>
      <c r="R1859" s="584"/>
      <c r="S1859" s="585" t="str">
        <f t="shared" si="133"/>
        <v/>
      </c>
      <c r="T1859" s="586"/>
      <c r="U1859" s="587" t="str">
        <f t="shared" si="127"/>
        <v/>
      </c>
      <c r="V1859" s="648"/>
      <c r="W1859" s="746"/>
    </row>
    <row r="1860" spans="2:38" ht="13.5" customHeight="1" x14ac:dyDescent="0.25">
      <c r="B1860" s="401"/>
      <c r="D1860" s="416">
        <f t="shared" si="132"/>
        <v>1851</v>
      </c>
      <c r="E1860" s="534"/>
      <c r="F1860" s="534"/>
      <c r="G1860" s="534"/>
      <c r="H1860" s="479"/>
      <c r="I1860" s="479"/>
      <c r="J1860" s="479"/>
      <c r="K1860" s="474"/>
      <c r="L1860" s="899"/>
      <c r="M1860" s="272"/>
      <c r="N1860" s="826" t="str">
        <f t="shared" si="129"/>
        <v/>
      </c>
      <c r="O1860" s="458"/>
      <c r="P1860" s="534"/>
      <c r="Q1860" s="479"/>
      <c r="R1860" s="584"/>
      <c r="S1860" s="585" t="str">
        <f t="shared" si="133"/>
        <v/>
      </c>
      <c r="T1860" s="586"/>
      <c r="U1860" s="587" t="str">
        <f t="shared" si="127"/>
        <v/>
      </c>
      <c r="V1860" s="648"/>
      <c r="W1860" s="746"/>
    </row>
    <row r="1861" spans="2:38" ht="13.5" customHeight="1" x14ac:dyDescent="0.25">
      <c r="B1861" s="401"/>
      <c r="D1861" s="416">
        <f t="shared" si="132"/>
        <v>1852</v>
      </c>
      <c r="E1861" s="534"/>
      <c r="F1861" s="534"/>
      <c r="G1861" s="534"/>
      <c r="H1861" s="479"/>
      <c r="I1861" s="479"/>
      <c r="J1861" s="479"/>
      <c r="K1861" s="474"/>
      <c r="L1861" s="899"/>
      <c r="M1861" s="272"/>
      <c r="N1861" s="826" t="str">
        <f t="shared" si="129"/>
        <v/>
      </c>
      <c r="O1861" s="458"/>
      <c r="P1861" s="534"/>
      <c r="Q1861" s="479"/>
      <c r="R1861" s="584"/>
      <c r="S1861" s="585" t="str">
        <f t="shared" si="133"/>
        <v/>
      </c>
      <c r="T1861" s="586"/>
      <c r="U1861" s="587" t="str">
        <f t="shared" si="127"/>
        <v/>
      </c>
      <c r="V1861" s="648"/>
      <c r="W1861" s="746"/>
    </row>
    <row r="1862" spans="2:38" ht="13.5" customHeight="1" x14ac:dyDescent="0.25">
      <c r="B1862" s="401"/>
      <c r="D1862" s="416">
        <f t="shared" si="132"/>
        <v>1853</v>
      </c>
      <c r="E1862" s="534"/>
      <c r="F1862" s="534"/>
      <c r="G1862" s="534"/>
      <c r="H1862" s="479"/>
      <c r="I1862" s="479"/>
      <c r="J1862" s="479"/>
      <c r="K1862" s="474"/>
      <c r="L1862" s="899"/>
      <c r="M1862" s="272"/>
      <c r="N1862" s="826" t="str">
        <f t="shared" si="129"/>
        <v/>
      </c>
      <c r="O1862" s="458"/>
      <c r="P1862" s="534"/>
      <c r="Q1862" s="479"/>
      <c r="R1862" s="584"/>
      <c r="S1862" s="585" t="str">
        <f t="shared" si="133"/>
        <v/>
      </c>
      <c r="T1862" s="586"/>
      <c r="U1862" s="587" t="str">
        <f t="shared" si="127"/>
        <v/>
      </c>
      <c r="V1862" s="648"/>
      <c r="W1862" s="746"/>
    </row>
    <row r="1863" spans="2:38" ht="13.5" customHeight="1" x14ac:dyDescent="0.25">
      <c r="B1863" s="401"/>
      <c r="D1863" s="416">
        <f t="shared" si="132"/>
        <v>1854</v>
      </c>
      <c r="E1863" s="534"/>
      <c r="F1863" s="534"/>
      <c r="G1863" s="534"/>
      <c r="H1863" s="479"/>
      <c r="I1863" s="479"/>
      <c r="J1863" s="479"/>
      <c r="K1863" s="474"/>
      <c r="L1863" s="899"/>
      <c r="M1863" s="272"/>
      <c r="N1863" s="826" t="str">
        <f t="shared" si="129"/>
        <v/>
      </c>
      <c r="O1863" s="458"/>
      <c r="P1863" s="534"/>
      <c r="Q1863" s="479"/>
      <c r="R1863" s="584"/>
      <c r="S1863" s="585" t="str">
        <f t="shared" si="133"/>
        <v/>
      </c>
      <c r="T1863" s="586"/>
      <c r="U1863" s="587" t="str">
        <f t="shared" si="127"/>
        <v/>
      </c>
      <c r="V1863" s="648"/>
      <c r="W1863" s="746"/>
    </row>
    <row r="1864" spans="2:38" ht="13.5" customHeight="1" x14ac:dyDescent="0.25">
      <c r="B1864" s="401"/>
      <c r="D1864" s="416">
        <f t="shared" si="132"/>
        <v>1855</v>
      </c>
      <c r="E1864" s="534"/>
      <c r="F1864" s="534"/>
      <c r="G1864" s="534"/>
      <c r="H1864" s="479"/>
      <c r="I1864" s="479"/>
      <c r="J1864" s="479"/>
      <c r="K1864" s="474"/>
      <c r="L1864" s="899"/>
      <c r="M1864" s="272"/>
      <c r="N1864" s="826" t="str">
        <f t="shared" si="129"/>
        <v/>
      </c>
      <c r="O1864" s="458"/>
      <c r="P1864" s="534"/>
      <c r="Q1864" s="479"/>
      <c r="R1864" s="584"/>
      <c r="S1864" s="585" t="str">
        <f t="shared" si="133"/>
        <v/>
      </c>
      <c r="T1864" s="586"/>
      <c r="U1864" s="587" t="str">
        <f t="shared" si="127"/>
        <v/>
      </c>
      <c r="V1864" s="648"/>
      <c r="W1864" s="746"/>
    </row>
    <row r="1865" spans="2:38" ht="13.5" customHeight="1" x14ac:dyDescent="0.25">
      <c r="B1865" s="401"/>
      <c r="D1865" s="416">
        <f t="shared" si="132"/>
        <v>1856</v>
      </c>
      <c r="E1865" s="534"/>
      <c r="F1865" s="534"/>
      <c r="G1865" s="534"/>
      <c r="H1865" s="479"/>
      <c r="I1865" s="479"/>
      <c r="J1865" s="479"/>
      <c r="K1865" s="474"/>
      <c r="L1865" s="899"/>
      <c r="M1865" s="272"/>
      <c r="N1865" s="826" t="str">
        <f t="shared" si="129"/>
        <v/>
      </c>
      <c r="O1865" s="458"/>
      <c r="P1865" s="534"/>
      <c r="Q1865" s="479"/>
      <c r="R1865" s="584"/>
      <c r="S1865" s="585" t="str">
        <f t="shared" si="133"/>
        <v/>
      </c>
      <c r="T1865" s="586"/>
      <c r="U1865" s="587" t="str">
        <f t="shared" si="127"/>
        <v/>
      </c>
      <c r="V1865" s="648"/>
      <c r="W1865" s="746"/>
    </row>
    <row r="1866" spans="2:38" ht="13.5" customHeight="1" x14ac:dyDescent="0.25">
      <c r="B1866" s="401"/>
      <c r="D1866" s="416">
        <f t="shared" si="132"/>
        <v>1857</v>
      </c>
      <c r="E1866" s="534"/>
      <c r="F1866" s="534"/>
      <c r="G1866" s="534"/>
      <c r="H1866" s="479"/>
      <c r="I1866" s="479"/>
      <c r="J1866" s="479"/>
      <c r="K1866" s="474"/>
      <c r="L1866" s="899"/>
      <c r="M1866" s="272"/>
      <c r="N1866" s="826" t="str">
        <f t="shared" si="129"/>
        <v/>
      </c>
      <c r="O1866" s="458"/>
      <c r="P1866" s="534"/>
      <c r="Q1866" s="479"/>
      <c r="R1866" s="584"/>
      <c r="S1866" s="585" t="str">
        <f t="shared" si="133"/>
        <v/>
      </c>
      <c r="T1866" s="586"/>
      <c r="U1866" s="587" t="str">
        <f t="shared" si="127"/>
        <v/>
      </c>
      <c r="V1866" s="648"/>
      <c r="W1866" s="746"/>
    </row>
    <row r="1867" spans="2:38" ht="13.5" customHeight="1" x14ac:dyDescent="0.25">
      <c r="B1867" s="401"/>
      <c r="D1867" s="416">
        <f t="shared" si="132"/>
        <v>1858</v>
      </c>
      <c r="E1867" s="534"/>
      <c r="F1867" s="534"/>
      <c r="G1867" s="534"/>
      <c r="H1867" s="479"/>
      <c r="I1867" s="479"/>
      <c r="J1867" s="479"/>
      <c r="K1867" s="474"/>
      <c r="L1867" s="899"/>
      <c r="M1867" s="272"/>
      <c r="N1867" s="826" t="str">
        <f t="shared" ref="N1867:N1930" si="134">IF(M1867="","",IF(HLOOKUP(M1867,$AA$4:$AO$6,$Z$6+1,FALSE)&lt;0.8,0,HLOOKUP(M1867,$AA$4:$AO$6,$Z$6+1,FALSE)))</f>
        <v/>
      </c>
      <c r="O1867" s="458"/>
      <c r="P1867" s="534"/>
      <c r="Q1867" s="479"/>
      <c r="R1867" s="584"/>
      <c r="S1867" s="585" t="str">
        <f t="shared" si="133"/>
        <v/>
      </c>
      <c r="T1867" s="586"/>
      <c r="U1867" s="587" t="str">
        <f t="shared" si="127"/>
        <v/>
      </c>
      <c r="V1867" s="648"/>
      <c r="W1867" s="746"/>
    </row>
    <row r="1868" spans="2:38" ht="13.5" customHeight="1" x14ac:dyDescent="0.25">
      <c r="B1868" s="401"/>
      <c r="D1868" s="416">
        <f t="shared" si="132"/>
        <v>1859</v>
      </c>
      <c r="E1868" s="534"/>
      <c r="F1868" s="534"/>
      <c r="G1868" s="534"/>
      <c r="H1868" s="479"/>
      <c r="I1868" s="479"/>
      <c r="J1868" s="479"/>
      <c r="K1868" s="474"/>
      <c r="L1868" s="899"/>
      <c r="M1868" s="272"/>
      <c r="N1868" s="826" t="str">
        <f t="shared" si="134"/>
        <v/>
      </c>
      <c r="O1868" s="458"/>
      <c r="P1868" s="534"/>
      <c r="Q1868" s="479"/>
      <c r="R1868" s="584"/>
      <c r="S1868" s="585" t="str">
        <f t="shared" si="133"/>
        <v/>
      </c>
      <c r="T1868" s="586"/>
      <c r="U1868" s="587" t="str">
        <f t="shared" si="127"/>
        <v/>
      </c>
      <c r="V1868" s="648"/>
      <c r="W1868" s="746"/>
    </row>
    <row r="1869" spans="2:38" ht="13.5" customHeight="1" x14ac:dyDescent="0.25">
      <c r="B1869" s="401"/>
      <c r="D1869" s="416">
        <f t="shared" si="132"/>
        <v>1860</v>
      </c>
      <c r="E1869" s="534"/>
      <c r="F1869" s="534"/>
      <c r="G1869" s="534"/>
      <c r="H1869" s="479"/>
      <c r="I1869" s="479"/>
      <c r="J1869" s="479"/>
      <c r="K1869" s="474"/>
      <c r="L1869" s="899"/>
      <c r="M1869" s="272"/>
      <c r="N1869" s="826" t="str">
        <f t="shared" si="134"/>
        <v/>
      </c>
      <c r="O1869" s="458"/>
      <c r="P1869" s="534"/>
      <c r="Q1869" s="479"/>
      <c r="R1869" s="584"/>
      <c r="S1869" s="585" t="str">
        <f t="shared" si="133"/>
        <v/>
      </c>
      <c r="T1869" s="586"/>
      <c r="U1869" s="587" t="str">
        <f t="shared" si="127"/>
        <v/>
      </c>
      <c r="V1869" s="648"/>
      <c r="W1869" s="746"/>
    </row>
    <row r="1870" spans="2:38" ht="13.5" customHeight="1" x14ac:dyDescent="0.25">
      <c r="B1870" s="401"/>
      <c r="D1870" s="416">
        <f>D1869+1</f>
        <v>1861</v>
      </c>
      <c r="E1870" s="534"/>
      <c r="F1870" s="534"/>
      <c r="G1870" s="534"/>
      <c r="H1870" s="479"/>
      <c r="I1870" s="479"/>
      <c r="J1870" s="479"/>
      <c r="K1870" s="474"/>
      <c r="L1870" s="899"/>
      <c r="M1870" s="272"/>
      <c r="N1870" s="826" t="str">
        <f t="shared" si="134"/>
        <v/>
      </c>
      <c r="O1870" s="458"/>
      <c r="P1870" s="534"/>
      <c r="Q1870" s="479"/>
      <c r="R1870" s="584"/>
      <c r="S1870" s="585" t="str">
        <f t="shared" si="133"/>
        <v/>
      </c>
      <c r="T1870" s="586"/>
      <c r="U1870" s="587" t="str">
        <f t="shared" si="127"/>
        <v/>
      </c>
      <c r="V1870" s="648"/>
      <c r="W1870" s="746"/>
      <c r="AL1870" s="562"/>
    </row>
    <row r="1871" spans="2:38" ht="13.5" customHeight="1" x14ac:dyDescent="0.25">
      <c r="B1871" s="401"/>
      <c r="D1871" s="416">
        <f t="shared" ref="D1871:D1899" si="135">D1870+1</f>
        <v>1862</v>
      </c>
      <c r="E1871" s="534"/>
      <c r="F1871" s="534"/>
      <c r="G1871" s="534"/>
      <c r="H1871" s="479"/>
      <c r="I1871" s="479"/>
      <c r="J1871" s="479"/>
      <c r="K1871" s="474"/>
      <c r="L1871" s="899"/>
      <c r="M1871" s="272"/>
      <c r="N1871" s="826" t="str">
        <f t="shared" si="134"/>
        <v/>
      </c>
      <c r="O1871" s="458"/>
      <c r="P1871" s="534"/>
      <c r="Q1871" s="479"/>
      <c r="R1871" s="584"/>
      <c r="S1871" s="585" t="str">
        <f t="shared" si="133"/>
        <v/>
      </c>
      <c r="T1871" s="586"/>
      <c r="U1871" s="587" t="str">
        <f t="shared" si="127"/>
        <v/>
      </c>
      <c r="V1871" s="648"/>
      <c r="W1871" s="746"/>
    </row>
    <row r="1872" spans="2:38" ht="13.5" customHeight="1" x14ac:dyDescent="0.25">
      <c r="B1872" s="401"/>
      <c r="D1872" s="416">
        <f t="shared" si="135"/>
        <v>1863</v>
      </c>
      <c r="E1872" s="534"/>
      <c r="F1872" s="534"/>
      <c r="G1872" s="534"/>
      <c r="H1872" s="479"/>
      <c r="I1872" s="479"/>
      <c r="J1872" s="479"/>
      <c r="K1872" s="474"/>
      <c r="L1872" s="899"/>
      <c r="M1872" s="272"/>
      <c r="N1872" s="826" t="str">
        <f t="shared" si="134"/>
        <v/>
      </c>
      <c r="O1872" s="458"/>
      <c r="P1872" s="534"/>
      <c r="Q1872" s="479"/>
      <c r="R1872" s="584"/>
      <c r="S1872" s="585" t="str">
        <f t="shared" si="133"/>
        <v/>
      </c>
      <c r="T1872" s="586"/>
      <c r="U1872" s="587" t="str">
        <f t="shared" si="127"/>
        <v/>
      </c>
      <c r="V1872" s="648"/>
      <c r="W1872" s="746"/>
    </row>
    <row r="1873" spans="2:23" ht="13.5" customHeight="1" x14ac:dyDescent="0.25">
      <c r="B1873" s="401"/>
      <c r="D1873" s="416">
        <f t="shared" si="135"/>
        <v>1864</v>
      </c>
      <c r="E1873" s="534"/>
      <c r="F1873" s="534"/>
      <c r="G1873" s="534"/>
      <c r="H1873" s="479"/>
      <c r="I1873" s="479"/>
      <c r="J1873" s="479"/>
      <c r="K1873" s="474"/>
      <c r="L1873" s="899"/>
      <c r="M1873" s="272"/>
      <c r="N1873" s="826" t="str">
        <f t="shared" si="134"/>
        <v/>
      </c>
      <c r="O1873" s="458"/>
      <c r="P1873" s="534"/>
      <c r="Q1873" s="479"/>
      <c r="R1873" s="584"/>
      <c r="S1873" s="585" t="str">
        <f t="shared" si="133"/>
        <v/>
      </c>
      <c r="T1873" s="586"/>
      <c r="U1873" s="587" t="str">
        <f t="shared" si="127"/>
        <v/>
      </c>
      <c r="V1873" s="648"/>
      <c r="W1873" s="746"/>
    </row>
    <row r="1874" spans="2:23" ht="13.5" customHeight="1" x14ac:dyDescent="0.25">
      <c r="B1874" s="401"/>
      <c r="D1874" s="416">
        <f t="shared" si="135"/>
        <v>1865</v>
      </c>
      <c r="E1874" s="534"/>
      <c r="F1874" s="534"/>
      <c r="G1874" s="534"/>
      <c r="H1874" s="479"/>
      <c r="I1874" s="479"/>
      <c r="J1874" s="479"/>
      <c r="K1874" s="474"/>
      <c r="L1874" s="899"/>
      <c r="M1874" s="272"/>
      <c r="N1874" s="826" t="str">
        <f t="shared" si="134"/>
        <v/>
      </c>
      <c r="O1874" s="458"/>
      <c r="P1874" s="534"/>
      <c r="Q1874" s="479"/>
      <c r="R1874" s="584"/>
      <c r="S1874" s="585" t="str">
        <f t="shared" si="133"/>
        <v/>
      </c>
      <c r="T1874" s="586"/>
      <c r="U1874" s="587" t="str">
        <f t="shared" si="127"/>
        <v/>
      </c>
      <c r="V1874" s="648"/>
      <c r="W1874" s="746"/>
    </row>
    <row r="1875" spans="2:23" ht="13.5" customHeight="1" x14ac:dyDescent="0.25">
      <c r="B1875" s="401"/>
      <c r="D1875" s="416">
        <f t="shared" si="135"/>
        <v>1866</v>
      </c>
      <c r="E1875" s="534"/>
      <c r="F1875" s="534"/>
      <c r="G1875" s="534"/>
      <c r="H1875" s="479"/>
      <c r="I1875" s="479"/>
      <c r="J1875" s="479"/>
      <c r="K1875" s="474"/>
      <c r="L1875" s="899"/>
      <c r="M1875" s="272"/>
      <c r="N1875" s="826" t="str">
        <f t="shared" si="134"/>
        <v/>
      </c>
      <c r="O1875" s="458"/>
      <c r="P1875" s="534"/>
      <c r="Q1875" s="479"/>
      <c r="R1875" s="584"/>
      <c r="S1875" s="585" t="str">
        <f t="shared" si="133"/>
        <v/>
      </c>
      <c r="T1875" s="586"/>
      <c r="U1875" s="587" t="str">
        <f t="shared" si="127"/>
        <v/>
      </c>
      <c r="V1875" s="648"/>
      <c r="W1875" s="746"/>
    </row>
    <row r="1876" spans="2:23" ht="13.5" customHeight="1" x14ac:dyDescent="0.25">
      <c r="B1876" s="401"/>
      <c r="D1876" s="416">
        <f t="shared" si="135"/>
        <v>1867</v>
      </c>
      <c r="E1876" s="534"/>
      <c r="F1876" s="534"/>
      <c r="G1876" s="534"/>
      <c r="H1876" s="479"/>
      <c r="I1876" s="479"/>
      <c r="J1876" s="479"/>
      <c r="K1876" s="474"/>
      <c r="L1876" s="899"/>
      <c r="M1876" s="272"/>
      <c r="N1876" s="826" t="str">
        <f t="shared" si="134"/>
        <v/>
      </c>
      <c r="O1876" s="458"/>
      <c r="P1876" s="534"/>
      <c r="Q1876" s="479"/>
      <c r="R1876" s="584"/>
      <c r="S1876" s="585" t="str">
        <f t="shared" ref="S1876:S1907" si="136">IF(OR(M1876="",K1876=""),"",J1876*K1876/1000000*Q1876*R1876)</f>
        <v/>
      </c>
      <c r="T1876" s="586"/>
      <c r="U1876" s="587" t="str">
        <f t="shared" si="127"/>
        <v/>
      </c>
      <c r="V1876" s="648"/>
      <c r="W1876" s="746"/>
    </row>
    <row r="1877" spans="2:23" ht="13.5" customHeight="1" x14ac:dyDescent="0.25">
      <c r="B1877" s="401"/>
      <c r="D1877" s="416">
        <f t="shared" si="135"/>
        <v>1868</v>
      </c>
      <c r="E1877" s="534"/>
      <c r="F1877" s="534"/>
      <c r="G1877" s="534"/>
      <c r="H1877" s="479"/>
      <c r="I1877" s="479"/>
      <c r="J1877" s="479"/>
      <c r="K1877" s="474"/>
      <c r="L1877" s="899"/>
      <c r="M1877" s="272"/>
      <c r="N1877" s="826" t="str">
        <f t="shared" si="134"/>
        <v/>
      </c>
      <c r="O1877" s="458"/>
      <c r="P1877" s="534"/>
      <c r="Q1877" s="479"/>
      <c r="R1877" s="584"/>
      <c r="S1877" s="585" t="str">
        <f t="shared" si="136"/>
        <v/>
      </c>
      <c r="T1877" s="586"/>
      <c r="U1877" s="587" t="str">
        <f t="shared" si="127"/>
        <v/>
      </c>
      <c r="V1877" s="648"/>
      <c r="W1877" s="746"/>
    </row>
    <row r="1878" spans="2:23" ht="13.5" customHeight="1" x14ac:dyDescent="0.25">
      <c r="B1878" s="401"/>
      <c r="D1878" s="416">
        <f t="shared" si="135"/>
        <v>1869</v>
      </c>
      <c r="E1878" s="534"/>
      <c r="F1878" s="534"/>
      <c r="G1878" s="534"/>
      <c r="H1878" s="479"/>
      <c r="I1878" s="479"/>
      <c r="J1878" s="479"/>
      <c r="K1878" s="474"/>
      <c r="L1878" s="899"/>
      <c r="M1878" s="272"/>
      <c r="N1878" s="826" t="str">
        <f t="shared" si="134"/>
        <v/>
      </c>
      <c r="O1878" s="458"/>
      <c r="P1878" s="534"/>
      <c r="Q1878" s="479"/>
      <c r="R1878" s="584"/>
      <c r="S1878" s="585" t="str">
        <f t="shared" si="136"/>
        <v/>
      </c>
      <c r="T1878" s="586"/>
      <c r="U1878" s="587" t="str">
        <f t="shared" si="127"/>
        <v/>
      </c>
      <c r="V1878" s="648"/>
      <c r="W1878" s="746"/>
    </row>
    <row r="1879" spans="2:23" ht="13.5" customHeight="1" x14ac:dyDescent="0.25">
      <c r="B1879" s="401"/>
      <c r="D1879" s="416">
        <f t="shared" si="135"/>
        <v>1870</v>
      </c>
      <c r="E1879" s="534"/>
      <c r="F1879" s="534"/>
      <c r="G1879" s="534"/>
      <c r="H1879" s="479"/>
      <c r="I1879" s="479"/>
      <c r="J1879" s="479"/>
      <c r="K1879" s="474"/>
      <c r="L1879" s="899"/>
      <c r="M1879" s="272"/>
      <c r="N1879" s="826" t="str">
        <f t="shared" si="134"/>
        <v/>
      </c>
      <c r="O1879" s="458"/>
      <c r="P1879" s="534"/>
      <c r="Q1879" s="479"/>
      <c r="R1879" s="584"/>
      <c r="S1879" s="585" t="str">
        <f t="shared" si="136"/>
        <v/>
      </c>
      <c r="T1879" s="586"/>
      <c r="U1879" s="587" t="str">
        <f t="shared" si="127"/>
        <v/>
      </c>
      <c r="V1879" s="648"/>
      <c r="W1879" s="746"/>
    </row>
    <row r="1880" spans="2:23" ht="13.5" customHeight="1" x14ac:dyDescent="0.25">
      <c r="B1880" s="401"/>
      <c r="D1880" s="416">
        <f t="shared" si="135"/>
        <v>1871</v>
      </c>
      <c r="E1880" s="534"/>
      <c r="F1880" s="534"/>
      <c r="G1880" s="534"/>
      <c r="H1880" s="479"/>
      <c r="I1880" s="479"/>
      <c r="J1880" s="479"/>
      <c r="K1880" s="474"/>
      <c r="L1880" s="899"/>
      <c r="M1880" s="272"/>
      <c r="N1880" s="826" t="str">
        <f t="shared" si="134"/>
        <v/>
      </c>
      <c r="O1880" s="458"/>
      <c r="P1880" s="903"/>
      <c r="Q1880" s="479"/>
      <c r="R1880" s="584"/>
      <c r="S1880" s="585" t="str">
        <f t="shared" si="136"/>
        <v/>
      </c>
      <c r="T1880" s="586"/>
      <c r="U1880" s="587" t="str">
        <f t="shared" si="127"/>
        <v/>
      </c>
      <c r="V1880" s="648"/>
      <c r="W1880" s="746"/>
    </row>
    <row r="1881" spans="2:23" ht="13.5" customHeight="1" x14ac:dyDescent="0.25">
      <c r="B1881" s="401"/>
      <c r="D1881" s="416">
        <f t="shared" si="135"/>
        <v>1872</v>
      </c>
      <c r="E1881" s="534"/>
      <c r="F1881" s="534"/>
      <c r="G1881" s="534"/>
      <c r="H1881" s="479"/>
      <c r="I1881" s="479"/>
      <c r="J1881" s="479"/>
      <c r="K1881" s="474"/>
      <c r="L1881" s="899"/>
      <c r="M1881" s="272"/>
      <c r="N1881" s="826" t="str">
        <f t="shared" si="134"/>
        <v/>
      </c>
      <c r="O1881" s="458"/>
      <c r="P1881" s="534"/>
      <c r="Q1881" s="479"/>
      <c r="R1881" s="584"/>
      <c r="S1881" s="585" t="str">
        <f t="shared" si="136"/>
        <v/>
      </c>
      <c r="T1881" s="586"/>
      <c r="U1881" s="587" t="str">
        <f t="shared" si="127"/>
        <v/>
      </c>
      <c r="V1881" s="648"/>
      <c r="W1881" s="746"/>
    </row>
    <row r="1882" spans="2:23" ht="13.5" customHeight="1" x14ac:dyDescent="0.25">
      <c r="B1882" s="401"/>
      <c r="D1882" s="416">
        <f t="shared" si="135"/>
        <v>1873</v>
      </c>
      <c r="E1882" s="534"/>
      <c r="F1882" s="534"/>
      <c r="G1882" s="534"/>
      <c r="H1882" s="479"/>
      <c r="I1882" s="479"/>
      <c r="J1882" s="479"/>
      <c r="K1882" s="474"/>
      <c r="L1882" s="899"/>
      <c r="M1882" s="272"/>
      <c r="N1882" s="826" t="str">
        <f t="shared" si="134"/>
        <v/>
      </c>
      <c r="O1882" s="458"/>
      <c r="P1882" s="534"/>
      <c r="Q1882" s="479"/>
      <c r="R1882" s="584"/>
      <c r="S1882" s="585" t="str">
        <f t="shared" si="136"/>
        <v/>
      </c>
      <c r="T1882" s="586"/>
      <c r="U1882" s="587" t="str">
        <f t="shared" si="127"/>
        <v/>
      </c>
      <c r="V1882" s="648"/>
      <c r="W1882" s="746"/>
    </row>
    <row r="1883" spans="2:23" ht="13.5" customHeight="1" x14ac:dyDescent="0.25">
      <c r="B1883" s="401"/>
      <c r="D1883" s="416">
        <f t="shared" si="135"/>
        <v>1874</v>
      </c>
      <c r="E1883" s="534"/>
      <c r="F1883" s="534"/>
      <c r="G1883" s="534"/>
      <c r="H1883" s="479"/>
      <c r="I1883" s="479"/>
      <c r="J1883" s="479"/>
      <c r="K1883" s="474"/>
      <c r="L1883" s="899"/>
      <c r="M1883" s="272"/>
      <c r="N1883" s="826" t="str">
        <f t="shared" si="134"/>
        <v/>
      </c>
      <c r="O1883" s="458"/>
      <c r="P1883" s="534"/>
      <c r="Q1883" s="479"/>
      <c r="R1883" s="584"/>
      <c r="S1883" s="585" t="str">
        <f t="shared" si="136"/>
        <v/>
      </c>
      <c r="T1883" s="586"/>
      <c r="U1883" s="587" t="str">
        <f t="shared" si="127"/>
        <v/>
      </c>
      <c r="V1883" s="648"/>
      <c r="W1883" s="746"/>
    </row>
    <row r="1884" spans="2:23" ht="13.5" customHeight="1" x14ac:dyDescent="0.25">
      <c r="B1884" s="401"/>
      <c r="D1884" s="416">
        <f t="shared" si="135"/>
        <v>1875</v>
      </c>
      <c r="E1884" s="534"/>
      <c r="F1884" s="534"/>
      <c r="G1884" s="534"/>
      <c r="H1884" s="479"/>
      <c r="I1884" s="479"/>
      <c r="J1884" s="479"/>
      <c r="K1884" s="474"/>
      <c r="L1884" s="899"/>
      <c r="M1884" s="272"/>
      <c r="N1884" s="826" t="str">
        <f t="shared" si="134"/>
        <v/>
      </c>
      <c r="O1884" s="458"/>
      <c r="P1884" s="534"/>
      <c r="Q1884" s="479"/>
      <c r="R1884" s="584"/>
      <c r="S1884" s="585" t="str">
        <f t="shared" si="136"/>
        <v/>
      </c>
      <c r="T1884" s="586"/>
      <c r="U1884" s="587" t="str">
        <f t="shared" si="127"/>
        <v/>
      </c>
      <c r="V1884" s="648"/>
      <c r="W1884" s="746"/>
    </row>
    <row r="1885" spans="2:23" ht="13.5" customHeight="1" x14ac:dyDescent="0.25">
      <c r="B1885" s="401"/>
      <c r="D1885" s="416">
        <f t="shared" si="135"/>
        <v>1876</v>
      </c>
      <c r="E1885" s="534"/>
      <c r="F1885" s="534"/>
      <c r="G1885" s="534"/>
      <c r="H1885" s="479"/>
      <c r="I1885" s="479"/>
      <c r="J1885" s="479"/>
      <c r="K1885" s="474"/>
      <c r="L1885" s="899"/>
      <c r="M1885" s="272"/>
      <c r="N1885" s="826" t="str">
        <f t="shared" si="134"/>
        <v/>
      </c>
      <c r="O1885" s="458"/>
      <c r="P1885" s="534"/>
      <c r="Q1885" s="479"/>
      <c r="R1885" s="584"/>
      <c r="S1885" s="585" t="str">
        <f t="shared" si="136"/>
        <v/>
      </c>
      <c r="T1885" s="586"/>
      <c r="U1885" s="587" t="str">
        <f t="shared" si="127"/>
        <v/>
      </c>
      <c r="V1885" s="648"/>
      <c r="W1885" s="746"/>
    </row>
    <row r="1886" spans="2:23" ht="13.5" customHeight="1" x14ac:dyDescent="0.25">
      <c r="B1886" s="401"/>
      <c r="D1886" s="416">
        <f t="shared" si="135"/>
        <v>1877</v>
      </c>
      <c r="E1886" s="534"/>
      <c r="F1886" s="534"/>
      <c r="G1886" s="534"/>
      <c r="H1886" s="479"/>
      <c r="I1886" s="479"/>
      <c r="J1886" s="479"/>
      <c r="K1886" s="474"/>
      <c r="L1886" s="899"/>
      <c r="M1886" s="272"/>
      <c r="N1886" s="826" t="str">
        <f t="shared" si="134"/>
        <v/>
      </c>
      <c r="O1886" s="458"/>
      <c r="P1886" s="534"/>
      <c r="Q1886" s="479"/>
      <c r="R1886" s="584"/>
      <c r="S1886" s="585" t="str">
        <f t="shared" si="136"/>
        <v/>
      </c>
      <c r="T1886" s="586"/>
      <c r="U1886" s="587" t="str">
        <f t="shared" si="127"/>
        <v/>
      </c>
      <c r="V1886" s="648"/>
      <c r="W1886" s="746"/>
    </row>
    <row r="1887" spans="2:23" ht="13.5" customHeight="1" x14ac:dyDescent="0.25">
      <c r="B1887" s="401"/>
      <c r="D1887" s="416">
        <f t="shared" si="135"/>
        <v>1878</v>
      </c>
      <c r="E1887" s="534"/>
      <c r="F1887" s="534"/>
      <c r="G1887" s="534"/>
      <c r="H1887" s="479"/>
      <c r="I1887" s="479"/>
      <c r="J1887" s="479"/>
      <c r="K1887" s="474"/>
      <c r="L1887" s="899"/>
      <c r="M1887" s="272"/>
      <c r="N1887" s="826" t="str">
        <f t="shared" si="134"/>
        <v/>
      </c>
      <c r="O1887" s="458"/>
      <c r="P1887" s="534"/>
      <c r="Q1887" s="479"/>
      <c r="R1887" s="584"/>
      <c r="S1887" s="585" t="str">
        <f t="shared" si="136"/>
        <v/>
      </c>
      <c r="T1887" s="586"/>
      <c r="U1887" s="587" t="str">
        <f t="shared" si="127"/>
        <v/>
      </c>
      <c r="V1887" s="648"/>
      <c r="W1887" s="746"/>
    </row>
    <row r="1888" spans="2:23" ht="13.5" customHeight="1" x14ac:dyDescent="0.25">
      <c r="B1888" s="401"/>
      <c r="D1888" s="416">
        <f t="shared" si="135"/>
        <v>1879</v>
      </c>
      <c r="E1888" s="534"/>
      <c r="F1888" s="534"/>
      <c r="G1888" s="534"/>
      <c r="H1888" s="479"/>
      <c r="I1888" s="479"/>
      <c r="J1888" s="479"/>
      <c r="K1888" s="474"/>
      <c r="L1888" s="899"/>
      <c r="M1888" s="272"/>
      <c r="N1888" s="826" t="str">
        <f t="shared" si="134"/>
        <v/>
      </c>
      <c r="O1888" s="458"/>
      <c r="P1888" s="534"/>
      <c r="Q1888" s="479"/>
      <c r="R1888" s="584"/>
      <c r="S1888" s="585" t="str">
        <f t="shared" si="136"/>
        <v/>
      </c>
      <c r="T1888" s="586"/>
      <c r="U1888" s="587" t="str">
        <f t="shared" si="127"/>
        <v/>
      </c>
      <c r="V1888" s="648"/>
      <c r="W1888" s="746"/>
    </row>
    <row r="1889" spans="2:38" ht="13.5" customHeight="1" x14ac:dyDescent="0.25">
      <c r="B1889" s="401"/>
      <c r="D1889" s="416">
        <f t="shared" si="135"/>
        <v>1880</v>
      </c>
      <c r="E1889" s="534"/>
      <c r="F1889" s="534"/>
      <c r="G1889" s="534"/>
      <c r="H1889" s="479"/>
      <c r="I1889" s="479"/>
      <c r="J1889" s="479"/>
      <c r="K1889" s="474"/>
      <c r="L1889" s="899"/>
      <c r="M1889" s="272"/>
      <c r="N1889" s="826" t="str">
        <f t="shared" si="134"/>
        <v/>
      </c>
      <c r="O1889" s="458"/>
      <c r="P1889" s="534"/>
      <c r="Q1889" s="479"/>
      <c r="R1889" s="584"/>
      <c r="S1889" s="585" t="str">
        <f t="shared" si="136"/>
        <v/>
      </c>
      <c r="T1889" s="586"/>
      <c r="U1889" s="587" t="str">
        <f t="shared" si="127"/>
        <v/>
      </c>
      <c r="V1889" s="648"/>
      <c r="W1889" s="746"/>
    </row>
    <row r="1890" spans="2:38" ht="13.5" customHeight="1" x14ac:dyDescent="0.25">
      <c r="B1890" s="401"/>
      <c r="D1890" s="416">
        <f t="shared" si="135"/>
        <v>1881</v>
      </c>
      <c r="E1890" s="534"/>
      <c r="F1890" s="534"/>
      <c r="G1890" s="534"/>
      <c r="H1890" s="479"/>
      <c r="I1890" s="479"/>
      <c r="J1890" s="479"/>
      <c r="K1890" s="474"/>
      <c r="L1890" s="899"/>
      <c r="M1890" s="272"/>
      <c r="N1890" s="826" t="str">
        <f t="shared" si="134"/>
        <v/>
      </c>
      <c r="O1890" s="458"/>
      <c r="P1890" s="534"/>
      <c r="Q1890" s="479"/>
      <c r="R1890" s="584"/>
      <c r="S1890" s="585" t="str">
        <f t="shared" si="136"/>
        <v/>
      </c>
      <c r="T1890" s="586"/>
      <c r="U1890" s="587" t="str">
        <f t="shared" si="127"/>
        <v/>
      </c>
      <c r="V1890" s="648"/>
      <c r="W1890" s="746"/>
    </row>
    <row r="1891" spans="2:38" ht="13.5" customHeight="1" x14ac:dyDescent="0.25">
      <c r="B1891" s="401"/>
      <c r="D1891" s="416">
        <f t="shared" si="135"/>
        <v>1882</v>
      </c>
      <c r="E1891" s="534"/>
      <c r="F1891" s="534"/>
      <c r="G1891" s="534"/>
      <c r="H1891" s="479"/>
      <c r="I1891" s="479"/>
      <c r="J1891" s="479"/>
      <c r="K1891" s="474"/>
      <c r="L1891" s="899"/>
      <c r="M1891" s="272"/>
      <c r="N1891" s="826" t="str">
        <f t="shared" si="134"/>
        <v/>
      </c>
      <c r="O1891" s="458"/>
      <c r="P1891" s="534"/>
      <c r="Q1891" s="479"/>
      <c r="R1891" s="584"/>
      <c r="S1891" s="585" t="str">
        <f t="shared" si="136"/>
        <v/>
      </c>
      <c r="T1891" s="586"/>
      <c r="U1891" s="587" t="str">
        <f t="shared" si="127"/>
        <v/>
      </c>
      <c r="V1891" s="648"/>
      <c r="W1891" s="746"/>
    </row>
    <row r="1892" spans="2:38" ht="13.5" customHeight="1" x14ac:dyDescent="0.25">
      <c r="B1892" s="401"/>
      <c r="D1892" s="416">
        <f t="shared" si="135"/>
        <v>1883</v>
      </c>
      <c r="E1892" s="534"/>
      <c r="F1892" s="534"/>
      <c r="G1892" s="534"/>
      <c r="H1892" s="479"/>
      <c r="I1892" s="479"/>
      <c r="J1892" s="479"/>
      <c r="K1892" s="474"/>
      <c r="L1892" s="899"/>
      <c r="M1892" s="272"/>
      <c r="N1892" s="826" t="str">
        <f t="shared" si="134"/>
        <v/>
      </c>
      <c r="O1892" s="458"/>
      <c r="P1892" s="534"/>
      <c r="Q1892" s="479"/>
      <c r="R1892" s="584"/>
      <c r="S1892" s="585" t="str">
        <f t="shared" si="136"/>
        <v/>
      </c>
      <c r="T1892" s="586"/>
      <c r="U1892" s="587" t="str">
        <f t="shared" si="127"/>
        <v/>
      </c>
      <c r="V1892" s="648"/>
      <c r="W1892" s="746"/>
    </row>
    <row r="1893" spans="2:38" ht="13.5" customHeight="1" x14ac:dyDescent="0.25">
      <c r="B1893" s="401"/>
      <c r="D1893" s="416">
        <f t="shared" si="135"/>
        <v>1884</v>
      </c>
      <c r="E1893" s="534"/>
      <c r="F1893" s="534"/>
      <c r="G1893" s="534"/>
      <c r="H1893" s="479"/>
      <c r="I1893" s="479"/>
      <c r="J1893" s="479"/>
      <c r="K1893" s="474"/>
      <c r="L1893" s="899"/>
      <c r="M1893" s="272"/>
      <c r="N1893" s="826" t="str">
        <f t="shared" si="134"/>
        <v/>
      </c>
      <c r="O1893" s="458"/>
      <c r="P1893" s="534"/>
      <c r="Q1893" s="479"/>
      <c r="R1893" s="584"/>
      <c r="S1893" s="585" t="str">
        <f t="shared" si="136"/>
        <v/>
      </c>
      <c r="T1893" s="586"/>
      <c r="U1893" s="587" t="str">
        <f t="shared" si="127"/>
        <v/>
      </c>
      <c r="V1893" s="648"/>
      <c r="W1893" s="746"/>
    </row>
    <row r="1894" spans="2:38" ht="13.5" customHeight="1" x14ac:dyDescent="0.25">
      <c r="B1894" s="401"/>
      <c r="D1894" s="416">
        <f t="shared" si="135"/>
        <v>1885</v>
      </c>
      <c r="E1894" s="534"/>
      <c r="F1894" s="534"/>
      <c r="G1894" s="534"/>
      <c r="H1894" s="479"/>
      <c r="I1894" s="479"/>
      <c r="J1894" s="479"/>
      <c r="K1894" s="474"/>
      <c r="L1894" s="899"/>
      <c r="M1894" s="272"/>
      <c r="N1894" s="826" t="str">
        <f t="shared" si="134"/>
        <v/>
      </c>
      <c r="O1894" s="458"/>
      <c r="P1894" s="534"/>
      <c r="Q1894" s="479"/>
      <c r="R1894" s="584"/>
      <c r="S1894" s="585" t="str">
        <f t="shared" si="136"/>
        <v/>
      </c>
      <c r="T1894" s="586"/>
      <c r="U1894" s="587" t="str">
        <f t="shared" si="127"/>
        <v/>
      </c>
      <c r="V1894" s="648"/>
      <c r="W1894" s="746"/>
    </row>
    <row r="1895" spans="2:38" ht="13.5" customHeight="1" x14ac:dyDescent="0.25">
      <c r="B1895" s="401"/>
      <c r="D1895" s="416">
        <f t="shared" si="135"/>
        <v>1886</v>
      </c>
      <c r="E1895" s="534"/>
      <c r="F1895" s="534"/>
      <c r="G1895" s="534"/>
      <c r="H1895" s="479"/>
      <c r="I1895" s="479"/>
      <c r="J1895" s="479"/>
      <c r="K1895" s="474"/>
      <c r="L1895" s="899"/>
      <c r="M1895" s="272"/>
      <c r="N1895" s="826" t="str">
        <f t="shared" si="134"/>
        <v/>
      </c>
      <c r="O1895" s="458"/>
      <c r="P1895" s="534"/>
      <c r="Q1895" s="479"/>
      <c r="R1895" s="584"/>
      <c r="S1895" s="585" t="str">
        <f t="shared" si="136"/>
        <v/>
      </c>
      <c r="T1895" s="586"/>
      <c r="U1895" s="587" t="str">
        <f t="shared" si="127"/>
        <v/>
      </c>
      <c r="V1895" s="648"/>
      <c r="W1895" s="746"/>
    </row>
    <row r="1896" spans="2:38" ht="13.5" customHeight="1" x14ac:dyDescent="0.25">
      <c r="B1896" s="401"/>
      <c r="D1896" s="416">
        <f t="shared" si="135"/>
        <v>1887</v>
      </c>
      <c r="E1896" s="534"/>
      <c r="F1896" s="534"/>
      <c r="G1896" s="534"/>
      <c r="H1896" s="479"/>
      <c r="I1896" s="479"/>
      <c r="J1896" s="479"/>
      <c r="K1896" s="474"/>
      <c r="L1896" s="899"/>
      <c r="M1896" s="272"/>
      <c r="N1896" s="826" t="str">
        <f t="shared" si="134"/>
        <v/>
      </c>
      <c r="O1896" s="458"/>
      <c r="P1896" s="534"/>
      <c r="Q1896" s="479"/>
      <c r="R1896" s="584"/>
      <c r="S1896" s="585" t="str">
        <f t="shared" si="136"/>
        <v/>
      </c>
      <c r="T1896" s="586"/>
      <c r="U1896" s="587" t="str">
        <f t="shared" si="127"/>
        <v/>
      </c>
      <c r="V1896" s="648"/>
      <c r="W1896" s="746"/>
    </row>
    <row r="1897" spans="2:38" ht="13.5" customHeight="1" x14ac:dyDescent="0.25">
      <c r="B1897" s="401"/>
      <c r="D1897" s="416">
        <f t="shared" si="135"/>
        <v>1888</v>
      </c>
      <c r="E1897" s="534"/>
      <c r="F1897" s="534"/>
      <c r="G1897" s="534"/>
      <c r="H1897" s="479"/>
      <c r="I1897" s="479"/>
      <c r="J1897" s="479"/>
      <c r="K1897" s="474"/>
      <c r="L1897" s="899"/>
      <c r="M1897" s="272"/>
      <c r="N1897" s="826" t="str">
        <f t="shared" si="134"/>
        <v/>
      </c>
      <c r="O1897" s="458"/>
      <c r="P1897" s="534"/>
      <c r="Q1897" s="479"/>
      <c r="R1897" s="584"/>
      <c r="S1897" s="585" t="str">
        <f t="shared" si="136"/>
        <v/>
      </c>
      <c r="T1897" s="586"/>
      <c r="U1897" s="587" t="str">
        <f t="shared" si="127"/>
        <v/>
      </c>
      <c r="V1897" s="648"/>
      <c r="W1897" s="746"/>
    </row>
    <row r="1898" spans="2:38" ht="13.5" customHeight="1" x14ac:dyDescent="0.25">
      <c r="B1898" s="401"/>
      <c r="D1898" s="416">
        <f t="shared" si="135"/>
        <v>1889</v>
      </c>
      <c r="E1898" s="534"/>
      <c r="F1898" s="534"/>
      <c r="G1898" s="534"/>
      <c r="H1898" s="479"/>
      <c r="I1898" s="479"/>
      <c r="J1898" s="479"/>
      <c r="K1898" s="474"/>
      <c r="L1898" s="899"/>
      <c r="M1898" s="272"/>
      <c r="N1898" s="826" t="str">
        <f t="shared" si="134"/>
        <v/>
      </c>
      <c r="O1898" s="458"/>
      <c r="P1898" s="534"/>
      <c r="Q1898" s="479"/>
      <c r="R1898" s="584"/>
      <c r="S1898" s="585" t="str">
        <f t="shared" si="136"/>
        <v/>
      </c>
      <c r="T1898" s="586"/>
      <c r="U1898" s="587" t="str">
        <f t="shared" si="127"/>
        <v/>
      </c>
      <c r="V1898" s="648"/>
      <c r="W1898" s="746"/>
    </row>
    <row r="1899" spans="2:38" ht="13.5" customHeight="1" x14ac:dyDescent="0.25">
      <c r="B1899" s="401"/>
      <c r="D1899" s="416">
        <f t="shared" si="135"/>
        <v>1890</v>
      </c>
      <c r="E1899" s="534"/>
      <c r="F1899" s="534"/>
      <c r="G1899" s="534"/>
      <c r="H1899" s="479"/>
      <c r="I1899" s="479"/>
      <c r="J1899" s="479"/>
      <c r="K1899" s="474"/>
      <c r="L1899" s="899"/>
      <c r="M1899" s="272"/>
      <c r="N1899" s="826" t="str">
        <f t="shared" si="134"/>
        <v/>
      </c>
      <c r="O1899" s="458"/>
      <c r="P1899" s="534"/>
      <c r="Q1899" s="479"/>
      <c r="R1899" s="584"/>
      <c r="S1899" s="585" t="str">
        <f t="shared" si="136"/>
        <v/>
      </c>
      <c r="T1899" s="586"/>
      <c r="U1899" s="587" t="str">
        <f t="shared" si="127"/>
        <v/>
      </c>
      <c r="V1899" s="648"/>
      <c r="W1899" s="746"/>
    </row>
    <row r="1900" spans="2:38" ht="13.5" customHeight="1" x14ac:dyDescent="0.25">
      <c r="B1900" s="401"/>
      <c r="D1900" s="416">
        <f>D1899+1</f>
        <v>1891</v>
      </c>
      <c r="E1900" s="534"/>
      <c r="F1900" s="534"/>
      <c r="G1900" s="534"/>
      <c r="H1900" s="479"/>
      <c r="I1900" s="479"/>
      <c r="J1900" s="479"/>
      <c r="K1900" s="474"/>
      <c r="L1900" s="899"/>
      <c r="M1900" s="272"/>
      <c r="N1900" s="826" t="str">
        <f t="shared" si="134"/>
        <v/>
      </c>
      <c r="O1900" s="458"/>
      <c r="P1900" s="534"/>
      <c r="Q1900" s="479"/>
      <c r="R1900" s="584"/>
      <c r="S1900" s="585" t="str">
        <f t="shared" si="136"/>
        <v/>
      </c>
      <c r="T1900" s="586"/>
      <c r="U1900" s="587" t="str">
        <f t="shared" si="127"/>
        <v/>
      </c>
      <c r="V1900" s="648"/>
      <c r="W1900" s="746"/>
      <c r="AL1900" s="562"/>
    </row>
    <row r="1901" spans="2:38" ht="13.5" customHeight="1" x14ac:dyDescent="0.25">
      <c r="B1901" s="401"/>
      <c r="D1901" s="416">
        <f t="shared" ref="D1901:D1964" si="137">D1900+1</f>
        <v>1892</v>
      </c>
      <c r="E1901" s="534"/>
      <c r="F1901" s="534"/>
      <c r="G1901" s="534"/>
      <c r="H1901" s="479"/>
      <c r="I1901" s="479"/>
      <c r="J1901" s="479"/>
      <c r="K1901" s="474"/>
      <c r="L1901" s="899"/>
      <c r="M1901" s="272"/>
      <c r="N1901" s="826" t="str">
        <f t="shared" si="134"/>
        <v/>
      </c>
      <c r="O1901" s="458"/>
      <c r="P1901" s="534"/>
      <c r="Q1901" s="479"/>
      <c r="R1901" s="584"/>
      <c r="S1901" s="585" t="str">
        <f t="shared" si="136"/>
        <v/>
      </c>
      <c r="T1901" s="586"/>
      <c r="U1901" s="587" t="str">
        <f t="shared" si="127"/>
        <v/>
      </c>
      <c r="V1901" s="648"/>
      <c r="W1901" s="746"/>
    </row>
    <row r="1902" spans="2:38" ht="13.5" customHeight="1" x14ac:dyDescent="0.25">
      <c r="B1902" s="401"/>
      <c r="D1902" s="416">
        <f t="shared" si="137"/>
        <v>1893</v>
      </c>
      <c r="E1902" s="534"/>
      <c r="F1902" s="534"/>
      <c r="G1902" s="534"/>
      <c r="H1902" s="479"/>
      <c r="I1902" s="479"/>
      <c r="J1902" s="479"/>
      <c r="K1902" s="474"/>
      <c r="L1902" s="899"/>
      <c r="M1902" s="272"/>
      <c r="N1902" s="826" t="str">
        <f t="shared" si="134"/>
        <v/>
      </c>
      <c r="O1902" s="458"/>
      <c r="P1902" s="534"/>
      <c r="Q1902" s="479"/>
      <c r="R1902" s="584"/>
      <c r="S1902" s="585" t="str">
        <f t="shared" si="136"/>
        <v/>
      </c>
      <c r="T1902" s="586"/>
      <c r="U1902" s="587" t="str">
        <f t="shared" si="127"/>
        <v/>
      </c>
      <c r="V1902" s="648"/>
      <c r="W1902" s="746"/>
    </row>
    <row r="1903" spans="2:38" ht="13.5" customHeight="1" x14ac:dyDescent="0.25">
      <c r="B1903" s="401"/>
      <c r="D1903" s="416">
        <f t="shared" si="137"/>
        <v>1894</v>
      </c>
      <c r="E1903" s="534"/>
      <c r="F1903" s="534"/>
      <c r="G1903" s="534"/>
      <c r="H1903" s="479"/>
      <c r="I1903" s="479"/>
      <c r="J1903" s="479"/>
      <c r="K1903" s="474"/>
      <c r="L1903" s="899"/>
      <c r="M1903" s="272"/>
      <c r="N1903" s="826" t="str">
        <f t="shared" si="134"/>
        <v/>
      </c>
      <c r="O1903" s="458"/>
      <c r="P1903" s="534"/>
      <c r="Q1903" s="479"/>
      <c r="R1903" s="584"/>
      <c r="S1903" s="585" t="str">
        <f t="shared" si="136"/>
        <v/>
      </c>
      <c r="T1903" s="586"/>
      <c r="U1903" s="587" t="str">
        <f t="shared" si="127"/>
        <v/>
      </c>
      <c r="V1903" s="648"/>
      <c r="W1903" s="746"/>
    </row>
    <row r="1904" spans="2:38" ht="13.5" customHeight="1" x14ac:dyDescent="0.25">
      <c r="B1904" s="401"/>
      <c r="D1904" s="416">
        <f t="shared" si="137"/>
        <v>1895</v>
      </c>
      <c r="E1904" s="534"/>
      <c r="F1904" s="534"/>
      <c r="G1904" s="534"/>
      <c r="H1904" s="479"/>
      <c r="I1904" s="479"/>
      <c r="J1904" s="479"/>
      <c r="K1904" s="474"/>
      <c r="L1904" s="899"/>
      <c r="M1904" s="272"/>
      <c r="N1904" s="826" t="str">
        <f t="shared" si="134"/>
        <v/>
      </c>
      <c r="O1904" s="458"/>
      <c r="P1904" s="534"/>
      <c r="Q1904" s="479"/>
      <c r="R1904" s="584"/>
      <c r="S1904" s="585" t="str">
        <f t="shared" si="136"/>
        <v/>
      </c>
      <c r="T1904" s="586"/>
      <c r="U1904" s="587" t="str">
        <f t="shared" si="127"/>
        <v/>
      </c>
      <c r="V1904" s="648"/>
      <c r="W1904" s="746"/>
    </row>
    <row r="1905" spans="2:23" ht="13.5" customHeight="1" x14ac:dyDescent="0.25">
      <c r="B1905" s="401"/>
      <c r="D1905" s="416">
        <f t="shared" si="137"/>
        <v>1896</v>
      </c>
      <c r="E1905" s="534"/>
      <c r="F1905" s="534"/>
      <c r="G1905" s="534"/>
      <c r="H1905" s="479"/>
      <c r="I1905" s="479"/>
      <c r="J1905" s="479"/>
      <c r="K1905" s="474"/>
      <c r="L1905" s="899"/>
      <c r="M1905" s="272"/>
      <c r="N1905" s="826" t="str">
        <f t="shared" si="134"/>
        <v/>
      </c>
      <c r="O1905" s="458"/>
      <c r="P1905" s="534"/>
      <c r="Q1905" s="479"/>
      <c r="R1905" s="584"/>
      <c r="S1905" s="585" t="str">
        <f t="shared" si="136"/>
        <v/>
      </c>
      <c r="T1905" s="586"/>
      <c r="U1905" s="587" t="str">
        <f t="shared" si="127"/>
        <v/>
      </c>
      <c r="V1905" s="648"/>
      <c r="W1905" s="746"/>
    </row>
    <row r="1906" spans="2:23" ht="13.5" customHeight="1" x14ac:dyDescent="0.25">
      <c r="B1906" s="401"/>
      <c r="D1906" s="416">
        <f t="shared" si="137"/>
        <v>1897</v>
      </c>
      <c r="E1906" s="534"/>
      <c r="F1906" s="534"/>
      <c r="G1906" s="534"/>
      <c r="H1906" s="479"/>
      <c r="I1906" s="479"/>
      <c r="J1906" s="479"/>
      <c r="K1906" s="474"/>
      <c r="L1906" s="899"/>
      <c r="M1906" s="272"/>
      <c r="N1906" s="826" t="str">
        <f t="shared" si="134"/>
        <v/>
      </c>
      <c r="O1906" s="458"/>
      <c r="P1906" s="534"/>
      <c r="Q1906" s="479"/>
      <c r="R1906" s="584"/>
      <c r="S1906" s="585" t="str">
        <f t="shared" si="136"/>
        <v/>
      </c>
      <c r="T1906" s="586"/>
      <c r="U1906" s="587" t="str">
        <f t="shared" si="127"/>
        <v/>
      </c>
      <c r="V1906" s="648"/>
      <c r="W1906" s="746"/>
    </row>
    <row r="1907" spans="2:23" ht="13.5" customHeight="1" x14ac:dyDescent="0.25">
      <c r="B1907" s="401"/>
      <c r="D1907" s="416">
        <f t="shared" si="137"/>
        <v>1898</v>
      </c>
      <c r="E1907" s="534"/>
      <c r="F1907" s="534"/>
      <c r="G1907" s="534"/>
      <c r="H1907" s="479"/>
      <c r="I1907" s="479"/>
      <c r="J1907" s="479"/>
      <c r="K1907" s="474"/>
      <c r="L1907" s="899"/>
      <c r="M1907" s="272"/>
      <c r="N1907" s="826" t="str">
        <f t="shared" si="134"/>
        <v/>
      </c>
      <c r="O1907" s="458"/>
      <c r="P1907" s="534"/>
      <c r="Q1907" s="479"/>
      <c r="R1907" s="584"/>
      <c r="S1907" s="585" t="str">
        <f t="shared" si="136"/>
        <v/>
      </c>
      <c r="T1907" s="586"/>
      <c r="U1907" s="587" t="str">
        <f t="shared" si="127"/>
        <v/>
      </c>
      <c r="V1907" s="648"/>
      <c r="W1907" s="746"/>
    </row>
    <row r="1908" spans="2:23" ht="13.5" customHeight="1" x14ac:dyDescent="0.25">
      <c r="B1908" s="401"/>
      <c r="D1908" s="416">
        <f t="shared" si="137"/>
        <v>1899</v>
      </c>
      <c r="E1908" s="534"/>
      <c r="F1908" s="534"/>
      <c r="G1908" s="534"/>
      <c r="H1908" s="479"/>
      <c r="I1908" s="479"/>
      <c r="J1908" s="479"/>
      <c r="K1908" s="474"/>
      <c r="L1908" s="899"/>
      <c r="M1908" s="272"/>
      <c r="N1908" s="826" t="str">
        <f t="shared" si="134"/>
        <v/>
      </c>
      <c r="O1908" s="458"/>
      <c r="P1908" s="534"/>
      <c r="Q1908" s="479"/>
      <c r="R1908" s="584"/>
      <c r="S1908" s="585" t="str">
        <f t="shared" ref="S1908:S1939" si="138">IF(OR(M1908="",K1908=""),"",J1908*K1908/1000000*Q1908*R1908)</f>
        <v/>
      </c>
      <c r="T1908" s="586"/>
      <c r="U1908" s="587" t="str">
        <f t="shared" si="127"/>
        <v/>
      </c>
      <c r="V1908" s="648"/>
      <c r="W1908" s="746"/>
    </row>
    <row r="1909" spans="2:23" ht="13.5" customHeight="1" x14ac:dyDescent="0.25">
      <c r="B1909" s="401"/>
      <c r="D1909" s="416">
        <f t="shared" si="137"/>
        <v>1900</v>
      </c>
      <c r="E1909" s="534"/>
      <c r="F1909" s="534"/>
      <c r="G1909" s="534"/>
      <c r="H1909" s="479"/>
      <c r="I1909" s="479"/>
      <c r="J1909" s="479"/>
      <c r="K1909" s="474"/>
      <c r="L1909" s="899"/>
      <c r="M1909" s="272"/>
      <c r="N1909" s="826" t="str">
        <f t="shared" si="134"/>
        <v/>
      </c>
      <c r="O1909" s="458"/>
      <c r="P1909" s="534"/>
      <c r="Q1909" s="479"/>
      <c r="R1909" s="584"/>
      <c r="S1909" s="585" t="str">
        <f t="shared" si="138"/>
        <v/>
      </c>
      <c r="T1909" s="586"/>
      <c r="U1909" s="587" t="str">
        <f t="shared" si="127"/>
        <v/>
      </c>
      <c r="V1909" s="648"/>
      <c r="W1909" s="746"/>
    </row>
    <row r="1910" spans="2:23" ht="13.5" customHeight="1" x14ac:dyDescent="0.25">
      <c r="B1910" s="401"/>
      <c r="D1910" s="416">
        <f t="shared" si="137"/>
        <v>1901</v>
      </c>
      <c r="E1910" s="534"/>
      <c r="F1910" s="534"/>
      <c r="G1910" s="534"/>
      <c r="H1910" s="479"/>
      <c r="I1910" s="479"/>
      <c r="J1910" s="479"/>
      <c r="K1910" s="474"/>
      <c r="L1910" s="899"/>
      <c r="M1910" s="272"/>
      <c r="N1910" s="826" t="str">
        <f t="shared" si="134"/>
        <v/>
      </c>
      <c r="O1910" s="458"/>
      <c r="P1910" s="903"/>
      <c r="Q1910" s="479"/>
      <c r="R1910" s="584"/>
      <c r="S1910" s="585" t="str">
        <f t="shared" si="138"/>
        <v/>
      </c>
      <c r="T1910" s="586"/>
      <c r="U1910" s="587" t="str">
        <f t="shared" si="127"/>
        <v/>
      </c>
      <c r="V1910" s="648"/>
      <c r="W1910" s="746"/>
    </row>
    <row r="1911" spans="2:23" ht="13.5" customHeight="1" x14ac:dyDescent="0.25">
      <c r="B1911" s="401"/>
      <c r="D1911" s="416">
        <f t="shared" si="137"/>
        <v>1902</v>
      </c>
      <c r="E1911" s="534"/>
      <c r="F1911" s="534"/>
      <c r="G1911" s="534"/>
      <c r="H1911" s="479"/>
      <c r="I1911" s="479"/>
      <c r="J1911" s="479"/>
      <c r="K1911" s="474"/>
      <c r="L1911" s="899"/>
      <c r="M1911" s="272"/>
      <c r="N1911" s="826" t="str">
        <f t="shared" si="134"/>
        <v/>
      </c>
      <c r="O1911" s="458"/>
      <c r="P1911" s="534"/>
      <c r="Q1911" s="479"/>
      <c r="R1911" s="584"/>
      <c r="S1911" s="585" t="str">
        <f t="shared" si="138"/>
        <v/>
      </c>
      <c r="T1911" s="586"/>
      <c r="U1911" s="587" t="str">
        <f t="shared" si="127"/>
        <v/>
      </c>
      <c r="V1911" s="648"/>
      <c r="W1911" s="746"/>
    </row>
    <row r="1912" spans="2:23" ht="13.5" customHeight="1" x14ac:dyDescent="0.25">
      <c r="B1912" s="401"/>
      <c r="D1912" s="416">
        <f t="shared" si="137"/>
        <v>1903</v>
      </c>
      <c r="E1912" s="534"/>
      <c r="F1912" s="534"/>
      <c r="G1912" s="534"/>
      <c r="H1912" s="479"/>
      <c r="I1912" s="479"/>
      <c r="J1912" s="479"/>
      <c r="K1912" s="474"/>
      <c r="L1912" s="899"/>
      <c r="M1912" s="272"/>
      <c r="N1912" s="826" t="str">
        <f t="shared" si="134"/>
        <v/>
      </c>
      <c r="O1912" s="458"/>
      <c r="P1912" s="534"/>
      <c r="Q1912" s="479"/>
      <c r="R1912" s="584"/>
      <c r="S1912" s="585" t="str">
        <f t="shared" si="138"/>
        <v/>
      </c>
      <c r="T1912" s="586"/>
      <c r="U1912" s="587" t="str">
        <f t="shared" si="127"/>
        <v/>
      </c>
      <c r="V1912" s="648"/>
      <c r="W1912" s="746"/>
    </row>
    <row r="1913" spans="2:23" ht="13.5" customHeight="1" x14ac:dyDescent="0.25">
      <c r="B1913" s="401"/>
      <c r="D1913" s="416">
        <f t="shared" si="137"/>
        <v>1904</v>
      </c>
      <c r="E1913" s="534"/>
      <c r="F1913" s="534"/>
      <c r="G1913" s="534"/>
      <c r="H1913" s="479"/>
      <c r="I1913" s="479"/>
      <c r="J1913" s="479"/>
      <c r="K1913" s="474"/>
      <c r="L1913" s="899"/>
      <c r="M1913" s="272"/>
      <c r="N1913" s="826" t="str">
        <f t="shared" si="134"/>
        <v/>
      </c>
      <c r="O1913" s="458"/>
      <c r="P1913" s="534"/>
      <c r="Q1913" s="479"/>
      <c r="R1913" s="584"/>
      <c r="S1913" s="585" t="str">
        <f t="shared" si="138"/>
        <v/>
      </c>
      <c r="T1913" s="586"/>
      <c r="U1913" s="587" t="str">
        <f t="shared" si="127"/>
        <v/>
      </c>
      <c r="V1913" s="648"/>
      <c r="W1913" s="746"/>
    </row>
    <row r="1914" spans="2:23" ht="13.5" customHeight="1" x14ac:dyDescent="0.25">
      <c r="B1914" s="401"/>
      <c r="D1914" s="416">
        <f t="shared" si="137"/>
        <v>1905</v>
      </c>
      <c r="E1914" s="534"/>
      <c r="F1914" s="534"/>
      <c r="G1914" s="534"/>
      <c r="H1914" s="479"/>
      <c r="I1914" s="479"/>
      <c r="J1914" s="479"/>
      <c r="K1914" s="474"/>
      <c r="L1914" s="899"/>
      <c r="M1914" s="272"/>
      <c r="N1914" s="826" t="str">
        <f t="shared" si="134"/>
        <v/>
      </c>
      <c r="O1914" s="458"/>
      <c r="P1914" s="534"/>
      <c r="Q1914" s="479"/>
      <c r="R1914" s="584"/>
      <c r="S1914" s="585" t="str">
        <f t="shared" si="138"/>
        <v/>
      </c>
      <c r="T1914" s="586"/>
      <c r="U1914" s="587" t="str">
        <f t="shared" si="127"/>
        <v/>
      </c>
      <c r="V1914" s="648"/>
      <c r="W1914" s="746"/>
    </row>
    <row r="1915" spans="2:23" ht="13.5" customHeight="1" x14ac:dyDescent="0.25">
      <c r="B1915" s="401"/>
      <c r="D1915" s="416">
        <f t="shared" si="137"/>
        <v>1906</v>
      </c>
      <c r="E1915" s="534"/>
      <c r="F1915" s="534"/>
      <c r="G1915" s="534"/>
      <c r="H1915" s="479"/>
      <c r="I1915" s="479"/>
      <c r="J1915" s="479"/>
      <c r="K1915" s="474"/>
      <c r="L1915" s="899"/>
      <c r="M1915" s="272"/>
      <c r="N1915" s="826" t="str">
        <f t="shared" si="134"/>
        <v/>
      </c>
      <c r="O1915" s="458"/>
      <c r="P1915" s="534"/>
      <c r="Q1915" s="479"/>
      <c r="R1915" s="584"/>
      <c r="S1915" s="585" t="str">
        <f t="shared" si="138"/>
        <v/>
      </c>
      <c r="T1915" s="586"/>
      <c r="U1915" s="587" t="str">
        <f t="shared" si="127"/>
        <v/>
      </c>
      <c r="V1915" s="648"/>
      <c r="W1915" s="746"/>
    </row>
    <row r="1916" spans="2:23" ht="13.5" customHeight="1" x14ac:dyDescent="0.25">
      <c r="B1916" s="401"/>
      <c r="D1916" s="416">
        <f t="shared" si="137"/>
        <v>1907</v>
      </c>
      <c r="E1916" s="534"/>
      <c r="F1916" s="534"/>
      <c r="G1916" s="534"/>
      <c r="H1916" s="479"/>
      <c r="I1916" s="479"/>
      <c r="J1916" s="479"/>
      <c r="K1916" s="474"/>
      <c r="L1916" s="899"/>
      <c r="M1916" s="272"/>
      <c r="N1916" s="826" t="str">
        <f t="shared" si="134"/>
        <v/>
      </c>
      <c r="O1916" s="458"/>
      <c r="P1916" s="534"/>
      <c r="Q1916" s="479"/>
      <c r="R1916" s="584"/>
      <c r="S1916" s="585" t="str">
        <f t="shared" si="138"/>
        <v/>
      </c>
      <c r="T1916" s="586"/>
      <c r="U1916" s="587" t="str">
        <f t="shared" si="127"/>
        <v/>
      </c>
      <c r="V1916" s="648"/>
      <c r="W1916" s="746"/>
    </row>
    <row r="1917" spans="2:23" ht="13.5" customHeight="1" x14ac:dyDescent="0.25">
      <c r="B1917" s="401"/>
      <c r="D1917" s="416">
        <f t="shared" si="137"/>
        <v>1908</v>
      </c>
      <c r="E1917" s="534"/>
      <c r="F1917" s="534"/>
      <c r="G1917" s="534"/>
      <c r="H1917" s="479"/>
      <c r="I1917" s="479"/>
      <c r="J1917" s="479"/>
      <c r="K1917" s="474"/>
      <c r="L1917" s="899"/>
      <c r="M1917" s="272"/>
      <c r="N1917" s="826" t="str">
        <f t="shared" si="134"/>
        <v/>
      </c>
      <c r="O1917" s="458"/>
      <c r="P1917" s="534"/>
      <c r="Q1917" s="479"/>
      <c r="R1917" s="584"/>
      <c r="S1917" s="585" t="str">
        <f t="shared" si="138"/>
        <v/>
      </c>
      <c r="T1917" s="586"/>
      <c r="U1917" s="587" t="str">
        <f t="shared" si="127"/>
        <v/>
      </c>
      <c r="V1917" s="648"/>
      <c r="W1917" s="746"/>
    </row>
    <row r="1918" spans="2:23" ht="13.5" customHeight="1" x14ac:dyDescent="0.25">
      <c r="B1918" s="401"/>
      <c r="D1918" s="416">
        <f t="shared" si="137"/>
        <v>1909</v>
      </c>
      <c r="E1918" s="534"/>
      <c r="F1918" s="534"/>
      <c r="G1918" s="534"/>
      <c r="H1918" s="479"/>
      <c r="I1918" s="479"/>
      <c r="J1918" s="479"/>
      <c r="K1918" s="474"/>
      <c r="L1918" s="899"/>
      <c r="M1918" s="272"/>
      <c r="N1918" s="826" t="str">
        <f t="shared" si="134"/>
        <v/>
      </c>
      <c r="O1918" s="458"/>
      <c r="P1918" s="534"/>
      <c r="Q1918" s="479"/>
      <c r="R1918" s="584"/>
      <c r="S1918" s="585" t="str">
        <f t="shared" si="138"/>
        <v/>
      </c>
      <c r="T1918" s="586"/>
      <c r="U1918" s="587" t="str">
        <f t="shared" si="127"/>
        <v/>
      </c>
      <c r="V1918" s="648"/>
      <c r="W1918" s="746"/>
    </row>
    <row r="1919" spans="2:23" ht="13.5" customHeight="1" x14ac:dyDescent="0.25">
      <c r="B1919" s="401"/>
      <c r="D1919" s="416">
        <f t="shared" si="137"/>
        <v>1910</v>
      </c>
      <c r="E1919" s="534"/>
      <c r="F1919" s="534"/>
      <c r="G1919" s="534"/>
      <c r="H1919" s="479"/>
      <c r="I1919" s="479"/>
      <c r="J1919" s="479"/>
      <c r="K1919" s="474"/>
      <c r="L1919" s="899"/>
      <c r="M1919" s="272"/>
      <c r="N1919" s="826" t="str">
        <f t="shared" si="134"/>
        <v/>
      </c>
      <c r="O1919" s="458"/>
      <c r="P1919" s="534"/>
      <c r="Q1919" s="479"/>
      <c r="R1919" s="584"/>
      <c r="S1919" s="585" t="str">
        <f t="shared" si="138"/>
        <v/>
      </c>
      <c r="T1919" s="586"/>
      <c r="U1919" s="587" t="str">
        <f t="shared" si="127"/>
        <v/>
      </c>
      <c r="V1919" s="648"/>
      <c r="W1919" s="746"/>
    </row>
    <row r="1920" spans="2:23" ht="13.5" customHeight="1" x14ac:dyDescent="0.25">
      <c r="B1920" s="401"/>
      <c r="D1920" s="416">
        <f t="shared" si="137"/>
        <v>1911</v>
      </c>
      <c r="E1920" s="534"/>
      <c r="F1920" s="534"/>
      <c r="G1920" s="534"/>
      <c r="H1920" s="479"/>
      <c r="I1920" s="479"/>
      <c r="J1920" s="479"/>
      <c r="K1920" s="474"/>
      <c r="L1920" s="899"/>
      <c r="M1920" s="272"/>
      <c r="N1920" s="826" t="str">
        <f t="shared" si="134"/>
        <v/>
      </c>
      <c r="O1920" s="458"/>
      <c r="P1920" s="534"/>
      <c r="Q1920" s="479"/>
      <c r="R1920" s="584"/>
      <c r="S1920" s="585" t="str">
        <f t="shared" si="138"/>
        <v/>
      </c>
      <c r="T1920" s="586"/>
      <c r="U1920" s="587" t="str">
        <f t="shared" si="127"/>
        <v/>
      </c>
      <c r="V1920" s="648"/>
      <c r="W1920" s="746"/>
    </row>
    <row r="1921" spans="2:38" ht="13.5" customHeight="1" x14ac:dyDescent="0.25">
      <c r="B1921" s="401"/>
      <c r="D1921" s="416">
        <f t="shared" si="137"/>
        <v>1912</v>
      </c>
      <c r="E1921" s="534"/>
      <c r="F1921" s="534"/>
      <c r="G1921" s="534"/>
      <c r="H1921" s="479"/>
      <c r="I1921" s="479"/>
      <c r="J1921" s="479"/>
      <c r="K1921" s="474"/>
      <c r="L1921" s="899"/>
      <c r="M1921" s="272"/>
      <c r="N1921" s="826" t="str">
        <f t="shared" si="134"/>
        <v/>
      </c>
      <c r="O1921" s="458"/>
      <c r="P1921" s="534"/>
      <c r="Q1921" s="479"/>
      <c r="R1921" s="584"/>
      <c r="S1921" s="585" t="str">
        <f t="shared" si="138"/>
        <v/>
      </c>
      <c r="T1921" s="586"/>
      <c r="U1921" s="587" t="str">
        <f t="shared" si="127"/>
        <v/>
      </c>
      <c r="V1921" s="648"/>
      <c r="W1921" s="746"/>
    </row>
    <row r="1922" spans="2:38" ht="13.5" customHeight="1" x14ac:dyDescent="0.25">
      <c r="B1922" s="401"/>
      <c r="D1922" s="416">
        <f t="shared" si="137"/>
        <v>1913</v>
      </c>
      <c r="E1922" s="534"/>
      <c r="F1922" s="534"/>
      <c r="G1922" s="534"/>
      <c r="H1922" s="479"/>
      <c r="I1922" s="479"/>
      <c r="J1922" s="479"/>
      <c r="K1922" s="474"/>
      <c r="L1922" s="899"/>
      <c r="M1922" s="272"/>
      <c r="N1922" s="826" t="str">
        <f t="shared" si="134"/>
        <v/>
      </c>
      <c r="O1922" s="458"/>
      <c r="P1922" s="534"/>
      <c r="Q1922" s="479"/>
      <c r="R1922" s="584"/>
      <c r="S1922" s="585" t="str">
        <f t="shared" si="138"/>
        <v/>
      </c>
      <c r="T1922" s="586"/>
      <c r="U1922" s="587" t="str">
        <f t="shared" si="127"/>
        <v/>
      </c>
      <c r="V1922" s="648"/>
      <c r="W1922" s="746"/>
    </row>
    <row r="1923" spans="2:38" ht="13.5" customHeight="1" x14ac:dyDescent="0.25">
      <c r="B1923" s="401"/>
      <c r="D1923" s="416">
        <f t="shared" si="137"/>
        <v>1914</v>
      </c>
      <c r="E1923" s="534"/>
      <c r="F1923" s="534"/>
      <c r="G1923" s="534"/>
      <c r="H1923" s="479"/>
      <c r="I1923" s="479"/>
      <c r="J1923" s="479"/>
      <c r="K1923" s="474"/>
      <c r="L1923" s="899"/>
      <c r="M1923" s="272"/>
      <c r="N1923" s="826" t="str">
        <f t="shared" si="134"/>
        <v/>
      </c>
      <c r="O1923" s="458"/>
      <c r="P1923" s="534"/>
      <c r="Q1923" s="479"/>
      <c r="R1923" s="584"/>
      <c r="S1923" s="585" t="str">
        <f t="shared" si="138"/>
        <v/>
      </c>
      <c r="T1923" s="586"/>
      <c r="U1923" s="587" t="str">
        <f t="shared" si="127"/>
        <v/>
      </c>
      <c r="V1923" s="648"/>
      <c r="W1923" s="746"/>
    </row>
    <row r="1924" spans="2:38" ht="13.5" customHeight="1" x14ac:dyDescent="0.25">
      <c r="B1924" s="401"/>
      <c r="D1924" s="416">
        <f t="shared" si="137"/>
        <v>1915</v>
      </c>
      <c r="E1924" s="534"/>
      <c r="F1924" s="534"/>
      <c r="G1924" s="534"/>
      <c r="H1924" s="479"/>
      <c r="I1924" s="479"/>
      <c r="J1924" s="479"/>
      <c r="K1924" s="474"/>
      <c r="L1924" s="899"/>
      <c r="M1924" s="272"/>
      <c r="N1924" s="826" t="str">
        <f t="shared" si="134"/>
        <v/>
      </c>
      <c r="O1924" s="458"/>
      <c r="P1924" s="534"/>
      <c r="Q1924" s="479"/>
      <c r="R1924" s="584"/>
      <c r="S1924" s="585" t="str">
        <f t="shared" si="138"/>
        <v/>
      </c>
      <c r="T1924" s="586"/>
      <c r="U1924" s="587" t="str">
        <f t="shared" si="127"/>
        <v/>
      </c>
      <c r="V1924" s="648"/>
      <c r="W1924" s="746"/>
    </row>
    <row r="1925" spans="2:38" ht="13.5" customHeight="1" x14ac:dyDescent="0.25">
      <c r="B1925" s="401"/>
      <c r="D1925" s="416">
        <f t="shared" si="137"/>
        <v>1916</v>
      </c>
      <c r="E1925" s="534"/>
      <c r="F1925" s="534"/>
      <c r="G1925" s="534"/>
      <c r="H1925" s="479"/>
      <c r="I1925" s="479"/>
      <c r="J1925" s="479"/>
      <c r="K1925" s="474"/>
      <c r="L1925" s="899"/>
      <c r="M1925" s="272"/>
      <c r="N1925" s="826" t="str">
        <f t="shared" si="134"/>
        <v/>
      </c>
      <c r="O1925" s="458"/>
      <c r="P1925" s="534"/>
      <c r="Q1925" s="479"/>
      <c r="R1925" s="584"/>
      <c r="S1925" s="585" t="str">
        <f t="shared" si="138"/>
        <v/>
      </c>
      <c r="T1925" s="586"/>
      <c r="U1925" s="587" t="str">
        <f t="shared" si="127"/>
        <v/>
      </c>
      <c r="V1925" s="648"/>
      <c r="W1925" s="746"/>
    </row>
    <row r="1926" spans="2:38" ht="13.5" customHeight="1" x14ac:dyDescent="0.25">
      <c r="B1926" s="401"/>
      <c r="D1926" s="416">
        <f t="shared" si="137"/>
        <v>1917</v>
      </c>
      <c r="E1926" s="534"/>
      <c r="F1926" s="534"/>
      <c r="G1926" s="534"/>
      <c r="H1926" s="479"/>
      <c r="I1926" s="479"/>
      <c r="J1926" s="479"/>
      <c r="K1926" s="474"/>
      <c r="L1926" s="899"/>
      <c r="M1926" s="272"/>
      <c r="N1926" s="826" t="str">
        <f t="shared" si="134"/>
        <v/>
      </c>
      <c r="O1926" s="458"/>
      <c r="P1926" s="534"/>
      <c r="Q1926" s="479"/>
      <c r="R1926" s="584"/>
      <c r="S1926" s="585" t="str">
        <f t="shared" si="138"/>
        <v/>
      </c>
      <c r="T1926" s="586"/>
      <c r="U1926" s="587" t="str">
        <f t="shared" si="127"/>
        <v/>
      </c>
      <c r="V1926" s="648"/>
      <c r="W1926" s="746"/>
    </row>
    <row r="1927" spans="2:38" ht="13.5" customHeight="1" x14ac:dyDescent="0.25">
      <c r="B1927" s="401"/>
      <c r="D1927" s="416">
        <f t="shared" si="137"/>
        <v>1918</v>
      </c>
      <c r="E1927" s="534"/>
      <c r="F1927" s="534"/>
      <c r="G1927" s="534"/>
      <c r="H1927" s="479"/>
      <c r="I1927" s="479"/>
      <c r="J1927" s="479"/>
      <c r="K1927" s="474"/>
      <c r="L1927" s="899"/>
      <c r="M1927" s="272"/>
      <c r="N1927" s="826" t="str">
        <f t="shared" si="134"/>
        <v/>
      </c>
      <c r="O1927" s="458"/>
      <c r="P1927" s="534"/>
      <c r="Q1927" s="479"/>
      <c r="R1927" s="584"/>
      <c r="S1927" s="585" t="str">
        <f t="shared" si="138"/>
        <v/>
      </c>
      <c r="T1927" s="586"/>
      <c r="U1927" s="587" t="str">
        <f t="shared" si="127"/>
        <v/>
      </c>
      <c r="V1927" s="648"/>
      <c r="W1927" s="746"/>
    </row>
    <row r="1928" spans="2:38" ht="13.5" customHeight="1" x14ac:dyDescent="0.25">
      <c r="B1928" s="401"/>
      <c r="D1928" s="416">
        <f t="shared" si="137"/>
        <v>1919</v>
      </c>
      <c r="E1928" s="534"/>
      <c r="F1928" s="534"/>
      <c r="G1928" s="534"/>
      <c r="H1928" s="479"/>
      <c r="I1928" s="479"/>
      <c r="J1928" s="479"/>
      <c r="K1928" s="474"/>
      <c r="L1928" s="899"/>
      <c r="M1928" s="272"/>
      <c r="N1928" s="826" t="str">
        <f t="shared" si="134"/>
        <v/>
      </c>
      <c r="O1928" s="458"/>
      <c r="P1928" s="534"/>
      <c r="Q1928" s="479"/>
      <c r="R1928" s="584"/>
      <c r="S1928" s="585" t="str">
        <f t="shared" si="138"/>
        <v/>
      </c>
      <c r="T1928" s="586"/>
      <c r="U1928" s="587" t="str">
        <f t="shared" si="127"/>
        <v/>
      </c>
      <c r="V1928" s="648"/>
      <c r="W1928" s="746"/>
    </row>
    <row r="1929" spans="2:38" ht="13.5" customHeight="1" x14ac:dyDescent="0.25">
      <c r="B1929" s="401"/>
      <c r="D1929" s="416">
        <f t="shared" si="137"/>
        <v>1920</v>
      </c>
      <c r="E1929" s="534"/>
      <c r="F1929" s="534"/>
      <c r="G1929" s="534"/>
      <c r="H1929" s="479"/>
      <c r="I1929" s="479"/>
      <c r="J1929" s="479"/>
      <c r="K1929" s="474"/>
      <c r="L1929" s="899"/>
      <c r="M1929" s="272"/>
      <c r="N1929" s="826" t="str">
        <f t="shared" si="134"/>
        <v/>
      </c>
      <c r="O1929" s="458"/>
      <c r="P1929" s="534"/>
      <c r="Q1929" s="479"/>
      <c r="R1929" s="584"/>
      <c r="S1929" s="585" t="str">
        <f t="shared" si="138"/>
        <v/>
      </c>
      <c r="T1929" s="586"/>
      <c r="U1929" s="587" t="str">
        <f t="shared" si="127"/>
        <v/>
      </c>
      <c r="V1929" s="648"/>
      <c r="W1929" s="746"/>
    </row>
    <row r="1930" spans="2:38" ht="13.5" customHeight="1" x14ac:dyDescent="0.25">
      <c r="B1930" s="401"/>
      <c r="D1930" s="416">
        <f t="shared" si="137"/>
        <v>1921</v>
      </c>
      <c r="E1930" s="534"/>
      <c r="F1930" s="534"/>
      <c r="G1930" s="534"/>
      <c r="H1930" s="479"/>
      <c r="I1930" s="479"/>
      <c r="J1930" s="479"/>
      <c r="K1930" s="474"/>
      <c r="L1930" s="899"/>
      <c r="M1930" s="272"/>
      <c r="N1930" s="826" t="str">
        <f t="shared" si="134"/>
        <v/>
      </c>
      <c r="O1930" s="458"/>
      <c r="P1930" s="534"/>
      <c r="Q1930" s="479"/>
      <c r="R1930" s="584"/>
      <c r="S1930" s="585" t="str">
        <f t="shared" si="138"/>
        <v/>
      </c>
      <c r="T1930" s="586"/>
      <c r="U1930" s="587" t="str">
        <f t="shared" si="127"/>
        <v/>
      </c>
      <c r="V1930" s="648"/>
      <c r="W1930" s="746"/>
      <c r="AL1930" s="562"/>
    </row>
    <row r="1931" spans="2:38" ht="13.5" customHeight="1" x14ac:dyDescent="0.25">
      <c r="B1931" s="401"/>
      <c r="D1931" s="416">
        <f t="shared" si="137"/>
        <v>1922</v>
      </c>
      <c r="E1931" s="534"/>
      <c r="F1931" s="534"/>
      <c r="G1931" s="534"/>
      <c r="H1931" s="479"/>
      <c r="I1931" s="479"/>
      <c r="J1931" s="479"/>
      <c r="K1931" s="474"/>
      <c r="L1931" s="899"/>
      <c r="M1931" s="272"/>
      <c r="N1931" s="826" t="str">
        <f t="shared" ref="N1931:N1994" si="139">IF(M1931="","",IF(HLOOKUP(M1931,$AA$4:$AO$6,$Z$6+1,FALSE)&lt;0.8,0,HLOOKUP(M1931,$AA$4:$AO$6,$Z$6+1,FALSE)))</f>
        <v/>
      </c>
      <c r="O1931" s="458"/>
      <c r="P1931" s="534"/>
      <c r="Q1931" s="479"/>
      <c r="R1931" s="584"/>
      <c r="S1931" s="585" t="str">
        <f t="shared" si="138"/>
        <v/>
      </c>
      <c r="T1931" s="586"/>
      <c r="U1931" s="587" t="str">
        <f t="shared" si="127"/>
        <v/>
      </c>
      <c r="V1931" s="648"/>
      <c r="W1931" s="746"/>
    </row>
    <row r="1932" spans="2:38" ht="13.5" customHeight="1" x14ac:dyDescent="0.25">
      <c r="B1932" s="401"/>
      <c r="D1932" s="416">
        <f t="shared" si="137"/>
        <v>1923</v>
      </c>
      <c r="E1932" s="534"/>
      <c r="F1932" s="534"/>
      <c r="G1932" s="534"/>
      <c r="H1932" s="479"/>
      <c r="I1932" s="479"/>
      <c r="J1932" s="479"/>
      <c r="K1932" s="474"/>
      <c r="L1932" s="899"/>
      <c r="M1932" s="272"/>
      <c r="N1932" s="826" t="str">
        <f t="shared" si="139"/>
        <v/>
      </c>
      <c r="O1932" s="458"/>
      <c r="P1932" s="534"/>
      <c r="Q1932" s="479"/>
      <c r="R1932" s="584"/>
      <c r="S1932" s="585" t="str">
        <f t="shared" si="138"/>
        <v/>
      </c>
      <c r="T1932" s="586"/>
      <c r="U1932" s="587" t="str">
        <f t="shared" si="127"/>
        <v/>
      </c>
      <c r="V1932" s="648"/>
      <c r="W1932" s="746"/>
    </row>
    <row r="1933" spans="2:38" ht="13.5" customHeight="1" x14ac:dyDescent="0.25">
      <c r="B1933" s="401"/>
      <c r="D1933" s="416">
        <f t="shared" si="137"/>
        <v>1924</v>
      </c>
      <c r="E1933" s="534"/>
      <c r="F1933" s="534"/>
      <c r="G1933" s="534"/>
      <c r="H1933" s="479"/>
      <c r="I1933" s="479"/>
      <c r="J1933" s="479"/>
      <c r="K1933" s="474"/>
      <c r="L1933" s="899"/>
      <c r="M1933" s="272"/>
      <c r="N1933" s="826" t="str">
        <f t="shared" si="139"/>
        <v/>
      </c>
      <c r="O1933" s="458"/>
      <c r="P1933" s="534"/>
      <c r="Q1933" s="479"/>
      <c r="R1933" s="584"/>
      <c r="S1933" s="585" t="str">
        <f t="shared" si="138"/>
        <v/>
      </c>
      <c r="T1933" s="586"/>
      <c r="U1933" s="587" t="str">
        <f t="shared" si="127"/>
        <v/>
      </c>
      <c r="V1933" s="648"/>
      <c r="W1933" s="746"/>
    </row>
    <row r="1934" spans="2:38" ht="13.5" customHeight="1" x14ac:dyDescent="0.25">
      <c r="B1934" s="401"/>
      <c r="D1934" s="416">
        <f t="shared" si="137"/>
        <v>1925</v>
      </c>
      <c r="E1934" s="534"/>
      <c r="F1934" s="534"/>
      <c r="G1934" s="534"/>
      <c r="H1934" s="479"/>
      <c r="I1934" s="479"/>
      <c r="J1934" s="479"/>
      <c r="K1934" s="474"/>
      <c r="L1934" s="899"/>
      <c r="M1934" s="272"/>
      <c r="N1934" s="826" t="str">
        <f t="shared" si="139"/>
        <v/>
      </c>
      <c r="O1934" s="458"/>
      <c r="P1934" s="534"/>
      <c r="Q1934" s="479"/>
      <c r="R1934" s="584"/>
      <c r="S1934" s="585" t="str">
        <f t="shared" si="138"/>
        <v/>
      </c>
      <c r="T1934" s="586"/>
      <c r="U1934" s="587" t="str">
        <f t="shared" si="127"/>
        <v/>
      </c>
      <c r="V1934" s="648"/>
      <c r="W1934" s="746"/>
    </row>
    <row r="1935" spans="2:38" ht="13.5" customHeight="1" x14ac:dyDescent="0.25">
      <c r="B1935" s="401"/>
      <c r="D1935" s="416">
        <f t="shared" si="137"/>
        <v>1926</v>
      </c>
      <c r="E1935" s="534"/>
      <c r="F1935" s="534"/>
      <c r="G1935" s="534"/>
      <c r="H1935" s="479"/>
      <c r="I1935" s="479"/>
      <c r="J1935" s="479"/>
      <c r="K1935" s="474"/>
      <c r="L1935" s="899"/>
      <c r="M1935" s="272"/>
      <c r="N1935" s="826" t="str">
        <f t="shared" si="139"/>
        <v/>
      </c>
      <c r="O1935" s="458"/>
      <c r="P1935" s="534"/>
      <c r="Q1935" s="479"/>
      <c r="R1935" s="584"/>
      <c r="S1935" s="585" t="str">
        <f t="shared" si="138"/>
        <v/>
      </c>
      <c r="T1935" s="586"/>
      <c r="U1935" s="587" t="str">
        <f t="shared" si="127"/>
        <v/>
      </c>
      <c r="V1935" s="648"/>
      <c r="W1935" s="746"/>
    </row>
    <row r="1936" spans="2:38" ht="13.5" customHeight="1" x14ac:dyDescent="0.25">
      <c r="B1936" s="401"/>
      <c r="D1936" s="416">
        <f t="shared" si="137"/>
        <v>1927</v>
      </c>
      <c r="E1936" s="534"/>
      <c r="F1936" s="534"/>
      <c r="G1936" s="534"/>
      <c r="H1936" s="479"/>
      <c r="I1936" s="479"/>
      <c r="J1936" s="479"/>
      <c r="K1936" s="474"/>
      <c r="L1936" s="899"/>
      <c r="M1936" s="272"/>
      <c r="N1936" s="826" t="str">
        <f t="shared" si="139"/>
        <v/>
      </c>
      <c r="O1936" s="458"/>
      <c r="P1936" s="534"/>
      <c r="Q1936" s="479"/>
      <c r="R1936" s="584"/>
      <c r="S1936" s="585" t="str">
        <f t="shared" si="138"/>
        <v/>
      </c>
      <c r="T1936" s="586"/>
      <c r="U1936" s="587" t="str">
        <f t="shared" si="127"/>
        <v/>
      </c>
      <c r="V1936" s="648"/>
      <c r="W1936" s="746"/>
    </row>
    <row r="1937" spans="2:23" ht="13.5" customHeight="1" x14ac:dyDescent="0.25">
      <c r="B1937" s="401"/>
      <c r="D1937" s="416">
        <f t="shared" si="137"/>
        <v>1928</v>
      </c>
      <c r="E1937" s="534"/>
      <c r="F1937" s="534"/>
      <c r="G1937" s="534"/>
      <c r="H1937" s="479"/>
      <c r="I1937" s="479"/>
      <c r="J1937" s="479"/>
      <c r="K1937" s="474"/>
      <c r="L1937" s="899"/>
      <c r="M1937" s="272"/>
      <c r="N1937" s="826" t="str">
        <f t="shared" si="139"/>
        <v/>
      </c>
      <c r="O1937" s="458"/>
      <c r="P1937" s="534"/>
      <c r="Q1937" s="479"/>
      <c r="R1937" s="584"/>
      <c r="S1937" s="585" t="str">
        <f t="shared" si="138"/>
        <v/>
      </c>
      <c r="T1937" s="586"/>
      <c r="U1937" s="587" t="str">
        <f t="shared" si="127"/>
        <v/>
      </c>
      <c r="V1937" s="648"/>
      <c r="W1937" s="746"/>
    </row>
    <row r="1938" spans="2:23" ht="13.5" customHeight="1" x14ac:dyDescent="0.25">
      <c r="B1938" s="401"/>
      <c r="D1938" s="416">
        <f t="shared" si="137"/>
        <v>1929</v>
      </c>
      <c r="E1938" s="534"/>
      <c r="F1938" s="534"/>
      <c r="G1938" s="534"/>
      <c r="H1938" s="479"/>
      <c r="I1938" s="479"/>
      <c r="J1938" s="479"/>
      <c r="K1938" s="474"/>
      <c r="L1938" s="899"/>
      <c r="M1938" s="272"/>
      <c r="N1938" s="826" t="str">
        <f t="shared" si="139"/>
        <v/>
      </c>
      <c r="O1938" s="458"/>
      <c r="P1938" s="534"/>
      <c r="Q1938" s="479"/>
      <c r="R1938" s="584"/>
      <c r="S1938" s="585" t="str">
        <f t="shared" si="138"/>
        <v/>
      </c>
      <c r="T1938" s="586"/>
      <c r="U1938" s="587" t="str">
        <f t="shared" si="127"/>
        <v/>
      </c>
      <c r="V1938" s="648"/>
      <c r="W1938" s="746"/>
    </row>
    <row r="1939" spans="2:23" ht="13.5" customHeight="1" x14ac:dyDescent="0.25">
      <c r="B1939" s="401"/>
      <c r="D1939" s="416">
        <f t="shared" si="137"/>
        <v>1930</v>
      </c>
      <c r="E1939" s="534"/>
      <c r="F1939" s="534"/>
      <c r="G1939" s="534"/>
      <c r="H1939" s="479"/>
      <c r="I1939" s="479"/>
      <c r="J1939" s="479"/>
      <c r="K1939" s="474"/>
      <c r="L1939" s="899"/>
      <c r="M1939" s="272"/>
      <c r="N1939" s="826" t="str">
        <f t="shared" si="139"/>
        <v/>
      </c>
      <c r="O1939" s="458"/>
      <c r="P1939" s="534"/>
      <c r="Q1939" s="479"/>
      <c r="R1939" s="584"/>
      <c r="S1939" s="585" t="str">
        <f t="shared" si="138"/>
        <v/>
      </c>
      <c r="T1939" s="586"/>
      <c r="U1939" s="587" t="str">
        <f t="shared" si="127"/>
        <v/>
      </c>
      <c r="V1939" s="648"/>
      <c r="W1939" s="746"/>
    </row>
    <row r="1940" spans="2:23" ht="13.5" customHeight="1" x14ac:dyDescent="0.25">
      <c r="B1940" s="401"/>
      <c r="D1940" s="416">
        <f t="shared" si="137"/>
        <v>1931</v>
      </c>
      <c r="E1940" s="534"/>
      <c r="F1940" s="534"/>
      <c r="G1940" s="534"/>
      <c r="H1940" s="479"/>
      <c r="I1940" s="479"/>
      <c r="J1940" s="479"/>
      <c r="K1940" s="474"/>
      <c r="L1940" s="899"/>
      <c r="M1940" s="272"/>
      <c r="N1940" s="826" t="str">
        <f t="shared" si="139"/>
        <v/>
      </c>
      <c r="O1940" s="458"/>
      <c r="P1940" s="903"/>
      <c r="Q1940" s="479"/>
      <c r="R1940" s="584"/>
      <c r="S1940" s="585" t="str">
        <f t="shared" ref="S1940:S1959" si="140">IF(OR(M1940="",K1940=""),"",J1940*K1940/1000000*Q1940*R1940)</f>
        <v/>
      </c>
      <c r="T1940" s="586"/>
      <c r="U1940" s="587" t="str">
        <f t="shared" si="127"/>
        <v/>
      </c>
      <c r="V1940" s="648"/>
      <c r="W1940" s="746"/>
    </row>
    <row r="1941" spans="2:23" ht="13.5" customHeight="1" x14ac:dyDescent="0.25">
      <c r="B1941" s="401"/>
      <c r="D1941" s="416">
        <f t="shared" si="137"/>
        <v>1932</v>
      </c>
      <c r="E1941" s="534"/>
      <c r="F1941" s="534"/>
      <c r="G1941" s="534"/>
      <c r="H1941" s="479"/>
      <c r="I1941" s="479"/>
      <c r="J1941" s="479"/>
      <c r="K1941" s="474"/>
      <c r="L1941" s="899"/>
      <c r="M1941" s="272"/>
      <c r="N1941" s="826" t="str">
        <f t="shared" si="139"/>
        <v/>
      </c>
      <c r="O1941" s="458"/>
      <c r="P1941" s="534"/>
      <c r="Q1941" s="479"/>
      <c r="R1941" s="584"/>
      <c r="S1941" s="585" t="str">
        <f t="shared" si="140"/>
        <v/>
      </c>
      <c r="T1941" s="586"/>
      <c r="U1941" s="587" t="str">
        <f t="shared" si="127"/>
        <v/>
      </c>
      <c r="V1941" s="648"/>
      <c r="W1941" s="746"/>
    </row>
    <row r="1942" spans="2:23" ht="13.5" customHeight="1" x14ac:dyDescent="0.25">
      <c r="B1942" s="401"/>
      <c r="D1942" s="416">
        <f t="shared" si="137"/>
        <v>1933</v>
      </c>
      <c r="E1942" s="534"/>
      <c r="F1942" s="534"/>
      <c r="G1942" s="534"/>
      <c r="H1942" s="479"/>
      <c r="I1942" s="479"/>
      <c r="J1942" s="479"/>
      <c r="K1942" s="474"/>
      <c r="L1942" s="899"/>
      <c r="M1942" s="272"/>
      <c r="N1942" s="826" t="str">
        <f t="shared" si="139"/>
        <v/>
      </c>
      <c r="O1942" s="458"/>
      <c r="P1942" s="534"/>
      <c r="Q1942" s="479"/>
      <c r="R1942" s="584"/>
      <c r="S1942" s="585" t="str">
        <f t="shared" si="140"/>
        <v/>
      </c>
      <c r="T1942" s="586"/>
      <c r="U1942" s="587" t="str">
        <f t="shared" si="127"/>
        <v/>
      </c>
      <c r="V1942" s="648"/>
      <c r="W1942" s="746"/>
    </row>
    <row r="1943" spans="2:23" ht="13.5" customHeight="1" x14ac:dyDescent="0.25">
      <c r="B1943" s="401"/>
      <c r="D1943" s="416">
        <f t="shared" si="137"/>
        <v>1934</v>
      </c>
      <c r="E1943" s="534"/>
      <c r="F1943" s="534"/>
      <c r="G1943" s="534"/>
      <c r="H1943" s="479"/>
      <c r="I1943" s="479"/>
      <c r="J1943" s="479"/>
      <c r="K1943" s="474"/>
      <c r="L1943" s="899"/>
      <c r="M1943" s="272"/>
      <c r="N1943" s="826" t="str">
        <f t="shared" si="139"/>
        <v/>
      </c>
      <c r="O1943" s="458"/>
      <c r="P1943" s="534"/>
      <c r="Q1943" s="479"/>
      <c r="R1943" s="584"/>
      <c r="S1943" s="585" t="str">
        <f t="shared" si="140"/>
        <v/>
      </c>
      <c r="T1943" s="586"/>
      <c r="U1943" s="587" t="str">
        <f t="shared" si="127"/>
        <v/>
      </c>
      <c r="V1943" s="648"/>
      <c r="W1943" s="746"/>
    </row>
    <row r="1944" spans="2:23" ht="13.5" customHeight="1" x14ac:dyDescent="0.25">
      <c r="B1944" s="401"/>
      <c r="D1944" s="416">
        <f t="shared" si="137"/>
        <v>1935</v>
      </c>
      <c r="E1944" s="534"/>
      <c r="F1944" s="534"/>
      <c r="G1944" s="534"/>
      <c r="H1944" s="479"/>
      <c r="I1944" s="479"/>
      <c r="J1944" s="479"/>
      <c r="K1944" s="474"/>
      <c r="L1944" s="899"/>
      <c r="M1944" s="272"/>
      <c r="N1944" s="826" t="str">
        <f t="shared" si="139"/>
        <v/>
      </c>
      <c r="O1944" s="458"/>
      <c r="P1944" s="534"/>
      <c r="Q1944" s="479"/>
      <c r="R1944" s="584"/>
      <c r="S1944" s="585" t="str">
        <f t="shared" si="140"/>
        <v/>
      </c>
      <c r="T1944" s="586"/>
      <c r="U1944" s="587" t="str">
        <f t="shared" si="127"/>
        <v/>
      </c>
      <c r="V1944" s="648"/>
      <c r="W1944" s="746"/>
    </row>
    <row r="1945" spans="2:23" ht="13.5" customHeight="1" x14ac:dyDescent="0.25">
      <c r="B1945" s="401"/>
      <c r="D1945" s="416">
        <f t="shared" si="137"/>
        <v>1936</v>
      </c>
      <c r="E1945" s="534"/>
      <c r="F1945" s="534"/>
      <c r="G1945" s="534"/>
      <c r="H1945" s="479"/>
      <c r="I1945" s="479"/>
      <c r="J1945" s="479"/>
      <c r="K1945" s="474"/>
      <c r="L1945" s="899"/>
      <c r="M1945" s="272"/>
      <c r="N1945" s="826" t="str">
        <f t="shared" si="139"/>
        <v/>
      </c>
      <c r="O1945" s="458"/>
      <c r="P1945" s="534"/>
      <c r="Q1945" s="479"/>
      <c r="R1945" s="584"/>
      <c r="S1945" s="585" t="str">
        <f t="shared" si="140"/>
        <v/>
      </c>
      <c r="T1945" s="586"/>
      <c r="U1945" s="587" t="str">
        <f t="shared" si="127"/>
        <v/>
      </c>
      <c r="V1945" s="648"/>
      <c r="W1945" s="746"/>
    </row>
    <row r="1946" spans="2:23" ht="13.5" customHeight="1" x14ac:dyDescent="0.25">
      <c r="B1946" s="401"/>
      <c r="D1946" s="416">
        <f t="shared" si="137"/>
        <v>1937</v>
      </c>
      <c r="E1946" s="534"/>
      <c r="F1946" s="534"/>
      <c r="G1946" s="534"/>
      <c r="H1946" s="479"/>
      <c r="I1946" s="479"/>
      <c r="J1946" s="479"/>
      <c r="K1946" s="474"/>
      <c r="L1946" s="899"/>
      <c r="M1946" s="272"/>
      <c r="N1946" s="826" t="str">
        <f t="shared" si="139"/>
        <v/>
      </c>
      <c r="O1946" s="458"/>
      <c r="P1946" s="534"/>
      <c r="Q1946" s="479"/>
      <c r="R1946" s="584"/>
      <c r="S1946" s="585" t="str">
        <f t="shared" si="140"/>
        <v/>
      </c>
      <c r="T1946" s="586"/>
      <c r="U1946" s="587" t="str">
        <f t="shared" si="127"/>
        <v/>
      </c>
      <c r="V1946" s="648"/>
      <c r="W1946" s="746"/>
    </row>
    <row r="1947" spans="2:23" ht="13.5" customHeight="1" x14ac:dyDescent="0.25">
      <c r="B1947" s="401"/>
      <c r="D1947" s="416">
        <f t="shared" si="137"/>
        <v>1938</v>
      </c>
      <c r="E1947" s="534"/>
      <c r="F1947" s="534"/>
      <c r="G1947" s="534"/>
      <c r="H1947" s="479"/>
      <c r="I1947" s="479"/>
      <c r="J1947" s="479"/>
      <c r="K1947" s="474"/>
      <c r="L1947" s="899"/>
      <c r="M1947" s="272"/>
      <c r="N1947" s="826" t="str">
        <f t="shared" si="139"/>
        <v/>
      </c>
      <c r="O1947" s="458"/>
      <c r="P1947" s="534"/>
      <c r="Q1947" s="479"/>
      <c r="R1947" s="584"/>
      <c r="S1947" s="585" t="str">
        <f t="shared" si="140"/>
        <v/>
      </c>
      <c r="T1947" s="586"/>
      <c r="U1947" s="587" t="str">
        <f t="shared" si="127"/>
        <v/>
      </c>
      <c r="V1947" s="648"/>
      <c r="W1947" s="746"/>
    </row>
    <row r="1948" spans="2:23" ht="13.5" customHeight="1" x14ac:dyDescent="0.25">
      <c r="B1948" s="401"/>
      <c r="D1948" s="416">
        <f t="shared" si="137"/>
        <v>1939</v>
      </c>
      <c r="E1948" s="534"/>
      <c r="F1948" s="534"/>
      <c r="G1948" s="534"/>
      <c r="H1948" s="479"/>
      <c r="I1948" s="479"/>
      <c r="J1948" s="479"/>
      <c r="K1948" s="474"/>
      <c r="L1948" s="899"/>
      <c r="M1948" s="272"/>
      <c r="N1948" s="826" t="str">
        <f t="shared" si="139"/>
        <v/>
      </c>
      <c r="O1948" s="458"/>
      <c r="P1948" s="534"/>
      <c r="Q1948" s="479"/>
      <c r="R1948" s="584"/>
      <c r="S1948" s="585" t="str">
        <f t="shared" si="140"/>
        <v/>
      </c>
      <c r="T1948" s="586"/>
      <c r="U1948" s="587" t="str">
        <f t="shared" si="127"/>
        <v/>
      </c>
      <c r="V1948" s="648"/>
      <c r="W1948" s="746"/>
    </row>
    <row r="1949" spans="2:23" ht="13.5" customHeight="1" x14ac:dyDescent="0.25">
      <c r="B1949" s="401"/>
      <c r="D1949" s="416">
        <f t="shared" si="137"/>
        <v>1940</v>
      </c>
      <c r="E1949" s="534"/>
      <c r="F1949" s="534"/>
      <c r="G1949" s="534"/>
      <c r="H1949" s="479"/>
      <c r="I1949" s="479"/>
      <c r="J1949" s="479"/>
      <c r="K1949" s="474"/>
      <c r="L1949" s="899"/>
      <c r="M1949" s="272"/>
      <c r="N1949" s="826" t="str">
        <f t="shared" si="139"/>
        <v/>
      </c>
      <c r="O1949" s="458"/>
      <c r="P1949" s="534"/>
      <c r="Q1949" s="479"/>
      <c r="R1949" s="584"/>
      <c r="S1949" s="585" t="str">
        <f t="shared" si="140"/>
        <v/>
      </c>
      <c r="T1949" s="586"/>
      <c r="U1949" s="587" t="str">
        <f t="shared" si="127"/>
        <v/>
      </c>
      <c r="V1949" s="648"/>
      <c r="W1949" s="746"/>
    </row>
    <row r="1950" spans="2:23" ht="13.5" customHeight="1" x14ac:dyDescent="0.25">
      <c r="B1950" s="401"/>
      <c r="D1950" s="416">
        <f t="shared" si="137"/>
        <v>1941</v>
      </c>
      <c r="E1950" s="534"/>
      <c r="F1950" s="534"/>
      <c r="G1950" s="534"/>
      <c r="H1950" s="479"/>
      <c r="I1950" s="479"/>
      <c r="J1950" s="479"/>
      <c r="K1950" s="474"/>
      <c r="L1950" s="899"/>
      <c r="M1950" s="272"/>
      <c r="N1950" s="826" t="str">
        <f t="shared" si="139"/>
        <v/>
      </c>
      <c r="O1950" s="458"/>
      <c r="P1950" s="534"/>
      <c r="Q1950" s="479"/>
      <c r="R1950" s="584"/>
      <c r="S1950" s="585" t="str">
        <f t="shared" si="140"/>
        <v/>
      </c>
      <c r="T1950" s="586"/>
      <c r="U1950" s="587" t="str">
        <f t="shared" si="127"/>
        <v/>
      </c>
      <c r="V1950" s="648"/>
      <c r="W1950" s="746"/>
    </row>
    <row r="1951" spans="2:23" ht="13.5" customHeight="1" x14ac:dyDescent="0.25">
      <c r="B1951" s="401"/>
      <c r="D1951" s="416">
        <f t="shared" si="137"/>
        <v>1942</v>
      </c>
      <c r="E1951" s="534"/>
      <c r="F1951" s="534"/>
      <c r="G1951" s="534"/>
      <c r="H1951" s="479"/>
      <c r="I1951" s="479"/>
      <c r="J1951" s="479"/>
      <c r="K1951" s="474"/>
      <c r="L1951" s="899"/>
      <c r="M1951" s="272"/>
      <c r="N1951" s="826" t="str">
        <f t="shared" si="139"/>
        <v/>
      </c>
      <c r="O1951" s="458"/>
      <c r="P1951" s="534"/>
      <c r="Q1951" s="479"/>
      <c r="R1951" s="584"/>
      <c r="S1951" s="585" t="str">
        <f t="shared" si="140"/>
        <v/>
      </c>
      <c r="T1951" s="586"/>
      <c r="U1951" s="587" t="str">
        <f t="shared" si="127"/>
        <v/>
      </c>
      <c r="V1951" s="648"/>
      <c r="W1951" s="746"/>
    </row>
    <row r="1952" spans="2:23" ht="13.5" customHeight="1" x14ac:dyDescent="0.25">
      <c r="B1952" s="401"/>
      <c r="D1952" s="416">
        <f t="shared" si="137"/>
        <v>1943</v>
      </c>
      <c r="E1952" s="534"/>
      <c r="F1952" s="534"/>
      <c r="G1952" s="534"/>
      <c r="H1952" s="479"/>
      <c r="I1952" s="479"/>
      <c r="J1952" s="479"/>
      <c r="K1952" s="474"/>
      <c r="L1952" s="899"/>
      <c r="M1952" s="272"/>
      <c r="N1952" s="826" t="str">
        <f t="shared" si="139"/>
        <v/>
      </c>
      <c r="O1952" s="458"/>
      <c r="P1952" s="534"/>
      <c r="Q1952" s="479"/>
      <c r="R1952" s="584"/>
      <c r="S1952" s="585" t="str">
        <f t="shared" si="140"/>
        <v/>
      </c>
      <c r="T1952" s="586"/>
      <c r="U1952" s="587" t="str">
        <f t="shared" si="127"/>
        <v/>
      </c>
      <c r="V1952" s="648"/>
      <c r="W1952" s="746"/>
    </row>
    <row r="1953" spans="2:38" ht="13.5" customHeight="1" x14ac:dyDescent="0.25">
      <c r="B1953" s="401"/>
      <c r="D1953" s="416">
        <f t="shared" si="137"/>
        <v>1944</v>
      </c>
      <c r="E1953" s="534"/>
      <c r="F1953" s="534"/>
      <c r="G1953" s="534"/>
      <c r="H1953" s="479"/>
      <c r="I1953" s="479"/>
      <c r="J1953" s="479"/>
      <c r="K1953" s="474"/>
      <c r="L1953" s="899"/>
      <c r="M1953" s="272"/>
      <c r="N1953" s="826" t="str">
        <f t="shared" si="139"/>
        <v/>
      </c>
      <c r="O1953" s="458"/>
      <c r="P1953" s="534"/>
      <c r="Q1953" s="479"/>
      <c r="R1953" s="584"/>
      <c r="S1953" s="585" t="str">
        <f t="shared" si="140"/>
        <v/>
      </c>
      <c r="T1953" s="586"/>
      <c r="U1953" s="587" t="str">
        <f t="shared" si="127"/>
        <v/>
      </c>
      <c r="V1953" s="648"/>
      <c r="W1953" s="746"/>
    </row>
    <row r="1954" spans="2:38" ht="13.5" customHeight="1" x14ac:dyDescent="0.25">
      <c r="B1954" s="401"/>
      <c r="D1954" s="416">
        <f t="shared" si="137"/>
        <v>1945</v>
      </c>
      <c r="E1954" s="534"/>
      <c r="F1954" s="534"/>
      <c r="G1954" s="534"/>
      <c r="H1954" s="479"/>
      <c r="I1954" s="479"/>
      <c r="J1954" s="479"/>
      <c r="K1954" s="474"/>
      <c r="L1954" s="899"/>
      <c r="M1954" s="272"/>
      <c r="N1954" s="826" t="str">
        <f t="shared" si="139"/>
        <v/>
      </c>
      <c r="O1954" s="458"/>
      <c r="P1954" s="534"/>
      <c r="Q1954" s="479"/>
      <c r="R1954" s="584"/>
      <c r="S1954" s="585" t="str">
        <f t="shared" si="140"/>
        <v/>
      </c>
      <c r="T1954" s="586"/>
      <c r="U1954" s="587" t="str">
        <f t="shared" si="127"/>
        <v/>
      </c>
      <c r="V1954" s="648"/>
      <c r="W1954" s="746"/>
    </row>
    <row r="1955" spans="2:38" ht="13.5" customHeight="1" x14ac:dyDescent="0.25">
      <c r="B1955" s="401"/>
      <c r="D1955" s="416">
        <f t="shared" si="137"/>
        <v>1946</v>
      </c>
      <c r="E1955" s="534"/>
      <c r="F1955" s="534"/>
      <c r="G1955" s="534"/>
      <c r="H1955" s="479"/>
      <c r="I1955" s="479"/>
      <c r="J1955" s="479"/>
      <c r="K1955" s="474"/>
      <c r="L1955" s="899"/>
      <c r="M1955" s="272"/>
      <c r="N1955" s="826" t="str">
        <f t="shared" si="139"/>
        <v/>
      </c>
      <c r="O1955" s="458"/>
      <c r="P1955" s="534"/>
      <c r="Q1955" s="479"/>
      <c r="R1955" s="584"/>
      <c r="S1955" s="585" t="str">
        <f t="shared" si="140"/>
        <v/>
      </c>
      <c r="T1955" s="586"/>
      <c r="U1955" s="587" t="str">
        <f t="shared" si="127"/>
        <v/>
      </c>
      <c r="V1955" s="648"/>
      <c r="W1955" s="746"/>
    </row>
    <row r="1956" spans="2:38" ht="13.5" customHeight="1" x14ac:dyDescent="0.25">
      <c r="B1956" s="401"/>
      <c r="D1956" s="416">
        <f t="shared" si="137"/>
        <v>1947</v>
      </c>
      <c r="E1956" s="534"/>
      <c r="F1956" s="534"/>
      <c r="G1956" s="534"/>
      <c r="H1956" s="479"/>
      <c r="I1956" s="479"/>
      <c r="J1956" s="479"/>
      <c r="K1956" s="474"/>
      <c r="L1956" s="899"/>
      <c r="M1956" s="272"/>
      <c r="N1956" s="826" t="str">
        <f t="shared" si="139"/>
        <v/>
      </c>
      <c r="O1956" s="458"/>
      <c r="P1956" s="534"/>
      <c r="Q1956" s="479"/>
      <c r="R1956" s="584"/>
      <c r="S1956" s="585" t="str">
        <f t="shared" si="140"/>
        <v/>
      </c>
      <c r="T1956" s="586"/>
      <c r="U1956" s="587" t="str">
        <f t="shared" si="127"/>
        <v/>
      </c>
      <c r="V1956" s="648"/>
      <c r="W1956" s="746"/>
    </row>
    <row r="1957" spans="2:38" ht="13.5" customHeight="1" x14ac:dyDescent="0.25">
      <c r="B1957" s="401"/>
      <c r="D1957" s="416">
        <f t="shared" si="137"/>
        <v>1948</v>
      </c>
      <c r="E1957" s="534"/>
      <c r="F1957" s="534"/>
      <c r="G1957" s="534"/>
      <c r="H1957" s="479"/>
      <c r="I1957" s="479"/>
      <c r="J1957" s="479"/>
      <c r="K1957" s="474"/>
      <c r="L1957" s="899"/>
      <c r="M1957" s="272"/>
      <c r="N1957" s="826" t="str">
        <f t="shared" si="139"/>
        <v/>
      </c>
      <c r="O1957" s="458"/>
      <c r="P1957" s="534"/>
      <c r="Q1957" s="479"/>
      <c r="R1957" s="584"/>
      <c r="S1957" s="585" t="str">
        <f t="shared" si="140"/>
        <v/>
      </c>
      <c r="T1957" s="586"/>
      <c r="U1957" s="587" t="str">
        <f t="shared" si="127"/>
        <v/>
      </c>
      <c r="V1957" s="648"/>
      <c r="W1957" s="746"/>
    </row>
    <row r="1958" spans="2:38" ht="13.5" customHeight="1" x14ac:dyDescent="0.25">
      <c r="B1958" s="401"/>
      <c r="D1958" s="416">
        <f t="shared" si="137"/>
        <v>1949</v>
      </c>
      <c r="E1958" s="534"/>
      <c r="F1958" s="534"/>
      <c r="G1958" s="534"/>
      <c r="H1958" s="479"/>
      <c r="I1958" s="479"/>
      <c r="J1958" s="479"/>
      <c r="K1958" s="474"/>
      <c r="L1958" s="899"/>
      <c r="M1958" s="272"/>
      <c r="N1958" s="826" t="str">
        <f t="shared" si="139"/>
        <v/>
      </c>
      <c r="O1958" s="458"/>
      <c r="P1958" s="534"/>
      <c r="Q1958" s="479"/>
      <c r="R1958" s="584"/>
      <c r="S1958" s="585" t="str">
        <f t="shared" si="140"/>
        <v/>
      </c>
      <c r="T1958" s="586"/>
      <c r="U1958" s="587" t="str">
        <f t="shared" si="127"/>
        <v/>
      </c>
      <c r="V1958" s="648"/>
      <c r="W1958" s="746"/>
    </row>
    <row r="1959" spans="2:38" ht="13.5" customHeight="1" x14ac:dyDescent="0.25">
      <c r="B1959" s="401"/>
      <c r="D1959" s="416">
        <f t="shared" si="137"/>
        <v>1950</v>
      </c>
      <c r="E1959" s="534"/>
      <c r="F1959" s="534"/>
      <c r="G1959" s="534"/>
      <c r="H1959" s="479"/>
      <c r="I1959" s="479"/>
      <c r="J1959" s="479"/>
      <c r="K1959" s="474"/>
      <c r="L1959" s="899"/>
      <c r="M1959" s="272"/>
      <c r="N1959" s="826" t="str">
        <f t="shared" si="139"/>
        <v/>
      </c>
      <c r="O1959" s="458"/>
      <c r="P1959" s="534"/>
      <c r="Q1959" s="479"/>
      <c r="R1959" s="584"/>
      <c r="S1959" s="585" t="str">
        <f t="shared" si="140"/>
        <v/>
      </c>
      <c r="T1959" s="586"/>
      <c r="U1959" s="587" t="str">
        <f t="shared" si="127"/>
        <v/>
      </c>
      <c r="V1959" s="648"/>
      <c r="W1959" s="746"/>
    </row>
    <row r="1960" spans="2:38" ht="13.5" customHeight="1" x14ac:dyDescent="0.25">
      <c r="B1960" s="401"/>
      <c r="D1960" s="416">
        <f t="shared" si="137"/>
        <v>1951</v>
      </c>
      <c r="E1960" s="534"/>
      <c r="F1960" s="534"/>
      <c r="G1960" s="534"/>
      <c r="H1960" s="479"/>
      <c r="I1960" s="479"/>
      <c r="J1960" s="479"/>
      <c r="K1960" s="474"/>
      <c r="L1960" s="899"/>
      <c r="M1960" s="272"/>
      <c r="N1960" s="826" t="str">
        <f t="shared" si="139"/>
        <v/>
      </c>
      <c r="O1960" s="458"/>
      <c r="P1960" s="534"/>
      <c r="Q1960" s="479"/>
      <c r="R1960" s="584"/>
      <c r="S1960" s="585" t="str">
        <f t="shared" ref="S1960:S2139" si="141">IF(OR(M1960="",K1960=""),"",J1960*K1960/1000000*Q1960*R1960)</f>
        <v/>
      </c>
      <c r="T1960" s="586"/>
      <c r="U1960" s="587" t="str">
        <f t="shared" si="127"/>
        <v/>
      </c>
      <c r="V1960" s="648"/>
      <c r="W1960" s="746"/>
      <c r="AL1960" s="562"/>
    </row>
    <row r="1961" spans="2:38" ht="13.5" customHeight="1" x14ac:dyDescent="0.25">
      <c r="B1961" s="401"/>
      <c r="D1961" s="416">
        <f t="shared" si="137"/>
        <v>1952</v>
      </c>
      <c r="E1961" s="534"/>
      <c r="F1961" s="534"/>
      <c r="G1961" s="534"/>
      <c r="H1961" s="479"/>
      <c r="I1961" s="479"/>
      <c r="J1961" s="479"/>
      <c r="K1961" s="474"/>
      <c r="L1961" s="899"/>
      <c r="M1961" s="272"/>
      <c r="N1961" s="826" t="str">
        <f t="shared" si="139"/>
        <v/>
      </c>
      <c r="O1961" s="458"/>
      <c r="P1961" s="534"/>
      <c r="Q1961" s="479"/>
      <c r="R1961" s="584"/>
      <c r="S1961" s="585" t="str">
        <f t="shared" si="141"/>
        <v/>
      </c>
      <c r="T1961" s="586"/>
      <c r="U1961" s="587" t="str">
        <f t="shared" si="127"/>
        <v/>
      </c>
      <c r="V1961" s="648"/>
      <c r="W1961" s="746"/>
    </row>
    <row r="1962" spans="2:38" ht="13.5" customHeight="1" x14ac:dyDescent="0.25">
      <c r="B1962" s="401"/>
      <c r="D1962" s="416">
        <f t="shared" si="137"/>
        <v>1953</v>
      </c>
      <c r="E1962" s="534"/>
      <c r="F1962" s="534"/>
      <c r="G1962" s="534"/>
      <c r="H1962" s="479"/>
      <c r="I1962" s="479"/>
      <c r="J1962" s="479"/>
      <c r="K1962" s="474"/>
      <c r="L1962" s="899"/>
      <c r="M1962" s="272"/>
      <c r="N1962" s="826" t="str">
        <f t="shared" si="139"/>
        <v/>
      </c>
      <c r="O1962" s="458"/>
      <c r="P1962" s="534"/>
      <c r="Q1962" s="479"/>
      <c r="R1962" s="584"/>
      <c r="S1962" s="585" t="str">
        <f t="shared" si="141"/>
        <v/>
      </c>
      <c r="T1962" s="586"/>
      <c r="U1962" s="587" t="str">
        <f t="shared" si="127"/>
        <v/>
      </c>
      <c r="V1962" s="648"/>
      <c r="W1962" s="746"/>
    </row>
    <row r="1963" spans="2:38" ht="13.5" customHeight="1" x14ac:dyDescent="0.25">
      <c r="B1963" s="401"/>
      <c r="D1963" s="416">
        <f t="shared" si="137"/>
        <v>1954</v>
      </c>
      <c r="E1963" s="534"/>
      <c r="F1963" s="534"/>
      <c r="G1963" s="534"/>
      <c r="H1963" s="479"/>
      <c r="I1963" s="479"/>
      <c r="J1963" s="479"/>
      <c r="K1963" s="474"/>
      <c r="L1963" s="899"/>
      <c r="M1963" s="272"/>
      <c r="N1963" s="826" t="str">
        <f t="shared" si="139"/>
        <v/>
      </c>
      <c r="O1963" s="458"/>
      <c r="P1963" s="534"/>
      <c r="Q1963" s="479"/>
      <c r="R1963" s="584"/>
      <c r="S1963" s="585" t="str">
        <f t="shared" si="141"/>
        <v/>
      </c>
      <c r="T1963" s="586"/>
      <c r="U1963" s="587" t="str">
        <f t="shared" si="127"/>
        <v/>
      </c>
      <c r="V1963" s="648"/>
      <c r="W1963" s="746"/>
    </row>
    <row r="1964" spans="2:38" ht="13.5" customHeight="1" x14ac:dyDescent="0.25">
      <c r="B1964" s="401"/>
      <c r="D1964" s="416">
        <f t="shared" si="137"/>
        <v>1955</v>
      </c>
      <c r="E1964" s="534"/>
      <c r="F1964" s="534"/>
      <c r="G1964" s="534"/>
      <c r="H1964" s="479"/>
      <c r="I1964" s="479"/>
      <c r="J1964" s="479"/>
      <c r="K1964" s="474"/>
      <c r="L1964" s="899"/>
      <c r="M1964" s="272"/>
      <c r="N1964" s="826" t="str">
        <f t="shared" si="139"/>
        <v/>
      </c>
      <c r="O1964" s="458"/>
      <c r="P1964" s="534"/>
      <c r="Q1964" s="479"/>
      <c r="R1964" s="584"/>
      <c r="S1964" s="585" t="str">
        <f t="shared" si="141"/>
        <v/>
      </c>
      <c r="T1964" s="586"/>
      <c r="U1964" s="587" t="str">
        <f t="shared" si="127"/>
        <v/>
      </c>
      <c r="V1964" s="648"/>
      <c r="W1964" s="746"/>
    </row>
    <row r="1965" spans="2:38" ht="13.5" customHeight="1" x14ac:dyDescent="0.25">
      <c r="B1965" s="401"/>
      <c r="D1965" s="416">
        <f t="shared" ref="D1965:D1989" si="142">D1964+1</f>
        <v>1956</v>
      </c>
      <c r="E1965" s="534"/>
      <c r="F1965" s="534"/>
      <c r="G1965" s="534"/>
      <c r="H1965" s="479"/>
      <c r="I1965" s="479"/>
      <c r="J1965" s="479"/>
      <c r="K1965" s="474"/>
      <c r="L1965" s="899"/>
      <c r="M1965" s="272"/>
      <c r="N1965" s="826" t="str">
        <f t="shared" si="139"/>
        <v/>
      </c>
      <c r="O1965" s="458"/>
      <c r="P1965" s="534"/>
      <c r="Q1965" s="479"/>
      <c r="R1965" s="584"/>
      <c r="S1965" s="585" t="str">
        <f t="shared" si="141"/>
        <v/>
      </c>
      <c r="T1965" s="586"/>
      <c r="U1965" s="587" t="str">
        <f t="shared" si="127"/>
        <v/>
      </c>
      <c r="V1965" s="648"/>
      <c r="W1965" s="746"/>
    </row>
    <row r="1966" spans="2:38" ht="13.5" customHeight="1" x14ac:dyDescent="0.25">
      <c r="B1966" s="401"/>
      <c r="D1966" s="416">
        <f t="shared" si="142"/>
        <v>1957</v>
      </c>
      <c r="E1966" s="534"/>
      <c r="F1966" s="534"/>
      <c r="G1966" s="534"/>
      <c r="H1966" s="479"/>
      <c r="I1966" s="479"/>
      <c r="J1966" s="479"/>
      <c r="K1966" s="474"/>
      <c r="L1966" s="899"/>
      <c r="M1966" s="272"/>
      <c r="N1966" s="826" t="str">
        <f t="shared" si="139"/>
        <v/>
      </c>
      <c r="O1966" s="458"/>
      <c r="P1966" s="534"/>
      <c r="Q1966" s="479"/>
      <c r="R1966" s="584"/>
      <c r="S1966" s="585" t="str">
        <f t="shared" si="141"/>
        <v/>
      </c>
      <c r="T1966" s="586"/>
      <c r="U1966" s="587" t="str">
        <f t="shared" si="127"/>
        <v/>
      </c>
      <c r="V1966" s="648"/>
      <c r="W1966" s="746"/>
    </row>
    <row r="1967" spans="2:38" ht="13.5" customHeight="1" x14ac:dyDescent="0.25">
      <c r="B1967" s="401"/>
      <c r="D1967" s="416">
        <f t="shared" si="142"/>
        <v>1958</v>
      </c>
      <c r="E1967" s="534"/>
      <c r="F1967" s="534"/>
      <c r="G1967" s="534"/>
      <c r="H1967" s="479"/>
      <c r="I1967" s="479"/>
      <c r="J1967" s="479"/>
      <c r="K1967" s="474"/>
      <c r="L1967" s="899"/>
      <c r="M1967" s="272"/>
      <c r="N1967" s="826" t="str">
        <f t="shared" si="139"/>
        <v/>
      </c>
      <c r="O1967" s="458"/>
      <c r="P1967" s="534"/>
      <c r="Q1967" s="479"/>
      <c r="R1967" s="584"/>
      <c r="S1967" s="585" t="str">
        <f t="shared" si="141"/>
        <v/>
      </c>
      <c r="T1967" s="586"/>
      <c r="U1967" s="587" t="str">
        <f t="shared" si="127"/>
        <v/>
      </c>
      <c r="V1967" s="648"/>
      <c r="W1967" s="746"/>
    </row>
    <row r="1968" spans="2:38" ht="13.5" customHeight="1" x14ac:dyDescent="0.25">
      <c r="B1968" s="401"/>
      <c r="D1968" s="416">
        <f t="shared" si="142"/>
        <v>1959</v>
      </c>
      <c r="E1968" s="534"/>
      <c r="F1968" s="534"/>
      <c r="G1968" s="534"/>
      <c r="H1968" s="479"/>
      <c r="I1968" s="479"/>
      <c r="J1968" s="479"/>
      <c r="K1968" s="474"/>
      <c r="L1968" s="899"/>
      <c r="M1968" s="272"/>
      <c r="N1968" s="826" t="str">
        <f t="shared" si="139"/>
        <v/>
      </c>
      <c r="O1968" s="458"/>
      <c r="P1968" s="534"/>
      <c r="Q1968" s="479"/>
      <c r="R1968" s="584"/>
      <c r="S1968" s="585" t="str">
        <f t="shared" si="141"/>
        <v/>
      </c>
      <c r="T1968" s="586"/>
      <c r="U1968" s="587" t="str">
        <f t="shared" si="127"/>
        <v/>
      </c>
      <c r="V1968" s="648"/>
      <c r="W1968" s="746"/>
    </row>
    <row r="1969" spans="2:23" ht="13.5" customHeight="1" x14ac:dyDescent="0.25">
      <c r="B1969" s="401"/>
      <c r="D1969" s="416">
        <f t="shared" si="142"/>
        <v>1960</v>
      </c>
      <c r="E1969" s="534"/>
      <c r="F1969" s="534"/>
      <c r="G1969" s="534"/>
      <c r="H1969" s="479"/>
      <c r="I1969" s="479"/>
      <c r="J1969" s="479"/>
      <c r="K1969" s="474"/>
      <c r="L1969" s="899"/>
      <c r="M1969" s="272"/>
      <c r="N1969" s="826" t="str">
        <f t="shared" si="139"/>
        <v/>
      </c>
      <c r="O1969" s="458"/>
      <c r="P1969" s="534"/>
      <c r="Q1969" s="479"/>
      <c r="R1969" s="584"/>
      <c r="S1969" s="585" t="str">
        <f t="shared" si="141"/>
        <v/>
      </c>
      <c r="T1969" s="586"/>
      <c r="U1969" s="587" t="str">
        <f t="shared" si="127"/>
        <v/>
      </c>
      <c r="V1969" s="648"/>
      <c r="W1969" s="746"/>
    </row>
    <row r="1970" spans="2:23" ht="13.5" customHeight="1" x14ac:dyDescent="0.25">
      <c r="B1970" s="401"/>
      <c r="D1970" s="416">
        <f t="shared" si="142"/>
        <v>1961</v>
      </c>
      <c r="E1970" s="534"/>
      <c r="F1970" s="534"/>
      <c r="G1970" s="534"/>
      <c r="H1970" s="479"/>
      <c r="I1970" s="479"/>
      <c r="J1970" s="479"/>
      <c r="K1970" s="474"/>
      <c r="L1970" s="899"/>
      <c r="M1970" s="272"/>
      <c r="N1970" s="826" t="str">
        <f t="shared" si="139"/>
        <v/>
      </c>
      <c r="O1970" s="458"/>
      <c r="P1970" s="903"/>
      <c r="Q1970" s="479"/>
      <c r="R1970" s="584"/>
      <c r="S1970" s="585" t="str">
        <f t="shared" si="141"/>
        <v/>
      </c>
      <c r="T1970" s="586"/>
      <c r="U1970" s="587" t="str">
        <f t="shared" si="127"/>
        <v/>
      </c>
      <c r="V1970" s="648"/>
      <c r="W1970" s="746"/>
    </row>
    <row r="1971" spans="2:23" ht="13.5" customHeight="1" x14ac:dyDescent="0.25">
      <c r="B1971" s="401"/>
      <c r="D1971" s="416">
        <f t="shared" si="142"/>
        <v>1962</v>
      </c>
      <c r="E1971" s="534"/>
      <c r="F1971" s="534"/>
      <c r="G1971" s="534"/>
      <c r="H1971" s="479"/>
      <c r="I1971" s="479"/>
      <c r="J1971" s="479"/>
      <c r="K1971" s="474"/>
      <c r="L1971" s="899"/>
      <c r="M1971" s="272"/>
      <c r="N1971" s="826" t="str">
        <f t="shared" si="139"/>
        <v/>
      </c>
      <c r="O1971" s="458"/>
      <c r="P1971" s="534"/>
      <c r="Q1971" s="479"/>
      <c r="R1971" s="584"/>
      <c r="S1971" s="585" t="str">
        <f t="shared" si="141"/>
        <v/>
      </c>
      <c r="T1971" s="586"/>
      <c r="U1971" s="587" t="str">
        <f t="shared" si="127"/>
        <v/>
      </c>
      <c r="V1971" s="648"/>
      <c r="W1971" s="746"/>
    </row>
    <row r="1972" spans="2:23" ht="13.5" customHeight="1" x14ac:dyDescent="0.25">
      <c r="B1972" s="401"/>
      <c r="D1972" s="416">
        <f t="shared" si="142"/>
        <v>1963</v>
      </c>
      <c r="E1972" s="534"/>
      <c r="F1972" s="534"/>
      <c r="G1972" s="534"/>
      <c r="H1972" s="479"/>
      <c r="I1972" s="479"/>
      <c r="J1972" s="479"/>
      <c r="K1972" s="474"/>
      <c r="L1972" s="899"/>
      <c r="M1972" s="272"/>
      <c r="N1972" s="826" t="str">
        <f t="shared" si="139"/>
        <v/>
      </c>
      <c r="O1972" s="458"/>
      <c r="P1972" s="534"/>
      <c r="Q1972" s="479"/>
      <c r="R1972" s="584"/>
      <c r="S1972" s="585" t="str">
        <f t="shared" si="141"/>
        <v/>
      </c>
      <c r="T1972" s="586"/>
      <c r="U1972" s="587" t="str">
        <f t="shared" si="127"/>
        <v/>
      </c>
      <c r="V1972" s="648"/>
      <c r="W1972" s="746"/>
    </row>
    <row r="1973" spans="2:23" ht="13.5" customHeight="1" x14ac:dyDescent="0.25">
      <c r="B1973" s="401"/>
      <c r="D1973" s="416">
        <f t="shared" si="142"/>
        <v>1964</v>
      </c>
      <c r="E1973" s="534"/>
      <c r="F1973" s="534"/>
      <c r="G1973" s="534"/>
      <c r="H1973" s="479"/>
      <c r="I1973" s="479"/>
      <c r="J1973" s="479"/>
      <c r="K1973" s="474"/>
      <c r="L1973" s="899"/>
      <c r="M1973" s="272"/>
      <c r="N1973" s="826" t="str">
        <f t="shared" si="139"/>
        <v/>
      </c>
      <c r="O1973" s="458"/>
      <c r="P1973" s="534"/>
      <c r="Q1973" s="479"/>
      <c r="R1973" s="584"/>
      <c r="S1973" s="585" t="str">
        <f t="shared" si="141"/>
        <v/>
      </c>
      <c r="T1973" s="586"/>
      <c r="U1973" s="587" t="str">
        <f t="shared" si="127"/>
        <v/>
      </c>
      <c r="V1973" s="648"/>
      <c r="W1973" s="746"/>
    </row>
    <row r="1974" spans="2:23" ht="13.5" customHeight="1" x14ac:dyDescent="0.25">
      <c r="B1974" s="401"/>
      <c r="D1974" s="416">
        <f t="shared" si="142"/>
        <v>1965</v>
      </c>
      <c r="E1974" s="534"/>
      <c r="F1974" s="534"/>
      <c r="G1974" s="534"/>
      <c r="H1974" s="479"/>
      <c r="I1974" s="479"/>
      <c r="J1974" s="479"/>
      <c r="K1974" s="474"/>
      <c r="L1974" s="899"/>
      <c r="M1974" s="272"/>
      <c r="N1974" s="826" t="str">
        <f t="shared" si="139"/>
        <v/>
      </c>
      <c r="O1974" s="458"/>
      <c r="P1974" s="534"/>
      <c r="Q1974" s="479"/>
      <c r="R1974" s="584"/>
      <c r="S1974" s="585" t="str">
        <f t="shared" si="141"/>
        <v/>
      </c>
      <c r="T1974" s="586"/>
      <c r="U1974" s="587" t="str">
        <f t="shared" si="127"/>
        <v/>
      </c>
      <c r="V1974" s="648"/>
      <c r="W1974" s="746"/>
    </row>
    <row r="1975" spans="2:23" ht="13.5" customHeight="1" x14ac:dyDescent="0.25">
      <c r="B1975" s="401"/>
      <c r="D1975" s="416">
        <f t="shared" si="142"/>
        <v>1966</v>
      </c>
      <c r="E1975" s="534"/>
      <c r="F1975" s="534"/>
      <c r="G1975" s="534"/>
      <c r="H1975" s="479"/>
      <c r="I1975" s="479"/>
      <c r="J1975" s="479"/>
      <c r="K1975" s="474"/>
      <c r="L1975" s="899"/>
      <c r="M1975" s="272"/>
      <c r="N1975" s="826" t="str">
        <f t="shared" si="139"/>
        <v/>
      </c>
      <c r="O1975" s="458"/>
      <c r="P1975" s="534"/>
      <c r="Q1975" s="479"/>
      <c r="R1975" s="584"/>
      <c r="S1975" s="585" t="str">
        <f t="shared" si="141"/>
        <v/>
      </c>
      <c r="T1975" s="586"/>
      <c r="U1975" s="587" t="str">
        <f t="shared" si="127"/>
        <v/>
      </c>
      <c r="V1975" s="648"/>
      <c r="W1975" s="746"/>
    </row>
    <row r="1976" spans="2:23" ht="13.5" customHeight="1" x14ac:dyDescent="0.25">
      <c r="B1976" s="401"/>
      <c r="D1976" s="416">
        <f t="shared" si="142"/>
        <v>1967</v>
      </c>
      <c r="E1976" s="534"/>
      <c r="F1976" s="534"/>
      <c r="G1976" s="534"/>
      <c r="H1976" s="479"/>
      <c r="I1976" s="479"/>
      <c r="J1976" s="479"/>
      <c r="K1976" s="474"/>
      <c r="L1976" s="899"/>
      <c r="M1976" s="272"/>
      <c r="N1976" s="826" t="str">
        <f t="shared" si="139"/>
        <v/>
      </c>
      <c r="O1976" s="458"/>
      <c r="P1976" s="534"/>
      <c r="Q1976" s="479"/>
      <c r="R1976" s="584"/>
      <c r="S1976" s="585" t="str">
        <f t="shared" si="141"/>
        <v/>
      </c>
      <c r="T1976" s="586"/>
      <c r="U1976" s="587" t="str">
        <f t="shared" si="127"/>
        <v/>
      </c>
      <c r="V1976" s="648"/>
      <c r="W1976" s="746"/>
    </row>
    <row r="1977" spans="2:23" ht="13.5" customHeight="1" x14ac:dyDescent="0.25">
      <c r="B1977" s="401"/>
      <c r="D1977" s="416">
        <f t="shared" si="142"/>
        <v>1968</v>
      </c>
      <c r="E1977" s="534"/>
      <c r="F1977" s="534"/>
      <c r="G1977" s="534"/>
      <c r="H1977" s="479"/>
      <c r="I1977" s="479"/>
      <c r="J1977" s="479"/>
      <c r="K1977" s="474"/>
      <c r="L1977" s="899"/>
      <c r="M1977" s="272"/>
      <c r="N1977" s="826" t="str">
        <f t="shared" si="139"/>
        <v/>
      </c>
      <c r="O1977" s="458"/>
      <c r="P1977" s="534"/>
      <c r="Q1977" s="479"/>
      <c r="R1977" s="584"/>
      <c r="S1977" s="585" t="str">
        <f t="shared" si="141"/>
        <v/>
      </c>
      <c r="T1977" s="586"/>
      <c r="U1977" s="587" t="str">
        <f t="shared" si="127"/>
        <v/>
      </c>
      <c r="V1977" s="648"/>
      <c r="W1977" s="746"/>
    </row>
    <row r="1978" spans="2:23" ht="13.5" customHeight="1" x14ac:dyDescent="0.25">
      <c r="B1978" s="401"/>
      <c r="D1978" s="416">
        <f t="shared" si="142"/>
        <v>1969</v>
      </c>
      <c r="E1978" s="534"/>
      <c r="F1978" s="534"/>
      <c r="G1978" s="534"/>
      <c r="H1978" s="479"/>
      <c r="I1978" s="479"/>
      <c r="J1978" s="479"/>
      <c r="K1978" s="474"/>
      <c r="L1978" s="899"/>
      <c r="M1978" s="272"/>
      <c r="N1978" s="826" t="str">
        <f t="shared" si="139"/>
        <v/>
      </c>
      <c r="O1978" s="458"/>
      <c r="P1978" s="534"/>
      <c r="Q1978" s="479"/>
      <c r="R1978" s="584"/>
      <c r="S1978" s="585" t="str">
        <f t="shared" si="141"/>
        <v/>
      </c>
      <c r="T1978" s="586"/>
      <c r="U1978" s="587" t="str">
        <f t="shared" si="127"/>
        <v/>
      </c>
      <c r="V1978" s="648"/>
      <c r="W1978" s="746"/>
    </row>
    <row r="1979" spans="2:23" ht="13.5" customHeight="1" x14ac:dyDescent="0.25">
      <c r="B1979" s="401"/>
      <c r="D1979" s="416">
        <f t="shared" si="142"/>
        <v>1970</v>
      </c>
      <c r="E1979" s="534"/>
      <c r="F1979" s="534"/>
      <c r="G1979" s="534"/>
      <c r="H1979" s="479"/>
      <c r="I1979" s="479"/>
      <c r="J1979" s="479"/>
      <c r="K1979" s="474"/>
      <c r="L1979" s="899"/>
      <c r="M1979" s="272"/>
      <c r="N1979" s="826" t="str">
        <f t="shared" si="139"/>
        <v/>
      </c>
      <c r="O1979" s="458"/>
      <c r="P1979" s="534"/>
      <c r="Q1979" s="479"/>
      <c r="R1979" s="584"/>
      <c r="S1979" s="585" t="str">
        <f t="shared" si="141"/>
        <v/>
      </c>
      <c r="T1979" s="586"/>
      <c r="U1979" s="587" t="str">
        <f t="shared" si="127"/>
        <v/>
      </c>
      <c r="V1979" s="648"/>
      <c r="W1979" s="746"/>
    </row>
    <row r="1980" spans="2:23" ht="13.5" customHeight="1" x14ac:dyDescent="0.25">
      <c r="B1980" s="401"/>
      <c r="D1980" s="416">
        <f t="shared" si="142"/>
        <v>1971</v>
      </c>
      <c r="E1980" s="534"/>
      <c r="F1980" s="534"/>
      <c r="G1980" s="534"/>
      <c r="H1980" s="479"/>
      <c r="I1980" s="479"/>
      <c r="J1980" s="479"/>
      <c r="K1980" s="474"/>
      <c r="L1980" s="899"/>
      <c r="M1980" s="272"/>
      <c r="N1980" s="826" t="str">
        <f t="shared" si="139"/>
        <v/>
      </c>
      <c r="O1980" s="458"/>
      <c r="P1980" s="534"/>
      <c r="Q1980" s="479"/>
      <c r="R1980" s="584"/>
      <c r="S1980" s="585" t="str">
        <f t="shared" si="141"/>
        <v/>
      </c>
      <c r="T1980" s="586"/>
      <c r="U1980" s="587" t="str">
        <f t="shared" si="127"/>
        <v/>
      </c>
      <c r="V1980" s="648"/>
      <c r="W1980" s="746"/>
    </row>
    <row r="1981" spans="2:23" ht="13.5" customHeight="1" x14ac:dyDescent="0.25">
      <c r="B1981" s="401"/>
      <c r="D1981" s="416">
        <f t="shared" si="142"/>
        <v>1972</v>
      </c>
      <c r="E1981" s="534"/>
      <c r="F1981" s="534"/>
      <c r="G1981" s="534"/>
      <c r="H1981" s="479"/>
      <c r="I1981" s="479"/>
      <c r="J1981" s="479"/>
      <c r="K1981" s="474"/>
      <c r="L1981" s="899"/>
      <c r="M1981" s="272"/>
      <c r="N1981" s="826" t="str">
        <f t="shared" si="139"/>
        <v/>
      </c>
      <c r="O1981" s="458"/>
      <c r="P1981" s="534"/>
      <c r="Q1981" s="479"/>
      <c r="R1981" s="584"/>
      <c r="S1981" s="585" t="str">
        <f t="shared" si="141"/>
        <v/>
      </c>
      <c r="T1981" s="586"/>
      <c r="U1981" s="587" t="str">
        <f t="shared" si="127"/>
        <v/>
      </c>
      <c r="V1981" s="648"/>
      <c r="W1981" s="746"/>
    </row>
    <row r="1982" spans="2:23" ht="13.5" customHeight="1" x14ac:dyDescent="0.25">
      <c r="B1982" s="401"/>
      <c r="D1982" s="416">
        <f t="shared" si="142"/>
        <v>1973</v>
      </c>
      <c r="E1982" s="534"/>
      <c r="F1982" s="534"/>
      <c r="G1982" s="534"/>
      <c r="H1982" s="479"/>
      <c r="I1982" s="479"/>
      <c r="J1982" s="479"/>
      <c r="K1982" s="474"/>
      <c r="L1982" s="899"/>
      <c r="M1982" s="272"/>
      <c r="N1982" s="826" t="str">
        <f t="shared" si="139"/>
        <v/>
      </c>
      <c r="O1982" s="458"/>
      <c r="P1982" s="534"/>
      <c r="Q1982" s="479"/>
      <c r="R1982" s="584"/>
      <c r="S1982" s="585" t="str">
        <f t="shared" si="141"/>
        <v/>
      </c>
      <c r="T1982" s="586"/>
      <c r="U1982" s="587" t="str">
        <f t="shared" si="127"/>
        <v/>
      </c>
      <c r="V1982" s="648"/>
      <c r="W1982" s="746"/>
    </row>
    <row r="1983" spans="2:23" ht="13.5" customHeight="1" x14ac:dyDescent="0.25">
      <c r="B1983" s="401"/>
      <c r="D1983" s="416">
        <f t="shared" si="142"/>
        <v>1974</v>
      </c>
      <c r="E1983" s="534"/>
      <c r="F1983" s="534"/>
      <c r="G1983" s="534"/>
      <c r="H1983" s="479"/>
      <c r="I1983" s="479"/>
      <c r="J1983" s="479"/>
      <c r="K1983" s="474"/>
      <c r="L1983" s="899"/>
      <c r="M1983" s="272"/>
      <c r="N1983" s="826" t="str">
        <f t="shared" si="139"/>
        <v/>
      </c>
      <c r="O1983" s="458"/>
      <c r="P1983" s="534"/>
      <c r="Q1983" s="479"/>
      <c r="R1983" s="584"/>
      <c r="S1983" s="585" t="str">
        <f t="shared" si="141"/>
        <v/>
      </c>
      <c r="T1983" s="586"/>
      <c r="U1983" s="587" t="str">
        <f t="shared" si="127"/>
        <v/>
      </c>
      <c r="V1983" s="648"/>
      <c r="W1983" s="746"/>
    </row>
    <row r="1984" spans="2:23" ht="13.5" customHeight="1" x14ac:dyDescent="0.25">
      <c r="B1984" s="401"/>
      <c r="D1984" s="416">
        <f t="shared" si="142"/>
        <v>1975</v>
      </c>
      <c r="E1984" s="534"/>
      <c r="F1984" s="534"/>
      <c r="G1984" s="534"/>
      <c r="H1984" s="479"/>
      <c r="I1984" s="479"/>
      <c r="J1984" s="479"/>
      <c r="K1984" s="474"/>
      <c r="L1984" s="899"/>
      <c r="M1984" s="272"/>
      <c r="N1984" s="826" t="str">
        <f t="shared" si="139"/>
        <v/>
      </c>
      <c r="O1984" s="458"/>
      <c r="P1984" s="534"/>
      <c r="Q1984" s="479"/>
      <c r="R1984" s="584"/>
      <c r="S1984" s="585" t="str">
        <f t="shared" si="141"/>
        <v/>
      </c>
      <c r="T1984" s="586"/>
      <c r="U1984" s="587" t="str">
        <f t="shared" si="127"/>
        <v/>
      </c>
      <c r="V1984" s="648"/>
      <c r="W1984" s="746"/>
    </row>
    <row r="1985" spans="2:38" ht="13.5" customHeight="1" x14ac:dyDescent="0.25">
      <c r="B1985" s="401"/>
      <c r="D1985" s="416">
        <f t="shared" si="142"/>
        <v>1976</v>
      </c>
      <c r="E1985" s="534"/>
      <c r="F1985" s="534"/>
      <c r="G1985" s="534"/>
      <c r="H1985" s="479"/>
      <c r="I1985" s="479"/>
      <c r="J1985" s="479"/>
      <c r="K1985" s="474"/>
      <c r="L1985" s="899"/>
      <c r="M1985" s="272"/>
      <c r="N1985" s="826" t="str">
        <f t="shared" si="139"/>
        <v/>
      </c>
      <c r="O1985" s="458"/>
      <c r="P1985" s="534"/>
      <c r="Q1985" s="479"/>
      <c r="R1985" s="584"/>
      <c r="S1985" s="585" t="str">
        <f t="shared" si="141"/>
        <v/>
      </c>
      <c r="T1985" s="586"/>
      <c r="U1985" s="587" t="str">
        <f t="shared" si="127"/>
        <v/>
      </c>
      <c r="V1985" s="648"/>
      <c r="W1985" s="746"/>
    </row>
    <row r="1986" spans="2:38" ht="13.5" customHeight="1" x14ac:dyDescent="0.25">
      <c r="B1986" s="401"/>
      <c r="D1986" s="416">
        <f t="shared" si="142"/>
        <v>1977</v>
      </c>
      <c r="E1986" s="534"/>
      <c r="F1986" s="534"/>
      <c r="G1986" s="534"/>
      <c r="H1986" s="479"/>
      <c r="I1986" s="479"/>
      <c r="J1986" s="479"/>
      <c r="K1986" s="474"/>
      <c r="L1986" s="899"/>
      <c r="M1986" s="272"/>
      <c r="N1986" s="826" t="str">
        <f t="shared" si="139"/>
        <v/>
      </c>
      <c r="O1986" s="458"/>
      <c r="P1986" s="534"/>
      <c r="Q1986" s="479"/>
      <c r="R1986" s="584"/>
      <c r="S1986" s="585" t="str">
        <f t="shared" si="141"/>
        <v/>
      </c>
      <c r="T1986" s="586"/>
      <c r="U1986" s="587" t="str">
        <f t="shared" si="127"/>
        <v/>
      </c>
      <c r="V1986" s="648"/>
      <c r="W1986" s="746"/>
    </row>
    <row r="1987" spans="2:38" ht="13.5" customHeight="1" x14ac:dyDescent="0.25">
      <c r="B1987" s="401"/>
      <c r="D1987" s="416">
        <f t="shared" si="142"/>
        <v>1978</v>
      </c>
      <c r="E1987" s="534"/>
      <c r="F1987" s="534"/>
      <c r="G1987" s="534"/>
      <c r="H1987" s="479"/>
      <c r="I1987" s="479"/>
      <c r="J1987" s="479"/>
      <c r="K1987" s="474"/>
      <c r="L1987" s="899"/>
      <c r="M1987" s="272"/>
      <c r="N1987" s="826" t="str">
        <f t="shared" si="139"/>
        <v/>
      </c>
      <c r="O1987" s="458"/>
      <c r="P1987" s="534"/>
      <c r="Q1987" s="479"/>
      <c r="R1987" s="584"/>
      <c r="S1987" s="585" t="str">
        <f t="shared" si="141"/>
        <v/>
      </c>
      <c r="T1987" s="586"/>
      <c r="U1987" s="587" t="str">
        <f t="shared" si="127"/>
        <v/>
      </c>
      <c r="V1987" s="648"/>
      <c r="W1987" s="746"/>
    </row>
    <row r="1988" spans="2:38" ht="13.5" customHeight="1" x14ac:dyDescent="0.25">
      <c r="B1988" s="401"/>
      <c r="D1988" s="416">
        <f t="shared" si="142"/>
        <v>1979</v>
      </c>
      <c r="E1988" s="534"/>
      <c r="F1988" s="534"/>
      <c r="G1988" s="534"/>
      <c r="H1988" s="479"/>
      <c r="I1988" s="479"/>
      <c r="J1988" s="479"/>
      <c r="K1988" s="474"/>
      <c r="L1988" s="899"/>
      <c r="M1988" s="272"/>
      <c r="N1988" s="826" t="str">
        <f t="shared" si="139"/>
        <v/>
      </c>
      <c r="O1988" s="458"/>
      <c r="P1988" s="534"/>
      <c r="Q1988" s="479"/>
      <c r="R1988" s="584"/>
      <c r="S1988" s="585" t="str">
        <f t="shared" si="141"/>
        <v/>
      </c>
      <c r="T1988" s="586"/>
      <c r="U1988" s="587" t="str">
        <f t="shared" si="127"/>
        <v/>
      </c>
      <c r="V1988" s="648"/>
      <c r="W1988" s="746"/>
    </row>
    <row r="1989" spans="2:38" ht="13.5" customHeight="1" x14ac:dyDescent="0.25">
      <c r="B1989" s="401"/>
      <c r="D1989" s="416">
        <f t="shared" si="142"/>
        <v>1980</v>
      </c>
      <c r="E1989" s="534"/>
      <c r="F1989" s="534"/>
      <c r="G1989" s="534"/>
      <c r="H1989" s="479"/>
      <c r="I1989" s="479"/>
      <c r="J1989" s="479"/>
      <c r="K1989" s="474"/>
      <c r="L1989" s="899"/>
      <c r="M1989" s="272"/>
      <c r="N1989" s="826" t="str">
        <f t="shared" si="139"/>
        <v/>
      </c>
      <c r="O1989" s="458"/>
      <c r="P1989" s="534"/>
      <c r="Q1989" s="479"/>
      <c r="R1989" s="584"/>
      <c r="S1989" s="585" t="str">
        <f t="shared" si="141"/>
        <v/>
      </c>
      <c r="T1989" s="586"/>
      <c r="U1989" s="587" t="str">
        <f t="shared" si="127"/>
        <v/>
      </c>
      <c r="V1989" s="648"/>
      <c r="W1989" s="746"/>
    </row>
    <row r="1990" spans="2:38" ht="13.5" customHeight="1" x14ac:dyDescent="0.25">
      <c r="B1990" s="401"/>
      <c r="D1990" s="416">
        <f>D1989+1</f>
        <v>1981</v>
      </c>
      <c r="E1990" s="534"/>
      <c r="F1990" s="534"/>
      <c r="G1990" s="534"/>
      <c r="H1990" s="479"/>
      <c r="I1990" s="479"/>
      <c r="J1990" s="479"/>
      <c r="K1990" s="474"/>
      <c r="L1990" s="899"/>
      <c r="M1990" s="272"/>
      <c r="N1990" s="826" t="str">
        <f t="shared" si="139"/>
        <v/>
      </c>
      <c r="O1990" s="458"/>
      <c r="P1990" s="534"/>
      <c r="Q1990" s="479"/>
      <c r="R1990" s="584"/>
      <c r="S1990" s="585" t="str">
        <f t="shared" si="141"/>
        <v/>
      </c>
      <c r="T1990" s="586"/>
      <c r="U1990" s="587" t="str">
        <f t="shared" si="127"/>
        <v/>
      </c>
      <c r="V1990" s="648"/>
      <c r="W1990" s="746"/>
      <c r="AL1990" s="562"/>
    </row>
    <row r="1991" spans="2:38" ht="13.5" customHeight="1" x14ac:dyDescent="0.25">
      <c r="B1991" s="401"/>
      <c r="D1991" s="416">
        <f t="shared" ref="D1991:D2019" si="143">D1990+1</f>
        <v>1982</v>
      </c>
      <c r="E1991" s="534"/>
      <c r="F1991" s="534"/>
      <c r="G1991" s="534"/>
      <c r="H1991" s="479"/>
      <c r="I1991" s="479"/>
      <c r="J1991" s="479"/>
      <c r="K1991" s="474"/>
      <c r="L1991" s="899"/>
      <c r="M1991" s="272"/>
      <c r="N1991" s="826" t="str">
        <f t="shared" si="139"/>
        <v/>
      </c>
      <c r="O1991" s="458"/>
      <c r="P1991" s="534"/>
      <c r="Q1991" s="479"/>
      <c r="R1991" s="584"/>
      <c r="S1991" s="585" t="str">
        <f t="shared" si="141"/>
        <v/>
      </c>
      <c r="T1991" s="586"/>
      <c r="U1991" s="587" t="str">
        <f t="shared" si="127"/>
        <v/>
      </c>
      <c r="V1991" s="648"/>
      <c r="W1991" s="746"/>
    </row>
    <row r="1992" spans="2:38" ht="13.5" customHeight="1" x14ac:dyDescent="0.25">
      <c r="B1992" s="401"/>
      <c r="D1992" s="416">
        <f t="shared" si="143"/>
        <v>1983</v>
      </c>
      <c r="E1992" s="534"/>
      <c r="F1992" s="534"/>
      <c r="G1992" s="534"/>
      <c r="H1992" s="479"/>
      <c r="I1992" s="479"/>
      <c r="J1992" s="479"/>
      <c r="K1992" s="474"/>
      <c r="L1992" s="899"/>
      <c r="M1992" s="272"/>
      <c r="N1992" s="826" t="str">
        <f t="shared" si="139"/>
        <v/>
      </c>
      <c r="O1992" s="458"/>
      <c r="P1992" s="534"/>
      <c r="Q1992" s="479"/>
      <c r="R1992" s="584"/>
      <c r="S1992" s="585" t="str">
        <f t="shared" si="141"/>
        <v/>
      </c>
      <c r="T1992" s="586"/>
      <c r="U1992" s="587" t="str">
        <f t="shared" si="127"/>
        <v/>
      </c>
      <c r="V1992" s="648"/>
      <c r="W1992" s="746"/>
    </row>
    <row r="1993" spans="2:38" ht="13.5" customHeight="1" x14ac:dyDescent="0.25">
      <c r="B1993" s="401"/>
      <c r="D1993" s="416">
        <f t="shared" si="143"/>
        <v>1984</v>
      </c>
      <c r="E1993" s="534"/>
      <c r="F1993" s="534"/>
      <c r="G1993" s="534"/>
      <c r="H1993" s="479"/>
      <c r="I1993" s="479"/>
      <c r="J1993" s="479"/>
      <c r="K1993" s="474"/>
      <c r="L1993" s="899"/>
      <c r="M1993" s="272"/>
      <c r="N1993" s="826" t="str">
        <f t="shared" si="139"/>
        <v/>
      </c>
      <c r="O1993" s="458"/>
      <c r="P1993" s="534"/>
      <c r="Q1993" s="479"/>
      <c r="R1993" s="584"/>
      <c r="S1993" s="585" t="str">
        <f t="shared" si="141"/>
        <v/>
      </c>
      <c r="T1993" s="586"/>
      <c r="U1993" s="587" t="str">
        <f t="shared" si="127"/>
        <v/>
      </c>
      <c r="V1993" s="648"/>
      <c r="W1993" s="746"/>
    </row>
    <row r="1994" spans="2:38" ht="13.5" customHeight="1" x14ac:dyDescent="0.25">
      <c r="B1994" s="401"/>
      <c r="D1994" s="416">
        <f t="shared" si="143"/>
        <v>1985</v>
      </c>
      <c r="E1994" s="534"/>
      <c r="F1994" s="534"/>
      <c r="G1994" s="534"/>
      <c r="H1994" s="479"/>
      <c r="I1994" s="479"/>
      <c r="J1994" s="479"/>
      <c r="K1994" s="474"/>
      <c r="L1994" s="899"/>
      <c r="M1994" s="272"/>
      <c r="N1994" s="826" t="str">
        <f t="shared" si="139"/>
        <v/>
      </c>
      <c r="O1994" s="458"/>
      <c r="P1994" s="534"/>
      <c r="Q1994" s="479"/>
      <c r="R1994" s="584"/>
      <c r="S1994" s="585" t="str">
        <f t="shared" si="141"/>
        <v/>
      </c>
      <c r="T1994" s="586"/>
      <c r="U1994" s="587" t="str">
        <f t="shared" si="127"/>
        <v/>
      </c>
      <c r="V1994" s="648"/>
      <c r="W1994" s="746"/>
    </row>
    <row r="1995" spans="2:38" ht="13.5" customHeight="1" x14ac:dyDescent="0.25">
      <c r="B1995" s="401"/>
      <c r="D1995" s="416">
        <f t="shared" si="143"/>
        <v>1986</v>
      </c>
      <c r="E1995" s="534"/>
      <c r="F1995" s="534"/>
      <c r="G1995" s="534"/>
      <c r="H1995" s="479"/>
      <c r="I1995" s="479"/>
      <c r="J1995" s="479"/>
      <c r="K1995" s="474"/>
      <c r="L1995" s="899"/>
      <c r="M1995" s="272"/>
      <c r="N1995" s="826" t="str">
        <f t="shared" ref="N1995:N2058" si="144">IF(M1995="","",IF(HLOOKUP(M1995,$AA$4:$AO$6,$Z$6+1,FALSE)&lt;0.8,0,HLOOKUP(M1995,$AA$4:$AO$6,$Z$6+1,FALSE)))</f>
        <v/>
      </c>
      <c r="O1995" s="458"/>
      <c r="P1995" s="534"/>
      <c r="Q1995" s="479"/>
      <c r="R1995" s="584"/>
      <c r="S1995" s="585" t="str">
        <f t="shared" si="141"/>
        <v/>
      </c>
      <c r="T1995" s="586"/>
      <c r="U1995" s="587" t="str">
        <f t="shared" si="127"/>
        <v/>
      </c>
      <c r="V1995" s="648"/>
      <c r="W1995" s="746"/>
    </row>
    <row r="1996" spans="2:38" ht="13.5" customHeight="1" x14ac:dyDescent="0.25">
      <c r="B1996" s="401"/>
      <c r="D1996" s="416">
        <f t="shared" si="143"/>
        <v>1987</v>
      </c>
      <c r="E1996" s="534"/>
      <c r="F1996" s="534"/>
      <c r="G1996" s="534"/>
      <c r="H1996" s="479"/>
      <c r="I1996" s="479"/>
      <c r="J1996" s="479"/>
      <c r="K1996" s="474"/>
      <c r="L1996" s="899"/>
      <c r="M1996" s="272"/>
      <c r="N1996" s="826" t="str">
        <f t="shared" si="144"/>
        <v/>
      </c>
      <c r="O1996" s="458"/>
      <c r="P1996" s="534"/>
      <c r="Q1996" s="479"/>
      <c r="R1996" s="584"/>
      <c r="S1996" s="585" t="str">
        <f t="shared" si="141"/>
        <v/>
      </c>
      <c r="T1996" s="586"/>
      <c r="U1996" s="587" t="str">
        <f t="shared" si="127"/>
        <v/>
      </c>
      <c r="V1996" s="648"/>
      <c r="W1996" s="746"/>
    </row>
    <row r="1997" spans="2:38" ht="13.5" customHeight="1" x14ac:dyDescent="0.25">
      <c r="B1997" s="401"/>
      <c r="D1997" s="416">
        <f t="shared" si="143"/>
        <v>1988</v>
      </c>
      <c r="E1997" s="534"/>
      <c r="F1997" s="534"/>
      <c r="G1997" s="534"/>
      <c r="H1997" s="479"/>
      <c r="I1997" s="479"/>
      <c r="J1997" s="479"/>
      <c r="K1997" s="474"/>
      <c r="L1997" s="899"/>
      <c r="M1997" s="272"/>
      <c r="N1997" s="826" t="str">
        <f t="shared" si="144"/>
        <v/>
      </c>
      <c r="O1997" s="458"/>
      <c r="P1997" s="534"/>
      <c r="Q1997" s="479"/>
      <c r="R1997" s="584"/>
      <c r="S1997" s="585" t="str">
        <f t="shared" si="141"/>
        <v/>
      </c>
      <c r="T1997" s="586"/>
      <c r="U1997" s="587" t="str">
        <f t="shared" si="127"/>
        <v/>
      </c>
      <c r="V1997" s="648"/>
      <c r="W1997" s="746"/>
    </row>
    <row r="1998" spans="2:38" ht="13.5" customHeight="1" x14ac:dyDescent="0.25">
      <c r="B1998" s="401"/>
      <c r="D1998" s="416">
        <f t="shared" si="143"/>
        <v>1989</v>
      </c>
      <c r="E1998" s="534"/>
      <c r="F1998" s="534"/>
      <c r="G1998" s="534"/>
      <c r="H1998" s="479"/>
      <c r="I1998" s="479"/>
      <c r="J1998" s="479"/>
      <c r="K1998" s="474"/>
      <c r="L1998" s="899"/>
      <c r="M1998" s="272"/>
      <c r="N1998" s="826" t="str">
        <f t="shared" si="144"/>
        <v/>
      </c>
      <c r="O1998" s="458"/>
      <c r="P1998" s="534"/>
      <c r="Q1998" s="479"/>
      <c r="R1998" s="584"/>
      <c r="S1998" s="585" t="str">
        <f t="shared" si="141"/>
        <v/>
      </c>
      <c r="T1998" s="586"/>
      <c r="U1998" s="587" t="str">
        <f t="shared" si="127"/>
        <v/>
      </c>
      <c r="V1998" s="648"/>
      <c r="W1998" s="746"/>
    </row>
    <row r="1999" spans="2:38" ht="13.5" customHeight="1" x14ac:dyDescent="0.25">
      <c r="B1999" s="401"/>
      <c r="D1999" s="416">
        <f t="shared" si="143"/>
        <v>1990</v>
      </c>
      <c r="E1999" s="534"/>
      <c r="F1999" s="534"/>
      <c r="G1999" s="534"/>
      <c r="H1999" s="479"/>
      <c r="I1999" s="479"/>
      <c r="J1999" s="479"/>
      <c r="K1999" s="474"/>
      <c r="L1999" s="899"/>
      <c r="M1999" s="272"/>
      <c r="N1999" s="826" t="str">
        <f t="shared" si="144"/>
        <v/>
      </c>
      <c r="O1999" s="458"/>
      <c r="P1999" s="534"/>
      <c r="Q1999" s="479"/>
      <c r="R1999" s="584"/>
      <c r="S1999" s="585" t="str">
        <f t="shared" si="141"/>
        <v/>
      </c>
      <c r="T1999" s="586"/>
      <c r="U1999" s="587" t="str">
        <f t="shared" si="127"/>
        <v/>
      </c>
      <c r="V1999" s="648"/>
      <c r="W1999" s="746"/>
    </row>
    <row r="2000" spans="2:38" ht="13.5" customHeight="1" x14ac:dyDescent="0.25">
      <c r="B2000" s="401"/>
      <c r="D2000" s="416">
        <f t="shared" si="143"/>
        <v>1991</v>
      </c>
      <c r="E2000" s="534"/>
      <c r="F2000" s="534"/>
      <c r="G2000" s="534"/>
      <c r="H2000" s="479"/>
      <c r="I2000" s="479"/>
      <c r="J2000" s="479"/>
      <c r="K2000" s="474"/>
      <c r="L2000" s="899"/>
      <c r="M2000" s="272"/>
      <c r="N2000" s="826" t="str">
        <f t="shared" si="144"/>
        <v/>
      </c>
      <c r="O2000" s="458"/>
      <c r="P2000" s="903"/>
      <c r="Q2000" s="479"/>
      <c r="R2000" s="584"/>
      <c r="S2000" s="585" t="str">
        <f t="shared" si="141"/>
        <v/>
      </c>
      <c r="T2000" s="586"/>
      <c r="U2000" s="587" t="str">
        <f t="shared" si="127"/>
        <v/>
      </c>
      <c r="V2000" s="648"/>
      <c r="W2000" s="746"/>
    </row>
    <row r="2001" spans="2:23" ht="13.5" customHeight="1" x14ac:dyDescent="0.25">
      <c r="B2001" s="401"/>
      <c r="D2001" s="416">
        <f t="shared" si="143"/>
        <v>1992</v>
      </c>
      <c r="E2001" s="534"/>
      <c r="F2001" s="534"/>
      <c r="G2001" s="534"/>
      <c r="H2001" s="479"/>
      <c r="I2001" s="479"/>
      <c r="J2001" s="479"/>
      <c r="K2001" s="474"/>
      <c r="L2001" s="899"/>
      <c r="M2001" s="272"/>
      <c r="N2001" s="826" t="str">
        <f t="shared" si="144"/>
        <v/>
      </c>
      <c r="O2001" s="458"/>
      <c r="P2001" s="534"/>
      <c r="Q2001" s="479"/>
      <c r="R2001" s="584"/>
      <c r="S2001" s="585" t="str">
        <f t="shared" si="141"/>
        <v/>
      </c>
      <c r="T2001" s="586"/>
      <c r="U2001" s="587" t="str">
        <f t="shared" si="127"/>
        <v/>
      </c>
      <c r="V2001" s="648"/>
      <c r="W2001" s="746"/>
    </row>
    <row r="2002" spans="2:23" ht="13.5" customHeight="1" x14ac:dyDescent="0.25">
      <c r="B2002" s="401"/>
      <c r="D2002" s="416">
        <f t="shared" si="143"/>
        <v>1993</v>
      </c>
      <c r="E2002" s="534"/>
      <c r="F2002" s="534"/>
      <c r="G2002" s="534"/>
      <c r="H2002" s="479"/>
      <c r="I2002" s="479"/>
      <c r="J2002" s="479"/>
      <c r="K2002" s="474"/>
      <c r="L2002" s="899"/>
      <c r="M2002" s="272"/>
      <c r="N2002" s="826" t="str">
        <f t="shared" si="144"/>
        <v/>
      </c>
      <c r="O2002" s="458"/>
      <c r="P2002" s="534"/>
      <c r="Q2002" s="479"/>
      <c r="R2002" s="584"/>
      <c r="S2002" s="585" t="str">
        <f t="shared" si="141"/>
        <v/>
      </c>
      <c r="T2002" s="586"/>
      <c r="U2002" s="587" t="str">
        <f t="shared" si="127"/>
        <v/>
      </c>
      <c r="V2002" s="648"/>
      <c r="W2002" s="746"/>
    </row>
    <row r="2003" spans="2:23" ht="13.5" customHeight="1" x14ac:dyDescent="0.25">
      <c r="B2003" s="401"/>
      <c r="D2003" s="416">
        <f t="shared" si="143"/>
        <v>1994</v>
      </c>
      <c r="E2003" s="534"/>
      <c r="F2003" s="534"/>
      <c r="G2003" s="534"/>
      <c r="H2003" s="479"/>
      <c r="I2003" s="479"/>
      <c r="J2003" s="479"/>
      <c r="K2003" s="474"/>
      <c r="L2003" s="899"/>
      <c r="M2003" s="272"/>
      <c r="N2003" s="826" t="str">
        <f t="shared" si="144"/>
        <v/>
      </c>
      <c r="O2003" s="458"/>
      <c r="P2003" s="534"/>
      <c r="Q2003" s="479"/>
      <c r="R2003" s="584"/>
      <c r="S2003" s="585" t="str">
        <f t="shared" si="141"/>
        <v/>
      </c>
      <c r="T2003" s="586"/>
      <c r="U2003" s="587" t="str">
        <f t="shared" si="127"/>
        <v/>
      </c>
      <c r="V2003" s="648"/>
      <c r="W2003" s="746"/>
    </row>
    <row r="2004" spans="2:23" ht="13.5" customHeight="1" x14ac:dyDescent="0.25">
      <c r="B2004" s="401"/>
      <c r="D2004" s="416">
        <f t="shared" si="143"/>
        <v>1995</v>
      </c>
      <c r="E2004" s="534"/>
      <c r="F2004" s="534"/>
      <c r="G2004" s="534"/>
      <c r="H2004" s="479"/>
      <c r="I2004" s="479"/>
      <c r="J2004" s="479"/>
      <c r="K2004" s="474"/>
      <c r="L2004" s="899"/>
      <c r="M2004" s="272"/>
      <c r="N2004" s="826" t="str">
        <f t="shared" si="144"/>
        <v/>
      </c>
      <c r="O2004" s="458"/>
      <c r="P2004" s="534"/>
      <c r="Q2004" s="479"/>
      <c r="R2004" s="584"/>
      <c r="S2004" s="585" t="str">
        <f t="shared" si="141"/>
        <v/>
      </c>
      <c r="T2004" s="586"/>
      <c r="U2004" s="587" t="str">
        <f t="shared" si="127"/>
        <v/>
      </c>
      <c r="V2004" s="648"/>
      <c r="W2004" s="746"/>
    </row>
    <row r="2005" spans="2:23" ht="13.5" customHeight="1" x14ac:dyDescent="0.25">
      <c r="B2005" s="401"/>
      <c r="D2005" s="416">
        <f t="shared" si="143"/>
        <v>1996</v>
      </c>
      <c r="E2005" s="534"/>
      <c r="F2005" s="534"/>
      <c r="G2005" s="534"/>
      <c r="H2005" s="479"/>
      <c r="I2005" s="479"/>
      <c r="J2005" s="479"/>
      <c r="K2005" s="474"/>
      <c r="L2005" s="899"/>
      <c r="M2005" s="272"/>
      <c r="N2005" s="826" t="str">
        <f t="shared" si="144"/>
        <v/>
      </c>
      <c r="O2005" s="458"/>
      <c r="P2005" s="534"/>
      <c r="Q2005" s="479"/>
      <c r="R2005" s="584"/>
      <c r="S2005" s="585" t="str">
        <f t="shared" si="141"/>
        <v/>
      </c>
      <c r="T2005" s="586"/>
      <c r="U2005" s="587" t="str">
        <f t="shared" si="127"/>
        <v/>
      </c>
      <c r="V2005" s="648"/>
      <c r="W2005" s="746"/>
    </row>
    <row r="2006" spans="2:23" ht="13.5" customHeight="1" x14ac:dyDescent="0.25">
      <c r="B2006" s="401"/>
      <c r="D2006" s="416">
        <f t="shared" si="143"/>
        <v>1997</v>
      </c>
      <c r="E2006" s="534"/>
      <c r="F2006" s="534"/>
      <c r="G2006" s="534"/>
      <c r="H2006" s="479"/>
      <c r="I2006" s="479"/>
      <c r="J2006" s="479"/>
      <c r="K2006" s="474"/>
      <c r="L2006" s="899"/>
      <c r="M2006" s="272"/>
      <c r="N2006" s="826" t="str">
        <f t="shared" si="144"/>
        <v/>
      </c>
      <c r="O2006" s="458"/>
      <c r="P2006" s="534"/>
      <c r="Q2006" s="479"/>
      <c r="R2006" s="584"/>
      <c r="S2006" s="585" t="str">
        <f t="shared" si="141"/>
        <v/>
      </c>
      <c r="T2006" s="586"/>
      <c r="U2006" s="587" t="str">
        <f t="shared" si="127"/>
        <v/>
      </c>
      <c r="V2006" s="648"/>
      <c r="W2006" s="746"/>
    </row>
    <row r="2007" spans="2:23" ht="13.5" customHeight="1" x14ac:dyDescent="0.25">
      <c r="B2007" s="401"/>
      <c r="D2007" s="416">
        <f t="shared" si="143"/>
        <v>1998</v>
      </c>
      <c r="E2007" s="534"/>
      <c r="F2007" s="534"/>
      <c r="G2007" s="534"/>
      <c r="H2007" s="479"/>
      <c r="I2007" s="479"/>
      <c r="J2007" s="479"/>
      <c r="K2007" s="474"/>
      <c r="L2007" s="899"/>
      <c r="M2007" s="272"/>
      <c r="N2007" s="826" t="str">
        <f t="shared" si="144"/>
        <v/>
      </c>
      <c r="O2007" s="458"/>
      <c r="P2007" s="534"/>
      <c r="Q2007" s="479"/>
      <c r="R2007" s="584"/>
      <c r="S2007" s="585" t="str">
        <f t="shared" si="141"/>
        <v/>
      </c>
      <c r="T2007" s="586"/>
      <c r="U2007" s="587" t="str">
        <f t="shared" si="127"/>
        <v/>
      </c>
      <c r="V2007" s="648"/>
      <c r="W2007" s="746"/>
    </row>
    <row r="2008" spans="2:23" ht="13.5" customHeight="1" x14ac:dyDescent="0.25">
      <c r="B2008" s="401"/>
      <c r="D2008" s="416">
        <f t="shared" si="143"/>
        <v>1999</v>
      </c>
      <c r="E2008" s="534"/>
      <c r="F2008" s="534"/>
      <c r="G2008" s="534"/>
      <c r="H2008" s="479"/>
      <c r="I2008" s="479"/>
      <c r="J2008" s="479"/>
      <c r="K2008" s="474"/>
      <c r="L2008" s="899"/>
      <c r="M2008" s="272"/>
      <c r="N2008" s="826" t="str">
        <f t="shared" si="144"/>
        <v/>
      </c>
      <c r="O2008" s="458"/>
      <c r="P2008" s="534"/>
      <c r="Q2008" s="479"/>
      <c r="R2008" s="584"/>
      <c r="S2008" s="585" t="str">
        <f t="shared" si="141"/>
        <v/>
      </c>
      <c r="T2008" s="586"/>
      <c r="U2008" s="587" t="str">
        <f t="shared" si="127"/>
        <v/>
      </c>
      <c r="V2008" s="648"/>
      <c r="W2008" s="746"/>
    </row>
    <row r="2009" spans="2:23" ht="13.5" customHeight="1" x14ac:dyDescent="0.25">
      <c r="B2009" s="401"/>
      <c r="D2009" s="416">
        <f t="shared" si="143"/>
        <v>2000</v>
      </c>
      <c r="E2009" s="534"/>
      <c r="F2009" s="534"/>
      <c r="G2009" s="534"/>
      <c r="H2009" s="479"/>
      <c r="I2009" s="479"/>
      <c r="J2009" s="479"/>
      <c r="K2009" s="474"/>
      <c r="L2009" s="899"/>
      <c r="M2009" s="272"/>
      <c r="N2009" s="826" t="str">
        <f t="shared" si="144"/>
        <v/>
      </c>
      <c r="O2009" s="458"/>
      <c r="P2009" s="534"/>
      <c r="Q2009" s="479"/>
      <c r="R2009" s="584"/>
      <c r="S2009" s="585" t="str">
        <f t="shared" si="141"/>
        <v/>
      </c>
      <c r="T2009" s="586"/>
      <c r="U2009" s="587" t="str">
        <f t="shared" si="127"/>
        <v/>
      </c>
      <c r="V2009" s="648"/>
      <c r="W2009" s="746"/>
    </row>
    <row r="2010" spans="2:23" ht="13.5" customHeight="1" x14ac:dyDescent="0.25">
      <c r="B2010" s="401"/>
      <c r="D2010" s="416">
        <f t="shared" si="143"/>
        <v>2001</v>
      </c>
      <c r="E2010" s="534"/>
      <c r="F2010" s="534"/>
      <c r="G2010" s="534"/>
      <c r="H2010" s="479"/>
      <c r="I2010" s="479"/>
      <c r="J2010" s="479"/>
      <c r="K2010" s="474"/>
      <c r="L2010" s="899"/>
      <c r="M2010" s="272"/>
      <c r="N2010" s="826" t="str">
        <f t="shared" si="144"/>
        <v/>
      </c>
      <c r="O2010" s="458"/>
      <c r="P2010" s="534"/>
      <c r="Q2010" s="479"/>
      <c r="R2010" s="584"/>
      <c r="S2010" s="585" t="str">
        <f t="shared" si="141"/>
        <v/>
      </c>
      <c r="T2010" s="586"/>
      <c r="U2010" s="587" t="str">
        <f t="shared" si="127"/>
        <v/>
      </c>
      <c r="V2010" s="648"/>
      <c r="W2010" s="746"/>
    </row>
    <row r="2011" spans="2:23" ht="13.5" customHeight="1" x14ac:dyDescent="0.25">
      <c r="B2011" s="401"/>
      <c r="D2011" s="416">
        <f t="shared" si="143"/>
        <v>2002</v>
      </c>
      <c r="E2011" s="534"/>
      <c r="F2011" s="534"/>
      <c r="G2011" s="534"/>
      <c r="H2011" s="479"/>
      <c r="I2011" s="479"/>
      <c r="J2011" s="479"/>
      <c r="K2011" s="474"/>
      <c r="L2011" s="899"/>
      <c r="M2011" s="272"/>
      <c r="N2011" s="826" t="str">
        <f t="shared" si="144"/>
        <v/>
      </c>
      <c r="O2011" s="458"/>
      <c r="P2011" s="534"/>
      <c r="Q2011" s="479"/>
      <c r="R2011" s="584"/>
      <c r="S2011" s="585" t="str">
        <f t="shared" si="141"/>
        <v/>
      </c>
      <c r="T2011" s="586"/>
      <c r="U2011" s="587" t="str">
        <f t="shared" si="127"/>
        <v/>
      </c>
      <c r="V2011" s="648"/>
      <c r="W2011" s="746"/>
    </row>
    <row r="2012" spans="2:23" ht="13.5" customHeight="1" x14ac:dyDescent="0.25">
      <c r="B2012" s="401"/>
      <c r="D2012" s="416">
        <f t="shared" si="143"/>
        <v>2003</v>
      </c>
      <c r="E2012" s="534"/>
      <c r="F2012" s="534"/>
      <c r="G2012" s="534"/>
      <c r="H2012" s="479"/>
      <c r="I2012" s="479"/>
      <c r="J2012" s="479"/>
      <c r="K2012" s="474"/>
      <c r="L2012" s="899"/>
      <c r="M2012" s="272"/>
      <c r="N2012" s="826" t="str">
        <f t="shared" si="144"/>
        <v/>
      </c>
      <c r="O2012" s="458"/>
      <c r="P2012" s="534"/>
      <c r="Q2012" s="479"/>
      <c r="R2012" s="584"/>
      <c r="S2012" s="585" t="str">
        <f t="shared" si="141"/>
        <v/>
      </c>
      <c r="T2012" s="586"/>
      <c r="U2012" s="587" t="str">
        <f t="shared" si="127"/>
        <v/>
      </c>
      <c r="V2012" s="648"/>
      <c r="W2012" s="746"/>
    </row>
    <row r="2013" spans="2:23" ht="13.5" customHeight="1" x14ac:dyDescent="0.25">
      <c r="B2013" s="401"/>
      <c r="D2013" s="416">
        <f t="shared" si="143"/>
        <v>2004</v>
      </c>
      <c r="E2013" s="534"/>
      <c r="F2013" s="534"/>
      <c r="G2013" s="534"/>
      <c r="H2013" s="479"/>
      <c r="I2013" s="479"/>
      <c r="J2013" s="479"/>
      <c r="K2013" s="474"/>
      <c r="L2013" s="899"/>
      <c r="M2013" s="272"/>
      <c r="N2013" s="826" t="str">
        <f t="shared" si="144"/>
        <v/>
      </c>
      <c r="O2013" s="458"/>
      <c r="P2013" s="534"/>
      <c r="Q2013" s="479"/>
      <c r="R2013" s="584"/>
      <c r="S2013" s="585" t="str">
        <f t="shared" si="141"/>
        <v/>
      </c>
      <c r="T2013" s="586"/>
      <c r="U2013" s="587" t="str">
        <f t="shared" si="127"/>
        <v/>
      </c>
      <c r="V2013" s="648"/>
      <c r="W2013" s="746"/>
    </row>
    <row r="2014" spans="2:23" ht="13.5" customHeight="1" x14ac:dyDescent="0.25">
      <c r="B2014" s="401"/>
      <c r="D2014" s="416">
        <f t="shared" si="143"/>
        <v>2005</v>
      </c>
      <c r="E2014" s="534"/>
      <c r="F2014" s="534"/>
      <c r="G2014" s="534"/>
      <c r="H2014" s="479"/>
      <c r="I2014" s="479"/>
      <c r="J2014" s="479"/>
      <c r="K2014" s="474"/>
      <c r="L2014" s="899"/>
      <c r="M2014" s="272"/>
      <c r="N2014" s="826" t="str">
        <f t="shared" si="144"/>
        <v/>
      </c>
      <c r="O2014" s="458"/>
      <c r="P2014" s="534"/>
      <c r="Q2014" s="479"/>
      <c r="R2014" s="584"/>
      <c r="S2014" s="585" t="str">
        <f t="shared" si="141"/>
        <v/>
      </c>
      <c r="T2014" s="586"/>
      <c r="U2014" s="587" t="str">
        <f t="shared" si="127"/>
        <v/>
      </c>
      <c r="V2014" s="648"/>
      <c r="W2014" s="746"/>
    </row>
    <row r="2015" spans="2:23" ht="13.5" customHeight="1" x14ac:dyDescent="0.25">
      <c r="B2015" s="401"/>
      <c r="D2015" s="416">
        <f t="shared" si="143"/>
        <v>2006</v>
      </c>
      <c r="E2015" s="534"/>
      <c r="F2015" s="534"/>
      <c r="G2015" s="534"/>
      <c r="H2015" s="479"/>
      <c r="I2015" s="479"/>
      <c r="J2015" s="479"/>
      <c r="K2015" s="474"/>
      <c r="L2015" s="899"/>
      <c r="M2015" s="272"/>
      <c r="N2015" s="826" t="str">
        <f t="shared" si="144"/>
        <v/>
      </c>
      <c r="O2015" s="458"/>
      <c r="P2015" s="534"/>
      <c r="Q2015" s="479"/>
      <c r="R2015" s="584"/>
      <c r="S2015" s="585" t="str">
        <f t="shared" si="141"/>
        <v/>
      </c>
      <c r="T2015" s="586"/>
      <c r="U2015" s="587" t="str">
        <f t="shared" si="127"/>
        <v/>
      </c>
      <c r="V2015" s="648"/>
      <c r="W2015" s="746"/>
    </row>
    <row r="2016" spans="2:23" ht="13.5" customHeight="1" x14ac:dyDescent="0.25">
      <c r="B2016" s="401"/>
      <c r="D2016" s="416">
        <f t="shared" si="143"/>
        <v>2007</v>
      </c>
      <c r="E2016" s="534"/>
      <c r="F2016" s="534"/>
      <c r="G2016" s="534"/>
      <c r="H2016" s="479"/>
      <c r="I2016" s="479"/>
      <c r="J2016" s="479"/>
      <c r="K2016" s="474"/>
      <c r="L2016" s="899"/>
      <c r="M2016" s="272"/>
      <c r="N2016" s="826" t="str">
        <f t="shared" si="144"/>
        <v/>
      </c>
      <c r="O2016" s="458"/>
      <c r="P2016" s="534"/>
      <c r="Q2016" s="479"/>
      <c r="R2016" s="584"/>
      <c r="S2016" s="585" t="str">
        <f t="shared" si="141"/>
        <v/>
      </c>
      <c r="T2016" s="586"/>
      <c r="U2016" s="587" t="str">
        <f t="shared" si="127"/>
        <v/>
      </c>
      <c r="V2016" s="648"/>
      <c r="W2016" s="746"/>
    </row>
    <row r="2017" spans="2:38" ht="13.5" customHeight="1" x14ac:dyDescent="0.25">
      <c r="B2017" s="401"/>
      <c r="D2017" s="416">
        <f t="shared" si="143"/>
        <v>2008</v>
      </c>
      <c r="E2017" s="534"/>
      <c r="F2017" s="534"/>
      <c r="G2017" s="534"/>
      <c r="H2017" s="479"/>
      <c r="I2017" s="479"/>
      <c r="J2017" s="479"/>
      <c r="K2017" s="474"/>
      <c r="L2017" s="899"/>
      <c r="M2017" s="272"/>
      <c r="N2017" s="826" t="str">
        <f t="shared" si="144"/>
        <v/>
      </c>
      <c r="O2017" s="458"/>
      <c r="P2017" s="534"/>
      <c r="Q2017" s="479"/>
      <c r="R2017" s="584"/>
      <c r="S2017" s="585" t="str">
        <f t="shared" si="141"/>
        <v/>
      </c>
      <c r="T2017" s="586"/>
      <c r="U2017" s="587" t="str">
        <f t="shared" si="127"/>
        <v/>
      </c>
      <c r="V2017" s="648"/>
      <c r="W2017" s="746"/>
    </row>
    <row r="2018" spans="2:38" ht="13.5" customHeight="1" x14ac:dyDescent="0.25">
      <c r="B2018" s="401"/>
      <c r="D2018" s="416">
        <f t="shared" si="143"/>
        <v>2009</v>
      </c>
      <c r="E2018" s="534"/>
      <c r="F2018" s="534"/>
      <c r="G2018" s="534"/>
      <c r="H2018" s="479"/>
      <c r="I2018" s="479"/>
      <c r="J2018" s="479"/>
      <c r="K2018" s="474"/>
      <c r="L2018" s="899"/>
      <c r="M2018" s="272"/>
      <c r="N2018" s="826" t="str">
        <f t="shared" si="144"/>
        <v/>
      </c>
      <c r="O2018" s="458"/>
      <c r="P2018" s="534"/>
      <c r="Q2018" s="479"/>
      <c r="R2018" s="584"/>
      <c r="S2018" s="585" t="str">
        <f t="shared" si="141"/>
        <v/>
      </c>
      <c r="T2018" s="586"/>
      <c r="U2018" s="587" t="str">
        <f t="shared" si="127"/>
        <v/>
      </c>
      <c r="V2018" s="648"/>
      <c r="W2018" s="746"/>
    </row>
    <row r="2019" spans="2:38" ht="13.5" customHeight="1" x14ac:dyDescent="0.25">
      <c r="B2019" s="401"/>
      <c r="D2019" s="416">
        <f t="shared" si="143"/>
        <v>2010</v>
      </c>
      <c r="E2019" s="534"/>
      <c r="F2019" s="534"/>
      <c r="G2019" s="534"/>
      <c r="H2019" s="479"/>
      <c r="I2019" s="479"/>
      <c r="J2019" s="479"/>
      <c r="K2019" s="474"/>
      <c r="L2019" s="899"/>
      <c r="M2019" s="272"/>
      <c r="N2019" s="826" t="str">
        <f t="shared" si="144"/>
        <v/>
      </c>
      <c r="O2019" s="458"/>
      <c r="P2019" s="534"/>
      <c r="Q2019" s="479"/>
      <c r="R2019" s="584"/>
      <c r="S2019" s="585" t="str">
        <f t="shared" si="141"/>
        <v/>
      </c>
      <c r="T2019" s="586"/>
      <c r="U2019" s="587" t="str">
        <f t="shared" si="127"/>
        <v/>
      </c>
      <c r="V2019" s="648"/>
      <c r="W2019" s="746"/>
    </row>
    <row r="2020" spans="2:38" ht="13.5" customHeight="1" x14ac:dyDescent="0.25">
      <c r="B2020" s="401"/>
      <c r="D2020" s="416">
        <f>D2019+1</f>
        <v>2011</v>
      </c>
      <c r="E2020" s="534"/>
      <c r="F2020" s="534"/>
      <c r="G2020" s="534"/>
      <c r="H2020" s="479"/>
      <c r="I2020" s="479"/>
      <c r="J2020" s="479"/>
      <c r="K2020" s="474"/>
      <c r="L2020" s="899"/>
      <c r="M2020" s="272"/>
      <c r="N2020" s="826" t="str">
        <f t="shared" si="144"/>
        <v/>
      </c>
      <c r="O2020" s="458"/>
      <c r="P2020" s="534"/>
      <c r="Q2020" s="479"/>
      <c r="R2020" s="584"/>
      <c r="S2020" s="585" t="str">
        <f t="shared" si="141"/>
        <v/>
      </c>
      <c r="T2020" s="586"/>
      <c r="U2020" s="587" t="str">
        <f t="shared" si="127"/>
        <v/>
      </c>
      <c r="V2020" s="648"/>
      <c r="W2020" s="746"/>
      <c r="AL2020" s="562"/>
    </row>
    <row r="2021" spans="2:38" ht="13.5" customHeight="1" x14ac:dyDescent="0.25">
      <c r="B2021" s="401"/>
      <c r="D2021" s="416">
        <f t="shared" ref="D2021:D2049" si="145">D2020+1</f>
        <v>2012</v>
      </c>
      <c r="E2021" s="534"/>
      <c r="F2021" s="534"/>
      <c r="G2021" s="534"/>
      <c r="H2021" s="479"/>
      <c r="I2021" s="479"/>
      <c r="J2021" s="479"/>
      <c r="K2021" s="474"/>
      <c r="L2021" s="899"/>
      <c r="M2021" s="272"/>
      <c r="N2021" s="826" t="str">
        <f t="shared" si="144"/>
        <v/>
      </c>
      <c r="O2021" s="458"/>
      <c r="P2021" s="534"/>
      <c r="Q2021" s="479"/>
      <c r="R2021" s="584"/>
      <c r="S2021" s="585" t="str">
        <f t="shared" si="141"/>
        <v/>
      </c>
      <c r="T2021" s="586"/>
      <c r="U2021" s="587" t="str">
        <f t="shared" si="127"/>
        <v/>
      </c>
      <c r="V2021" s="648"/>
      <c r="W2021" s="746"/>
    </row>
    <row r="2022" spans="2:38" ht="13.5" customHeight="1" x14ac:dyDescent="0.25">
      <c r="B2022" s="401"/>
      <c r="D2022" s="416">
        <f t="shared" si="145"/>
        <v>2013</v>
      </c>
      <c r="E2022" s="534"/>
      <c r="F2022" s="534"/>
      <c r="G2022" s="534"/>
      <c r="H2022" s="479"/>
      <c r="I2022" s="479"/>
      <c r="J2022" s="479"/>
      <c r="K2022" s="474"/>
      <c r="L2022" s="899"/>
      <c r="M2022" s="272"/>
      <c r="N2022" s="826" t="str">
        <f t="shared" si="144"/>
        <v/>
      </c>
      <c r="O2022" s="458"/>
      <c r="P2022" s="534"/>
      <c r="Q2022" s="479"/>
      <c r="R2022" s="584"/>
      <c r="S2022" s="585" t="str">
        <f t="shared" si="141"/>
        <v/>
      </c>
      <c r="T2022" s="586"/>
      <c r="U2022" s="587" t="str">
        <f t="shared" si="127"/>
        <v/>
      </c>
      <c r="V2022" s="648"/>
      <c r="W2022" s="746"/>
    </row>
    <row r="2023" spans="2:38" ht="13.5" customHeight="1" x14ac:dyDescent="0.25">
      <c r="B2023" s="401"/>
      <c r="D2023" s="416">
        <f t="shared" si="145"/>
        <v>2014</v>
      </c>
      <c r="E2023" s="534"/>
      <c r="F2023" s="534"/>
      <c r="G2023" s="534"/>
      <c r="H2023" s="479"/>
      <c r="I2023" s="479"/>
      <c r="J2023" s="479"/>
      <c r="K2023" s="474"/>
      <c r="L2023" s="899"/>
      <c r="M2023" s="272"/>
      <c r="N2023" s="826" t="str">
        <f t="shared" si="144"/>
        <v/>
      </c>
      <c r="O2023" s="458"/>
      <c r="P2023" s="534"/>
      <c r="Q2023" s="479"/>
      <c r="R2023" s="584"/>
      <c r="S2023" s="585" t="str">
        <f t="shared" si="141"/>
        <v/>
      </c>
      <c r="T2023" s="586"/>
      <c r="U2023" s="587" t="str">
        <f t="shared" si="127"/>
        <v/>
      </c>
      <c r="V2023" s="648"/>
      <c r="W2023" s="746"/>
    </row>
    <row r="2024" spans="2:38" ht="13.5" customHeight="1" x14ac:dyDescent="0.25">
      <c r="B2024" s="401"/>
      <c r="D2024" s="416">
        <f t="shared" si="145"/>
        <v>2015</v>
      </c>
      <c r="E2024" s="534"/>
      <c r="F2024" s="534"/>
      <c r="G2024" s="534"/>
      <c r="H2024" s="479"/>
      <c r="I2024" s="479"/>
      <c r="J2024" s="479"/>
      <c r="K2024" s="474"/>
      <c r="L2024" s="899"/>
      <c r="M2024" s="272"/>
      <c r="N2024" s="826" t="str">
        <f t="shared" si="144"/>
        <v/>
      </c>
      <c r="O2024" s="458"/>
      <c r="P2024" s="534"/>
      <c r="Q2024" s="479"/>
      <c r="R2024" s="584"/>
      <c r="S2024" s="585" t="str">
        <f t="shared" si="141"/>
        <v/>
      </c>
      <c r="T2024" s="586"/>
      <c r="U2024" s="587" t="str">
        <f t="shared" si="127"/>
        <v/>
      </c>
      <c r="V2024" s="648"/>
      <c r="W2024" s="746"/>
    </row>
    <row r="2025" spans="2:38" ht="13.5" customHeight="1" x14ac:dyDescent="0.25">
      <c r="B2025" s="401"/>
      <c r="D2025" s="416">
        <f t="shared" si="145"/>
        <v>2016</v>
      </c>
      <c r="E2025" s="534"/>
      <c r="F2025" s="534"/>
      <c r="G2025" s="534"/>
      <c r="H2025" s="479"/>
      <c r="I2025" s="479"/>
      <c r="J2025" s="479"/>
      <c r="K2025" s="474"/>
      <c r="L2025" s="899"/>
      <c r="M2025" s="272"/>
      <c r="N2025" s="826" t="str">
        <f t="shared" si="144"/>
        <v/>
      </c>
      <c r="O2025" s="458"/>
      <c r="P2025" s="534"/>
      <c r="Q2025" s="479"/>
      <c r="R2025" s="584"/>
      <c r="S2025" s="585" t="str">
        <f t="shared" si="141"/>
        <v/>
      </c>
      <c r="T2025" s="586"/>
      <c r="U2025" s="587" t="str">
        <f t="shared" si="127"/>
        <v/>
      </c>
      <c r="V2025" s="648"/>
      <c r="W2025" s="746"/>
    </row>
    <row r="2026" spans="2:38" ht="13.5" customHeight="1" x14ac:dyDescent="0.25">
      <c r="B2026" s="401"/>
      <c r="D2026" s="416">
        <f t="shared" si="145"/>
        <v>2017</v>
      </c>
      <c r="E2026" s="534"/>
      <c r="F2026" s="534"/>
      <c r="G2026" s="534"/>
      <c r="H2026" s="479"/>
      <c r="I2026" s="479"/>
      <c r="J2026" s="479"/>
      <c r="K2026" s="474"/>
      <c r="L2026" s="899"/>
      <c r="M2026" s="272"/>
      <c r="N2026" s="826" t="str">
        <f t="shared" si="144"/>
        <v/>
      </c>
      <c r="O2026" s="458"/>
      <c r="P2026" s="534"/>
      <c r="Q2026" s="479"/>
      <c r="R2026" s="584"/>
      <c r="S2026" s="585" t="str">
        <f t="shared" si="141"/>
        <v/>
      </c>
      <c r="T2026" s="586"/>
      <c r="U2026" s="587" t="str">
        <f t="shared" si="127"/>
        <v/>
      </c>
      <c r="V2026" s="648"/>
      <c r="W2026" s="746"/>
    </row>
    <row r="2027" spans="2:38" ht="13.5" customHeight="1" x14ac:dyDescent="0.25">
      <c r="B2027" s="401"/>
      <c r="D2027" s="416">
        <f t="shared" si="145"/>
        <v>2018</v>
      </c>
      <c r="E2027" s="534"/>
      <c r="F2027" s="534"/>
      <c r="G2027" s="534"/>
      <c r="H2027" s="479"/>
      <c r="I2027" s="479"/>
      <c r="J2027" s="479"/>
      <c r="K2027" s="474"/>
      <c r="L2027" s="899"/>
      <c r="M2027" s="272"/>
      <c r="N2027" s="826" t="str">
        <f t="shared" si="144"/>
        <v/>
      </c>
      <c r="O2027" s="458"/>
      <c r="P2027" s="534"/>
      <c r="Q2027" s="479"/>
      <c r="R2027" s="584"/>
      <c r="S2027" s="585" t="str">
        <f t="shared" si="141"/>
        <v/>
      </c>
      <c r="T2027" s="586"/>
      <c r="U2027" s="587" t="str">
        <f t="shared" si="127"/>
        <v/>
      </c>
      <c r="V2027" s="648"/>
      <c r="W2027" s="746"/>
    </row>
    <row r="2028" spans="2:38" ht="13.5" customHeight="1" x14ac:dyDescent="0.25">
      <c r="B2028" s="401"/>
      <c r="D2028" s="416">
        <f t="shared" si="145"/>
        <v>2019</v>
      </c>
      <c r="E2028" s="534"/>
      <c r="F2028" s="534"/>
      <c r="G2028" s="534"/>
      <c r="H2028" s="479"/>
      <c r="I2028" s="479"/>
      <c r="J2028" s="479"/>
      <c r="K2028" s="474"/>
      <c r="L2028" s="899"/>
      <c r="M2028" s="272"/>
      <c r="N2028" s="826" t="str">
        <f t="shared" si="144"/>
        <v/>
      </c>
      <c r="O2028" s="458"/>
      <c r="P2028" s="534"/>
      <c r="Q2028" s="479"/>
      <c r="R2028" s="584"/>
      <c r="S2028" s="585" t="str">
        <f t="shared" si="141"/>
        <v/>
      </c>
      <c r="T2028" s="586"/>
      <c r="U2028" s="587" t="str">
        <f t="shared" si="127"/>
        <v/>
      </c>
      <c r="V2028" s="648"/>
      <c r="W2028" s="746"/>
    </row>
    <row r="2029" spans="2:38" ht="13.5" customHeight="1" x14ac:dyDescent="0.25">
      <c r="B2029" s="401"/>
      <c r="D2029" s="416">
        <f t="shared" si="145"/>
        <v>2020</v>
      </c>
      <c r="E2029" s="534"/>
      <c r="F2029" s="534"/>
      <c r="G2029" s="534"/>
      <c r="H2029" s="479"/>
      <c r="I2029" s="479"/>
      <c r="J2029" s="479"/>
      <c r="K2029" s="474"/>
      <c r="L2029" s="899"/>
      <c r="M2029" s="272"/>
      <c r="N2029" s="826" t="str">
        <f t="shared" si="144"/>
        <v/>
      </c>
      <c r="O2029" s="458"/>
      <c r="P2029" s="534"/>
      <c r="Q2029" s="479"/>
      <c r="R2029" s="584"/>
      <c r="S2029" s="585" t="str">
        <f t="shared" si="141"/>
        <v/>
      </c>
      <c r="T2029" s="586"/>
      <c r="U2029" s="587" t="str">
        <f t="shared" si="127"/>
        <v/>
      </c>
      <c r="V2029" s="648"/>
      <c r="W2029" s="746"/>
    </row>
    <row r="2030" spans="2:38" ht="13.5" customHeight="1" x14ac:dyDescent="0.25">
      <c r="B2030" s="401"/>
      <c r="D2030" s="416">
        <f t="shared" si="145"/>
        <v>2021</v>
      </c>
      <c r="E2030" s="534"/>
      <c r="F2030" s="534"/>
      <c r="G2030" s="534"/>
      <c r="H2030" s="479"/>
      <c r="I2030" s="479"/>
      <c r="J2030" s="479"/>
      <c r="K2030" s="474"/>
      <c r="L2030" s="899"/>
      <c r="M2030" s="272"/>
      <c r="N2030" s="826" t="str">
        <f t="shared" si="144"/>
        <v/>
      </c>
      <c r="O2030" s="458"/>
      <c r="P2030" s="903"/>
      <c r="Q2030" s="479"/>
      <c r="R2030" s="584"/>
      <c r="S2030" s="585" t="str">
        <f t="shared" si="141"/>
        <v/>
      </c>
      <c r="T2030" s="586"/>
      <c r="U2030" s="587" t="str">
        <f t="shared" si="127"/>
        <v/>
      </c>
      <c r="V2030" s="648"/>
      <c r="W2030" s="746"/>
    </row>
    <row r="2031" spans="2:38" ht="13.5" customHeight="1" x14ac:dyDescent="0.25">
      <c r="B2031" s="401"/>
      <c r="D2031" s="416">
        <f t="shared" si="145"/>
        <v>2022</v>
      </c>
      <c r="E2031" s="534"/>
      <c r="F2031" s="534"/>
      <c r="G2031" s="534"/>
      <c r="H2031" s="479"/>
      <c r="I2031" s="479"/>
      <c r="J2031" s="479"/>
      <c r="K2031" s="474"/>
      <c r="L2031" s="899"/>
      <c r="M2031" s="272"/>
      <c r="N2031" s="826" t="str">
        <f t="shared" si="144"/>
        <v/>
      </c>
      <c r="O2031" s="458"/>
      <c r="P2031" s="534"/>
      <c r="Q2031" s="479"/>
      <c r="R2031" s="584"/>
      <c r="S2031" s="585" t="str">
        <f t="shared" si="141"/>
        <v/>
      </c>
      <c r="T2031" s="586"/>
      <c r="U2031" s="587" t="str">
        <f t="shared" si="127"/>
        <v/>
      </c>
      <c r="V2031" s="648"/>
      <c r="W2031" s="746"/>
    </row>
    <row r="2032" spans="2:38" ht="13.5" customHeight="1" x14ac:dyDescent="0.25">
      <c r="B2032" s="401"/>
      <c r="D2032" s="416">
        <f t="shared" si="145"/>
        <v>2023</v>
      </c>
      <c r="E2032" s="534"/>
      <c r="F2032" s="534"/>
      <c r="G2032" s="534"/>
      <c r="H2032" s="479"/>
      <c r="I2032" s="479"/>
      <c r="J2032" s="479"/>
      <c r="K2032" s="474"/>
      <c r="L2032" s="899"/>
      <c r="M2032" s="272"/>
      <c r="N2032" s="826" t="str">
        <f t="shared" si="144"/>
        <v/>
      </c>
      <c r="O2032" s="458"/>
      <c r="P2032" s="534"/>
      <c r="Q2032" s="479"/>
      <c r="R2032" s="584"/>
      <c r="S2032" s="585" t="str">
        <f t="shared" si="141"/>
        <v/>
      </c>
      <c r="T2032" s="586"/>
      <c r="U2032" s="587" t="str">
        <f t="shared" si="127"/>
        <v/>
      </c>
      <c r="V2032" s="648"/>
      <c r="W2032" s="746"/>
    </row>
    <row r="2033" spans="2:23" ht="13.5" customHeight="1" x14ac:dyDescent="0.25">
      <c r="B2033" s="401"/>
      <c r="D2033" s="416">
        <f t="shared" si="145"/>
        <v>2024</v>
      </c>
      <c r="E2033" s="534"/>
      <c r="F2033" s="534"/>
      <c r="G2033" s="534"/>
      <c r="H2033" s="479"/>
      <c r="I2033" s="479"/>
      <c r="J2033" s="479"/>
      <c r="K2033" s="474"/>
      <c r="L2033" s="899"/>
      <c r="M2033" s="272"/>
      <c r="N2033" s="826" t="str">
        <f t="shared" si="144"/>
        <v/>
      </c>
      <c r="O2033" s="458"/>
      <c r="P2033" s="534"/>
      <c r="Q2033" s="479"/>
      <c r="R2033" s="584"/>
      <c r="S2033" s="585" t="str">
        <f t="shared" si="141"/>
        <v/>
      </c>
      <c r="T2033" s="586"/>
      <c r="U2033" s="587" t="str">
        <f t="shared" si="127"/>
        <v/>
      </c>
      <c r="V2033" s="648"/>
      <c r="W2033" s="746"/>
    </row>
    <row r="2034" spans="2:23" ht="13.5" customHeight="1" x14ac:dyDescent="0.25">
      <c r="B2034" s="401"/>
      <c r="D2034" s="416">
        <f t="shared" si="145"/>
        <v>2025</v>
      </c>
      <c r="E2034" s="534"/>
      <c r="F2034" s="534"/>
      <c r="G2034" s="534"/>
      <c r="H2034" s="479"/>
      <c r="I2034" s="479"/>
      <c r="J2034" s="479"/>
      <c r="K2034" s="474"/>
      <c r="L2034" s="899"/>
      <c r="M2034" s="272"/>
      <c r="N2034" s="826" t="str">
        <f t="shared" si="144"/>
        <v/>
      </c>
      <c r="O2034" s="458"/>
      <c r="P2034" s="534"/>
      <c r="Q2034" s="479"/>
      <c r="R2034" s="584"/>
      <c r="S2034" s="585" t="str">
        <f t="shared" si="141"/>
        <v/>
      </c>
      <c r="T2034" s="586"/>
      <c r="U2034" s="587" t="str">
        <f t="shared" si="127"/>
        <v/>
      </c>
      <c r="V2034" s="648"/>
      <c r="W2034" s="746"/>
    </row>
    <row r="2035" spans="2:23" ht="13.5" customHeight="1" x14ac:dyDescent="0.25">
      <c r="B2035" s="401"/>
      <c r="D2035" s="416">
        <f t="shared" si="145"/>
        <v>2026</v>
      </c>
      <c r="E2035" s="534"/>
      <c r="F2035" s="534"/>
      <c r="G2035" s="534"/>
      <c r="H2035" s="479"/>
      <c r="I2035" s="479"/>
      <c r="J2035" s="479"/>
      <c r="K2035" s="474"/>
      <c r="L2035" s="899"/>
      <c r="M2035" s="272"/>
      <c r="N2035" s="826" t="str">
        <f t="shared" si="144"/>
        <v/>
      </c>
      <c r="O2035" s="458"/>
      <c r="P2035" s="534"/>
      <c r="Q2035" s="479"/>
      <c r="R2035" s="584"/>
      <c r="S2035" s="585" t="str">
        <f t="shared" si="141"/>
        <v/>
      </c>
      <c r="T2035" s="586"/>
      <c r="U2035" s="587" t="str">
        <f t="shared" ref="U2035:U2098" si="146">IF(T2035="",S2035,T2035)</f>
        <v/>
      </c>
      <c r="V2035" s="648"/>
      <c r="W2035" s="746"/>
    </row>
    <row r="2036" spans="2:23" ht="13.5" customHeight="1" x14ac:dyDescent="0.25">
      <c r="B2036" s="401"/>
      <c r="D2036" s="416">
        <f t="shared" si="145"/>
        <v>2027</v>
      </c>
      <c r="E2036" s="534"/>
      <c r="F2036" s="534"/>
      <c r="G2036" s="534"/>
      <c r="H2036" s="479"/>
      <c r="I2036" s="479"/>
      <c r="J2036" s="479"/>
      <c r="K2036" s="474"/>
      <c r="L2036" s="899"/>
      <c r="M2036" s="272"/>
      <c r="N2036" s="826" t="str">
        <f t="shared" si="144"/>
        <v/>
      </c>
      <c r="O2036" s="458"/>
      <c r="P2036" s="534"/>
      <c r="Q2036" s="479"/>
      <c r="R2036" s="584"/>
      <c r="S2036" s="585" t="str">
        <f t="shared" si="141"/>
        <v/>
      </c>
      <c r="T2036" s="586"/>
      <c r="U2036" s="587" t="str">
        <f t="shared" si="146"/>
        <v/>
      </c>
      <c r="V2036" s="648"/>
      <c r="W2036" s="746"/>
    </row>
    <row r="2037" spans="2:23" ht="13.5" customHeight="1" x14ac:dyDescent="0.25">
      <c r="B2037" s="401"/>
      <c r="D2037" s="416">
        <f t="shared" si="145"/>
        <v>2028</v>
      </c>
      <c r="E2037" s="534"/>
      <c r="F2037" s="534"/>
      <c r="G2037" s="534"/>
      <c r="H2037" s="479"/>
      <c r="I2037" s="479"/>
      <c r="J2037" s="479"/>
      <c r="K2037" s="474"/>
      <c r="L2037" s="899"/>
      <c r="M2037" s="272"/>
      <c r="N2037" s="826" t="str">
        <f t="shared" si="144"/>
        <v/>
      </c>
      <c r="O2037" s="458"/>
      <c r="P2037" s="534"/>
      <c r="Q2037" s="479"/>
      <c r="R2037" s="584"/>
      <c r="S2037" s="585" t="str">
        <f t="shared" si="141"/>
        <v/>
      </c>
      <c r="T2037" s="586"/>
      <c r="U2037" s="587" t="str">
        <f t="shared" si="146"/>
        <v/>
      </c>
      <c r="V2037" s="648"/>
      <c r="W2037" s="746"/>
    </row>
    <row r="2038" spans="2:23" ht="13.5" customHeight="1" x14ac:dyDescent="0.25">
      <c r="B2038" s="401"/>
      <c r="D2038" s="416">
        <f t="shared" si="145"/>
        <v>2029</v>
      </c>
      <c r="E2038" s="534"/>
      <c r="F2038" s="534"/>
      <c r="G2038" s="534"/>
      <c r="H2038" s="479"/>
      <c r="I2038" s="479"/>
      <c r="J2038" s="479"/>
      <c r="K2038" s="474"/>
      <c r="L2038" s="899"/>
      <c r="M2038" s="272"/>
      <c r="N2038" s="826" t="str">
        <f t="shared" si="144"/>
        <v/>
      </c>
      <c r="O2038" s="458"/>
      <c r="P2038" s="534"/>
      <c r="Q2038" s="479"/>
      <c r="R2038" s="584"/>
      <c r="S2038" s="585" t="str">
        <f t="shared" si="141"/>
        <v/>
      </c>
      <c r="T2038" s="586"/>
      <c r="U2038" s="587" t="str">
        <f t="shared" si="146"/>
        <v/>
      </c>
      <c r="V2038" s="648"/>
      <c r="W2038" s="746"/>
    </row>
    <row r="2039" spans="2:23" ht="13.5" customHeight="1" x14ac:dyDescent="0.25">
      <c r="B2039" s="401"/>
      <c r="D2039" s="416">
        <f t="shared" si="145"/>
        <v>2030</v>
      </c>
      <c r="E2039" s="534"/>
      <c r="F2039" s="534"/>
      <c r="G2039" s="534"/>
      <c r="H2039" s="479"/>
      <c r="I2039" s="479"/>
      <c r="J2039" s="479"/>
      <c r="K2039" s="474"/>
      <c r="L2039" s="899"/>
      <c r="M2039" s="272"/>
      <c r="N2039" s="826" t="str">
        <f t="shared" si="144"/>
        <v/>
      </c>
      <c r="O2039" s="458"/>
      <c r="P2039" s="534"/>
      <c r="Q2039" s="479"/>
      <c r="R2039" s="584"/>
      <c r="S2039" s="585" t="str">
        <f t="shared" si="141"/>
        <v/>
      </c>
      <c r="T2039" s="586"/>
      <c r="U2039" s="587" t="str">
        <f t="shared" si="146"/>
        <v/>
      </c>
      <c r="V2039" s="648"/>
      <c r="W2039" s="746"/>
    </row>
    <row r="2040" spans="2:23" ht="13.5" customHeight="1" x14ac:dyDescent="0.25">
      <c r="B2040" s="401"/>
      <c r="D2040" s="416">
        <f t="shared" si="145"/>
        <v>2031</v>
      </c>
      <c r="E2040" s="534"/>
      <c r="F2040" s="534"/>
      <c r="G2040" s="534"/>
      <c r="H2040" s="479"/>
      <c r="I2040" s="479"/>
      <c r="J2040" s="479"/>
      <c r="K2040" s="474"/>
      <c r="L2040" s="899"/>
      <c r="M2040" s="272"/>
      <c r="N2040" s="826" t="str">
        <f t="shared" si="144"/>
        <v/>
      </c>
      <c r="O2040" s="458"/>
      <c r="P2040" s="534"/>
      <c r="Q2040" s="479"/>
      <c r="R2040" s="584"/>
      <c r="S2040" s="585" t="str">
        <f t="shared" si="141"/>
        <v/>
      </c>
      <c r="T2040" s="586"/>
      <c r="U2040" s="587" t="str">
        <f t="shared" si="146"/>
        <v/>
      </c>
      <c r="V2040" s="648"/>
      <c r="W2040" s="746"/>
    </row>
    <row r="2041" spans="2:23" ht="13.5" customHeight="1" x14ac:dyDescent="0.25">
      <c r="B2041" s="401"/>
      <c r="D2041" s="416">
        <f t="shared" si="145"/>
        <v>2032</v>
      </c>
      <c r="E2041" s="534"/>
      <c r="F2041" s="534"/>
      <c r="G2041" s="534"/>
      <c r="H2041" s="479"/>
      <c r="I2041" s="479"/>
      <c r="J2041" s="479"/>
      <c r="K2041" s="474"/>
      <c r="L2041" s="899"/>
      <c r="M2041" s="272"/>
      <c r="N2041" s="826" t="str">
        <f t="shared" si="144"/>
        <v/>
      </c>
      <c r="O2041" s="458"/>
      <c r="P2041" s="534"/>
      <c r="Q2041" s="479"/>
      <c r="R2041" s="584"/>
      <c r="S2041" s="585" t="str">
        <f t="shared" si="141"/>
        <v/>
      </c>
      <c r="T2041" s="586"/>
      <c r="U2041" s="587" t="str">
        <f t="shared" si="146"/>
        <v/>
      </c>
      <c r="V2041" s="648"/>
      <c r="W2041" s="746"/>
    </row>
    <row r="2042" spans="2:23" ht="13.5" customHeight="1" x14ac:dyDescent="0.25">
      <c r="B2042" s="401"/>
      <c r="D2042" s="416">
        <f t="shared" si="145"/>
        <v>2033</v>
      </c>
      <c r="E2042" s="534"/>
      <c r="F2042" s="534"/>
      <c r="G2042" s="534"/>
      <c r="H2042" s="479"/>
      <c r="I2042" s="479"/>
      <c r="J2042" s="479"/>
      <c r="K2042" s="474"/>
      <c r="L2042" s="899"/>
      <c r="M2042" s="272"/>
      <c r="N2042" s="826" t="str">
        <f t="shared" si="144"/>
        <v/>
      </c>
      <c r="O2042" s="458"/>
      <c r="P2042" s="534"/>
      <c r="Q2042" s="479"/>
      <c r="R2042" s="584"/>
      <c r="S2042" s="585" t="str">
        <f t="shared" si="141"/>
        <v/>
      </c>
      <c r="T2042" s="586"/>
      <c r="U2042" s="587" t="str">
        <f t="shared" si="146"/>
        <v/>
      </c>
      <c r="V2042" s="648"/>
      <c r="W2042" s="746"/>
    </row>
    <row r="2043" spans="2:23" ht="13.5" customHeight="1" x14ac:dyDescent="0.25">
      <c r="B2043" s="401"/>
      <c r="D2043" s="416">
        <f t="shared" si="145"/>
        <v>2034</v>
      </c>
      <c r="E2043" s="534"/>
      <c r="F2043" s="534"/>
      <c r="G2043" s="534"/>
      <c r="H2043" s="479"/>
      <c r="I2043" s="479"/>
      <c r="J2043" s="479"/>
      <c r="K2043" s="474"/>
      <c r="L2043" s="899"/>
      <c r="M2043" s="272"/>
      <c r="N2043" s="826" t="str">
        <f t="shared" si="144"/>
        <v/>
      </c>
      <c r="O2043" s="458"/>
      <c r="P2043" s="534"/>
      <c r="Q2043" s="479"/>
      <c r="R2043" s="584"/>
      <c r="S2043" s="585" t="str">
        <f t="shared" si="141"/>
        <v/>
      </c>
      <c r="T2043" s="586"/>
      <c r="U2043" s="587" t="str">
        <f t="shared" si="146"/>
        <v/>
      </c>
      <c r="V2043" s="648"/>
      <c r="W2043" s="746"/>
    </row>
    <row r="2044" spans="2:23" ht="13.5" customHeight="1" x14ac:dyDescent="0.25">
      <c r="B2044" s="401"/>
      <c r="D2044" s="416">
        <f t="shared" si="145"/>
        <v>2035</v>
      </c>
      <c r="E2044" s="534"/>
      <c r="F2044" s="534"/>
      <c r="G2044" s="534"/>
      <c r="H2044" s="479"/>
      <c r="I2044" s="479"/>
      <c r="J2044" s="479"/>
      <c r="K2044" s="474"/>
      <c r="L2044" s="899"/>
      <c r="M2044" s="272"/>
      <c r="N2044" s="826" t="str">
        <f t="shared" si="144"/>
        <v/>
      </c>
      <c r="O2044" s="458"/>
      <c r="P2044" s="534"/>
      <c r="Q2044" s="479"/>
      <c r="R2044" s="584"/>
      <c r="S2044" s="585" t="str">
        <f t="shared" si="141"/>
        <v/>
      </c>
      <c r="T2044" s="586"/>
      <c r="U2044" s="587" t="str">
        <f t="shared" si="146"/>
        <v/>
      </c>
      <c r="V2044" s="648"/>
      <c r="W2044" s="746"/>
    </row>
    <row r="2045" spans="2:23" ht="13.5" customHeight="1" x14ac:dyDescent="0.25">
      <c r="B2045" s="401"/>
      <c r="D2045" s="416">
        <f t="shared" si="145"/>
        <v>2036</v>
      </c>
      <c r="E2045" s="534"/>
      <c r="F2045" s="534"/>
      <c r="G2045" s="534"/>
      <c r="H2045" s="479"/>
      <c r="I2045" s="479"/>
      <c r="J2045" s="479"/>
      <c r="K2045" s="474"/>
      <c r="L2045" s="899"/>
      <c r="M2045" s="272"/>
      <c r="N2045" s="826" t="str">
        <f t="shared" si="144"/>
        <v/>
      </c>
      <c r="O2045" s="458"/>
      <c r="P2045" s="534"/>
      <c r="Q2045" s="479"/>
      <c r="R2045" s="584"/>
      <c r="S2045" s="585" t="str">
        <f t="shared" si="141"/>
        <v/>
      </c>
      <c r="T2045" s="586"/>
      <c r="U2045" s="587" t="str">
        <f t="shared" si="146"/>
        <v/>
      </c>
      <c r="V2045" s="648"/>
      <c r="W2045" s="746"/>
    </row>
    <row r="2046" spans="2:23" ht="13.5" customHeight="1" x14ac:dyDescent="0.25">
      <c r="B2046" s="401"/>
      <c r="D2046" s="416">
        <f t="shared" si="145"/>
        <v>2037</v>
      </c>
      <c r="E2046" s="534"/>
      <c r="F2046" s="534"/>
      <c r="G2046" s="534"/>
      <c r="H2046" s="479"/>
      <c r="I2046" s="479"/>
      <c r="J2046" s="479"/>
      <c r="K2046" s="474"/>
      <c r="L2046" s="899"/>
      <c r="M2046" s="272"/>
      <c r="N2046" s="826" t="str">
        <f t="shared" si="144"/>
        <v/>
      </c>
      <c r="O2046" s="458"/>
      <c r="P2046" s="534"/>
      <c r="Q2046" s="479"/>
      <c r="R2046" s="584"/>
      <c r="S2046" s="585" t="str">
        <f t="shared" si="141"/>
        <v/>
      </c>
      <c r="T2046" s="586"/>
      <c r="U2046" s="587" t="str">
        <f t="shared" si="146"/>
        <v/>
      </c>
      <c r="V2046" s="648"/>
      <c r="W2046" s="746"/>
    </row>
    <row r="2047" spans="2:23" ht="13.5" customHeight="1" x14ac:dyDescent="0.25">
      <c r="B2047" s="401"/>
      <c r="D2047" s="416">
        <f t="shared" si="145"/>
        <v>2038</v>
      </c>
      <c r="E2047" s="534"/>
      <c r="F2047" s="534"/>
      <c r="G2047" s="534"/>
      <c r="H2047" s="479"/>
      <c r="I2047" s="479"/>
      <c r="J2047" s="479"/>
      <c r="K2047" s="474"/>
      <c r="L2047" s="899"/>
      <c r="M2047" s="272"/>
      <c r="N2047" s="826" t="str">
        <f t="shared" si="144"/>
        <v/>
      </c>
      <c r="O2047" s="458"/>
      <c r="P2047" s="534"/>
      <c r="Q2047" s="479"/>
      <c r="R2047" s="584"/>
      <c r="S2047" s="585" t="str">
        <f t="shared" si="141"/>
        <v/>
      </c>
      <c r="T2047" s="586"/>
      <c r="U2047" s="587" t="str">
        <f t="shared" si="146"/>
        <v/>
      </c>
      <c r="V2047" s="648"/>
      <c r="W2047" s="746"/>
    </row>
    <row r="2048" spans="2:23" ht="13.5" customHeight="1" x14ac:dyDescent="0.25">
      <c r="B2048" s="401"/>
      <c r="D2048" s="416">
        <f t="shared" si="145"/>
        <v>2039</v>
      </c>
      <c r="E2048" s="534"/>
      <c r="F2048" s="534"/>
      <c r="G2048" s="534"/>
      <c r="H2048" s="479"/>
      <c r="I2048" s="479"/>
      <c r="J2048" s="479"/>
      <c r="K2048" s="474"/>
      <c r="L2048" s="899"/>
      <c r="M2048" s="272"/>
      <c r="N2048" s="826" t="str">
        <f t="shared" si="144"/>
        <v/>
      </c>
      <c r="O2048" s="458"/>
      <c r="P2048" s="534"/>
      <c r="Q2048" s="479"/>
      <c r="R2048" s="584"/>
      <c r="S2048" s="585" t="str">
        <f t="shared" si="141"/>
        <v/>
      </c>
      <c r="T2048" s="586"/>
      <c r="U2048" s="587" t="str">
        <f t="shared" si="146"/>
        <v/>
      </c>
      <c r="V2048" s="648"/>
      <c r="W2048" s="746"/>
    </row>
    <row r="2049" spans="2:38" ht="13.5" customHeight="1" x14ac:dyDescent="0.25">
      <c r="B2049" s="401"/>
      <c r="D2049" s="416">
        <f t="shared" si="145"/>
        <v>2040</v>
      </c>
      <c r="E2049" s="534"/>
      <c r="F2049" s="534"/>
      <c r="G2049" s="534"/>
      <c r="H2049" s="479"/>
      <c r="I2049" s="479"/>
      <c r="J2049" s="479"/>
      <c r="K2049" s="474"/>
      <c r="L2049" s="899"/>
      <c r="M2049" s="272"/>
      <c r="N2049" s="826" t="str">
        <f t="shared" si="144"/>
        <v/>
      </c>
      <c r="O2049" s="458"/>
      <c r="P2049" s="534"/>
      <c r="Q2049" s="479"/>
      <c r="R2049" s="584"/>
      <c r="S2049" s="585" t="str">
        <f t="shared" si="141"/>
        <v/>
      </c>
      <c r="T2049" s="586"/>
      <c r="U2049" s="587" t="str">
        <f t="shared" si="146"/>
        <v/>
      </c>
      <c r="V2049" s="648"/>
      <c r="W2049" s="746"/>
    </row>
    <row r="2050" spans="2:38" ht="13.5" customHeight="1" x14ac:dyDescent="0.25">
      <c r="B2050" s="401"/>
      <c r="D2050" s="416">
        <f>D2049+1</f>
        <v>2041</v>
      </c>
      <c r="E2050" s="534"/>
      <c r="F2050" s="534"/>
      <c r="G2050" s="534"/>
      <c r="H2050" s="479"/>
      <c r="I2050" s="479"/>
      <c r="J2050" s="479"/>
      <c r="K2050" s="474"/>
      <c r="L2050" s="899"/>
      <c r="M2050" s="272"/>
      <c r="N2050" s="826" t="str">
        <f t="shared" si="144"/>
        <v/>
      </c>
      <c r="O2050" s="458"/>
      <c r="P2050" s="534"/>
      <c r="Q2050" s="479"/>
      <c r="R2050" s="584"/>
      <c r="S2050" s="585" t="str">
        <f t="shared" si="141"/>
        <v/>
      </c>
      <c r="T2050" s="586"/>
      <c r="U2050" s="587" t="str">
        <f t="shared" si="146"/>
        <v/>
      </c>
      <c r="V2050" s="648"/>
      <c r="W2050" s="746"/>
      <c r="AL2050" s="562"/>
    </row>
    <row r="2051" spans="2:38" ht="13.5" customHeight="1" x14ac:dyDescent="0.25">
      <c r="B2051" s="401"/>
      <c r="D2051" s="416">
        <f t="shared" ref="D2051:D2079" si="147">D2050+1</f>
        <v>2042</v>
      </c>
      <c r="E2051" s="534"/>
      <c r="F2051" s="534"/>
      <c r="G2051" s="534"/>
      <c r="H2051" s="479"/>
      <c r="I2051" s="479"/>
      <c r="J2051" s="479"/>
      <c r="K2051" s="474"/>
      <c r="L2051" s="899"/>
      <c r="M2051" s="272"/>
      <c r="N2051" s="826" t="str">
        <f t="shared" si="144"/>
        <v/>
      </c>
      <c r="O2051" s="458"/>
      <c r="P2051" s="534"/>
      <c r="Q2051" s="479"/>
      <c r="R2051" s="584"/>
      <c r="S2051" s="585" t="str">
        <f t="shared" si="141"/>
        <v/>
      </c>
      <c r="T2051" s="586"/>
      <c r="U2051" s="587" t="str">
        <f t="shared" si="146"/>
        <v/>
      </c>
      <c r="V2051" s="648"/>
      <c r="W2051" s="746"/>
    </row>
    <row r="2052" spans="2:38" ht="13.5" customHeight="1" x14ac:dyDescent="0.25">
      <c r="B2052" s="401"/>
      <c r="D2052" s="416">
        <f t="shared" si="147"/>
        <v>2043</v>
      </c>
      <c r="E2052" s="534"/>
      <c r="F2052" s="534"/>
      <c r="G2052" s="534"/>
      <c r="H2052" s="479"/>
      <c r="I2052" s="479"/>
      <c r="J2052" s="479"/>
      <c r="K2052" s="474"/>
      <c r="L2052" s="899"/>
      <c r="M2052" s="272"/>
      <c r="N2052" s="826" t="str">
        <f t="shared" si="144"/>
        <v/>
      </c>
      <c r="O2052" s="458"/>
      <c r="P2052" s="534"/>
      <c r="Q2052" s="479"/>
      <c r="R2052" s="584"/>
      <c r="S2052" s="585" t="str">
        <f t="shared" si="141"/>
        <v/>
      </c>
      <c r="T2052" s="586"/>
      <c r="U2052" s="587" t="str">
        <f t="shared" si="146"/>
        <v/>
      </c>
      <c r="V2052" s="648"/>
      <c r="W2052" s="746"/>
    </row>
    <row r="2053" spans="2:38" ht="13.5" customHeight="1" x14ac:dyDescent="0.25">
      <c r="B2053" s="401"/>
      <c r="D2053" s="416">
        <f t="shared" si="147"/>
        <v>2044</v>
      </c>
      <c r="E2053" s="534"/>
      <c r="F2053" s="534"/>
      <c r="G2053" s="534"/>
      <c r="H2053" s="479"/>
      <c r="I2053" s="479"/>
      <c r="J2053" s="479"/>
      <c r="K2053" s="474"/>
      <c r="L2053" s="899"/>
      <c r="M2053" s="272"/>
      <c r="N2053" s="826" t="str">
        <f t="shared" si="144"/>
        <v/>
      </c>
      <c r="O2053" s="458"/>
      <c r="P2053" s="534"/>
      <c r="Q2053" s="479"/>
      <c r="R2053" s="584"/>
      <c r="S2053" s="585" t="str">
        <f t="shared" si="141"/>
        <v/>
      </c>
      <c r="T2053" s="586"/>
      <c r="U2053" s="587" t="str">
        <f t="shared" si="146"/>
        <v/>
      </c>
      <c r="V2053" s="648"/>
      <c r="W2053" s="746"/>
    </row>
    <row r="2054" spans="2:38" ht="13.5" customHeight="1" x14ac:dyDescent="0.25">
      <c r="B2054" s="401"/>
      <c r="D2054" s="416">
        <f t="shared" si="147"/>
        <v>2045</v>
      </c>
      <c r="E2054" s="534"/>
      <c r="F2054" s="534"/>
      <c r="G2054" s="534"/>
      <c r="H2054" s="479"/>
      <c r="I2054" s="479"/>
      <c r="J2054" s="479"/>
      <c r="K2054" s="474"/>
      <c r="L2054" s="899"/>
      <c r="M2054" s="272"/>
      <c r="N2054" s="826" t="str">
        <f t="shared" si="144"/>
        <v/>
      </c>
      <c r="O2054" s="458"/>
      <c r="P2054" s="534"/>
      <c r="Q2054" s="479"/>
      <c r="R2054" s="584"/>
      <c r="S2054" s="585" t="str">
        <f t="shared" si="141"/>
        <v/>
      </c>
      <c r="T2054" s="586"/>
      <c r="U2054" s="587" t="str">
        <f t="shared" si="146"/>
        <v/>
      </c>
      <c r="V2054" s="648"/>
      <c r="W2054" s="746"/>
    </row>
    <row r="2055" spans="2:38" ht="13.5" customHeight="1" x14ac:dyDescent="0.25">
      <c r="B2055" s="401"/>
      <c r="D2055" s="416">
        <f t="shared" si="147"/>
        <v>2046</v>
      </c>
      <c r="E2055" s="534"/>
      <c r="F2055" s="534"/>
      <c r="G2055" s="534"/>
      <c r="H2055" s="479"/>
      <c r="I2055" s="479"/>
      <c r="J2055" s="479"/>
      <c r="K2055" s="474"/>
      <c r="L2055" s="899"/>
      <c r="M2055" s="272"/>
      <c r="N2055" s="826" t="str">
        <f t="shared" si="144"/>
        <v/>
      </c>
      <c r="O2055" s="458"/>
      <c r="P2055" s="534"/>
      <c r="Q2055" s="479"/>
      <c r="R2055" s="584"/>
      <c r="S2055" s="585" t="str">
        <f t="shared" si="141"/>
        <v/>
      </c>
      <c r="T2055" s="586"/>
      <c r="U2055" s="587" t="str">
        <f t="shared" si="146"/>
        <v/>
      </c>
      <c r="V2055" s="648"/>
      <c r="W2055" s="746"/>
    </row>
    <row r="2056" spans="2:38" ht="13.5" customHeight="1" x14ac:dyDescent="0.25">
      <c r="B2056" s="401"/>
      <c r="D2056" s="416">
        <f t="shared" si="147"/>
        <v>2047</v>
      </c>
      <c r="E2056" s="534"/>
      <c r="F2056" s="534"/>
      <c r="G2056" s="534"/>
      <c r="H2056" s="479"/>
      <c r="I2056" s="479"/>
      <c r="J2056" s="479"/>
      <c r="K2056" s="474"/>
      <c r="L2056" s="899"/>
      <c r="M2056" s="272"/>
      <c r="N2056" s="826" t="str">
        <f t="shared" si="144"/>
        <v/>
      </c>
      <c r="O2056" s="458"/>
      <c r="P2056" s="534"/>
      <c r="Q2056" s="479"/>
      <c r="R2056" s="584"/>
      <c r="S2056" s="585" t="str">
        <f t="shared" si="141"/>
        <v/>
      </c>
      <c r="T2056" s="586"/>
      <c r="U2056" s="587" t="str">
        <f t="shared" si="146"/>
        <v/>
      </c>
      <c r="V2056" s="648"/>
      <c r="W2056" s="746"/>
    </row>
    <row r="2057" spans="2:38" ht="13.5" customHeight="1" x14ac:dyDescent="0.25">
      <c r="B2057" s="401"/>
      <c r="D2057" s="416">
        <f t="shared" si="147"/>
        <v>2048</v>
      </c>
      <c r="E2057" s="534"/>
      <c r="F2057" s="534"/>
      <c r="G2057" s="534"/>
      <c r="H2057" s="479"/>
      <c r="I2057" s="479"/>
      <c r="J2057" s="479"/>
      <c r="K2057" s="474"/>
      <c r="L2057" s="899"/>
      <c r="M2057" s="272"/>
      <c r="N2057" s="826" t="str">
        <f t="shared" si="144"/>
        <v/>
      </c>
      <c r="O2057" s="458"/>
      <c r="P2057" s="534"/>
      <c r="Q2057" s="479"/>
      <c r="R2057" s="584"/>
      <c r="S2057" s="585" t="str">
        <f t="shared" si="141"/>
        <v/>
      </c>
      <c r="T2057" s="586"/>
      <c r="U2057" s="587" t="str">
        <f t="shared" si="146"/>
        <v/>
      </c>
      <c r="V2057" s="648"/>
      <c r="W2057" s="746"/>
    </row>
    <row r="2058" spans="2:38" ht="13.5" customHeight="1" x14ac:dyDescent="0.25">
      <c r="B2058" s="401"/>
      <c r="D2058" s="416">
        <f t="shared" si="147"/>
        <v>2049</v>
      </c>
      <c r="E2058" s="534"/>
      <c r="F2058" s="534"/>
      <c r="G2058" s="534"/>
      <c r="H2058" s="479"/>
      <c r="I2058" s="479"/>
      <c r="J2058" s="479"/>
      <c r="K2058" s="474"/>
      <c r="L2058" s="899"/>
      <c r="M2058" s="272"/>
      <c r="N2058" s="826" t="str">
        <f t="shared" si="144"/>
        <v/>
      </c>
      <c r="O2058" s="458"/>
      <c r="P2058" s="534"/>
      <c r="Q2058" s="479"/>
      <c r="R2058" s="584"/>
      <c r="S2058" s="585" t="str">
        <f t="shared" si="141"/>
        <v/>
      </c>
      <c r="T2058" s="586"/>
      <c r="U2058" s="587" t="str">
        <f t="shared" si="146"/>
        <v/>
      </c>
      <c r="V2058" s="648"/>
      <c r="W2058" s="746"/>
    </row>
    <row r="2059" spans="2:38" ht="13.5" customHeight="1" x14ac:dyDescent="0.25">
      <c r="B2059" s="401"/>
      <c r="D2059" s="416">
        <f t="shared" si="147"/>
        <v>2050</v>
      </c>
      <c r="E2059" s="534"/>
      <c r="F2059" s="534"/>
      <c r="G2059" s="534"/>
      <c r="H2059" s="479"/>
      <c r="I2059" s="479"/>
      <c r="J2059" s="479"/>
      <c r="K2059" s="474"/>
      <c r="L2059" s="899"/>
      <c r="M2059" s="272"/>
      <c r="N2059" s="826" t="str">
        <f t="shared" ref="N2059:N2122" si="148">IF(M2059="","",IF(HLOOKUP(M2059,$AA$4:$AO$6,$Z$6+1,FALSE)&lt;0.8,0,HLOOKUP(M2059,$AA$4:$AO$6,$Z$6+1,FALSE)))</f>
        <v/>
      </c>
      <c r="O2059" s="458"/>
      <c r="P2059" s="534"/>
      <c r="Q2059" s="479"/>
      <c r="R2059" s="584"/>
      <c r="S2059" s="585" t="str">
        <f t="shared" si="141"/>
        <v/>
      </c>
      <c r="T2059" s="586"/>
      <c r="U2059" s="587" t="str">
        <f t="shared" si="146"/>
        <v/>
      </c>
      <c r="V2059" s="648"/>
      <c r="W2059" s="746"/>
    </row>
    <row r="2060" spans="2:38" ht="13.5" customHeight="1" x14ac:dyDescent="0.25">
      <c r="B2060" s="401"/>
      <c r="D2060" s="416">
        <f t="shared" si="147"/>
        <v>2051</v>
      </c>
      <c r="E2060" s="534"/>
      <c r="F2060" s="534"/>
      <c r="G2060" s="534"/>
      <c r="H2060" s="479"/>
      <c r="I2060" s="479"/>
      <c r="J2060" s="479"/>
      <c r="K2060" s="474"/>
      <c r="L2060" s="899"/>
      <c r="M2060" s="272"/>
      <c r="N2060" s="826" t="str">
        <f t="shared" si="148"/>
        <v/>
      </c>
      <c r="O2060" s="458"/>
      <c r="P2060" s="903"/>
      <c r="Q2060" s="479"/>
      <c r="R2060" s="584"/>
      <c r="S2060" s="585" t="str">
        <f t="shared" si="141"/>
        <v/>
      </c>
      <c r="T2060" s="586"/>
      <c r="U2060" s="587" t="str">
        <f t="shared" si="146"/>
        <v/>
      </c>
      <c r="V2060" s="648"/>
      <c r="W2060" s="746"/>
    </row>
    <row r="2061" spans="2:38" ht="13.5" customHeight="1" x14ac:dyDescent="0.25">
      <c r="B2061" s="401"/>
      <c r="D2061" s="416">
        <f t="shared" si="147"/>
        <v>2052</v>
      </c>
      <c r="E2061" s="534"/>
      <c r="F2061" s="534"/>
      <c r="G2061" s="534"/>
      <c r="H2061" s="479"/>
      <c r="I2061" s="479"/>
      <c r="J2061" s="479"/>
      <c r="K2061" s="474"/>
      <c r="L2061" s="899"/>
      <c r="M2061" s="272"/>
      <c r="N2061" s="826" t="str">
        <f t="shared" si="148"/>
        <v/>
      </c>
      <c r="O2061" s="458"/>
      <c r="P2061" s="534"/>
      <c r="Q2061" s="479"/>
      <c r="R2061" s="584"/>
      <c r="S2061" s="585" t="str">
        <f t="shared" si="141"/>
        <v/>
      </c>
      <c r="T2061" s="586"/>
      <c r="U2061" s="587" t="str">
        <f t="shared" si="146"/>
        <v/>
      </c>
      <c r="V2061" s="648"/>
      <c r="W2061" s="746"/>
    </row>
    <row r="2062" spans="2:38" ht="13.5" customHeight="1" x14ac:dyDescent="0.25">
      <c r="B2062" s="401"/>
      <c r="D2062" s="416">
        <f t="shared" si="147"/>
        <v>2053</v>
      </c>
      <c r="E2062" s="534"/>
      <c r="F2062" s="534"/>
      <c r="G2062" s="534"/>
      <c r="H2062" s="479"/>
      <c r="I2062" s="479"/>
      <c r="J2062" s="479"/>
      <c r="K2062" s="474"/>
      <c r="L2062" s="899"/>
      <c r="M2062" s="272"/>
      <c r="N2062" s="826" t="str">
        <f t="shared" si="148"/>
        <v/>
      </c>
      <c r="O2062" s="458"/>
      <c r="P2062" s="534"/>
      <c r="Q2062" s="479"/>
      <c r="R2062" s="584"/>
      <c r="S2062" s="585" t="str">
        <f t="shared" si="141"/>
        <v/>
      </c>
      <c r="T2062" s="586"/>
      <c r="U2062" s="587" t="str">
        <f t="shared" si="146"/>
        <v/>
      </c>
      <c r="V2062" s="648"/>
      <c r="W2062" s="746"/>
    </row>
    <row r="2063" spans="2:38" ht="13.5" customHeight="1" x14ac:dyDescent="0.25">
      <c r="B2063" s="401"/>
      <c r="D2063" s="416">
        <f t="shared" si="147"/>
        <v>2054</v>
      </c>
      <c r="E2063" s="534"/>
      <c r="F2063" s="534"/>
      <c r="G2063" s="534"/>
      <c r="H2063" s="479"/>
      <c r="I2063" s="479"/>
      <c r="J2063" s="479"/>
      <c r="K2063" s="474"/>
      <c r="L2063" s="899"/>
      <c r="M2063" s="272"/>
      <c r="N2063" s="826" t="str">
        <f t="shared" si="148"/>
        <v/>
      </c>
      <c r="O2063" s="458"/>
      <c r="P2063" s="534"/>
      <c r="Q2063" s="479"/>
      <c r="R2063" s="584"/>
      <c r="S2063" s="585" t="str">
        <f t="shared" si="141"/>
        <v/>
      </c>
      <c r="T2063" s="586"/>
      <c r="U2063" s="587" t="str">
        <f t="shared" si="146"/>
        <v/>
      </c>
      <c r="V2063" s="648"/>
      <c r="W2063" s="746"/>
    </row>
    <row r="2064" spans="2:38" ht="13.5" customHeight="1" x14ac:dyDescent="0.25">
      <c r="B2064" s="401"/>
      <c r="D2064" s="416">
        <f t="shared" si="147"/>
        <v>2055</v>
      </c>
      <c r="E2064" s="534"/>
      <c r="F2064" s="534"/>
      <c r="G2064" s="534"/>
      <c r="H2064" s="479"/>
      <c r="I2064" s="479"/>
      <c r="J2064" s="479"/>
      <c r="K2064" s="474"/>
      <c r="L2064" s="899"/>
      <c r="M2064" s="272"/>
      <c r="N2064" s="826" t="str">
        <f t="shared" si="148"/>
        <v/>
      </c>
      <c r="O2064" s="458"/>
      <c r="P2064" s="534"/>
      <c r="Q2064" s="479"/>
      <c r="R2064" s="584"/>
      <c r="S2064" s="585" t="str">
        <f t="shared" si="141"/>
        <v/>
      </c>
      <c r="T2064" s="586"/>
      <c r="U2064" s="587" t="str">
        <f t="shared" si="146"/>
        <v/>
      </c>
      <c r="V2064" s="648"/>
      <c r="W2064" s="746"/>
    </row>
    <row r="2065" spans="2:38" ht="13.5" customHeight="1" x14ac:dyDescent="0.25">
      <c r="B2065" s="401"/>
      <c r="D2065" s="416">
        <f t="shared" si="147"/>
        <v>2056</v>
      </c>
      <c r="E2065" s="534"/>
      <c r="F2065" s="534"/>
      <c r="G2065" s="534"/>
      <c r="H2065" s="479"/>
      <c r="I2065" s="479"/>
      <c r="J2065" s="479"/>
      <c r="K2065" s="474"/>
      <c r="L2065" s="899"/>
      <c r="M2065" s="272"/>
      <c r="N2065" s="826" t="str">
        <f t="shared" si="148"/>
        <v/>
      </c>
      <c r="O2065" s="458"/>
      <c r="P2065" s="534"/>
      <c r="Q2065" s="479"/>
      <c r="R2065" s="584"/>
      <c r="S2065" s="585" t="str">
        <f t="shared" si="141"/>
        <v/>
      </c>
      <c r="T2065" s="586"/>
      <c r="U2065" s="587" t="str">
        <f t="shared" si="146"/>
        <v/>
      </c>
      <c r="V2065" s="648"/>
      <c r="W2065" s="746"/>
    </row>
    <row r="2066" spans="2:38" ht="13.5" customHeight="1" x14ac:dyDescent="0.25">
      <c r="B2066" s="401"/>
      <c r="D2066" s="416">
        <f t="shared" si="147"/>
        <v>2057</v>
      </c>
      <c r="E2066" s="534"/>
      <c r="F2066" s="534"/>
      <c r="G2066" s="534"/>
      <c r="H2066" s="479"/>
      <c r="I2066" s="479"/>
      <c r="J2066" s="479"/>
      <c r="K2066" s="474"/>
      <c r="L2066" s="899"/>
      <c r="M2066" s="272"/>
      <c r="N2066" s="826" t="str">
        <f t="shared" si="148"/>
        <v/>
      </c>
      <c r="O2066" s="458"/>
      <c r="P2066" s="534"/>
      <c r="Q2066" s="479"/>
      <c r="R2066" s="584"/>
      <c r="S2066" s="585" t="str">
        <f t="shared" si="141"/>
        <v/>
      </c>
      <c r="T2066" s="586"/>
      <c r="U2066" s="587" t="str">
        <f t="shared" si="146"/>
        <v/>
      </c>
      <c r="V2066" s="648"/>
      <c r="W2066" s="746"/>
    </row>
    <row r="2067" spans="2:38" ht="13.5" customHeight="1" x14ac:dyDescent="0.25">
      <c r="B2067" s="401"/>
      <c r="D2067" s="416">
        <f t="shared" si="147"/>
        <v>2058</v>
      </c>
      <c r="E2067" s="534"/>
      <c r="F2067" s="534"/>
      <c r="G2067" s="534"/>
      <c r="H2067" s="479"/>
      <c r="I2067" s="479"/>
      <c r="J2067" s="479"/>
      <c r="K2067" s="474"/>
      <c r="L2067" s="899"/>
      <c r="M2067" s="272"/>
      <c r="N2067" s="826" t="str">
        <f t="shared" si="148"/>
        <v/>
      </c>
      <c r="O2067" s="458"/>
      <c r="P2067" s="534"/>
      <c r="Q2067" s="479"/>
      <c r="R2067" s="584"/>
      <c r="S2067" s="585" t="str">
        <f t="shared" si="141"/>
        <v/>
      </c>
      <c r="T2067" s="586"/>
      <c r="U2067" s="587" t="str">
        <f t="shared" si="146"/>
        <v/>
      </c>
      <c r="V2067" s="648"/>
      <c r="W2067" s="746"/>
    </row>
    <row r="2068" spans="2:38" ht="13.5" customHeight="1" x14ac:dyDescent="0.25">
      <c r="B2068" s="401"/>
      <c r="D2068" s="416">
        <f t="shared" si="147"/>
        <v>2059</v>
      </c>
      <c r="E2068" s="534"/>
      <c r="F2068" s="534"/>
      <c r="G2068" s="534"/>
      <c r="H2068" s="479"/>
      <c r="I2068" s="479"/>
      <c r="J2068" s="479"/>
      <c r="K2068" s="474"/>
      <c r="L2068" s="899"/>
      <c r="M2068" s="272"/>
      <c r="N2068" s="826" t="str">
        <f t="shared" si="148"/>
        <v/>
      </c>
      <c r="O2068" s="458"/>
      <c r="P2068" s="534"/>
      <c r="Q2068" s="479"/>
      <c r="R2068" s="584"/>
      <c r="S2068" s="585" t="str">
        <f t="shared" si="141"/>
        <v/>
      </c>
      <c r="T2068" s="586"/>
      <c r="U2068" s="587" t="str">
        <f t="shared" si="146"/>
        <v/>
      </c>
      <c r="V2068" s="648"/>
      <c r="W2068" s="746"/>
    </row>
    <row r="2069" spans="2:38" ht="13.5" customHeight="1" x14ac:dyDescent="0.25">
      <c r="B2069" s="401"/>
      <c r="D2069" s="416">
        <f t="shared" si="147"/>
        <v>2060</v>
      </c>
      <c r="E2069" s="534"/>
      <c r="F2069" s="534"/>
      <c r="G2069" s="534"/>
      <c r="H2069" s="479"/>
      <c r="I2069" s="479"/>
      <c r="J2069" s="479"/>
      <c r="K2069" s="474"/>
      <c r="L2069" s="899"/>
      <c r="M2069" s="272"/>
      <c r="N2069" s="826" t="str">
        <f t="shared" si="148"/>
        <v/>
      </c>
      <c r="O2069" s="458"/>
      <c r="P2069" s="534"/>
      <c r="Q2069" s="479"/>
      <c r="R2069" s="584"/>
      <c r="S2069" s="585" t="str">
        <f t="shared" si="141"/>
        <v/>
      </c>
      <c r="T2069" s="586"/>
      <c r="U2069" s="587" t="str">
        <f t="shared" si="146"/>
        <v/>
      </c>
      <c r="V2069" s="648"/>
      <c r="W2069" s="746"/>
    </row>
    <row r="2070" spans="2:38" ht="13.5" customHeight="1" x14ac:dyDescent="0.25">
      <c r="B2070" s="401"/>
      <c r="D2070" s="416">
        <f t="shared" si="147"/>
        <v>2061</v>
      </c>
      <c r="E2070" s="534"/>
      <c r="F2070" s="534"/>
      <c r="G2070" s="534"/>
      <c r="H2070" s="479"/>
      <c r="I2070" s="479"/>
      <c r="J2070" s="479"/>
      <c r="K2070" s="474"/>
      <c r="L2070" s="899"/>
      <c r="M2070" s="272"/>
      <c r="N2070" s="826" t="str">
        <f t="shared" si="148"/>
        <v/>
      </c>
      <c r="O2070" s="458"/>
      <c r="P2070" s="534"/>
      <c r="Q2070" s="479"/>
      <c r="R2070" s="584"/>
      <c r="S2070" s="585" t="str">
        <f t="shared" si="141"/>
        <v/>
      </c>
      <c r="T2070" s="586"/>
      <c r="U2070" s="587" t="str">
        <f t="shared" si="146"/>
        <v/>
      </c>
      <c r="V2070" s="648"/>
      <c r="W2070" s="746"/>
    </row>
    <row r="2071" spans="2:38" ht="13.5" customHeight="1" x14ac:dyDescent="0.25">
      <c r="B2071" s="401"/>
      <c r="D2071" s="416">
        <f t="shared" si="147"/>
        <v>2062</v>
      </c>
      <c r="E2071" s="534"/>
      <c r="F2071" s="534"/>
      <c r="G2071" s="534"/>
      <c r="H2071" s="479"/>
      <c r="I2071" s="479"/>
      <c r="J2071" s="479"/>
      <c r="K2071" s="474"/>
      <c r="L2071" s="899"/>
      <c r="M2071" s="272"/>
      <c r="N2071" s="826" t="str">
        <f t="shared" si="148"/>
        <v/>
      </c>
      <c r="O2071" s="458"/>
      <c r="P2071" s="534"/>
      <c r="Q2071" s="479"/>
      <c r="R2071" s="584"/>
      <c r="S2071" s="585" t="str">
        <f t="shared" si="141"/>
        <v/>
      </c>
      <c r="T2071" s="586"/>
      <c r="U2071" s="587" t="str">
        <f t="shared" si="146"/>
        <v/>
      </c>
      <c r="V2071" s="648"/>
      <c r="W2071" s="746"/>
    </row>
    <row r="2072" spans="2:38" ht="13.5" customHeight="1" x14ac:dyDescent="0.25">
      <c r="B2072" s="401"/>
      <c r="D2072" s="416">
        <f t="shared" si="147"/>
        <v>2063</v>
      </c>
      <c r="E2072" s="534"/>
      <c r="F2072" s="534"/>
      <c r="G2072" s="534"/>
      <c r="H2072" s="479"/>
      <c r="I2072" s="479"/>
      <c r="J2072" s="479"/>
      <c r="K2072" s="474"/>
      <c r="L2072" s="899"/>
      <c r="M2072" s="272"/>
      <c r="N2072" s="826" t="str">
        <f t="shared" si="148"/>
        <v/>
      </c>
      <c r="O2072" s="458"/>
      <c r="P2072" s="534"/>
      <c r="Q2072" s="479"/>
      <c r="R2072" s="584"/>
      <c r="S2072" s="585" t="str">
        <f t="shared" si="141"/>
        <v/>
      </c>
      <c r="T2072" s="586"/>
      <c r="U2072" s="587" t="str">
        <f t="shared" si="146"/>
        <v/>
      </c>
      <c r="V2072" s="648"/>
      <c r="W2072" s="746"/>
    </row>
    <row r="2073" spans="2:38" ht="13.5" customHeight="1" x14ac:dyDescent="0.25">
      <c r="B2073" s="401"/>
      <c r="D2073" s="416">
        <f t="shared" si="147"/>
        <v>2064</v>
      </c>
      <c r="E2073" s="534"/>
      <c r="F2073" s="534"/>
      <c r="G2073" s="534"/>
      <c r="H2073" s="479"/>
      <c r="I2073" s="479"/>
      <c r="J2073" s="479"/>
      <c r="K2073" s="474"/>
      <c r="L2073" s="899"/>
      <c r="M2073" s="272"/>
      <c r="N2073" s="826" t="str">
        <f t="shared" si="148"/>
        <v/>
      </c>
      <c r="O2073" s="458"/>
      <c r="P2073" s="534"/>
      <c r="Q2073" s="479"/>
      <c r="R2073" s="584"/>
      <c r="S2073" s="585" t="str">
        <f t="shared" si="141"/>
        <v/>
      </c>
      <c r="T2073" s="586"/>
      <c r="U2073" s="587" t="str">
        <f t="shared" si="146"/>
        <v/>
      </c>
      <c r="V2073" s="648"/>
      <c r="W2073" s="746"/>
    </row>
    <row r="2074" spans="2:38" ht="13.5" customHeight="1" x14ac:dyDescent="0.25">
      <c r="B2074" s="401"/>
      <c r="D2074" s="416">
        <f t="shared" si="147"/>
        <v>2065</v>
      </c>
      <c r="E2074" s="534"/>
      <c r="F2074" s="534"/>
      <c r="G2074" s="534"/>
      <c r="H2074" s="479"/>
      <c r="I2074" s="479"/>
      <c r="J2074" s="479"/>
      <c r="K2074" s="474"/>
      <c r="L2074" s="899"/>
      <c r="M2074" s="272"/>
      <c r="N2074" s="826" t="str">
        <f t="shared" si="148"/>
        <v/>
      </c>
      <c r="O2074" s="458"/>
      <c r="P2074" s="534"/>
      <c r="Q2074" s="479"/>
      <c r="R2074" s="584"/>
      <c r="S2074" s="585" t="str">
        <f t="shared" si="141"/>
        <v/>
      </c>
      <c r="T2074" s="586"/>
      <c r="U2074" s="587" t="str">
        <f t="shared" si="146"/>
        <v/>
      </c>
      <c r="V2074" s="648"/>
      <c r="W2074" s="746"/>
    </row>
    <row r="2075" spans="2:38" ht="13.5" customHeight="1" x14ac:dyDescent="0.25">
      <c r="B2075" s="401"/>
      <c r="D2075" s="416">
        <f t="shared" si="147"/>
        <v>2066</v>
      </c>
      <c r="E2075" s="534"/>
      <c r="F2075" s="534"/>
      <c r="G2075" s="534"/>
      <c r="H2075" s="479"/>
      <c r="I2075" s="479"/>
      <c r="J2075" s="479"/>
      <c r="K2075" s="474"/>
      <c r="L2075" s="899"/>
      <c r="M2075" s="272"/>
      <c r="N2075" s="826" t="str">
        <f t="shared" si="148"/>
        <v/>
      </c>
      <c r="O2075" s="458"/>
      <c r="P2075" s="534"/>
      <c r="Q2075" s="479"/>
      <c r="R2075" s="584"/>
      <c r="S2075" s="585" t="str">
        <f t="shared" si="141"/>
        <v/>
      </c>
      <c r="T2075" s="586"/>
      <c r="U2075" s="587" t="str">
        <f t="shared" si="146"/>
        <v/>
      </c>
      <c r="V2075" s="648"/>
      <c r="W2075" s="746"/>
    </row>
    <row r="2076" spans="2:38" ht="13.5" customHeight="1" x14ac:dyDescent="0.25">
      <c r="B2076" s="401"/>
      <c r="D2076" s="416">
        <f t="shared" si="147"/>
        <v>2067</v>
      </c>
      <c r="E2076" s="534"/>
      <c r="F2076" s="534"/>
      <c r="G2076" s="534"/>
      <c r="H2076" s="479"/>
      <c r="I2076" s="479"/>
      <c r="J2076" s="479"/>
      <c r="K2076" s="474"/>
      <c r="L2076" s="899"/>
      <c r="M2076" s="272"/>
      <c r="N2076" s="826" t="str">
        <f t="shared" si="148"/>
        <v/>
      </c>
      <c r="O2076" s="458"/>
      <c r="P2076" s="534"/>
      <c r="Q2076" s="479"/>
      <c r="R2076" s="584"/>
      <c r="S2076" s="585" t="str">
        <f t="shared" si="141"/>
        <v/>
      </c>
      <c r="T2076" s="586"/>
      <c r="U2076" s="587" t="str">
        <f t="shared" si="146"/>
        <v/>
      </c>
      <c r="V2076" s="648"/>
      <c r="W2076" s="746"/>
    </row>
    <row r="2077" spans="2:38" ht="13.5" customHeight="1" x14ac:dyDescent="0.25">
      <c r="B2077" s="401"/>
      <c r="D2077" s="416">
        <f t="shared" si="147"/>
        <v>2068</v>
      </c>
      <c r="E2077" s="534"/>
      <c r="F2077" s="534"/>
      <c r="G2077" s="534"/>
      <c r="H2077" s="479"/>
      <c r="I2077" s="479"/>
      <c r="J2077" s="479"/>
      <c r="K2077" s="474"/>
      <c r="L2077" s="899"/>
      <c r="M2077" s="272"/>
      <c r="N2077" s="826" t="str">
        <f t="shared" si="148"/>
        <v/>
      </c>
      <c r="O2077" s="458"/>
      <c r="P2077" s="534"/>
      <c r="Q2077" s="479"/>
      <c r="R2077" s="584"/>
      <c r="S2077" s="585" t="str">
        <f t="shared" si="141"/>
        <v/>
      </c>
      <c r="T2077" s="586"/>
      <c r="U2077" s="587" t="str">
        <f t="shared" si="146"/>
        <v/>
      </c>
      <c r="V2077" s="648"/>
      <c r="W2077" s="746"/>
    </row>
    <row r="2078" spans="2:38" ht="13.5" customHeight="1" x14ac:dyDescent="0.25">
      <c r="B2078" s="401"/>
      <c r="D2078" s="416">
        <f t="shared" si="147"/>
        <v>2069</v>
      </c>
      <c r="E2078" s="534"/>
      <c r="F2078" s="534"/>
      <c r="G2078" s="534"/>
      <c r="H2078" s="479"/>
      <c r="I2078" s="479"/>
      <c r="J2078" s="479"/>
      <c r="K2078" s="474"/>
      <c r="L2078" s="899"/>
      <c r="M2078" s="272"/>
      <c r="N2078" s="826" t="str">
        <f t="shared" si="148"/>
        <v/>
      </c>
      <c r="O2078" s="458"/>
      <c r="P2078" s="534"/>
      <c r="Q2078" s="479"/>
      <c r="R2078" s="584"/>
      <c r="S2078" s="585" t="str">
        <f t="shared" si="141"/>
        <v/>
      </c>
      <c r="T2078" s="586"/>
      <c r="U2078" s="587" t="str">
        <f t="shared" si="146"/>
        <v/>
      </c>
      <c r="V2078" s="648"/>
      <c r="W2078" s="746"/>
    </row>
    <row r="2079" spans="2:38" ht="13.5" customHeight="1" x14ac:dyDescent="0.25">
      <c r="B2079" s="401"/>
      <c r="D2079" s="416">
        <f t="shared" si="147"/>
        <v>2070</v>
      </c>
      <c r="E2079" s="534"/>
      <c r="F2079" s="534"/>
      <c r="G2079" s="534"/>
      <c r="H2079" s="479"/>
      <c r="I2079" s="479"/>
      <c r="J2079" s="479"/>
      <c r="K2079" s="474"/>
      <c r="L2079" s="899"/>
      <c r="M2079" s="272"/>
      <c r="N2079" s="826" t="str">
        <f t="shared" si="148"/>
        <v/>
      </c>
      <c r="O2079" s="458"/>
      <c r="P2079" s="534"/>
      <c r="Q2079" s="479"/>
      <c r="R2079" s="584"/>
      <c r="S2079" s="585" t="str">
        <f t="shared" si="141"/>
        <v/>
      </c>
      <c r="T2079" s="586"/>
      <c r="U2079" s="587" t="str">
        <f t="shared" si="146"/>
        <v/>
      </c>
      <c r="V2079" s="648"/>
      <c r="W2079" s="746"/>
    </row>
    <row r="2080" spans="2:38" ht="13.5" customHeight="1" x14ac:dyDescent="0.25">
      <c r="B2080" s="401"/>
      <c r="D2080" s="416">
        <f>D2079+1</f>
        <v>2071</v>
      </c>
      <c r="E2080" s="534"/>
      <c r="F2080" s="534"/>
      <c r="G2080" s="534"/>
      <c r="H2080" s="479"/>
      <c r="I2080" s="479"/>
      <c r="J2080" s="479"/>
      <c r="K2080" s="474"/>
      <c r="L2080" s="899"/>
      <c r="M2080" s="272"/>
      <c r="N2080" s="826" t="str">
        <f t="shared" si="148"/>
        <v/>
      </c>
      <c r="O2080" s="458"/>
      <c r="P2080" s="534"/>
      <c r="Q2080" s="479"/>
      <c r="R2080" s="584"/>
      <c r="S2080" s="585" t="str">
        <f t="shared" si="141"/>
        <v/>
      </c>
      <c r="T2080" s="586"/>
      <c r="U2080" s="587" t="str">
        <f t="shared" si="146"/>
        <v/>
      </c>
      <c r="V2080" s="648"/>
      <c r="W2080" s="746"/>
      <c r="AL2080" s="562"/>
    </row>
    <row r="2081" spans="2:23" ht="13.5" customHeight="1" x14ac:dyDescent="0.25">
      <c r="B2081" s="401"/>
      <c r="D2081" s="416">
        <f t="shared" ref="D2081:D2140" si="149">D2080+1</f>
        <v>2072</v>
      </c>
      <c r="E2081" s="534"/>
      <c r="F2081" s="534"/>
      <c r="G2081" s="534"/>
      <c r="H2081" s="479"/>
      <c r="I2081" s="479"/>
      <c r="J2081" s="479"/>
      <c r="K2081" s="474"/>
      <c r="L2081" s="899"/>
      <c r="M2081" s="272"/>
      <c r="N2081" s="826" t="str">
        <f t="shared" si="148"/>
        <v/>
      </c>
      <c r="O2081" s="458"/>
      <c r="P2081" s="534"/>
      <c r="Q2081" s="479"/>
      <c r="R2081" s="584"/>
      <c r="S2081" s="585" t="str">
        <f t="shared" si="141"/>
        <v/>
      </c>
      <c r="T2081" s="586"/>
      <c r="U2081" s="587" t="str">
        <f t="shared" si="146"/>
        <v/>
      </c>
      <c r="V2081" s="648"/>
      <c r="W2081" s="746"/>
    </row>
    <row r="2082" spans="2:23" ht="13.5" customHeight="1" x14ac:dyDescent="0.25">
      <c r="B2082" s="401"/>
      <c r="D2082" s="416">
        <f t="shared" si="149"/>
        <v>2073</v>
      </c>
      <c r="E2082" s="534"/>
      <c r="F2082" s="534"/>
      <c r="G2082" s="534"/>
      <c r="H2082" s="479"/>
      <c r="I2082" s="479"/>
      <c r="J2082" s="479"/>
      <c r="K2082" s="474"/>
      <c r="L2082" s="899"/>
      <c r="M2082" s="272"/>
      <c r="N2082" s="826" t="str">
        <f t="shared" si="148"/>
        <v/>
      </c>
      <c r="O2082" s="458"/>
      <c r="P2082" s="534"/>
      <c r="Q2082" s="479"/>
      <c r="R2082" s="584"/>
      <c r="S2082" s="585" t="str">
        <f t="shared" si="141"/>
        <v/>
      </c>
      <c r="T2082" s="586"/>
      <c r="U2082" s="587" t="str">
        <f t="shared" si="146"/>
        <v/>
      </c>
      <c r="V2082" s="648"/>
      <c r="W2082" s="746"/>
    </row>
    <row r="2083" spans="2:23" ht="13.5" customHeight="1" x14ac:dyDescent="0.25">
      <c r="B2083" s="401"/>
      <c r="D2083" s="416">
        <f t="shared" si="149"/>
        <v>2074</v>
      </c>
      <c r="E2083" s="534"/>
      <c r="F2083" s="534"/>
      <c r="G2083" s="534"/>
      <c r="H2083" s="479"/>
      <c r="I2083" s="479"/>
      <c r="J2083" s="479"/>
      <c r="K2083" s="474"/>
      <c r="L2083" s="899"/>
      <c r="M2083" s="272"/>
      <c r="N2083" s="826" t="str">
        <f t="shared" si="148"/>
        <v/>
      </c>
      <c r="O2083" s="458"/>
      <c r="P2083" s="534"/>
      <c r="Q2083" s="479"/>
      <c r="R2083" s="584"/>
      <c r="S2083" s="585" t="str">
        <f t="shared" si="141"/>
        <v/>
      </c>
      <c r="T2083" s="586"/>
      <c r="U2083" s="587" t="str">
        <f t="shared" si="146"/>
        <v/>
      </c>
      <c r="V2083" s="648"/>
      <c r="W2083" s="746"/>
    </row>
    <row r="2084" spans="2:23" ht="13.5" customHeight="1" x14ac:dyDescent="0.25">
      <c r="B2084" s="401"/>
      <c r="D2084" s="416">
        <f t="shared" si="149"/>
        <v>2075</v>
      </c>
      <c r="E2084" s="534"/>
      <c r="F2084" s="534"/>
      <c r="G2084" s="534"/>
      <c r="H2084" s="479"/>
      <c r="I2084" s="479"/>
      <c r="J2084" s="479"/>
      <c r="K2084" s="474"/>
      <c r="L2084" s="899"/>
      <c r="M2084" s="272"/>
      <c r="N2084" s="826" t="str">
        <f t="shared" si="148"/>
        <v/>
      </c>
      <c r="O2084" s="458"/>
      <c r="P2084" s="534"/>
      <c r="Q2084" s="479"/>
      <c r="R2084" s="584"/>
      <c r="S2084" s="585" t="str">
        <f t="shared" si="141"/>
        <v/>
      </c>
      <c r="T2084" s="586"/>
      <c r="U2084" s="587" t="str">
        <f t="shared" si="146"/>
        <v/>
      </c>
      <c r="V2084" s="648"/>
      <c r="W2084" s="746"/>
    </row>
    <row r="2085" spans="2:23" ht="13.5" customHeight="1" x14ac:dyDescent="0.25">
      <c r="B2085" s="401"/>
      <c r="D2085" s="416">
        <f t="shared" si="149"/>
        <v>2076</v>
      </c>
      <c r="E2085" s="534"/>
      <c r="F2085" s="534"/>
      <c r="G2085" s="534"/>
      <c r="H2085" s="479"/>
      <c r="I2085" s="479"/>
      <c r="J2085" s="479"/>
      <c r="K2085" s="474"/>
      <c r="L2085" s="899"/>
      <c r="M2085" s="272"/>
      <c r="N2085" s="826" t="str">
        <f t="shared" si="148"/>
        <v/>
      </c>
      <c r="O2085" s="458"/>
      <c r="P2085" s="534"/>
      <c r="Q2085" s="479"/>
      <c r="R2085" s="584"/>
      <c r="S2085" s="585" t="str">
        <f t="shared" si="141"/>
        <v/>
      </c>
      <c r="T2085" s="586"/>
      <c r="U2085" s="587" t="str">
        <f t="shared" si="146"/>
        <v/>
      </c>
      <c r="V2085" s="648"/>
      <c r="W2085" s="746"/>
    </row>
    <row r="2086" spans="2:23" ht="13.5" customHeight="1" x14ac:dyDescent="0.25">
      <c r="B2086" s="401"/>
      <c r="D2086" s="416">
        <f t="shared" si="149"/>
        <v>2077</v>
      </c>
      <c r="E2086" s="534"/>
      <c r="F2086" s="534"/>
      <c r="G2086" s="534"/>
      <c r="H2086" s="479"/>
      <c r="I2086" s="479"/>
      <c r="J2086" s="479"/>
      <c r="K2086" s="474"/>
      <c r="L2086" s="899"/>
      <c r="M2086" s="272"/>
      <c r="N2086" s="826" t="str">
        <f t="shared" si="148"/>
        <v/>
      </c>
      <c r="O2086" s="458"/>
      <c r="P2086" s="534"/>
      <c r="Q2086" s="479"/>
      <c r="R2086" s="584"/>
      <c r="S2086" s="585" t="str">
        <f t="shared" si="141"/>
        <v/>
      </c>
      <c r="T2086" s="586"/>
      <c r="U2086" s="587" t="str">
        <f t="shared" si="146"/>
        <v/>
      </c>
      <c r="V2086" s="648"/>
      <c r="W2086" s="746"/>
    </row>
    <row r="2087" spans="2:23" ht="13.5" customHeight="1" x14ac:dyDescent="0.25">
      <c r="B2087" s="401"/>
      <c r="D2087" s="416">
        <f t="shared" si="149"/>
        <v>2078</v>
      </c>
      <c r="E2087" s="534"/>
      <c r="F2087" s="534"/>
      <c r="G2087" s="534"/>
      <c r="H2087" s="479"/>
      <c r="I2087" s="479"/>
      <c r="J2087" s="479"/>
      <c r="K2087" s="474"/>
      <c r="L2087" s="899"/>
      <c r="M2087" s="272"/>
      <c r="N2087" s="826" t="str">
        <f t="shared" si="148"/>
        <v/>
      </c>
      <c r="O2087" s="458"/>
      <c r="P2087" s="534"/>
      <c r="Q2087" s="479"/>
      <c r="R2087" s="584"/>
      <c r="S2087" s="585" t="str">
        <f t="shared" si="141"/>
        <v/>
      </c>
      <c r="T2087" s="586"/>
      <c r="U2087" s="587" t="str">
        <f t="shared" si="146"/>
        <v/>
      </c>
      <c r="V2087" s="648"/>
      <c r="W2087" s="746"/>
    </row>
    <row r="2088" spans="2:23" ht="13.5" customHeight="1" x14ac:dyDescent="0.25">
      <c r="B2088" s="401"/>
      <c r="D2088" s="416">
        <f t="shared" si="149"/>
        <v>2079</v>
      </c>
      <c r="E2088" s="534"/>
      <c r="F2088" s="534"/>
      <c r="G2088" s="534"/>
      <c r="H2088" s="479"/>
      <c r="I2088" s="479"/>
      <c r="J2088" s="479"/>
      <c r="K2088" s="474"/>
      <c r="L2088" s="899"/>
      <c r="M2088" s="272"/>
      <c r="N2088" s="826" t="str">
        <f t="shared" si="148"/>
        <v/>
      </c>
      <c r="O2088" s="458"/>
      <c r="P2088" s="534"/>
      <c r="Q2088" s="479"/>
      <c r="R2088" s="584"/>
      <c r="S2088" s="585" t="str">
        <f t="shared" si="141"/>
        <v/>
      </c>
      <c r="T2088" s="586"/>
      <c r="U2088" s="587" t="str">
        <f t="shared" si="146"/>
        <v/>
      </c>
      <c r="V2088" s="648"/>
      <c r="W2088" s="746"/>
    </row>
    <row r="2089" spans="2:23" ht="13.5" customHeight="1" x14ac:dyDescent="0.25">
      <c r="B2089" s="401"/>
      <c r="D2089" s="416">
        <f t="shared" si="149"/>
        <v>2080</v>
      </c>
      <c r="E2089" s="534"/>
      <c r="F2089" s="534"/>
      <c r="G2089" s="534"/>
      <c r="H2089" s="479"/>
      <c r="I2089" s="479"/>
      <c r="J2089" s="479"/>
      <c r="K2089" s="474"/>
      <c r="L2089" s="899"/>
      <c r="M2089" s="272"/>
      <c r="N2089" s="826" t="str">
        <f t="shared" si="148"/>
        <v/>
      </c>
      <c r="O2089" s="458"/>
      <c r="P2089" s="534"/>
      <c r="Q2089" s="479"/>
      <c r="R2089" s="584"/>
      <c r="S2089" s="585" t="str">
        <f t="shared" si="141"/>
        <v/>
      </c>
      <c r="T2089" s="586"/>
      <c r="U2089" s="587" t="str">
        <f t="shared" si="146"/>
        <v/>
      </c>
      <c r="V2089" s="648"/>
      <c r="W2089" s="746"/>
    </row>
    <row r="2090" spans="2:23" ht="13.5" customHeight="1" x14ac:dyDescent="0.25">
      <c r="B2090" s="401"/>
      <c r="D2090" s="416">
        <f t="shared" si="149"/>
        <v>2081</v>
      </c>
      <c r="E2090" s="534"/>
      <c r="F2090" s="534"/>
      <c r="G2090" s="534"/>
      <c r="H2090" s="479"/>
      <c r="I2090" s="479"/>
      <c r="J2090" s="479"/>
      <c r="K2090" s="474"/>
      <c r="L2090" s="899"/>
      <c r="M2090" s="272"/>
      <c r="N2090" s="826" t="str">
        <f t="shared" si="148"/>
        <v/>
      </c>
      <c r="O2090" s="458"/>
      <c r="P2090" s="903"/>
      <c r="Q2090" s="479"/>
      <c r="R2090" s="584"/>
      <c r="S2090" s="585" t="str">
        <f t="shared" si="141"/>
        <v/>
      </c>
      <c r="T2090" s="586"/>
      <c r="U2090" s="587" t="str">
        <f t="shared" si="146"/>
        <v/>
      </c>
      <c r="V2090" s="648"/>
      <c r="W2090" s="746"/>
    </row>
    <row r="2091" spans="2:23" ht="13.5" customHeight="1" x14ac:dyDescent="0.25">
      <c r="B2091" s="401"/>
      <c r="D2091" s="416">
        <f t="shared" si="149"/>
        <v>2082</v>
      </c>
      <c r="E2091" s="534"/>
      <c r="F2091" s="534"/>
      <c r="G2091" s="534"/>
      <c r="H2091" s="479"/>
      <c r="I2091" s="479"/>
      <c r="J2091" s="479"/>
      <c r="K2091" s="474"/>
      <c r="L2091" s="899"/>
      <c r="M2091" s="272"/>
      <c r="N2091" s="826" t="str">
        <f t="shared" si="148"/>
        <v/>
      </c>
      <c r="O2091" s="458"/>
      <c r="P2091" s="534"/>
      <c r="Q2091" s="479"/>
      <c r="R2091" s="584"/>
      <c r="S2091" s="585" t="str">
        <f t="shared" si="141"/>
        <v/>
      </c>
      <c r="T2091" s="586"/>
      <c r="U2091" s="587" t="str">
        <f t="shared" si="146"/>
        <v/>
      </c>
      <c r="V2091" s="648"/>
      <c r="W2091" s="746"/>
    </row>
    <row r="2092" spans="2:23" ht="13.5" customHeight="1" x14ac:dyDescent="0.25">
      <c r="B2092" s="401"/>
      <c r="D2092" s="416">
        <f t="shared" si="149"/>
        <v>2083</v>
      </c>
      <c r="E2092" s="534"/>
      <c r="F2092" s="534"/>
      <c r="G2092" s="534"/>
      <c r="H2092" s="479"/>
      <c r="I2092" s="479"/>
      <c r="J2092" s="479"/>
      <c r="K2092" s="474"/>
      <c r="L2092" s="899"/>
      <c r="M2092" s="272"/>
      <c r="N2092" s="826" t="str">
        <f t="shared" si="148"/>
        <v/>
      </c>
      <c r="O2092" s="458"/>
      <c r="P2092" s="534"/>
      <c r="Q2092" s="479"/>
      <c r="R2092" s="584"/>
      <c r="S2092" s="585" t="str">
        <f t="shared" si="141"/>
        <v/>
      </c>
      <c r="T2092" s="586"/>
      <c r="U2092" s="587" t="str">
        <f t="shared" si="146"/>
        <v/>
      </c>
      <c r="V2092" s="648"/>
      <c r="W2092" s="746"/>
    </row>
    <row r="2093" spans="2:23" ht="13.5" customHeight="1" x14ac:dyDescent="0.25">
      <c r="B2093" s="401"/>
      <c r="D2093" s="416">
        <f t="shared" si="149"/>
        <v>2084</v>
      </c>
      <c r="E2093" s="534"/>
      <c r="F2093" s="534"/>
      <c r="G2093" s="534"/>
      <c r="H2093" s="479"/>
      <c r="I2093" s="479"/>
      <c r="J2093" s="479"/>
      <c r="K2093" s="474"/>
      <c r="L2093" s="899"/>
      <c r="M2093" s="272"/>
      <c r="N2093" s="826" t="str">
        <f t="shared" si="148"/>
        <v/>
      </c>
      <c r="O2093" s="458"/>
      <c r="P2093" s="534"/>
      <c r="Q2093" s="479"/>
      <c r="R2093" s="584"/>
      <c r="S2093" s="585" t="str">
        <f t="shared" si="141"/>
        <v/>
      </c>
      <c r="T2093" s="586"/>
      <c r="U2093" s="587" t="str">
        <f t="shared" si="146"/>
        <v/>
      </c>
      <c r="V2093" s="648"/>
      <c r="W2093" s="746"/>
    </row>
    <row r="2094" spans="2:23" ht="13.5" customHeight="1" x14ac:dyDescent="0.25">
      <c r="B2094" s="401"/>
      <c r="D2094" s="416">
        <f t="shared" si="149"/>
        <v>2085</v>
      </c>
      <c r="E2094" s="534"/>
      <c r="F2094" s="534"/>
      <c r="G2094" s="534"/>
      <c r="H2094" s="479"/>
      <c r="I2094" s="479"/>
      <c r="J2094" s="479"/>
      <c r="K2094" s="474"/>
      <c r="L2094" s="899"/>
      <c r="M2094" s="272"/>
      <c r="N2094" s="826" t="str">
        <f t="shared" si="148"/>
        <v/>
      </c>
      <c r="O2094" s="458"/>
      <c r="P2094" s="534"/>
      <c r="Q2094" s="479"/>
      <c r="R2094" s="584"/>
      <c r="S2094" s="585" t="str">
        <f t="shared" si="141"/>
        <v/>
      </c>
      <c r="T2094" s="586"/>
      <c r="U2094" s="587" t="str">
        <f t="shared" si="146"/>
        <v/>
      </c>
      <c r="V2094" s="648"/>
      <c r="W2094" s="746"/>
    </row>
    <row r="2095" spans="2:23" ht="13.5" customHeight="1" x14ac:dyDescent="0.25">
      <c r="B2095" s="401"/>
      <c r="D2095" s="416">
        <f t="shared" si="149"/>
        <v>2086</v>
      </c>
      <c r="E2095" s="534"/>
      <c r="F2095" s="534"/>
      <c r="G2095" s="534"/>
      <c r="H2095" s="479"/>
      <c r="I2095" s="479"/>
      <c r="J2095" s="479"/>
      <c r="K2095" s="474"/>
      <c r="L2095" s="899"/>
      <c r="M2095" s="272"/>
      <c r="N2095" s="826" t="str">
        <f t="shared" si="148"/>
        <v/>
      </c>
      <c r="O2095" s="458"/>
      <c r="P2095" s="534"/>
      <c r="Q2095" s="479"/>
      <c r="R2095" s="584"/>
      <c r="S2095" s="585" t="str">
        <f t="shared" si="141"/>
        <v/>
      </c>
      <c r="T2095" s="586"/>
      <c r="U2095" s="587" t="str">
        <f t="shared" si="146"/>
        <v/>
      </c>
      <c r="V2095" s="648"/>
      <c r="W2095" s="746"/>
    </row>
    <row r="2096" spans="2:23" ht="13.5" customHeight="1" x14ac:dyDescent="0.25">
      <c r="B2096" s="401"/>
      <c r="D2096" s="416">
        <f t="shared" si="149"/>
        <v>2087</v>
      </c>
      <c r="E2096" s="534"/>
      <c r="F2096" s="534"/>
      <c r="G2096" s="534"/>
      <c r="H2096" s="479"/>
      <c r="I2096" s="479"/>
      <c r="J2096" s="479"/>
      <c r="K2096" s="474"/>
      <c r="L2096" s="899"/>
      <c r="M2096" s="272"/>
      <c r="N2096" s="826" t="str">
        <f t="shared" si="148"/>
        <v/>
      </c>
      <c r="O2096" s="458"/>
      <c r="P2096" s="534"/>
      <c r="Q2096" s="479"/>
      <c r="R2096" s="584"/>
      <c r="S2096" s="585" t="str">
        <f t="shared" si="141"/>
        <v/>
      </c>
      <c r="T2096" s="586"/>
      <c r="U2096" s="587" t="str">
        <f t="shared" si="146"/>
        <v/>
      </c>
      <c r="V2096" s="648"/>
      <c r="W2096" s="746"/>
    </row>
    <row r="2097" spans="2:38" ht="13.5" customHeight="1" x14ac:dyDescent="0.25">
      <c r="B2097" s="401"/>
      <c r="D2097" s="416">
        <f t="shared" si="149"/>
        <v>2088</v>
      </c>
      <c r="E2097" s="534"/>
      <c r="F2097" s="534"/>
      <c r="G2097" s="534"/>
      <c r="H2097" s="479"/>
      <c r="I2097" s="479"/>
      <c r="J2097" s="479"/>
      <c r="K2097" s="474"/>
      <c r="L2097" s="899"/>
      <c r="M2097" s="272"/>
      <c r="N2097" s="826" t="str">
        <f t="shared" si="148"/>
        <v/>
      </c>
      <c r="O2097" s="458"/>
      <c r="P2097" s="534"/>
      <c r="Q2097" s="479"/>
      <c r="R2097" s="584"/>
      <c r="S2097" s="585" t="str">
        <f t="shared" si="141"/>
        <v/>
      </c>
      <c r="T2097" s="586"/>
      <c r="U2097" s="587" t="str">
        <f t="shared" si="146"/>
        <v/>
      </c>
      <c r="V2097" s="648"/>
      <c r="W2097" s="746"/>
    </row>
    <row r="2098" spans="2:38" ht="13.5" customHeight="1" x14ac:dyDescent="0.25">
      <c r="B2098" s="401"/>
      <c r="D2098" s="416">
        <f t="shared" si="149"/>
        <v>2089</v>
      </c>
      <c r="E2098" s="534"/>
      <c r="F2098" s="534"/>
      <c r="G2098" s="534"/>
      <c r="H2098" s="479"/>
      <c r="I2098" s="479"/>
      <c r="J2098" s="479"/>
      <c r="K2098" s="474"/>
      <c r="L2098" s="899"/>
      <c r="M2098" s="272"/>
      <c r="N2098" s="826" t="str">
        <f t="shared" si="148"/>
        <v/>
      </c>
      <c r="O2098" s="458"/>
      <c r="P2098" s="534"/>
      <c r="Q2098" s="479"/>
      <c r="R2098" s="584"/>
      <c r="S2098" s="585" t="str">
        <f t="shared" si="141"/>
        <v/>
      </c>
      <c r="T2098" s="586"/>
      <c r="U2098" s="587" t="str">
        <f t="shared" si="146"/>
        <v/>
      </c>
      <c r="V2098" s="648"/>
      <c r="W2098" s="746"/>
    </row>
    <row r="2099" spans="2:38" ht="13.5" customHeight="1" x14ac:dyDescent="0.25">
      <c r="B2099" s="401"/>
      <c r="D2099" s="416">
        <f t="shared" si="149"/>
        <v>2090</v>
      </c>
      <c r="E2099" s="534"/>
      <c r="F2099" s="534"/>
      <c r="G2099" s="534"/>
      <c r="H2099" s="479"/>
      <c r="I2099" s="479"/>
      <c r="J2099" s="479"/>
      <c r="K2099" s="474"/>
      <c r="L2099" s="899"/>
      <c r="M2099" s="272"/>
      <c r="N2099" s="826" t="str">
        <f t="shared" si="148"/>
        <v/>
      </c>
      <c r="O2099" s="458"/>
      <c r="P2099" s="534"/>
      <c r="Q2099" s="479"/>
      <c r="R2099" s="584"/>
      <c r="S2099" s="585" t="str">
        <f t="shared" si="141"/>
        <v/>
      </c>
      <c r="T2099" s="586"/>
      <c r="U2099" s="587" t="str">
        <f t="shared" ref="U2099:U2139" si="150">IF(T2099="",S2099,T2099)</f>
        <v/>
      </c>
      <c r="V2099" s="648"/>
      <c r="W2099" s="746"/>
    </row>
    <row r="2100" spans="2:38" ht="13.5" customHeight="1" x14ac:dyDescent="0.25">
      <c r="B2100" s="401"/>
      <c r="D2100" s="416">
        <f t="shared" si="149"/>
        <v>2091</v>
      </c>
      <c r="E2100" s="534"/>
      <c r="F2100" s="534"/>
      <c r="G2100" s="534"/>
      <c r="H2100" s="479"/>
      <c r="I2100" s="479"/>
      <c r="J2100" s="479"/>
      <c r="K2100" s="474"/>
      <c r="L2100" s="899"/>
      <c r="M2100" s="272"/>
      <c r="N2100" s="826" t="str">
        <f t="shared" si="148"/>
        <v/>
      </c>
      <c r="O2100" s="458"/>
      <c r="P2100" s="534"/>
      <c r="Q2100" s="479"/>
      <c r="R2100" s="584"/>
      <c r="S2100" s="585" t="str">
        <f t="shared" si="141"/>
        <v/>
      </c>
      <c r="T2100" s="586"/>
      <c r="U2100" s="587" t="str">
        <f t="shared" si="150"/>
        <v/>
      </c>
      <c r="V2100" s="648"/>
      <c r="W2100" s="746"/>
    </row>
    <row r="2101" spans="2:38" ht="13.5" customHeight="1" x14ac:dyDescent="0.25">
      <c r="B2101" s="401"/>
      <c r="D2101" s="416">
        <f t="shared" si="149"/>
        <v>2092</v>
      </c>
      <c r="E2101" s="534"/>
      <c r="F2101" s="534"/>
      <c r="G2101" s="534"/>
      <c r="H2101" s="479"/>
      <c r="I2101" s="479"/>
      <c r="J2101" s="479"/>
      <c r="K2101" s="474"/>
      <c r="L2101" s="899"/>
      <c r="M2101" s="272"/>
      <c r="N2101" s="826" t="str">
        <f t="shared" si="148"/>
        <v/>
      </c>
      <c r="O2101" s="458"/>
      <c r="P2101" s="534"/>
      <c r="Q2101" s="479"/>
      <c r="R2101" s="584"/>
      <c r="S2101" s="585" t="str">
        <f t="shared" si="141"/>
        <v/>
      </c>
      <c r="T2101" s="586"/>
      <c r="U2101" s="587" t="str">
        <f t="shared" si="150"/>
        <v/>
      </c>
      <c r="V2101" s="648"/>
      <c r="W2101" s="746"/>
    </row>
    <row r="2102" spans="2:38" ht="13.5" customHeight="1" x14ac:dyDescent="0.25">
      <c r="B2102" s="401"/>
      <c r="D2102" s="416">
        <f t="shared" si="149"/>
        <v>2093</v>
      </c>
      <c r="E2102" s="534"/>
      <c r="F2102" s="534"/>
      <c r="G2102" s="534"/>
      <c r="H2102" s="479"/>
      <c r="I2102" s="479"/>
      <c r="J2102" s="479"/>
      <c r="K2102" s="474"/>
      <c r="L2102" s="899"/>
      <c r="M2102" s="272"/>
      <c r="N2102" s="826" t="str">
        <f t="shared" si="148"/>
        <v/>
      </c>
      <c r="O2102" s="458"/>
      <c r="P2102" s="534"/>
      <c r="Q2102" s="479"/>
      <c r="R2102" s="584"/>
      <c r="S2102" s="585" t="str">
        <f t="shared" si="141"/>
        <v/>
      </c>
      <c r="T2102" s="586"/>
      <c r="U2102" s="587" t="str">
        <f t="shared" si="150"/>
        <v/>
      </c>
      <c r="V2102" s="648"/>
      <c r="W2102" s="746"/>
    </row>
    <row r="2103" spans="2:38" ht="13.5" customHeight="1" x14ac:dyDescent="0.25">
      <c r="B2103" s="401"/>
      <c r="D2103" s="416">
        <f t="shared" si="149"/>
        <v>2094</v>
      </c>
      <c r="E2103" s="534"/>
      <c r="F2103" s="534"/>
      <c r="G2103" s="534"/>
      <c r="H2103" s="479"/>
      <c r="I2103" s="479"/>
      <c r="J2103" s="479"/>
      <c r="K2103" s="474"/>
      <c r="L2103" s="899"/>
      <c r="M2103" s="272"/>
      <c r="N2103" s="826" t="str">
        <f t="shared" si="148"/>
        <v/>
      </c>
      <c r="O2103" s="458"/>
      <c r="P2103" s="534"/>
      <c r="Q2103" s="479"/>
      <c r="R2103" s="584"/>
      <c r="S2103" s="585" t="str">
        <f t="shared" si="141"/>
        <v/>
      </c>
      <c r="T2103" s="586"/>
      <c r="U2103" s="587" t="str">
        <f t="shared" si="150"/>
        <v/>
      </c>
      <c r="V2103" s="648"/>
      <c r="W2103" s="746"/>
    </row>
    <row r="2104" spans="2:38" ht="13.5" customHeight="1" x14ac:dyDescent="0.25">
      <c r="B2104" s="401"/>
      <c r="D2104" s="416">
        <f t="shared" si="149"/>
        <v>2095</v>
      </c>
      <c r="E2104" s="534"/>
      <c r="F2104" s="534"/>
      <c r="G2104" s="534"/>
      <c r="H2104" s="479"/>
      <c r="I2104" s="479"/>
      <c r="J2104" s="479"/>
      <c r="K2104" s="474"/>
      <c r="L2104" s="899"/>
      <c r="M2104" s="272"/>
      <c r="N2104" s="826" t="str">
        <f t="shared" si="148"/>
        <v/>
      </c>
      <c r="O2104" s="458"/>
      <c r="P2104" s="534"/>
      <c r="Q2104" s="479"/>
      <c r="R2104" s="584"/>
      <c r="S2104" s="585" t="str">
        <f t="shared" si="141"/>
        <v/>
      </c>
      <c r="T2104" s="586"/>
      <c r="U2104" s="587" t="str">
        <f t="shared" si="150"/>
        <v/>
      </c>
      <c r="V2104" s="648"/>
      <c r="W2104" s="746"/>
    </row>
    <row r="2105" spans="2:38" ht="13.5" customHeight="1" x14ac:dyDescent="0.25">
      <c r="B2105" s="401"/>
      <c r="D2105" s="416">
        <f t="shared" si="149"/>
        <v>2096</v>
      </c>
      <c r="E2105" s="534"/>
      <c r="F2105" s="534"/>
      <c r="G2105" s="534"/>
      <c r="H2105" s="479"/>
      <c r="I2105" s="479"/>
      <c r="J2105" s="479"/>
      <c r="K2105" s="474"/>
      <c r="L2105" s="899"/>
      <c r="M2105" s="272"/>
      <c r="N2105" s="826" t="str">
        <f t="shared" si="148"/>
        <v/>
      </c>
      <c r="O2105" s="458"/>
      <c r="P2105" s="534"/>
      <c r="Q2105" s="479"/>
      <c r="R2105" s="584"/>
      <c r="S2105" s="585" t="str">
        <f t="shared" si="141"/>
        <v/>
      </c>
      <c r="T2105" s="586"/>
      <c r="U2105" s="587" t="str">
        <f t="shared" si="150"/>
        <v/>
      </c>
      <c r="V2105" s="648"/>
      <c r="W2105" s="746"/>
    </row>
    <row r="2106" spans="2:38" ht="13.5" customHeight="1" x14ac:dyDescent="0.25">
      <c r="B2106" s="401"/>
      <c r="D2106" s="416">
        <f t="shared" si="149"/>
        <v>2097</v>
      </c>
      <c r="E2106" s="534"/>
      <c r="F2106" s="534"/>
      <c r="G2106" s="534"/>
      <c r="H2106" s="479"/>
      <c r="I2106" s="479"/>
      <c r="J2106" s="479"/>
      <c r="K2106" s="474"/>
      <c r="L2106" s="899"/>
      <c r="M2106" s="272"/>
      <c r="N2106" s="826" t="str">
        <f t="shared" si="148"/>
        <v/>
      </c>
      <c r="O2106" s="458"/>
      <c r="P2106" s="534"/>
      <c r="Q2106" s="479"/>
      <c r="R2106" s="584"/>
      <c r="S2106" s="585" t="str">
        <f t="shared" si="141"/>
        <v/>
      </c>
      <c r="T2106" s="586"/>
      <c r="U2106" s="587" t="str">
        <f t="shared" si="150"/>
        <v/>
      </c>
      <c r="V2106" s="648"/>
      <c r="W2106" s="746"/>
    </row>
    <row r="2107" spans="2:38" ht="13.5" customHeight="1" x14ac:dyDescent="0.25">
      <c r="B2107" s="401"/>
      <c r="D2107" s="416">
        <f t="shared" si="149"/>
        <v>2098</v>
      </c>
      <c r="E2107" s="534"/>
      <c r="F2107" s="534"/>
      <c r="G2107" s="534"/>
      <c r="H2107" s="479"/>
      <c r="I2107" s="479"/>
      <c r="J2107" s="479"/>
      <c r="K2107" s="474"/>
      <c r="L2107" s="899"/>
      <c r="M2107" s="272"/>
      <c r="N2107" s="826" t="str">
        <f t="shared" si="148"/>
        <v/>
      </c>
      <c r="O2107" s="458"/>
      <c r="P2107" s="534"/>
      <c r="Q2107" s="479"/>
      <c r="R2107" s="584"/>
      <c r="S2107" s="585" t="str">
        <f t="shared" si="141"/>
        <v/>
      </c>
      <c r="T2107" s="586"/>
      <c r="U2107" s="587" t="str">
        <f t="shared" si="150"/>
        <v/>
      </c>
      <c r="V2107" s="648"/>
      <c r="W2107" s="746"/>
    </row>
    <row r="2108" spans="2:38" ht="13.5" customHeight="1" x14ac:dyDescent="0.25">
      <c r="B2108" s="401"/>
      <c r="D2108" s="416">
        <f t="shared" si="149"/>
        <v>2099</v>
      </c>
      <c r="E2108" s="534"/>
      <c r="F2108" s="534"/>
      <c r="G2108" s="534"/>
      <c r="H2108" s="479"/>
      <c r="I2108" s="479"/>
      <c r="J2108" s="479"/>
      <c r="K2108" s="474"/>
      <c r="L2108" s="899"/>
      <c r="M2108" s="272"/>
      <c r="N2108" s="826" t="str">
        <f t="shared" si="148"/>
        <v/>
      </c>
      <c r="O2108" s="458"/>
      <c r="P2108" s="534"/>
      <c r="Q2108" s="479"/>
      <c r="R2108" s="584"/>
      <c r="S2108" s="585" t="str">
        <f t="shared" si="141"/>
        <v/>
      </c>
      <c r="T2108" s="586"/>
      <c r="U2108" s="587" t="str">
        <f t="shared" si="150"/>
        <v/>
      </c>
      <c r="V2108" s="648"/>
      <c r="W2108" s="746"/>
    </row>
    <row r="2109" spans="2:38" ht="13.5" customHeight="1" x14ac:dyDescent="0.25">
      <c r="B2109" s="401"/>
      <c r="D2109" s="416">
        <f t="shared" si="149"/>
        <v>2100</v>
      </c>
      <c r="E2109" s="534"/>
      <c r="F2109" s="534"/>
      <c r="G2109" s="534"/>
      <c r="H2109" s="479"/>
      <c r="I2109" s="479"/>
      <c r="J2109" s="479"/>
      <c r="K2109" s="474"/>
      <c r="L2109" s="899"/>
      <c r="M2109" s="272"/>
      <c r="N2109" s="826" t="str">
        <f t="shared" si="148"/>
        <v/>
      </c>
      <c r="O2109" s="458"/>
      <c r="P2109" s="534"/>
      <c r="Q2109" s="479"/>
      <c r="R2109" s="584"/>
      <c r="S2109" s="585" t="str">
        <f t="shared" si="141"/>
        <v/>
      </c>
      <c r="T2109" s="586"/>
      <c r="U2109" s="587" t="str">
        <f t="shared" si="150"/>
        <v/>
      </c>
      <c r="V2109" s="648"/>
      <c r="W2109" s="746"/>
    </row>
    <row r="2110" spans="2:38" ht="13.5" customHeight="1" x14ac:dyDescent="0.25">
      <c r="B2110" s="401"/>
      <c r="D2110" s="416">
        <f t="shared" si="149"/>
        <v>2101</v>
      </c>
      <c r="E2110" s="534"/>
      <c r="F2110" s="534"/>
      <c r="G2110" s="534"/>
      <c r="H2110" s="479"/>
      <c r="I2110" s="479"/>
      <c r="J2110" s="479"/>
      <c r="K2110" s="474"/>
      <c r="L2110" s="899"/>
      <c r="M2110" s="272"/>
      <c r="N2110" s="826" t="str">
        <f t="shared" si="148"/>
        <v/>
      </c>
      <c r="O2110" s="458"/>
      <c r="P2110" s="534"/>
      <c r="Q2110" s="479"/>
      <c r="R2110" s="584"/>
      <c r="S2110" s="585" t="str">
        <f t="shared" si="141"/>
        <v/>
      </c>
      <c r="T2110" s="586"/>
      <c r="U2110" s="587" t="str">
        <f t="shared" si="150"/>
        <v/>
      </c>
      <c r="V2110" s="648"/>
      <c r="W2110" s="746"/>
      <c r="AL2110" s="562"/>
    </row>
    <row r="2111" spans="2:38" ht="13.5" customHeight="1" x14ac:dyDescent="0.25">
      <c r="B2111" s="401"/>
      <c r="D2111" s="416">
        <f t="shared" si="149"/>
        <v>2102</v>
      </c>
      <c r="E2111" s="534"/>
      <c r="F2111" s="534"/>
      <c r="G2111" s="534"/>
      <c r="H2111" s="479"/>
      <c r="I2111" s="479"/>
      <c r="J2111" s="479"/>
      <c r="K2111" s="474"/>
      <c r="L2111" s="899"/>
      <c r="M2111" s="272"/>
      <c r="N2111" s="826" t="str">
        <f t="shared" si="148"/>
        <v/>
      </c>
      <c r="O2111" s="458"/>
      <c r="P2111" s="534"/>
      <c r="Q2111" s="479"/>
      <c r="R2111" s="584"/>
      <c r="S2111" s="585" t="str">
        <f t="shared" si="141"/>
        <v/>
      </c>
      <c r="T2111" s="586"/>
      <c r="U2111" s="587" t="str">
        <f t="shared" si="150"/>
        <v/>
      </c>
      <c r="V2111" s="648"/>
      <c r="W2111" s="746"/>
    </row>
    <row r="2112" spans="2:38" ht="13.5" customHeight="1" x14ac:dyDescent="0.25">
      <c r="B2112" s="401"/>
      <c r="D2112" s="416">
        <f t="shared" si="149"/>
        <v>2103</v>
      </c>
      <c r="E2112" s="534"/>
      <c r="F2112" s="534"/>
      <c r="G2112" s="534"/>
      <c r="H2112" s="479"/>
      <c r="I2112" s="479"/>
      <c r="J2112" s="479"/>
      <c r="K2112" s="474"/>
      <c r="L2112" s="899"/>
      <c r="M2112" s="272"/>
      <c r="N2112" s="826" t="str">
        <f t="shared" si="148"/>
        <v/>
      </c>
      <c r="O2112" s="458"/>
      <c r="P2112" s="534"/>
      <c r="Q2112" s="479"/>
      <c r="R2112" s="584"/>
      <c r="S2112" s="585" t="str">
        <f t="shared" si="141"/>
        <v/>
      </c>
      <c r="T2112" s="586"/>
      <c r="U2112" s="587" t="str">
        <f t="shared" si="150"/>
        <v/>
      </c>
      <c r="V2112" s="648"/>
      <c r="W2112" s="746"/>
    </row>
    <row r="2113" spans="2:23" ht="13.5" customHeight="1" x14ac:dyDescent="0.25">
      <c r="B2113" s="401"/>
      <c r="D2113" s="416">
        <f t="shared" si="149"/>
        <v>2104</v>
      </c>
      <c r="E2113" s="534"/>
      <c r="F2113" s="534"/>
      <c r="G2113" s="534"/>
      <c r="H2113" s="479"/>
      <c r="I2113" s="479"/>
      <c r="J2113" s="479"/>
      <c r="K2113" s="474"/>
      <c r="L2113" s="899"/>
      <c r="M2113" s="272"/>
      <c r="N2113" s="826" t="str">
        <f t="shared" si="148"/>
        <v/>
      </c>
      <c r="O2113" s="458"/>
      <c r="P2113" s="534"/>
      <c r="Q2113" s="479"/>
      <c r="R2113" s="584"/>
      <c r="S2113" s="585" t="str">
        <f t="shared" si="141"/>
        <v/>
      </c>
      <c r="T2113" s="586"/>
      <c r="U2113" s="587" t="str">
        <f t="shared" si="150"/>
        <v/>
      </c>
      <c r="V2113" s="648"/>
      <c r="W2113" s="746"/>
    </row>
    <row r="2114" spans="2:23" ht="13.5" customHeight="1" x14ac:dyDescent="0.25">
      <c r="B2114" s="401"/>
      <c r="D2114" s="416">
        <f t="shared" si="149"/>
        <v>2105</v>
      </c>
      <c r="E2114" s="534"/>
      <c r="F2114" s="534"/>
      <c r="G2114" s="534"/>
      <c r="H2114" s="479"/>
      <c r="I2114" s="479"/>
      <c r="J2114" s="479"/>
      <c r="K2114" s="474"/>
      <c r="L2114" s="899"/>
      <c r="M2114" s="272"/>
      <c r="N2114" s="826" t="str">
        <f t="shared" si="148"/>
        <v/>
      </c>
      <c r="O2114" s="458"/>
      <c r="P2114" s="534"/>
      <c r="Q2114" s="479"/>
      <c r="R2114" s="584"/>
      <c r="S2114" s="585" t="str">
        <f t="shared" si="141"/>
        <v/>
      </c>
      <c r="T2114" s="586"/>
      <c r="U2114" s="587" t="str">
        <f t="shared" si="150"/>
        <v/>
      </c>
      <c r="V2114" s="648"/>
      <c r="W2114" s="746"/>
    </row>
    <row r="2115" spans="2:23" ht="13.5" customHeight="1" x14ac:dyDescent="0.25">
      <c r="B2115" s="401"/>
      <c r="D2115" s="416">
        <f t="shared" si="149"/>
        <v>2106</v>
      </c>
      <c r="E2115" s="534"/>
      <c r="F2115" s="534"/>
      <c r="G2115" s="534"/>
      <c r="H2115" s="479"/>
      <c r="I2115" s="479"/>
      <c r="J2115" s="479"/>
      <c r="K2115" s="474"/>
      <c r="L2115" s="899"/>
      <c r="M2115" s="272"/>
      <c r="N2115" s="826" t="str">
        <f t="shared" si="148"/>
        <v/>
      </c>
      <c r="O2115" s="458"/>
      <c r="P2115" s="534"/>
      <c r="Q2115" s="479"/>
      <c r="R2115" s="584"/>
      <c r="S2115" s="585" t="str">
        <f t="shared" si="141"/>
        <v/>
      </c>
      <c r="T2115" s="586"/>
      <c r="U2115" s="587" t="str">
        <f t="shared" si="150"/>
        <v/>
      </c>
      <c r="V2115" s="648"/>
      <c r="W2115" s="746"/>
    </row>
    <row r="2116" spans="2:23" ht="13.5" customHeight="1" x14ac:dyDescent="0.25">
      <c r="B2116" s="401"/>
      <c r="D2116" s="416">
        <f t="shared" si="149"/>
        <v>2107</v>
      </c>
      <c r="E2116" s="534"/>
      <c r="F2116" s="534"/>
      <c r="G2116" s="534"/>
      <c r="H2116" s="479"/>
      <c r="I2116" s="479"/>
      <c r="J2116" s="479"/>
      <c r="K2116" s="474"/>
      <c r="L2116" s="899"/>
      <c r="M2116" s="272"/>
      <c r="N2116" s="826" t="str">
        <f t="shared" si="148"/>
        <v/>
      </c>
      <c r="O2116" s="458"/>
      <c r="P2116" s="534"/>
      <c r="Q2116" s="479"/>
      <c r="R2116" s="584"/>
      <c r="S2116" s="585" t="str">
        <f t="shared" si="141"/>
        <v/>
      </c>
      <c r="T2116" s="586"/>
      <c r="U2116" s="587" t="str">
        <f t="shared" si="150"/>
        <v/>
      </c>
      <c r="V2116" s="648"/>
      <c r="W2116" s="746"/>
    </row>
    <row r="2117" spans="2:23" ht="13.5" customHeight="1" x14ac:dyDescent="0.25">
      <c r="B2117" s="401"/>
      <c r="D2117" s="416">
        <f t="shared" si="149"/>
        <v>2108</v>
      </c>
      <c r="E2117" s="534"/>
      <c r="F2117" s="534"/>
      <c r="G2117" s="534"/>
      <c r="H2117" s="479"/>
      <c r="I2117" s="479"/>
      <c r="J2117" s="479"/>
      <c r="K2117" s="474"/>
      <c r="L2117" s="899"/>
      <c r="M2117" s="272"/>
      <c r="N2117" s="826" t="str">
        <f t="shared" si="148"/>
        <v/>
      </c>
      <c r="O2117" s="458"/>
      <c r="P2117" s="534"/>
      <c r="Q2117" s="479"/>
      <c r="R2117" s="584"/>
      <c r="S2117" s="585" t="str">
        <f t="shared" si="141"/>
        <v/>
      </c>
      <c r="T2117" s="586"/>
      <c r="U2117" s="587" t="str">
        <f t="shared" si="150"/>
        <v/>
      </c>
      <c r="V2117" s="648"/>
      <c r="W2117" s="746"/>
    </row>
    <row r="2118" spans="2:23" ht="13.5" customHeight="1" x14ac:dyDescent="0.25">
      <c r="B2118" s="401"/>
      <c r="D2118" s="416">
        <f t="shared" si="149"/>
        <v>2109</v>
      </c>
      <c r="E2118" s="534"/>
      <c r="F2118" s="534"/>
      <c r="G2118" s="534"/>
      <c r="H2118" s="479"/>
      <c r="I2118" s="479"/>
      <c r="J2118" s="479"/>
      <c r="K2118" s="474"/>
      <c r="L2118" s="899"/>
      <c r="M2118" s="272"/>
      <c r="N2118" s="826" t="str">
        <f t="shared" si="148"/>
        <v/>
      </c>
      <c r="O2118" s="458"/>
      <c r="P2118" s="534"/>
      <c r="Q2118" s="479"/>
      <c r="R2118" s="584"/>
      <c r="S2118" s="585" t="str">
        <f t="shared" si="141"/>
        <v/>
      </c>
      <c r="T2118" s="586"/>
      <c r="U2118" s="587" t="str">
        <f t="shared" si="150"/>
        <v/>
      </c>
      <c r="V2118" s="648"/>
      <c r="W2118" s="746"/>
    </row>
    <row r="2119" spans="2:23" ht="13.5" customHeight="1" x14ac:dyDescent="0.25">
      <c r="B2119" s="401"/>
      <c r="D2119" s="416">
        <f t="shared" si="149"/>
        <v>2110</v>
      </c>
      <c r="E2119" s="534"/>
      <c r="F2119" s="534"/>
      <c r="G2119" s="534"/>
      <c r="H2119" s="479"/>
      <c r="I2119" s="479"/>
      <c r="J2119" s="479"/>
      <c r="K2119" s="474"/>
      <c r="L2119" s="899"/>
      <c r="M2119" s="272"/>
      <c r="N2119" s="826" t="str">
        <f t="shared" si="148"/>
        <v/>
      </c>
      <c r="O2119" s="458"/>
      <c r="P2119" s="534"/>
      <c r="Q2119" s="479"/>
      <c r="R2119" s="584"/>
      <c r="S2119" s="585" t="str">
        <f t="shared" si="141"/>
        <v/>
      </c>
      <c r="T2119" s="586"/>
      <c r="U2119" s="587" t="str">
        <f t="shared" si="150"/>
        <v/>
      </c>
      <c r="V2119" s="648"/>
      <c r="W2119" s="746"/>
    </row>
    <row r="2120" spans="2:23" ht="13.5" customHeight="1" x14ac:dyDescent="0.25">
      <c r="B2120" s="401"/>
      <c r="D2120" s="416">
        <f t="shared" si="149"/>
        <v>2111</v>
      </c>
      <c r="E2120" s="534"/>
      <c r="F2120" s="534"/>
      <c r="G2120" s="534"/>
      <c r="H2120" s="479"/>
      <c r="I2120" s="479"/>
      <c r="J2120" s="479"/>
      <c r="K2120" s="474"/>
      <c r="L2120" s="899"/>
      <c r="M2120" s="272"/>
      <c r="N2120" s="826" t="str">
        <f t="shared" si="148"/>
        <v/>
      </c>
      <c r="O2120" s="458"/>
      <c r="P2120" s="903"/>
      <c r="Q2120" s="479"/>
      <c r="R2120" s="584"/>
      <c r="S2120" s="585" t="str">
        <f t="shared" si="141"/>
        <v/>
      </c>
      <c r="T2120" s="586"/>
      <c r="U2120" s="587" t="str">
        <f t="shared" si="150"/>
        <v/>
      </c>
      <c r="V2120" s="648"/>
      <c r="W2120" s="746"/>
    </row>
    <row r="2121" spans="2:23" ht="13.5" customHeight="1" x14ac:dyDescent="0.25">
      <c r="B2121" s="401"/>
      <c r="D2121" s="416">
        <f t="shared" si="149"/>
        <v>2112</v>
      </c>
      <c r="E2121" s="534"/>
      <c r="F2121" s="534"/>
      <c r="G2121" s="534"/>
      <c r="H2121" s="479"/>
      <c r="I2121" s="479"/>
      <c r="J2121" s="479"/>
      <c r="K2121" s="474"/>
      <c r="L2121" s="899"/>
      <c r="M2121" s="272"/>
      <c r="N2121" s="826" t="str">
        <f t="shared" si="148"/>
        <v/>
      </c>
      <c r="O2121" s="458"/>
      <c r="P2121" s="534"/>
      <c r="Q2121" s="479"/>
      <c r="R2121" s="584"/>
      <c r="S2121" s="585" t="str">
        <f t="shared" si="141"/>
        <v/>
      </c>
      <c r="T2121" s="586"/>
      <c r="U2121" s="587" t="str">
        <f t="shared" si="150"/>
        <v/>
      </c>
      <c r="V2121" s="648"/>
      <c r="W2121" s="746"/>
    </row>
    <row r="2122" spans="2:23" ht="13.5" customHeight="1" x14ac:dyDescent="0.25">
      <c r="B2122" s="401"/>
      <c r="D2122" s="416">
        <f t="shared" si="149"/>
        <v>2113</v>
      </c>
      <c r="E2122" s="534"/>
      <c r="F2122" s="534"/>
      <c r="G2122" s="534"/>
      <c r="H2122" s="479"/>
      <c r="I2122" s="479"/>
      <c r="J2122" s="479"/>
      <c r="K2122" s="474"/>
      <c r="L2122" s="899"/>
      <c r="M2122" s="272"/>
      <c r="N2122" s="826" t="str">
        <f t="shared" si="148"/>
        <v/>
      </c>
      <c r="O2122" s="458"/>
      <c r="P2122" s="534"/>
      <c r="Q2122" s="479"/>
      <c r="R2122" s="584"/>
      <c r="S2122" s="585" t="str">
        <f t="shared" si="141"/>
        <v/>
      </c>
      <c r="T2122" s="586"/>
      <c r="U2122" s="587" t="str">
        <f t="shared" si="150"/>
        <v/>
      </c>
      <c r="V2122" s="648"/>
      <c r="W2122" s="746"/>
    </row>
    <row r="2123" spans="2:23" ht="13.5" customHeight="1" x14ac:dyDescent="0.25">
      <c r="B2123" s="401"/>
      <c r="D2123" s="416">
        <f t="shared" si="149"/>
        <v>2114</v>
      </c>
      <c r="E2123" s="534"/>
      <c r="F2123" s="534"/>
      <c r="G2123" s="534"/>
      <c r="H2123" s="479"/>
      <c r="I2123" s="479"/>
      <c r="J2123" s="479"/>
      <c r="K2123" s="474"/>
      <c r="L2123" s="899"/>
      <c r="M2123" s="272"/>
      <c r="N2123" s="826" t="str">
        <f t="shared" ref="N2123:N2186" si="151">IF(M2123="","",IF(HLOOKUP(M2123,$AA$4:$AO$6,$Z$6+1,FALSE)&lt;0.8,0,HLOOKUP(M2123,$AA$4:$AO$6,$Z$6+1,FALSE)))</f>
        <v/>
      </c>
      <c r="O2123" s="458"/>
      <c r="P2123" s="534"/>
      <c r="Q2123" s="479"/>
      <c r="R2123" s="584"/>
      <c r="S2123" s="585" t="str">
        <f t="shared" si="141"/>
        <v/>
      </c>
      <c r="T2123" s="586"/>
      <c r="U2123" s="587" t="str">
        <f t="shared" si="150"/>
        <v/>
      </c>
      <c r="V2123" s="648"/>
      <c r="W2123" s="746"/>
    </row>
    <row r="2124" spans="2:23" ht="13.5" customHeight="1" x14ac:dyDescent="0.25">
      <c r="B2124" s="401"/>
      <c r="D2124" s="416">
        <f t="shared" si="149"/>
        <v>2115</v>
      </c>
      <c r="E2124" s="534"/>
      <c r="F2124" s="534"/>
      <c r="G2124" s="534"/>
      <c r="H2124" s="479"/>
      <c r="I2124" s="479"/>
      <c r="J2124" s="479"/>
      <c r="K2124" s="474"/>
      <c r="L2124" s="899"/>
      <c r="M2124" s="272"/>
      <c r="N2124" s="826" t="str">
        <f t="shared" si="151"/>
        <v/>
      </c>
      <c r="O2124" s="458"/>
      <c r="P2124" s="534"/>
      <c r="Q2124" s="479"/>
      <c r="R2124" s="584"/>
      <c r="S2124" s="585" t="str">
        <f t="shared" si="141"/>
        <v/>
      </c>
      <c r="T2124" s="586"/>
      <c r="U2124" s="587" t="str">
        <f t="shared" si="150"/>
        <v/>
      </c>
      <c r="V2124" s="648"/>
      <c r="W2124" s="746"/>
    </row>
    <row r="2125" spans="2:23" ht="13.5" customHeight="1" x14ac:dyDescent="0.25">
      <c r="B2125" s="401"/>
      <c r="D2125" s="416">
        <f t="shared" si="149"/>
        <v>2116</v>
      </c>
      <c r="E2125" s="534"/>
      <c r="F2125" s="534"/>
      <c r="G2125" s="534"/>
      <c r="H2125" s="479"/>
      <c r="I2125" s="479"/>
      <c r="J2125" s="479"/>
      <c r="K2125" s="474"/>
      <c r="L2125" s="899"/>
      <c r="M2125" s="272"/>
      <c r="N2125" s="826" t="str">
        <f t="shared" si="151"/>
        <v/>
      </c>
      <c r="O2125" s="458"/>
      <c r="P2125" s="534"/>
      <c r="Q2125" s="479"/>
      <c r="R2125" s="584"/>
      <c r="S2125" s="585" t="str">
        <f t="shared" si="141"/>
        <v/>
      </c>
      <c r="T2125" s="586"/>
      <c r="U2125" s="587" t="str">
        <f t="shared" si="150"/>
        <v/>
      </c>
      <c r="V2125" s="648"/>
      <c r="W2125" s="746"/>
    </row>
    <row r="2126" spans="2:23" ht="13.5" customHeight="1" x14ac:dyDescent="0.25">
      <c r="B2126" s="401"/>
      <c r="D2126" s="416">
        <f t="shared" si="149"/>
        <v>2117</v>
      </c>
      <c r="E2126" s="534"/>
      <c r="F2126" s="534"/>
      <c r="G2126" s="534"/>
      <c r="H2126" s="479"/>
      <c r="I2126" s="479"/>
      <c r="J2126" s="479"/>
      <c r="K2126" s="474"/>
      <c r="L2126" s="899"/>
      <c r="M2126" s="272"/>
      <c r="N2126" s="826" t="str">
        <f t="shared" si="151"/>
        <v/>
      </c>
      <c r="O2126" s="458"/>
      <c r="P2126" s="534"/>
      <c r="Q2126" s="479"/>
      <c r="R2126" s="584"/>
      <c r="S2126" s="585" t="str">
        <f t="shared" si="141"/>
        <v/>
      </c>
      <c r="T2126" s="586"/>
      <c r="U2126" s="587" t="str">
        <f t="shared" si="150"/>
        <v/>
      </c>
      <c r="V2126" s="648"/>
      <c r="W2126" s="746"/>
    </row>
    <row r="2127" spans="2:23" ht="13.5" customHeight="1" x14ac:dyDescent="0.25">
      <c r="B2127" s="401"/>
      <c r="D2127" s="416">
        <f t="shared" si="149"/>
        <v>2118</v>
      </c>
      <c r="E2127" s="534"/>
      <c r="F2127" s="534"/>
      <c r="G2127" s="534"/>
      <c r="H2127" s="479"/>
      <c r="I2127" s="479"/>
      <c r="J2127" s="479"/>
      <c r="K2127" s="474"/>
      <c r="L2127" s="899"/>
      <c r="M2127" s="272"/>
      <c r="N2127" s="826" t="str">
        <f t="shared" si="151"/>
        <v/>
      </c>
      <c r="O2127" s="458"/>
      <c r="P2127" s="534"/>
      <c r="Q2127" s="479"/>
      <c r="R2127" s="584"/>
      <c r="S2127" s="585" t="str">
        <f t="shared" si="141"/>
        <v/>
      </c>
      <c r="T2127" s="586"/>
      <c r="U2127" s="587" t="str">
        <f t="shared" si="150"/>
        <v/>
      </c>
      <c r="V2127" s="648"/>
      <c r="W2127" s="746"/>
    </row>
    <row r="2128" spans="2:23" ht="13.5" customHeight="1" x14ac:dyDescent="0.25">
      <c r="B2128" s="401"/>
      <c r="D2128" s="416">
        <f t="shared" si="149"/>
        <v>2119</v>
      </c>
      <c r="E2128" s="534"/>
      <c r="F2128" s="534"/>
      <c r="G2128" s="534"/>
      <c r="H2128" s="479"/>
      <c r="I2128" s="479"/>
      <c r="J2128" s="479"/>
      <c r="K2128" s="474"/>
      <c r="L2128" s="899"/>
      <c r="M2128" s="272"/>
      <c r="N2128" s="826" t="str">
        <f t="shared" si="151"/>
        <v/>
      </c>
      <c r="O2128" s="458"/>
      <c r="P2128" s="534"/>
      <c r="Q2128" s="479"/>
      <c r="R2128" s="584"/>
      <c r="S2128" s="585" t="str">
        <f t="shared" si="141"/>
        <v/>
      </c>
      <c r="T2128" s="586"/>
      <c r="U2128" s="587" t="str">
        <f t="shared" si="150"/>
        <v/>
      </c>
      <c r="V2128" s="648"/>
      <c r="W2128" s="746"/>
    </row>
    <row r="2129" spans="2:38" ht="13.5" customHeight="1" x14ac:dyDescent="0.25">
      <c r="B2129" s="401"/>
      <c r="D2129" s="416">
        <f t="shared" si="149"/>
        <v>2120</v>
      </c>
      <c r="E2129" s="534"/>
      <c r="F2129" s="534"/>
      <c r="G2129" s="534"/>
      <c r="H2129" s="479"/>
      <c r="I2129" s="479"/>
      <c r="J2129" s="479"/>
      <c r="K2129" s="474"/>
      <c r="L2129" s="899"/>
      <c r="M2129" s="272"/>
      <c r="N2129" s="826" t="str">
        <f t="shared" si="151"/>
        <v/>
      </c>
      <c r="O2129" s="458"/>
      <c r="P2129" s="534"/>
      <c r="Q2129" s="479"/>
      <c r="R2129" s="584"/>
      <c r="S2129" s="585" t="str">
        <f t="shared" si="141"/>
        <v/>
      </c>
      <c r="T2129" s="586"/>
      <c r="U2129" s="587" t="str">
        <f t="shared" si="150"/>
        <v/>
      </c>
      <c r="V2129" s="648"/>
      <c r="W2129" s="746"/>
    </row>
    <row r="2130" spans="2:38" ht="13.5" customHeight="1" x14ac:dyDescent="0.25">
      <c r="B2130" s="401"/>
      <c r="D2130" s="416">
        <f t="shared" si="149"/>
        <v>2121</v>
      </c>
      <c r="E2130" s="534"/>
      <c r="F2130" s="534"/>
      <c r="G2130" s="534"/>
      <c r="H2130" s="479"/>
      <c r="I2130" s="479"/>
      <c r="J2130" s="479"/>
      <c r="K2130" s="474"/>
      <c r="L2130" s="899"/>
      <c r="M2130" s="272"/>
      <c r="N2130" s="826" t="str">
        <f t="shared" si="151"/>
        <v/>
      </c>
      <c r="O2130" s="458"/>
      <c r="P2130" s="534"/>
      <c r="Q2130" s="479"/>
      <c r="R2130" s="584"/>
      <c r="S2130" s="585" t="str">
        <f t="shared" si="141"/>
        <v/>
      </c>
      <c r="T2130" s="586"/>
      <c r="U2130" s="587" t="str">
        <f t="shared" si="150"/>
        <v/>
      </c>
      <c r="V2130" s="648"/>
      <c r="W2130" s="746"/>
    </row>
    <row r="2131" spans="2:38" ht="13.5" customHeight="1" x14ac:dyDescent="0.25">
      <c r="B2131" s="401"/>
      <c r="D2131" s="416">
        <f t="shared" si="149"/>
        <v>2122</v>
      </c>
      <c r="E2131" s="534"/>
      <c r="F2131" s="534"/>
      <c r="G2131" s="534"/>
      <c r="H2131" s="479"/>
      <c r="I2131" s="479"/>
      <c r="J2131" s="479"/>
      <c r="K2131" s="474"/>
      <c r="L2131" s="899"/>
      <c r="M2131" s="272"/>
      <c r="N2131" s="826" t="str">
        <f t="shared" si="151"/>
        <v/>
      </c>
      <c r="O2131" s="458"/>
      <c r="P2131" s="534"/>
      <c r="Q2131" s="479"/>
      <c r="R2131" s="584"/>
      <c r="S2131" s="585" t="str">
        <f t="shared" si="141"/>
        <v/>
      </c>
      <c r="T2131" s="586"/>
      <c r="U2131" s="587" t="str">
        <f t="shared" si="150"/>
        <v/>
      </c>
      <c r="V2131" s="648"/>
      <c r="W2131" s="746"/>
    </row>
    <row r="2132" spans="2:38" ht="13.5" customHeight="1" x14ac:dyDescent="0.25">
      <c r="B2132" s="401"/>
      <c r="D2132" s="416">
        <f t="shared" si="149"/>
        <v>2123</v>
      </c>
      <c r="E2132" s="534"/>
      <c r="F2132" s="534"/>
      <c r="G2132" s="534"/>
      <c r="H2132" s="479"/>
      <c r="I2132" s="479"/>
      <c r="J2132" s="479"/>
      <c r="K2132" s="474"/>
      <c r="L2132" s="899"/>
      <c r="M2132" s="272"/>
      <c r="N2132" s="826" t="str">
        <f t="shared" si="151"/>
        <v/>
      </c>
      <c r="O2132" s="458"/>
      <c r="P2132" s="534"/>
      <c r="Q2132" s="479"/>
      <c r="R2132" s="584"/>
      <c r="S2132" s="585" t="str">
        <f t="shared" si="141"/>
        <v/>
      </c>
      <c r="T2132" s="586"/>
      <c r="U2132" s="587" t="str">
        <f t="shared" si="150"/>
        <v/>
      </c>
      <c r="V2132" s="648"/>
      <c r="W2132" s="746"/>
    </row>
    <row r="2133" spans="2:38" ht="13.5" customHeight="1" x14ac:dyDescent="0.25">
      <c r="B2133" s="401"/>
      <c r="D2133" s="416">
        <f t="shared" si="149"/>
        <v>2124</v>
      </c>
      <c r="E2133" s="534"/>
      <c r="F2133" s="534"/>
      <c r="G2133" s="534"/>
      <c r="H2133" s="479"/>
      <c r="I2133" s="479"/>
      <c r="J2133" s="479"/>
      <c r="K2133" s="474"/>
      <c r="L2133" s="899"/>
      <c r="M2133" s="272"/>
      <c r="N2133" s="826" t="str">
        <f t="shared" si="151"/>
        <v/>
      </c>
      <c r="O2133" s="458"/>
      <c r="P2133" s="534"/>
      <c r="Q2133" s="479"/>
      <c r="R2133" s="584"/>
      <c r="S2133" s="585" t="str">
        <f t="shared" si="141"/>
        <v/>
      </c>
      <c r="T2133" s="586"/>
      <c r="U2133" s="587" t="str">
        <f t="shared" si="150"/>
        <v/>
      </c>
      <c r="V2133" s="648"/>
      <c r="W2133" s="746"/>
    </row>
    <row r="2134" spans="2:38" ht="13.5" customHeight="1" x14ac:dyDescent="0.25">
      <c r="B2134" s="401"/>
      <c r="D2134" s="416">
        <f t="shared" si="149"/>
        <v>2125</v>
      </c>
      <c r="E2134" s="534"/>
      <c r="F2134" s="534"/>
      <c r="G2134" s="534"/>
      <c r="H2134" s="479"/>
      <c r="I2134" s="479"/>
      <c r="J2134" s="479"/>
      <c r="K2134" s="474"/>
      <c r="L2134" s="899"/>
      <c r="M2134" s="272"/>
      <c r="N2134" s="826" t="str">
        <f t="shared" si="151"/>
        <v/>
      </c>
      <c r="O2134" s="458"/>
      <c r="P2134" s="534"/>
      <c r="Q2134" s="479"/>
      <c r="R2134" s="584"/>
      <c r="S2134" s="585" t="str">
        <f t="shared" si="141"/>
        <v/>
      </c>
      <c r="T2134" s="586"/>
      <c r="U2134" s="587" t="str">
        <f t="shared" si="150"/>
        <v/>
      </c>
      <c r="V2134" s="648"/>
      <c r="W2134" s="746"/>
    </row>
    <row r="2135" spans="2:38" ht="13.5" customHeight="1" x14ac:dyDescent="0.25">
      <c r="B2135" s="401"/>
      <c r="D2135" s="416">
        <f t="shared" si="149"/>
        <v>2126</v>
      </c>
      <c r="E2135" s="534"/>
      <c r="F2135" s="534"/>
      <c r="G2135" s="534"/>
      <c r="H2135" s="479"/>
      <c r="I2135" s="479"/>
      <c r="J2135" s="479"/>
      <c r="K2135" s="474"/>
      <c r="L2135" s="899"/>
      <c r="M2135" s="272"/>
      <c r="N2135" s="826" t="str">
        <f t="shared" si="151"/>
        <v/>
      </c>
      <c r="O2135" s="458"/>
      <c r="P2135" s="534"/>
      <c r="Q2135" s="479"/>
      <c r="R2135" s="584"/>
      <c r="S2135" s="585" t="str">
        <f t="shared" si="141"/>
        <v/>
      </c>
      <c r="T2135" s="586"/>
      <c r="U2135" s="587" t="str">
        <f t="shared" si="150"/>
        <v/>
      </c>
      <c r="V2135" s="648"/>
      <c r="W2135" s="746"/>
    </row>
    <row r="2136" spans="2:38" ht="13.5" customHeight="1" x14ac:dyDescent="0.25">
      <c r="B2136" s="401"/>
      <c r="D2136" s="416">
        <f t="shared" si="149"/>
        <v>2127</v>
      </c>
      <c r="E2136" s="534"/>
      <c r="F2136" s="534"/>
      <c r="G2136" s="534"/>
      <c r="H2136" s="479"/>
      <c r="I2136" s="479"/>
      <c r="J2136" s="479"/>
      <c r="K2136" s="474"/>
      <c r="L2136" s="899"/>
      <c r="M2136" s="272"/>
      <c r="N2136" s="826" t="str">
        <f t="shared" si="151"/>
        <v/>
      </c>
      <c r="O2136" s="458"/>
      <c r="P2136" s="534"/>
      <c r="Q2136" s="479"/>
      <c r="R2136" s="584"/>
      <c r="S2136" s="585" t="str">
        <f t="shared" si="141"/>
        <v/>
      </c>
      <c r="T2136" s="586"/>
      <c r="U2136" s="587" t="str">
        <f t="shared" si="150"/>
        <v/>
      </c>
      <c r="V2136" s="648"/>
      <c r="W2136" s="746"/>
    </row>
    <row r="2137" spans="2:38" ht="13.5" customHeight="1" x14ac:dyDescent="0.25">
      <c r="B2137" s="401"/>
      <c r="D2137" s="416">
        <f t="shared" si="149"/>
        <v>2128</v>
      </c>
      <c r="E2137" s="534"/>
      <c r="F2137" s="534"/>
      <c r="G2137" s="534"/>
      <c r="H2137" s="479"/>
      <c r="I2137" s="479"/>
      <c r="J2137" s="479"/>
      <c r="K2137" s="474"/>
      <c r="L2137" s="899"/>
      <c r="M2137" s="272"/>
      <c r="N2137" s="826" t="str">
        <f t="shared" si="151"/>
        <v/>
      </c>
      <c r="O2137" s="458"/>
      <c r="P2137" s="534"/>
      <c r="Q2137" s="479"/>
      <c r="R2137" s="584"/>
      <c r="S2137" s="585" t="str">
        <f t="shared" si="141"/>
        <v/>
      </c>
      <c r="T2137" s="586"/>
      <c r="U2137" s="587" t="str">
        <f t="shared" si="150"/>
        <v/>
      </c>
      <c r="V2137" s="648"/>
      <c r="W2137" s="746"/>
    </row>
    <row r="2138" spans="2:38" ht="13.5" customHeight="1" x14ac:dyDescent="0.25">
      <c r="B2138" s="401"/>
      <c r="D2138" s="416">
        <f t="shared" si="149"/>
        <v>2129</v>
      </c>
      <c r="E2138" s="534"/>
      <c r="F2138" s="534"/>
      <c r="G2138" s="534"/>
      <c r="H2138" s="479"/>
      <c r="I2138" s="479"/>
      <c r="J2138" s="479"/>
      <c r="K2138" s="474"/>
      <c r="L2138" s="899"/>
      <c r="M2138" s="272"/>
      <c r="N2138" s="826" t="str">
        <f t="shared" si="151"/>
        <v/>
      </c>
      <c r="O2138" s="458"/>
      <c r="P2138" s="534"/>
      <c r="Q2138" s="479"/>
      <c r="R2138" s="584"/>
      <c r="S2138" s="585" t="str">
        <f t="shared" si="141"/>
        <v/>
      </c>
      <c r="T2138" s="586"/>
      <c r="U2138" s="587" t="str">
        <f t="shared" si="150"/>
        <v/>
      </c>
      <c r="V2138" s="648"/>
      <c r="W2138" s="746"/>
    </row>
    <row r="2139" spans="2:38" ht="13.5" customHeight="1" x14ac:dyDescent="0.25">
      <c r="B2139" s="401"/>
      <c r="D2139" s="416">
        <f t="shared" si="149"/>
        <v>2130</v>
      </c>
      <c r="E2139" s="534"/>
      <c r="F2139" s="534"/>
      <c r="G2139" s="534"/>
      <c r="H2139" s="479"/>
      <c r="I2139" s="479"/>
      <c r="J2139" s="479"/>
      <c r="K2139" s="474"/>
      <c r="L2139" s="899"/>
      <c r="M2139" s="272"/>
      <c r="N2139" s="826" t="str">
        <f t="shared" si="151"/>
        <v/>
      </c>
      <c r="O2139" s="458"/>
      <c r="P2139" s="534"/>
      <c r="Q2139" s="479"/>
      <c r="R2139" s="584"/>
      <c r="S2139" s="585" t="str">
        <f t="shared" si="141"/>
        <v/>
      </c>
      <c r="T2139" s="586"/>
      <c r="U2139" s="587" t="str">
        <f t="shared" si="150"/>
        <v/>
      </c>
      <c r="V2139" s="648"/>
      <c r="W2139" s="746"/>
    </row>
    <row r="2140" spans="2:38" ht="13.5" customHeight="1" x14ac:dyDescent="0.25">
      <c r="B2140" s="401"/>
      <c r="D2140" s="416">
        <f t="shared" si="149"/>
        <v>2131</v>
      </c>
      <c r="E2140" s="534"/>
      <c r="F2140" s="534"/>
      <c r="G2140" s="534"/>
      <c r="H2140" s="479"/>
      <c r="I2140" s="479"/>
      <c r="J2140" s="479"/>
      <c r="K2140" s="474"/>
      <c r="L2140" s="899"/>
      <c r="M2140" s="272"/>
      <c r="N2140" s="826" t="str">
        <f t="shared" si="151"/>
        <v/>
      </c>
      <c r="O2140" s="458"/>
      <c r="P2140" s="534"/>
      <c r="Q2140" s="479"/>
      <c r="R2140" s="584"/>
      <c r="S2140" s="585" t="str">
        <f t="shared" ref="S2140:S2319" si="152">IF(OR(M2140="",K2140=""),"",J2140*K2140/1000000*Q2140*R2140)</f>
        <v/>
      </c>
      <c r="T2140" s="586"/>
      <c r="U2140" s="587" t="str">
        <f t="shared" ref="U2140:U2174" si="153">IF(T2140="",S2140,T2140)</f>
        <v/>
      </c>
      <c r="V2140" s="648"/>
      <c r="W2140" s="746"/>
      <c r="AL2140" s="562"/>
    </row>
    <row r="2141" spans="2:38" ht="13.5" customHeight="1" x14ac:dyDescent="0.25">
      <c r="B2141" s="401"/>
      <c r="D2141" s="416">
        <f t="shared" ref="D2141:D2169" si="154">D2140+1</f>
        <v>2132</v>
      </c>
      <c r="E2141" s="534"/>
      <c r="F2141" s="534"/>
      <c r="G2141" s="534"/>
      <c r="H2141" s="479"/>
      <c r="I2141" s="479"/>
      <c r="J2141" s="479"/>
      <c r="K2141" s="474"/>
      <c r="L2141" s="899"/>
      <c r="M2141" s="272"/>
      <c r="N2141" s="826" t="str">
        <f t="shared" si="151"/>
        <v/>
      </c>
      <c r="O2141" s="458"/>
      <c r="P2141" s="534"/>
      <c r="Q2141" s="479"/>
      <c r="R2141" s="584"/>
      <c r="S2141" s="585" t="str">
        <f t="shared" si="152"/>
        <v/>
      </c>
      <c r="T2141" s="586"/>
      <c r="U2141" s="587" t="str">
        <f t="shared" si="153"/>
        <v/>
      </c>
      <c r="V2141" s="648"/>
      <c r="W2141" s="746"/>
    </row>
    <row r="2142" spans="2:38" ht="13.5" customHeight="1" x14ac:dyDescent="0.25">
      <c r="B2142" s="401"/>
      <c r="D2142" s="416">
        <f t="shared" si="154"/>
        <v>2133</v>
      </c>
      <c r="E2142" s="534"/>
      <c r="F2142" s="534"/>
      <c r="G2142" s="534"/>
      <c r="H2142" s="479"/>
      <c r="I2142" s="479"/>
      <c r="J2142" s="479"/>
      <c r="K2142" s="474"/>
      <c r="L2142" s="899"/>
      <c r="M2142" s="272"/>
      <c r="N2142" s="826" t="str">
        <f t="shared" si="151"/>
        <v/>
      </c>
      <c r="O2142" s="458"/>
      <c r="P2142" s="534"/>
      <c r="Q2142" s="479"/>
      <c r="R2142" s="584"/>
      <c r="S2142" s="585" t="str">
        <f t="shared" si="152"/>
        <v/>
      </c>
      <c r="T2142" s="586"/>
      <c r="U2142" s="587" t="str">
        <f t="shared" si="153"/>
        <v/>
      </c>
      <c r="V2142" s="648"/>
      <c r="W2142" s="746"/>
    </row>
    <row r="2143" spans="2:38" ht="13.5" customHeight="1" x14ac:dyDescent="0.25">
      <c r="B2143" s="401"/>
      <c r="D2143" s="416">
        <f t="shared" si="154"/>
        <v>2134</v>
      </c>
      <c r="E2143" s="534"/>
      <c r="F2143" s="534"/>
      <c r="G2143" s="534"/>
      <c r="H2143" s="479"/>
      <c r="I2143" s="479"/>
      <c r="J2143" s="479"/>
      <c r="K2143" s="474"/>
      <c r="L2143" s="899"/>
      <c r="M2143" s="272"/>
      <c r="N2143" s="826" t="str">
        <f t="shared" si="151"/>
        <v/>
      </c>
      <c r="O2143" s="458"/>
      <c r="P2143" s="534"/>
      <c r="Q2143" s="479"/>
      <c r="R2143" s="584"/>
      <c r="S2143" s="585" t="str">
        <f t="shared" si="152"/>
        <v/>
      </c>
      <c r="T2143" s="586"/>
      <c r="U2143" s="587" t="str">
        <f t="shared" si="153"/>
        <v/>
      </c>
      <c r="V2143" s="648"/>
      <c r="W2143" s="746"/>
    </row>
    <row r="2144" spans="2:38" ht="13.5" customHeight="1" x14ac:dyDescent="0.25">
      <c r="B2144" s="401"/>
      <c r="D2144" s="416">
        <f t="shared" si="154"/>
        <v>2135</v>
      </c>
      <c r="E2144" s="534"/>
      <c r="F2144" s="534"/>
      <c r="G2144" s="534"/>
      <c r="H2144" s="479"/>
      <c r="I2144" s="479"/>
      <c r="J2144" s="479"/>
      <c r="K2144" s="474"/>
      <c r="L2144" s="899"/>
      <c r="M2144" s="272"/>
      <c r="N2144" s="826" t="str">
        <f t="shared" si="151"/>
        <v/>
      </c>
      <c r="O2144" s="458"/>
      <c r="P2144" s="534"/>
      <c r="Q2144" s="479"/>
      <c r="R2144" s="584"/>
      <c r="S2144" s="585" t="str">
        <f t="shared" si="152"/>
        <v/>
      </c>
      <c r="T2144" s="586"/>
      <c r="U2144" s="587" t="str">
        <f t="shared" si="153"/>
        <v/>
      </c>
      <c r="V2144" s="648"/>
      <c r="W2144" s="746"/>
    </row>
    <row r="2145" spans="2:23" ht="13.5" customHeight="1" x14ac:dyDescent="0.25">
      <c r="B2145" s="401"/>
      <c r="D2145" s="416">
        <f t="shared" si="154"/>
        <v>2136</v>
      </c>
      <c r="E2145" s="534"/>
      <c r="F2145" s="534"/>
      <c r="G2145" s="534"/>
      <c r="H2145" s="479"/>
      <c r="I2145" s="479"/>
      <c r="J2145" s="479"/>
      <c r="K2145" s="474"/>
      <c r="L2145" s="899"/>
      <c r="M2145" s="272"/>
      <c r="N2145" s="826" t="str">
        <f t="shared" si="151"/>
        <v/>
      </c>
      <c r="O2145" s="458"/>
      <c r="P2145" s="534"/>
      <c r="Q2145" s="479"/>
      <c r="R2145" s="584"/>
      <c r="S2145" s="585" t="str">
        <f t="shared" si="152"/>
        <v/>
      </c>
      <c r="T2145" s="586"/>
      <c r="U2145" s="587" t="str">
        <f t="shared" si="153"/>
        <v/>
      </c>
      <c r="V2145" s="648"/>
      <c r="W2145" s="746"/>
    </row>
    <row r="2146" spans="2:23" ht="13.5" customHeight="1" x14ac:dyDescent="0.25">
      <c r="B2146" s="401"/>
      <c r="D2146" s="416">
        <f t="shared" si="154"/>
        <v>2137</v>
      </c>
      <c r="E2146" s="534"/>
      <c r="F2146" s="534"/>
      <c r="G2146" s="534"/>
      <c r="H2146" s="479"/>
      <c r="I2146" s="479"/>
      <c r="J2146" s="479"/>
      <c r="K2146" s="474"/>
      <c r="L2146" s="899"/>
      <c r="M2146" s="272"/>
      <c r="N2146" s="826" t="str">
        <f t="shared" si="151"/>
        <v/>
      </c>
      <c r="O2146" s="458"/>
      <c r="P2146" s="534"/>
      <c r="Q2146" s="479"/>
      <c r="R2146" s="584"/>
      <c r="S2146" s="585" t="str">
        <f t="shared" si="152"/>
        <v/>
      </c>
      <c r="T2146" s="586"/>
      <c r="U2146" s="587" t="str">
        <f t="shared" si="153"/>
        <v/>
      </c>
      <c r="V2146" s="648"/>
      <c r="W2146" s="746"/>
    </row>
    <row r="2147" spans="2:23" ht="13.5" customHeight="1" x14ac:dyDescent="0.25">
      <c r="B2147" s="401"/>
      <c r="D2147" s="416">
        <f t="shared" si="154"/>
        <v>2138</v>
      </c>
      <c r="E2147" s="534"/>
      <c r="F2147" s="534"/>
      <c r="G2147" s="534"/>
      <c r="H2147" s="479"/>
      <c r="I2147" s="479"/>
      <c r="J2147" s="479"/>
      <c r="K2147" s="474"/>
      <c r="L2147" s="899"/>
      <c r="M2147" s="272"/>
      <c r="N2147" s="826" t="str">
        <f t="shared" si="151"/>
        <v/>
      </c>
      <c r="O2147" s="458"/>
      <c r="P2147" s="534"/>
      <c r="Q2147" s="479"/>
      <c r="R2147" s="584"/>
      <c r="S2147" s="585" t="str">
        <f t="shared" si="152"/>
        <v/>
      </c>
      <c r="T2147" s="586"/>
      <c r="U2147" s="587" t="str">
        <f t="shared" si="153"/>
        <v/>
      </c>
      <c r="V2147" s="648"/>
      <c r="W2147" s="746"/>
    </row>
    <row r="2148" spans="2:23" ht="13.5" customHeight="1" x14ac:dyDescent="0.25">
      <c r="B2148" s="401"/>
      <c r="D2148" s="416">
        <f t="shared" si="154"/>
        <v>2139</v>
      </c>
      <c r="E2148" s="534"/>
      <c r="F2148" s="534"/>
      <c r="G2148" s="534"/>
      <c r="H2148" s="479"/>
      <c r="I2148" s="479"/>
      <c r="J2148" s="479"/>
      <c r="K2148" s="474"/>
      <c r="L2148" s="899"/>
      <c r="M2148" s="272"/>
      <c r="N2148" s="826" t="str">
        <f t="shared" si="151"/>
        <v/>
      </c>
      <c r="O2148" s="458"/>
      <c r="P2148" s="534"/>
      <c r="Q2148" s="479"/>
      <c r="R2148" s="584"/>
      <c r="S2148" s="585" t="str">
        <f t="shared" si="152"/>
        <v/>
      </c>
      <c r="T2148" s="586"/>
      <c r="U2148" s="587" t="str">
        <f t="shared" si="153"/>
        <v/>
      </c>
      <c r="V2148" s="648"/>
      <c r="W2148" s="746"/>
    </row>
    <row r="2149" spans="2:23" ht="13.5" customHeight="1" x14ac:dyDescent="0.25">
      <c r="B2149" s="401"/>
      <c r="D2149" s="416">
        <f t="shared" si="154"/>
        <v>2140</v>
      </c>
      <c r="E2149" s="534"/>
      <c r="F2149" s="534"/>
      <c r="G2149" s="534"/>
      <c r="H2149" s="479"/>
      <c r="I2149" s="479"/>
      <c r="J2149" s="479"/>
      <c r="K2149" s="474"/>
      <c r="L2149" s="899"/>
      <c r="M2149" s="272"/>
      <c r="N2149" s="826" t="str">
        <f t="shared" si="151"/>
        <v/>
      </c>
      <c r="O2149" s="458"/>
      <c r="P2149" s="534"/>
      <c r="Q2149" s="479"/>
      <c r="R2149" s="584"/>
      <c r="S2149" s="585" t="str">
        <f t="shared" si="152"/>
        <v/>
      </c>
      <c r="T2149" s="586"/>
      <c r="U2149" s="587" t="str">
        <f t="shared" si="153"/>
        <v/>
      </c>
      <c r="V2149" s="648"/>
      <c r="W2149" s="746"/>
    </row>
    <row r="2150" spans="2:23" ht="13.5" customHeight="1" x14ac:dyDescent="0.25">
      <c r="B2150" s="401"/>
      <c r="D2150" s="416">
        <f t="shared" si="154"/>
        <v>2141</v>
      </c>
      <c r="E2150" s="534"/>
      <c r="F2150" s="534"/>
      <c r="G2150" s="534"/>
      <c r="H2150" s="479"/>
      <c r="I2150" s="479"/>
      <c r="J2150" s="479"/>
      <c r="K2150" s="474"/>
      <c r="L2150" s="899"/>
      <c r="M2150" s="272"/>
      <c r="N2150" s="826" t="str">
        <f t="shared" si="151"/>
        <v/>
      </c>
      <c r="O2150" s="458"/>
      <c r="P2150" s="903"/>
      <c r="Q2150" s="479"/>
      <c r="R2150" s="584"/>
      <c r="S2150" s="585" t="str">
        <f t="shared" si="152"/>
        <v/>
      </c>
      <c r="T2150" s="586"/>
      <c r="U2150" s="587" t="str">
        <f t="shared" si="153"/>
        <v/>
      </c>
      <c r="V2150" s="648"/>
      <c r="W2150" s="746"/>
    </row>
    <row r="2151" spans="2:23" ht="13.5" customHeight="1" x14ac:dyDescent="0.25">
      <c r="B2151" s="401"/>
      <c r="D2151" s="416">
        <f t="shared" si="154"/>
        <v>2142</v>
      </c>
      <c r="E2151" s="534"/>
      <c r="F2151" s="534"/>
      <c r="G2151" s="534"/>
      <c r="H2151" s="479"/>
      <c r="I2151" s="479"/>
      <c r="J2151" s="479"/>
      <c r="K2151" s="474"/>
      <c r="L2151" s="899"/>
      <c r="M2151" s="272"/>
      <c r="N2151" s="826" t="str">
        <f t="shared" si="151"/>
        <v/>
      </c>
      <c r="O2151" s="458"/>
      <c r="P2151" s="534"/>
      <c r="Q2151" s="479"/>
      <c r="R2151" s="584"/>
      <c r="S2151" s="585" t="str">
        <f t="shared" si="152"/>
        <v/>
      </c>
      <c r="T2151" s="586"/>
      <c r="U2151" s="587" t="str">
        <f t="shared" si="153"/>
        <v/>
      </c>
      <c r="V2151" s="648"/>
      <c r="W2151" s="746"/>
    </row>
    <row r="2152" spans="2:23" ht="13.5" customHeight="1" x14ac:dyDescent="0.25">
      <c r="B2152" s="401"/>
      <c r="D2152" s="416">
        <f t="shared" si="154"/>
        <v>2143</v>
      </c>
      <c r="E2152" s="534"/>
      <c r="F2152" s="534"/>
      <c r="G2152" s="534"/>
      <c r="H2152" s="479"/>
      <c r="I2152" s="479"/>
      <c r="J2152" s="479"/>
      <c r="K2152" s="474"/>
      <c r="L2152" s="899"/>
      <c r="M2152" s="272"/>
      <c r="N2152" s="826" t="str">
        <f t="shared" si="151"/>
        <v/>
      </c>
      <c r="O2152" s="458"/>
      <c r="P2152" s="534"/>
      <c r="Q2152" s="479"/>
      <c r="R2152" s="584"/>
      <c r="S2152" s="585" t="str">
        <f t="shared" si="152"/>
        <v/>
      </c>
      <c r="T2152" s="586"/>
      <c r="U2152" s="587" t="str">
        <f t="shared" si="153"/>
        <v/>
      </c>
      <c r="V2152" s="648"/>
      <c r="W2152" s="746"/>
    </row>
    <row r="2153" spans="2:23" ht="13.5" customHeight="1" x14ac:dyDescent="0.25">
      <c r="B2153" s="401"/>
      <c r="D2153" s="416">
        <f t="shared" si="154"/>
        <v>2144</v>
      </c>
      <c r="E2153" s="534"/>
      <c r="F2153" s="534"/>
      <c r="G2153" s="534"/>
      <c r="H2153" s="479"/>
      <c r="I2153" s="479"/>
      <c r="J2153" s="479"/>
      <c r="K2153" s="474"/>
      <c r="L2153" s="899"/>
      <c r="M2153" s="272"/>
      <c r="N2153" s="826" t="str">
        <f t="shared" si="151"/>
        <v/>
      </c>
      <c r="O2153" s="458"/>
      <c r="P2153" s="534"/>
      <c r="Q2153" s="479"/>
      <c r="R2153" s="584"/>
      <c r="S2153" s="585" t="str">
        <f t="shared" si="152"/>
        <v/>
      </c>
      <c r="T2153" s="586"/>
      <c r="U2153" s="587" t="str">
        <f t="shared" si="153"/>
        <v/>
      </c>
      <c r="V2153" s="648"/>
      <c r="W2153" s="746"/>
    </row>
    <row r="2154" spans="2:23" ht="13.5" customHeight="1" x14ac:dyDescent="0.25">
      <c r="B2154" s="401"/>
      <c r="D2154" s="416">
        <f t="shared" si="154"/>
        <v>2145</v>
      </c>
      <c r="E2154" s="534"/>
      <c r="F2154" s="534"/>
      <c r="G2154" s="534"/>
      <c r="H2154" s="479"/>
      <c r="I2154" s="479"/>
      <c r="J2154" s="479"/>
      <c r="K2154" s="474"/>
      <c r="L2154" s="899"/>
      <c r="M2154" s="272"/>
      <c r="N2154" s="826" t="str">
        <f t="shared" si="151"/>
        <v/>
      </c>
      <c r="O2154" s="458"/>
      <c r="P2154" s="534"/>
      <c r="Q2154" s="479"/>
      <c r="R2154" s="584"/>
      <c r="S2154" s="585" t="str">
        <f t="shared" si="152"/>
        <v/>
      </c>
      <c r="T2154" s="586"/>
      <c r="U2154" s="587" t="str">
        <f t="shared" si="153"/>
        <v/>
      </c>
      <c r="V2154" s="648"/>
      <c r="W2154" s="746"/>
    </row>
    <row r="2155" spans="2:23" ht="13.5" customHeight="1" x14ac:dyDescent="0.25">
      <c r="B2155" s="401"/>
      <c r="D2155" s="416">
        <f t="shared" si="154"/>
        <v>2146</v>
      </c>
      <c r="E2155" s="534"/>
      <c r="F2155" s="534"/>
      <c r="G2155" s="534"/>
      <c r="H2155" s="479"/>
      <c r="I2155" s="479"/>
      <c r="J2155" s="479"/>
      <c r="K2155" s="474"/>
      <c r="L2155" s="899"/>
      <c r="M2155" s="272"/>
      <c r="N2155" s="826" t="str">
        <f t="shared" si="151"/>
        <v/>
      </c>
      <c r="O2155" s="458"/>
      <c r="P2155" s="534"/>
      <c r="Q2155" s="479"/>
      <c r="R2155" s="584"/>
      <c r="S2155" s="585" t="str">
        <f t="shared" si="152"/>
        <v/>
      </c>
      <c r="T2155" s="586"/>
      <c r="U2155" s="587" t="str">
        <f t="shared" si="153"/>
        <v/>
      </c>
      <c r="V2155" s="648"/>
      <c r="W2155" s="746"/>
    </row>
    <row r="2156" spans="2:23" ht="13.5" customHeight="1" x14ac:dyDescent="0.25">
      <c r="B2156" s="401"/>
      <c r="D2156" s="416">
        <f t="shared" si="154"/>
        <v>2147</v>
      </c>
      <c r="E2156" s="534"/>
      <c r="F2156" s="534"/>
      <c r="G2156" s="534"/>
      <c r="H2156" s="479"/>
      <c r="I2156" s="479"/>
      <c r="J2156" s="479"/>
      <c r="K2156" s="474"/>
      <c r="L2156" s="899"/>
      <c r="M2156" s="272"/>
      <c r="N2156" s="826" t="str">
        <f t="shared" si="151"/>
        <v/>
      </c>
      <c r="O2156" s="458"/>
      <c r="P2156" s="534"/>
      <c r="Q2156" s="479"/>
      <c r="R2156" s="584"/>
      <c r="S2156" s="585" t="str">
        <f t="shared" si="152"/>
        <v/>
      </c>
      <c r="T2156" s="586"/>
      <c r="U2156" s="587" t="str">
        <f t="shared" si="153"/>
        <v/>
      </c>
      <c r="V2156" s="648"/>
      <c r="W2156" s="746"/>
    </row>
    <row r="2157" spans="2:23" ht="13.5" customHeight="1" x14ac:dyDescent="0.25">
      <c r="B2157" s="401"/>
      <c r="D2157" s="416">
        <f t="shared" si="154"/>
        <v>2148</v>
      </c>
      <c r="E2157" s="534"/>
      <c r="F2157" s="534"/>
      <c r="G2157" s="534"/>
      <c r="H2157" s="479"/>
      <c r="I2157" s="479"/>
      <c r="J2157" s="479"/>
      <c r="K2157" s="474"/>
      <c r="L2157" s="899"/>
      <c r="M2157" s="272"/>
      <c r="N2157" s="826" t="str">
        <f t="shared" si="151"/>
        <v/>
      </c>
      <c r="O2157" s="458"/>
      <c r="P2157" s="534"/>
      <c r="Q2157" s="479"/>
      <c r="R2157" s="584"/>
      <c r="S2157" s="585" t="str">
        <f t="shared" si="152"/>
        <v/>
      </c>
      <c r="T2157" s="586"/>
      <c r="U2157" s="587" t="str">
        <f t="shared" si="153"/>
        <v/>
      </c>
      <c r="V2157" s="648"/>
      <c r="W2157" s="746"/>
    </row>
    <row r="2158" spans="2:23" ht="13.5" customHeight="1" x14ac:dyDescent="0.25">
      <c r="B2158" s="401"/>
      <c r="D2158" s="416">
        <f t="shared" si="154"/>
        <v>2149</v>
      </c>
      <c r="E2158" s="534"/>
      <c r="F2158" s="534"/>
      <c r="G2158" s="534"/>
      <c r="H2158" s="479"/>
      <c r="I2158" s="479"/>
      <c r="J2158" s="479"/>
      <c r="K2158" s="474"/>
      <c r="L2158" s="899"/>
      <c r="M2158" s="272"/>
      <c r="N2158" s="826" t="str">
        <f t="shared" si="151"/>
        <v/>
      </c>
      <c r="O2158" s="458"/>
      <c r="P2158" s="534"/>
      <c r="Q2158" s="479"/>
      <c r="R2158" s="584"/>
      <c r="S2158" s="585" t="str">
        <f t="shared" si="152"/>
        <v/>
      </c>
      <c r="T2158" s="586"/>
      <c r="U2158" s="587" t="str">
        <f t="shared" si="153"/>
        <v/>
      </c>
      <c r="V2158" s="648"/>
      <c r="W2158" s="746"/>
    </row>
    <row r="2159" spans="2:23" ht="13.5" customHeight="1" x14ac:dyDescent="0.25">
      <c r="B2159" s="401"/>
      <c r="D2159" s="416">
        <f t="shared" si="154"/>
        <v>2150</v>
      </c>
      <c r="E2159" s="534"/>
      <c r="F2159" s="534"/>
      <c r="G2159" s="534"/>
      <c r="H2159" s="479"/>
      <c r="I2159" s="479"/>
      <c r="J2159" s="479"/>
      <c r="K2159" s="474"/>
      <c r="L2159" s="899"/>
      <c r="M2159" s="272"/>
      <c r="N2159" s="826" t="str">
        <f t="shared" si="151"/>
        <v/>
      </c>
      <c r="O2159" s="458"/>
      <c r="P2159" s="534"/>
      <c r="Q2159" s="479"/>
      <c r="R2159" s="584"/>
      <c r="S2159" s="585" t="str">
        <f t="shared" si="152"/>
        <v/>
      </c>
      <c r="T2159" s="586"/>
      <c r="U2159" s="587" t="str">
        <f t="shared" si="153"/>
        <v/>
      </c>
      <c r="V2159" s="648"/>
      <c r="W2159" s="746"/>
    </row>
    <row r="2160" spans="2:23" ht="13.5" customHeight="1" x14ac:dyDescent="0.25">
      <c r="B2160" s="401"/>
      <c r="D2160" s="416">
        <f t="shared" si="154"/>
        <v>2151</v>
      </c>
      <c r="E2160" s="534"/>
      <c r="F2160" s="534"/>
      <c r="G2160" s="534"/>
      <c r="H2160" s="479"/>
      <c r="I2160" s="479"/>
      <c r="J2160" s="479"/>
      <c r="K2160" s="474"/>
      <c r="L2160" s="899"/>
      <c r="M2160" s="272"/>
      <c r="N2160" s="826" t="str">
        <f t="shared" si="151"/>
        <v/>
      </c>
      <c r="O2160" s="458"/>
      <c r="P2160" s="534"/>
      <c r="Q2160" s="479"/>
      <c r="R2160" s="584"/>
      <c r="S2160" s="585" t="str">
        <f t="shared" si="152"/>
        <v/>
      </c>
      <c r="T2160" s="586"/>
      <c r="U2160" s="587" t="str">
        <f t="shared" si="153"/>
        <v/>
      </c>
      <c r="V2160" s="648"/>
      <c r="W2160" s="746"/>
    </row>
    <row r="2161" spans="2:38" ht="13.5" customHeight="1" x14ac:dyDescent="0.25">
      <c r="B2161" s="401"/>
      <c r="D2161" s="416">
        <f t="shared" si="154"/>
        <v>2152</v>
      </c>
      <c r="E2161" s="534"/>
      <c r="F2161" s="534"/>
      <c r="G2161" s="534"/>
      <c r="H2161" s="479"/>
      <c r="I2161" s="479"/>
      <c r="J2161" s="479"/>
      <c r="K2161" s="474"/>
      <c r="L2161" s="899"/>
      <c r="M2161" s="272"/>
      <c r="N2161" s="826" t="str">
        <f t="shared" si="151"/>
        <v/>
      </c>
      <c r="O2161" s="458"/>
      <c r="P2161" s="534"/>
      <c r="Q2161" s="479"/>
      <c r="R2161" s="584"/>
      <c r="S2161" s="585" t="str">
        <f t="shared" si="152"/>
        <v/>
      </c>
      <c r="T2161" s="586"/>
      <c r="U2161" s="587" t="str">
        <f t="shared" si="153"/>
        <v/>
      </c>
      <c r="V2161" s="648"/>
      <c r="W2161" s="746"/>
    </row>
    <row r="2162" spans="2:38" ht="13.5" customHeight="1" x14ac:dyDescent="0.25">
      <c r="B2162" s="401"/>
      <c r="D2162" s="416">
        <f t="shared" si="154"/>
        <v>2153</v>
      </c>
      <c r="E2162" s="534"/>
      <c r="F2162" s="534"/>
      <c r="G2162" s="534"/>
      <c r="H2162" s="479"/>
      <c r="I2162" s="479"/>
      <c r="J2162" s="479"/>
      <c r="K2162" s="474"/>
      <c r="L2162" s="899"/>
      <c r="M2162" s="272"/>
      <c r="N2162" s="826" t="str">
        <f t="shared" si="151"/>
        <v/>
      </c>
      <c r="O2162" s="458"/>
      <c r="P2162" s="534"/>
      <c r="Q2162" s="479"/>
      <c r="R2162" s="584"/>
      <c r="S2162" s="585" t="str">
        <f t="shared" si="152"/>
        <v/>
      </c>
      <c r="T2162" s="586"/>
      <c r="U2162" s="587" t="str">
        <f t="shared" si="153"/>
        <v/>
      </c>
      <c r="V2162" s="648"/>
      <c r="W2162" s="746"/>
    </row>
    <row r="2163" spans="2:38" ht="13.5" customHeight="1" x14ac:dyDescent="0.25">
      <c r="B2163" s="401"/>
      <c r="D2163" s="416">
        <f t="shared" si="154"/>
        <v>2154</v>
      </c>
      <c r="E2163" s="534"/>
      <c r="F2163" s="534"/>
      <c r="G2163" s="534"/>
      <c r="H2163" s="479"/>
      <c r="I2163" s="479"/>
      <c r="J2163" s="479"/>
      <c r="K2163" s="474"/>
      <c r="L2163" s="899"/>
      <c r="M2163" s="272"/>
      <c r="N2163" s="826" t="str">
        <f t="shared" si="151"/>
        <v/>
      </c>
      <c r="O2163" s="458"/>
      <c r="P2163" s="534"/>
      <c r="Q2163" s="479"/>
      <c r="R2163" s="584"/>
      <c r="S2163" s="585" t="str">
        <f t="shared" si="152"/>
        <v/>
      </c>
      <c r="T2163" s="586"/>
      <c r="U2163" s="587" t="str">
        <f t="shared" si="153"/>
        <v/>
      </c>
      <c r="V2163" s="648"/>
      <c r="W2163" s="746"/>
    </row>
    <row r="2164" spans="2:38" ht="13.5" customHeight="1" x14ac:dyDescent="0.25">
      <c r="B2164" s="401"/>
      <c r="D2164" s="416">
        <f t="shared" si="154"/>
        <v>2155</v>
      </c>
      <c r="E2164" s="534"/>
      <c r="F2164" s="534"/>
      <c r="G2164" s="534"/>
      <c r="H2164" s="479"/>
      <c r="I2164" s="479"/>
      <c r="J2164" s="479"/>
      <c r="K2164" s="474"/>
      <c r="L2164" s="899"/>
      <c r="M2164" s="272"/>
      <c r="N2164" s="826" t="str">
        <f t="shared" si="151"/>
        <v/>
      </c>
      <c r="O2164" s="458"/>
      <c r="P2164" s="534"/>
      <c r="Q2164" s="479"/>
      <c r="R2164" s="584"/>
      <c r="S2164" s="585" t="str">
        <f t="shared" si="152"/>
        <v/>
      </c>
      <c r="T2164" s="586"/>
      <c r="U2164" s="587" t="str">
        <f t="shared" si="153"/>
        <v/>
      </c>
      <c r="V2164" s="648"/>
      <c r="W2164" s="746"/>
    </row>
    <row r="2165" spans="2:38" ht="13.5" customHeight="1" x14ac:dyDescent="0.25">
      <c r="B2165" s="401"/>
      <c r="D2165" s="416">
        <f t="shared" si="154"/>
        <v>2156</v>
      </c>
      <c r="E2165" s="534"/>
      <c r="F2165" s="534"/>
      <c r="G2165" s="534"/>
      <c r="H2165" s="479"/>
      <c r="I2165" s="479"/>
      <c r="J2165" s="479"/>
      <c r="K2165" s="474"/>
      <c r="L2165" s="899"/>
      <c r="M2165" s="272"/>
      <c r="N2165" s="826" t="str">
        <f t="shared" si="151"/>
        <v/>
      </c>
      <c r="O2165" s="458"/>
      <c r="P2165" s="534"/>
      <c r="Q2165" s="479"/>
      <c r="R2165" s="584"/>
      <c r="S2165" s="585" t="str">
        <f t="shared" si="152"/>
        <v/>
      </c>
      <c r="T2165" s="586"/>
      <c r="U2165" s="587" t="str">
        <f t="shared" si="153"/>
        <v/>
      </c>
      <c r="V2165" s="648"/>
      <c r="W2165" s="746"/>
    </row>
    <row r="2166" spans="2:38" ht="13.5" customHeight="1" x14ac:dyDescent="0.25">
      <c r="B2166" s="401"/>
      <c r="D2166" s="416">
        <f t="shared" si="154"/>
        <v>2157</v>
      </c>
      <c r="E2166" s="534"/>
      <c r="F2166" s="534"/>
      <c r="G2166" s="534"/>
      <c r="H2166" s="479"/>
      <c r="I2166" s="479"/>
      <c r="J2166" s="479"/>
      <c r="K2166" s="474"/>
      <c r="L2166" s="899"/>
      <c r="M2166" s="272"/>
      <c r="N2166" s="826" t="str">
        <f t="shared" si="151"/>
        <v/>
      </c>
      <c r="O2166" s="458"/>
      <c r="P2166" s="534"/>
      <c r="Q2166" s="479"/>
      <c r="R2166" s="584"/>
      <c r="S2166" s="585" t="str">
        <f t="shared" si="152"/>
        <v/>
      </c>
      <c r="T2166" s="586"/>
      <c r="U2166" s="587" t="str">
        <f t="shared" si="153"/>
        <v/>
      </c>
      <c r="V2166" s="648"/>
      <c r="W2166" s="746"/>
    </row>
    <row r="2167" spans="2:38" ht="13.5" customHeight="1" x14ac:dyDescent="0.25">
      <c r="B2167" s="401"/>
      <c r="D2167" s="416">
        <f t="shared" si="154"/>
        <v>2158</v>
      </c>
      <c r="E2167" s="534"/>
      <c r="F2167" s="534"/>
      <c r="G2167" s="534"/>
      <c r="H2167" s="479"/>
      <c r="I2167" s="479"/>
      <c r="J2167" s="479"/>
      <c r="K2167" s="474"/>
      <c r="L2167" s="899"/>
      <c r="M2167" s="272"/>
      <c r="N2167" s="826" t="str">
        <f t="shared" si="151"/>
        <v/>
      </c>
      <c r="O2167" s="458"/>
      <c r="P2167" s="534"/>
      <c r="Q2167" s="479"/>
      <c r="R2167" s="584"/>
      <c r="S2167" s="585" t="str">
        <f t="shared" si="152"/>
        <v/>
      </c>
      <c r="T2167" s="586"/>
      <c r="U2167" s="587" t="str">
        <f t="shared" si="153"/>
        <v/>
      </c>
      <c r="V2167" s="648"/>
      <c r="W2167" s="746"/>
    </row>
    <row r="2168" spans="2:38" ht="13.5" customHeight="1" x14ac:dyDescent="0.25">
      <c r="B2168" s="401"/>
      <c r="D2168" s="416">
        <f t="shared" si="154"/>
        <v>2159</v>
      </c>
      <c r="E2168" s="534"/>
      <c r="F2168" s="534"/>
      <c r="G2168" s="534"/>
      <c r="H2168" s="479"/>
      <c r="I2168" s="479"/>
      <c r="J2168" s="479"/>
      <c r="K2168" s="474"/>
      <c r="L2168" s="899"/>
      <c r="M2168" s="272"/>
      <c r="N2168" s="826" t="str">
        <f t="shared" si="151"/>
        <v/>
      </c>
      <c r="O2168" s="458"/>
      <c r="P2168" s="534"/>
      <c r="Q2168" s="479"/>
      <c r="R2168" s="584"/>
      <c r="S2168" s="585" t="str">
        <f t="shared" si="152"/>
        <v/>
      </c>
      <c r="T2168" s="586"/>
      <c r="U2168" s="587" t="str">
        <f t="shared" si="153"/>
        <v/>
      </c>
      <c r="V2168" s="648"/>
      <c r="W2168" s="746"/>
    </row>
    <row r="2169" spans="2:38" ht="13.5" customHeight="1" x14ac:dyDescent="0.25">
      <c r="B2169" s="401"/>
      <c r="D2169" s="416">
        <f t="shared" si="154"/>
        <v>2160</v>
      </c>
      <c r="E2169" s="534"/>
      <c r="F2169" s="534"/>
      <c r="G2169" s="534"/>
      <c r="H2169" s="479"/>
      <c r="I2169" s="479"/>
      <c r="J2169" s="479"/>
      <c r="K2169" s="474"/>
      <c r="L2169" s="899"/>
      <c r="M2169" s="272"/>
      <c r="N2169" s="826" t="str">
        <f t="shared" si="151"/>
        <v/>
      </c>
      <c r="O2169" s="458"/>
      <c r="P2169" s="534"/>
      <c r="Q2169" s="479"/>
      <c r="R2169" s="584"/>
      <c r="S2169" s="585" t="str">
        <f t="shared" si="152"/>
        <v/>
      </c>
      <c r="T2169" s="586"/>
      <c r="U2169" s="587" t="str">
        <f t="shared" si="153"/>
        <v/>
      </c>
      <c r="V2169" s="648"/>
      <c r="W2169" s="746"/>
    </row>
    <row r="2170" spans="2:38" ht="13.5" customHeight="1" x14ac:dyDescent="0.25">
      <c r="B2170" s="401"/>
      <c r="D2170" s="416">
        <f>D2169+1</f>
        <v>2161</v>
      </c>
      <c r="E2170" s="534"/>
      <c r="F2170" s="534"/>
      <c r="G2170" s="534"/>
      <c r="H2170" s="479"/>
      <c r="I2170" s="479"/>
      <c r="J2170" s="479"/>
      <c r="K2170" s="474"/>
      <c r="L2170" s="899"/>
      <c r="M2170" s="272"/>
      <c r="N2170" s="826" t="str">
        <f t="shared" si="151"/>
        <v/>
      </c>
      <c r="O2170" s="458"/>
      <c r="P2170" s="534"/>
      <c r="Q2170" s="479"/>
      <c r="R2170" s="584"/>
      <c r="S2170" s="585" t="str">
        <f t="shared" si="152"/>
        <v/>
      </c>
      <c r="T2170" s="586"/>
      <c r="U2170" s="587" t="str">
        <f t="shared" si="153"/>
        <v/>
      </c>
      <c r="V2170" s="648"/>
      <c r="W2170" s="746"/>
      <c r="AL2170" s="562"/>
    </row>
    <row r="2171" spans="2:38" ht="13.5" customHeight="1" x14ac:dyDescent="0.25">
      <c r="B2171" s="401"/>
      <c r="D2171" s="416">
        <f t="shared" ref="D2171:D2199" si="155">D2170+1</f>
        <v>2162</v>
      </c>
      <c r="E2171" s="534"/>
      <c r="F2171" s="534"/>
      <c r="G2171" s="534"/>
      <c r="H2171" s="479"/>
      <c r="I2171" s="479"/>
      <c r="J2171" s="479"/>
      <c r="K2171" s="474"/>
      <c r="L2171" s="899"/>
      <c r="M2171" s="272"/>
      <c r="N2171" s="826" t="str">
        <f t="shared" si="151"/>
        <v/>
      </c>
      <c r="O2171" s="458"/>
      <c r="P2171" s="534"/>
      <c r="Q2171" s="479"/>
      <c r="R2171" s="584"/>
      <c r="S2171" s="585" t="str">
        <f t="shared" si="152"/>
        <v/>
      </c>
      <c r="T2171" s="586"/>
      <c r="U2171" s="587" t="str">
        <f t="shared" si="153"/>
        <v/>
      </c>
      <c r="V2171" s="648"/>
      <c r="W2171" s="746"/>
    </row>
    <row r="2172" spans="2:38" ht="13.5" customHeight="1" x14ac:dyDescent="0.25">
      <c r="B2172" s="401"/>
      <c r="D2172" s="416">
        <f t="shared" si="155"/>
        <v>2163</v>
      </c>
      <c r="E2172" s="534"/>
      <c r="F2172" s="534"/>
      <c r="G2172" s="534"/>
      <c r="H2172" s="479"/>
      <c r="I2172" s="479"/>
      <c r="J2172" s="479"/>
      <c r="K2172" s="474"/>
      <c r="L2172" s="899"/>
      <c r="M2172" s="272"/>
      <c r="N2172" s="826" t="str">
        <f t="shared" si="151"/>
        <v/>
      </c>
      <c r="O2172" s="458"/>
      <c r="P2172" s="534"/>
      <c r="Q2172" s="479"/>
      <c r="R2172" s="584"/>
      <c r="S2172" s="585" t="str">
        <f t="shared" si="152"/>
        <v/>
      </c>
      <c r="T2172" s="586"/>
      <c r="U2172" s="587" t="str">
        <f t="shared" si="153"/>
        <v/>
      </c>
      <c r="V2172" s="648"/>
      <c r="W2172" s="746"/>
    </row>
    <row r="2173" spans="2:38" ht="13.5" customHeight="1" x14ac:dyDescent="0.25">
      <c r="B2173" s="401"/>
      <c r="D2173" s="416">
        <f t="shared" si="155"/>
        <v>2164</v>
      </c>
      <c r="E2173" s="534"/>
      <c r="F2173" s="534"/>
      <c r="G2173" s="534"/>
      <c r="H2173" s="479"/>
      <c r="I2173" s="479"/>
      <c r="J2173" s="479"/>
      <c r="K2173" s="474"/>
      <c r="L2173" s="899"/>
      <c r="M2173" s="272"/>
      <c r="N2173" s="826" t="str">
        <f t="shared" si="151"/>
        <v/>
      </c>
      <c r="O2173" s="458"/>
      <c r="P2173" s="534"/>
      <c r="Q2173" s="479"/>
      <c r="R2173" s="584"/>
      <c r="S2173" s="585" t="str">
        <f t="shared" si="152"/>
        <v/>
      </c>
      <c r="T2173" s="586"/>
      <c r="U2173" s="587" t="str">
        <f t="shared" si="153"/>
        <v/>
      </c>
      <c r="V2173" s="648"/>
      <c r="W2173" s="746"/>
    </row>
    <row r="2174" spans="2:38" ht="13.5" customHeight="1" x14ac:dyDescent="0.25">
      <c r="B2174" s="401"/>
      <c r="D2174" s="416">
        <f t="shared" si="155"/>
        <v>2165</v>
      </c>
      <c r="E2174" s="534"/>
      <c r="F2174" s="534"/>
      <c r="G2174" s="534"/>
      <c r="H2174" s="479"/>
      <c r="I2174" s="479"/>
      <c r="J2174" s="479"/>
      <c r="K2174" s="474"/>
      <c r="L2174" s="899"/>
      <c r="M2174" s="272"/>
      <c r="N2174" s="826" t="str">
        <f t="shared" si="151"/>
        <v/>
      </c>
      <c r="O2174" s="458"/>
      <c r="P2174" s="534"/>
      <c r="Q2174" s="479"/>
      <c r="R2174" s="584"/>
      <c r="S2174" s="585" t="str">
        <f t="shared" si="152"/>
        <v/>
      </c>
      <c r="T2174" s="586"/>
      <c r="U2174" s="587" t="str">
        <f t="shared" si="153"/>
        <v/>
      </c>
      <c r="V2174" s="648"/>
      <c r="W2174" s="746"/>
    </row>
    <row r="2175" spans="2:38" ht="13.5" customHeight="1" x14ac:dyDescent="0.25">
      <c r="B2175" s="401"/>
      <c r="D2175" s="416">
        <f t="shared" si="155"/>
        <v>2166</v>
      </c>
      <c r="E2175" s="534"/>
      <c r="F2175" s="534"/>
      <c r="G2175" s="534"/>
      <c r="H2175" s="479"/>
      <c r="I2175" s="479"/>
      <c r="J2175" s="479"/>
      <c r="K2175" s="474"/>
      <c r="L2175" s="899"/>
      <c r="M2175" s="272"/>
      <c r="N2175" s="826" t="str">
        <f t="shared" si="151"/>
        <v/>
      </c>
      <c r="O2175" s="458"/>
      <c r="P2175" s="534"/>
      <c r="Q2175" s="479"/>
      <c r="R2175" s="584"/>
      <c r="S2175" s="585" t="str">
        <f t="shared" si="152"/>
        <v/>
      </c>
      <c r="T2175" s="586"/>
      <c r="U2175" s="587" t="str">
        <f t="shared" ref="U2175:U2238" si="156">IF(T2175="",S2175,T2175)</f>
        <v/>
      </c>
      <c r="V2175" s="648"/>
      <c r="W2175" s="746"/>
    </row>
    <row r="2176" spans="2:38" ht="13.5" customHeight="1" x14ac:dyDescent="0.25">
      <c r="B2176" s="401"/>
      <c r="D2176" s="416">
        <f t="shared" si="155"/>
        <v>2167</v>
      </c>
      <c r="E2176" s="534"/>
      <c r="F2176" s="534"/>
      <c r="G2176" s="534"/>
      <c r="H2176" s="479"/>
      <c r="I2176" s="479"/>
      <c r="J2176" s="479"/>
      <c r="K2176" s="474"/>
      <c r="L2176" s="899"/>
      <c r="M2176" s="272"/>
      <c r="N2176" s="826" t="str">
        <f t="shared" si="151"/>
        <v/>
      </c>
      <c r="O2176" s="458"/>
      <c r="P2176" s="534"/>
      <c r="Q2176" s="479"/>
      <c r="R2176" s="584"/>
      <c r="S2176" s="585" t="str">
        <f t="shared" si="152"/>
        <v/>
      </c>
      <c r="T2176" s="586"/>
      <c r="U2176" s="587" t="str">
        <f t="shared" si="156"/>
        <v/>
      </c>
      <c r="V2176" s="648"/>
      <c r="W2176" s="746"/>
    </row>
    <row r="2177" spans="2:23" ht="13.5" customHeight="1" x14ac:dyDescent="0.25">
      <c r="B2177" s="401"/>
      <c r="D2177" s="416">
        <f t="shared" si="155"/>
        <v>2168</v>
      </c>
      <c r="E2177" s="534"/>
      <c r="F2177" s="534"/>
      <c r="G2177" s="534"/>
      <c r="H2177" s="479"/>
      <c r="I2177" s="479"/>
      <c r="J2177" s="479"/>
      <c r="K2177" s="474"/>
      <c r="L2177" s="899"/>
      <c r="M2177" s="272"/>
      <c r="N2177" s="826" t="str">
        <f t="shared" si="151"/>
        <v/>
      </c>
      <c r="O2177" s="458"/>
      <c r="P2177" s="534"/>
      <c r="Q2177" s="479"/>
      <c r="R2177" s="584"/>
      <c r="S2177" s="585" t="str">
        <f t="shared" si="152"/>
        <v/>
      </c>
      <c r="T2177" s="586"/>
      <c r="U2177" s="587" t="str">
        <f t="shared" si="156"/>
        <v/>
      </c>
      <c r="V2177" s="648"/>
      <c r="W2177" s="746"/>
    </row>
    <row r="2178" spans="2:23" ht="13.5" customHeight="1" x14ac:dyDescent="0.25">
      <c r="B2178" s="401"/>
      <c r="D2178" s="416">
        <f t="shared" si="155"/>
        <v>2169</v>
      </c>
      <c r="E2178" s="534"/>
      <c r="F2178" s="534"/>
      <c r="G2178" s="534"/>
      <c r="H2178" s="479"/>
      <c r="I2178" s="479"/>
      <c r="J2178" s="479"/>
      <c r="K2178" s="474"/>
      <c r="L2178" s="899"/>
      <c r="M2178" s="272"/>
      <c r="N2178" s="826" t="str">
        <f t="shared" si="151"/>
        <v/>
      </c>
      <c r="O2178" s="458"/>
      <c r="P2178" s="534"/>
      <c r="Q2178" s="479"/>
      <c r="R2178" s="584"/>
      <c r="S2178" s="585" t="str">
        <f t="shared" si="152"/>
        <v/>
      </c>
      <c r="T2178" s="586"/>
      <c r="U2178" s="587" t="str">
        <f t="shared" si="156"/>
        <v/>
      </c>
      <c r="V2178" s="648"/>
      <c r="W2178" s="746"/>
    </row>
    <row r="2179" spans="2:23" ht="13.5" customHeight="1" x14ac:dyDescent="0.25">
      <c r="B2179" s="401"/>
      <c r="D2179" s="416">
        <f t="shared" si="155"/>
        <v>2170</v>
      </c>
      <c r="E2179" s="534"/>
      <c r="F2179" s="534"/>
      <c r="G2179" s="534"/>
      <c r="H2179" s="479"/>
      <c r="I2179" s="479"/>
      <c r="J2179" s="479"/>
      <c r="K2179" s="474"/>
      <c r="L2179" s="899"/>
      <c r="M2179" s="272"/>
      <c r="N2179" s="826" t="str">
        <f t="shared" si="151"/>
        <v/>
      </c>
      <c r="O2179" s="458"/>
      <c r="P2179" s="534"/>
      <c r="Q2179" s="479"/>
      <c r="R2179" s="584"/>
      <c r="S2179" s="585" t="str">
        <f t="shared" si="152"/>
        <v/>
      </c>
      <c r="T2179" s="586"/>
      <c r="U2179" s="587" t="str">
        <f t="shared" si="156"/>
        <v/>
      </c>
      <c r="V2179" s="648"/>
      <c r="W2179" s="746"/>
    </row>
    <row r="2180" spans="2:23" ht="13.5" customHeight="1" x14ac:dyDescent="0.25">
      <c r="B2180" s="401"/>
      <c r="D2180" s="416">
        <f t="shared" si="155"/>
        <v>2171</v>
      </c>
      <c r="E2180" s="534"/>
      <c r="F2180" s="534"/>
      <c r="G2180" s="534"/>
      <c r="H2180" s="479"/>
      <c r="I2180" s="479"/>
      <c r="J2180" s="479"/>
      <c r="K2180" s="474"/>
      <c r="L2180" s="899"/>
      <c r="M2180" s="272"/>
      <c r="N2180" s="826" t="str">
        <f t="shared" si="151"/>
        <v/>
      </c>
      <c r="O2180" s="458"/>
      <c r="P2180" s="903"/>
      <c r="Q2180" s="479"/>
      <c r="R2180" s="584"/>
      <c r="S2180" s="585" t="str">
        <f t="shared" si="152"/>
        <v/>
      </c>
      <c r="T2180" s="586"/>
      <c r="U2180" s="587" t="str">
        <f t="shared" si="156"/>
        <v/>
      </c>
      <c r="V2180" s="648"/>
      <c r="W2180" s="746"/>
    </row>
    <row r="2181" spans="2:23" ht="13.5" customHeight="1" x14ac:dyDescent="0.25">
      <c r="B2181" s="401"/>
      <c r="D2181" s="416">
        <f t="shared" si="155"/>
        <v>2172</v>
      </c>
      <c r="E2181" s="534"/>
      <c r="F2181" s="534"/>
      <c r="G2181" s="534"/>
      <c r="H2181" s="479"/>
      <c r="I2181" s="479"/>
      <c r="J2181" s="479"/>
      <c r="K2181" s="474"/>
      <c r="L2181" s="899"/>
      <c r="M2181" s="272"/>
      <c r="N2181" s="826" t="str">
        <f t="shared" si="151"/>
        <v/>
      </c>
      <c r="O2181" s="458"/>
      <c r="P2181" s="534"/>
      <c r="Q2181" s="479"/>
      <c r="R2181" s="584"/>
      <c r="S2181" s="585" t="str">
        <f t="shared" si="152"/>
        <v/>
      </c>
      <c r="T2181" s="586"/>
      <c r="U2181" s="587" t="str">
        <f t="shared" si="156"/>
        <v/>
      </c>
      <c r="V2181" s="648"/>
      <c r="W2181" s="746"/>
    </row>
    <row r="2182" spans="2:23" ht="13.5" customHeight="1" x14ac:dyDescent="0.25">
      <c r="B2182" s="401"/>
      <c r="D2182" s="416">
        <f t="shared" si="155"/>
        <v>2173</v>
      </c>
      <c r="E2182" s="534"/>
      <c r="F2182" s="534"/>
      <c r="G2182" s="534"/>
      <c r="H2182" s="479"/>
      <c r="I2182" s="479"/>
      <c r="J2182" s="479"/>
      <c r="K2182" s="474"/>
      <c r="L2182" s="899"/>
      <c r="M2182" s="272"/>
      <c r="N2182" s="826" t="str">
        <f t="shared" si="151"/>
        <v/>
      </c>
      <c r="O2182" s="458"/>
      <c r="P2182" s="534"/>
      <c r="Q2182" s="479"/>
      <c r="R2182" s="584"/>
      <c r="S2182" s="585" t="str">
        <f t="shared" si="152"/>
        <v/>
      </c>
      <c r="T2182" s="586"/>
      <c r="U2182" s="587" t="str">
        <f t="shared" si="156"/>
        <v/>
      </c>
      <c r="V2182" s="648"/>
      <c r="W2182" s="746"/>
    </row>
    <row r="2183" spans="2:23" ht="13.5" customHeight="1" x14ac:dyDescent="0.25">
      <c r="B2183" s="401"/>
      <c r="D2183" s="416">
        <f t="shared" si="155"/>
        <v>2174</v>
      </c>
      <c r="E2183" s="534"/>
      <c r="F2183" s="534"/>
      <c r="G2183" s="534"/>
      <c r="H2183" s="479"/>
      <c r="I2183" s="479"/>
      <c r="J2183" s="479"/>
      <c r="K2183" s="474"/>
      <c r="L2183" s="899"/>
      <c r="M2183" s="272"/>
      <c r="N2183" s="826" t="str">
        <f t="shared" si="151"/>
        <v/>
      </c>
      <c r="O2183" s="458"/>
      <c r="P2183" s="534"/>
      <c r="Q2183" s="479"/>
      <c r="R2183" s="584"/>
      <c r="S2183" s="585" t="str">
        <f t="shared" si="152"/>
        <v/>
      </c>
      <c r="T2183" s="586"/>
      <c r="U2183" s="587" t="str">
        <f t="shared" si="156"/>
        <v/>
      </c>
      <c r="V2183" s="648"/>
      <c r="W2183" s="746"/>
    </row>
    <row r="2184" spans="2:23" ht="13.5" customHeight="1" x14ac:dyDescent="0.25">
      <c r="B2184" s="401"/>
      <c r="D2184" s="416">
        <f t="shared" si="155"/>
        <v>2175</v>
      </c>
      <c r="E2184" s="534"/>
      <c r="F2184" s="534"/>
      <c r="G2184" s="534"/>
      <c r="H2184" s="479"/>
      <c r="I2184" s="479"/>
      <c r="J2184" s="479"/>
      <c r="K2184" s="474"/>
      <c r="L2184" s="899"/>
      <c r="M2184" s="272"/>
      <c r="N2184" s="826" t="str">
        <f t="shared" si="151"/>
        <v/>
      </c>
      <c r="O2184" s="458"/>
      <c r="P2184" s="534"/>
      <c r="Q2184" s="479"/>
      <c r="R2184" s="584"/>
      <c r="S2184" s="585" t="str">
        <f t="shared" si="152"/>
        <v/>
      </c>
      <c r="T2184" s="586"/>
      <c r="U2184" s="587" t="str">
        <f t="shared" si="156"/>
        <v/>
      </c>
      <c r="V2184" s="648"/>
      <c r="W2184" s="746"/>
    </row>
    <row r="2185" spans="2:23" ht="13.5" customHeight="1" x14ac:dyDescent="0.25">
      <c r="B2185" s="401"/>
      <c r="D2185" s="416">
        <f t="shared" si="155"/>
        <v>2176</v>
      </c>
      <c r="E2185" s="534"/>
      <c r="F2185" s="534"/>
      <c r="G2185" s="534"/>
      <c r="H2185" s="479"/>
      <c r="I2185" s="479"/>
      <c r="J2185" s="479"/>
      <c r="K2185" s="474"/>
      <c r="L2185" s="899"/>
      <c r="M2185" s="272"/>
      <c r="N2185" s="826" t="str">
        <f t="shared" si="151"/>
        <v/>
      </c>
      <c r="O2185" s="458"/>
      <c r="P2185" s="534"/>
      <c r="Q2185" s="479"/>
      <c r="R2185" s="584"/>
      <c r="S2185" s="585" t="str">
        <f t="shared" si="152"/>
        <v/>
      </c>
      <c r="T2185" s="586"/>
      <c r="U2185" s="587" t="str">
        <f t="shared" si="156"/>
        <v/>
      </c>
      <c r="V2185" s="648"/>
      <c r="W2185" s="746"/>
    </row>
    <row r="2186" spans="2:23" ht="13.5" customHeight="1" x14ac:dyDescent="0.25">
      <c r="B2186" s="401"/>
      <c r="D2186" s="416">
        <f t="shared" si="155"/>
        <v>2177</v>
      </c>
      <c r="E2186" s="534"/>
      <c r="F2186" s="534"/>
      <c r="G2186" s="534"/>
      <c r="H2186" s="479"/>
      <c r="I2186" s="479"/>
      <c r="J2186" s="479"/>
      <c r="K2186" s="474"/>
      <c r="L2186" s="899"/>
      <c r="M2186" s="272"/>
      <c r="N2186" s="826" t="str">
        <f t="shared" si="151"/>
        <v/>
      </c>
      <c r="O2186" s="458"/>
      <c r="P2186" s="534"/>
      <c r="Q2186" s="479"/>
      <c r="R2186" s="584"/>
      <c r="S2186" s="585" t="str">
        <f t="shared" si="152"/>
        <v/>
      </c>
      <c r="T2186" s="586"/>
      <c r="U2186" s="587" t="str">
        <f t="shared" si="156"/>
        <v/>
      </c>
      <c r="V2186" s="648"/>
      <c r="W2186" s="746"/>
    </row>
    <row r="2187" spans="2:23" ht="13.5" customHeight="1" x14ac:dyDescent="0.25">
      <c r="B2187" s="401"/>
      <c r="D2187" s="416">
        <f t="shared" si="155"/>
        <v>2178</v>
      </c>
      <c r="E2187" s="534"/>
      <c r="F2187" s="534"/>
      <c r="G2187" s="534"/>
      <c r="H2187" s="479"/>
      <c r="I2187" s="479"/>
      <c r="J2187" s="479"/>
      <c r="K2187" s="474"/>
      <c r="L2187" s="899"/>
      <c r="M2187" s="272"/>
      <c r="N2187" s="826" t="str">
        <f t="shared" ref="N2187:N2250" si="157">IF(M2187="","",IF(HLOOKUP(M2187,$AA$4:$AO$6,$Z$6+1,FALSE)&lt;0.8,0,HLOOKUP(M2187,$AA$4:$AO$6,$Z$6+1,FALSE)))</f>
        <v/>
      </c>
      <c r="O2187" s="458"/>
      <c r="P2187" s="534"/>
      <c r="Q2187" s="479"/>
      <c r="R2187" s="584"/>
      <c r="S2187" s="585" t="str">
        <f t="shared" si="152"/>
        <v/>
      </c>
      <c r="T2187" s="586"/>
      <c r="U2187" s="587" t="str">
        <f t="shared" si="156"/>
        <v/>
      </c>
      <c r="V2187" s="648"/>
      <c r="W2187" s="746"/>
    </row>
    <row r="2188" spans="2:23" ht="13.5" customHeight="1" x14ac:dyDescent="0.25">
      <c r="B2188" s="401"/>
      <c r="D2188" s="416">
        <f t="shared" si="155"/>
        <v>2179</v>
      </c>
      <c r="E2188" s="534"/>
      <c r="F2188" s="534"/>
      <c r="G2188" s="534"/>
      <c r="H2188" s="479"/>
      <c r="I2188" s="479"/>
      <c r="J2188" s="479"/>
      <c r="K2188" s="474"/>
      <c r="L2188" s="899"/>
      <c r="M2188" s="272"/>
      <c r="N2188" s="826" t="str">
        <f t="shared" si="157"/>
        <v/>
      </c>
      <c r="O2188" s="458"/>
      <c r="P2188" s="534"/>
      <c r="Q2188" s="479"/>
      <c r="R2188" s="584"/>
      <c r="S2188" s="585" t="str">
        <f t="shared" si="152"/>
        <v/>
      </c>
      <c r="T2188" s="586"/>
      <c r="U2188" s="587" t="str">
        <f t="shared" si="156"/>
        <v/>
      </c>
      <c r="V2188" s="648"/>
      <c r="W2188" s="746"/>
    </row>
    <row r="2189" spans="2:23" ht="13.5" customHeight="1" x14ac:dyDescent="0.25">
      <c r="B2189" s="401"/>
      <c r="D2189" s="416">
        <f t="shared" si="155"/>
        <v>2180</v>
      </c>
      <c r="E2189" s="534"/>
      <c r="F2189" s="534"/>
      <c r="G2189" s="534"/>
      <c r="H2189" s="479"/>
      <c r="I2189" s="479"/>
      <c r="J2189" s="479"/>
      <c r="K2189" s="474"/>
      <c r="L2189" s="899"/>
      <c r="M2189" s="272"/>
      <c r="N2189" s="826" t="str">
        <f t="shared" si="157"/>
        <v/>
      </c>
      <c r="O2189" s="458"/>
      <c r="P2189" s="534"/>
      <c r="Q2189" s="479"/>
      <c r="R2189" s="584"/>
      <c r="S2189" s="585" t="str">
        <f t="shared" si="152"/>
        <v/>
      </c>
      <c r="T2189" s="586"/>
      <c r="U2189" s="587" t="str">
        <f t="shared" si="156"/>
        <v/>
      </c>
      <c r="V2189" s="648"/>
      <c r="W2189" s="746"/>
    </row>
    <row r="2190" spans="2:23" ht="13.5" customHeight="1" x14ac:dyDescent="0.25">
      <c r="B2190" s="401"/>
      <c r="D2190" s="416">
        <f t="shared" si="155"/>
        <v>2181</v>
      </c>
      <c r="E2190" s="534"/>
      <c r="F2190" s="534"/>
      <c r="G2190" s="534"/>
      <c r="H2190" s="479"/>
      <c r="I2190" s="479"/>
      <c r="J2190" s="479"/>
      <c r="K2190" s="474"/>
      <c r="L2190" s="899"/>
      <c r="M2190" s="272"/>
      <c r="N2190" s="826" t="str">
        <f t="shared" si="157"/>
        <v/>
      </c>
      <c r="O2190" s="458"/>
      <c r="P2190" s="534"/>
      <c r="Q2190" s="479"/>
      <c r="R2190" s="584"/>
      <c r="S2190" s="585" t="str">
        <f t="shared" si="152"/>
        <v/>
      </c>
      <c r="T2190" s="586"/>
      <c r="U2190" s="587" t="str">
        <f t="shared" si="156"/>
        <v/>
      </c>
      <c r="V2190" s="648"/>
      <c r="W2190" s="746"/>
    </row>
    <row r="2191" spans="2:23" ht="13.5" customHeight="1" x14ac:dyDescent="0.25">
      <c r="B2191" s="401"/>
      <c r="D2191" s="416">
        <f t="shared" si="155"/>
        <v>2182</v>
      </c>
      <c r="E2191" s="534"/>
      <c r="F2191" s="534"/>
      <c r="G2191" s="534"/>
      <c r="H2191" s="479"/>
      <c r="I2191" s="479"/>
      <c r="J2191" s="479"/>
      <c r="K2191" s="474"/>
      <c r="L2191" s="899"/>
      <c r="M2191" s="272"/>
      <c r="N2191" s="826" t="str">
        <f t="shared" si="157"/>
        <v/>
      </c>
      <c r="O2191" s="458"/>
      <c r="P2191" s="534"/>
      <c r="Q2191" s="479"/>
      <c r="R2191" s="584"/>
      <c r="S2191" s="585" t="str">
        <f t="shared" si="152"/>
        <v/>
      </c>
      <c r="T2191" s="586"/>
      <c r="U2191" s="587" t="str">
        <f t="shared" si="156"/>
        <v/>
      </c>
      <c r="V2191" s="648"/>
      <c r="W2191" s="746"/>
    </row>
    <row r="2192" spans="2:23" ht="13.5" customHeight="1" x14ac:dyDescent="0.25">
      <c r="B2192" s="401"/>
      <c r="D2192" s="416">
        <f t="shared" si="155"/>
        <v>2183</v>
      </c>
      <c r="E2192" s="534"/>
      <c r="F2192" s="534"/>
      <c r="G2192" s="534"/>
      <c r="H2192" s="479"/>
      <c r="I2192" s="479"/>
      <c r="J2192" s="479"/>
      <c r="K2192" s="474"/>
      <c r="L2192" s="899"/>
      <c r="M2192" s="272"/>
      <c r="N2192" s="826" t="str">
        <f t="shared" si="157"/>
        <v/>
      </c>
      <c r="O2192" s="458"/>
      <c r="P2192" s="534"/>
      <c r="Q2192" s="479"/>
      <c r="R2192" s="584"/>
      <c r="S2192" s="585" t="str">
        <f t="shared" si="152"/>
        <v/>
      </c>
      <c r="T2192" s="586"/>
      <c r="U2192" s="587" t="str">
        <f t="shared" si="156"/>
        <v/>
      </c>
      <c r="V2192" s="648"/>
      <c r="W2192" s="746"/>
    </row>
    <row r="2193" spans="2:38" ht="13.5" customHeight="1" x14ac:dyDescent="0.25">
      <c r="B2193" s="401"/>
      <c r="D2193" s="416">
        <f t="shared" si="155"/>
        <v>2184</v>
      </c>
      <c r="E2193" s="534"/>
      <c r="F2193" s="534"/>
      <c r="G2193" s="534"/>
      <c r="H2193" s="479"/>
      <c r="I2193" s="479"/>
      <c r="J2193" s="479"/>
      <c r="K2193" s="474"/>
      <c r="L2193" s="899"/>
      <c r="M2193" s="272"/>
      <c r="N2193" s="826" t="str">
        <f t="shared" si="157"/>
        <v/>
      </c>
      <c r="O2193" s="458"/>
      <c r="P2193" s="534"/>
      <c r="Q2193" s="479"/>
      <c r="R2193" s="584"/>
      <c r="S2193" s="585" t="str">
        <f t="shared" si="152"/>
        <v/>
      </c>
      <c r="T2193" s="586"/>
      <c r="U2193" s="587" t="str">
        <f t="shared" si="156"/>
        <v/>
      </c>
      <c r="V2193" s="648"/>
      <c r="W2193" s="746"/>
    </row>
    <row r="2194" spans="2:38" ht="13.5" customHeight="1" x14ac:dyDescent="0.25">
      <c r="B2194" s="401"/>
      <c r="D2194" s="416">
        <f t="shared" si="155"/>
        <v>2185</v>
      </c>
      <c r="E2194" s="534"/>
      <c r="F2194" s="534"/>
      <c r="G2194" s="534"/>
      <c r="H2194" s="479"/>
      <c r="I2194" s="479"/>
      <c r="J2194" s="479"/>
      <c r="K2194" s="474"/>
      <c r="L2194" s="899"/>
      <c r="M2194" s="272"/>
      <c r="N2194" s="826" t="str">
        <f t="shared" si="157"/>
        <v/>
      </c>
      <c r="O2194" s="458"/>
      <c r="P2194" s="534"/>
      <c r="Q2194" s="479"/>
      <c r="R2194" s="584"/>
      <c r="S2194" s="585" t="str">
        <f t="shared" si="152"/>
        <v/>
      </c>
      <c r="T2194" s="586"/>
      <c r="U2194" s="587" t="str">
        <f t="shared" si="156"/>
        <v/>
      </c>
      <c r="V2194" s="648"/>
      <c r="W2194" s="746"/>
    </row>
    <row r="2195" spans="2:38" ht="13.5" customHeight="1" x14ac:dyDescent="0.25">
      <c r="B2195" s="401"/>
      <c r="D2195" s="416">
        <f t="shared" si="155"/>
        <v>2186</v>
      </c>
      <c r="E2195" s="534"/>
      <c r="F2195" s="534"/>
      <c r="G2195" s="534"/>
      <c r="H2195" s="479"/>
      <c r="I2195" s="479"/>
      <c r="J2195" s="479"/>
      <c r="K2195" s="474"/>
      <c r="L2195" s="899"/>
      <c r="M2195" s="272"/>
      <c r="N2195" s="826" t="str">
        <f t="shared" si="157"/>
        <v/>
      </c>
      <c r="O2195" s="458"/>
      <c r="P2195" s="534"/>
      <c r="Q2195" s="479"/>
      <c r="R2195" s="584"/>
      <c r="S2195" s="585" t="str">
        <f t="shared" si="152"/>
        <v/>
      </c>
      <c r="T2195" s="586"/>
      <c r="U2195" s="587" t="str">
        <f t="shared" si="156"/>
        <v/>
      </c>
      <c r="V2195" s="648"/>
      <c r="W2195" s="746"/>
    </row>
    <row r="2196" spans="2:38" ht="13.5" customHeight="1" x14ac:dyDescent="0.25">
      <c r="B2196" s="401"/>
      <c r="D2196" s="416">
        <f t="shared" si="155"/>
        <v>2187</v>
      </c>
      <c r="E2196" s="534"/>
      <c r="F2196" s="534"/>
      <c r="G2196" s="534"/>
      <c r="H2196" s="479"/>
      <c r="I2196" s="479"/>
      <c r="J2196" s="479"/>
      <c r="K2196" s="474"/>
      <c r="L2196" s="899"/>
      <c r="M2196" s="272"/>
      <c r="N2196" s="826" t="str">
        <f t="shared" si="157"/>
        <v/>
      </c>
      <c r="O2196" s="458"/>
      <c r="P2196" s="534"/>
      <c r="Q2196" s="479"/>
      <c r="R2196" s="584"/>
      <c r="S2196" s="585" t="str">
        <f t="shared" si="152"/>
        <v/>
      </c>
      <c r="T2196" s="586"/>
      <c r="U2196" s="587" t="str">
        <f t="shared" si="156"/>
        <v/>
      </c>
      <c r="V2196" s="648"/>
      <c r="W2196" s="746"/>
    </row>
    <row r="2197" spans="2:38" ht="13.5" customHeight="1" x14ac:dyDescent="0.25">
      <c r="B2197" s="401"/>
      <c r="D2197" s="416">
        <f t="shared" si="155"/>
        <v>2188</v>
      </c>
      <c r="E2197" s="534"/>
      <c r="F2197" s="534"/>
      <c r="G2197" s="534"/>
      <c r="H2197" s="479"/>
      <c r="I2197" s="479"/>
      <c r="J2197" s="479"/>
      <c r="K2197" s="474"/>
      <c r="L2197" s="899"/>
      <c r="M2197" s="272"/>
      <c r="N2197" s="826" t="str">
        <f t="shared" si="157"/>
        <v/>
      </c>
      <c r="O2197" s="458"/>
      <c r="P2197" s="534"/>
      <c r="Q2197" s="479"/>
      <c r="R2197" s="584"/>
      <c r="S2197" s="585" t="str">
        <f t="shared" si="152"/>
        <v/>
      </c>
      <c r="T2197" s="586"/>
      <c r="U2197" s="587" t="str">
        <f t="shared" si="156"/>
        <v/>
      </c>
      <c r="V2197" s="648"/>
      <c r="W2197" s="746"/>
    </row>
    <row r="2198" spans="2:38" ht="13.5" customHeight="1" x14ac:dyDescent="0.25">
      <c r="B2198" s="401"/>
      <c r="D2198" s="416">
        <f t="shared" si="155"/>
        <v>2189</v>
      </c>
      <c r="E2198" s="534"/>
      <c r="F2198" s="534"/>
      <c r="G2198" s="534"/>
      <c r="H2198" s="479"/>
      <c r="I2198" s="479"/>
      <c r="J2198" s="479"/>
      <c r="K2198" s="474"/>
      <c r="L2198" s="899"/>
      <c r="M2198" s="272"/>
      <c r="N2198" s="826" t="str">
        <f t="shared" si="157"/>
        <v/>
      </c>
      <c r="O2198" s="458"/>
      <c r="P2198" s="534"/>
      <c r="Q2198" s="479"/>
      <c r="R2198" s="584"/>
      <c r="S2198" s="585" t="str">
        <f t="shared" si="152"/>
        <v/>
      </c>
      <c r="T2198" s="586"/>
      <c r="U2198" s="587" t="str">
        <f t="shared" si="156"/>
        <v/>
      </c>
      <c r="V2198" s="648"/>
      <c r="W2198" s="746"/>
    </row>
    <row r="2199" spans="2:38" ht="13.5" customHeight="1" x14ac:dyDescent="0.25">
      <c r="B2199" s="401"/>
      <c r="D2199" s="416">
        <f t="shared" si="155"/>
        <v>2190</v>
      </c>
      <c r="E2199" s="534"/>
      <c r="F2199" s="534"/>
      <c r="G2199" s="534"/>
      <c r="H2199" s="479"/>
      <c r="I2199" s="479"/>
      <c r="J2199" s="479"/>
      <c r="K2199" s="474"/>
      <c r="L2199" s="899"/>
      <c r="M2199" s="272"/>
      <c r="N2199" s="826" t="str">
        <f t="shared" si="157"/>
        <v/>
      </c>
      <c r="O2199" s="458"/>
      <c r="P2199" s="534"/>
      <c r="Q2199" s="479"/>
      <c r="R2199" s="584"/>
      <c r="S2199" s="585" t="str">
        <f t="shared" si="152"/>
        <v/>
      </c>
      <c r="T2199" s="586"/>
      <c r="U2199" s="587" t="str">
        <f t="shared" si="156"/>
        <v/>
      </c>
      <c r="V2199" s="648"/>
      <c r="W2199" s="746"/>
    </row>
    <row r="2200" spans="2:38" ht="13.5" customHeight="1" x14ac:dyDescent="0.25">
      <c r="B2200" s="401"/>
      <c r="D2200" s="416">
        <f>D2199+1</f>
        <v>2191</v>
      </c>
      <c r="E2200" s="534"/>
      <c r="F2200" s="534"/>
      <c r="G2200" s="534"/>
      <c r="H2200" s="479"/>
      <c r="I2200" s="479"/>
      <c r="J2200" s="479"/>
      <c r="K2200" s="474"/>
      <c r="L2200" s="899"/>
      <c r="M2200" s="272"/>
      <c r="N2200" s="826" t="str">
        <f t="shared" si="157"/>
        <v/>
      </c>
      <c r="O2200" s="458"/>
      <c r="P2200" s="534"/>
      <c r="Q2200" s="479"/>
      <c r="R2200" s="584"/>
      <c r="S2200" s="585" t="str">
        <f t="shared" si="152"/>
        <v/>
      </c>
      <c r="T2200" s="586"/>
      <c r="U2200" s="587" t="str">
        <f t="shared" si="156"/>
        <v/>
      </c>
      <c r="V2200" s="648"/>
      <c r="W2200" s="746"/>
      <c r="AL2200" s="562"/>
    </row>
    <row r="2201" spans="2:38" ht="13.5" customHeight="1" x14ac:dyDescent="0.25">
      <c r="B2201" s="401"/>
      <c r="D2201" s="416">
        <f t="shared" ref="D2201:D2229" si="158">D2200+1</f>
        <v>2192</v>
      </c>
      <c r="E2201" s="534"/>
      <c r="F2201" s="534"/>
      <c r="G2201" s="534"/>
      <c r="H2201" s="479"/>
      <c r="I2201" s="479"/>
      <c r="J2201" s="479"/>
      <c r="K2201" s="474"/>
      <c r="L2201" s="899"/>
      <c r="M2201" s="272"/>
      <c r="N2201" s="826" t="str">
        <f t="shared" si="157"/>
        <v/>
      </c>
      <c r="O2201" s="458"/>
      <c r="P2201" s="534"/>
      <c r="Q2201" s="479"/>
      <c r="R2201" s="584"/>
      <c r="S2201" s="585" t="str">
        <f t="shared" si="152"/>
        <v/>
      </c>
      <c r="T2201" s="586"/>
      <c r="U2201" s="587" t="str">
        <f t="shared" si="156"/>
        <v/>
      </c>
      <c r="V2201" s="648"/>
      <c r="W2201" s="746"/>
    </row>
    <row r="2202" spans="2:38" ht="13.5" customHeight="1" x14ac:dyDescent="0.25">
      <c r="B2202" s="401"/>
      <c r="D2202" s="416">
        <f t="shared" si="158"/>
        <v>2193</v>
      </c>
      <c r="E2202" s="534"/>
      <c r="F2202" s="534"/>
      <c r="G2202" s="534"/>
      <c r="H2202" s="479"/>
      <c r="I2202" s="479"/>
      <c r="J2202" s="479"/>
      <c r="K2202" s="474"/>
      <c r="L2202" s="899"/>
      <c r="M2202" s="272"/>
      <c r="N2202" s="826" t="str">
        <f t="shared" si="157"/>
        <v/>
      </c>
      <c r="O2202" s="458"/>
      <c r="P2202" s="534"/>
      <c r="Q2202" s="479"/>
      <c r="R2202" s="584"/>
      <c r="S2202" s="585" t="str">
        <f t="shared" si="152"/>
        <v/>
      </c>
      <c r="T2202" s="586"/>
      <c r="U2202" s="587" t="str">
        <f t="shared" si="156"/>
        <v/>
      </c>
      <c r="V2202" s="648"/>
      <c r="W2202" s="746"/>
    </row>
    <row r="2203" spans="2:38" ht="13.5" customHeight="1" x14ac:dyDescent="0.25">
      <c r="B2203" s="401"/>
      <c r="D2203" s="416">
        <f t="shared" si="158"/>
        <v>2194</v>
      </c>
      <c r="E2203" s="534"/>
      <c r="F2203" s="534"/>
      <c r="G2203" s="534"/>
      <c r="H2203" s="479"/>
      <c r="I2203" s="479"/>
      <c r="J2203" s="479"/>
      <c r="K2203" s="474"/>
      <c r="L2203" s="899"/>
      <c r="M2203" s="272"/>
      <c r="N2203" s="826" t="str">
        <f t="shared" si="157"/>
        <v/>
      </c>
      <c r="O2203" s="458"/>
      <c r="P2203" s="534"/>
      <c r="Q2203" s="479"/>
      <c r="R2203" s="584"/>
      <c r="S2203" s="585" t="str">
        <f t="shared" si="152"/>
        <v/>
      </c>
      <c r="T2203" s="586"/>
      <c r="U2203" s="587" t="str">
        <f t="shared" si="156"/>
        <v/>
      </c>
      <c r="V2203" s="648"/>
      <c r="W2203" s="746"/>
    </row>
    <row r="2204" spans="2:38" ht="13.5" customHeight="1" x14ac:dyDescent="0.25">
      <c r="B2204" s="401"/>
      <c r="D2204" s="416">
        <f t="shared" si="158"/>
        <v>2195</v>
      </c>
      <c r="E2204" s="534"/>
      <c r="F2204" s="534"/>
      <c r="G2204" s="534"/>
      <c r="H2204" s="479"/>
      <c r="I2204" s="479"/>
      <c r="J2204" s="479"/>
      <c r="K2204" s="474"/>
      <c r="L2204" s="899"/>
      <c r="M2204" s="272"/>
      <c r="N2204" s="826" t="str">
        <f t="shared" si="157"/>
        <v/>
      </c>
      <c r="O2204" s="458"/>
      <c r="P2204" s="534"/>
      <c r="Q2204" s="479"/>
      <c r="R2204" s="584"/>
      <c r="S2204" s="585" t="str">
        <f t="shared" si="152"/>
        <v/>
      </c>
      <c r="T2204" s="586"/>
      <c r="U2204" s="587" t="str">
        <f t="shared" si="156"/>
        <v/>
      </c>
      <c r="V2204" s="648"/>
      <c r="W2204" s="746"/>
    </row>
    <row r="2205" spans="2:38" ht="13.5" customHeight="1" x14ac:dyDescent="0.25">
      <c r="B2205" s="401"/>
      <c r="D2205" s="416">
        <f t="shared" si="158"/>
        <v>2196</v>
      </c>
      <c r="E2205" s="534"/>
      <c r="F2205" s="534"/>
      <c r="G2205" s="534"/>
      <c r="H2205" s="479"/>
      <c r="I2205" s="479"/>
      <c r="J2205" s="479"/>
      <c r="K2205" s="474"/>
      <c r="L2205" s="899"/>
      <c r="M2205" s="272"/>
      <c r="N2205" s="826" t="str">
        <f t="shared" si="157"/>
        <v/>
      </c>
      <c r="O2205" s="458"/>
      <c r="P2205" s="534"/>
      <c r="Q2205" s="479"/>
      <c r="R2205" s="584"/>
      <c r="S2205" s="585" t="str">
        <f t="shared" si="152"/>
        <v/>
      </c>
      <c r="T2205" s="586"/>
      <c r="U2205" s="587" t="str">
        <f t="shared" si="156"/>
        <v/>
      </c>
      <c r="V2205" s="648"/>
      <c r="W2205" s="746"/>
    </row>
    <row r="2206" spans="2:38" ht="13.5" customHeight="1" x14ac:dyDescent="0.25">
      <c r="B2206" s="401"/>
      <c r="D2206" s="416">
        <f t="shared" si="158"/>
        <v>2197</v>
      </c>
      <c r="E2206" s="534"/>
      <c r="F2206" s="534"/>
      <c r="G2206" s="534"/>
      <c r="H2206" s="479"/>
      <c r="I2206" s="479"/>
      <c r="J2206" s="479"/>
      <c r="K2206" s="474"/>
      <c r="L2206" s="899"/>
      <c r="M2206" s="272"/>
      <c r="N2206" s="826" t="str">
        <f t="shared" si="157"/>
        <v/>
      </c>
      <c r="O2206" s="458"/>
      <c r="P2206" s="534"/>
      <c r="Q2206" s="479"/>
      <c r="R2206" s="584"/>
      <c r="S2206" s="585" t="str">
        <f t="shared" si="152"/>
        <v/>
      </c>
      <c r="T2206" s="586"/>
      <c r="U2206" s="587" t="str">
        <f t="shared" si="156"/>
        <v/>
      </c>
      <c r="V2206" s="648"/>
      <c r="W2206" s="746"/>
    </row>
    <row r="2207" spans="2:38" ht="13.5" customHeight="1" x14ac:dyDescent="0.25">
      <c r="B2207" s="401"/>
      <c r="D2207" s="416">
        <f t="shared" si="158"/>
        <v>2198</v>
      </c>
      <c r="E2207" s="534"/>
      <c r="F2207" s="534"/>
      <c r="G2207" s="534"/>
      <c r="H2207" s="479"/>
      <c r="I2207" s="479"/>
      <c r="J2207" s="479"/>
      <c r="K2207" s="474"/>
      <c r="L2207" s="899"/>
      <c r="M2207" s="272"/>
      <c r="N2207" s="826" t="str">
        <f t="shared" si="157"/>
        <v/>
      </c>
      <c r="O2207" s="458"/>
      <c r="P2207" s="534"/>
      <c r="Q2207" s="479"/>
      <c r="R2207" s="584"/>
      <c r="S2207" s="585" t="str">
        <f t="shared" si="152"/>
        <v/>
      </c>
      <c r="T2207" s="586"/>
      <c r="U2207" s="587" t="str">
        <f t="shared" si="156"/>
        <v/>
      </c>
      <c r="V2207" s="648"/>
      <c r="W2207" s="746"/>
    </row>
    <row r="2208" spans="2:38" ht="13.5" customHeight="1" x14ac:dyDescent="0.25">
      <c r="B2208" s="401"/>
      <c r="D2208" s="416">
        <f t="shared" si="158"/>
        <v>2199</v>
      </c>
      <c r="E2208" s="534"/>
      <c r="F2208" s="534"/>
      <c r="G2208" s="534"/>
      <c r="H2208" s="479"/>
      <c r="I2208" s="479"/>
      <c r="J2208" s="479"/>
      <c r="K2208" s="474"/>
      <c r="L2208" s="899"/>
      <c r="M2208" s="272"/>
      <c r="N2208" s="826" t="str">
        <f t="shared" si="157"/>
        <v/>
      </c>
      <c r="O2208" s="458"/>
      <c r="P2208" s="534"/>
      <c r="Q2208" s="479"/>
      <c r="R2208" s="584"/>
      <c r="S2208" s="585" t="str">
        <f t="shared" si="152"/>
        <v/>
      </c>
      <c r="T2208" s="586"/>
      <c r="U2208" s="587" t="str">
        <f t="shared" si="156"/>
        <v/>
      </c>
      <c r="V2208" s="648"/>
      <c r="W2208" s="746"/>
    </row>
    <row r="2209" spans="2:23" ht="13.5" customHeight="1" x14ac:dyDescent="0.25">
      <c r="B2209" s="401"/>
      <c r="D2209" s="416">
        <f t="shared" si="158"/>
        <v>2200</v>
      </c>
      <c r="E2209" s="534"/>
      <c r="F2209" s="534"/>
      <c r="G2209" s="534"/>
      <c r="H2209" s="479"/>
      <c r="I2209" s="479"/>
      <c r="J2209" s="479"/>
      <c r="K2209" s="474"/>
      <c r="L2209" s="899"/>
      <c r="M2209" s="272"/>
      <c r="N2209" s="826" t="str">
        <f t="shared" si="157"/>
        <v/>
      </c>
      <c r="O2209" s="458"/>
      <c r="P2209" s="534"/>
      <c r="Q2209" s="479"/>
      <c r="R2209" s="584"/>
      <c r="S2209" s="585" t="str">
        <f t="shared" si="152"/>
        <v/>
      </c>
      <c r="T2209" s="586"/>
      <c r="U2209" s="587" t="str">
        <f t="shared" si="156"/>
        <v/>
      </c>
      <c r="V2209" s="648"/>
      <c r="W2209" s="746"/>
    </row>
    <row r="2210" spans="2:23" ht="13.5" customHeight="1" x14ac:dyDescent="0.25">
      <c r="B2210" s="401"/>
      <c r="D2210" s="416">
        <f t="shared" si="158"/>
        <v>2201</v>
      </c>
      <c r="E2210" s="534"/>
      <c r="F2210" s="534"/>
      <c r="G2210" s="534"/>
      <c r="H2210" s="479"/>
      <c r="I2210" s="479"/>
      <c r="J2210" s="479"/>
      <c r="K2210" s="474"/>
      <c r="L2210" s="899"/>
      <c r="M2210" s="272"/>
      <c r="N2210" s="826" t="str">
        <f t="shared" si="157"/>
        <v/>
      </c>
      <c r="O2210" s="458"/>
      <c r="P2210" s="903"/>
      <c r="Q2210" s="479"/>
      <c r="R2210" s="584"/>
      <c r="S2210" s="585" t="str">
        <f t="shared" si="152"/>
        <v/>
      </c>
      <c r="T2210" s="586"/>
      <c r="U2210" s="587" t="str">
        <f t="shared" si="156"/>
        <v/>
      </c>
      <c r="V2210" s="648"/>
      <c r="W2210" s="746"/>
    </row>
    <row r="2211" spans="2:23" ht="13.5" customHeight="1" x14ac:dyDescent="0.25">
      <c r="B2211" s="401"/>
      <c r="D2211" s="416">
        <f t="shared" si="158"/>
        <v>2202</v>
      </c>
      <c r="E2211" s="534"/>
      <c r="F2211" s="534"/>
      <c r="G2211" s="534"/>
      <c r="H2211" s="479"/>
      <c r="I2211" s="479"/>
      <c r="J2211" s="479"/>
      <c r="K2211" s="474"/>
      <c r="L2211" s="899"/>
      <c r="M2211" s="272"/>
      <c r="N2211" s="826" t="str">
        <f t="shared" si="157"/>
        <v/>
      </c>
      <c r="O2211" s="458"/>
      <c r="P2211" s="534"/>
      <c r="Q2211" s="479"/>
      <c r="R2211" s="584"/>
      <c r="S2211" s="585" t="str">
        <f t="shared" si="152"/>
        <v/>
      </c>
      <c r="T2211" s="586"/>
      <c r="U2211" s="587" t="str">
        <f t="shared" si="156"/>
        <v/>
      </c>
      <c r="V2211" s="648"/>
      <c r="W2211" s="746"/>
    </row>
    <row r="2212" spans="2:23" ht="13.5" customHeight="1" x14ac:dyDescent="0.25">
      <c r="B2212" s="401"/>
      <c r="D2212" s="416">
        <f t="shared" si="158"/>
        <v>2203</v>
      </c>
      <c r="E2212" s="534"/>
      <c r="F2212" s="534"/>
      <c r="G2212" s="534"/>
      <c r="H2212" s="479"/>
      <c r="I2212" s="479"/>
      <c r="J2212" s="479"/>
      <c r="K2212" s="474"/>
      <c r="L2212" s="899"/>
      <c r="M2212" s="272"/>
      <c r="N2212" s="826" t="str">
        <f t="shared" si="157"/>
        <v/>
      </c>
      <c r="O2212" s="458"/>
      <c r="P2212" s="534"/>
      <c r="Q2212" s="479"/>
      <c r="R2212" s="584"/>
      <c r="S2212" s="585" t="str">
        <f t="shared" si="152"/>
        <v/>
      </c>
      <c r="T2212" s="586"/>
      <c r="U2212" s="587" t="str">
        <f t="shared" si="156"/>
        <v/>
      </c>
      <c r="V2212" s="648"/>
      <c r="W2212" s="746"/>
    </row>
    <row r="2213" spans="2:23" ht="13.5" customHeight="1" x14ac:dyDescent="0.25">
      <c r="B2213" s="401"/>
      <c r="D2213" s="416">
        <f t="shared" si="158"/>
        <v>2204</v>
      </c>
      <c r="E2213" s="534"/>
      <c r="F2213" s="534"/>
      <c r="G2213" s="534"/>
      <c r="H2213" s="479"/>
      <c r="I2213" s="479"/>
      <c r="J2213" s="479"/>
      <c r="K2213" s="474"/>
      <c r="L2213" s="899"/>
      <c r="M2213" s="272"/>
      <c r="N2213" s="826" t="str">
        <f t="shared" si="157"/>
        <v/>
      </c>
      <c r="O2213" s="458"/>
      <c r="P2213" s="534"/>
      <c r="Q2213" s="479"/>
      <c r="R2213" s="584"/>
      <c r="S2213" s="585" t="str">
        <f t="shared" si="152"/>
        <v/>
      </c>
      <c r="T2213" s="586"/>
      <c r="U2213" s="587" t="str">
        <f t="shared" si="156"/>
        <v/>
      </c>
      <c r="V2213" s="648"/>
      <c r="W2213" s="746"/>
    </row>
    <row r="2214" spans="2:23" ht="13.5" customHeight="1" x14ac:dyDescent="0.25">
      <c r="B2214" s="401"/>
      <c r="D2214" s="416">
        <f t="shared" si="158"/>
        <v>2205</v>
      </c>
      <c r="E2214" s="534"/>
      <c r="F2214" s="534"/>
      <c r="G2214" s="534"/>
      <c r="H2214" s="479"/>
      <c r="I2214" s="479"/>
      <c r="J2214" s="479"/>
      <c r="K2214" s="474"/>
      <c r="L2214" s="899"/>
      <c r="M2214" s="272"/>
      <c r="N2214" s="826" t="str">
        <f t="shared" si="157"/>
        <v/>
      </c>
      <c r="O2214" s="458"/>
      <c r="P2214" s="534"/>
      <c r="Q2214" s="479"/>
      <c r="R2214" s="584"/>
      <c r="S2214" s="585" t="str">
        <f t="shared" si="152"/>
        <v/>
      </c>
      <c r="T2214" s="586"/>
      <c r="U2214" s="587" t="str">
        <f t="shared" si="156"/>
        <v/>
      </c>
      <c r="V2214" s="648"/>
      <c r="W2214" s="746"/>
    </row>
    <row r="2215" spans="2:23" ht="13.5" customHeight="1" x14ac:dyDescent="0.25">
      <c r="B2215" s="401"/>
      <c r="D2215" s="416">
        <f t="shared" si="158"/>
        <v>2206</v>
      </c>
      <c r="E2215" s="534"/>
      <c r="F2215" s="534"/>
      <c r="G2215" s="534"/>
      <c r="H2215" s="479"/>
      <c r="I2215" s="479"/>
      <c r="J2215" s="479"/>
      <c r="K2215" s="474"/>
      <c r="L2215" s="899"/>
      <c r="M2215" s="272"/>
      <c r="N2215" s="826" t="str">
        <f t="shared" si="157"/>
        <v/>
      </c>
      <c r="O2215" s="458"/>
      <c r="P2215" s="534"/>
      <c r="Q2215" s="479"/>
      <c r="R2215" s="584"/>
      <c r="S2215" s="585" t="str">
        <f t="shared" si="152"/>
        <v/>
      </c>
      <c r="T2215" s="586"/>
      <c r="U2215" s="587" t="str">
        <f t="shared" si="156"/>
        <v/>
      </c>
      <c r="V2215" s="648"/>
      <c r="W2215" s="746"/>
    </row>
    <row r="2216" spans="2:23" ht="13.5" customHeight="1" x14ac:dyDescent="0.25">
      <c r="B2216" s="401"/>
      <c r="D2216" s="416">
        <f t="shared" si="158"/>
        <v>2207</v>
      </c>
      <c r="E2216" s="534"/>
      <c r="F2216" s="534"/>
      <c r="G2216" s="534"/>
      <c r="H2216" s="479"/>
      <c r="I2216" s="479"/>
      <c r="J2216" s="479"/>
      <c r="K2216" s="474"/>
      <c r="L2216" s="899"/>
      <c r="M2216" s="272"/>
      <c r="N2216" s="826" t="str">
        <f t="shared" si="157"/>
        <v/>
      </c>
      <c r="O2216" s="458"/>
      <c r="P2216" s="534"/>
      <c r="Q2216" s="479"/>
      <c r="R2216" s="584"/>
      <c r="S2216" s="585" t="str">
        <f t="shared" si="152"/>
        <v/>
      </c>
      <c r="T2216" s="586"/>
      <c r="U2216" s="587" t="str">
        <f t="shared" si="156"/>
        <v/>
      </c>
      <c r="V2216" s="648"/>
      <c r="W2216" s="746"/>
    </row>
    <row r="2217" spans="2:23" ht="13.5" customHeight="1" x14ac:dyDescent="0.25">
      <c r="B2217" s="401"/>
      <c r="D2217" s="416">
        <f t="shared" si="158"/>
        <v>2208</v>
      </c>
      <c r="E2217" s="534"/>
      <c r="F2217" s="534"/>
      <c r="G2217" s="534"/>
      <c r="H2217" s="479"/>
      <c r="I2217" s="479"/>
      <c r="J2217" s="479"/>
      <c r="K2217" s="474"/>
      <c r="L2217" s="899"/>
      <c r="M2217" s="272"/>
      <c r="N2217" s="826" t="str">
        <f t="shared" si="157"/>
        <v/>
      </c>
      <c r="O2217" s="458"/>
      <c r="P2217" s="534"/>
      <c r="Q2217" s="479"/>
      <c r="R2217" s="584"/>
      <c r="S2217" s="585" t="str">
        <f t="shared" si="152"/>
        <v/>
      </c>
      <c r="T2217" s="586"/>
      <c r="U2217" s="587" t="str">
        <f t="shared" si="156"/>
        <v/>
      </c>
      <c r="V2217" s="648"/>
      <c r="W2217" s="746"/>
    </row>
    <row r="2218" spans="2:23" ht="13.5" customHeight="1" x14ac:dyDescent="0.25">
      <c r="B2218" s="401"/>
      <c r="D2218" s="416">
        <f t="shared" si="158"/>
        <v>2209</v>
      </c>
      <c r="E2218" s="534"/>
      <c r="F2218" s="534"/>
      <c r="G2218" s="534"/>
      <c r="H2218" s="479"/>
      <c r="I2218" s="479"/>
      <c r="J2218" s="479"/>
      <c r="K2218" s="474"/>
      <c r="L2218" s="899"/>
      <c r="M2218" s="272"/>
      <c r="N2218" s="826" t="str">
        <f t="shared" si="157"/>
        <v/>
      </c>
      <c r="O2218" s="458"/>
      <c r="P2218" s="534"/>
      <c r="Q2218" s="479"/>
      <c r="R2218" s="584"/>
      <c r="S2218" s="585" t="str">
        <f t="shared" si="152"/>
        <v/>
      </c>
      <c r="T2218" s="586"/>
      <c r="U2218" s="587" t="str">
        <f t="shared" si="156"/>
        <v/>
      </c>
      <c r="V2218" s="648"/>
      <c r="W2218" s="746"/>
    </row>
    <row r="2219" spans="2:23" ht="13.5" customHeight="1" x14ac:dyDescent="0.25">
      <c r="B2219" s="401"/>
      <c r="D2219" s="416">
        <f t="shared" si="158"/>
        <v>2210</v>
      </c>
      <c r="E2219" s="534"/>
      <c r="F2219" s="534"/>
      <c r="G2219" s="534"/>
      <c r="H2219" s="479"/>
      <c r="I2219" s="479"/>
      <c r="J2219" s="479"/>
      <c r="K2219" s="474"/>
      <c r="L2219" s="899"/>
      <c r="M2219" s="272"/>
      <c r="N2219" s="826" t="str">
        <f t="shared" si="157"/>
        <v/>
      </c>
      <c r="O2219" s="458"/>
      <c r="P2219" s="534"/>
      <c r="Q2219" s="479"/>
      <c r="R2219" s="584"/>
      <c r="S2219" s="585" t="str">
        <f t="shared" si="152"/>
        <v/>
      </c>
      <c r="T2219" s="586"/>
      <c r="U2219" s="587" t="str">
        <f t="shared" si="156"/>
        <v/>
      </c>
      <c r="V2219" s="648"/>
      <c r="W2219" s="746"/>
    </row>
    <row r="2220" spans="2:23" ht="13.5" customHeight="1" x14ac:dyDescent="0.25">
      <c r="B2220" s="401"/>
      <c r="D2220" s="416">
        <f t="shared" si="158"/>
        <v>2211</v>
      </c>
      <c r="E2220" s="534"/>
      <c r="F2220" s="534"/>
      <c r="G2220" s="534"/>
      <c r="H2220" s="479"/>
      <c r="I2220" s="479"/>
      <c r="J2220" s="479"/>
      <c r="K2220" s="474"/>
      <c r="L2220" s="899"/>
      <c r="M2220" s="272"/>
      <c r="N2220" s="826" t="str">
        <f t="shared" si="157"/>
        <v/>
      </c>
      <c r="O2220" s="458"/>
      <c r="P2220" s="534"/>
      <c r="Q2220" s="479"/>
      <c r="R2220" s="584"/>
      <c r="S2220" s="585" t="str">
        <f t="shared" si="152"/>
        <v/>
      </c>
      <c r="T2220" s="586"/>
      <c r="U2220" s="587" t="str">
        <f t="shared" si="156"/>
        <v/>
      </c>
      <c r="V2220" s="648"/>
      <c r="W2220" s="746"/>
    </row>
    <row r="2221" spans="2:23" ht="13.5" customHeight="1" x14ac:dyDescent="0.25">
      <c r="B2221" s="401"/>
      <c r="D2221" s="416">
        <f t="shared" si="158"/>
        <v>2212</v>
      </c>
      <c r="E2221" s="534"/>
      <c r="F2221" s="534"/>
      <c r="G2221" s="534"/>
      <c r="H2221" s="479"/>
      <c r="I2221" s="479"/>
      <c r="J2221" s="479"/>
      <c r="K2221" s="474"/>
      <c r="L2221" s="899"/>
      <c r="M2221" s="272"/>
      <c r="N2221" s="826" t="str">
        <f t="shared" si="157"/>
        <v/>
      </c>
      <c r="O2221" s="458"/>
      <c r="P2221" s="534"/>
      <c r="Q2221" s="479"/>
      <c r="R2221" s="584"/>
      <c r="S2221" s="585" t="str">
        <f t="shared" si="152"/>
        <v/>
      </c>
      <c r="T2221" s="586"/>
      <c r="U2221" s="587" t="str">
        <f t="shared" si="156"/>
        <v/>
      </c>
      <c r="V2221" s="648"/>
      <c r="W2221" s="746"/>
    </row>
    <row r="2222" spans="2:23" ht="13.5" customHeight="1" x14ac:dyDescent="0.25">
      <c r="B2222" s="401"/>
      <c r="D2222" s="416">
        <f t="shared" si="158"/>
        <v>2213</v>
      </c>
      <c r="E2222" s="534"/>
      <c r="F2222" s="534"/>
      <c r="G2222" s="534"/>
      <c r="H2222" s="479"/>
      <c r="I2222" s="479"/>
      <c r="J2222" s="479"/>
      <c r="K2222" s="474"/>
      <c r="L2222" s="899"/>
      <c r="M2222" s="272"/>
      <c r="N2222" s="826" t="str">
        <f t="shared" si="157"/>
        <v/>
      </c>
      <c r="O2222" s="458"/>
      <c r="P2222" s="534"/>
      <c r="Q2222" s="479"/>
      <c r="R2222" s="584"/>
      <c r="S2222" s="585" t="str">
        <f t="shared" si="152"/>
        <v/>
      </c>
      <c r="T2222" s="586"/>
      <c r="U2222" s="587" t="str">
        <f t="shared" si="156"/>
        <v/>
      </c>
      <c r="V2222" s="648"/>
      <c r="W2222" s="746"/>
    </row>
    <row r="2223" spans="2:23" ht="13.5" customHeight="1" x14ac:dyDescent="0.25">
      <c r="B2223" s="401"/>
      <c r="D2223" s="416">
        <f t="shared" si="158"/>
        <v>2214</v>
      </c>
      <c r="E2223" s="534"/>
      <c r="F2223" s="534"/>
      <c r="G2223" s="534"/>
      <c r="H2223" s="479"/>
      <c r="I2223" s="479"/>
      <c r="J2223" s="479"/>
      <c r="K2223" s="474"/>
      <c r="L2223" s="899"/>
      <c r="M2223" s="272"/>
      <c r="N2223" s="826" t="str">
        <f t="shared" si="157"/>
        <v/>
      </c>
      <c r="O2223" s="458"/>
      <c r="P2223" s="534"/>
      <c r="Q2223" s="479"/>
      <c r="R2223" s="584"/>
      <c r="S2223" s="585" t="str">
        <f t="shared" si="152"/>
        <v/>
      </c>
      <c r="T2223" s="586"/>
      <c r="U2223" s="587" t="str">
        <f t="shared" si="156"/>
        <v/>
      </c>
      <c r="V2223" s="648"/>
      <c r="W2223" s="746"/>
    </row>
    <row r="2224" spans="2:23" ht="13.5" customHeight="1" x14ac:dyDescent="0.25">
      <c r="B2224" s="401"/>
      <c r="D2224" s="416">
        <f t="shared" si="158"/>
        <v>2215</v>
      </c>
      <c r="E2224" s="534"/>
      <c r="F2224" s="534"/>
      <c r="G2224" s="534"/>
      <c r="H2224" s="479"/>
      <c r="I2224" s="479"/>
      <c r="J2224" s="479"/>
      <c r="K2224" s="474"/>
      <c r="L2224" s="899"/>
      <c r="M2224" s="272"/>
      <c r="N2224" s="826" t="str">
        <f t="shared" si="157"/>
        <v/>
      </c>
      <c r="O2224" s="458"/>
      <c r="P2224" s="534"/>
      <c r="Q2224" s="479"/>
      <c r="R2224" s="584"/>
      <c r="S2224" s="585" t="str">
        <f t="shared" si="152"/>
        <v/>
      </c>
      <c r="T2224" s="586"/>
      <c r="U2224" s="587" t="str">
        <f t="shared" si="156"/>
        <v/>
      </c>
      <c r="V2224" s="648"/>
      <c r="W2224" s="746"/>
    </row>
    <row r="2225" spans="2:38" ht="13.5" customHeight="1" x14ac:dyDescent="0.25">
      <c r="B2225" s="401"/>
      <c r="D2225" s="416">
        <f t="shared" si="158"/>
        <v>2216</v>
      </c>
      <c r="E2225" s="534"/>
      <c r="F2225" s="534"/>
      <c r="G2225" s="534"/>
      <c r="H2225" s="479"/>
      <c r="I2225" s="479"/>
      <c r="J2225" s="479"/>
      <c r="K2225" s="474"/>
      <c r="L2225" s="899"/>
      <c r="M2225" s="272"/>
      <c r="N2225" s="826" t="str">
        <f t="shared" si="157"/>
        <v/>
      </c>
      <c r="O2225" s="458"/>
      <c r="P2225" s="534"/>
      <c r="Q2225" s="479"/>
      <c r="R2225" s="584"/>
      <c r="S2225" s="585" t="str">
        <f t="shared" si="152"/>
        <v/>
      </c>
      <c r="T2225" s="586"/>
      <c r="U2225" s="587" t="str">
        <f t="shared" si="156"/>
        <v/>
      </c>
      <c r="V2225" s="648"/>
      <c r="W2225" s="746"/>
    </row>
    <row r="2226" spans="2:38" ht="13.5" customHeight="1" x14ac:dyDescent="0.25">
      <c r="B2226" s="401"/>
      <c r="D2226" s="416">
        <f t="shared" si="158"/>
        <v>2217</v>
      </c>
      <c r="E2226" s="534"/>
      <c r="F2226" s="534"/>
      <c r="G2226" s="534"/>
      <c r="H2226" s="479"/>
      <c r="I2226" s="479"/>
      <c r="J2226" s="479"/>
      <c r="K2226" s="474"/>
      <c r="L2226" s="899"/>
      <c r="M2226" s="272"/>
      <c r="N2226" s="826" t="str">
        <f t="shared" si="157"/>
        <v/>
      </c>
      <c r="O2226" s="458"/>
      <c r="P2226" s="534"/>
      <c r="Q2226" s="479"/>
      <c r="R2226" s="584"/>
      <c r="S2226" s="585" t="str">
        <f t="shared" si="152"/>
        <v/>
      </c>
      <c r="T2226" s="586"/>
      <c r="U2226" s="587" t="str">
        <f t="shared" si="156"/>
        <v/>
      </c>
      <c r="V2226" s="648"/>
      <c r="W2226" s="746"/>
    </row>
    <row r="2227" spans="2:38" ht="13.5" customHeight="1" x14ac:dyDescent="0.25">
      <c r="B2227" s="401"/>
      <c r="D2227" s="416">
        <f t="shared" si="158"/>
        <v>2218</v>
      </c>
      <c r="E2227" s="534"/>
      <c r="F2227" s="534"/>
      <c r="G2227" s="534"/>
      <c r="H2227" s="479"/>
      <c r="I2227" s="479"/>
      <c r="J2227" s="479"/>
      <c r="K2227" s="474"/>
      <c r="L2227" s="899"/>
      <c r="M2227" s="272"/>
      <c r="N2227" s="826" t="str">
        <f t="shared" si="157"/>
        <v/>
      </c>
      <c r="O2227" s="458"/>
      <c r="P2227" s="534"/>
      <c r="Q2227" s="479"/>
      <c r="R2227" s="584"/>
      <c r="S2227" s="585" t="str">
        <f t="shared" si="152"/>
        <v/>
      </c>
      <c r="T2227" s="586"/>
      <c r="U2227" s="587" t="str">
        <f t="shared" si="156"/>
        <v/>
      </c>
      <c r="V2227" s="648"/>
      <c r="W2227" s="746"/>
    </row>
    <row r="2228" spans="2:38" ht="13.5" customHeight="1" x14ac:dyDescent="0.25">
      <c r="B2228" s="401"/>
      <c r="D2228" s="416">
        <f t="shared" si="158"/>
        <v>2219</v>
      </c>
      <c r="E2228" s="534"/>
      <c r="F2228" s="534"/>
      <c r="G2228" s="534"/>
      <c r="H2228" s="479"/>
      <c r="I2228" s="479"/>
      <c r="J2228" s="479"/>
      <c r="K2228" s="474"/>
      <c r="L2228" s="899"/>
      <c r="M2228" s="272"/>
      <c r="N2228" s="826" t="str">
        <f t="shared" si="157"/>
        <v/>
      </c>
      <c r="O2228" s="458"/>
      <c r="P2228" s="534"/>
      <c r="Q2228" s="479"/>
      <c r="R2228" s="584"/>
      <c r="S2228" s="585" t="str">
        <f t="shared" si="152"/>
        <v/>
      </c>
      <c r="T2228" s="586"/>
      <c r="U2228" s="587" t="str">
        <f t="shared" si="156"/>
        <v/>
      </c>
      <c r="V2228" s="648"/>
      <c r="W2228" s="746"/>
    </row>
    <row r="2229" spans="2:38" ht="13.5" customHeight="1" x14ac:dyDescent="0.25">
      <c r="B2229" s="401"/>
      <c r="D2229" s="416">
        <f t="shared" si="158"/>
        <v>2220</v>
      </c>
      <c r="E2229" s="534"/>
      <c r="F2229" s="534"/>
      <c r="G2229" s="534"/>
      <c r="H2229" s="479"/>
      <c r="I2229" s="479"/>
      <c r="J2229" s="479"/>
      <c r="K2229" s="474"/>
      <c r="L2229" s="899"/>
      <c r="M2229" s="272"/>
      <c r="N2229" s="826" t="str">
        <f t="shared" si="157"/>
        <v/>
      </c>
      <c r="O2229" s="458"/>
      <c r="P2229" s="534"/>
      <c r="Q2229" s="479"/>
      <c r="R2229" s="584"/>
      <c r="S2229" s="585" t="str">
        <f t="shared" si="152"/>
        <v/>
      </c>
      <c r="T2229" s="586"/>
      <c r="U2229" s="587" t="str">
        <f t="shared" si="156"/>
        <v/>
      </c>
      <c r="V2229" s="648"/>
      <c r="W2229" s="746"/>
    </row>
    <row r="2230" spans="2:38" ht="13.5" customHeight="1" x14ac:dyDescent="0.25">
      <c r="B2230" s="401"/>
      <c r="D2230" s="416">
        <f>D2229+1</f>
        <v>2221</v>
      </c>
      <c r="E2230" s="534"/>
      <c r="F2230" s="534"/>
      <c r="G2230" s="534"/>
      <c r="H2230" s="479"/>
      <c r="I2230" s="479"/>
      <c r="J2230" s="479"/>
      <c r="K2230" s="474"/>
      <c r="L2230" s="899"/>
      <c r="M2230" s="272"/>
      <c r="N2230" s="826" t="str">
        <f t="shared" si="157"/>
        <v/>
      </c>
      <c r="O2230" s="458"/>
      <c r="P2230" s="534"/>
      <c r="Q2230" s="479"/>
      <c r="R2230" s="584"/>
      <c r="S2230" s="585" t="str">
        <f t="shared" si="152"/>
        <v/>
      </c>
      <c r="T2230" s="586"/>
      <c r="U2230" s="587" t="str">
        <f t="shared" si="156"/>
        <v/>
      </c>
      <c r="V2230" s="648"/>
      <c r="W2230" s="746"/>
      <c r="AL2230" s="562"/>
    </row>
    <row r="2231" spans="2:38" ht="13.5" customHeight="1" x14ac:dyDescent="0.25">
      <c r="B2231" s="401"/>
      <c r="D2231" s="416">
        <f t="shared" ref="D2231:D2259" si="159">D2230+1</f>
        <v>2222</v>
      </c>
      <c r="E2231" s="534"/>
      <c r="F2231" s="534"/>
      <c r="G2231" s="534"/>
      <c r="H2231" s="479"/>
      <c r="I2231" s="479"/>
      <c r="J2231" s="479"/>
      <c r="K2231" s="474"/>
      <c r="L2231" s="899"/>
      <c r="M2231" s="272"/>
      <c r="N2231" s="826" t="str">
        <f t="shared" si="157"/>
        <v/>
      </c>
      <c r="O2231" s="458"/>
      <c r="P2231" s="534"/>
      <c r="Q2231" s="479"/>
      <c r="R2231" s="584"/>
      <c r="S2231" s="585" t="str">
        <f t="shared" si="152"/>
        <v/>
      </c>
      <c r="T2231" s="586"/>
      <c r="U2231" s="587" t="str">
        <f t="shared" si="156"/>
        <v/>
      </c>
      <c r="V2231" s="648"/>
      <c r="W2231" s="746"/>
    </row>
    <row r="2232" spans="2:38" ht="13.5" customHeight="1" x14ac:dyDescent="0.25">
      <c r="B2232" s="401"/>
      <c r="D2232" s="416">
        <f t="shared" si="159"/>
        <v>2223</v>
      </c>
      <c r="E2232" s="534"/>
      <c r="F2232" s="534"/>
      <c r="G2232" s="534"/>
      <c r="H2232" s="479"/>
      <c r="I2232" s="479"/>
      <c r="J2232" s="479"/>
      <c r="K2232" s="474"/>
      <c r="L2232" s="899"/>
      <c r="M2232" s="272"/>
      <c r="N2232" s="826" t="str">
        <f t="shared" si="157"/>
        <v/>
      </c>
      <c r="O2232" s="458"/>
      <c r="P2232" s="534"/>
      <c r="Q2232" s="479"/>
      <c r="R2232" s="584"/>
      <c r="S2232" s="585" t="str">
        <f t="shared" si="152"/>
        <v/>
      </c>
      <c r="T2232" s="586"/>
      <c r="U2232" s="587" t="str">
        <f t="shared" si="156"/>
        <v/>
      </c>
      <c r="V2232" s="648"/>
      <c r="W2232" s="746"/>
    </row>
    <row r="2233" spans="2:38" ht="13.5" customHeight="1" x14ac:dyDescent="0.25">
      <c r="B2233" s="401"/>
      <c r="D2233" s="416">
        <f t="shared" si="159"/>
        <v>2224</v>
      </c>
      <c r="E2233" s="534"/>
      <c r="F2233" s="534"/>
      <c r="G2233" s="534"/>
      <c r="H2233" s="479"/>
      <c r="I2233" s="479"/>
      <c r="J2233" s="479"/>
      <c r="K2233" s="474"/>
      <c r="L2233" s="899"/>
      <c r="M2233" s="272"/>
      <c r="N2233" s="826" t="str">
        <f t="shared" si="157"/>
        <v/>
      </c>
      <c r="O2233" s="458"/>
      <c r="P2233" s="534"/>
      <c r="Q2233" s="479"/>
      <c r="R2233" s="584"/>
      <c r="S2233" s="585" t="str">
        <f t="shared" si="152"/>
        <v/>
      </c>
      <c r="T2233" s="586"/>
      <c r="U2233" s="587" t="str">
        <f t="shared" si="156"/>
        <v/>
      </c>
      <c r="V2233" s="648"/>
      <c r="W2233" s="746"/>
    </row>
    <row r="2234" spans="2:38" ht="13.5" customHeight="1" x14ac:dyDescent="0.25">
      <c r="B2234" s="401"/>
      <c r="D2234" s="416">
        <f t="shared" si="159"/>
        <v>2225</v>
      </c>
      <c r="E2234" s="534"/>
      <c r="F2234" s="534"/>
      <c r="G2234" s="534"/>
      <c r="H2234" s="479"/>
      <c r="I2234" s="479"/>
      <c r="J2234" s="479"/>
      <c r="K2234" s="474"/>
      <c r="L2234" s="899"/>
      <c r="M2234" s="272"/>
      <c r="N2234" s="826" t="str">
        <f t="shared" si="157"/>
        <v/>
      </c>
      <c r="O2234" s="458"/>
      <c r="P2234" s="534"/>
      <c r="Q2234" s="479"/>
      <c r="R2234" s="584"/>
      <c r="S2234" s="585" t="str">
        <f t="shared" si="152"/>
        <v/>
      </c>
      <c r="T2234" s="586"/>
      <c r="U2234" s="587" t="str">
        <f t="shared" si="156"/>
        <v/>
      </c>
      <c r="V2234" s="648"/>
      <c r="W2234" s="746"/>
    </row>
    <row r="2235" spans="2:38" ht="13.5" customHeight="1" x14ac:dyDescent="0.25">
      <c r="B2235" s="401"/>
      <c r="D2235" s="416">
        <f t="shared" si="159"/>
        <v>2226</v>
      </c>
      <c r="E2235" s="534"/>
      <c r="F2235" s="534"/>
      <c r="G2235" s="534"/>
      <c r="H2235" s="479"/>
      <c r="I2235" s="479"/>
      <c r="J2235" s="479"/>
      <c r="K2235" s="474"/>
      <c r="L2235" s="899"/>
      <c r="M2235" s="272"/>
      <c r="N2235" s="826" t="str">
        <f t="shared" si="157"/>
        <v/>
      </c>
      <c r="O2235" s="458"/>
      <c r="P2235" s="534"/>
      <c r="Q2235" s="479"/>
      <c r="R2235" s="584"/>
      <c r="S2235" s="585" t="str">
        <f t="shared" si="152"/>
        <v/>
      </c>
      <c r="T2235" s="586"/>
      <c r="U2235" s="587" t="str">
        <f t="shared" si="156"/>
        <v/>
      </c>
      <c r="V2235" s="648"/>
      <c r="W2235" s="746"/>
    </row>
    <row r="2236" spans="2:38" ht="13.5" customHeight="1" x14ac:dyDescent="0.25">
      <c r="B2236" s="401"/>
      <c r="D2236" s="416">
        <f t="shared" si="159"/>
        <v>2227</v>
      </c>
      <c r="E2236" s="534"/>
      <c r="F2236" s="534"/>
      <c r="G2236" s="534"/>
      <c r="H2236" s="479"/>
      <c r="I2236" s="479"/>
      <c r="J2236" s="479"/>
      <c r="K2236" s="474"/>
      <c r="L2236" s="899"/>
      <c r="M2236" s="272"/>
      <c r="N2236" s="826" t="str">
        <f t="shared" si="157"/>
        <v/>
      </c>
      <c r="O2236" s="458"/>
      <c r="P2236" s="534"/>
      <c r="Q2236" s="479"/>
      <c r="R2236" s="584"/>
      <c r="S2236" s="585" t="str">
        <f t="shared" si="152"/>
        <v/>
      </c>
      <c r="T2236" s="586"/>
      <c r="U2236" s="587" t="str">
        <f t="shared" si="156"/>
        <v/>
      </c>
      <c r="V2236" s="648"/>
      <c r="W2236" s="746"/>
    </row>
    <row r="2237" spans="2:38" ht="13.5" customHeight="1" x14ac:dyDescent="0.25">
      <c r="B2237" s="401"/>
      <c r="D2237" s="416">
        <f t="shared" si="159"/>
        <v>2228</v>
      </c>
      <c r="E2237" s="534"/>
      <c r="F2237" s="534"/>
      <c r="G2237" s="534"/>
      <c r="H2237" s="479"/>
      <c r="I2237" s="479"/>
      <c r="J2237" s="479"/>
      <c r="K2237" s="474"/>
      <c r="L2237" s="899"/>
      <c r="M2237" s="272"/>
      <c r="N2237" s="826" t="str">
        <f t="shared" si="157"/>
        <v/>
      </c>
      <c r="O2237" s="458"/>
      <c r="P2237" s="534"/>
      <c r="Q2237" s="479"/>
      <c r="R2237" s="584"/>
      <c r="S2237" s="585" t="str">
        <f t="shared" si="152"/>
        <v/>
      </c>
      <c r="T2237" s="586"/>
      <c r="U2237" s="587" t="str">
        <f t="shared" si="156"/>
        <v/>
      </c>
      <c r="V2237" s="648"/>
      <c r="W2237" s="746"/>
    </row>
    <row r="2238" spans="2:38" ht="13.5" customHeight="1" x14ac:dyDescent="0.25">
      <c r="B2238" s="401"/>
      <c r="D2238" s="416">
        <f t="shared" si="159"/>
        <v>2229</v>
      </c>
      <c r="E2238" s="534"/>
      <c r="F2238" s="534"/>
      <c r="G2238" s="534"/>
      <c r="H2238" s="479"/>
      <c r="I2238" s="479"/>
      <c r="J2238" s="479"/>
      <c r="K2238" s="474"/>
      <c r="L2238" s="899"/>
      <c r="M2238" s="272"/>
      <c r="N2238" s="826" t="str">
        <f t="shared" si="157"/>
        <v/>
      </c>
      <c r="O2238" s="458"/>
      <c r="P2238" s="534"/>
      <c r="Q2238" s="479"/>
      <c r="R2238" s="584"/>
      <c r="S2238" s="585" t="str">
        <f t="shared" si="152"/>
        <v/>
      </c>
      <c r="T2238" s="586"/>
      <c r="U2238" s="587" t="str">
        <f t="shared" si="156"/>
        <v/>
      </c>
      <c r="V2238" s="648"/>
      <c r="W2238" s="746"/>
    </row>
    <row r="2239" spans="2:38" ht="13.5" customHeight="1" x14ac:dyDescent="0.25">
      <c r="B2239" s="401"/>
      <c r="D2239" s="416">
        <f t="shared" si="159"/>
        <v>2230</v>
      </c>
      <c r="E2239" s="534"/>
      <c r="F2239" s="534"/>
      <c r="G2239" s="534"/>
      <c r="H2239" s="479"/>
      <c r="I2239" s="479"/>
      <c r="J2239" s="479"/>
      <c r="K2239" s="474"/>
      <c r="L2239" s="899"/>
      <c r="M2239" s="272"/>
      <c r="N2239" s="826" t="str">
        <f t="shared" si="157"/>
        <v/>
      </c>
      <c r="O2239" s="458"/>
      <c r="P2239" s="534"/>
      <c r="Q2239" s="479"/>
      <c r="R2239" s="584"/>
      <c r="S2239" s="585" t="str">
        <f t="shared" si="152"/>
        <v/>
      </c>
      <c r="T2239" s="586"/>
      <c r="U2239" s="587" t="str">
        <f t="shared" ref="U2239:U2302" si="160">IF(T2239="",S2239,T2239)</f>
        <v/>
      </c>
      <c r="V2239" s="648"/>
      <c r="W2239" s="746"/>
    </row>
    <row r="2240" spans="2:38" ht="13.5" customHeight="1" x14ac:dyDescent="0.25">
      <c r="B2240" s="401"/>
      <c r="D2240" s="416">
        <f t="shared" si="159"/>
        <v>2231</v>
      </c>
      <c r="E2240" s="534"/>
      <c r="F2240" s="534"/>
      <c r="G2240" s="534"/>
      <c r="H2240" s="479"/>
      <c r="I2240" s="479"/>
      <c r="J2240" s="479"/>
      <c r="K2240" s="474"/>
      <c r="L2240" s="899"/>
      <c r="M2240" s="272"/>
      <c r="N2240" s="826" t="str">
        <f t="shared" si="157"/>
        <v/>
      </c>
      <c r="O2240" s="458"/>
      <c r="P2240" s="903"/>
      <c r="Q2240" s="479"/>
      <c r="R2240" s="584"/>
      <c r="S2240" s="585" t="str">
        <f t="shared" si="152"/>
        <v/>
      </c>
      <c r="T2240" s="586"/>
      <c r="U2240" s="587" t="str">
        <f t="shared" si="160"/>
        <v/>
      </c>
      <c r="V2240" s="648"/>
      <c r="W2240" s="746"/>
    </row>
    <row r="2241" spans="2:23" ht="13.5" customHeight="1" x14ac:dyDescent="0.25">
      <c r="B2241" s="401"/>
      <c r="D2241" s="416">
        <f t="shared" si="159"/>
        <v>2232</v>
      </c>
      <c r="E2241" s="534"/>
      <c r="F2241" s="534"/>
      <c r="G2241" s="534"/>
      <c r="H2241" s="479"/>
      <c r="I2241" s="479"/>
      <c r="J2241" s="479"/>
      <c r="K2241" s="474"/>
      <c r="L2241" s="899"/>
      <c r="M2241" s="272"/>
      <c r="N2241" s="826" t="str">
        <f t="shared" si="157"/>
        <v/>
      </c>
      <c r="O2241" s="458"/>
      <c r="P2241" s="534"/>
      <c r="Q2241" s="479"/>
      <c r="R2241" s="584"/>
      <c r="S2241" s="585" t="str">
        <f t="shared" si="152"/>
        <v/>
      </c>
      <c r="T2241" s="586"/>
      <c r="U2241" s="587" t="str">
        <f t="shared" si="160"/>
        <v/>
      </c>
      <c r="V2241" s="648"/>
      <c r="W2241" s="746"/>
    </row>
    <row r="2242" spans="2:23" ht="13.5" customHeight="1" x14ac:dyDescent="0.25">
      <c r="B2242" s="401"/>
      <c r="D2242" s="416">
        <f t="shared" si="159"/>
        <v>2233</v>
      </c>
      <c r="E2242" s="534"/>
      <c r="F2242" s="534"/>
      <c r="G2242" s="534"/>
      <c r="H2242" s="479"/>
      <c r="I2242" s="479"/>
      <c r="J2242" s="479"/>
      <c r="K2242" s="474"/>
      <c r="L2242" s="899"/>
      <c r="M2242" s="272"/>
      <c r="N2242" s="826" t="str">
        <f t="shared" si="157"/>
        <v/>
      </c>
      <c r="O2242" s="458"/>
      <c r="P2242" s="534"/>
      <c r="Q2242" s="479"/>
      <c r="R2242" s="584"/>
      <c r="S2242" s="585" t="str">
        <f t="shared" si="152"/>
        <v/>
      </c>
      <c r="T2242" s="586"/>
      <c r="U2242" s="587" t="str">
        <f t="shared" si="160"/>
        <v/>
      </c>
      <c r="V2242" s="648"/>
      <c r="W2242" s="746"/>
    </row>
    <row r="2243" spans="2:23" ht="13.5" customHeight="1" x14ac:dyDescent="0.25">
      <c r="B2243" s="401"/>
      <c r="D2243" s="416">
        <f t="shared" si="159"/>
        <v>2234</v>
      </c>
      <c r="E2243" s="534"/>
      <c r="F2243" s="534"/>
      <c r="G2243" s="534"/>
      <c r="H2243" s="479"/>
      <c r="I2243" s="479"/>
      <c r="J2243" s="479"/>
      <c r="K2243" s="474"/>
      <c r="L2243" s="899"/>
      <c r="M2243" s="272"/>
      <c r="N2243" s="826" t="str">
        <f t="shared" si="157"/>
        <v/>
      </c>
      <c r="O2243" s="458"/>
      <c r="P2243" s="534"/>
      <c r="Q2243" s="479"/>
      <c r="R2243" s="584"/>
      <c r="S2243" s="585" t="str">
        <f t="shared" si="152"/>
        <v/>
      </c>
      <c r="T2243" s="586"/>
      <c r="U2243" s="587" t="str">
        <f t="shared" si="160"/>
        <v/>
      </c>
      <c r="V2243" s="648"/>
      <c r="W2243" s="746"/>
    </row>
    <row r="2244" spans="2:23" ht="13.5" customHeight="1" x14ac:dyDescent="0.25">
      <c r="B2244" s="401"/>
      <c r="D2244" s="416">
        <f t="shared" si="159"/>
        <v>2235</v>
      </c>
      <c r="E2244" s="534"/>
      <c r="F2244" s="534"/>
      <c r="G2244" s="534"/>
      <c r="H2244" s="479"/>
      <c r="I2244" s="479"/>
      <c r="J2244" s="479"/>
      <c r="K2244" s="474"/>
      <c r="L2244" s="899"/>
      <c r="M2244" s="272"/>
      <c r="N2244" s="826" t="str">
        <f t="shared" si="157"/>
        <v/>
      </c>
      <c r="O2244" s="458"/>
      <c r="P2244" s="534"/>
      <c r="Q2244" s="479"/>
      <c r="R2244" s="584"/>
      <c r="S2244" s="585" t="str">
        <f t="shared" si="152"/>
        <v/>
      </c>
      <c r="T2244" s="586"/>
      <c r="U2244" s="587" t="str">
        <f t="shared" si="160"/>
        <v/>
      </c>
      <c r="V2244" s="648"/>
      <c r="W2244" s="746"/>
    </row>
    <row r="2245" spans="2:23" ht="13.5" customHeight="1" x14ac:dyDescent="0.25">
      <c r="B2245" s="401"/>
      <c r="D2245" s="416">
        <f t="shared" si="159"/>
        <v>2236</v>
      </c>
      <c r="E2245" s="534"/>
      <c r="F2245" s="534"/>
      <c r="G2245" s="534"/>
      <c r="H2245" s="479"/>
      <c r="I2245" s="479"/>
      <c r="J2245" s="479"/>
      <c r="K2245" s="474"/>
      <c r="L2245" s="899"/>
      <c r="M2245" s="272"/>
      <c r="N2245" s="826" t="str">
        <f t="shared" si="157"/>
        <v/>
      </c>
      <c r="O2245" s="458"/>
      <c r="P2245" s="534"/>
      <c r="Q2245" s="479"/>
      <c r="R2245" s="584"/>
      <c r="S2245" s="585" t="str">
        <f t="shared" si="152"/>
        <v/>
      </c>
      <c r="T2245" s="586"/>
      <c r="U2245" s="587" t="str">
        <f t="shared" si="160"/>
        <v/>
      </c>
      <c r="V2245" s="648"/>
      <c r="W2245" s="746"/>
    </row>
    <row r="2246" spans="2:23" ht="13.5" customHeight="1" x14ac:dyDescent="0.25">
      <c r="B2246" s="401"/>
      <c r="D2246" s="416">
        <f t="shared" si="159"/>
        <v>2237</v>
      </c>
      <c r="E2246" s="534"/>
      <c r="F2246" s="534"/>
      <c r="G2246" s="534"/>
      <c r="H2246" s="479"/>
      <c r="I2246" s="479"/>
      <c r="J2246" s="479"/>
      <c r="K2246" s="474"/>
      <c r="L2246" s="899"/>
      <c r="M2246" s="272"/>
      <c r="N2246" s="826" t="str">
        <f t="shared" si="157"/>
        <v/>
      </c>
      <c r="O2246" s="458"/>
      <c r="P2246" s="534"/>
      <c r="Q2246" s="479"/>
      <c r="R2246" s="584"/>
      <c r="S2246" s="585" t="str">
        <f t="shared" si="152"/>
        <v/>
      </c>
      <c r="T2246" s="586"/>
      <c r="U2246" s="587" t="str">
        <f t="shared" si="160"/>
        <v/>
      </c>
      <c r="V2246" s="648"/>
      <c r="W2246" s="746"/>
    </row>
    <row r="2247" spans="2:23" ht="13.5" customHeight="1" x14ac:dyDescent="0.25">
      <c r="B2247" s="401"/>
      <c r="D2247" s="416">
        <f t="shared" si="159"/>
        <v>2238</v>
      </c>
      <c r="E2247" s="534"/>
      <c r="F2247" s="534"/>
      <c r="G2247" s="534"/>
      <c r="H2247" s="479"/>
      <c r="I2247" s="479"/>
      <c r="J2247" s="479"/>
      <c r="K2247" s="474"/>
      <c r="L2247" s="899"/>
      <c r="M2247" s="272"/>
      <c r="N2247" s="826" t="str">
        <f t="shared" si="157"/>
        <v/>
      </c>
      <c r="O2247" s="458"/>
      <c r="P2247" s="534"/>
      <c r="Q2247" s="479"/>
      <c r="R2247" s="584"/>
      <c r="S2247" s="585" t="str">
        <f t="shared" si="152"/>
        <v/>
      </c>
      <c r="T2247" s="586"/>
      <c r="U2247" s="587" t="str">
        <f t="shared" si="160"/>
        <v/>
      </c>
      <c r="V2247" s="648"/>
      <c r="W2247" s="746"/>
    </row>
    <row r="2248" spans="2:23" ht="13.5" customHeight="1" x14ac:dyDescent="0.25">
      <c r="B2248" s="401"/>
      <c r="D2248" s="416">
        <f t="shared" si="159"/>
        <v>2239</v>
      </c>
      <c r="E2248" s="534"/>
      <c r="F2248" s="534"/>
      <c r="G2248" s="534"/>
      <c r="H2248" s="479"/>
      <c r="I2248" s="479"/>
      <c r="J2248" s="479"/>
      <c r="K2248" s="474"/>
      <c r="L2248" s="899"/>
      <c r="M2248" s="272"/>
      <c r="N2248" s="826" t="str">
        <f t="shared" si="157"/>
        <v/>
      </c>
      <c r="O2248" s="458"/>
      <c r="P2248" s="534"/>
      <c r="Q2248" s="479"/>
      <c r="R2248" s="584"/>
      <c r="S2248" s="585" t="str">
        <f t="shared" si="152"/>
        <v/>
      </c>
      <c r="T2248" s="586"/>
      <c r="U2248" s="587" t="str">
        <f t="shared" si="160"/>
        <v/>
      </c>
      <c r="V2248" s="648"/>
      <c r="W2248" s="746"/>
    </row>
    <row r="2249" spans="2:23" ht="13.5" customHeight="1" x14ac:dyDescent="0.25">
      <c r="B2249" s="401"/>
      <c r="D2249" s="416">
        <f t="shared" si="159"/>
        <v>2240</v>
      </c>
      <c r="E2249" s="534"/>
      <c r="F2249" s="534"/>
      <c r="G2249" s="534"/>
      <c r="H2249" s="479"/>
      <c r="I2249" s="479"/>
      <c r="J2249" s="479"/>
      <c r="K2249" s="474"/>
      <c r="L2249" s="899"/>
      <c r="M2249" s="272"/>
      <c r="N2249" s="826" t="str">
        <f t="shared" si="157"/>
        <v/>
      </c>
      <c r="O2249" s="458"/>
      <c r="P2249" s="534"/>
      <c r="Q2249" s="479"/>
      <c r="R2249" s="584"/>
      <c r="S2249" s="585" t="str">
        <f t="shared" si="152"/>
        <v/>
      </c>
      <c r="T2249" s="586"/>
      <c r="U2249" s="587" t="str">
        <f t="shared" si="160"/>
        <v/>
      </c>
      <c r="V2249" s="648"/>
      <c r="W2249" s="746"/>
    </row>
    <row r="2250" spans="2:23" ht="13.5" customHeight="1" x14ac:dyDescent="0.25">
      <c r="B2250" s="401"/>
      <c r="D2250" s="416">
        <f t="shared" si="159"/>
        <v>2241</v>
      </c>
      <c r="E2250" s="534"/>
      <c r="F2250" s="534"/>
      <c r="G2250" s="534"/>
      <c r="H2250" s="479"/>
      <c r="I2250" s="479"/>
      <c r="J2250" s="479"/>
      <c r="K2250" s="474"/>
      <c r="L2250" s="899"/>
      <c r="M2250" s="272"/>
      <c r="N2250" s="826" t="str">
        <f t="shared" si="157"/>
        <v/>
      </c>
      <c r="O2250" s="458"/>
      <c r="P2250" s="534"/>
      <c r="Q2250" s="479"/>
      <c r="R2250" s="584"/>
      <c r="S2250" s="585" t="str">
        <f t="shared" si="152"/>
        <v/>
      </c>
      <c r="T2250" s="586"/>
      <c r="U2250" s="587" t="str">
        <f t="shared" si="160"/>
        <v/>
      </c>
      <c r="V2250" s="648"/>
      <c r="W2250" s="746"/>
    </row>
    <row r="2251" spans="2:23" ht="13.5" customHeight="1" x14ac:dyDescent="0.25">
      <c r="B2251" s="401"/>
      <c r="D2251" s="416">
        <f t="shared" si="159"/>
        <v>2242</v>
      </c>
      <c r="E2251" s="534"/>
      <c r="F2251" s="534"/>
      <c r="G2251" s="534"/>
      <c r="H2251" s="479"/>
      <c r="I2251" s="479"/>
      <c r="J2251" s="479"/>
      <c r="K2251" s="474"/>
      <c r="L2251" s="899"/>
      <c r="M2251" s="272"/>
      <c r="N2251" s="826" t="str">
        <f t="shared" ref="N2251:N2314" si="161">IF(M2251="","",IF(HLOOKUP(M2251,$AA$4:$AO$6,$Z$6+1,FALSE)&lt;0.8,0,HLOOKUP(M2251,$AA$4:$AO$6,$Z$6+1,FALSE)))</f>
        <v/>
      </c>
      <c r="O2251" s="458"/>
      <c r="P2251" s="534"/>
      <c r="Q2251" s="479"/>
      <c r="R2251" s="584"/>
      <c r="S2251" s="585" t="str">
        <f t="shared" si="152"/>
        <v/>
      </c>
      <c r="T2251" s="586"/>
      <c r="U2251" s="587" t="str">
        <f t="shared" si="160"/>
        <v/>
      </c>
      <c r="V2251" s="648"/>
      <c r="W2251" s="746"/>
    </row>
    <row r="2252" spans="2:23" ht="13.5" customHeight="1" x14ac:dyDescent="0.25">
      <c r="B2252" s="401"/>
      <c r="D2252" s="416">
        <f t="shared" si="159"/>
        <v>2243</v>
      </c>
      <c r="E2252" s="534"/>
      <c r="F2252" s="534"/>
      <c r="G2252" s="534"/>
      <c r="H2252" s="479"/>
      <c r="I2252" s="479"/>
      <c r="J2252" s="479"/>
      <c r="K2252" s="474"/>
      <c r="L2252" s="899"/>
      <c r="M2252" s="272"/>
      <c r="N2252" s="826" t="str">
        <f t="shared" si="161"/>
        <v/>
      </c>
      <c r="O2252" s="458"/>
      <c r="P2252" s="534"/>
      <c r="Q2252" s="479"/>
      <c r="R2252" s="584"/>
      <c r="S2252" s="585" t="str">
        <f t="shared" si="152"/>
        <v/>
      </c>
      <c r="T2252" s="586"/>
      <c r="U2252" s="587" t="str">
        <f t="shared" si="160"/>
        <v/>
      </c>
      <c r="V2252" s="648"/>
      <c r="W2252" s="746"/>
    </row>
    <row r="2253" spans="2:23" ht="13.5" customHeight="1" x14ac:dyDescent="0.25">
      <c r="B2253" s="401"/>
      <c r="D2253" s="416">
        <f t="shared" si="159"/>
        <v>2244</v>
      </c>
      <c r="E2253" s="534"/>
      <c r="F2253" s="534"/>
      <c r="G2253" s="534"/>
      <c r="H2253" s="479"/>
      <c r="I2253" s="479"/>
      <c r="J2253" s="479"/>
      <c r="K2253" s="474"/>
      <c r="L2253" s="899"/>
      <c r="M2253" s="272"/>
      <c r="N2253" s="826" t="str">
        <f t="shared" si="161"/>
        <v/>
      </c>
      <c r="O2253" s="458"/>
      <c r="P2253" s="534"/>
      <c r="Q2253" s="479"/>
      <c r="R2253" s="584"/>
      <c r="S2253" s="585" t="str">
        <f t="shared" si="152"/>
        <v/>
      </c>
      <c r="T2253" s="586"/>
      <c r="U2253" s="587" t="str">
        <f t="shared" si="160"/>
        <v/>
      </c>
      <c r="V2253" s="648"/>
      <c r="W2253" s="746"/>
    </row>
    <row r="2254" spans="2:23" ht="13.5" customHeight="1" x14ac:dyDescent="0.25">
      <c r="B2254" s="401"/>
      <c r="D2254" s="416">
        <f t="shared" si="159"/>
        <v>2245</v>
      </c>
      <c r="E2254" s="534"/>
      <c r="F2254" s="534"/>
      <c r="G2254" s="534"/>
      <c r="H2254" s="479"/>
      <c r="I2254" s="479"/>
      <c r="J2254" s="479"/>
      <c r="K2254" s="474"/>
      <c r="L2254" s="899"/>
      <c r="M2254" s="272"/>
      <c r="N2254" s="826" t="str">
        <f t="shared" si="161"/>
        <v/>
      </c>
      <c r="O2254" s="458"/>
      <c r="P2254" s="534"/>
      <c r="Q2254" s="479"/>
      <c r="R2254" s="584"/>
      <c r="S2254" s="585" t="str">
        <f t="shared" si="152"/>
        <v/>
      </c>
      <c r="T2254" s="586"/>
      <c r="U2254" s="587" t="str">
        <f t="shared" si="160"/>
        <v/>
      </c>
      <c r="V2254" s="648"/>
      <c r="W2254" s="746"/>
    </row>
    <row r="2255" spans="2:23" ht="13.5" customHeight="1" x14ac:dyDescent="0.25">
      <c r="B2255" s="401"/>
      <c r="D2255" s="416">
        <f t="shared" si="159"/>
        <v>2246</v>
      </c>
      <c r="E2255" s="534"/>
      <c r="F2255" s="534"/>
      <c r="G2255" s="534"/>
      <c r="H2255" s="479"/>
      <c r="I2255" s="479"/>
      <c r="J2255" s="479"/>
      <c r="K2255" s="474"/>
      <c r="L2255" s="899"/>
      <c r="M2255" s="272"/>
      <c r="N2255" s="826" t="str">
        <f t="shared" si="161"/>
        <v/>
      </c>
      <c r="O2255" s="458"/>
      <c r="P2255" s="534"/>
      <c r="Q2255" s="479"/>
      <c r="R2255" s="584"/>
      <c r="S2255" s="585" t="str">
        <f t="shared" si="152"/>
        <v/>
      </c>
      <c r="T2255" s="586"/>
      <c r="U2255" s="587" t="str">
        <f t="shared" si="160"/>
        <v/>
      </c>
      <c r="V2255" s="648"/>
      <c r="W2255" s="746"/>
    </row>
    <row r="2256" spans="2:23" ht="13.5" customHeight="1" x14ac:dyDescent="0.25">
      <c r="B2256" s="401"/>
      <c r="D2256" s="416">
        <f t="shared" si="159"/>
        <v>2247</v>
      </c>
      <c r="E2256" s="534"/>
      <c r="F2256" s="534"/>
      <c r="G2256" s="534"/>
      <c r="H2256" s="479"/>
      <c r="I2256" s="479"/>
      <c r="J2256" s="479"/>
      <c r="K2256" s="474"/>
      <c r="L2256" s="899"/>
      <c r="M2256" s="272"/>
      <c r="N2256" s="826" t="str">
        <f t="shared" si="161"/>
        <v/>
      </c>
      <c r="O2256" s="458"/>
      <c r="P2256" s="534"/>
      <c r="Q2256" s="479"/>
      <c r="R2256" s="584"/>
      <c r="S2256" s="585" t="str">
        <f t="shared" si="152"/>
        <v/>
      </c>
      <c r="T2256" s="586"/>
      <c r="U2256" s="587" t="str">
        <f t="shared" si="160"/>
        <v/>
      </c>
      <c r="V2256" s="648"/>
      <c r="W2256" s="746"/>
    </row>
    <row r="2257" spans="2:38" ht="13.5" customHeight="1" x14ac:dyDescent="0.25">
      <c r="B2257" s="401"/>
      <c r="D2257" s="416">
        <f t="shared" si="159"/>
        <v>2248</v>
      </c>
      <c r="E2257" s="534"/>
      <c r="F2257" s="534"/>
      <c r="G2257" s="534"/>
      <c r="H2257" s="479"/>
      <c r="I2257" s="479"/>
      <c r="J2257" s="479"/>
      <c r="K2257" s="474"/>
      <c r="L2257" s="899"/>
      <c r="M2257" s="272"/>
      <c r="N2257" s="826" t="str">
        <f t="shared" si="161"/>
        <v/>
      </c>
      <c r="O2257" s="458"/>
      <c r="P2257" s="534"/>
      <c r="Q2257" s="479"/>
      <c r="R2257" s="584"/>
      <c r="S2257" s="585" t="str">
        <f t="shared" si="152"/>
        <v/>
      </c>
      <c r="T2257" s="586"/>
      <c r="U2257" s="587" t="str">
        <f t="shared" si="160"/>
        <v/>
      </c>
      <c r="V2257" s="648"/>
      <c r="W2257" s="746"/>
    </row>
    <row r="2258" spans="2:38" ht="13.5" customHeight="1" x14ac:dyDescent="0.25">
      <c r="B2258" s="401"/>
      <c r="D2258" s="416">
        <f t="shared" si="159"/>
        <v>2249</v>
      </c>
      <c r="E2258" s="534"/>
      <c r="F2258" s="534"/>
      <c r="G2258" s="534"/>
      <c r="H2258" s="479"/>
      <c r="I2258" s="479"/>
      <c r="J2258" s="479"/>
      <c r="K2258" s="474"/>
      <c r="L2258" s="899"/>
      <c r="M2258" s="272"/>
      <c r="N2258" s="826" t="str">
        <f t="shared" si="161"/>
        <v/>
      </c>
      <c r="O2258" s="458"/>
      <c r="P2258" s="534"/>
      <c r="Q2258" s="479"/>
      <c r="R2258" s="584"/>
      <c r="S2258" s="585" t="str">
        <f t="shared" si="152"/>
        <v/>
      </c>
      <c r="T2258" s="586"/>
      <c r="U2258" s="587" t="str">
        <f t="shared" si="160"/>
        <v/>
      </c>
      <c r="V2258" s="648"/>
      <c r="W2258" s="746"/>
    </row>
    <row r="2259" spans="2:38" ht="13.5" customHeight="1" x14ac:dyDescent="0.25">
      <c r="B2259" s="401"/>
      <c r="D2259" s="416">
        <f t="shared" si="159"/>
        <v>2250</v>
      </c>
      <c r="E2259" s="534"/>
      <c r="F2259" s="534"/>
      <c r="G2259" s="534"/>
      <c r="H2259" s="479"/>
      <c r="I2259" s="479"/>
      <c r="J2259" s="479"/>
      <c r="K2259" s="474"/>
      <c r="L2259" s="899"/>
      <c r="M2259" s="272"/>
      <c r="N2259" s="826" t="str">
        <f t="shared" si="161"/>
        <v/>
      </c>
      <c r="O2259" s="458"/>
      <c r="P2259" s="534"/>
      <c r="Q2259" s="479"/>
      <c r="R2259" s="584"/>
      <c r="S2259" s="585" t="str">
        <f t="shared" si="152"/>
        <v/>
      </c>
      <c r="T2259" s="586"/>
      <c r="U2259" s="587" t="str">
        <f t="shared" si="160"/>
        <v/>
      </c>
      <c r="V2259" s="648"/>
      <c r="W2259" s="746"/>
    </row>
    <row r="2260" spans="2:38" ht="13.5" customHeight="1" x14ac:dyDescent="0.25">
      <c r="B2260" s="401"/>
      <c r="D2260" s="416">
        <f>D2259+1</f>
        <v>2251</v>
      </c>
      <c r="E2260" s="534"/>
      <c r="F2260" s="534"/>
      <c r="G2260" s="534"/>
      <c r="H2260" s="479"/>
      <c r="I2260" s="479"/>
      <c r="J2260" s="479"/>
      <c r="K2260" s="474"/>
      <c r="L2260" s="899"/>
      <c r="M2260" s="272"/>
      <c r="N2260" s="826" t="str">
        <f t="shared" si="161"/>
        <v/>
      </c>
      <c r="O2260" s="458"/>
      <c r="P2260" s="534"/>
      <c r="Q2260" s="479"/>
      <c r="R2260" s="584"/>
      <c r="S2260" s="585" t="str">
        <f t="shared" si="152"/>
        <v/>
      </c>
      <c r="T2260" s="586"/>
      <c r="U2260" s="587" t="str">
        <f t="shared" si="160"/>
        <v/>
      </c>
      <c r="V2260" s="648"/>
      <c r="W2260" s="746"/>
      <c r="AL2260" s="562"/>
    </row>
    <row r="2261" spans="2:38" ht="13.5" customHeight="1" x14ac:dyDescent="0.25">
      <c r="B2261" s="401"/>
      <c r="D2261" s="416">
        <f t="shared" ref="D2261:D2320" si="162">D2260+1</f>
        <v>2252</v>
      </c>
      <c r="E2261" s="534"/>
      <c r="F2261" s="534"/>
      <c r="G2261" s="534"/>
      <c r="H2261" s="479"/>
      <c r="I2261" s="479"/>
      <c r="J2261" s="479"/>
      <c r="K2261" s="474"/>
      <c r="L2261" s="899"/>
      <c r="M2261" s="272"/>
      <c r="N2261" s="826" t="str">
        <f t="shared" si="161"/>
        <v/>
      </c>
      <c r="O2261" s="458"/>
      <c r="P2261" s="534"/>
      <c r="Q2261" s="479"/>
      <c r="R2261" s="584"/>
      <c r="S2261" s="585" t="str">
        <f t="shared" si="152"/>
        <v/>
      </c>
      <c r="T2261" s="586"/>
      <c r="U2261" s="587" t="str">
        <f t="shared" si="160"/>
        <v/>
      </c>
      <c r="V2261" s="648"/>
      <c r="W2261" s="746"/>
    </row>
    <row r="2262" spans="2:38" ht="13.5" customHeight="1" x14ac:dyDescent="0.25">
      <c r="B2262" s="401"/>
      <c r="D2262" s="416">
        <f t="shared" si="162"/>
        <v>2253</v>
      </c>
      <c r="E2262" s="534"/>
      <c r="F2262" s="534"/>
      <c r="G2262" s="534"/>
      <c r="H2262" s="479"/>
      <c r="I2262" s="479"/>
      <c r="J2262" s="479"/>
      <c r="K2262" s="474"/>
      <c r="L2262" s="899"/>
      <c r="M2262" s="272"/>
      <c r="N2262" s="826" t="str">
        <f t="shared" si="161"/>
        <v/>
      </c>
      <c r="O2262" s="458"/>
      <c r="P2262" s="534"/>
      <c r="Q2262" s="479"/>
      <c r="R2262" s="584"/>
      <c r="S2262" s="585" t="str">
        <f t="shared" si="152"/>
        <v/>
      </c>
      <c r="T2262" s="586"/>
      <c r="U2262" s="587" t="str">
        <f t="shared" si="160"/>
        <v/>
      </c>
      <c r="V2262" s="648"/>
      <c r="W2262" s="746"/>
    </row>
    <row r="2263" spans="2:38" ht="13.5" customHeight="1" x14ac:dyDescent="0.25">
      <c r="B2263" s="401"/>
      <c r="D2263" s="416">
        <f t="shared" si="162"/>
        <v>2254</v>
      </c>
      <c r="E2263" s="534"/>
      <c r="F2263" s="534"/>
      <c r="G2263" s="534"/>
      <c r="H2263" s="479"/>
      <c r="I2263" s="479"/>
      <c r="J2263" s="479"/>
      <c r="K2263" s="474"/>
      <c r="L2263" s="899"/>
      <c r="M2263" s="272"/>
      <c r="N2263" s="826" t="str">
        <f t="shared" si="161"/>
        <v/>
      </c>
      <c r="O2263" s="458"/>
      <c r="P2263" s="534"/>
      <c r="Q2263" s="479"/>
      <c r="R2263" s="584"/>
      <c r="S2263" s="585" t="str">
        <f t="shared" si="152"/>
        <v/>
      </c>
      <c r="T2263" s="586"/>
      <c r="U2263" s="587" t="str">
        <f t="shared" si="160"/>
        <v/>
      </c>
      <c r="V2263" s="648"/>
      <c r="W2263" s="746"/>
    </row>
    <row r="2264" spans="2:38" ht="13.5" customHeight="1" x14ac:dyDescent="0.25">
      <c r="B2264" s="401"/>
      <c r="D2264" s="416">
        <f t="shared" si="162"/>
        <v>2255</v>
      </c>
      <c r="E2264" s="534"/>
      <c r="F2264" s="534"/>
      <c r="G2264" s="534"/>
      <c r="H2264" s="479"/>
      <c r="I2264" s="479"/>
      <c r="J2264" s="479"/>
      <c r="K2264" s="474"/>
      <c r="L2264" s="899"/>
      <c r="M2264" s="272"/>
      <c r="N2264" s="826" t="str">
        <f t="shared" si="161"/>
        <v/>
      </c>
      <c r="O2264" s="458"/>
      <c r="P2264" s="534"/>
      <c r="Q2264" s="479"/>
      <c r="R2264" s="584"/>
      <c r="S2264" s="585" t="str">
        <f t="shared" si="152"/>
        <v/>
      </c>
      <c r="T2264" s="586"/>
      <c r="U2264" s="587" t="str">
        <f t="shared" si="160"/>
        <v/>
      </c>
      <c r="V2264" s="648"/>
      <c r="W2264" s="746"/>
    </row>
    <row r="2265" spans="2:38" ht="13.5" customHeight="1" x14ac:dyDescent="0.25">
      <c r="B2265" s="401"/>
      <c r="D2265" s="416">
        <f t="shared" si="162"/>
        <v>2256</v>
      </c>
      <c r="E2265" s="534"/>
      <c r="F2265" s="534"/>
      <c r="G2265" s="534"/>
      <c r="H2265" s="479"/>
      <c r="I2265" s="479"/>
      <c r="J2265" s="479"/>
      <c r="K2265" s="474"/>
      <c r="L2265" s="899"/>
      <c r="M2265" s="272"/>
      <c r="N2265" s="826" t="str">
        <f t="shared" si="161"/>
        <v/>
      </c>
      <c r="O2265" s="458"/>
      <c r="P2265" s="534"/>
      <c r="Q2265" s="479"/>
      <c r="R2265" s="584"/>
      <c r="S2265" s="585" t="str">
        <f t="shared" si="152"/>
        <v/>
      </c>
      <c r="T2265" s="586"/>
      <c r="U2265" s="587" t="str">
        <f t="shared" si="160"/>
        <v/>
      </c>
      <c r="V2265" s="648"/>
      <c r="W2265" s="746"/>
    </row>
    <row r="2266" spans="2:38" ht="13.5" customHeight="1" x14ac:dyDescent="0.25">
      <c r="B2266" s="401"/>
      <c r="D2266" s="416">
        <f t="shared" si="162"/>
        <v>2257</v>
      </c>
      <c r="E2266" s="534"/>
      <c r="F2266" s="534"/>
      <c r="G2266" s="534"/>
      <c r="H2266" s="479"/>
      <c r="I2266" s="479"/>
      <c r="J2266" s="479"/>
      <c r="K2266" s="474"/>
      <c r="L2266" s="899"/>
      <c r="M2266" s="272"/>
      <c r="N2266" s="826" t="str">
        <f t="shared" si="161"/>
        <v/>
      </c>
      <c r="O2266" s="458"/>
      <c r="P2266" s="534"/>
      <c r="Q2266" s="479"/>
      <c r="R2266" s="584"/>
      <c r="S2266" s="585" t="str">
        <f t="shared" si="152"/>
        <v/>
      </c>
      <c r="T2266" s="586"/>
      <c r="U2266" s="587" t="str">
        <f t="shared" si="160"/>
        <v/>
      </c>
      <c r="V2266" s="648"/>
      <c r="W2266" s="746"/>
    </row>
    <row r="2267" spans="2:38" ht="13.5" customHeight="1" x14ac:dyDescent="0.25">
      <c r="B2267" s="401"/>
      <c r="D2267" s="416">
        <f t="shared" si="162"/>
        <v>2258</v>
      </c>
      <c r="E2267" s="534"/>
      <c r="F2267" s="534"/>
      <c r="G2267" s="534"/>
      <c r="H2267" s="479"/>
      <c r="I2267" s="479"/>
      <c r="J2267" s="479"/>
      <c r="K2267" s="474"/>
      <c r="L2267" s="899"/>
      <c r="M2267" s="272"/>
      <c r="N2267" s="826" t="str">
        <f t="shared" si="161"/>
        <v/>
      </c>
      <c r="O2267" s="458"/>
      <c r="P2267" s="534"/>
      <c r="Q2267" s="479"/>
      <c r="R2267" s="584"/>
      <c r="S2267" s="585" t="str">
        <f t="shared" si="152"/>
        <v/>
      </c>
      <c r="T2267" s="586"/>
      <c r="U2267" s="587" t="str">
        <f t="shared" si="160"/>
        <v/>
      </c>
      <c r="V2267" s="648"/>
      <c r="W2267" s="746"/>
    </row>
    <row r="2268" spans="2:38" ht="13.5" customHeight="1" x14ac:dyDescent="0.25">
      <c r="B2268" s="401"/>
      <c r="D2268" s="416">
        <f t="shared" si="162"/>
        <v>2259</v>
      </c>
      <c r="E2268" s="534"/>
      <c r="F2268" s="534"/>
      <c r="G2268" s="534"/>
      <c r="H2268" s="479"/>
      <c r="I2268" s="479"/>
      <c r="J2268" s="479"/>
      <c r="K2268" s="474"/>
      <c r="L2268" s="899"/>
      <c r="M2268" s="272"/>
      <c r="N2268" s="826" t="str">
        <f t="shared" si="161"/>
        <v/>
      </c>
      <c r="O2268" s="458"/>
      <c r="P2268" s="534"/>
      <c r="Q2268" s="479"/>
      <c r="R2268" s="584"/>
      <c r="S2268" s="585" t="str">
        <f t="shared" si="152"/>
        <v/>
      </c>
      <c r="T2268" s="586"/>
      <c r="U2268" s="587" t="str">
        <f t="shared" si="160"/>
        <v/>
      </c>
      <c r="V2268" s="648"/>
      <c r="W2268" s="746"/>
    </row>
    <row r="2269" spans="2:38" ht="13.5" customHeight="1" x14ac:dyDescent="0.25">
      <c r="B2269" s="401"/>
      <c r="D2269" s="416">
        <f t="shared" si="162"/>
        <v>2260</v>
      </c>
      <c r="E2269" s="534"/>
      <c r="F2269" s="534"/>
      <c r="G2269" s="534"/>
      <c r="H2269" s="479"/>
      <c r="I2269" s="479"/>
      <c r="J2269" s="479"/>
      <c r="K2269" s="474"/>
      <c r="L2269" s="899"/>
      <c r="M2269" s="272"/>
      <c r="N2269" s="826" t="str">
        <f t="shared" si="161"/>
        <v/>
      </c>
      <c r="O2269" s="458"/>
      <c r="P2269" s="534"/>
      <c r="Q2269" s="479"/>
      <c r="R2269" s="584"/>
      <c r="S2269" s="585" t="str">
        <f t="shared" si="152"/>
        <v/>
      </c>
      <c r="T2269" s="586"/>
      <c r="U2269" s="587" t="str">
        <f t="shared" si="160"/>
        <v/>
      </c>
      <c r="V2269" s="648"/>
      <c r="W2269" s="746"/>
    </row>
    <row r="2270" spans="2:38" ht="13.5" customHeight="1" x14ac:dyDescent="0.25">
      <c r="B2270" s="401"/>
      <c r="D2270" s="416">
        <f t="shared" si="162"/>
        <v>2261</v>
      </c>
      <c r="E2270" s="534"/>
      <c r="F2270" s="534"/>
      <c r="G2270" s="534"/>
      <c r="H2270" s="479"/>
      <c r="I2270" s="479"/>
      <c r="J2270" s="479"/>
      <c r="K2270" s="474"/>
      <c r="L2270" s="899"/>
      <c r="M2270" s="272"/>
      <c r="N2270" s="826" t="str">
        <f t="shared" si="161"/>
        <v/>
      </c>
      <c r="O2270" s="458"/>
      <c r="P2270" s="903"/>
      <c r="Q2270" s="479"/>
      <c r="R2270" s="584"/>
      <c r="S2270" s="585" t="str">
        <f t="shared" si="152"/>
        <v/>
      </c>
      <c r="T2270" s="586"/>
      <c r="U2270" s="587" t="str">
        <f t="shared" si="160"/>
        <v/>
      </c>
      <c r="V2270" s="648"/>
      <c r="W2270" s="746"/>
    </row>
    <row r="2271" spans="2:38" ht="13.5" customHeight="1" x14ac:dyDescent="0.25">
      <c r="B2271" s="401"/>
      <c r="D2271" s="416">
        <f t="shared" si="162"/>
        <v>2262</v>
      </c>
      <c r="E2271" s="534"/>
      <c r="F2271" s="534"/>
      <c r="G2271" s="534"/>
      <c r="H2271" s="479"/>
      <c r="I2271" s="479"/>
      <c r="J2271" s="479"/>
      <c r="K2271" s="474"/>
      <c r="L2271" s="899"/>
      <c r="M2271" s="272"/>
      <c r="N2271" s="826" t="str">
        <f t="shared" si="161"/>
        <v/>
      </c>
      <c r="O2271" s="458"/>
      <c r="P2271" s="534"/>
      <c r="Q2271" s="479"/>
      <c r="R2271" s="584"/>
      <c r="S2271" s="585" t="str">
        <f t="shared" si="152"/>
        <v/>
      </c>
      <c r="T2271" s="586"/>
      <c r="U2271" s="587" t="str">
        <f t="shared" si="160"/>
        <v/>
      </c>
      <c r="V2271" s="648"/>
      <c r="W2271" s="746"/>
    </row>
    <row r="2272" spans="2:38" ht="13.5" customHeight="1" x14ac:dyDescent="0.25">
      <c r="B2272" s="401"/>
      <c r="D2272" s="416">
        <f t="shared" si="162"/>
        <v>2263</v>
      </c>
      <c r="E2272" s="534"/>
      <c r="F2272" s="534"/>
      <c r="G2272" s="534"/>
      <c r="H2272" s="479"/>
      <c r="I2272" s="479"/>
      <c r="J2272" s="479"/>
      <c r="K2272" s="474"/>
      <c r="L2272" s="899"/>
      <c r="M2272" s="272"/>
      <c r="N2272" s="826" t="str">
        <f t="shared" si="161"/>
        <v/>
      </c>
      <c r="O2272" s="458"/>
      <c r="P2272" s="534"/>
      <c r="Q2272" s="479"/>
      <c r="R2272" s="584"/>
      <c r="S2272" s="585" t="str">
        <f t="shared" si="152"/>
        <v/>
      </c>
      <c r="T2272" s="586"/>
      <c r="U2272" s="587" t="str">
        <f t="shared" si="160"/>
        <v/>
      </c>
      <c r="V2272" s="648"/>
      <c r="W2272" s="746"/>
    </row>
    <row r="2273" spans="2:23" ht="13.5" customHeight="1" x14ac:dyDescent="0.25">
      <c r="B2273" s="401"/>
      <c r="D2273" s="416">
        <f t="shared" si="162"/>
        <v>2264</v>
      </c>
      <c r="E2273" s="534"/>
      <c r="F2273" s="534"/>
      <c r="G2273" s="534"/>
      <c r="H2273" s="479"/>
      <c r="I2273" s="479"/>
      <c r="J2273" s="479"/>
      <c r="K2273" s="474"/>
      <c r="L2273" s="899"/>
      <c r="M2273" s="272"/>
      <c r="N2273" s="826" t="str">
        <f t="shared" si="161"/>
        <v/>
      </c>
      <c r="O2273" s="458"/>
      <c r="P2273" s="534"/>
      <c r="Q2273" s="479"/>
      <c r="R2273" s="584"/>
      <c r="S2273" s="585" t="str">
        <f t="shared" si="152"/>
        <v/>
      </c>
      <c r="T2273" s="586"/>
      <c r="U2273" s="587" t="str">
        <f t="shared" si="160"/>
        <v/>
      </c>
      <c r="V2273" s="648"/>
      <c r="W2273" s="746"/>
    </row>
    <row r="2274" spans="2:23" ht="13.5" customHeight="1" x14ac:dyDescent="0.25">
      <c r="B2274" s="401"/>
      <c r="D2274" s="416">
        <f t="shared" si="162"/>
        <v>2265</v>
      </c>
      <c r="E2274" s="534"/>
      <c r="F2274" s="534"/>
      <c r="G2274" s="534"/>
      <c r="H2274" s="479"/>
      <c r="I2274" s="479"/>
      <c r="J2274" s="479"/>
      <c r="K2274" s="474"/>
      <c r="L2274" s="899"/>
      <c r="M2274" s="272"/>
      <c r="N2274" s="826" t="str">
        <f t="shared" si="161"/>
        <v/>
      </c>
      <c r="O2274" s="458"/>
      <c r="P2274" s="534"/>
      <c r="Q2274" s="479"/>
      <c r="R2274" s="584"/>
      <c r="S2274" s="585" t="str">
        <f t="shared" si="152"/>
        <v/>
      </c>
      <c r="T2274" s="586"/>
      <c r="U2274" s="587" t="str">
        <f t="shared" si="160"/>
        <v/>
      </c>
      <c r="V2274" s="648"/>
      <c r="W2274" s="746"/>
    </row>
    <row r="2275" spans="2:23" ht="13.5" customHeight="1" x14ac:dyDescent="0.25">
      <c r="B2275" s="401"/>
      <c r="D2275" s="416">
        <f t="shared" si="162"/>
        <v>2266</v>
      </c>
      <c r="E2275" s="534"/>
      <c r="F2275" s="534"/>
      <c r="G2275" s="534"/>
      <c r="H2275" s="479"/>
      <c r="I2275" s="479"/>
      <c r="J2275" s="479"/>
      <c r="K2275" s="474"/>
      <c r="L2275" s="899"/>
      <c r="M2275" s="272"/>
      <c r="N2275" s="826" t="str">
        <f t="shared" si="161"/>
        <v/>
      </c>
      <c r="O2275" s="458"/>
      <c r="P2275" s="534"/>
      <c r="Q2275" s="479"/>
      <c r="R2275" s="584"/>
      <c r="S2275" s="585" t="str">
        <f t="shared" si="152"/>
        <v/>
      </c>
      <c r="T2275" s="586"/>
      <c r="U2275" s="587" t="str">
        <f t="shared" si="160"/>
        <v/>
      </c>
      <c r="V2275" s="648"/>
      <c r="W2275" s="746"/>
    </row>
    <row r="2276" spans="2:23" ht="13.5" customHeight="1" x14ac:dyDescent="0.25">
      <c r="B2276" s="401"/>
      <c r="D2276" s="416">
        <f t="shared" si="162"/>
        <v>2267</v>
      </c>
      <c r="E2276" s="534"/>
      <c r="F2276" s="534"/>
      <c r="G2276" s="534"/>
      <c r="H2276" s="479"/>
      <c r="I2276" s="479"/>
      <c r="J2276" s="479"/>
      <c r="K2276" s="474"/>
      <c r="L2276" s="899"/>
      <c r="M2276" s="272"/>
      <c r="N2276" s="826" t="str">
        <f t="shared" si="161"/>
        <v/>
      </c>
      <c r="O2276" s="458"/>
      <c r="P2276" s="534"/>
      <c r="Q2276" s="479"/>
      <c r="R2276" s="584"/>
      <c r="S2276" s="585" t="str">
        <f t="shared" si="152"/>
        <v/>
      </c>
      <c r="T2276" s="586"/>
      <c r="U2276" s="587" t="str">
        <f t="shared" si="160"/>
        <v/>
      </c>
      <c r="V2276" s="648"/>
      <c r="W2276" s="746"/>
    </row>
    <row r="2277" spans="2:23" ht="13.5" customHeight="1" x14ac:dyDescent="0.25">
      <c r="B2277" s="401"/>
      <c r="D2277" s="416">
        <f t="shared" si="162"/>
        <v>2268</v>
      </c>
      <c r="E2277" s="534"/>
      <c r="F2277" s="534"/>
      <c r="G2277" s="534"/>
      <c r="H2277" s="479"/>
      <c r="I2277" s="479"/>
      <c r="J2277" s="479"/>
      <c r="K2277" s="474"/>
      <c r="L2277" s="899"/>
      <c r="M2277" s="272"/>
      <c r="N2277" s="826" t="str">
        <f t="shared" si="161"/>
        <v/>
      </c>
      <c r="O2277" s="458"/>
      <c r="P2277" s="534"/>
      <c r="Q2277" s="479"/>
      <c r="R2277" s="584"/>
      <c r="S2277" s="585" t="str">
        <f t="shared" si="152"/>
        <v/>
      </c>
      <c r="T2277" s="586"/>
      <c r="U2277" s="587" t="str">
        <f t="shared" si="160"/>
        <v/>
      </c>
      <c r="V2277" s="648"/>
      <c r="W2277" s="746"/>
    </row>
    <row r="2278" spans="2:23" ht="13.5" customHeight="1" x14ac:dyDescent="0.25">
      <c r="B2278" s="401"/>
      <c r="D2278" s="416">
        <f t="shared" si="162"/>
        <v>2269</v>
      </c>
      <c r="E2278" s="534"/>
      <c r="F2278" s="534"/>
      <c r="G2278" s="534"/>
      <c r="H2278" s="479"/>
      <c r="I2278" s="479"/>
      <c r="J2278" s="479"/>
      <c r="K2278" s="474"/>
      <c r="L2278" s="899"/>
      <c r="M2278" s="272"/>
      <c r="N2278" s="826" t="str">
        <f t="shared" si="161"/>
        <v/>
      </c>
      <c r="O2278" s="458"/>
      <c r="P2278" s="534"/>
      <c r="Q2278" s="479"/>
      <c r="R2278" s="584"/>
      <c r="S2278" s="585" t="str">
        <f t="shared" si="152"/>
        <v/>
      </c>
      <c r="T2278" s="586"/>
      <c r="U2278" s="587" t="str">
        <f t="shared" si="160"/>
        <v/>
      </c>
      <c r="V2278" s="648"/>
      <c r="W2278" s="746"/>
    </row>
    <row r="2279" spans="2:23" ht="13.5" customHeight="1" x14ac:dyDescent="0.25">
      <c r="B2279" s="401"/>
      <c r="D2279" s="416">
        <f t="shared" si="162"/>
        <v>2270</v>
      </c>
      <c r="E2279" s="534"/>
      <c r="F2279" s="534"/>
      <c r="G2279" s="534"/>
      <c r="H2279" s="479"/>
      <c r="I2279" s="479"/>
      <c r="J2279" s="479"/>
      <c r="K2279" s="474"/>
      <c r="L2279" s="899"/>
      <c r="M2279" s="272"/>
      <c r="N2279" s="826" t="str">
        <f t="shared" si="161"/>
        <v/>
      </c>
      <c r="O2279" s="458"/>
      <c r="P2279" s="534"/>
      <c r="Q2279" s="479"/>
      <c r="R2279" s="584"/>
      <c r="S2279" s="585" t="str">
        <f t="shared" si="152"/>
        <v/>
      </c>
      <c r="T2279" s="586"/>
      <c r="U2279" s="587" t="str">
        <f t="shared" si="160"/>
        <v/>
      </c>
      <c r="V2279" s="648"/>
      <c r="W2279" s="746"/>
    </row>
    <row r="2280" spans="2:23" ht="13.5" customHeight="1" x14ac:dyDescent="0.25">
      <c r="B2280" s="401"/>
      <c r="D2280" s="416">
        <f t="shared" si="162"/>
        <v>2271</v>
      </c>
      <c r="E2280" s="534"/>
      <c r="F2280" s="534"/>
      <c r="G2280" s="534"/>
      <c r="H2280" s="479"/>
      <c r="I2280" s="479"/>
      <c r="J2280" s="479"/>
      <c r="K2280" s="474"/>
      <c r="L2280" s="899"/>
      <c r="M2280" s="272"/>
      <c r="N2280" s="826" t="str">
        <f t="shared" si="161"/>
        <v/>
      </c>
      <c r="O2280" s="458"/>
      <c r="P2280" s="534"/>
      <c r="Q2280" s="479"/>
      <c r="R2280" s="584"/>
      <c r="S2280" s="585" t="str">
        <f t="shared" si="152"/>
        <v/>
      </c>
      <c r="T2280" s="586"/>
      <c r="U2280" s="587" t="str">
        <f t="shared" si="160"/>
        <v/>
      </c>
      <c r="V2280" s="648"/>
      <c r="W2280" s="746"/>
    </row>
    <row r="2281" spans="2:23" ht="13.5" customHeight="1" x14ac:dyDescent="0.25">
      <c r="B2281" s="401"/>
      <c r="D2281" s="416">
        <f t="shared" si="162"/>
        <v>2272</v>
      </c>
      <c r="E2281" s="534"/>
      <c r="F2281" s="534"/>
      <c r="G2281" s="534"/>
      <c r="H2281" s="479"/>
      <c r="I2281" s="479"/>
      <c r="J2281" s="479"/>
      <c r="K2281" s="474"/>
      <c r="L2281" s="899"/>
      <c r="M2281" s="272"/>
      <c r="N2281" s="826" t="str">
        <f t="shared" si="161"/>
        <v/>
      </c>
      <c r="O2281" s="458"/>
      <c r="P2281" s="534"/>
      <c r="Q2281" s="479"/>
      <c r="R2281" s="584"/>
      <c r="S2281" s="585" t="str">
        <f t="shared" si="152"/>
        <v/>
      </c>
      <c r="T2281" s="586"/>
      <c r="U2281" s="587" t="str">
        <f t="shared" si="160"/>
        <v/>
      </c>
      <c r="V2281" s="648"/>
      <c r="W2281" s="746"/>
    </row>
    <row r="2282" spans="2:23" ht="13.5" customHeight="1" x14ac:dyDescent="0.25">
      <c r="B2282" s="401"/>
      <c r="D2282" s="416">
        <f t="shared" si="162"/>
        <v>2273</v>
      </c>
      <c r="E2282" s="534"/>
      <c r="F2282" s="534"/>
      <c r="G2282" s="534"/>
      <c r="H2282" s="479"/>
      <c r="I2282" s="479"/>
      <c r="J2282" s="479"/>
      <c r="K2282" s="474"/>
      <c r="L2282" s="899"/>
      <c r="M2282" s="272"/>
      <c r="N2282" s="826" t="str">
        <f t="shared" si="161"/>
        <v/>
      </c>
      <c r="O2282" s="458"/>
      <c r="P2282" s="534"/>
      <c r="Q2282" s="479"/>
      <c r="R2282" s="584"/>
      <c r="S2282" s="585" t="str">
        <f t="shared" si="152"/>
        <v/>
      </c>
      <c r="T2282" s="586"/>
      <c r="U2282" s="587" t="str">
        <f t="shared" si="160"/>
        <v/>
      </c>
      <c r="V2282" s="648"/>
      <c r="W2282" s="746"/>
    </row>
    <row r="2283" spans="2:23" ht="13.5" customHeight="1" x14ac:dyDescent="0.25">
      <c r="B2283" s="401"/>
      <c r="D2283" s="416">
        <f t="shared" si="162"/>
        <v>2274</v>
      </c>
      <c r="E2283" s="534"/>
      <c r="F2283" s="534"/>
      <c r="G2283" s="534"/>
      <c r="H2283" s="479"/>
      <c r="I2283" s="479"/>
      <c r="J2283" s="479"/>
      <c r="K2283" s="474"/>
      <c r="L2283" s="899"/>
      <c r="M2283" s="272"/>
      <c r="N2283" s="826" t="str">
        <f t="shared" si="161"/>
        <v/>
      </c>
      <c r="O2283" s="458"/>
      <c r="P2283" s="534"/>
      <c r="Q2283" s="479"/>
      <c r="R2283" s="584"/>
      <c r="S2283" s="585" t="str">
        <f t="shared" si="152"/>
        <v/>
      </c>
      <c r="T2283" s="586"/>
      <c r="U2283" s="587" t="str">
        <f t="shared" si="160"/>
        <v/>
      </c>
      <c r="V2283" s="648"/>
      <c r="W2283" s="746"/>
    </row>
    <row r="2284" spans="2:23" ht="13.5" customHeight="1" x14ac:dyDescent="0.25">
      <c r="B2284" s="401"/>
      <c r="D2284" s="416">
        <f t="shared" si="162"/>
        <v>2275</v>
      </c>
      <c r="E2284" s="534"/>
      <c r="F2284" s="534"/>
      <c r="G2284" s="534"/>
      <c r="H2284" s="479"/>
      <c r="I2284" s="479"/>
      <c r="J2284" s="479"/>
      <c r="K2284" s="474"/>
      <c r="L2284" s="899"/>
      <c r="M2284" s="272"/>
      <c r="N2284" s="826" t="str">
        <f t="shared" si="161"/>
        <v/>
      </c>
      <c r="O2284" s="458"/>
      <c r="P2284" s="534"/>
      <c r="Q2284" s="479"/>
      <c r="R2284" s="584"/>
      <c r="S2284" s="585" t="str">
        <f t="shared" si="152"/>
        <v/>
      </c>
      <c r="T2284" s="586"/>
      <c r="U2284" s="587" t="str">
        <f t="shared" si="160"/>
        <v/>
      </c>
      <c r="V2284" s="648"/>
      <c r="W2284" s="746"/>
    </row>
    <row r="2285" spans="2:23" ht="13.5" customHeight="1" x14ac:dyDescent="0.25">
      <c r="B2285" s="401"/>
      <c r="D2285" s="416">
        <f t="shared" si="162"/>
        <v>2276</v>
      </c>
      <c r="E2285" s="534"/>
      <c r="F2285" s="534"/>
      <c r="G2285" s="534"/>
      <c r="H2285" s="479"/>
      <c r="I2285" s="479"/>
      <c r="J2285" s="479"/>
      <c r="K2285" s="474"/>
      <c r="L2285" s="899"/>
      <c r="M2285" s="272"/>
      <c r="N2285" s="826" t="str">
        <f t="shared" si="161"/>
        <v/>
      </c>
      <c r="O2285" s="458"/>
      <c r="P2285" s="534"/>
      <c r="Q2285" s="479"/>
      <c r="R2285" s="584"/>
      <c r="S2285" s="585" t="str">
        <f t="shared" si="152"/>
        <v/>
      </c>
      <c r="T2285" s="586"/>
      <c r="U2285" s="587" t="str">
        <f t="shared" si="160"/>
        <v/>
      </c>
      <c r="V2285" s="648"/>
      <c r="W2285" s="746"/>
    </row>
    <row r="2286" spans="2:23" ht="13.5" customHeight="1" x14ac:dyDescent="0.25">
      <c r="B2286" s="401"/>
      <c r="D2286" s="416">
        <f t="shared" si="162"/>
        <v>2277</v>
      </c>
      <c r="E2286" s="534"/>
      <c r="F2286" s="534"/>
      <c r="G2286" s="534"/>
      <c r="H2286" s="479"/>
      <c r="I2286" s="479"/>
      <c r="J2286" s="479"/>
      <c r="K2286" s="474"/>
      <c r="L2286" s="899"/>
      <c r="M2286" s="272"/>
      <c r="N2286" s="826" t="str">
        <f t="shared" si="161"/>
        <v/>
      </c>
      <c r="O2286" s="458"/>
      <c r="P2286" s="534"/>
      <c r="Q2286" s="479"/>
      <c r="R2286" s="584"/>
      <c r="S2286" s="585" t="str">
        <f t="shared" si="152"/>
        <v/>
      </c>
      <c r="T2286" s="586"/>
      <c r="U2286" s="587" t="str">
        <f t="shared" si="160"/>
        <v/>
      </c>
      <c r="V2286" s="648"/>
      <c r="W2286" s="746"/>
    </row>
    <row r="2287" spans="2:23" ht="13.5" customHeight="1" x14ac:dyDescent="0.25">
      <c r="B2287" s="401"/>
      <c r="D2287" s="416">
        <f t="shared" si="162"/>
        <v>2278</v>
      </c>
      <c r="E2287" s="534"/>
      <c r="F2287" s="534"/>
      <c r="G2287" s="534"/>
      <c r="H2287" s="479"/>
      <c r="I2287" s="479"/>
      <c r="J2287" s="479"/>
      <c r="K2287" s="474"/>
      <c r="L2287" s="899"/>
      <c r="M2287" s="272"/>
      <c r="N2287" s="826" t="str">
        <f t="shared" si="161"/>
        <v/>
      </c>
      <c r="O2287" s="458"/>
      <c r="P2287" s="534"/>
      <c r="Q2287" s="479"/>
      <c r="R2287" s="584"/>
      <c r="S2287" s="585" t="str">
        <f t="shared" si="152"/>
        <v/>
      </c>
      <c r="T2287" s="586"/>
      <c r="U2287" s="587" t="str">
        <f t="shared" si="160"/>
        <v/>
      </c>
      <c r="V2287" s="648"/>
      <c r="W2287" s="746"/>
    </row>
    <row r="2288" spans="2:23" ht="13.5" customHeight="1" x14ac:dyDescent="0.25">
      <c r="B2288" s="401"/>
      <c r="D2288" s="416">
        <f t="shared" si="162"/>
        <v>2279</v>
      </c>
      <c r="E2288" s="534"/>
      <c r="F2288" s="534"/>
      <c r="G2288" s="534"/>
      <c r="H2288" s="479"/>
      <c r="I2288" s="479"/>
      <c r="J2288" s="479"/>
      <c r="K2288" s="474"/>
      <c r="L2288" s="899"/>
      <c r="M2288" s="272"/>
      <c r="N2288" s="826" t="str">
        <f t="shared" si="161"/>
        <v/>
      </c>
      <c r="O2288" s="458"/>
      <c r="P2288" s="534"/>
      <c r="Q2288" s="479"/>
      <c r="R2288" s="584"/>
      <c r="S2288" s="585" t="str">
        <f t="shared" si="152"/>
        <v/>
      </c>
      <c r="T2288" s="586"/>
      <c r="U2288" s="587" t="str">
        <f t="shared" si="160"/>
        <v/>
      </c>
      <c r="V2288" s="648"/>
      <c r="W2288" s="746"/>
    </row>
    <row r="2289" spans="2:38" ht="13.5" customHeight="1" x14ac:dyDescent="0.25">
      <c r="B2289" s="401"/>
      <c r="D2289" s="416">
        <f t="shared" si="162"/>
        <v>2280</v>
      </c>
      <c r="E2289" s="534"/>
      <c r="F2289" s="534"/>
      <c r="G2289" s="534"/>
      <c r="H2289" s="479"/>
      <c r="I2289" s="479"/>
      <c r="J2289" s="479"/>
      <c r="K2289" s="474"/>
      <c r="L2289" s="899"/>
      <c r="M2289" s="272"/>
      <c r="N2289" s="826" t="str">
        <f t="shared" si="161"/>
        <v/>
      </c>
      <c r="O2289" s="458"/>
      <c r="P2289" s="534"/>
      <c r="Q2289" s="479"/>
      <c r="R2289" s="584"/>
      <c r="S2289" s="585" t="str">
        <f t="shared" si="152"/>
        <v/>
      </c>
      <c r="T2289" s="586"/>
      <c r="U2289" s="587" t="str">
        <f t="shared" si="160"/>
        <v/>
      </c>
      <c r="V2289" s="648"/>
      <c r="W2289" s="746"/>
    </row>
    <row r="2290" spans="2:38" ht="13.5" customHeight="1" x14ac:dyDescent="0.25">
      <c r="B2290" s="401"/>
      <c r="D2290" s="416">
        <f t="shared" si="162"/>
        <v>2281</v>
      </c>
      <c r="E2290" s="534"/>
      <c r="F2290" s="534"/>
      <c r="G2290" s="534"/>
      <c r="H2290" s="479"/>
      <c r="I2290" s="479"/>
      <c r="J2290" s="479"/>
      <c r="K2290" s="474"/>
      <c r="L2290" s="899"/>
      <c r="M2290" s="272"/>
      <c r="N2290" s="826" t="str">
        <f t="shared" si="161"/>
        <v/>
      </c>
      <c r="O2290" s="458"/>
      <c r="P2290" s="534"/>
      <c r="Q2290" s="479"/>
      <c r="R2290" s="584"/>
      <c r="S2290" s="585" t="str">
        <f t="shared" si="152"/>
        <v/>
      </c>
      <c r="T2290" s="586"/>
      <c r="U2290" s="587" t="str">
        <f t="shared" si="160"/>
        <v/>
      </c>
      <c r="V2290" s="648"/>
      <c r="W2290" s="746"/>
      <c r="AL2290" s="562"/>
    </row>
    <row r="2291" spans="2:38" ht="13.5" customHeight="1" x14ac:dyDescent="0.25">
      <c r="B2291" s="401"/>
      <c r="D2291" s="416">
        <f t="shared" si="162"/>
        <v>2282</v>
      </c>
      <c r="E2291" s="534"/>
      <c r="F2291" s="534"/>
      <c r="G2291" s="534"/>
      <c r="H2291" s="479"/>
      <c r="I2291" s="479"/>
      <c r="J2291" s="479"/>
      <c r="K2291" s="474"/>
      <c r="L2291" s="899"/>
      <c r="M2291" s="272"/>
      <c r="N2291" s="826" t="str">
        <f t="shared" si="161"/>
        <v/>
      </c>
      <c r="O2291" s="458"/>
      <c r="P2291" s="534"/>
      <c r="Q2291" s="479"/>
      <c r="R2291" s="584"/>
      <c r="S2291" s="585" t="str">
        <f t="shared" si="152"/>
        <v/>
      </c>
      <c r="T2291" s="586"/>
      <c r="U2291" s="587" t="str">
        <f t="shared" si="160"/>
        <v/>
      </c>
      <c r="V2291" s="648"/>
      <c r="W2291" s="746"/>
    </row>
    <row r="2292" spans="2:38" ht="13.5" customHeight="1" x14ac:dyDescent="0.25">
      <c r="B2292" s="401"/>
      <c r="D2292" s="416">
        <f t="shared" si="162"/>
        <v>2283</v>
      </c>
      <c r="E2292" s="534"/>
      <c r="F2292" s="534"/>
      <c r="G2292" s="534"/>
      <c r="H2292" s="479"/>
      <c r="I2292" s="479"/>
      <c r="J2292" s="479"/>
      <c r="K2292" s="474"/>
      <c r="L2292" s="899"/>
      <c r="M2292" s="272"/>
      <c r="N2292" s="826" t="str">
        <f t="shared" si="161"/>
        <v/>
      </c>
      <c r="O2292" s="458"/>
      <c r="P2292" s="534"/>
      <c r="Q2292" s="479"/>
      <c r="R2292" s="584"/>
      <c r="S2292" s="585" t="str">
        <f t="shared" si="152"/>
        <v/>
      </c>
      <c r="T2292" s="586"/>
      <c r="U2292" s="587" t="str">
        <f t="shared" si="160"/>
        <v/>
      </c>
      <c r="V2292" s="648"/>
      <c r="W2292" s="746"/>
    </row>
    <row r="2293" spans="2:38" ht="13.5" customHeight="1" x14ac:dyDescent="0.25">
      <c r="B2293" s="401"/>
      <c r="D2293" s="416">
        <f t="shared" si="162"/>
        <v>2284</v>
      </c>
      <c r="E2293" s="534"/>
      <c r="F2293" s="534"/>
      <c r="G2293" s="534"/>
      <c r="H2293" s="479"/>
      <c r="I2293" s="479"/>
      <c r="J2293" s="479"/>
      <c r="K2293" s="474"/>
      <c r="L2293" s="899"/>
      <c r="M2293" s="272"/>
      <c r="N2293" s="826" t="str">
        <f t="shared" si="161"/>
        <v/>
      </c>
      <c r="O2293" s="458"/>
      <c r="P2293" s="534"/>
      <c r="Q2293" s="479"/>
      <c r="R2293" s="584"/>
      <c r="S2293" s="585" t="str">
        <f t="shared" si="152"/>
        <v/>
      </c>
      <c r="T2293" s="586"/>
      <c r="U2293" s="587" t="str">
        <f t="shared" si="160"/>
        <v/>
      </c>
      <c r="V2293" s="648"/>
      <c r="W2293" s="746"/>
    </row>
    <row r="2294" spans="2:38" ht="13.5" customHeight="1" x14ac:dyDescent="0.25">
      <c r="B2294" s="401"/>
      <c r="D2294" s="416">
        <f t="shared" si="162"/>
        <v>2285</v>
      </c>
      <c r="E2294" s="534"/>
      <c r="F2294" s="534"/>
      <c r="G2294" s="534"/>
      <c r="H2294" s="479"/>
      <c r="I2294" s="479"/>
      <c r="J2294" s="479"/>
      <c r="K2294" s="474"/>
      <c r="L2294" s="899"/>
      <c r="M2294" s="272"/>
      <c r="N2294" s="826" t="str">
        <f t="shared" si="161"/>
        <v/>
      </c>
      <c r="O2294" s="458"/>
      <c r="P2294" s="534"/>
      <c r="Q2294" s="479"/>
      <c r="R2294" s="584"/>
      <c r="S2294" s="585" t="str">
        <f t="shared" si="152"/>
        <v/>
      </c>
      <c r="T2294" s="586"/>
      <c r="U2294" s="587" t="str">
        <f t="shared" si="160"/>
        <v/>
      </c>
      <c r="V2294" s="648"/>
      <c r="W2294" s="746"/>
    </row>
    <row r="2295" spans="2:38" ht="13.5" customHeight="1" x14ac:dyDescent="0.25">
      <c r="B2295" s="401"/>
      <c r="D2295" s="416">
        <f t="shared" si="162"/>
        <v>2286</v>
      </c>
      <c r="E2295" s="534"/>
      <c r="F2295" s="534"/>
      <c r="G2295" s="534"/>
      <c r="H2295" s="479"/>
      <c r="I2295" s="479"/>
      <c r="J2295" s="479"/>
      <c r="K2295" s="474"/>
      <c r="L2295" s="899"/>
      <c r="M2295" s="272"/>
      <c r="N2295" s="826" t="str">
        <f t="shared" si="161"/>
        <v/>
      </c>
      <c r="O2295" s="458"/>
      <c r="P2295" s="534"/>
      <c r="Q2295" s="479"/>
      <c r="R2295" s="584"/>
      <c r="S2295" s="585" t="str">
        <f t="shared" si="152"/>
        <v/>
      </c>
      <c r="T2295" s="586"/>
      <c r="U2295" s="587" t="str">
        <f t="shared" si="160"/>
        <v/>
      </c>
      <c r="V2295" s="648"/>
      <c r="W2295" s="746"/>
    </row>
    <row r="2296" spans="2:38" ht="13.5" customHeight="1" x14ac:dyDescent="0.25">
      <c r="B2296" s="401"/>
      <c r="D2296" s="416">
        <f t="shared" si="162"/>
        <v>2287</v>
      </c>
      <c r="E2296" s="534"/>
      <c r="F2296" s="534"/>
      <c r="G2296" s="534"/>
      <c r="H2296" s="479"/>
      <c r="I2296" s="479"/>
      <c r="J2296" s="479"/>
      <c r="K2296" s="474"/>
      <c r="L2296" s="899"/>
      <c r="M2296" s="272"/>
      <c r="N2296" s="826" t="str">
        <f t="shared" si="161"/>
        <v/>
      </c>
      <c r="O2296" s="458"/>
      <c r="P2296" s="534"/>
      <c r="Q2296" s="479"/>
      <c r="R2296" s="584"/>
      <c r="S2296" s="585" t="str">
        <f t="shared" si="152"/>
        <v/>
      </c>
      <c r="T2296" s="586"/>
      <c r="U2296" s="587" t="str">
        <f t="shared" si="160"/>
        <v/>
      </c>
      <c r="V2296" s="648"/>
      <c r="W2296" s="746"/>
    </row>
    <row r="2297" spans="2:38" ht="13.5" customHeight="1" x14ac:dyDescent="0.25">
      <c r="B2297" s="401"/>
      <c r="D2297" s="416">
        <f t="shared" si="162"/>
        <v>2288</v>
      </c>
      <c r="E2297" s="534"/>
      <c r="F2297" s="534"/>
      <c r="G2297" s="534"/>
      <c r="H2297" s="479"/>
      <c r="I2297" s="479"/>
      <c r="J2297" s="479"/>
      <c r="K2297" s="474"/>
      <c r="L2297" s="899"/>
      <c r="M2297" s="272"/>
      <c r="N2297" s="826" t="str">
        <f t="shared" si="161"/>
        <v/>
      </c>
      <c r="O2297" s="458"/>
      <c r="P2297" s="534"/>
      <c r="Q2297" s="479"/>
      <c r="R2297" s="584"/>
      <c r="S2297" s="585" t="str">
        <f t="shared" si="152"/>
        <v/>
      </c>
      <c r="T2297" s="586"/>
      <c r="U2297" s="587" t="str">
        <f t="shared" si="160"/>
        <v/>
      </c>
      <c r="V2297" s="648"/>
      <c r="W2297" s="746"/>
    </row>
    <row r="2298" spans="2:38" ht="13.5" customHeight="1" x14ac:dyDescent="0.25">
      <c r="B2298" s="401"/>
      <c r="D2298" s="416">
        <f t="shared" si="162"/>
        <v>2289</v>
      </c>
      <c r="E2298" s="534"/>
      <c r="F2298" s="534"/>
      <c r="G2298" s="534"/>
      <c r="H2298" s="479"/>
      <c r="I2298" s="479"/>
      <c r="J2298" s="479"/>
      <c r="K2298" s="474"/>
      <c r="L2298" s="899"/>
      <c r="M2298" s="272"/>
      <c r="N2298" s="826" t="str">
        <f t="shared" si="161"/>
        <v/>
      </c>
      <c r="O2298" s="458"/>
      <c r="P2298" s="534"/>
      <c r="Q2298" s="479"/>
      <c r="R2298" s="584"/>
      <c r="S2298" s="585" t="str">
        <f t="shared" si="152"/>
        <v/>
      </c>
      <c r="T2298" s="586"/>
      <c r="U2298" s="587" t="str">
        <f t="shared" si="160"/>
        <v/>
      </c>
      <c r="V2298" s="648"/>
      <c r="W2298" s="746"/>
    </row>
    <row r="2299" spans="2:38" ht="13.5" customHeight="1" x14ac:dyDescent="0.25">
      <c r="B2299" s="401"/>
      <c r="D2299" s="416">
        <f t="shared" si="162"/>
        <v>2290</v>
      </c>
      <c r="E2299" s="534"/>
      <c r="F2299" s="534"/>
      <c r="G2299" s="534"/>
      <c r="H2299" s="479"/>
      <c r="I2299" s="479"/>
      <c r="J2299" s="479"/>
      <c r="K2299" s="474"/>
      <c r="L2299" s="899"/>
      <c r="M2299" s="272"/>
      <c r="N2299" s="826" t="str">
        <f t="shared" si="161"/>
        <v/>
      </c>
      <c r="O2299" s="458"/>
      <c r="P2299" s="534"/>
      <c r="Q2299" s="479"/>
      <c r="R2299" s="584"/>
      <c r="S2299" s="585" t="str">
        <f t="shared" si="152"/>
        <v/>
      </c>
      <c r="T2299" s="586"/>
      <c r="U2299" s="587" t="str">
        <f t="shared" si="160"/>
        <v/>
      </c>
      <c r="V2299" s="648"/>
      <c r="W2299" s="746"/>
    </row>
    <row r="2300" spans="2:38" ht="13.5" customHeight="1" x14ac:dyDescent="0.25">
      <c r="B2300" s="401"/>
      <c r="D2300" s="416">
        <f t="shared" si="162"/>
        <v>2291</v>
      </c>
      <c r="E2300" s="534"/>
      <c r="F2300" s="534"/>
      <c r="G2300" s="534"/>
      <c r="H2300" s="479"/>
      <c r="I2300" s="479"/>
      <c r="J2300" s="479"/>
      <c r="K2300" s="474"/>
      <c r="L2300" s="899"/>
      <c r="M2300" s="272"/>
      <c r="N2300" s="826" t="str">
        <f t="shared" si="161"/>
        <v/>
      </c>
      <c r="O2300" s="458"/>
      <c r="P2300" s="903"/>
      <c r="Q2300" s="479"/>
      <c r="R2300" s="584"/>
      <c r="S2300" s="585" t="str">
        <f t="shared" si="152"/>
        <v/>
      </c>
      <c r="T2300" s="586"/>
      <c r="U2300" s="587" t="str">
        <f t="shared" si="160"/>
        <v/>
      </c>
      <c r="V2300" s="648"/>
      <c r="W2300" s="746"/>
    </row>
    <row r="2301" spans="2:38" ht="13.5" customHeight="1" x14ac:dyDescent="0.25">
      <c r="B2301" s="401"/>
      <c r="D2301" s="416">
        <f t="shared" si="162"/>
        <v>2292</v>
      </c>
      <c r="E2301" s="534"/>
      <c r="F2301" s="534"/>
      <c r="G2301" s="534"/>
      <c r="H2301" s="479"/>
      <c r="I2301" s="479"/>
      <c r="J2301" s="479"/>
      <c r="K2301" s="474"/>
      <c r="L2301" s="899"/>
      <c r="M2301" s="272"/>
      <c r="N2301" s="826" t="str">
        <f t="shared" si="161"/>
        <v/>
      </c>
      <c r="O2301" s="458"/>
      <c r="P2301" s="534"/>
      <c r="Q2301" s="479"/>
      <c r="R2301" s="584"/>
      <c r="S2301" s="585" t="str">
        <f t="shared" si="152"/>
        <v/>
      </c>
      <c r="T2301" s="586"/>
      <c r="U2301" s="587" t="str">
        <f t="shared" si="160"/>
        <v/>
      </c>
      <c r="V2301" s="648"/>
      <c r="W2301" s="746"/>
    </row>
    <row r="2302" spans="2:38" ht="13.5" customHeight="1" x14ac:dyDescent="0.25">
      <c r="B2302" s="401"/>
      <c r="D2302" s="416">
        <f t="shared" si="162"/>
        <v>2293</v>
      </c>
      <c r="E2302" s="534"/>
      <c r="F2302" s="534"/>
      <c r="G2302" s="534"/>
      <c r="H2302" s="479"/>
      <c r="I2302" s="479"/>
      <c r="J2302" s="479"/>
      <c r="K2302" s="474"/>
      <c r="L2302" s="899"/>
      <c r="M2302" s="272"/>
      <c r="N2302" s="826" t="str">
        <f t="shared" si="161"/>
        <v/>
      </c>
      <c r="O2302" s="458"/>
      <c r="P2302" s="534"/>
      <c r="Q2302" s="479"/>
      <c r="R2302" s="584"/>
      <c r="S2302" s="585" t="str">
        <f t="shared" si="152"/>
        <v/>
      </c>
      <c r="T2302" s="586"/>
      <c r="U2302" s="587" t="str">
        <f t="shared" si="160"/>
        <v/>
      </c>
      <c r="V2302" s="648"/>
      <c r="W2302" s="746"/>
    </row>
    <row r="2303" spans="2:38" ht="13.5" customHeight="1" x14ac:dyDescent="0.25">
      <c r="B2303" s="401"/>
      <c r="D2303" s="416">
        <f t="shared" si="162"/>
        <v>2294</v>
      </c>
      <c r="E2303" s="534"/>
      <c r="F2303" s="534"/>
      <c r="G2303" s="534"/>
      <c r="H2303" s="479"/>
      <c r="I2303" s="479"/>
      <c r="J2303" s="479"/>
      <c r="K2303" s="474"/>
      <c r="L2303" s="899"/>
      <c r="M2303" s="272"/>
      <c r="N2303" s="826" t="str">
        <f t="shared" si="161"/>
        <v/>
      </c>
      <c r="O2303" s="458"/>
      <c r="P2303" s="534"/>
      <c r="Q2303" s="479"/>
      <c r="R2303" s="584"/>
      <c r="S2303" s="585" t="str">
        <f t="shared" si="152"/>
        <v/>
      </c>
      <c r="T2303" s="586"/>
      <c r="U2303" s="587" t="str">
        <f t="shared" ref="U2303:U2319" si="163">IF(T2303="",S2303,T2303)</f>
        <v/>
      </c>
      <c r="V2303" s="648"/>
      <c r="W2303" s="746"/>
    </row>
    <row r="2304" spans="2:38" ht="13.5" customHeight="1" x14ac:dyDescent="0.25">
      <c r="B2304" s="401"/>
      <c r="D2304" s="416">
        <f t="shared" si="162"/>
        <v>2295</v>
      </c>
      <c r="E2304" s="534"/>
      <c r="F2304" s="534"/>
      <c r="G2304" s="534"/>
      <c r="H2304" s="479"/>
      <c r="I2304" s="479"/>
      <c r="J2304" s="479"/>
      <c r="K2304" s="474"/>
      <c r="L2304" s="899"/>
      <c r="M2304" s="272"/>
      <c r="N2304" s="826" t="str">
        <f t="shared" si="161"/>
        <v/>
      </c>
      <c r="O2304" s="458"/>
      <c r="P2304" s="534"/>
      <c r="Q2304" s="479"/>
      <c r="R2304" s="584"/>
      <c r="S2304" s="585" t="str">
        <f t="shared" si="152"/>
        <v/>
      </c>
      <c r="T2304" s="586"/>
      <c r="U2304" s="587" t="str">
        <f t="shared" si="163"/>
        <v/>
      </c>
      <c r="V2304" s="648"/>
      <c r="W2304" s="746"/>
    </row>
    <row r="2305" spans="2:38" ht="13.5" customHeight="1" x14ac:dyDescent="0.25">
      <c r="B2305" s="401"/>
      <c r="D2305" s="416">
        <f t="shared" si="162"/>
        <v>2296</v>
      </c>
      <c r="E2305" s="534"/>
      <c r="F2305" s="534"/>
      <c r="G2305" s="534"/>
      <c r="H2305" s="479"/>
      <c r="I2305" s="479"/>
      <c r="J2305" s="479"/>
      <c r="K2305" s="474"/>
      <c r="L2305" s="899"/>
      <c r="M2305" s="272"/>
      <c r="N2305" s="826" t="str">
        <f t="shared" si="161"/>
        <v/>
      </c>
      <c r="O2305" s="458"/>
      <c r="P2305" s="534"/>
      <c r="Q2305" s="479"/>
      <c r="R2305" s="584"/>
      <c r="S2305" s="585" t="str">
        <f t="shared" si="152"/>
        <v/>
      </c>
      <c r="T2305" s="586"/>
      <c r="U2305" s="587" t="str">
        <f t="shared" si="163"/>
        <v/>
      </c>
      <c r="V2305" s="648"/>
      <c r="W2305" s="746"/>
    </row>
    <row r="2306" spans="2:38" ht="13.5" customHeight="1" x14ac:dyDescent="0.25">
      <c r="B2306" s="401"/>
      <c r="D2306" s="416">
        <f t="shared" si="162"/>
        <v>2297</v>
      </c>
      <c r="E2306" s="534"/>
      <c r="F2306" s="534"/>
      <c r="G2306" s="534"/>
      <c r="H2306" s="479"/>
      <c r="I2306" s="479"/>
      <c r="J2306" s="479"/>
      <c r="K2306" s="474"/>
      <c r="L2306" s="899"/>
      <c r="M2306" s="272"/>
      <c r="N2306" s="826" t="str">
        <f t="shared" si="161"/>
        <v/>
      </c>
      <c r="O2306" s="458"/>
      <c r="P2306" s="534"/>
      <c r="Q2306" s="479"/>
      <c r="R2306" s="584"/>
      <c r="S2306" s="585" t="str">
        <f t="shared" si="152"/>
        <v/>
      </c>
      <c r="T2306" s="586"/>
      <c r="U2306" s="587" t="str">
        <f t="shared" si="163"/>
        <v/>
      </c>
      <c r="V2306" s="648"/>
      <c r="W2306" s="746"/>
    </row>
    <row r="2307" spans="2:38" ht="13.5" customHeight="1" x14ac:dyDescent="0.25">
      <c r="B2307" s="401"/>
      <c r="D2307" s="416">
        <f t="shared" si="162"/>
        <v>2298</v>
      </c>
      <c r="E2307" s="534"/>
      <c r="F2307" s="534"/>
      <c r="G2307" s="534"/>
      <c r="H2307" s="479"/>
      <c r="I2307" s="479"/>
      <c r="J2307" s="479"/>
      <c r="K2307" s="474"/>
      <c r="L2307" s="899"/>
      <c r="M2307" s="272"/>
      <c r="N2307" s="826" t="str">
        <f t="shared" si="161"/>
        <v/>
      </c>
      <c r="O2307" s="458"/>
      <c r="P2307" s="534"/>
      <c r="Q2307" s="479"/>
      <c r="R2307" s="584"/>
      <c r="S2307" s="585" t="str">
        <f t="shared" si="152"/>
        <v/>
      </c>
      <c r="T2307" s="586"/>
      <c r="U2307" s="587" t="str">
        <f t="shared" si="163"/>
        <v/>
      </c>
      <c r="V2307" s="648"/>
      <c r="W2307" s="746"/>
    </row>
    <row r="2308" spans="2:38" ht="13.5" customHeight="1" x14ac:dyDescent="0.25">
      <c r="B2308" s="401"/>
      <c r="D2308" s="416">
        <f t="shared" si="162"/>
        <v>2299</v>
      </c>
      <c r="E2308" s="534"/>
      <c r="F2308" s="534"/>
      <c r="G2308" s="534"/>
      <c r="H2308" s="479"/>
      <c r="I2308" s="479"/>
      <c r="J2308" s="479"/>
      <c r="K2308" s="474"/>
      <c r="L2308" s="899"/>
      <c r="M2308" s="272"/>
      <c r="N2308" s="826" t="str">
        <f t="shared" si="161"/>
        <v/>
      </c>
      <c r="O2308" s="458"/>
      <c r="P2308" s="534"/>
      <c r="Q2308" s="479"/>
      <c r="R2308" s="584"/>
      <c r="S2308" s="585" t="str">
        <f t="shared" si="152"/>
        <v/>
      </c>
      <c r="T2308" s="586"/>
      <c r="U2308" s="587" t="str">
        <f t="shared" si="163"/>
        <v/>
      </c>
      <c r="V2308" s="648"/>
      <c r="W2308" s="746"/>
    </row>
    <row r="2309" spans="2:38" ht="13.5" customHeight="1" x14ac:dyDescent="0.25">
      <c r="B2309" s="401"/>
      <c r="D2309" s="416">
        <f t="shared" si="162"/>
        <v>2300</v>
      </c>
      <c r="E2309" s="534"/>
      <c r="F2309" s="534"/>
      <c r="G2309" s="534"/>
      <c r="H2309" s="479"/>
      <c r="I2309" s="479"/>
      <c r="J2309" s="479"/>
      <c r="K2309" s="474"/>
      <c r="L2309" s="899"/>
      <c r="M2309" s="272"/>
      <c r="N2309" s="826" t="str">
        <f t="shared" si="161"/>
        <v/>
      </c>
      <c r="O2309" s="458"/>
      <c r="P2309" s="534"/>
      <c r="Q2309" s="479"/>
      <c r="R2309" s="584"/>
      <c r="S2309" s="585" t="str">
        <f t="shared" si="152"/>
        <v/>
      </c>
      <c r="T2309" s="586"/>
      <c r="U2309" s="587" t="str">
        <f t="shared" si="163"/>
        <v/>
      </c>
      <c r="V2309" s="648"/>
      <c r="W2309" s="746"/>
    </row>
    <row r="2310" spans="2:38" ht="13.5" customHeight="1" x14ac:dyDescent="0.25">
      <c r="B2310" s="401"/>
      <c r="D2310" s="416">
        <f t="shared" si="162"/>
        <v>2301</v>
      </c>
      <c r="E2310" s="534"/>
      <c r="F2310" s="534"/>
      <c r="G2310" s="534"/>
      <c r="H2310" s="479"/>
      <c r="I2310" s="479"/>
      <c r="J2310" s="479"/>
      <c r="K2310" s="474"/>
      <c r="L2310" s="899"/>
      <c r="M2310" s="272"/>
      <c r="N2310" s="826" t="str">
        <f t="shared" si="161"/>
        <v/>
      </c>
      <c r="O2310" s="458"/>
      <c r="P2310" s="534"/>
      <c r="Q2310" s="479"/>
      <c r="R2310" s="584"/>
      <c r="S2310" s="585" t="str">
        <f t="shared" si="152"/>
        <v/>
      </c>
      <c r="T2310" s="586"/>
      <c r="U2310" s="587" t="str">
        <f t="shared" si="163"/>
        <v/>
      </c>
      <c r="V2310" s="648"/>
      <c r="W2310" s="746"/>
    </row>
    <row r="2311" spans="2:38" ht="13.5" customHeight="1" x14ac:dyDescent="0.25">
      <c r="B2311" s="401"/>
      <c r="D2311" s="416">
        <f t="shared" si="162"/>
        <v>2302</v>
      </c>
      <c r="E2311" s="534"/>
      <c r="F2311" s="534"/>
      <c r="G2311" s="534"/>
      <c r="H2311" s="479"/>
      <c r="I2311" s="479"/>
      <c r="J2311" s="479"/>
      <c r="K2311" s="474"/>
      <c r="L2311" s="899"/>
      <c r="M2311" s="272"/>
      <c r="N2311" s="826" t="str">
        <f t="shared" si="161"/>
        <v/>
      </c>
      <c r="O2311" s="458"/>
      <c r="P2311" s="534"/>
      <c r="Q2311" s="479"/>
      <c r="R2311" s="584"/>
      <c r="S2311" s="585" t="str">
        <f t="shared" si="152"/>
        <v/>
      </c>
      <c r="T2311" s="586"/>
      <c r="U2311" s="587" t="str">
        <f t="shared" si="163"/>
        <v/>
      </c>
      <c r="V2311" s="648"/>
      <c r="W2311" s="746"/>
    </row>
    <row r="2312" spans="2:38" ht="13.5" customHeight="1" x14ac:dyDescent="0.25">
      <c r="B2312" s="401"/>
      <c r="D2312" s="416">
        <f t="shared" si="162"/>
        <v>2303</v>
      </c>
      <c r="E2312" s="534"/>
      <c r="F2312" s="534"/>
      <c r="G2312" s="534"/>
      <c r="H2312" s="479"/>
      <c r="I2312" s="479"/>
      <c r="J2312" s="479"/>
      <c r="K2312" s="474"/>
      <c r="L2312" s="899"/>
      <c r="M2312" s="272"/>
      <c r="N2312" s="826" t="str">
        <f t="shared" si="161"/>
        <v/>
      </c>
      <c r="O2312" s="458"/>
      <c r="P2312" s="534"/>
      <c r="Q2312" s="479"/>
      <c r="R2312" s="584"/>
      <c r="S2312" s="585" t="str">
        <f t="shared" si="152"/>
        <v/>
      </c>
      <c r="T2312" s="586"/>
      <c r="U2312" s="587" t="str">
        <f t="shared" si="163"/>
        <v/>
      </c>
      <c r="V2312" s="648"/>
      <c r="W2312" s="746"/>
    </row>
    <row r="2313" spans="2:38" ht="13.5" customHeight="1" x14ac:dyDescent="0.25">
      <c r="B2313" s="401"/>
      <c r="D2313" s="416">
        <f t="shared" si="162"/>
        <v>2304</v>
      </c>
      <c r="E2313" s="534"/>
      <c r="F2313" s="534"/>
      <c r="G2313" s="534"/>
      <c r="H2313" s="479"/>
      <c r="I2313" s="479"/>
      <c r="J2313" s="479"/>
      <c r="K2313" s="474"/>
      <c r="L2313" s="899"/>
      <c r="M2313" s="272"/>
      <c r="N2313" s="826" t="str">
        <f t="shared" si="161"/>
        <v/>
      </c>
      <c r="O2313" s="458"/>
      <c r="P2313" s="534"/>
      <c r="Q2313" s="479"/>
      <c r="R2313" s="584"/>
      <c r="S2313" s="585" t="str">
        <f t="shared" si="152"/>
        <v/>
      </c>
      <c r="T2313" s="586"/>
      <c r="U2313" s="587" t="str">
        <f t="shared" si="163"/>
        <v/>
      </c>
      <c r="V2313" s="648"/>
      <c r="W2313" s="746"/>
    </row>
    <row r="2314" spans="2:38" ht="13.5" customHeight="1" x14ac:dyDescent="0.25">
      <c r="B2314" s="401"/>
      <c r="D2314" s="416">
        <f t="shared" si="162"/>
        <v>2305</v>
      </c>
      <c r="E2314" s="534"/>
      <c r="F2314" s="534"/>
      <c r="G2314" s="534"/>
      <c r="H2314" s="479"/>
      <c r="I2314" s="479"/>
      <c r="J2314" s="479"/>
      <c r="K2314" s="474"/>
      <c r="L2314" s="899"/>
      <c r="M2314" s="272"/>
      <c r="N2314" s="826" t="str">
        <f t="shared" si="161"/>
        <v/>
      </c>
      <c r="O2314" s="458"/>
      <c r="P2314" s="534"/>
      <c r="Q2314" s="479"/>
      <c r="R2314" s="584"/>
      <c r="S2314" s="585" t="str">
        <f t="shared" si="152"/>
        <v/>
      </c>
      <c r="T2314" s="586"/>
      <c r="U2314" s="587" t="str">
        <f t="shared" si="163"/>
        <v/>
      </c>
      <c r="V2314" s="648"/>
      <c r="W2314" s="746"/>
    </row>
    <row r="2315" spans="2:38" ht="13.5" customHeight="1" x14ac:dyDescent="0.25">
      <c r="B2315" s="401"/>
      <c r="D2315" s="416">
        <f t="shared" si="162"/>
        <v>2306</v>
      </c>
      <c r="E2315" s="534"/>
      <c r="F2315" s="534"/>
      <c r="G2315" s="534"/>
      <c r="H2315" s="479"/>
      <c r="I2315" s="479"/>
      <c r="J2315" s="479"/>
      <c r="K2315" s="474"/>
      <c r="L2315" s="899"/>
      <c r="M2315" s="272"/>
      <c r="N2315" s="826" t="str">
        <f t="shared" ref="N2315:N2378" si="164">IF(M2315="","",IF(HLOOKUP(M2315,$AA$4:$AO$6,$Z$6+1,FALSE)&lt;0.8,0,HLOOKUP(M2315,$AA$4:$AO$6,$Z$6+1,FALSE)))</f>
        <v/>
      </c>
      <c r="O2315" s="458"/>
      <c r="P2315" s="534"/>
      <c r="Q2315" s="479"/>
      <c r="R2315" s="584"/>
      <c r="S2315" s="585" t="str">
        <f t="shared" si="152"/>
        <v/>
      </c>
      <c r="T2315" s="586"/>
      <c r="U2315" s="587" t="str">
        <f t="shared" si="163"/>
        <v/>
      </c>
      <c r="V2315" s="648"/>
      <c r="W2315" s="746"/>
    </row>
    <row r="2316" spans="2:38" ht="13.5" customHeight="1" x14ac:dyDescent="0.25">
      <c r="B2316" s="401"/>
      <c r="D2316" s="416">
        <f t="shared" si="162"/>
        <v>2307</v>
      </c>
      <c r="E2316" s="534"/>
      <c r="F2316" s="534"/>
      <c r="G2316" s="534"/>
      <c r="H2316" s="479"/>
      <c r="I2316" s="479"/>
      <c r="J2316" s="479"/>
      <c r="K2316" s="474"/>
      <c r="L2316" s="899"/>
      <c r="M2316" s="272"/>
      <c r="N2316" s="826" t="str">
        <f t="shared" si="164"/>
        <v/>
      </c>
      <c r="O2316" s="458"/>
      <c r="P2316" s="534"/>
      <c r="Q2316" s="479"/>
      <c r="R2316" s="584"/>
      <c r="S2316" s="585" t="str">
        <f t="shared" si="152"/>
        <v/>
      </c>
      <c r="T2316" s="586"/>
      <c r="U2316" s="587" t="str">
        <f t="shared" si="163"/>
        <v/>
      </c>
      <c r="V2316" s="648"/>
      <c r="W2316" s="746"/>
    </row>
    <row r="2317" spans="2:38" ht="13.5" customHeight="1" x14ac:dyDescent="0.25">
      <c r="B2317" s="401"/>
      <c r="D2317" s="416">
        <f t="shared" si="162"/>
        <v>2308</v>
      </c>
      <c r="E2317" s="534"/>
      <c r="F2317" s="534"/>
      <c r="G2317" s="534"/>
      <c r="H2317" s="479"/>
      <c r="I2317" s="479"/>
      <c r="J2317" s="479"/>
      <c r="K2317" s="474"/>
      <c r="L2317" s="899"/>
      <c r="M2317" s="272"/>
      <c r="N2317" s="826" t="str">
        <f t="shared" si="164"/>
        <v/>
      </c>
      <c r="O2317" s="458"/>
      <c r="P2317" s="534"/>
      <c r="Q2317" s="479"/>
      <c r="R2317" s="584"/>
      <c r="S2317" s="585" t="str">
        <f t="shared" si="152"/>
        <v/>
      </c>
      <c r="T2317" s="586"/>
      <c r="U2317" s="587" t="str">
        <f t="shared" si="163"/>
        <v/>
      </c>
      <c r="V2317" s="648"/>
      <c r="W2317" s="746"/>
    </row>
    <row r="2318" spans="2:38" ht="13.5" customHeight="1" x14ac:dyDescent="0.25">
      <c r="B2318" s="401"/>
      <c r="D2318" s="416">
        <f t="shared" si="162"/>
        <v>2309</v>
      </c>
      <c r="E2318" s="534"/>
      <c r="F2318" s="534"/>
      <c r="G2318" s="534"/>
      <c r="H2318" s="479"/>
      <c r="I2318" s="479"/>
      <c r="J2318" s="479"/>
      <c r="K2318" s="474"/>
      <c r="L2318" s="899"/>
      <c r="M2318" s="272"/>
      <c r="N2318" s="826" t="str">
        <f t="shared" si="164"/>
        <v/>
      </c>
      <c r="O2318" s="458"/>
      <c r="P2318" s="534"/>
      <c r="Q2318" s="479"/>
      <c r="R2318" s="584"/>
      <c r="S2318" s="585" t="str">
        <f t="shared" si="152"/>
        <v/>
      </c>
      <c r="T2318" s="586"/>
      <c r="U2318" s="587" t="str">
        <f t="shared" si="163"/>
        <v/>
      </c>
      <c r="V2318" s="648"/>
      <c r="W2318" s="746"/>
    </row>
    <row r="2319" spans="2:38" ht="13.5" customHeight="1" x14ac:dyDescent="0.25">
      <c r="B2319" s="401"/>
      <c r="D2319" s="416">
        <f t="shared" si="162"/>
        <v>2310</v>
      </c>
      <c r="E2319" s="534"/>
      <c r="F2319" s="534"/>
      <c r="G2319" s="534"/>
      <c r="H2319" s="479"/>
      <c r="I2319" s="479"/>
      <c r="J2319" s="479"/>
      <c r="K2319" s="474"/>
      <c r="L2319" s="899"/>
      <c r="M2319" s="272"/>
      <c r="N2319" s="826" t="str">
        <f t="shared" si="164"/>
        <v/>
      </c>
      <c r="O2319" s="458"/>
      <c r="P2319" s="534"/>
      <c r="Q2319" s="479"/>
      <c r="R2319" s="584"/>
      <c r="S2319" s="585" t="str">
        <f t="shared" si="152"/>
        <v/>
      </c>
      <c r="T2319" s="586"/>
      <c r="U2319" s="587" t="str">
        <f t="shared" si="163"/>
        <v/>
      </c>
      <c r="V2319" s="648"/>
      <c r="W2319" s="746"/>
    </row>
    <row r="2320" spans="2:38" ht="13.5" customHeight="1" x14ac:dyDescent="0.25">
      <c r="B2320" s="401"/>
      <c r="D2320" s="416">
        <f t="shared" si="162"/>
        <v>2311</v>
      </c>
      <c r="E2320" s="534"/>
      <c r="F2320" s="534"/>
      <c r="G2320" s="534"/>
      <c r="H2320" s="479"/>
      <c r="I2320" s="479"/>
      <c r="J2320" s="479"/>
      <c r="K2320" s="474"/>
      <c r="L2320" s="899"/>
      <c r="M2320" s="272"/>
      <c r="N2320" s="826" t="str">
        <f t="shared" si="164"/>
        <v/>
      </c>
      <c r="O2320" s="458"/>
      <c r="P2320" s="534"/>
      <c r="Q2320" s="479"/>
      <c r="R2320" s="584"/>
      <c r="S2320" s="585" t="str">
        <f t="shared" ref="S2320:S2353" si="165">IF(OR(M2320="",K2320=""),"",J2320*K2320/1000000*Q2320*R2320)</f>
        <v/>
      </c>
      <c r="T2320" s="586"/>
      <c r="U2320" s="587" t="str">
        <f t="shared" ref="U2320:U2349" si="166">IF(T2320="",S2320,T2320)</f>
        <v/>
      </c>
      <c r="V2320" s="648"/>
      <c r="W2320" s="746"/>
      <c r="AL2320" s="562"/>
    </row>
    <row r="2321" spans="2:23" ht="13.5" customHeight="1" x14ac:dyDescent="0.25">
      <c r="B2321" s="401"/>
      <c r="D2321" s="416">
        <f t="shared" ref="D2321:D2349" si="167">D2320+1</f>
        <v>2312</v>
      </c>
      <c r="E2321" s="534"/>
      <c r="F2321" s="534"/>
      <c r="G2321" s="534"/>
      <c r="H2321" s="479"/>
      <c r="I2321" s="479"/>
      <c r="J2321" s="479"/>
      <c r="K2321" s="474"/>
      <c r="L2321" s="899"/>
      <c r="M2321" s="272"/>
      <c r="N2321" s="826" t="str">
        <f t="shared" si="164"/>
        <v/>
      </c>
      <c r="O2321" s="458"/>
      <c r="P2321" s="534"/>
      <c r="Q2321" s="479"/>
      <c r="R2321" s="584"/>
      <c r="S2321" s="585" t="str">
        <f t="shared" si="165"/>
        <v/>
      </c>
      <c r="T2321" s="586"/>
      <c r="U2321" s="587" t="str">
        <f t="shared" si="166"/>
        <v/>
      </c>
      <c r="V2321" s="648"/>
      <c r="W2321" s="746"/>
    </row>
    <row r="2322" spans="2:23" ht="13.5" customHeight="1" x14ac:dyDescent="0.25">
      <c r="B2322" s="401"/>
      <c r="D2322" s="416">
        <f t="shared" si="167"/>
        <v>2313</v>
      </c>
      <c r="E2322" s="534"/>
      <c r="F2322" s="534"/>
      <c r="G2322" s="534"/>
      <c r="H2322" s="479"/>
      <c r="I2322" s="479"/>
      <c r="J2322" s="479"/>
      <c r="K2322" s="474"/>
      <c r="L2322" s="899"/>
      <c r="M2322" s="272"/>
      <c r="N2322" s="826" t="str">
        <f t="shared" si="164"/>
        <v/>
      </c>
      <c r="O2322" s="458"/>
      <c r="P2322" s="534"/>
      <c r="Q2322" s="479"/>
      <c r="R2322" s="584"/>
      <c r="S2322" s="585" t="str">
        <f t="shared" si="165"/>
        <v/>
      </c>
      <c r="T2322" s="586"/>
      <c r="U2322" s="587" t="str">
        <f t="shared" si="166"/>
        <v/>
      </c>
      <c r="V2322" s="648"/>
      <c r="W2322" s="746"/>
    </row>
    <row r="2323" spans="2:23" ht="13.5" customHeight="1" x14ac:dyDescent="0.25">
      <c r="B2323" s="401"/>
      <c r="D2323" s="416">
        <f t="shared" si="167"/>
        <v>2314</v>
      </c>
      <c r="E2323" s="534"/>
      <c r="F2323" s="534"/>
      <c r="G2323" s="534"/>
      <c r="H2323" s="479"/>
      <c r="I2323" s="479"/>
      <c r="J2323" s="479"/>
      <c r="K2323" s="474"/>
      <c r="L2323" s="899"/>
      <c r="M2323" s="272"/>
      <c r="N2323" s="826" t="str">
        <f t="shared" si="164"/>
        <v/>
      </c>
      <c r="O2323" s="458"/>
      <c r="P2323" s="534"/>
      <c r="Q2323" s="479"/>
      <c r="R2323" s="584"/>
      <c r="S2323" s="585" t="str">
        <f t="shared" si="165"/>
        <v/>
      </c>
      <c r="T2323" s="586"/>
      <c r="U2323" s="587" t="str">
        <f t="shared" si="166"/>
        <v/>
      </c>
      <c r="V2323" s="648"/>
      <c r="W2323" s="746"/>
    </row>
    <row r="2324" spans="2:23" ht="13.5" customHeight="1" x14ac:dyDescent="0.25">
      <c r="B2324" s="401"/>
      <c r="D2324" s="416">
        <f t="shared" si="167"/>
        <v>2315</v>
      </c>
      <c r="E2324" s="534"/>
      <c r="F2324" s="534"/>
      <c r="G2324" s="534"/>
      <c r="H2324" s="479"/>
      <c r="I2324" s="479"/>
      <c r="J2324" s="479"/>
      <c r="K2324" s="474"/>
      <c r="L2324" s="899"/>
      <c r="M2324" s="272"/>
      <c r="N2324" s="826" t="str">
        <f t="shared" si="164"/>
        <v/>
      </c>
      <c r="O2324" s="458"/>
      <c r="P2324" s="534"/>
      <c r="Q2324" s="479"/>
      <c r="R2324" s="584"/>
      <c r="S2324" s="585" t="str">
        <f t="shared" si="165"/>
        <v/>
      </c>
      <c r="T2324" s="586"/>
      <c r="U2324" s="587" t="str">
        <f t="shared" si="166"/>
        <v/>
      </c>
      <c r="V2324" s="648"/>
      <c r="W2324" s="746"/>
    </row>
    <row r="2325" spans="2:23" ht="13.5" customHeight="1" x14ac:dyDescent="0.25">
      <c r="B2325" s="401"/>
      <c r="D2325" s="416">
        <f t="shared" si="167"/>
        <v>2316</v>
      </c>
      <c r="E2325" s="534"/>
      <c r="F2325" s="534"/>
      <c r="G2325" s="534"/>
      <c r="H2325" s="479"/>
      <c r="I2325" s="479"/>
      <c r="J2325" s="479"/>
      <c r="K2325" s="474"/>
      <c r="L2325" s="899"/>
      <c r="M2325" s="272"/>
      <c r="N2325" s="826" t="str">
        <f t="shared" si="164"/>
        <v/>
      </c>
      <c r="O2325" s="458"/>
      <c r="P2325" s="534"/>
      <c r="Q2325" s="479"/>
      <c r="R2325" s="584"/>
      <c r="S2325" s="585" t="str">
        <f t="shared" si="165"/>
        <v/>
      </c>
      <c r="T2325" s="586"/>
      <c r="U2325" s="587" t="str">
        <f t="shared" si="166"/>
        <v/>
      </c>
      <c r="V2325" s="648"/>
      <c r="W2325" s="746"/>
    </row>
    <row r="2326" spans="2:23" ht="13.5" customHeight="1" x14ac:dyDescent="0.25">
      <c r="B2326" s="401"/>
      <c r="D2326" s="416">
        <f t="shared" si="167"/>
        <v>2317</v>
      </c>
      <c r="E2326" s="534"/>
      <c r="F2326" s="534"/>
      <c r="G2326" s="534"/>
      <c r="H2326" s="479"/>
      <c r="I2326" s="479"/>
      <c r="J2326" s="479"/>
      <c r="K2326" s="474"/>
      <c r="L2326" s="899"/>
      <c r="M2326" s="272"/>
      <c r="N2326" s="826" t="str">
        <f t="shared" si="164"/>
        <v/>
      </c>
      <c r="O2326" s="458"/>
      <c r="P2326" s="534"/>
      <c r="Q2326" s="479"/>
      <c r="R2326" s="584"/>
      <c r="S2326" s="585" t="str">
        <f t="shared" si="165"/>
        <v/>
      </c>
      <c r="T2326" s="586"/>
      <c r="U2326" s="587" t="str">
        <f t="shared" si="166"/>
        <v/>
      </c>
      <c r="V2326" s="648"/>
      <c r="W2326" s="746"/>
    </row>
    <row r="2327" spans="2:23" ht="13.5" customHeight="1" x14ac:dyDescent="0.25">
      <c r="B2327" s="401"/>
      <c r="D2327" s="416">
        <f t="shared" si="167"/>
        <v>2318</v>
      </c>
      <c r="E2327" s="534"/>
      <c r="F2327" s="534"/>
      <c r="G2327" s="534"/>
      <c r="H2327" s="479"/>
      <c r="I2327" s="479"/>
      <c r="J2327" s="479"/>
      <c r="K2327" s="474"/>
      <c r="L2327" s="899"/>
      <c r="M2327" s="272"/>
      <c r="N2327" s="826" t="str">
        <f t="shared" si="164"/>
        <v/>
      </c>
      <c r="O2327" s="458"/>
      <c r="P2327" s="534"/>
      <c r="Q2327" s="479"/>
      <c r="R2327" s="584"/>
      <c r="S2327" s="585" t="str">
        <f t="shared" si="165"/>
        <v/>
      </c>
      <c r="T2327" s="586"/>
      <c r="U2327" s="587" t="str">
        <f t="shared" si="166"/>
        <v/>
      </c>
      <c r="V2327" s="648"/>
      <c r="W2327" s="746"/>
    </row>
    <row r="2328" spans="2:23" ht="13.5" customHeight="1" x14ac:dyDescent="0.25">
      <c r="B2328" s="401"/>
      <c r="D2328" s="416">
        <f t="shared" si="167"/>
        <v>2319</v>
      </c>
      <c r="E2328" s="534"/>
      <c r="F2328" s="534"/>
      <c r="G2328" s="534"/>
      <c r="H2328" s="479"/>
      <c r="I2328" s="479"/>
      <c r="J2328" s="479"/>
      <c r="K2328" s="474"/>
      <c r="L2328" s="899"/>
      <c r="M2328" s="272"/>
      <c r="N2328" s="826" t="str">
        <f t="shared" si="164"/>
        <v/>
      </c>
      <c r="O2328" s="458"/>
      <c r="P2328" s="534"/>
      <c r="Q2328" s="479"/>
      <c r="R2328" s="584"/>
      <c r="S2328" s="585" t="str">
        <f t="shared" si="165"/>
        <v/>
      </c>
      <c r="T2328" s="586"/>
      <c r="U2328" s="587" t="str">
        <f t="shared" si="166"/>
        <v/>
      </c>
      <c r="V2328" s="648"/>
      <c r="W2328" s="746"/>
    </row>
    <row r="2329" spans="2:23" ht="13.5" customHeight="1" x14ac:dyDescent="0.25">
      <c r="B2329" s="401"/>
      <c r="D2329" s="416">
        <f t="shared" si="167"/>
        <v>2320</v>
      </c>
      <c r="E2329" s="534"/>
      <c r="F2329" s="534"/>
      <c r="G2329" s="534"/>
      <c r="H2329" s="479"/>
      <c r="I2329" s="479"/>
      <c r="J2329" s="479"/>
      <c r="K2329" s="474"/>
      <c r="L2329" s="899"/>
      <c r="M2329" s="272"/>
      <c r="N2329" s="826" t="str">
        <f t="shared" si="164"/>
        <v/>
      </c>
      <c r="O2329" s="458"/>
      <c r="P2329" s="534"/>
      <c r="Q2329" s="479"/>
      <c r="R2329" s="584"/>
      <c r="S2329" s="585" t="str">
        <f t="shared" si="165"/>
        <v/>
      </c>
      <c r="T2329" s="586"/>
      <c r="U2329" s="587" t="str">
        <f t="shared" si="166"/>
        <v/>
      </c>
      <c r="V2329" s="648"/>
      <c r="W2329" s="746"/>
    </row>
    <row r="2330" spans="2:23" ht="13.5" customHeight="1" x14ac:dyDescent="0.25">
      <c r="B2330" s="401"/>
      <c r="D2330" s="416">
        <f t="shared" si="167"/>
        <v>2321</v>
      </c>
      <c r="E2330" s="534"/>
      <c r="F2330" s="534"/>
      <c r="G2330" s="534"/>
      <c r="H2330" s="479"/>
      <c r="I2330" s="479"/>
      <c r="J2330" s="479"/>
      <c r="K2330" s="474"/>
      <c r="L2330" s="899"/>
      <c r="M2330" s="272"/>
      <c r="N2330" s="826" t="str">
        <f t="shared" si="164"/>
        <v/>
      </c>
      <c r="O2330" s="458"/>
      <c r="P2330" s="903"/>
      <c r="Q2330" s="479"/>
      <c r="R2330" s="584"/>
      <c r="S2330" s="585" t="str">
        <f t="shared" si="165"/>
        <v/>
      </c>
      <c r="T2330" s="586"/>
      <c r="U2330" s="587" t="str">
        <f t="shared" si="166"/>
        <v/>
      </c>
      <c r="V2330" s="648"/>
      <c r="W2330" s="746"/>
    </row>
    <row r="2331" spans="2:23" ht="13.5" customHeight="1" x14ac:dyDescent="0.25">
      <c r="B2331" s="401"/>
      <c r="D2331" s="416">
        <f t="shared" si="167"/>
        <v>2322</v>
      </c>
      <c r="E2331" s="534"/>
      <c r="F2331" s="534"/>
      <c r="G2331" s="534"/>
      <c r="H2331" s="479"/>
      <c r="I2331" s="479"/>
      <c r="J2331" s="479"/>
      <c r="K2331" s="474"/>
      <c r="L2331" s="899"/>
      <c r="M2331" s="272"/>
      <c r="N2331" s="826" t="str">
        <f t="shared" si="164"/>
        <v/>
      </c>
      <c r="O2331" s="458"/>
      <c r="P2331" s="534"/>
      <c r="Q2331" s="479"/>
      <c r="R2331" s="584"/>
      <c r="S2331" s="585" t="str">
        <f t="shared" si="165"/>
        <v/>
      </c>
      <c r="T2331" s="586"/>
      <c r="U2331" s="587" t="str">
        <f t="shared" si="166"/>
        <v/>
      </c>
      <c r="V2331" s="648"/>
      <c r="W2331" s="746"/>
    </row>
    <row r="2332" spans="2:23" ht="13.5" customHeight="1" x14ac:dyDescent="0.25">
      <c r="B2332" s="401"/>
      <c r="D2332" s="416">
        <f t="shared" si="167"/>
        <v>2323</v>
      </c>
      <c r="E2332" s="534"/>
      <c r="F2332" s="534"/>
      <c r="G2332" s="534"/>
      <c r="H2332" s="479"/>
      <c r="I2332" s="479"/>
      <c r="J2332" s="479"/>
      <c r="K2332" s="474"/>
      <c r="L2332" s="899"/>
      <c r="M2332" s="272"/>
      <c r="N2332" s="826" t="str">
        <f t="shared" si="164"/>
        <v/>
      </c>
      <c r="O2332" s="458"/>
      <c r="P2332" s="534"/>
      <c r="Q2332" s="479"/>
      <c r="R2332" s="584"/>
      <c r="S2332" s="585" t="str">
        <f t="shared" si="165"/>
        <v/>
      </c>
      <c r="T2332" s="586"/>
      <c r="U2332" s="587" t="str">
        <f t="shared" si="166"/>
        <v/>
      </c>
      <c r="V2332" s="648"/>
      <c r="W2332" s="746"/>
    </row>
    <row r="2333" spans="2:23" ht="13.5" customHeight="1" x14ac:dyDescent="0.25">
      <c r="B2333" s="401"/>
      <c r="D2333" s="416">
        <f t="shared" si="167"/>
        <v>2324</v>
      </c>
      <c r="E2333" s="534"/>
      <c r="F2333" s="534"/>
      <c r="G2333" s="534"/>
      <c r="H2333" s="479"/>
      <c r="I2333" s="479"/>
      <c r="J2333" s="479"/>
      <c r="K2333" s="474"/>
      <c r="L2333" s="899"/>
      <c r="M2333" s="272"/>
      <c r="N2333" s="826" t="str">
        <f t="shared" si="164"/>
        <v/>
      </c>
      <c r="O2333" s="458"/>
      <c r="P2333" s="534"/>
      <c r="Q2333" s="479"/>
      <c r="R2333" s="584"/>
      <c r="S2333" s="585" t="str">
        <f t="shared" si="165"/>
        <v/>
      </c>
      <c r="T2333" s="586"/>
      <c r="U2333" s="587" t="str">
        <f t="shared" si="166"/>
        <v/>
      </c>
      <c r="V2333" s="648"/>
      <c r="W2333" s="746"/>
    </row>
    <row r="2334" spans="2:23" ht="13.5" customHeight="1" x14ac:dyDescent="0.25">
      <c r="B2334" s="401"/>
      <c r="D2334" s="416">
        <f t="shared" si="167"/>
        <v>2325</v>
      </c>
      <c r="E2334" s="534"/>
      <c r="F2334" s="534"/>
      <c r="G2334" s="534"/>
      <c r="H2334" s="479"/>
      <c r="I2334" s="479"/>
      <c r="J2334" s="479"/>
      <c r="K2334" s="474"/>
      <c r="L2334" s="899"/>
      <c r="M2334" s="272"/>
      <c r="N2334" s="826" t="str">
        <f t="shared" si="164"/>
        <v/>
      </c>
      <c r="O2334" s="458"/>
      <c r="P2334" s="534"/>
      <c r="Q2334" s="479"/>
      <c r="R2334" s="584"/>
      <c r="S2334" s="585" t="str">
        <f t="shared" si="165"/>
        <v/>
      </c>
      <c r="T2334" s="586"/>
      <c r="U2334" s="587" t="str">
        <f t="shared" si="166"/>
        <v/>
      </c>
      <c r="V2334" s="648"/>
      <c r="W2334" s="746"/>
    </row>
    <row r="2335" spans="2:23" ht="13.5" customHeight="1" x14ac:dyDescent="0.25">
      <c r="B2335" s="401"/>
      <c r="D2335" s="416">
        <f t="shared" si="167"/>
        <v>2326</v>
      </c>
      <c r="E2335" s="534"/>
      <c r="F2335" s="534"/>
      <c r="G2335" s="534"/>
      <c r="H2335" s="479"/>
      <c r="I2335" s="479"/>
      <c r="J2335" s="479"/>
      <c r="K2335" s="474"/>
      <c r="L2335" s="899"/>
      <c r="M2335" s="272"/>
      <c r="N2335" s="826" t="str">
        <f t="shared" si="164"/>
        <v/>
      </c>
      <c r="O2335" s="458"/>
      <c r="P2335" s="534"/>
      <c r="Q2335" s="479"/>
      <c r="R2335" s="584"/>
      <c r="S2335" s="585" t="str">
        <f t="shared" si="165"/>
        <v/>
      </c>
      <c r="T2335" s="586"/>
      <c r="U2335" s="587" t="str">
        <f t="shared" si="166"/>
        <v/>
      </c>
      <c r="V2335" s="648"/>
      <c r="W2335" s="746"/>
    </row>
    <row r="2336" spans="2:23" ht="13.5" customHeight="1" x14ac:dyDescent="0.25">
      <c r="B2336" s="401"/>
      <c r="D2336" s="416">
        <f t="shared" si="167"/>
        <v>2327</v>
      </c>
      <c r="E2336" s="534"/>
      <c r="F2336" s="534"/>
      <c r="G2336" s="534"/>
      <c r="H2336" s="479"/>
      <c r="I2336" s="479"/>
      <c r="J2336" s="479"/>
      <c r="K2336" s="474"/>
      <c r="L2336" s="899"/>
      <c r="M2336" s="272"/>
      <c r="N2336" s="826" t="str">
        <f t="shared" si="164"/>
        <v/>
      </c>
      <c r="O2336" s="458"/>
      <c r="P2336" s="534"/>
      <c r="Q2336" s="479"/>
      <c r="R2336" s="584"/>
      <c r="S2336" s="585" t="str">
        <f t="shared" si="165"/>
        <v/>
      </c>
      <c r="T2336" s="586"/>
      <c r="U2336" s="587" t="str">
        <f t="shared" si="166"/>
        <v/>
      </c>
      <c r="V2336" s="648"/>
      <c r="W2336" s="746"/>
    </row>
    <row r="2337" spans="2:38" ht="13.5" customHeight="1" x14ac:dyDescent="0.25">
      <c r="B2337" s="401"/>
      <c r="D2337" s="416">
        <f t="shared" si="167"/>
        <v>2328</v>
      </c>
      <c r="E2337" s="534"/>
      <c r="F2337" s="534"/>
      <c r="G2337" s="534"/>
      <c r="H2337" s="479"/>
      <c r="I2337" s="479"/>
      <c r="J2337" s="479"/>
      <c r="K2337" s="474"/>
      <c r="L2337" s="899"/>
      <c r="M2337" s="272"/>
      <c r="N2337" s="826" t="str">
        <f t="shared" si="164"/>
        <v/>
      </c>
      <c r="O2337" s="458"/>
      <c r="P2337" s="534"/>
      <c r="Q2337" s="479"/>
      <c r="R2337" s="584"/>
      <c r="S2337" s="585" t="str">
        <f t="shared" si="165"/>
        <v/>
      </c>
      <c r="T2337" s="586"/>
      <c r="U2337" s="587" t="str">
        <f t="shared" si="166"/>
        <v/>
      </c>
      <c r="V2337" s="648"/>
      <c r="W2337" s="746"/>
    </row>
    <row r="2338" spans="2:38" ht="13.5" customHeight="1" x14ac:dyDescent="0.25">
      <c r="B2338" s="401"/>
      <c r="D2338" s="416">
        <f t="shared" si="167"/>
        <v>2329</v>
      </c>
      <c r="E2338" s="534"/>
      <c r="F2338" s="534"/>
      <c r="G2338" s="534"/>
      <c r="H2338" s="479"/>
      <c r="I2338" s="479"/>
      <c r="J2338" s="479"/>
      <c r="K2338" s="474"/>
      <c r="L2338" s="899"/>
      <c r="M2338" s="272"/>
      <c r="N2338" s="826" t="str">
        <f t="shared" si="164"/>
        <v/>
      </c>
      <c r="O2338" s="458"/>
      <c r="P2338" s="534"/>
      <c r="Q2338" s="479"/>
      <c r="R2338" s="584"/>
      <c r="S2338" s="585" t="str">
        <f t="shared" si="165"/>
        <v/>
      </c>
      <c r="T2338" s="586"/>
      <c r="U2338" s="587" t="str">
        <f t="shared" si="166"/>
        <v/>
      </c>
      <c r="V2338" s="648"/>
      <c r="W2338" s="746"/>
    </row>
    <row r="2339" spans="2:38" ht="13.5" customHeight="1" x14ac:dyDescent="0.25">
      <c r="B2339" s="401"/>
      <c r="D2339" s="416">
        <f t="shared" si="167"/>
        <v>2330</v>
      </c>
      <c r="E2339" s="534"/>
      <c r="F2339" s="534"/>
      <c r="G2339" s="534"/>
      <c r="H2339" s="479"/>
      <c r="I2339" s="479"/>
      <c r="J2339" s="479"/>
      <c r="K2339" s="474"/>
      <c r="L2339" s="899"/>
      <c r="M2339" s="272"/>
      <c r="N2339" s="826" t="str">
        <f t="shared" si="164"/>
        <v/>
      </c>
      <c r="O2339" s="458"/>
      <c r="P2339" s="534"/>
      <c r="Q2339" s="479"/>
      <c r="R2339" s="584"/>
      <c r="S2339" s="585" t="str">
        <f t="shared" si="165"/>
        <v/>
      </c>
      <c r="T2339" s="586"/>
      <c r="U2339" s="587" t="str">
        <f t="shared" si="166"/>
        <v/>
      </c>
      <c r="V2339" s="648"/>
      <c r="W2339" s="746"/>
    </row>
    <row r="2340" spans="2:38" ht="13.5" customHeight="1" x14ac:dyDescent="0.25">
      <c r="B2340" s="401"/>
      <c r="D2340" s="416">
        <f t="shared" si="167"/>
        <v>2331</v>
      </c>
      <c r="E2340" s="534"/>
      <c r="F2340" s="534"/>
      <c r="G2340" s="534"/>
      <c r="H2340" s="479"/>
      <c r="I2340" s="479"/>
      <c r="J2340" s="479"/>
      <c r="K2340" s="474"/>
      <c r="L2340" s="899"/>
      <c r="M2340" s="272"/>
      <c r="N2340" s="826" t="str">
        <f t="shared" si="164"/>
        <v/>
      </c>
      <c r="O2340" s="458"/>
      <c r="P2340" s="534"/>
      <c r="Q2340" s="479"/>
      <c r="R2340" s="584"/>
      <c r="S2340" s="585" t="str">
        <f t="shared" si="165"/>
        <v/>
      </c>
      <c r="T2340" s="586"/>
      <c r="U2340" s="587" t="str">
        <f t="shared" si="166"/>
        <v/>
      </c>
      <c r="V2340" s="648"/>
      <c r="W2340" s="746"/>
    </row>
    <row r="2341" spans="2:38" ht="13.5" customHeight="1" x14ac:dyDescent="0.25">
      <c r="B2341" s="401"/>
      <c r="D2341" s="416">
        <f t="shared" si="167"/>
        <v>2332</v>
      </c>
      <c r="E2341" s="534"/>
      <c r="F2341" s="534"/>
      <c r="G2341" s="534"/>
      <c r="H2341" s="479"/>
      <c r="I2341" s="479"/>
      <c r="J2341" s="479"/>
      <c r="K2341" s="474"/>
      <c r="L2341" s="899"/>
      <c r="M2341" s="272"/>
      <c r="N2341" s="826" t="str">
        <f t="shared" si="164"/>
        <v/>
      </c>
      <c r="O2341" s="458"/>
      <c r="P2341" s="534"/>
      <c r="Q2341" s="479"/>
      <c r="R2341" s="584"/>
      <c r="S2341" s="585" t="str">
        <f t="shared" si="165"/>
        <v/>
      </c>
      <c r="T2341" s="586"/>
      <c r="U2341" s="587" t="str">
        <f t="shared" si="166"/>
        <v/>
      </c>
      <c r="V2341" s="648"/>
      <c r="W2341" s="746"/>
    </row>
    <row r="2342" spans="2:38" ht="13.5" customHeight="1" x14ac:dyDescent="0.25">
      <c r="B2342" s="401"/>
      <c r="D2342" s="416">
        <f t="shared" si="167"/>
        <v>2333</v>
      </c>
      <c r="E2342" s="534"/>
      <c r="F2342" s="534"/>
      <c r="G2342" s="534"/>
      <c r="H2342" s="479"/>
      <c r="I2342" s="479"/>
      <c r="J2342" s="479"/>
      <c r="K2342" s="474"/>
      <c r="L2342" s="899"/>
      <c r="M2342" s="272"/>
      <c r="N2342" s="826" t="str">
        <f t="shared" si="164"/>
        <v/>
      </c>
      <c r="O2342" s="458"/>
      <c r="P2342" s="534"/>
      <c r="Q2342" s="479"/>
      <c r="R2342" s="584"/>
      <c r="S2342" s="585" t="str">
        <f t="shared" si="165"/>
        <v/>
      </c>
      <c r="T2342" s="586"/>
      <c r="U2342" s="587" t="str">
        <f t="shared" si="166"/>
        <v/>
      </c>
      <c r="V2342" s="648"/>
      <c r="W2342" s="746"/>
    </row>
    <row r="2343" spans="2:38" ht="13.5" customHeight="1" x14ac:dyDescent="0.25">
      <c r="B2343" s="401"/>
      <c r="D2343" s="416">
        <f t="shared" si="167"/>
        <v>2334</v>
      </c>
      <c r="E2343" s="534"/>
      <c r="F2343" s="534"/>
      <c r="G2343" s="534"/>
      <c r="H2343" s="479"/>
      <c r="I2343" s="479"/>
      <c r="J2343" s="479"/>
      <c r="K2343" s="474"/>
      <c r="L2343" s="899"/>
      <c r="M2343" s="272"/>
      <c r="N2343" s="826" t="str">
        <f t="shared" si="164"/>
        <v/>
      </c>
      <c r="O2343" s="458"/>
      <c r="P2343" s="534"/>
      <c r="Q2343" s="479"/>
      <c r="R2343" s="584"/>
      <c r="S2343" s="585" t="str">
        <f t="shared" si="165"/>
        <v/>
      </c>
      <c r="T2343" s="586"/>
      <c r="U2343" s="587" t="str">
        <f t="shared" si="166"/>
        <v/>
      </c>
      <c r="V2343" s="648"/>
      <c r="W2343" s="746"/>
    </row>
    <row r="2344" spans="2:38" ht="13.5" customHeight="1" x14ac:dyDescent="0.25">
      <c r="B2344" s="401"/>
      <c r="D2344" s="416">
        <f t="shared" si="167"/>
        <v>2335</v>
      </c>
      <c r="E2344" s="534"/>
      <c r="F2344" s="534"/>
      <c r="G2344" s="534"/>
      <c r="H2344" s="479"/>
      <c r="I2344" s="479"/>
      <c r="J2344" s="479"/>
      <c r="K2344" s="474"/>
      <c r="L2344" s="899"/>
      <c r="M2344" s="272"/>
      <c r="N2344" s="826" t="str">
        <f t="shared" si="164"/>
        <v/>
      </c>
      <c r="O2344" s="458"/>
      <c r="P2344" s="534"/>
      <c r="Q2344" s="479"/>
      <c r="R2344" s="584"/>
      <c r="S2344" s="585" t="str">
        <f t="shared" si="165"/>
        <v/>
      </c>
      <c r="T2344" s="586"/>
      <c r="U2344" s="587" t="str">
        <f t="shared" si="166"/>
        <v/>
      </c>
      <c r="V2344" s="648"/>
      <c r="W2344" s="746"/>
    </row>
    <row r="2345" spans="2:38" ht="13.5" customHeight="1" x14ac:dyDescent="0.25">
      <c r="B2345" s="401"/>
      <c r="D2345" s="416">
        <f t="shared" si="167"/>
        <v>2336</v>
      </c>
      <c r="E2345" s="534"/>
      <c r="F2345" s="534"/>
      <c r="G2345" s="534"/>
      <c r="H2345" s="479"/>
      <c r="I2345" s="479"/>
      <c r="J2345" s="479"/>
      <c r="K2345" s="474"/>
      <c r="L2345" s="899"/>
      <c r="M2345" s="272"/>
      <c r="N2345" s="826" t="str">
        <f t="shared" si="164"/>
        <v/>
      </c>
      <c r="O2345" s="458"/>
      <c r="P2345" s="534"/>
      <c r="Q2345" s="479"/>
      <c r="R2345" s="584"/>
      <c r="S2345" s="585" t="str">
        <f t="shared" si="165"/>
        <v/>
      </c>
      <c r="T2345" s="586"/>
      <c r="U2345" s="587" t="str">
        <f t="shared" si="166"/>
        <v/>
      </c>
      <c r="V2345" s="648"/>
      <c r="W2345" s="746"/>
    </row>
    <row r="2346" spans="2:38" ht="13.5" customHeight="1" x14ac:dyDescent="0.25">
      <c r="B2346" s="401"/>
      <c r="D2346" s="416">
        <f t="shared" si="167"/>
        <v>2337</v>
      </c>
      <c r="E2346" s="534"/>
      <c r="F2346" s="534"/>
      <c r="G2346" s="534"/>
      <c r="H2346" s="479"/>
      <c r="I2346" s="479"/>
      <c r="J2346" s="479"/>
      <c r="K2346" s="474"/>
      <c r="L2346" s="899"/>
      <c r="M2346" s="272"/>
      <c r="N2346" s="826" t="str">
        <f t="shared" si="164"/>
        <v/>
      </c>
      <c r="O2346" s="458"/>
      <c r="P2346" s="534"/>
      <c r="Q2346" s="479"/>
      <c r="R2346" s="584"/>
      <c r="S2346" s="585" t="str">
        <f t="shared" si="165"/>
        <v/>
      </c>
      <c r="T2346" s="586"/>
      <c r="U2346" s="587" t="str">
        <f t="shared" si="166"/>
        <v/>
      </c>
      <c r="V2346" s="648"/>
      <c r="W2346" s="746"/>
    </row>
    <row r="2347" spans="2:38" ht="13.5" customHeight="1" x14ac:dyDescent="0.25">
      <c r="B2347" s="401"/>
      <c r="D2347" s="416">
        <f t="shared" si="167"/>
        <v>2338</v>
      </c>
      <c r="E2347" s="534"/>
      <c r="F2347" s="534"/>
      <c r="G2347" s="534"/>
      <c r="H2347" s="479"/>
      <c r="I2347" s="479"/>
      <c r="J2347" s="479"/>
      <c r="K2347" s="474"/>
      <c r="L2347" s="899"/>
      <c r="M2347" s="272"/>
      <c r="N2347" s="826" t="str">
        <f t="shared" si="164"/>
        <v/>
      </c>
      <c r="O2347" s="458"/>
      <c r="P2347" s="534"/>
      <c r="Q2347" s="479"/>
      <c r="R2347" s="584"/>
      <c r="S2347" s="585" t="str">
        <f t="shared" si="165"/>
        <v/>
      </c>
      <c r="T2347" s="586"/>
      <c r="U2347" s="587" t="str">
        <f t="shared" si="166"/>
        <v/>
      </c>
      <c r="V2347" s="648"/>
      <c r="W2347" s="746"/>
    </row>
    <row r="2348" spans="2:38" ht="13.5" customHeight="1" x14ac:dyDescent="0.25">
      <c r="B2348" s="401"/>
      <c r="D2348" s="416">
        <f t="shared" si="167"/>
        <v>2339</v>
      </c>
      <c r="E2348" s="534"/>
      <c r="F2348" s="534"/>
      <c r="G2348" s="534"/>
      <c r="H2348" s="479"/>
      <c r="I2348" s="479"/>
      <c r="J2348" s="479"/>
      <c r="K2348" s="474"/>
      <c r="L2348" s="899"/>
      <c r="M2348" s="272"/>
      <c r="N2348" s="826" t="str">
        <f t="shared" si="164"/>
        <v/>
      </c>
      <c r="O2348" s="458"/>
      <c r="P2348" s="534"/>
      <c r="Q2348" s="479"/>
      <c r="R2348" s="584"/>
      <c r="S2348" s="585" t="str">
        <f t="shared" si="165"/>
        <v/>
      </c>
      <c r="T2348" s="586"/>
      <c r="U2348" s="587" t="str">
        <f t="shared" si="166"/>
        <v/>
      </c>
      <c r="V2348" s="648"/>
      <c r="W2348" s="746"/>
    </row>
    <row r="2349" spans="2:38" ht="13.5" customHeight="1" x14ac:dyDescent="0.25">
      <c r="B2349" s="401"/>
      <c r="D2349" s="416">
        <f t="shared" si="167"/>
        <v>2340</v>
      </c>
      <c r="E2349" s="534"/>
      <c r="F2349" s="534"/>
      <c r="G2349" s="534"/>
      <c r="H2349" s="479"/>
      <c r="I2349" s="479"/>
      <c r="J2349" s="479"/>
      <c r="K2349" s="474"/>
      <c r="L2349" s="899"/>
      <c r="M2349" s="272"/>
      <c r="N2349" s="826" t="str">
        <f t="shared" si="164"/>
        <v/>
      </c>
      <c r="O2349" s="458"/>
      <c r="P2349" s="534"/>
      <c r="Q2349" s="479"/>
      <c r="R2349" s="584"/>
      <c r="S2349" s="585" t="str">
        <f t="shared" si="165"/>
        <v/>
      </c>
      <c r="T2349" s="586"/>
      <c r="U2349" s="587" t="str">
        <f t="shared" si="166"/>
        <v/>
      </c>
      <c r="V2349" s="648"/>
      <c r="W2349" s="746"/>
    </row>
    <row r="2350" spans="2:38" ht="13.5" customHeight="1" x14ac:dyDescent="0.25">
      <c r="B2350" s="401"/>
      <c r="D2350" s="416">
        <f>D2349+1</f>
        <v>2341</v>
      </c>
      <c r="E2350" s="534"/>
      <c r="F2350" s="534"/>
      <c r="G2350" s="534"/>
      <c r="H2350" s="479"/>
      <c r="I2350" s="479"/>
      <c r="J2350" s="479"/>
      <c r="K2350" s="474"/>
      <c r="L2350" s="899"/>
      <c r="M2350" s="272"/>
      <c r="N2350" s="826" t="str">
        <f t="shared" si="164"/>
        <v/>
      </c>
      <c r="O2350" s="458"/>
      <c r="P2350" s="534"/>
      <c r="Q2350" s="479"/>
      <c r="R2350" s="584"/>
      <c r="S2350" s="585" t="str">
        <f t="shared" si="165"/>
        <v/>
      </c>
      <c r="T2350" s="586"/>
      <c r="U2350" s="587" t="str">
        <f t="shared" ref="U2350:U2379" si="168">IF(T2350="",S2350,T2350)</f>
        <v/>
      </c>
      <c r="V2350" s="648"/>
      <c r="W2350" s="746"/>
      <c r="AL2350" s="562"/>
    </row>
    <row r="2351" spans="2:38" ht="13.5" customHeight="1" x14ac:dyDescent="0.25">
      <c r="B2351" s="401"/>
      <c r="D2351" s="416">
        <f t="shared" ref="D2351:D2379" si="169">D2350+1</f>
        <v>2342</v>
      </c>
      <c r="E2351" s="534"/>
      <c r="F2351" s="534"/>
      <c r="G2351" s="534"/>
      <c r="H2351" s="479"/>
      <c r="I2351" s="479"/>
      <c r="J2351" s="479"/>
      <c r="K2351" s="474"/>
      <c r="L2351" s="899"/>
      <c r="M2351" s="272"/>
      <c r="N2351" s="826" t="str">
        <f t="shared" si="164"/>
        <v/>
      </c>
      <c r="O2351" s="458"/>
      <c r="P2351" s="534"/>
      <c r="Q2351" s="479"/>
      <c r="R2351" s="584"/>
      <c r="S2351" s="585" t="str">
        <f t="shared" si="165"/>
        <v/>
      </c>
      <c r="T2351" s="586"/>
      <c r="U2351" s="587" t="str">
        <f t="shared" si="168"/>
        <v/>
      </c>
      <c r="V2351" s="648"/>
      <c r="W2351" s="746"/>
    </row>
    <row r="2352" spans="2:38" ht="13.5" customHeight="1" x14ac:dyDescent="0.25">
      <c r="B2352" s="401"/>
      <c r="D2352" s="416">
        <f t="shared" si="169"/>
        <v>2343</v>
      </c>
      <c r="E2352" s="534"/>
      <c r="F2352" s="534"/>
      <c r="G2352" s="534"/>
      <c r="H2352" s="479"/>
      <c r="I2352" s="479"/>
      <c r="J2352" s="479"/>
      <c r="K2352" s="474"/>
      <c r="L2352" s="899"/>
      <c r="M2352" s="272"/>
      <c r="N2352" s="826" t="str">
        <f t="shared" si="164"/>
        <v/>
      </c>
      <c r="O2352" s="458"/>
      <c r="P2352" s="534"/>
      <c r="Q2352" s="479"/>
      <c r="R2352" s="584"/>
      <c r="S2352" s="585" t="str">
        <f t="shared" si="165"/>
        <v/>
      </c>
      <c r="T2352" s="586"/>
      <c r="U2352" s="587" t="str">
        <f t="shared" si="168"/>
        <v/>
      </c>
      <c r="V2352" s="648"/>
      <c r="W2352" s="746"/>
    </row>
    <row r="2353" spans="2:23" ht="13.5" customHeight="1" x14ac:dyDescent="0.25">
      <c r="B2353" s="401"/>
      <c r="D2353" s="416">
        <f t="shared" si="169"/>
        <v>2344</v>
      </c>
      <c r="E2353" s="534"/>
      <c r="F2353" s="534"/>
      <c r="G2353" s="534"/>
      <c r="H2353" s="479"/>
      <c r="I2353" s="479"/>
      <c r="J2353" s="479"/>
      <c r="K2353" s="474"/>
      <c r="L2353" s="899"/>
      <c r="M2353" s="272"/>
      <c r="N2353" s="826" t="str">
        <f t="shared" si="164"/>
        <v/>
      </c>
      <c r="O2353" s="458"/>
      <c r="P2353" s="534"/>
      <c r="Q2353" s="479"/>
      <c r="R2353" s="584"/>
      <c r="S2353" s="585" t="str">
        <f t="shared" si="165"/>
        <v/>
      </c>
      <c r="T2353" s="586"/>
      <c r="U2353" s="587" t="str">
        <f t="shared" si="168"/>
        <v/>
      </c>
      <c r="V2353" s="648"/>
      <c r="W2353" s="746"/>
    </row>
    <row r="2354" spans="2:23" ht="13.5" customHeight="1" x14ac:dyDescent="0.25">
      <c r="B2354" s="401"/>
      <c r="D2354" s="416">
        <f t="shared" si="169"/>
        <v>2345</v>
      </c>
      <c r="E2354" s="534"/>
      <c r="F2354" s="534"/>
      <c r="G2354" s="534"/>
      <c r="H2354" s="479"/>
      <c r="I2354" s="479"/>
      <c r="J2354" s="479"/>
      <c r="K2354" s="474"/>
      <c r="L2354" s="899"/>
      <c r="M2354" s="272"/>
      <c r="N2354" s="826" t="str">
        <f t="shared" si="164"/>
        <v/>
      </c>
      <c r="O2354" s="458"/>
      <c r="P2354" s="534"/>
      <c r="Q2354" s="479"/>
      <c r="R2354" s="584"/>
      <c r="S2354" s="585" t="str">
        <f t="shared" ref="S2354:S2417" si="170">IF(OR(M2354="",K2354=""),"",J2354*K2354/1000000*Q2354*R2354)</f>
        <v/>
      </c>
      <c r="T2354" s="586"/>
      <c r="U2354" s="587" t="str">
        <f t="shared" si="168"/>
        <v/>
      </c>
      <c r="V2354" s="648"/>
      <c r="W2354" s="746"/>
    </row>
    <row r="2355" spans="2:23" ht="13.5" customHeight="1" x14ac:dyDescent="0.25">
      <c r="B2355" s="401"/>
      <c r="D2355" s="416">
        <f t="shared" si="169"/>
        <v>2346</v>
      </c>
      <c r="E2355" s="534"/>
      <c r="F2355" s="534"/>
      <c r="G2355" s="534"/>
      <c r="H2355" s="479"/>
      <c r="I2355" s="479"/>
      <c r="J2355" s="479"/>
      <c r="K2355" s="474"/>
      <c r="L2355" s="899"/>
      <c r="M2355" s="272"/>
      <c r="N2355" s="826" t="str">
        <f t="shared" si="164"/>
        <v/>
      </c>
      <c r="O2355" s="458"/>
      <c r="P2355" s="534"/>
      <c r="Q2355" s="479"/>
      <c r="R2355" s="584"/>
      <c r="S2355" s="585" t="str">
        <f t="shared" si="170"/>
        <v/>
      </c>
      <c r="T2355" s="586"/>
      <c r="U2355" s="587" t="str">
        <f t="shared" si="168"/>
        <v/>
      </c>
      <c r="V2355" s="648"/>
      <c r="W2355" s="746"/>
    </row>
    <row r="2356" spans="2:23" ht="13.5" customHeight="1" x14ac:dyDescent="0.25">
      <c r="B2356" s="401"/>
      <c r="D2356" s="416">
        <f t="shared" si="169"/>
        <v>2347</v>
      </c>
      <c r="E2356" s="534"/>
      <c r="F2356" s="534"/>
      <c r="G2356" s="534"/>
      <c r="H2356" s="479"/>
      <c r="I2356" s="479"/>
      <c r="J2356" s="479"/>
      <c r="K2356" s="474"/>
      <c r="L2356" s="899"/>
      <c r="M2356" s="272"/>
      <c r="N2356" s="826" t="str">
        <f t="shared" si="164"/>
        <v/>
      </c>
      <c r="O2356" s="458"/>
      <c r="P2356" s="534"/>
      <c r="Q2356" s="479"/>
      <c r="R2356" s="584"/>
      <c r="S2356" s="585" t="str">
        <f t="shared" si="170"/>
        <v/>
      </c>
      <c r="T2356" s="586"/>
      <c r="U2356" s="587" t="str">
        <f t="shared" si="168"/>
        <v/>
      </c>
      <c r="V2356" s="648"/>
      <c r="W2356" s="746"/>
    </row>
    <row r="2357" spans="2:23" ht="13.5" customHeight="1" x14ac:dyDescent="0.25">
      <c r="B2357" s="401"/>
      <c r="D2357" s="416">
        <f t="shared" si="169"/>
        <v>2348</v>
      </c>
      <c r="E2357" s="534"/>
      <c r="F2357" s="534"/>
      <c r="G2357" s="534"/>
      <c r="H2357" s="479"/>
      <c r="I2357" s="479"/>
      <c r="J2357" s="479"/>
      <c r="K2357" s="474"/>
      <c r="L2357" s="899"/>
      <c r="M2357" s="272"/>
      <c r="N2357" s="826" t="str">
        <f t="shared" si="164"/>
        <v/>
      </c>
      <c r="O2357" s="458"/>
      <c r="P2357" s="534"/>
      <c r="Q2357" s="479"/>
      <c r="R2357" s="584"/>
      <c r="S2357" s="585" t="str">
        <f t="shared" si="170"/>
        <v/>
      </c>
      <c r="T2357" s="586"/>
      <c r="U2357" s="587" t="str">
        <f t="shared" si="168"/>
        <v/>
      </c>
      <c r="V2357" s="648"/>
      <c r="W2357" s="746"/>
    </row>
    <row r="2358" spans="2:23" ht="13.5" customHeight="1" x14ac:dyDescent="0.25">
      <c r="B2358" s="401"/>
      <c r="D2358" s="416">
        <f t="shared" si="169"/>
        <v>2349</v>
      </c>
      <c r="E2358" s="534"/>
      <c r="F2358" s="534"/>
      <c r="G2358" s="534"/>
      <c r="H2358" s="479"/>
      <c r="I2358" s="479"/>
      <c r="J2358" s="479"/>
      <c r="K2358" s="474"/>
      <c r="L2358" s="899"/>
      <c r="M2358" s="272"/>
      <c r="N2358" s="826" t="str">
        <f t="shared" si="164"/>
        <v/>
      </c>
      <c r="O2358" s="458"/>
      <c r="P2358" s="534"/>
      <c r="Q2358" s="479"/>
      <c r="R2358" s="584"/>
      <c r="S2358" s="585" t="str">
        <f t="shared" si="170"/>
        <v/>
      </c>
      <c r="T2358" s="586"/>
      <c r="U2358" s="587" t="str">
        <f t="shared" si="168"/>
        <v/>
      </c>
      <c r="V2358" s="648"/>
      <c r="W2358" s="746"/>
    </row>
    <row r="2359" spans="2:23" ht="13.5" customHeight="1" x14ac:dyDescent="0.25">
      <c r="B2359" s="401"/>
      <c r="D2359" s="416">
        <f t="shared" si="169"/>
        <v>2350</v>
      </c>
      <c r="E2359" s="534"/>
      <c r="F2359" s="534"/>
      <c r="G2359" s="534"/>
      <c r="H2359" s="479"/>
      <c r="I2359" s="479"/>
      <c r="J2359" s="479"/>
      <c r="K2359" s="474"/>
      <c r="L2359" s="899"/>
      <c r="M2359" s="272"/>
      <c r="N2359" s="826" t="str">
        <f t="shared" si="164"/>
        <v/>
      </c>
      <c r="O2359" s="458"/>
      <c r="P2359" s="534"/>
      <c r="Q2359" s="479"/>
      <c r="R2359" s="584"/>
      <c r="S2359" s="585" t="str">
        <f t="shared" si="170"/>
        <v/>
      </c>
      <c r="T2359" s="586"/>
      <c r="U2359" s="587" t="str">
        <f t="shared" si="168"/>
        <v/>
      </c>
      <c r="V2359" s="648"/>
      <c r="W2359" s="746"/>
    </row>
    <row r="2360" spans="2:23" ht="13.5" customHeight="1" x14ac:dyDescent="0.25">
      <c r="B2360" s="401"/>
      <c r="D2360" s="416">
        <f t="shared" si="169"/>
        <v>2351</v>
      </c>
      <c r="E2360" s="534"/>
      <c r="F2360" s="534"/>
      <c r="G2360" s="534"/>
      <c r="H2360" s="479"/>
      <c r="I2360" s="479"/>
      <c r="J2360" s="479"/>
      <c r="K2360" s="474"/>
      <c r="L2360" s="899"/>
      <c r="M2360" s="272"/>
      <c r="N2360" s="826" t="str">
        <f t="shared" si="164"/>
        <v/>
      </c>
      <c r="O2360" s="458"/>
      <c r="P2360" s="903"/>
      <c r="Q2360" s="479"/>
      <c r="R2360" s="584"/>
      <c r="S2360" s="585" t="str">
        <f t="shared" si="170"/>
        <v/>
      </c>
      <c r="T2360" s="586"/>
      <c r="U2360" s="587" t="str">
        <f t="shared" si="168"/>
        <v/>
      </c>
      <c r="V2360" s="648"/>
      <c r="W2360" s="746"/>
    </row>
    <row r="2361" spans="2:23" ht="13.5" customHeight="1" x14ac:dyDescent="0.25">
      <c r="B2361" s="401"/>
      <c r="D2361" s="416">
        <f t="shared" si="169"/>
        <v>2352</v>
      </c>
      <c r="E2361" s="534"/>
      <c r="F2361" s="534"/>
      <c r="G2361" s="534"/>
      <c r="H2361" s="479"/>
      <c r="I2361" s="479"/>
      <c r="J2361" s="479"/>
      <c r="K2361" s="474"/>
      <c r="L2361" s="899"/>
      <c r="M2361" s="272"/>
      <c r="N2361" s="826" t="str">
        <f t="shared" si="164"/>
        <v/>
      </c>
      <c r="O2361" s="458"/>
      <c r="P2361" s="534"/>
      <c r="Q2361" s="479"/>
      <c r="R2361" s="584"/>
      <c r="S2361" s="585" t="str">
        <f t="shared" si="170"/>
        <v/>
      </c>
      <c r="T2361" s="586"/>
      <c r="U2361" s="587" t="str">
        <f t="shared" si="168"/>
        <v/>
      </c>
      <c r="V2361" s="648"/>
      <c r="W2361" s="746"/>
    </row>
    <row r="2362" spans="2:23" ht="13.5" customHeight="1" x14ac:dyDescent="0.25">
      <c r="B2362" s="401"/>
      <c r="D2362" s="416">
        <f t="shared" si="169"/>
        <v>2353</v>
      </c>
      <c r="E2362" s="534"/>
      <c r="F2362" s="534"/>
      <c r="G2362" s="534"/>
      <c r="H2362" s="479"/>
      <c r="I2362" s="479"/>
      <c r="J2362" s="479"/>
      <c r="K2362" s="474"/>
      <c r="L2362" s="899"/>
      <c r="M2362" s="272"/>
      <c r="N2362" s="826" t="str">
        <f t="shared" si="164"/>
        <v/>
      </c>
      <c r="O2362" s="458"/>
      <c r="P2362" s="534"/>
      <c r="Q2362" s="479"/>
      <c r="R2362" s="584"/>
      <c r="S2362" s="585" t="str">
        <f t="shared" si="170"/>
        <v/>
      </c>
      <c r="T2362" s="586"/>
      <c r="U2362" s="587" t="str">
        <f t="shared" si="168"/>
        <v/>
      </c>
      <c r="V2362" s="648"/>
      <c r="W2362" s="746"/>
    </row>
    <row r="2363" spans="2:23" ht="13.5" customHeight="1" x14ac:dyDescent="0.25">
      <c r="B2363" s="401"/>
      <c r="D2363" s="416">
        <f t="shared" si="169"/>
        <v>2354</v>
      </c>
      <c r="E2363" s="534"/>
      <c r="F2363" s="534"/>
      <c r="G2363" s="534"/>
      <c r="H2363" s="479"/>
      <c r="I2363" s="479"/>
      <c r="J2363" s="479"/>
      <c r="K2363" s="474"/>
      <c r="L2363" s="899"/>
      <c r="M2363" s="272"/>
      <c r="N2363" s="826" t="str">
        <f t="shared" si="164"/>
        <v/>
      </c>
      <c r="O2363" s="458"/>
      <c r="P2363" s="534"/>
      <c r="Q2363" s="479"/>
      <c r="R2363" s="584"/>
      <c r="S2363" s="585" t="str">
        <f t="shared" si="170"/>
        <v/>
      </c>
      <c r="T2363" s="586"/>
      <c r="U2363" s="587" t="str">
        <f t="shared" si="168"/>
        <v/>
      </c>
      <c r="V2363" s="648"/>
      <c r="W2363" s="746"/>
    </row>
    <row r="2364" spans="2:23" ht="13.5" customHeight="1" x14ac:dyDescent="0.25">
      <c r="B2364" s="401"/>
      <c r="D2364" s="416">
        <f t="shared" si="169"/>
        <v>2355</v>
      </c>
      <c r="E2364" s="534"/>
      <c r="F2364" s="534"/>
      <c r="G2364" s="534"/>
      <c r="H2364" s="479"/>
      <c r="I2364" s="479"/>
      <c r="J2364" s="479"/>
      <c r="K2364" s="474"/>
      <c r="L2364" s="899"/>
      <c r="M2364" s="272"/>
      <c r="N2364" s="826" t="str">
        <f t="shared" si="164"/>
        <v/>
      </c>
      <c r="O2364" s="458"/>
      <c r="P2364" s="534"/>
      <c r="Q2364" s="479"/>
      <c r="R2364" s="584"/>
      <c r="S2364" s="585" t="str">
        <f t="shared" si="170"/>
        <v/>
      </c>
      <c r="T2364" s="586"/>
      <c r="U2364" s="587" t="str">
        <f t="shared" si="168"/>
        <v/>
      </c>
      <c r="V2364" s="648"/>
      <c r="W2364" s="746"/>
    </row>
    <row r="2365" spans="2:23" ht="13.5" customHeight="1" x14ac:dyDescent="0.25">
      <c r="B2365" s="401"/>
      <c r="D2365" s="416">
        <f t="shared" si="169"/>
        <v>2356</v>
      </c>
      <c r="E2365" s="534"/>
      <c r="F2365" s="534"/>
      <c r="G2365" s="534"/>
      <c r="H2365" s="479"/>
      <c r="I2365" s="479"/>
      <c r="J2365" s="479"/>
      <c r="K2365" s="474"/>
      <c r="L2365" s="899"/>
      <c r="M2365" s="272"/>
      <c r="N2365" s="826" t="str">
        <f t="shared" si="164"/>
        <v/>
      </c>
      <c r="O2365" s="458"/>
      <c r="P2365" s="534"/>
      <c r="Q2365" s="479"/>
      <c r="R2365" s="584"/>
      <c r="S2365" s="585" t="str">
        <f t="shared" si="170"/>
        <v/>
      </c>
      <c r="T2365" s="586"/>
      <c r="U2365" s="587" t="str">
        <f t="shared" si="168"/>
        <v/>
      </c>
      <c r="V2365" s="648"/>
      <c r="W2365" s="746"/>
    </row>
    <row r="2366" spans="2:23" ht="13.5" customHeight="1" x14ac:dyDescent="0.25">
      <c r="B2366" s="401"/>
      <c r="D2366" s="416">
        <f t="shared" si="169"/>
        <v>2357</v>
      </c>
      <c r="E2366" s="534"/>
      <c r="F2366" s="534"/>
      <c r="G2366" s="534"/>
      <c r="H2366" s="479"/>
      <c r="I2366" s="479"/>
      <c r="J2366" s="479"/>
      <c r="K2366" s="474"/>
      <c r="L2366" s="899"/>
      <c r="M2366" s="272"/>
      <c r="N2366" s="826" t="str">
        <f t="shared" si="164"/>
        <v/>
      </c>
      <c r="O2366" s="458"/>
      <c r="P2366" s="534"/>
      <c r="Q2366" s="479"/>
      <c r="R2366" s="584"/>
      <c r="S2366" s="585" t="str">
        <f t="shared" si="170"/>
        <v/>
      </c>
      <c r="T2366" s="586"/>
      <c r="U2366" s="587" t="str">
        <f t="shared" si="168"/>
        <v/>
      </c>
      <c r="V2366" s="648"/>
      <c r="W2366" s="746"/>
    </row>
    <row r="2367" spans="2:23" ht="13.5" customHeight="1" x14ac:dyDescent="0.25">
      <c r="B2367" s="401"/>
      <c r="D2367" s="416">
        <f t="shared" si="169"/>
        <v>2358</v>
      </c>
      <c r="E2367" s="534"/>
      <c r="F2367" s="534"/>
      <c r="G2367" s="534"/>
      <c r="H2367" s="479"/>
      <c r="I2367" s="479"/>
      <c r="J2367" s="479"/>
      <c r="K2367" s="474"/>
      <c r="L2367" s="899"/>
      <c r="M2367" s="272"/>
      <c r="N2367" s="826" t="str">
        <f t="shared" si="164"/>
        <v/>
      </c>
      <c r="O2367" s="458"/>
      <c r="P2367" s="534"/>
      <c r="Q2367" s="479"/>
      <c r="R2367" s="584"/>
      <c r="S2367" s="585" t="str">
        <f t="shared" si="170"/>
        <v/>
      </c>
      <c r="T2367" s="586"/>
      <c r="U2367" s="587" t="str">
        <f t="shared" si="168"/>
        <v/>
      </c>
      <c r="V2367" s="648"/>
      <c r="W2367" s="746"/>
    </row>
    <row r="2368" spans="2:23" ht="13.5" customHeight="1" x14ac:dyDescent="0.25">
      <c r="B2368" s="401"/>
      <c r="D2368" s="416">
        <f t="shared" si="169"/>
        <v>2359</v>
      </c>
      <c r="E2368" s="534"/>
      <c r="F2368" s="534"/>
      <c r="G2368" s="534"/>
      <c r="H2368" s="479"/>
      <c r="I2368" s="479"/>
      <c r="J2368" s="479"/>
      <c r="K2368" s="474"/>
      <c r="L2368" s="899"/>
      <c r="M2368" s="272"/>
      <c r="N2368" s="826" t="str">
        <f t="shared" si="164"/>
        <v/>
      </c>
      <c r="O2368" s="458"/>
      <c r="P2368" s="534"/>
      <c r="Q2368" s="479"/>
      <c r="R2368" s="584"/>
      <c r="S2368" s="585" t="str">
        <f t="shared" si="170"/>
        <v/>
      </c>
      <c r="T2368" s="586"/>
      <c r="U2368" s="587" t="str">
        <f t="shared" si="168"/>
        <v/>
      </c>
      <c r="V2368" s="648"/>
      <c r="W2368" s="746"/>
    </row>
    <row r="2369" spans="2:38" ht="13.5" customHeight="1" x14ac:dyDescent="0.25">
      <c r="B2369" s="401"/>
      <c r="D2369" s="416">
        <f t="shared" si="169"/>
        <v>2360</v>
      </c>
      <c r="E2369" s="534"/>
      <c r="F2369" s="534"/>
      <c r="G2369" s="534"/>
      <c r="H2369" s="479"/>
      <c r="I2369" s="479"/>
      <c r="J2369" s="479"/>
      <c r="K2369" s="474"/>
      <c r="L2369" s="899"/>
      <c r="M2369" s="272"/>
      <c r="N2369" s="826" t="str">
        <f t="shared" si="164"/>
        <v/>
      </c>
      <c r="O2369" s="458"/>
      <c r="P2369" s="534"/>
      <c r="Q2369" s="479"/>
      <c r="R2369" s="584"/>
      <c r="S2369" s="585" t="str">
        <f t="shared" si="170"/>
        <v/>
      </c>
      <c r="T2369" s="586"/>
      <c r="U2369" s="587" t="str">
        <f t="shared" si="168"/>
        <v/>
      </c>
      <c r="V2369" s="648"/>
      <c r="W2369" s="746"/>
    </row>
    <row r="2370" spans="2:38" ht="13.5" customHeight="1" x14ac:dyDescent="0.25">
      <c r="B2370" s="401"/>
      <c r="D2370" s="416">
        <f t="shared" si="169"/>
        <v>2361</v>
      </c>
      <c r="E2370" s="534"/>
      <c r="F2370" s="534"/>
      <c r="G2370" s="534"/>
      <c r="H2370" s="479"/>
      <c r="I2370" s="479"/>
      <c r="J2370" s="479"/>
      <c r="K2370" s="474"/>
      <c r="L2370" s="899"/>
      <c r="M2370" s="272"/>
      <c r="N2370" s="826" t="str">
        <f t="shared" si="164"/>
        <v/>
      </c>
      <c r="O2370" s="458"/>
      <c r="P2370" s="534"/>
      <c r="Q2370" s="479"/>
      <c r="R2370" s="584"/>
      <c r="S2370" s="585" t="str">
        <f t="shared" si="170"/>
        <v/>
      </c>
      <c r="T2370" s="586"/>
      <c r="U2370" s="587" t="str">
        <f t="shared" si="168"/>
        <v/>
      </c>
      <c r="V2370" s="648"/>
      <c r="W2370" s="746"/>
    </row>
    <row r="2371" spans="2:38" ht="13.5" customHeight="1" x14ac:dyDescent="0.25">
      <c r="B2371" s="401"/>
      <c r="D2371" s="416">
        <f t="shared" si="169"/>
        <v>2362</v>
      </c>
      <c r="E2371" s="534"/>
      <c r="F2371" s="534"/>
      <c r="G2371" s="534"/>
      <c r="H2371" s="479"/>
      <c r="I2371" s="479"/>
      <c r="J2371" s="479"/>
      <c r="K2371" s="474"/>
      <c r="L2371" s="899"/>
      <c r="M2371" s="272"/>
      <c r="N2371" s="826" t="str">
        <f t="shared" si="164"/>
        <v/>
      </c>
      <c r="O2371" s="458"/>
      <c r="P2371" s="534"/>
      <c r="Q2371" s="479"/>
      <c r="R2371" s="584"/>
      <c r="S2371" s="585" t="str">
        <f t="shared" si="170"/>
        <v/>
      </c>
      <c r="T2371" s="586"/>
      <c r="U2371" s="587" t="str">
        <f t="shared" si="168"/>
        <v/>
      </c>
      <c r="V2371" s="648"/>
      <c r="W2371" s="746"/>
    </row>
    <row r="2372" spans="2:38" ht="13.5" customHeight="1" x14ac:dyDescent="0.25">
      <c r="B2372" s="401"/>
      <c r="D2372" s="416">
        <f t="shared" si="169"/>
        <v>2363</v>
      </c>
      <c r="E2372" s="534"/>
      <c r="F2372" s="534"/>
      <c r="G2372" s="534"/>
      <c r="H2372" s="479"/>
      <c r="I2372" s="479"/>
      <c r="J2372" s="479"/>
      <c r="K2372" s="474"/>
      <c r="L2372" s="899"/>
      <c r="M2372" s="272"/>
      <c r="N2372" s="826" t="str">
        <f t="shared" si="164"/>
        <v/>
      </c>
      <c r="O2372" s="458"/>
      <c r="P2372" s="534"/>
      <c r="Q2372" s="479"/>
      <c r="R2372" s="584"/>
      <c r="S2372" s="585" t="str">
        <f t="shared" si="170"/>
        <v/>
      </c>
      <c r="T2372" s="586"/>
      <c r="U2372" s="587" t="str">
        <f t="shared" si="168"/>
        <v/>
      </c>
      <c r="V2372" s="648"/>
      <c r="W2372" s="746"/>
    </row>
    <row r="2373" spans="2:38" ht="13.5" customHeight="1" x14ac:dyDescent="0.25">
      <c r="B2373" s="401"/>
      <c r="D2373" s="416">
        <f t="shared" si="169"/>
        <v>2364</v>
      </c>
      <c r="E2373" s="534"/>
      <c r="F2373" s="534"/>
      <c r="G2373" s="534"/>
      <c r="H2373" s="479"/>
      <c r="I2373" s="479"/>
      <c r="J2373" s="479"/>
      <c r="K2373" s="474"/>
      <c r="L2373" s="899"/>
      <c r="M2373" s="272"/>
      <c r="N2373" s="826" t="str">
        <f t="shared" si="164"/>
        <v/>
      </c>
      <c r="O2373" s="458"/>
      <c r="P2373" s="534"/>
      <c r="Q2373" s="479"/>
      <c r="R2373" s="584"/>
      <c r="S2373" s="585" t="str">
        <f t="shared" si="170"/>
        <v/>
      </c>
      <c r="T2373" s="586"/>
      <c r="U2373" s="587" t="str">
        <f t="shared" si="168"/>
        <v/>
      </c>
      <c r="V2373" s="648"/>
      <c r="W2373" s="746"/>
    </row>
    <row r="2374" spans="2:38" ht="13.5" customHeight="1" x14ac:dyDescent="0.25">
      <c r="B2374" s="401"/>
      <c r="D2374" s="416">
        <f t="shared" si="169"/>
        <v>2365</v>
      </c>
      <c r="E2374" s="534"/>
      <c r="F2374" s="534"/>
      <c r="G2374" s="534"/>
      <c r="H2374" s="479"/>
      <c r="I2374" s="479"/>
      <c r="J2374" s="479"/>
      <c r="K2374" s="474"/>
      <c r="L2374" s="899"/>
      <c r="M2374" s="272"/>
      <c r="N2374" s="826" t="str">
        <f t="shared" si="164"/>
        <v/>
      </c>
      <c r="O2374" s="458"/>
      <c r="P2374" s="534"/>
      <c r="Q2374" s="479"/>
      <c r="R2374" s="584"/>
      <c r="S2374" s="585" t="str">
        <f t="shared" si="170"/>
        <v/>
      </c>
      <c r="T2374" s="586"/>
      <c r="U2374" s="587" t="str">
        <f t="shared" si="168"/>
        <v/>
      </c>
      <c r="V2374" s="648"/>
      <c r="W2374" s="746"/>
    </row>
    <row r="2375" spans="2:38" ht="13.5" customHeight="1" x14ac:dyDescent="0.25">
      <c r="B2375" s="401"/>
      <c r="D2375" s="416">
        <f t="shared" si="169"/>
        <v>2366</v>
      </c>
      <c r="E2375" s="534"/>
      <c r="F2375" s="534"/>
      <c r="G2375" s="534"/>
      <c r="H2375" s="479"/>
      <c r="I2375" s="479"/>
      <c r="J2375" s="479"/>
      <c r="K2375" s="474"/>
      <c r="L2375" s="899"/>
      <c r="M2375" s="272"/>
      <c r="N2375" s="826" t="str">
        <f t="shared" si="164"/>
        <v/>
      </c>
      <c r="O2375" s="458"/>
      <c r="P2375" s="534"/>
      <c r="Q2375" s="479"/>
      <c r="R2375" s="584"/>
      <c r="S2375" s="585" t="str">
        <f t="shared" si="170"/>
        <v/>
      </c>
      <c r="T2375" s="586"/>
      <c r="U2375" s="587" t="str">
        <f t="shared" si="168"/>
        <v/>
      </c>
      <c r="V2375" s="648"/>
      <c r="W2375" s="746"/>
    </row>
    <row r="2376" spans="2:38" ht="13.5" customHeight="1" x14ac:dyDescent="0.25">
      <c r="B2376" s="401"/>
      <c r="D2376" s="416">
        <f t="shared" si="169"/>
        <v>2367</v>
      </c>
      <c r="E2376" s="534"/>
      <c r="F2376" s="534"/>
      <c r="G2376" s="534"/>
      <c r="H2376" s="479"/>
      <c r="I2376" s="479"/>
      <c r="J2376" s="479"/>
      <c r="K2376" s="474"/>
      <c r="L2376" s="899"/>
      <c r="M2376" s="272"/>
      <c r="N2376" s="826" t="str">
        <f t="shared" si="164"/>
        <v/>
      </c>
      <c r="O2376" s="458"/>
      <c r="P2376" s="534"/>
      <c r="Q2376" s="479"/>
      <c r="R2376" s="584"/>
      <c r="S2376" s="585" t="str">
        <f t="shared" si="170"/>
        <v/>
      </c>
      <c r="T2376" s="586"/>
      <c r="U2376" s="587" t="str">
        <f t="shared" si="168"/>
        <v/>
      </c>
      <c r="V2376" s="648"/>
      <c r="W2376" s="746"/>
    </row>
    <row r="2377" spans="2:38" ht="13.5" customHeight="1" x14ac:dyDescent="0.25">
      <c r="B2377" s="401"/>
      <c r="D2377" s="416">
        <f t="shared" si="169"/>
        <v>2368</v>
      </c>
      <c r="E2377" s="534"/>
      <c r="F2377" s="534"/>
      <c r="G2377" s="534"/>
      <c r="H2377" s="479"/>
      <c r="I2377" s="479"/>
      <c r="J2377" s="479"/>
      <c r="K2377" s="474"/>
      <c r="L2377" s="899"/>
      <c r="M2377" s="272"/>
      <c r="N2377" s="826" t="str">
        <f t="shared" si="164"/>
        <v/>
      </c>
      <c r="O2377" s="458"/>
      <c r="P2377" s="534"/>
      <c r="Q2377" s="479"/>
      <c r="R2377" s="584"/>
      <c r="S2377" s="585" t="str">
        <f t="shared" si="170"/>
        <v/>
      </c>
      <c r="T2377" s="586"/>
      <c r="U2377" s="587" t="str">
        <f t="shared" si="168"/>
        <v/>
      </c>
      <c r="V2377" s="648"/>
      <c r="W2377" s="746"/>
    </row>
    <row r="2378" spans="2:38" ht="13.5" customHeight="1" x14ac:dyDescent="0.25">
      <c r="B2378" s="401"/>
      <c r="D2378" s="416">
        <f t="shared" si="169"/>
        <v>2369</v>
      </c>
      <c r="E2378" s="534"/>
      <c r="F2378" s="534"/>
      <c r="G2378" s="534"/>
      <c r="H2378" s="479"/>
      <c r="I2378" s="479"/>
      <c r="J2378" s="479"/>
      <c r="K2378" s="474"/>
      <c r="L2378" s="899"/>
      <c r="M2378" s="272"/>
      <c r="N2378" s="826" t="str">
        <f t="shared" si="164"/>
        <v/>
      </c>
      <c r="O2378" s="458"/>
      <c r="P2378" s="534"/>
      <c r="Q2378" s="479"/>
      <c r="R2378" s="584"/>
      <c r="S2378" s="585" t="str">
        <f t="shared" si="170"/>
        <v/>
      </c>
      <c r="T2378" s="586"/>
      <c r="U2378" s="587" t="str">
        <f t="shared" si="168"/>
        <v/>
      </c>
      <c r="V2378" s="648"/>
      <c r="W2378" s="746"/>
    </row>
    <row r="2379" spans="2:38" ht="13.5" customHeight="1" x14ac:dyDescent="0.25">
      <c r="B2379" s="401"/>
      <c r="D2379" s="416">
        <f t="shared" si="169"/>
        <v>2370</v>
      </c>
      <c r="E2379" s="534"/>
      <c r="F2379" s="534"/>
      <c r="G2379" s="534"/>
      <c r="H2379" s="479"/>
      <c r="I2379" s="479"/>
      <c r="J2379" s="479"/>
      <c r="K2379" s="474"/>
      <c r="L2379" s="899"/>
      <c r="M2379" s="272"/>
      <c r="N2379" s="826" t="str">
        <f t="shared" ref="N2379:N2442" si="171">IF(M2379="","",IF(HLOOKUP(M2379,$AA$4:$AO$6,$Z$6+1,FALSE)&lt;0.8,0,HLOOKUP(M2379,$AA$4:$AO$6,$Z$6+1,FALSE)))</f>
        <v/>
      </c>
      <c r="O2379" s="458"/>
      <c r="P2379" s="534"/>
      <c r="Q2379" s="479"/>
      <c r="R2379" s="584"/>
      <c r="S2379" s="585" t="str">
        <f t="shared" si="170"/>
        <v/>
      </c>
      <c r="T2379" s="586"/>
      <c r="U2379" s="587" t="str">
        <f t="shared" si="168"/>
        <v/>
      </c>
      <c r="V2379" s="648"/>
      <c r="W2379" s="746"/>
    </row>
    <row r="2380" spans="2:38" ht="13.5" customHeight="1" x14ac:dyDescent="0.25">
      <c r="B2380" s="401"/>
      <c r="D2380" s="416">
        <f>D2379+1</f>
        <v>2371</v>
      </c>
      <c r="E2380" s="534"/>
      <c r="F2380" s="534"/>
      <c r="G2380" s="534"/>
      <c r="H2380" s="479"/>
      <c r="I2380" s="479"/>
      <c r="J2380" s="479"/>
      <c r="K2380" s="474"/>
      <c r="L2380" s="899"/>
      <c r="M2380" s="272"/>
      <c r="N2380" s="826" t="str">
        <f t="shared" si="171"/>
        <v/>
      </c>
      <c r="O2380" s="458"/>
      <c r="P2380" s="534"/>
      <c r="Q2380" s="479"/>
      <c r="R2380" s="584"/>
      <c r="S2380" s="585" t="str">
        <f t="shared" si="170"/>
        <v/>
      </c>
      <c r="T2380" s="586"/>
      <c r="U2380" s="587" t="str">
        <f t="shared" ref="U2380:U2409" si="172">IF(T2380="",S2380,T2380)</f>
        <v/>
      </c>
      <c r="V2380" s="648"/>
      <c r="W2380" s="746"/>
      <c r="AL2380" s="562"/>
    </row>
    <row r="2381" spans="2:38" ht="13.5" customHeight="1" x14ac:dyDescent="0.25">
      <c r="B2381" s="401"/>
      <c r="D2381" s="416">
        <f t="shared" ref="D2381:D2409" si="173">D2380+1</f>
        <v>2372</v>
      </c>
      <c r="E2381" s="534"/>
      <c r="F2381" s="534"/>
      <c r="G2381" s="534"/>
      <c r="H2381" s="479"/>
      <c r="I2381" s="479"/>
      <c r="J2381" s="479"/>
      <c r="K2381" s="474"/>
      <c r="L2381" s="899"/>
      <c r="M2381" s="272"/>
      <c r="N2381" s="826" t="str">
        <f t="shared" si="171"/>
        <v/>
      </c>
      <c r="O2381" s="458"/>
      <c r="P2381" s="534"/>
      <c r="Q2381" s="479"/>
      <c r="R2381" s="584"/>
      <c r="S2381" s="585" t="str">
        <f t="shared" si="170"/>
        <v/>
      </c>
      <c r="T2381" s="586"/>
      <c r="U2381" s="587" t="str">
        <f t="shared" si="172"/>
        <v/>
      </c>
      <c r="V2381" s="648"/>
      <c r="W2381" s="746"/>
    </row>
    <row r="2382" spans="2:38" ht="13.5" customHeight="1" x14ac:dyDescent="0.25">
      <c r="B2382" s="401"/>
      <c r="D2382" s="416">
        <f t="shared" si="173"/>
        <v>2373</v>
      </c>
      <c r="E2382" s="534"/>
      <c r="F2382" s="534"/>
      <c r="G2382" s="534"/>
      <c r="H2382" s="479"/>
      <c r="I2382" s="479"/>
      <c r="J2382" s="479"/>
      <c r="K2382" s="474"/>
      <c r="L2382" s="899"/>
      <c r="M2382" s="272"/>
      <c r="N2382" s="826" t="str">
        <f t="shared" si="171"/>
        <v/>
      </c>
      <c r="O2382" s="458"/>
      <c r="P2382" s="534"/>
      <c r="Q2382" s="479"/>
      <c r="R2382" s="584"/>
      <c r="S2382" s="585" t="str">
        <f t="shared" si="170"/>
        <v/>
      </c>
      <c r="T2382" s="586"/>
      <c r="U2382" s="587" t="str">
        <f t="shared" si="172"/>
        <v/>
      </c>
      <c r="V2382" s="648"/>
      <c r="W2382" s="746"/>
    </row>
    <row r="2383" spans="2:38" ht="13.5" customHeight="1" x14ac:dyDescent="0.25">
      <c r="B2383" s="401"/>
      <c r="D2383" s="416">
        <f t="shared" si="173"/>
        <v>2374</v>
      </c>
      <c r="E2383" s="534"/>
      <c r="F2383" s="534"/>
      <c r="G2383" s="534"/>
      <c r="H2383" s="479"/>
      <c r="I2383" s="479"/>
      <c r="J2383" s="479"/>
      <c r="K2383" s="474"/>
      <c r="L2383" s="899"/>
      <c r="M2383" s="272"/>
      <c r="N2383" s="826" t="str">
        <f t="shared" si="171"/>
        <v/>
      </c>
      <c r="O2383" s="458"/>
      <c r="P2383" s="534"/>
      <c r="Q2383" s="479"/>
      <c r="R2383" s="584"/>
      <c r="S2383" s="585" t="str">
        <f t="shared" si="170"/>
        <v/>
      </c>
      <c r="T2383" s="586"/>
      <c r="U2383" s="587" t="str">
        <f t="shared" si="172"/>
        <v/>
      </c>
      <c r="V2383" s="648"/>
      <c r="W2383" s="746"/>
    </row>
    <row r="2384" spans="2:38" ht="13.5" customHeight="1" x14ac:dyDescent="0.25">
      <c r="B2384" s="401"/>
      <c r="D2384" s="416">
        <f t="shared" si="173"/>
        <v>2375</v>
      </c>
      <c r="E2384" s="534"/>
      <c r="F2384" s="534"/>
      <c r="G2384" s="534"/>
      <c r="H2384" s="479"/>
      <c r="I2384" s="479"/>
      <c r="J2384" s="479"/>
      <c r="K2384" s="474"/>
      <c r="L2384" s="899"/>
      <c r="M2384" s="272"/>
      <c r="N2384" s="826" t="str">
        <f t="shared" si="171"/>
        <v/>
      </c>
      <c r="O2384" s="458"/>
      <c r="P2384" s="534"/>
      <c r="Q2384" s="479"/>
      <c r="R2384" s="584"/>
      <c r="S2384" s="585" t="str">
        <f t="shared" si="170"/>
        <v/>
      </c>
      <c r="T2384" s="586"/>
      <c r="U2384" s="587" t="str">
        <f t="shared" si="172"/>
        <v/>
      </c>
      <c r="V2384" s="648"/>
      <c r="W2384" s="746"/>
    </row>
    <row r="2385" spans="2:23" ht="13.5" customHeight="1" x14ac:dyDescent="0.25">
      <c r="B2385" s="401"/>
      <c r="D2385" s="416">
        <f t="shared" si="173"/>
        <v>2376</v>
      </c>
      <c r="E2385" s="534"/>
      <c r="F2385" s="534"/>
      <c r="G2385" s="534"/>
      <c r="H2385" s="479"/>
      <c r="I2385" s="479"/>
      <c r="J2385" s="479"/>
      <c r="K2385" s="474"/>
      <c r="L2385" s="899"/>
      <c r="M2385" s="272"/>
      <c r="N2385" s="826" t="str">
        <f t="shared" si="171"/>
        <v/>
      </c>
      <c r="O2385" s="458"/>
      <c r="P2385" s="534"/>
      <c r="Q2385" s="479"/>
      <c r="R2385" s="584"/>
      <c r="S2385" s="585" t="str">
        <f t="shared" si="170"/>
        <v/>
      </c>
      <c r="T2385" s="586"/>
      <c r="U2385" s="587" t="str">
        <f t="shared" si="172"/>
        <v/>
      </c>
      <c r="V2385" s="648"/>
      <c r="W2385" s="746"/>
    </row>
    <row r="2386" spans="2:23" ht="13.5" customHeight="1" x14ac:dyDescent="0.25">
      <c r="B2386" s="401"/>
      <c r="D2386" s="416">
        <f t="shared" si="173"/>
        <v>2377</v>
      </c>
      <c r="E2386" s="534"/>
      <c r="F2386" s="534"/>
      <c r="G2386" s="534"/>
      <c r="H2386" s="479"/>
      <c r="I2386" s="479"/>
      <c r="J2386" s="479"/>
      <c r="K2386" s="474"/>
      <c r="L2386" s="899"/>
      <c r="M2386" s="272"/>
      <c r="N2386" s="826" t="str">
        <f t="shared" si="171"/>
        <v/>
      </c>
      <c r="O2386" s="458"/>
      <c r="P2386" s="534"/>
      <c r="Q2386" s="479"/>
      <c r="R2386" s="584"/>
      <c r="S2386" s="585" t="str">
        <f t="shared" si="170"/>
        <v/>
      </c>
      <c r="T2386" s="586"/>
      <c r="U2386" s="587" t="str">
        <f t="shared" si="172"/>
        <v/>
      </c>
      <c r="V2386" s="648"/>
      <c r="W2386" s="746"/>
    </row>
    <row r="2387" spans="2:23" ht="13.5" customHeight="1" x14ac:dyDescent="0.25">
      <c r="B2387" s="401"/>
      <c r="D2387" s="416">
        <f t="shared" si="173"/>
        <v>2378</v>
      </c>
      <c r="E2387" s="534"/>
      <c r="F2387" s="534"/>
      <c r="G2387" s="534"/>
      <c r="H2387" s="479"/>
      <c r="I2387" s="479"/>
      <c r="J2387" s="479"/>
      <c r="K2387" s="474"/>
      <c r="L2387" s="899"/>
      <c r="M2387" s="272"/>
      <c r="N2387" s="826" t="str">
        <f t="shared" si="171"/>
        <v/>
      </c>
      <c r="O2387" s="458"/>
      <c r="P2387" s="534"/>
      <c r="Q2387" s="479"/>
      <c r="R2387" s="584"/>
      <c r="S2387" s="585" t="str">
        <f t="shared" si="170"/>
        <v/>
      </c>
      <c r="T2387" s="586"/>
      <c r="U2387" s="587" t="str">
        <f t="shared" si="172"/>
        <v/>
      </c>
      <c r="V2387" s="648"/>
      <c r="W2387" s="746"/>
    </row>
    <row r="2388" spans="2:23" ht="13.5" customHeight="1" x14ac:dyDescent="0.25">
      <c r="B2388" s="401"/>
      <c r="D2388" s="416">
        <f t="shared" si="173"/>
        <v>2379</v>
      </c>
      <c r="E2388" s="534"/>
      <c r="F2388" s="534"/>
      <c r="G2388" s="534"/>
      <c r="H2388" s="479"/>
      <c r="I2388" s="479"/>
      <c r="J2388" s="479"/>
      <c r="K2388" s="474"/>
      <c r="L2388" s="899"/>
      <c r="M2388" s="272"/>
      <c r="N2388" s="826" t="str">
        <f t="shared" si="171"/>
        <v/>
      </c>
      <c r="O2388" s="458"/>
      <c r="P2388" s="534"/>
      <c r="Q2388" s="479"/>
      <c r="R2388" s="584"/>
      <c r="S2388" s="585" t="str">
        <f t="shared" si="170"/>
        <v/>
      </c>
      <c r="T2388" s="586"/>
      <c r="U2388" s="587" t="str">
        <f t="shared" si="172"/>
        <v/>
      </c>
      <c r="V2388" s="648"/>
      <c r="W2388" s="746"/>
    </row>
    <row r="2389" spans="2:23" ht="13.5" customHeight="1" x14ac:dyDescent="0.25">
      <c r="B2389" s="401"/>
      <c r="D2389" s="416">
        <f t="shared" si="173"/>
        <v>2380</v>
      </c>
      <c r="E2389" s="534"/>
      <c r="F2389" s="534"/>
      <c r="G2389" s="534"/>
      <c r="H2389" s="479"/>
      <c r="I2389" s="479"/>
      <c r="J2389" s="479"/>
      <c r="K2389" s="474"/>
      <c r="L2389" s="899"/>
      <c r="M2389" s="272"/>
      <c r="N2389" s="826" t="str">
        <f t="shared" si="171"/>
        <v/>
      </c>
      <c r="O2389" s="458"/>
      <c r="P2389" s="534"/>
      <c r="Q2389" s="479"/>
      <c r="R2389" s="584"/>
      <c r="S2389" s="585" t="str">
        <f t="shared" si="170"/>
        <v/>
      </c>
      <c r="T2389" s="586"/>
      <c r="U2389" s="587" t="str">
        <f t="shared" si="172"/>
        <v/>
      </c>
      <c r="V2389" s="648"/>
      <c r="W2389" s="746"/>
    </row>
    <row r="2390" spans="2:23" ht="13.5" customHeight="1" x14ac:dyDescent="0.25">
      <c r="B2390" s="401"/>
      <c r="D2390" s="416">
        <f t="shared" si="173"/>
        <v>2381</v>
      </c>
      <c r="E2390" s="534"/>
      <c r="F2390" s="534"/>
      <c r="G2390" s="534"/>
      <c r="H2390" s="479"/>
      <c r="I2390" s="479"/>
      <c r="J2390" s="479"/>
      <c r="K2390" s="474"/>
      <c r="L2390" s="899"/>
      <c r="M2390" s="272"/>
      <c r="N2390" s="826" t="str">
        <f t="shared" si="171"/>
        <v/>
      </c>
      <c r="O2390" s="458"/>
      <c r="P2390" s="903"/>
      <c r="Q2390" s="479"/>
      <c r="R2390" s="584"/>
      <c r="S2390" s="585" t="str">
        <f t="shared" si="170"/>
        <v/>
      </c>
      <c r="T2390" s="586"/>
      <c r="U2390" s="587" t="str">
        <f t="shared" si="172"/>
        <v/>
      </c>
      <c r="V2390" s="648"/>
      <c r="W2390" s="746"/>
    </row>
    <row r="2391" spans="2:23" ht="13.5" customHeight="1" x14ac:dyDescent="0.25">
      <c r="B2391" s="401"/>
      <c r="D2391" s="416">
        <f t="shared" si="173"/>
        <v>2382</v>
      </c>
      <c r="E2391" s="534"/>
      <c r="F2391" s="534"/>
      <c r="G2391" s="534"/>
      <c r="H2391" s="479"/>
      <c r="I2391" s="479"/>
      <c r="J2391" s="479"/>
      <c r="K2391" s="474"/>
      <c r="L2391" s="899"/>
      <c r="M2391" s="272"/>
      <c r="N2391" s="826" t="str">
        <f t="shared" si="171"/>
        <v/>
      </c>
      <c r="O2391" s="458"/>
      <c r="P2391" s="534"/>
      <c r="Q2391" s="479"/>
      <c r="R2391" s="584"/>
      <c r="S2391" s="585" t="str">
        <f t="shared" si="170"/>
        <v/>
      </c>
      <c r="T2391" s="586"/>
      <c r="U2391" s="587" t="str">
        <f t="shared" si="172"/>
        <v/>
      </c>
      <c r="V2391" s="648"/>
      <c r="W2391" s="746"/>
    </row>
    <row r="2392" spans="2:23" ht="13.5" customHeight="1" x14ac:dyDescent="0.25">
      <c r="B2392" s="401"/>
      <c r="D2392" s="416">
        <f t="shared" si="173"/>
        <v>2383</v>
      </c>
      <c r="E2392" s="534"/>
      <c r="F2392" s="534"/>
      <c r="G2392" s="534"/>
      <c r="H2392" s="479"/>
      <c r="I2392" s="479"/>
      <c r="J2392" s="479"/>
      <c r="K2392" s="474"/>
      <c r="L2392" s="899"/>
      <c r="M2392" s="272"/>
      <c r="N2392" s="826" t="str">
        <f t="shared" si="171"/>
        <v/>
      </c>
      <c r="O2392" s="458"/>
      <c r="P2392" s="534"/>
      <c r="Q2392" s="479"/>
      <c r="R2392" s="584"/>
      <c r="S2392" s="585" t="str">
        <f t="shared" si="170"/>
        <v/>
      </c>
      <c r="T2392" s="586"/>
      <c r="U2392" s="587" t="str">
        <f t="shared" si="172"/>
        <v/>
      </c>
      <c r="V2392" s="648"/>
      <c r="W2392" s="746"/>
    </row>
    <row r="2393" spans="2:23" ht="13.5" customHeight="1" x14ac:dyDescent="0.25">
      <c r="B2393" s="401"/>
      <c r="D2393" s="416">
        <f t="shared" si="173"/>
        <v>2384</v>
      </c>
      <c r="E2393" s="534"/>
      <c r="F2393" s="534"/>
      <c r="G2393" s="534"/>
      <c r="H2393" s="479"/>
      <c r="I2393" s="479"/>
      <c r="J2393" s="479"/>
      <c r="K2393" s="474"/>
      <c r="L2393" s="899"/>
      <c r="M2393" s="272"/>
      <c r="N2393" s="826" t="str">
        <f t="shared" si="171"/>
        <v/>
      </c>
      <c r="O2393" s="458"/>
      <c r="P2393" s="534"/>
      <c r="Q2393" s="479"/>
      <c r="R2393" s="584"/>
      <c r="S2393" s="585" t="str">
        <f t="shared" si="170"/>
        <v/>
      </c>
      <c r="T2393" s="586"/>
      <c r="U2393" s="587" t="str">
        <f t="shared" si="172"/>
        <v/>
      </c>
      <c r="V2393" s="648"/>
      <c r="W2393" s="746"/>
    </row>
    <row r="2394" spans="2:23" ht="13.5" customHeight="1" x14ac:dyDescent="0.25">
      <c r="B2394" s="401"/>
      <c r="D2394" s="416">
        <f t="shared" si="173"/>
        <v>2385</v>
      </c>
      <c r="E2394" s="534"/>
      <c r="F2394" s="534"/>
      <c r="G2394" s="534"/>
      <c r="H2394" s="479"/>
      <c r="I2394" s="479"/>
      <c r="J2394" s="479"/>
      <c r="K2394" s="474"/>
      <c r="L2394" s="899"/>
      <c r="M2394" s="272"/>
      <c r="N2394" s="826" t="str">
        <f t="shared" si="171"/>
        <v/>
      </c>
      <c r="O2394" s="458"/>
      <c r="P2394" s="534"/>
      <c r="Q2394" s="479"/>
      <c r="R2394" s="584"/>
      <c r="S2394" s="585" t="str">
        <f t="shared" si="170"/>
        <v/>
      </c>
      <c r="T2394" s="586"/>
      <c r="U2394" s="587" t="str">
        <f t="shared" si="172"/>
        <v/>
      </c>
      <c r="V2394" s="648"/>
      <c r="W2394" s="746"/>
    </row>
    <row r="2395" spans="2:23" ht="13.5" customHeight="1" x14ac:dyDescent="0.25">
      <c r="B2395" s="401"/>
      <c r="D2395" s="416">
        <f t="shared" si="173"/>
        <v>2386</v>
      </c>
      <c r="E2395" s="534"/>
      <c r="F2395" s="534"/>
      <c r="G2395" s="534"/>
      <c r="H2395" s="479"/>
      <c r="I2395" s="479"/>
      <c r="J2395" s="479"/>
      <c r="K2395" s="474"/>
      <c r="L2395" s="899"/>
      <c r="M2395" s="272"/>
      <c r="N2395" s="826" t="str">
        <f t="shared" si="171"/>
        <v/>
      </c>
      <c r="O2395" s="458"/>
      <c r="P2395" s="534"/>
      <c r="Q2395" s="479"/>
      <c r="R2395" s="584"/>
      <c r="S2395" s="585" t="str">
        <f t="shared" si="170"/>
        <v/>
      </c>
      <c r="T2395" s="586"/>
      <c r="U2395" s="587" t="str">
        <f t="shared" si="172"/>
        <v/>
      </c>
      <c r="V2395" s="648"/>
      <c r="W2395" s="746"/>
    </row>
    <row r="2396" spans="2:23" ht="13.5" customHeight="1" x14ac:dyDescent="0.25">
      <c r="B2396" s="401"/>
      <c r="D2396" s="416">
        <f t="shared" si="173"/>
        <v>2387</v>
      </c>
      <c r="E2396" s="534"/>
      <c r="F2396" s="534"/>
      <c r="G2396" s="534"/>
      <c r="H2396" s="479"/>
      <c r="I2396" s="479"/>
      <c r="J2396" s="479"/>
      <c r="K2396" s="474"/>
      <c r="L2396" s="899"/>
      <c r="M2396" s="272"/>
      <c r="N2396" s="826" t="str">
        <f t="shared" si="171"/>
        <v/>
      </c>
      <c r="O2396" s="458"/>
      <c r="P2396" s="534"/>
      <c r="Q2396" s="479"/>
      <c r="R2396" s="584"/>
      <c r="S2396" s="585" t="str">
        <f t="shared" si="170"/>
        <v/>
      </c>
      <c r="T2396" s="586"/>
      <c r="U2396" s="587" t="str">
        <f t="shared" si="172"/>
        <v/>
      </c>
      <c r="V2396" s="648"/>
      <c r="W2396" s="746"/>
    </row>
    <row r="2397" spans="2:23" ht="13.5" customHeight="1" x14ac:dyDescent="0.25">
      <c r="B2397" s="401"/>
      <c r="D2397" s="416">
        <f t="shared" si="173"/>
        <v>2388</v>
      </c>
      <c r="E2397" s="534"/>
      <c r="F2397" s="534"/>
      <c r="G2397" s="534"/>
      <c r="H2397" s="479"/>
      <c r="I2397" s="479"/>
      <c r="J2397" s="479"/>
      <c r="K2397" s="474"/>
      <c r="L2397" s="899"/>
      <c r="M2397" s="272"/>
      <c r="N2397" s="826" t="str">
        <f t="shared" si="171"/>
        <v/>
      </c>
      <c r="O2397" s="458"/>
      <c r="P2397" s="534"/>
      <c r="Q2397" s="479"/>
      <c r="R2397" s="584"/>
      <c r="S2397" s="585" t="str">
        <f t="shared" si="170"/>
        <v/>
      </c>
      <c r="T2397" s="586"/>
      <c r="U2397" s="587" t="str">
        <f t="shared" si="172"/>
        <v/>
      </c>
      <c r="V2397" s="648"/>
      <c r="W2397" s="746"/>
    </row>
    <row r="2398" spans="2:23" ht="13.5" customHeight="1" x14ac:dyDescent="0.25">
      <c r="B2398" s="401"/>
      <c r="D2398" s="416">
        <f t="shared" si="173"/>
        <v>2389</v>
      </c>
      <c r="E2398" s="534"/>
      <c r="F2398" s="534"/>
      <c r="G2398" s="534"/>
      <c r="H2398" s="479"/>
      <c r="I2398" s="479"/>
      <c r="J2398" s="479"/>
      <c r="K2398" s="474"/>
      <c r="L2398" s="899"/>
      <c r="M2398" s="272"/>
      <c r="N2398" s="826" t="str">
        <f t="shared" si="171"/>
        <v/>
      </c>
      <c r="O2398" s="458"/>
      <c r="P2398" s="534"/>
      <c r="Q2398" s="479"/>
      <c r="R2398" s="584"/>
      <c r="S2398" s="585" t="str">
        <f t="shared" si="170"/>
        <v/>
      </c>
      <c r="T2398" s="586"/>
      <c r="U2398" s="587" t="str">
        <f t="shared" si="172"/>
        <v/>
      </c>
      <c r="V2398" s="648"/>
      <c r="W2398" s="746"/>
    </row>
    <row r="2399" spans="2:23" ht="13.5" customHeight="1" x14ac:dyDescent="0.25">
      <c r="B2399" s="401"/>
      <c r="D2399" s="416">
        <f t="shared" si="173"/>
        <v>2390</v>
      </c>
      <c r="E2399" s="534"/>
      <c r="F2399" s="534"/>
      <c r="G2399" s="534"/>
      <c r="H2399" s="479"/>
      <c r="I2399" s="479"/>
      <c r="J2399" s="479"/>
      <c r="K2399" s="474"/>
      <c r="L2399" s="899"/>
      <c r="M2399" s="272"/>
      <c r="N2399" s="826" t="str">
        <f t="shared" si="171"/>
        <v/>
      </c>
      <c r="O2399" s="458"/>
      <c r="P2399" s="534"/>
      <c r="Q2399" s="479"/>
      <c r="R2399" s="584"/>
      <c r="S2399" s="585" t="str">
        <f t="shared" si="170"/>
        <v/>
      </c>
      <c r="T2399" s="586"/>
      <c r="U2399" s="587" t="str">
        <f t="shared" si="172"/>
        <v/>
      </c>
      <c r="V2399" s="648"/>
      <c r="W2399" s="746"/>
    </row>
    <row r="2400" spans="2:23" ht="13.5" customHeight="1" x14ac:dyDescent="0.25">
      <c r="B2400" s="401"/>
      <c r="D2400" s="416">
        <f t="shared" si="173"/>
        <v>2391</v>
      </c>
      <c r="E2400" s="534"/>
      <c r="F2400" s="534"/>
      <c r="G2400" s="534"/>
      <c r="H2400" s="479"/>
      <c r="I2400" s="479"/>
      <c r="J2400" s="479"/>
      <c r="K2400" s="474"/>
      <c r="L2400" s="899"/>
      <c r="M2400" s="272"/>
      <c r="N2400" s="826" t="str">
        <f t="shared" si="171"/>
        <v/>
      </c>
      <c r="O2400" s="458"/>
      <c r="P2400" s="534"/>
      <c r="Q2400" s="479"/>
      <c r="R2400" s="584"/>
      <c r="S2400" s="585" t="str">
        <f t="shared" si="170"/>
        <v/>
      </c>
      <c r="T2400" s="586"/>
      <c r="U2400" s="587" t="str">
        <f t="shared" si="172"/>
        <v/>
      </c>
      <c r="V2400" s="648"/>
      <c r="W2400" s="746"/>
    </row>
    <row r="2401" spans="2:38" ht="13.5" customHeight="1" x14ac:dyDescent="0.25">
      <c r="B2401" s="401"/>
      <c r="D2401" s="416">
        <f t="shared" si="173"/>
        <v>2392</v>
      </c>
      <c r="E2401" s="534"/>
      <c r="F2401" s="534"/>
      <c r="G2401" s="534"/>
      <c r="H2401" s="479"/>
      <c r="I2401" s="479"/>
      <c r="J2401" s="479"/>
      <c r="K2401" s="474"/>
      <c r="L2401" s="899"/>
      <c r="M2401" s="272"/>
      <c r="N2401" s="826" t="str">
        <f t="shared" si="171"/>
        <v/>
      </c>
      <c r="O2401" s="458"/>
      <c r="P2401" s="534"/>
      <c r="Q2401" s="479"/>
      <c r="R2401" s="584"/>
      <c r="S2401" s="585" t="str">
        <f t="shared" si="170"/>
        <v/>
      </c>
      <c r="T2401" s="586"/>
      <c r="U2401" s="587" t="str">
        <f t="shared" si="172"/>
        <v/>
      </c>
      <c r="V2401" s="648"/>
      <c r="W2401" s="746"/>
    </row>
    <row r="2402" spans="2:38" ht="13.5" customHeight="1" x14ac:dyDescent="0.25">
      <c r="B2402" s="401"/>
      <c r="D2402" s="416">
        <f t="shared" si="173"/>
        <v>2393</v>
      </c>
      <c r="E2402" s="534"/>
      <c r="F2402" s="534"/>
      <c r="G2402" s="534"/>
      <c r="H2402" s="479"/>
      <c r="I2402" s="479"/>
      <c r="J2402" s="479"/>
      <c r="K2402" s="474"/>
      <c r="L2402" s="899"/>
      <c r="M2402" s="272"/>
      <c r="N2402" s="826" t="str">
        <f t="shared" si="171"/>
        <v/>
      </c>
      <c r="O2402" s="458"/>
      <c r="P2402" s="534"/>
      <c r="Q2402" s="479"/>
      <c r="R2402" s="584"/>
      <c r="S2402" s="585" t="str">
        <f t="shared" si="170"/>
        <v/>
      </c>
      <c r="T2402" s="586"/>
      <c r="U2402" s="587" t="str">
        <f t="shared" si="172"/>
        <v/>
      </c>
      <c r="V2402" s="648"/>
      <c r="W2402" s="746"/>
    </row>
    <row r="2403" spans="2:38" ht="13.5" customHeight="1" x14ac:dyDescent="0.25">
      <c r="B2403" s="401"/>
      <c r="D2403" s="416">
        <f t="shared" si="173"/>
        <v>2394</v>
      </c>
      <c r="E2403" s="534"/>
      <c r="F2403" s="534"/>
      <c r="G2403" s="534"/>
      <c r="H2403" s="479"/>
      <c r="I2403" s="479"/>
      <c r="J2403" s="479"/>
      <c r="K2403" s="474"/>
      <c r="L2403" s="899"/>
      <c r="M2403" s="272"/>
      <c r="N2403" s="826" t="str">
        <f t="shared" si="171"/>
        <v/>
      </c>
      <c r="O2403" s="458"/>
      <c r="P2403" s="534"/>
      <c r="Q2403" s="479"/>
      <c r="R2403" s="584"/>
      <c r="S2403" s="585" t="str">
        <f t="shared" si="170"/>
        <v/>
      </c>
      <c r="T2403" s="586"/>
      <c r="U2403" s="587" t="str">
        <f t="shared" si="172"/>
        <v/>
      </c>
      <c r="V2403" s="648"/>
      <c r="W2403" s="746"/>
    </row>
    <row r="2404" spans="2:38" ht="13.5" customHeight="1" x14ac:dyDescent="0.25">
      <c r="B2404" s="401"/>
      <c r="D2404" s="416">
        <f t="shared" si="173"/>
        <v>2395</v>
      </c>
      <c r="E2404" s="534"/>
      <c r="F2404" s="534"/>
      <c r="G2404" s="534"/>
      <c r="H2404" s="479"/>
      <c r="I2404" s="479"/>
      <c r="J2404" s="479"/>
      <c r="K2404" s="474"/>
      <c r="L2404" s="899"/>
      <c r="M2404" s="272"/>
      <c r="N2404" s="826" t="str">
        <f t="shared" si="171"/>
        <v/>
      </c>
      <c r="O2404" s="458"/>
      <c r="P2404" s="534"/>
      <c r="Q2404" s="479"/>
      <c r="R2404" s="584"/>
      <c r="S2404" s="585" t="str">
        <f t="shared" si="170"/>
        <v/>
      </c>
      <c r="T2404" s="586"/>
      <c r="U2404" s="587" t="str">
        <f t="shared" si="172"/>
        <v/>
      </c>
      <c r="V2404" s="648"/>
      <c r="W2404" s="746"/>
    </row>
    <row r="2405" spans="2:38" ht="13.5" customHeight="1" x14ac:dyDescent="0.25">
      <c r="B2405" s="401"/>
      <c r="D2405" s="416">
        <f t="shared" si="173"/>
        <v>2396</v>
      </c>
      <c r="E2405" s="534"/>
      <c r="F2405" s="534"/>
      <c r="G2405" s="534"/>
      <c r="H2405" s="479"/>
      <c r="I2405" s="479"/>
      <c r="J2405" s="479"/>
      <c r="K2405" s="474"/>
      <c r="L2405" s="899"/>
      <c r="M2405" s="272"/>
      <c r="N2405" s="826" t="str">
        <f t="shared" si="171"/>
        <v/>
      </c>
      <c r="O2405" s="458"/>
      <c r="P2405" s="534"/>
      <c r="Q2405" s="479"/>
      <c r="R2405" s="584"/>
      <c r="S2405" s="585" t="str">
        <f t="shared" si="170"/>
        <v/>
      </c>
      <c r="T2405" s="586"/>
      <c r="U2405" s="587" t="str">
        <f t="shared" si="172"/>
        <v/>
      </c>
      <c r="V2405" s="648"/>
      <c r="W2405" s="746"/>
    </row>
    <row r="2406" spans="2:38" ht="13.5" customHeight="1" x14ac:dyDescent="0.25">
      <c r="B2406" s="401"/>
      <c r="D2406" s="416">
        <f t="shared" si="173"/>
        <v>2397</v>
      </c>
      <c r="E2406" s="534"/>
      <c r="F2406" s="534"/>
      <c r="G2406" s="534"/>
      <c r="H2406" s="479"/>
      <c r="I2406" s="479"/>
      <c r="J2406" s="479"/>
      <c r="K2406" s="474"/>
      <c r="L2406" s="899"/>
      <c r="M2406" s="272"/>
      <c r="N2406" s="826" t="str">
        <f t="shared" si="171"/>
        <v/>
      </c>
      <c r="O2406" s="458"/>
      <c r="P2406" s="534"/>
      <c r="Q2406" s="479"/>
      <c r="R2406" s="584"/>
      <c r="S2406" s="585" t="str">
        <f t="shared" si="170"/>
        <v/>
      </c>
      <c r="T2406" s="586"/>
      <c r="U2406" s="587" t="str">
        <f t="shared" si="172"/>
        <v/>
      </c>
      <c r="V2406" s="648"/>
      <c r="W2406" s="746"/>
    </row>
    <row r="2407" spans="2:38" ht="13.5" customHeight="1" x14ac:dyDescent="0.25">
      <c r="B2407" s="401"/>
      <c r="D2407" s="416">
        <f t="shared" si="173"/>
        <v>2398</v>
      </c>
      <c r="E2407" s="534"/>
      <c r="F2407" s="534"/>
      <c r="G2407" s="534"/>
      <c r="H2407" s="479"/>
      <c r="I2407" s="479"/>
      <c r="J2407" s="479"/>
      <c r="K2407" s="474"/>
      <c r="L2407" s="899"/>
      <c r="M2407" s="272"/>
      <c r="N2407" s="826" t="str">
        <f t="shared" si="171"/>
        <v/>
      </c>
      <c r="O2407" s="458"/>
      <c r="P2407" s="534"/>
      <c r="Q2407" s="479"/>
      <c r="R2407" s="584"/>
      <c r="S2407" s="585" t="str">
        <f t="shared" si="170"/>
        <v/>
      </c>
      <c r="T2407" s="586"/>
      <c r="U2407" s="587" t="str">
        <f t="shared" si="172"/>
        <v/>
      </c>
      <c r="V2407" s="648"/>
      <c r="W2407" s="746"/>
    </row>
    <row r="2408" spans="2:38" ht="13.5" customHeight="1" x14ac:dyDescent="0.25">
      <c r="B2408" s="401"/>
      <c r="D2408" s="416">
        <f t="shared" si="173"/>
        <v>2399</v>
      </c>
      <c r="E2408" s="534"/>
      <c r="F2408" s="534"/>
      <c r="G2408" s="534"/>
      <c r="H2408" s="479"/>
      <c r="I2408" s="479"/>
      <c r="J2408" s="479"/>
      <c r="K2408" s="474"/>
      <c r="L2408" s="899"/>
      <c r="M2408" s="272"/>
      <c r="N2408" s="826" t="str">
        <f t="shared" si="171"/>
        <v/>
      </c>
      <c r="O2408" s="458"/>
      <c r="P2408" s="534"/>
      <c r="Q2408" s="479"/>
      <c r="R2408" s="584"/>
      <c r="S2408" s="585" t="str">
        <f t="shared" si="170"/>
        <v/>
      </c>
      <c r="T2408" s="586"/>
      <c r="U2408" s="587" t="str">
        <f t="shared" si="172"/>
        <v/>
      </c>
      <c r="V2408" s="648"/>
      <c r="W2408" s="746"/>
    </row>
    <row r="2409" spans="2:38" ht="13.5" customHeight="1" x14ac:dyDescent="0.25">
      <c r="B2409" s="401"/>
      <c r="D2409" s="416">
        <f t="shared" si="173"/>
        <v>2400</v>
      </c>
      <c r="E2409" s="534"/>
      <c r="F2409" s="534"/>
      <c r="G2409" s="534"/>
      <c r="H2409" s="479"/>
      <c r="I2409" s="479"/>
      <c r="J2409" s="479"/>
      <c r="K2409" s="474"/>
      <c r="L2409" s="899"/>
      <c r="M2409" s="272"/>
      <c r="N2409" s="826" t="str">
        <f t="shared" si="171"/>
        <v/>
      </c>
      <c r="O2409" s="458"/>
      <c r="P2409" s="534"/>
      <c r="Q2409" s="479"/>
      <c r="R2409" s="584"/>
      <c r="S2409" s="585" t="str">
        <f t="shared" si="170"/>
        <v/>
      </c>
      <c r="T2409" s="586"/>
      <c r="U2409" s="587" t="str">
        <f t="shared" si="172"/>
        <v/>
      </c>
      <c r="V2409" s="648"/>
      <c r="W2409" s="746"/>
    </row>
    <row r="2410" spans="2:38" ht="13.5" customHeight="1" x14ac:dyDescent="0.25">
      <c r="B2410" s="401"/>
      <c r="D2410" s="416">
        <f>D2409+1</f>
        <v>2401</v>
      </c>
      <c r="E2410" s="534"/>
      <c r="F2410" s="534"/>
      <c r="G2410" s="534"/>
      <c r="H2410" s="479"/>
      <c r="I2410" s="479"/>
      <c r="J2410" s="479"/>
      <c r="K2410" s="474"/>
      <c r="L2410" s="899"/>
      <c r="M2410" s="272"/>
      <c r="N2410" s="826" t="str">
        <f t="shared" si="171"/>
        <v/>
      </c>
      <c r="O2410" s="458"/>
      <c r="P2410" s="534"/>
      <c r="Q2410" s="479"/>
      <c r="R2410" s="584"/>
      <c r="S2410" s="585" t="str">
        <f t="shared" si="170"/>
        <v/>
      </c>
      <c r="T2410" s="586"/>
      <c r="U2410" s="587" t="str">
        <f t="shared" ref="U2410:U2439" si="174">IF(T2410="",S2410,T2410)</f>
        <v/>
      </c>
      <c r="V2410" s="648"/>
      <c r="W2410" s="746"/>
      <c r="AL2410" s="562"/>
    </row>
    <row r="2411" spans="2:38" ht="13.5" customHeight="1" x14ac:dyDescent="0.25">
      <c r="B2411" s="401"/>
      <c r="D2411" s="416">
        <f t="shared" ref="D2411:D2439" si="175">D2410+1</f>
        <v>2402</v>
      </c>
      <c r="E2411" s="534"/>
      <c r="F2411" s="534"/>
      <c r="G2411" s="534"/>
      <c r="H2411" s="479"/>
      <c r="I2411" s="479"/>
      <c r="J2411" s="479"/>
      <c r="K2411" s="474"/>
      <c r="L2411" s="899"/>
      <c r="M2411" s="272"/>
      <c r="N2411" s="826" t="str">
        <f t="shared" si="171"/>
        <v/>
      </c>
      <c r="O2411" s="458"/>
      <c r="P2411" s="534"/>
      <c r="Q2411" s="479"/>
      <c r="R2411" s="584"/>
      <c r="S2411" s="585" t="str">
        <f t="shared" si="170"/>
        <v/>
      </c>
      <c r="T2411" s="586"/>
      <c r="U2411" s="587" t="str">
        <f t="shared" si="174"/>
        <v/>
      </c>
      <c r="V2411" s="648"/>
      <c r="W2411" s="746"/>
    </row>
    <row r="2412" spans="2:38" ht="13.5" customHeight="1" x14ac:dyDescent="0.25">
      <c r="B2412" s="401"/>
      <c r="D2412" s="416">
        <f t="shared" si="175"/>
        <v>2403</v>
      </c>
      <c r="E2412" s="534"/>
      <c r="F2412" s="534"/>
      <c r="G2412" s="534"/>
      <c r="H2412" s="479"/>
      <c r="I2412" s="479"/>
      <c r="J2412" s="479"/>
      <c r="K2412" s="474"/>
      <c r="L2412" s="899"/>
      <c r="M2412" s="272"/>
      <c r="N2412" s="826" t="str">
        <f t="shared" si="171"/>
        <v/>
      </c>
      <c r="O2412" s="458"/>
      <c r="P2412" s="534"/>
      <c r="Q2412" s="479"/>
      <c r="R2412" s="584"/>
      <c r="S2412" s="585" t="str">
        <f t="shared" si="170"/>
        <v/>
      </c>
      <c r="T2412" s="586"/>
      <c r="U2412" s="587" t="str">
        <f t="shared" si="174"/>
        <v/>
      </c>
      <c r="V2412" s="648"/>
      <c r="W2412" s="746"/>
    </row>
    <row r="2413" spans="2:38" ht="13.5" customHeight="1" x14ac:dyDescent="0.25">
      <c r="B2413" s="401"/>
      <c r="D2413" s="416">
        <f t="shared" si="175"/>
        <v>2404</v>
      </c>
      <c r="E2413" s="534"/>
      <c r="F2413" s="534"/>
      <c r="G2413" s="534"/>
      <c r="H2413" s="479"/>
      <c r="I2413" s="479"/>
      <c r="J2413" s="479"/>
      <c r="K2413" s="474"/>
      <c r="L2413" s="899"/>
      <c r="M2413" s="272"/>
      <c r="N2413" s="826" t="str">
        <f t="shared" si="171"/>
        <v/>
      </c>
      <c r="O2413" s="458"/>
      <c r="P2413" s="534"/>
      <c r="Q2413" s="479"/>
      <c r="R2413" s="584"/>
      <c r="S2413" s="585" t="str">
        <f t="shared" si="170"/>
        <v/>
      </c>
      <c r="T2413" s="586"/>
      <c r="U2413" s="587" t="str">
        <f t="shared" si="174"/>
        <v/>
      </c>
      <c r="V2413" s="648"/>
      <c r="W2413" s="746"/>
    </row>
    <row r="2414" spans="2:38" ht="13.5" customHeight="1" x14ac:dyDescent="0.25">
      <c r="B2414" s="401"/>
      <c r="D2414" s="416">
        <f t="shared" si="175"/>
        <v>2405</v>
      </c>
      <c r="E2414" s="534"/>
      <c r="F2414" s="534"/>
      <c r="G2414" s="534"/>
      <c r="H2414" s="479"/>
      <c r="I2414" s="479"/>
      <c r="J2414" s="479"/>
      <c r="K2414" s="474"/>
      <c r="L2414" s="899"/>
      <c r="M2414" s="272"/>
      <c r="N2414" s="826" t="str">
        <f t="shared" si="171"/>
        <v/>
      </c>
      <c r="O2414" s="458"/>
      <c r="P2414" s="534"/>
      <c r="Q2414" s="479"/>
      <c r="R2414" s="584"/>
      <c r="S2414" s="585" t="str">
        <f t="shared" si="170"/>
        <v/>
      </c>
      <c r="T2414" s="586"/>
      <c r="U2414" s="587" t="str">
        <f t="shared" si="174"/>
        <v/>
      </c>
      <c r="V2414" s="648"/>
      <c r="W2414" s="746"/>
    </row>
    <row r="2415" spans="2:38" ht="13.5" customHeight="1" x14ac:dyDescent="0.25">
      <c r="B2415" s="401"/>
      <c r="D2415" s="416">
        <f t="shared" si="175"/>
        <v>2406</v>
      </c>
      <c r="E2415" s="534"/>
      <c r="F2415" s="534"/>
      <c r="G2415" s="534"/>
      <c r="H2415" s="479"/>
      <c r="I2415" s="479"/>
      <c r="J2415" s="479"/>
      <c r="K2415" s="474"/>
      <c r="L2415" s="899"/>
      <c r="M2415" s="272"/>
      <c r="N2415" s="826" t="str">
        <f t="shared" si="171"/>
        <v/>
      </c>
      <c r="O2415" s="458"/>
      <c r="P2415" s="534"/>
      <c r="Q2415" s="479"/>
      <c r="R2415" s="584"/>
      <c r="S2415" s="585" t="str">
        <f t="shared" si="170"/>
        <v/>
      </c>
      <c r="T2415" s="586"/>
      <c r="U2415" s="587" t="str">
        <f t="shared" si="174"/>
        <v/>
      </c>
      <c r="V2415" s="648"/>
      <c r="W2415" s="746"/>
    </row>
    <row r="2416" spans="2:38" ht="13.5" customHeight="1" x14ac:dyDescent="0.25">
      <c r="B2416" s="401"/>
      <c r="D2416" s="416">
        <f t="shared" si="175"/>
        <v>2407</v>
      </c>
      <c r="E2416" s="534"/>
      <c r="F2416" s="534"/>
      <c r="G2416" s="534"/>
      <c r="H2416" s="479"/>
      <c r="I2416" s="479"/>
      <c r="J2416" s="479"/>
      <c r="K2416" s="474"/>
      <c r="L2416" s="899"/>
      <c r="M2416" s="272"/>
      <c r="N2416" s="826" t="str">
        <f t="shared" si="171"/>
        <v/>
      </c>
      <c r="O2416" s="458"/>
      <c r="P2416" s="534"/>
      <c r="Q2416" s="479"/>
      <c r="R2416" s="584"/>
      <c r="S2416" s="585" t="str">
        <f t="shared" si="170"/>
        <v/>
      </c>
      <c r="T2416" s="586"/>
      <c r="U2416" s="587" t="str">
        <f t="shared" si="174"/>
        <v/>
      </c>
      <c r="V2416" s="648"/>
      <c r="W2416" s="746"/>
    </row>
    <row r="2417" spans="2:23" ht="13.5" customHeight="1" x14ac:dyDescent="0.25">
      <c r="B2417" s="401"/>
      <c r="D2417" s="416">
        <f t="shared" si="175"/>
        <v>2408</v>
      </c>
      <c r="E2417" s="534"/>
      <c r="F2417" s="534"/>
      <c r="G2417" s="534"/>
      <c r="H2417" s="479"/>
      <c r="I2417" s="479"/>
      <c r="J2417" s="479"/>
      <c r="K2417" s="474"/>
      <c r="L2417" s="899"/>
      <c r="M2417" s="272"/>
      <c r="N2417" s="826" t="str">
        <f t="shared" si="171"/>
        <v/>
      </c>
      <c r="O2417" s="458"/>
      <c r="P2417" s="534"/>
      <c r="Q2417" s="479"/>
      <c r="R2417" s="584"/>
      <c r="S2417" s="585" t="str">
        <f t="shared" si="170"/>
        <v/>
      </c>
      <c r="T2417" s="586"/>
      <c r="U2417" s="587" t="str">
        <f t="shared" si="174"/>
        <v/>
      </c>
      <c r="V2417" s="648"/>
      <c r="W2417" s="746"/>
    </row>
    <row r="2418" spans="2:23" ht="13.5" customHeight="1" x14ac:dyDescent="0.25">
      <c r="B2418" s="401"/>
      <c r="D2418" s="416">
        <f t="shared" si="175"/>
        <v>2409</v>
      </c>
      <c r="E2418" s="534"/>
      <c r="F2418" s="534"/>
      <c r="G2418" s="534"/>
      <c r="H2418" s="479"/>
      <c r="I2418" s="479"/>
      <c r="J2418" s="479"/>
      <c r="K2418" s="474"/>
      <c r="L2418" s="899"/>
      <c r="M2418" s="272"/>
      <c r="N2418" s="826" t="str">
        <f t="shared" si="171"/>
        <v/>
      </c>
      <c r="O2418" s="458"/>
      <c r="P2418" s="534"/>
      <c r="Q2418" s="479"/>
      <c r="R2418" s="584"/>
      <c r="S2418" s="585" t="str">
        <f t="shared" ref="S2418:S2481" si="176">IF(OR(M2418="",K2418=""),"",J2418*K2418/1000000*Q2418*R2418)</f>
        <v/>
      </c>
      <c r="T2418" s="586"/>
      <c r="U2418" s="587" t="str">
        <f t="shared" si="174"/>
        <v/>
      </c>
      <c r="V2418" s="648"/>
      <c r="W2418" s="746"/>
    </row>
    <row r="2419" spans="2:23" ht="13.5" customHeight="1" x14ac:dyDescent="0.25">
      <c r="B2419" s="401"/>
      <c r="D2419" s="416">
        <f t="shared" si="175"/>
        <v>2410</v>
      </c>
      <c r="E2419" s="534"/>
      <c r="F2419" s="534"/>
      <c r="G2419" s="534"/>
      <c r="H2419" s="479"/>
      <c r="I2419" s="479"/>
      <c r="J2419" s="479"/>
      <c r="K2419" s="474"/>
      <c r="L2419" s="899"/>
      <c r="M2419" s="272"/>
      <c r="N2419" s="826" t="str">
        <f t="shared" si="171"/>
        <v/>
      </c>
      <c r="O2419" s="458"/>
      <c r="P2419" s="534"/>
      <c r="Q2419" s="479"/>
      <c r="R2419" s="584"/>
      <c r="S2419" s="585" t="str">
        <f t="shared" si="176"/>
        <v/>
      </c>
      <c r="T2419" s="586"/>
      <c r="U2419" s="587" t="str">
        <f t="shared" si="174"/>
        <v/>
      </c>
      <c r="V2419" s="648"/>
      <c r="W2419" s="746"/>
    </row>
    <row r="2420" spans="2:23" ht="13.5" customHeight="1" x14ac:dyDescent="0.25">
      <c r="B2420" s="401"/>
      <c r="D2420" s="416">
        <f t="shared" si="175"/>
        <v>2411</v>
      </c>
      <c r="E2420" s="534"/>
      <c r="F2420" s="534"/>
      <c r="G2420" s="534"/>
      <c r="H2420" s="479"/>
      <c r="I2420" s="479"/>
      <c r="J2420" s="479"/>
      <c r="K2420" s="474"/>
      <c r="L2420" s="899"/>
      <c r="M2420" s="272"/>
      <c r="N2420" s="826" t="str">
        <f t="shared" si="171"/>
        <v/>
      </c>
      <c r="O2420" s="458"/>
      <c r="P2420" s="903"/>
      <c r="Q2420" s="479"/>
      <c r="R2420" s="584"/>
      <c r="S2420" s="585" t="str">
        <f t="shared" si="176"/>
        <v/>
      </c>
      <c r="T2420" s="586"/>
      <c r="U2420" s="587" t="str">
        <f t="shared" si="174"/>
        <v/>
      </c>
      <c r="V2420" s="648"/>
      <c r="W2420" s="746"/>
    </row>
    <row r="2421" spans="2:23" ht="13.5" customHeight="1" x14ac:dyDescent="0.25">
      <c r="B2421" s="401"/>
      <c r="D2421" s="416">
        <f t="shared" si="175"/>
        <v>2412</v>
      </c>
      <c r="E2421" s="534"/>
      <c r="F2421" s="534"/>
      <c r="G2421" s="534"/>
      <c r="H2421" s="479"/>
      <c r="I2421" s="479"/>
      <c r="J2421" s="479"/>
      <c r="K2421" s="474"/>
      <c r="L2421" s="899"/>
      <c r="M2421" s="272"/>
      <c r="N2421" s="826" t="str">
        <f t="shared" si="171"/>
        <v/>
      </c>
      <c r="O2421" s="458"/>
      <c r="P2421" s="534"/>
      <c r="Q2421" s="479"/>
      <c r="R2421" s="584"/>
      <c r="S2421" s="585" t="str">
        <f t="shared" si="176"/>
        <v/>
      </c>
      <c r="T2421" s="586"/>
      <c r="U2421" s="587" t="str">
        <f t="shared" si="174"/>
        <v/>
      </c>
      <c r="V2421" s="648"/>
      <c r="W2421" s="746"/>
    </row>
    <row r="2422" spans="2:23" ht="13.5" customHeight="1" x14ac:dyDescent="0.25">
      <c r="B2422" s="401"/>
      <c r="D2422" s="416">
        <f t="shared" si="175"/>
        <v>2413</v>
      </c>
      <c r="E2422" s="534"/>
      <c r="F2422" s="534"/>
      <c r="G2422" s="534"/>
      <c r="H2422" s="479"/>
      <c r="I2422" s="479"/>
      <c r="J2422" s="479"/>
      <c r="K2422" s="474"/>
      <c r="L2422" s="899"/>
      <c r="M2422" s="272"/>
      <c r="N2422" s="826" t="str">
        <f t="shared" si="171"/>
        <v/>
      </c>
      <c r="O2422" s="458"/>
      <c r="P2422" s="534"/>
      <c r="Q2422" s="479"/>
      <c r="R2422" s="584"/>
      <c r="S2422" s="585" t="str">
        <f t="shared" si="176"/>
        <v/>
      </c>
      <c r="T2422" s="586"/>
      <c r="U2422" s="587" t="str">
        <f t="shared" si="174"/>
        <v/>
      </c>
      <c r="V2422" s="648"/>
      <c r="W2422" s="746"/>
    </row>
    <row r="2423" spans="2:23" ht="13.5" customHeight="1" x14ac:dyDescent="0.25">
      <c r="B2423" s="401"/>
      <c r="D2423" s="416">
        <f t="shared" si="175"/>
        <v>2414</v>
      </c>
      <c r="E2423" s="534"/>
      <c r="F2423" s="534"/>
      <c r="G2423" s="534"/>
      <c r="H2423" s="479"/>
      <c r="I2423" s="479"/>
      <c r="J2423" s="479"/>
      <c r="K2423" s="474"/>
      <c r="L2423" s="899"/>
      <c r="M2423" s="272"/>
      <c r="N2423" s="826" t="str">
        <f t="shared" si="171"/>
        <v/>
      </c>
      <c r="O2423" s="458"/>
      <c r="P2423" s="534"/>
      <c r="Q2423" s="479"/>
      <c r="R2423" s="584"/>
      <c r="S2423" s="585" t="str">
        <f t="shared" si="176"/>
        <v/>
      </c>
      <c r="T2423" s="586"/>
      <c r="U2423" s="587" t="str">
        <f t="shared" si="174"/>
        <v/>
      </c>
      <c r="V2423" s="648"/>
      <c r="W2423" s="746"/>
    </row>
    <row r="2424" spans="2:23" ht="13.5" customHeight="1" x14ac:dyDescent="0.25">
      <c r="B2424" s="401"/>
      <c r="D2424" s="416">
        <f t="shared" si="175"/>
        <v>2415</v>
      </c>
      <c r="E2424" s="534"/>
      <c r="F2424" s="534"/>
      <c r="G2424" s="534"/>
      <c r="H2424" s="479"/>
      <c r="I2424" s="479"/>
      <c r="J2424" s="479"/>
      <c r="K2424" s="474"/>
      <c r="L2424" s="899"/>
      <c r="M2424" s="272"/>
      <c r="N2424" s="826" t="str">
        <f t="shared" si="171"/>
        <v/>
      </c>
      <c r="O2424" s="458"/>
      <c r="P2424" s="534"/>
      <c r="Q2424" s="479"/>
      <c r="R2424" s="584"/>
      <c r="S2424" s="585" t="str">
        <f t="shared" si="176"/>
        <v/>
      </c>
      <c r="T2424" s="586"/>
      <c r="U2424" s="587" t="str">
        <f t="shared" si="174"/>
        <v/>
      </c>
      <c r="V2424" s="648"/>
      <c r="W2424" s="746"/>
    </row>
    <row r="2425" spans="2:23" ht="13.5" customHeight="1" x14ac:dyDescent="0.25">
      <c r="B2425" s="401"/>
      <c r="D2425" s="416">
        <f t="shared" si="175"/>
        <v>2416</v>
      </c>
      <c r="E2425" s="534"/>
      <c r="F2425" s="534"/>
      <c r="G2425" s="534"/>
      <c r="H2425" s="479"/>
      <c r="I2425" s="479"/>
      <c r="J2425" s="479"/>
      <c r="K2425" s="474"/>
      <c r="L2425" s="899"/>
      <c r="M2425" s="272"/>
      <c r="N2425" s="826" t="str">
        <f t="shared" si="171"/>
        <v/>
      </c>
      <c r="O2425" s="458"/>
      <c r="P2425" s="534"/>
      <c r="Q2425" s="479"/>
      <c r="R2425" s="584"/>
      <c r="S2425" s="585" t="str">
        <f t="shared" si="176"/>
        <v/>
      </c>
      <c r="T2425" s="586"/>
      <c r="U2425" s="587" t="str">
        <f t="shared" si="174"/>
        <v/>
      </c>
      <c r="V2425" s="648"/>
      <c r="W2425" s="746"/>
    </row>
    <row r="2426" spans="2:23" ht="13.5" customHeight="1" x14ac:dyDescent="0.25">
      <c r="B2426" s="401"/>
      <c r="D2426" s="416">
        <f t="shared" si="175"/>
        <v>2417</v>
      </c>
      <c r="E2426" s="534"/>
      <c r="F2426" s="534"/>
      <c r="G2426" s="534"/>
      <c r="H2426" s="479"/>
      <c r="I2426" s="479"/>
      <c r="J2426" s="479"/>
      <c r="K2426" s="474"/>
      <c r="L2426" s="899"/>
      <c r="M2426" s="272"/>
      <c r="N2426" s="826" t="str">
        <f t="shared" si="171"/>
        <v/>
      </c>
      <c r="O2426" s="458"/>
      <c r="P2426" s="534"/>
      <c r="Q2426" s="479"/>
      <c r="R2426" s="584"/>
      <c r="S2426" s="585" t="str">
        <f t="shared" si="176"/>
        <v/>
      </c>
      <c r="T2426" s="586"/>
      <c r="U2426" s="587" t="str">
        <f t="shared" si="174"/>
        <v/>
      </c>
      <c r="V2426" s="648"/>
      <c r="W2426" s="746"/>
    </row>
    <row r="2427" spans="2:23" ht="13.5" customHeight="1" x14ac:dyDescent="0.25">
      <c r="B2427" s="401"/>
      <c r="D2427" s="416">
        <f t="shared" si="175"/>
        <v>2418</v>
      </c>
      <c r="E2427" s="534"/>
      <c r="F2427" s="534"/>
      <c r="G2427" s="534"/>
      <c r="H2427" s="479"/>
      <c r="I2427" s="479"/>
      <c r="J2427" s="479"/>
      <c r="K2427" s="474"/>
      <c r="L2427" s="899"/>
      <c r="M2427" s="272"/>
      <c r="N2427" s="826" t="str">
        <f t="shared" si="171"/>
        <v/>
      </c>
      <c r="O2427" s="458"/>
      <c r="P2427" s="534"/>
      <c r="Q2427" s="479"/>
      <c r="R2427" s="584"/>
      <c r="S2427" s="585" t="str">
        <f t="shared" si="176"/>
        <v/>
      </c>
      <c r="T2427" s="586"/>
      <c r="U2427" s="587" t="str">
        <f t="shared" si="174"/>
        <v/>
      </c>
      <c r="V2427" s="648"/>
      <c r="W2427" s="746"/>
    </row>
    <row r="2428" spans="2:23" ht="13.5" customHeight="1" x14ac:dyDescent="0.25">
      <c r="B2428" s="401"/>
      <c r="D2428" s="416">
        <f t="shared" si="175"/>
        <v>2419</v>
      </c>
      <c r="E2428" s="534"/>
      <c r="F2428" s="534"/>
      <c r="G2428" s="534"/>
      <c r="H2428" s="479"/>
      <c r="I2428" s="479"/>
      <c r="J2428" s="479"/>
      <c r="K2428" s="474"/>
      <c r="L2428" s="899"/>
      <c r="M2428" s="272"/>
      <c r="N2428" s="826" t="str">
        <f t="shared" si="171"/>
        <v/>
      </c>
      <c r="O2428" s="458"/>
      <c r="P2428" s="534"/>
      <c r="Q2428" s="479"/>
      <c r="R2428" s="584"/>
      <c r="S2428" s="585" t="str">
        <f t="shared" si="176"/>
        <v/>
      </c>
      <c r="T2428" s="586"/>
      <c r="U2428" s="587" t="str">
        <f t="shared" si="174"/>
        <v/>
      </c>
      <c r="V2428" s="648"/>
      <c r="W2428" s="746"/>
    </row>
    <row r="2429" spans="2:23" ht="13.5" customHeight="1" x14ac:dyDescent="0.25">
      <c r="B2429" s="401"/>
      <c r="D2429" s="416">
        <f t="shared" si="175"/>
        <v>2420</v>
      </c>
      <c r="E2429" s="534"/>
      <c r="F2429" s="534"/>
      <c r="G2429" s="534"/>
      <c r="H2429" s="479"/>
      <c r="I2429" s="479"/>
      <c r="J2429" s="479"/>
      <c r="K2429" s="474"/>
      <c r="L2429" s="899"/>
      <c r="M2429" s="272"/>
      <c r="N2429" s="826" t="str">
        <f t="shared" si="171"/>
        <v/>
      </c>
      <c r="O2429" s="458"/>
      <c r="P2429" s="534"/>
      <c r="Q2429" s="479"/>
      <c r="R2429" s="584"/>
      <c r="S2429" s="585" t="str">
        <f t="shared" si="176"/>
        <v/>
      </c>
      <c r="T2429" s="586"/>
      <c r="U2429" s="587" t="str">
        <f t="shared" si="174"/>
        <v/>
      </c>
      <c r="V2429" s="648"/>
      <c r="W2429" s="746"/>
    </row>
    <row r="2430" spans="2:23" ht="13.5" customHeight="1" x14ac:dyDescent="0.25">
      <c r="B2430" s="401"/>
      <c r="D2430" s="416">
        <f t="shared" si="175"/>
        <v>2421</v>
      </c>
      <c r="E2430" s="534"/>
      <c r="F2430" s="534"/>
      <c r="G2430" s="534"/>
      <c r="H2430" s="479"/>
      <c r="I2430" s="479"/>
      <c r="J2430" s="479"/>
      <c r="K2430" s="474"/>
      <c r="L2430" s="899"/>
      <c r="M2430" s="272"/>
      <c r="N2430" s="826" t="str">
        <f t="shared" si="171"/>
        <v/>
      </c>
      <c r="O2430" s="458"/>
      <c r="P2430" s="534"/>
      <c r="Q2430" s="479"/>
      <c r="R2430" s="584"/>
      <c r="S2430" s="585" t="str">
        <f t="shared" si="176"/>
        <v/>
      </c>
      <c r="T2430" s="586"/>
      <c r="U2430" s="587" t="str">
        <f t="shared" si="174"/>
        <v/>
      </c>
      <c r="V2430" s="648"/>
      <c r="W2430" s="746"/>
    </row>
    <row r="2431" spans="2:23" ht="13.5" customHeight="1" x14ac:dyDescent="0.25">
      <c r="B2431" s="401"/>
      <c r="D2431" s="416">
        <f t="shared" si="175"/>
        <v>2422</v>
      </c>
      <c r="E2431" s="534"/>
      <c r="F2431" s="534"/>
      <c r="G2431" s="534"/>
      <c r="H2431" s="479"/>
      <c r="I2431" s="479"/>
      <c r="J2431" s="479"/>
      <c r="K2431" s="474"/>
      <c r="L2431" s="899"/>
      <c r="M2431" s="272"/>
      <c r="N2431" s="826" t="str">
        <f t="shared" si="171"/>
        <v/>
      </c>
      <c r="O2431" s="458"/>
      <c r="P2431" s="534"/>
      <c r="Q2431" s="479"/>
      <c r="R2431" s="584"/>
      <c r="S2431" s="585" t="str">
        <f t="shared" si="176"/>
        <v/>
      </c>
      <c r="T2431" s="586"/>
      <c r="U2431" s="587" t="str">
        <f t="shared" si="174"/>
        <v/>
      </c>
      <c r="V2431" s="648"/>
      <c r="W2431" s="746"/>
    </row>
    <row r="2432" spans="2:23" ht="13.5" customHeight="1" x14ac:dyDescent="0.25">
      <c r="B2432" s="401"/>
      <c r="D2432" s="416">
        <f t="shared" si="175"/>
        <v>2423</v>
      </c>
      <c r="E2432" s="534"/>
      <c r="F2432" s="534"/>
      <c r="G2432" s="534"/>
      <c r="H2432" s="479"/>
      <c r="I2432" s="479"/>
      <c r="J2432" s="479"/>
      <c r="K2432" s="474"/>
      <c r="L2432" s="899"/>
      <c r="M2432" s="272"/>
      <c r="N2432" s="826" t="str">
        <f t="shared" si="171"/>
        <v/>
      </c>
      <c r="O2432" s="458"/>
      <c r="P2432" s="534"/>
      <c r="Q2432" s="479"/>
      <c r="R2432" s="584"/>
      <c r="S2432" s="585" t="str">
        <f t="shared" si="176"/>
        <v/>
      </c>
      <c r="T2432" s="586"/>
      <c r="U2432" s="587" t="str">
        <f t="shared" si="174"/>
        <v/>
      </c>
      <c r="V2432" s="648"/>
      <c r="W2432" s="746"/>
    </row>
    <row r="2433" spans="2:38" ht="13.5" customHeight="1" x14ac:dyDescent="0.25">
      <c r="B2433" s="401"/>
      <c r="D2433" s="416">
        <f t="shared" si="175"/>
        <v>2424</v>
      </c>
      <c r="E2433" s="534"/>
      <c r="F2433" s="534"/>
      <c r="G2433" s="534"/>
      <c r="H2433" s="479"/>
      <c r="I2433" s="479"/>
      <c r="J2433" s="479"/>
      <c r="K2433" s="474"/>
      <c r="L2433" s="899"/>
      <c r="M2433" s="272"/>
      <c r="N2433" s="826" t="str">
        <f t="shared" si="171"/>
        <v/>
      </c>
      <c r="O2433" s="458"/>
      <c r="P2433" s="534"/>
      <c r="Q2433" s="479"/>
      <c r="R2433" s="584"/>
      <c r="S2433" s="585" t="str">
        <f t="shared" si="176"/>
        <v/>
      </c>
      <c r="T2433" s="586"/>
      <c r="U2433" s="587" t="str">
        <f t="shared" si="174"/>
        <v/>
      </c>
      <c r="V2433" s="648"/>
      <c r="W2433" s="746"/>
    </row>
    <row r="2434" spans="2:38" ht="13.5" customHeight="1" x14ac:dyDescent="0.25">
      <c r="B2434" s="401"/>
      <c r="D2434" s="416">
        <f t="shared" si="175"/>
        <v>2425</v>
      </c>
      <c r="E2434" s="534"/>
      <c r="F2434" s="534"/>
      <c r="G2434" s="534"/>
      <c r="H2434" s="479"/>
      <c r="I2434" s="479"/>
      <c r="J2434" s="479"/>
      <c r="K2434" s="474"/>
      <c r="L2434" s="899"/>
      <c r="M2434" s="272"/>
      <c r="N2434" s="826" t="str">
        <f t="shared" si="171"/>
        <v/>
      </c>
      <c r="O2434" s="458"/>
      <c r="P2434" s="534"/>
      <c r="Q2434" s="479"/>
      <c r="R2434" s="584"/>
      <c r="S2434" s="585" t="str">
        <f t="shared" si="176"/>
        <v/>
      </c>
      <c r="T2434" s="586"/>
      <c r="U2434" s="587" t="str">
        <f t="shared" si="174"/>
        <v/>
      </c>
      <c r="V2434" s="648"/>
      <c r="W2434" s="746"/>
    </row>
    <row r="2435" spans="2:38" ht="13.5" customHeight="1" x14ac:dyDescent="0.25">
      <c r="B2435" s="401"/>
      <c r="D2435" s="416">
        <f t="shared" si="175"/>
        <v>2426</v>
      </c>
      <c r="E2435" s="534"/>
      <c r="F2435" s="534"/>
      <c r="G2435" s="534"/>
      <c r="H2435" s="479"/>
      <c r="I2435" s="479"/>
      <c r="J2435" s="479"/>
      <c r="K2435" s="474"/>
      <c r="L2435" s="899"/>
      <c r="M2435" s="272"/>
      <c r="N2435" s="826" t="str">
        <f t="shared" si="171"/>
        <v/>
      </c>
      <c r="O2435" s="458"/>
      <c r="P2435" s="534"/>
      <c r="Q2435" s="479"/>
      <c r="R2435" s="584"/>
      <c r="S2435" s="585" t="str">
        <f t="shared" si="176"/>
        <v/>
      </c>
      <c r="T2435" s="586"/>
      <c r="U2435" s="587" t="str">
        <f t="shared" si="174"/>
        <v/>
      </c>
      <c r="V2435" s="648"/>
      <c r="W2435" s="746"/>
    </row>
    <row r="2436" spans="2:38" ht="13.5" customHeight="1" x14ac:dyDescent="0.25">
      <c r="B2436" s="401"/>
      <c r="D2436" s="416">
        <f t="shared" si="175"/>
        <v>2427</v>
      </c>
      <c r="E2436" s="534"/>
      <c r="F2436" s="534"/>
      <c r="G2436" s="534"/>
      <c r="H2436" s="479"/>
      <c r="I2436" s="479"/>
      <c r="J2436" s="479"/>
      <c r="K2436" s="474"/>
      <c r="L2436" s="899"/>
      <c r="M2436" s="272"/>
      <c r="N2436" s="826" t="str">
        <f t="shared" si="171"/>
        <v/>
      </c>
      <c r="O2436" s="458"/>
      <c r="P2436" s="534"/>
      <c r="Q2436" s="479"/>
      <c r="R2436" s="584"/>
      <c r="S2436" s="585" t="str">
        <f t="shared" si="176"/>
        <v/>
      </c>
      <c r="T2436" s="586"/>
      <c r="U2436" s="587" t="str">
        <f t="shared" si="174"/>
        <v/>
      </c>
      <c r="V2436" s="648"/>
      <c r="W2436" s="746"/>
    </row>
    <row r="2437" spans="2:38" ht="13.5" customHeight="1" x14ac:dyDescent="0.25">
      <c r="B2437" s="401"/>
      <c r="D2437" s="416">
        <f t="shared" si="175"/>
        <v>2428</v>
      </c>
      <c r="E2437" s="534"/>
      <c r="F2437" s="534"/>
      <c r="G2437" s="534"/>
      <c r="H2437" s="479"/>
      <c r="I2437" s="479"/>
      <c r="J2437" s="479"/>
      <c r="K2437" s="474"/>
      <c r="L2437" s="899"/>
      <c r="M2437" s="272"/>
      <c r="N2437" s="826" t="str">
        <f t="shared" si="171"/>
        <v/>
      </c>
      <c r="O2437" s="458"/>
      <c r="P2437" s="534"/>
      <c r="Q2437" s="479"/>
      <c r="R2437" s="584"/>
      <c r="S2437" s="585" t="str">
        <f t="shared" si="176"/>
        <v/>
      </c>
      <c r="T2437" s="586"/>
      <c r="U2437" s="587" t="str">
        <f t="shared" si="174"/>
        <v/>
      </c>
      <c r="V2437" s="648"/>
      <c r="W2437" s="746"/>
    </row>
    <row r="2438" spans="2:38" ht="13.5" customHeight="1" x14ac:dyDescent="0.25">
      <c r="B2438" s="401"/>
      <c r="D2438" s="416">
        <f t="shared" si="175"/>
        <v>2429</v>
      </c>
      <c r="E2438" s="534"/>
      <c r="F2438" s="534"/>
      <c r="G2438" s="534"/>
      <c r="H2438" s="479"/>
      <c r="I2438" s="479"/>
      <c r="J2438" s="479"/>
      <c r="K2438" s="474"/>
      <c r="L2438" s="899"/>
      <c r="M2438" s="272"/>
      <c r="N2438" s="826" t="str">
        <f t="shared" si="171"/>
        <v/>
      </c>
      <c r="O2438" s="458"/>
      <c r="P2438" s="534"/>
      <c r="Q2438" s="479"/>
      <c r="R2438" s="584"/>
      <c r="S2438" s="585" t="str">
        <f t="shared" si="176"/>
        <v/>
      </c>
      <c r="T2438" s="586"/>
      <c r="U2438" s="587" t="str">
        <f t="shared" si="174"/>
        <v/>
      </c>
      <c r="V2438" s="648"/>
      <c r="W2438" s="746"/>
    </row>
    <row r="2439" spans="2:38" ht="13.5" customHeight="1" x14ac:dyDescent="0.25">
      <c r="B2439" s="401"/>
      <c r="D2439" s="416">
        <f t="shared" si="175"/>
        <v>2430</v>
      </c>
      <c r="E2439" s="534"/>
      <c r="F2439" s="534"/>
      <c r="G2439" s="534"/>
      <c r="H2439" s="479"/>
      <c r="I2439" s="479"/>
      <c r="J2439" s="479"/>
      <c r="K2439" s="474"/>
      <c r="L2439" s="899"/>
      <c r="M2439" s="272"/>
      <c r="N2439" s="826" t="str">
        <f t="shared" si="171"/>
        <v/>
      </c>
      <c r="O2439" s="458"/>
      <c r="P2439" s="534"/>
      <c r="Q2439" s="479"/>
      <c r="R2439" s="584"/>
      <c r="S2439" s="585" t="str">
        <f t="shared" si="176"/>
        <v/>
      </c>
      <c r="T2439" s="586"/>
      <c r="U2439" s="587" t="str">
        <f t="shared" si="174"/>
        <v/>
      </c>
      <c r="V2439" s="648"/>
      <c r="W2439" s="746"/>
    </row>
    <row r="2440" spans="2:38" ht="13.5" customHeight="1" x14ac:dyDescent="0.25">
      <c r="B2440" s="401"/>
      <c r="D2440" s="416">
        <f>D2439+1</f>
        <v>2431</v>
      </c>
      <c r="E2440" s="534"/>
      <c r="F2440" s="534"/>
      <c r="G2440" s="534"/>
      <c r="H2440" s="479"/>
      <c r="I2440" s="479"/>
      <c r="J2440" s="479"/>
      <c r="K2440" s="474"/>
      <c r="L2440" s="899"/>
      <c r="M2440" s="272"/>
      <c r="N2440" s="826" t="str">
        <f t="shared" si="171"/>
        <v/>
      </c>
      <c r="O2440" s="458"/>
      <c r="P2440" s="534"/>
      <c r="Q2440" s="479"/>
      <c r="R2440" s="584"/>
      <c r="S2440" s="585" t="str">
        <f t="shared" si="176"/>
        <v/>
      </c>
      <c r="T2440" s="586"/>
      <c r="U2440" s="587" t="str">
        <f t="shared" ref="U2440:U2469" si="177">IF(T2440="",S2440,T2440)</f>
        <v/>
      </c>
      <c r="V2440" s="648"/>
      <c r="W2440" s="746"/>
      <c r="AL2440" s="562"/>
    </row>
    <row r="2441" spans="2:38" ht="13.5" customHeight="1" x14ac:dyDescent="0.25">
      <c r="B2441" s="401"/>
      <c r="D2441" s="416">
        <f t="shared" ref="D2441:D2470" si="178">D2440+1</f>
        <v>2432</v>
      </c>
      <c r="E2441" s="534"/>
      <c r="F2441" s="534"/>
      <c r="G2441" s="534"/>
      <c r="H2441" s="479"/>
      <c r="I2441" s="479"/>
      <c r="J2441" s="479"/>
      <c r="K2441" s="474"/>
      <c r="L2441" s="899"/>
      <c r="M2441" s="272"/>
      <c r="N2441" s="826" t="str">
        <f t="shared" si="171"/>
        <v/>
      </c>
      <c r="O2441" s="458"/>
      <c r="P2441" s="534"/>
      <c r="Q2441" s="479"/>
      <c r="R2441" s="584"/>
      <c r="S2441" s="585" t="str">
        <f t="shared" si="176"/>
        <v/>
      </c>
      <c r="T2441" s="586"/>
      <c r="U2441" s="587" t="str">
        <f t="shared" si="177"/>
        <v/>
      </c>
      <c r="V2441" s="648"/>
      <c r="W2441" s="746"/>
    </row>
    <row r="2442" spans="2:38" ht="13.5" customHeight="1" x14ac:dyDescent="0.25">
      <c r="B2442" s="401"/>
      <c r="D2442" s="416">
        <f t="shared" si="178"/>
        <v>2433</v>
      </c>
      <c r="E2442" s="534"/>
      <c r="F2442" s="534"/>
      <c r="G2442" s="534"/>
      <c r="H2442" s="479"/>
      <c r="I2442" s="479"/>
      <c r="J2442" s="479"/>
      <c r="K2442" s="474"/>
      <c r="L2442" s="899"/>
      <c r="M2442" s="272"/>
      <c r="N2442" s="826" t="str">
        <f t="shared" si="171"/>
        <v/>
      </c>
      <c r="O2442" s="458"/>
      <c r="P2442" s="534"/>
      <c r="Q2442" s="479"/>
      <c r="R2442" s="584"/>
      <c r="S2442" s="585" t="str">
        <f t="shared" si="176"/>
        <v/>
      </c>
      <c r="T2442" s="586"/>
      <c r="U2442" s="587" t="str">
        <f t="shared" si="177"/>
        <v/>
      </c>
      <c r="V2442" s="648"/>
      <c r="W2442" s="746"/>
    </row>
    <row r="2443" spans="2:38" ht="13.5" customHeight="1" x14ac:dyDescent="0.25">
      <c r="B2443" s="401"/>
      <c r="D2443" s="416">
        <f t="shared" si="178"/>
        <v>2434</v>
      </c>
      <c r="E2443" s="534"/>
      <c r="F2443" s="534"/>
      <c r="G2443" s="534"/>
      <c r="H2443" s="479"/>
      <c r="I2443" s="479"/>
      <c r="J2443" s="479"/>
      <c r="K2443" s="474"/>
      <c r="L2443" s="899"/>
      <c r="M2443" s="272"/>
      <c r="N2443" s="826" t="str">
        <f t="shared" ref="N2443:N2506" si="179">IF(M2443="","",IF(HLOOKUP(M2443,$AA$4:$AO$6,$Z$6+1,FALSE)&lt;0.8,0,HLOOKUP(M2443,$AA$4:$AO$6,$Z$6+1,FALSE)))</f>
        <v/>
      </c>
      <c r="O2443" s="458"/>
      <c r="P2443" s="534"/>
      <c r="Q2443" s="479"/>
      <c r="R2443" s="584"/>
      <c r="S2443" s="585" t="str">
        <f t="shared" si="176"/>
        <v/>
      </c>
      <c r="T2443" s="586"/>
      <c r="U2443" s="587" t="str">
        <f t="shared" si="177"/>
        <v/>
      </c>
      <c r="V2443" s="648"/>
      <c r="W2443" s="746"/>
    </row>
    <row r="2444" spans="2:38" ht="13.5" customHeight="1" x14ac:dyDescent="0.25">
      <c r="B2444" s="401"/>
      <c r="D2444" s="416">
        <f t="shared" si="178"/>
        <v>2435</v>
      </c>
      <c r="E2444" s="534"/>
      <c r="F2444" s="534"/>
      <c r="G2444" s="534"/>
      <c r="H2444" s="479"/>
      <c r="I2444" s="479"/>
      <c r="J2444" s="479"/>
      <c r="K2444" s="474"/>
      <c r="L2444" s="899"/>
      <c r="M2444" s="272"/>
      <c r="N2444" s="826" t="str">
        <f t="shared" si="179"/>
        <v/>
      </c>
      <c r="O2444" s="458"/>
      <c r="P2444" s="534"/>
      <c r="Q2444" s="479"/>
      <c r="R2444" s="584"/>
      <c r="S2444" s="585" t="str">
        <f t="shared" si="176"/>
        <v/>
      </c>
      <c r="T2444" s="586"/>
      <c r="U2444" s="587" t="str">
        <f t="shared" si="177"/>
        <v/>
      </c>
      <c r="V2444" s="648"/>
      <c r="W2444" s="746"/>
    </row>
    <row r="2445" spans="2:38" ht="13.5" customHeight="1" x14ac:dyDescent="0.25">
      <c r="B2445" s="401"/>
      <c r="D2445" s="416">
        <f t="shared" si="178"/>
        <v>2436</v>
      </c>
      <c r="E2445" s="534"/>
      <c r="F2445" s="534"/>
      <c r="G2445" s="534"/>
      <c r="H2445" s="479"/>
      <c r="I2445" s="479"/>
      <c r="J2445" s="479"/>
      <c r="K2445" s="474"/>
      <c r="L2445" s="899"/>
      <c r="M2445" s="272"/>
      <c r="N2445" s="826" t="str">
        <f t="shared" si="179"/>
        <v/>
      </c>
      <c r="O2445" s="458"/>
      <c r="P2445" s="534"/>
      <c r="Q2445" s="479"/>
      <c r="R2445" s="584"/>
      <c r="S2445" s="585" t="str">
        <f t="shared" si="176"/>
        <v/>
      </c>
      <c r="T2445" s="586"/>
      <c r="U2445" s="587" t="str">
        <f t="shared" si="177"/>
        <v/>
      </c>
      <c r="V2445" s="648"/>
      <c r="W2445" s="746"/>
    </row>
    <row r="2446" spans="2:38" ht="13.5" customHeight="1" x14ac:dyDescent="0.25">
      <c r="B2446" s="401"/>
      <c r="D2446" s="416">
        <f t="shared" si="178"/>
        <v>2437</v>
      </c>
      <c r="E2446" s="534"/>
      <c r="F2446" s="534"/>
      <c r="G2446" s="534"/>
      <c r="H2446" s="479"/>
      <c r="I2446" s="479"/>
      <c r="J2446" s="479"/>
      <c r="K2446" s="474"/>
      <c r="L2446" s="899"/>
      <c r="M2446" s="272"/>
      <c r="N2446" s="826" t="str">
        <f t="shared" si="179"/>
        <v/>
      </c>
      <c r="O2446" s="458"/>
      <c r="P2446" s="534"/>
      <c r="Q2446" s="479"/>
      <c r="R2446" s="584"/>
      <c r="S2446" s="585" t="str">
        <f t="shared" si="176"/>
        <v/>
      </c>
      <c r="T2446" s="586"/>
      <c r="U2446" s="587" t="str">
        <f t="shared" si="177"/>
        <v/>
      </c>
      <c r="V2446" s="648"/>
      <c r="W2446" s="746"/>
    </row>
    <row r="2447" spans="2:38" ht="13.5" customHeight="1" x14ac:dyDescent="0.25">
      <c r="B2447" s="401"/>
      <c r="D2447" s="416">
        <f t="shared" si="178"/>
        <v>2438</v>
      </c>
      <c r="E2447" s="534"/>
      <c r="F2447" s="534"/>
      <c r="G2447" s="534"/>
      <c r="H2447" s="479"/>
      <c r="I2447" s="479"/>
      <c r="J2447" s="479"/>
      <c r="K2447" s="474"/>
      <c r="L2447" s="899"/>
      <c r="M2447" s="272"/>
      <c r="N2447" s="826" t="str">
        <f t="shared" si="179"/>
        <v/>
      </c>
      <c r="O2447" s="458"/>
      <c r="P2447" s="534"/>
      <c r="Q2447" s="479"/>
      <c r="R2447" s="584"/>
      <c r="S2447" s="585" t="str">
        <f t="shared" si="176"/>
        <v/>
      </c>
      <c r="T2447" s="586"/>
      <c r="U2447" s="587" t="str">
        <f t="shared" si="177"/>
        <v/>
      </c>
      <c r="V2447" s="648"/>
      <c r="W2447" s="746"/>
    </row>
    <row r="2448" spans="2:38" ht="13.5" customHeight="1" x14ac:dyDescent="0.25">
      <c r="B2448" s="401"/>
      <c r="D2448" s="416">
        <f t="shared" si="178"/>
        <v>2439</v>
      </c>
      <c r="E2448" s="534"/>
      <c r="F2448" s="534"/>
      <c r="G2448" s="534"/>
      <c r="H2448" s="479"/>
      <c r="I2448" s="479"/>
      <c r="J2448" s="479"/>
      <c r="K2448" s="474"/>
      <c r="L2448" s="899"/>
      <c r="M2448" s="272"/>
      <c r="N2448" s="826" t="str">
        <f t="shared" si="179"/>
        <v/>
      </c>
      <c r="O2448" s="458"/>
      <c r="P2448" s="534"/>
      <c r="Q2448" s="479"/>
      <c r="R2448" s="584"/>
      <c r="S2448" s="585" t="str">
        <f t="shared" si="176"/>
        <v/>
      </c>
      <c r="T2448" s="586"/>
      <c r="U2448" s="587" t="str">
        <f t="shared" si="177"/>
        <v/>
      </c>
      <c r="V2448" s="648"/>
      <c r="W2448" s="746"/>
    </row>
    <row r="2449" spans="2:23" ht="13.5" customHeight="1" x14ac:dyDescent="0.25">
      <c r="B2449" s="401"/>
      <c r="D2449" s="416">
        <f t="shared" si="178"/>
        <v>2440</v>
      </c>
      <c r="E2449" s="534"/>
      <c r="F2449" s="534"/>
      <c r="G2449" s="534"/>
      <c r="H2449" s="479"/>
      <c r="I2449" s="479"/>
      <c r="J2449" s="479"/>
      <c r="K2449" s="474"/>
      <c r="L2449" s="899"/>
      <c r="M2449" s="272"/>
      <c r="N2449" s="826" t="str">
        <f t="shared" si="179"/>
        <v/>
      </c>
      <c r="O2449" s="458"/>
      <c r="P2449" s="534"/>
      <c r="Q2449" s="479"/>
      <c r="R2449" s="584"/>
      <c r="S2449" s="585" t="str">
        <f t="shared" si="176"/>
        <v/>
      </c>
      <c r="T2449" s="586"/>
      <c r="U2449" s="587" t="str">
        <f t="shared" si="177"/>
        <v/>
      </c>
      <c r="V2449" s="648"/>
      <c r="W2449" s="746"/>
    </row>
    <row r="2450" spans="2:23" ht="13.5" customHeight="1" x14ac:dyDescent="0.25">
      <c r="B2450" s="401"/>
      <c r="D2450" s="416">
        <f t="shared" si="178"/>
        <v>2441</v>
      </c>
      <c r="E2450" s="534"/>
      <c r="F2450" s="534"/>
      <c r="G2450" s="534"/>
      <c r="H2450" s="479"/>
      <c r="I2450" s="479"/>
      <c r="J2450" s="479"/>
      <c r="K2450" s="474"/>
      <c r="L2450" s="899"/>
      <c r="M2450" s="272"/>
      <c r="N2450" s="826" t="str">
        <f t="shared" si="179"/>
        <v/>
      </c>
      <c r="O2450" s="458"/>
      <c r="P2450" s="903"/>
      <c r="Q2450" s="479"/>
      <c r="R2450" s="584"/>
      <c r="S2450" s="585" t="str">
        <f t="shared" si="176"/>
        <v/>
      </c>
      <c r="T2450" s="586"/>
      <c r="U2450" s="587" t="str">
        <f t="shared" si="177"/>
        <v/>
      </c>
      <c r="V2450" s="648"/>
      <c r="W2450" s="746"/>
    </row>
    <row r="2451" spans="2:23" ht="13.5" customHeight="1" x14ac:dyDescent="0.25">
      <c r="B2451" s="401"/>
      <c r="D2451" s="416">
        <f t="shared" si="178"/>
        <v>2442</v>
      </c>
      <c r="E2451" s="534"/>
      <c r="F2451" s="534"/>
      <c r="G2451" s="534"/>
      <c r="H2451" s="479"/>
      <c r="I2451" s="479"/>
      <c r="J2451" s="479"/>
      <c r="K2451" s="474"/>
      <c r="L2451" s="899"/>
      <c r="M2451" s="272"/>
      <c r="N2451" s="826" t="str">
        <f t="shared" si="179"/>
        <v/>
      </c>
      <c r="O2451" s="458"/>
      <c r="P2451" s="534"/>
      <c r="Q2451" s="479"/>
      <c r="R2451" s="584"/>
      <c r="S2451" s="585" t="str">
        <f t="shared" si="176"/>
        <v/>
      </c>
      <c r="T2451" s="586"/>
      <c r="U2451" s="587" t="str">
        <f t="shared" si="177"/>
        <v/>
      </c>
      <c r="V2451" s="648"/>
      <c r="W2451" s="746"/>
    </row>
    <row r="2452" spans="2:23" ht="13.5" customHeight="1" x14ac:dyDescent="0.25">
      <c r="B2452" s="401"/>
      <c r="D2452" s="416">
        <f t="shared" si="178"/>
        <v>2443</v>
      </c>
      <c r="E2452" s="534"/>
      <c r="F2452" s="534"/>
      <c r="G2452" s="534"/>
      <c r="H2452" s="479"/>
      <c r="I2452" s="479"/>
      <c r="J2452" s="479"/>
      <c r="K2452" s="474"/>
      <c r="L2452" s="899"/>
      <c r="M2452" s="272"/>
      <c r="N2452" s="826" t="str">
        <f t="shared" si="179"/>
        <v/>
      </c>
      <c r="O2452" s="458"/>
      <c r="P2452" s="534"/>
      <c r="Q2452" s="479"/>
      <c r="R2452" s="584"/>
      <c r="S2452" s="585" t="str">
        <f t="shared" si="176"/>
        <v/>
      </c>
      <c r="T2452" s="586"/>
      <c r="U2452" s="587" t="str">
        <f t="shared" si="177"/>
        <v/>
      </c>
      <c r="V2452" s="648"/>
      <c r="W2452" s="746"/>
    </row>
    <row r="2453" spans="2:23" ht="13.5" customHeight="1" x14ac:dyDescent="0.25">
      <c r="B2453" s="401"/>
      <c r="D2453" s="416">
        <f t="shared" si="178"/>
        <v>2444</v>
      </c>
      <c r="E2453" s="534"/>
      <c r="F2453" s="534"/>
      <c r="G2453" s="534"/>
      <c r="H2453" s="479"/>
      <c r="I2453" s="479"/>
      <c r="J2453" s="479"/>
      <c r="K2453" s="474"/>
      <c r="L2453" s="899"/>
      <c r="M2453" s="272"/>
      <c r="N2453" s="826" t="str">
        <f t="shared" si="179"/>
        <v/>
      </c>
      <c r="O2453" s="458"/>
      <c r="P2453" s="534"/>
      <c r="Q2453" s="479"/>
      <c r="R2453" s="584"/>
      <c r="S2453" s="585" t="str">
        <f t="shared" si="176"/>
        <v/>
      </c>
      <c r="T2453" s="586"/>
      <c r="U2453" s="587" t="str">
        <f t="shared" si="177"/>
        <v/>
      </c>
      <c r="V2453" s="648"/>
      <c r="W2453" s="746"/>
    </row>
    <row r="2454" spans="2:23" ht="13.5" customHeight="1" x14ac:dyDescent="0.25">
      <c r="B2454" s="401"/>
      <c r="D2454" s="416">
        <f t="shared" si="178"/>
        <v>2445</v>
      </c>
      <c r="E2454" s="534"/>
      <c r="F2454" s="534"/>
      <c r="G2454" s="534"/>
      <c r="H2454" s="479"/>
      <c r="I2454" s="479"/>
      <c r="J2454" s="479"/>
      <c r="K2454" s="474"/>
      <c r="L2454" s="899"/>
      <c r="M2454" s="272"/>
      <c r="N2454" s="826" t="str">
        <f t="shared" si="179"/>
        <v/>
      </c>
      <c r="O2454" s="458"/>
      <c r="P2454" s="534"/>
      <c r="Q2454" s="479"/>
      <c r="R2454" s="584"/>
      <c r="S2454" s="585" t="str">
        <f t="shared" si="176"/>
        <v/>
      </c>
      <c r="T2454" s="586"/>
      <c r="U2454" s="587" t="str">
        <f t="shared" si="177"/>
        <v/>
      </c>
      <c r="V2454" s="648"/>
      <c r="W2454" s="746"/>
    </row>
    <row r="2455" spans="2:23" ht="13.5" customHeight="1" x14ac:dyDescent="0.25">
      <c r="B2455" s="401"/>
      <c r="D2455" s="416">
        <f t="shared" si="178"/>
        <v>2446</v>
      </c>
      <c r="E2455" s="534"/>
      <c r="F2455" s="534"/>
      <c r="G2455" s="534"/>
      <c r="H2455" s="479"/>
      <c r="I2455" s="479"/>
      <c r="J2455" s="479"/>
      <c r="K2455" s="474"/>
      <c r="L2455" s="899"/>
      <c r="M2455" s="272"/>
      <c r="N2455" s="826" t="str">
        <f t="shared" si="179"/>
        <v/>
      </c>
      <c r="O2455" s="458"/>
      <c r="P2455" s="534"/>
      <c r="Q2455" s="479"/>
      <c r="R2455" s="584"/>
      <c r="S2455" s="585" t="str">
        <f t="shared" si="176"/>
        <v/>
      </c>
      <c r="T2455" s="586"/>
      <c r="U2455" s="587" t="str">
        <f t="shared" si="177"/>
        <v/>
      </c>
      <c r="V2455" s="648"/>
      <c r="W2455" s="746"/>
    </row>
    <row r="2456" spans="2:23" ht="13.5" customHeight="1" x14ac:dyDescent="0.25">
      <c r="B2456" s="401"/>
      <c r="D2456" s="416">
        <f t="shared" si="178"/>
        <v>2447</v>
      </c>
      <c r="E2456" s="534"/>
      <c r="F2456" s="534"/>
      <c r="G2456" s="534"/>
      <c r="H2456" s="479"/>
      <c r="I2456" s="479"/>
      <c r="J2456" s="479"/>
      <c r="K2456" s="474"/>
      <c r="L2456" s="899"/>
      <c r="M2456" s="272"/>
      <c r="N2456" s="826" t="str">
        <f t="shared" si="179"/>
        <v/>
      </c>
      <c r="O2456" s="458"/>
      <c r="P2456" s="534"/>
      <c r="Q2456" s="479"/>
      <c r="R2456" s="584"/>
      <c r="S2456" s="585" t="str">
        <f t="shared" si="176"/>
        <v/>
      </c>
      <c r="T2456" s="586"/>
      <c r="U2456" s="587" t="str">
        <f t="shared" si="177"/>
        <v/>
      </c>
      <c r="V2456" s="648"/>
      <c r="W2456" s="746"/>
    </row>
    <row r="2457" spans="2:23" ht="13.5" customHeight="1" x14ac:dyDescent="0.25">
      <c r="B2457" s="401"/>
      <c r="D2457" s="416">
        <f t="shared" si="178"/>
        <v>2448</v>
      </c>
      <c r="E2457" s="534"/>
      <c r="F2457" s="534"/>
      <c r="G2457" s="534"/>
      <c r="H2457" s="479"/>
      <c r="I2457" s="479"/>
      <c r="J2457" s="479"/>
      <c r="K2457" s="474"/>
      <c r="L2457" s="899"/>
      <c r="M2457" s="272"/>
      <c r="N2457" s="826" t="str">
        <f t="shared" si="179"/>
        <v/>
      </c>
      <c r="O2457" s="458"/>
      <c r="P2457" s="534"/>
      <c r="Q2457" s="479"/>
      <c r="R2457" s="584"/>
      <c r="S2457" s="585" t="str">
        <f t="shared" si="176"/>
        <v/>
      </c>
      <c r="T2457" s="586"/>
      <c r="U2457" s="587" t="str">
        <f t="shared" si="177"/>
        <v/>
      </c>
      <c r="V2457" s="648"/>
      <c r="W2457" s="746"/>
    </row>
    <row r="2458" spans="2:23" ht="13.5" customHeight="1" x14ac:dyDescent="0.25">
      <c r="B2458" s="401"/>
      <c r="D2458" s="416">
        <f t="shared" si="178"/>
        <v>2449</v>
      </c>
      <c r="E2458" s="534"/>
      <c r="F2458" s="534"/>
      <c r="G2458" s="534"/>
      <c r="H2458" s="479"/>
      <c r="I2458" s="479"/>
      <c r="J2458" s="479"/>
      <c r="K2458" s="474"/>
      <c r="L2458" s="899"/>
      <c r="M2458" s="272"/>
      <c r="N2458" s="826" t="str">
        <f t="shared" si="179"/>
        <v/>
      </c>
      <c r="O2458" s="458"/>
      <c r="P2458" s="534"/>
      <c r="Q2458" s="479"/>
      <c r="R2458" s="584"/>
      <c r="S2458" s="585" t="str">
        <f t="shared" si="176"/>
        <v/>
      </c>
      <c r="T2458" s="586"/>
      <c r="U2458" s="587" t="str">
        <f t="shared" si="177"/>
        <v/>
      </c>
      <c r="V2458" s="648"/>
      <c r="W2458" s="746"/>
    </row>
    <row r="2459" spans="2:23" ht="13.5" customHeight="1" x14ac:dyDescent="0.25">
      <c r="B2459" s="401"/>
      <c r="D2459" s="416">
        <f t="shared" si="178"/>
        <v>2450</v>
      </c>
      <c r="E2459" s="534"/>
      <c r="F2459" s="534"/>
      <c r="G2459" s="534"/>
      <c r="H2459" s="479"/>
      <c r="I2459" s="479"/>
      <c r="J2459" s="479"/>
      <c r="K2459" s="474"/>
      <c r="L2459" s="899"/>
      <c r="M2459" s="272"/>
      <c r="N2459" s="826" t="str">
        <f t="shared" si="179"/>
        <v/>
      </c>
      <c r="O2459" s="458"/>
      <c r="P2459" s="534"/>
      <c r="Q2459" s="479"/>
      <c r="R2459" s="584"/>
      <c r="S2459" s="585" t="str">
        <f t="shared" si="176"/>
        <v/>
      </c>
      <c r="T2459" s="586"/>
      <c r="U2459" s="587" t="str">
        <f t="shared" si="177"/>
        <v/>
      </c>
      <c r="V2459" s="648"/>
      <c r="W2459" s="746"/>
    </row>
    <row r="2460" spans="2:23" ht="13.5" customHeight="1" x14ac:dyDescent="0.25">
      <c r="B2460" s="401"/>
      <c r="D2460" s="416">
        <f t="shared" si="178"/>
        <v>2451</v>
      </c>
      <c r="E2460" s="534"/>
      <c r="F2460" s="534"/>
      <c r="G2460" s="534"/>
      <c r="H2460" s="479"/>
      <c r="I2460" s="479"/>
      <c r="J2460" s="479"/>
      <c r="K2460" s="474"/>
      <c r="L2460" s="899"/>
      <c r="M2460" s="272"/>
      <c r="N2460" s="826" t="str">
        <f t="shared" si="179"/>
        <v/>
      </c>
      <c r="O2460" s="458"/>
      <c r="P2460" s="534"/>
      <c r="Q2460" s="479"/>
      <c r="R2460" s="584"/>
      <c r="S2460" s="585" t="str">
        <f t="shared" si="176"/>
        <v/>
      </c>
      <c r="T2460" s="586"/>
      <c r="U2460" s="587" t="str">
        <f t="shared" si="177"/>
        <v/>
      </c>
      <c r="V2460" s="648"/>
      <c r="W2460" s="746"/>
    </row>
    <row r="2461" spans="2:23" ht="13.5" customHeight="1" x14ac:dyDescent="0.25">
      <c r="B2461" s="401"/>
      <c r="D2461" s="416">
        <f t="shared" si="178"/>
        <v>2452</v>
      </c>
      <c r="E2461" s="534"/>
      <c r="F2461" s="534"/>
      <c r="G2461" s="534"/>
      <c r="H2461" s="479"/>
      <c r="I2461" s="479"/>
      <c r="J2461" s="479"/>
      <c r="K2461" s="474"/>
      <c r="L2461" s="899"/>
      <c r="M2461" s="272"/>
      <c r="N2461" s="826" t="str">
        <f t="shared" si="179"/>
        <v/>
      </c>
      <c r="O2461" s="458"/>
      <c r="P2461" s="534"/>
      <c r="Q2461" s="479"/>
      <c r="R2461" s="584"/>
      <c r="S2461" s="585" t="str">
        <f t="shared" si="176"/>
        <v/>
      </c>
      <c r="T2461" s="586"/>
      <c r="U2461" s="587" t="str">
        <f t="shared" si="177"/>
        <v/>
      </c>
      <c r="V2461" s="648"/>
      <c r="W2461" s="746"/>
    </row>
    <row r="2462" spans="2:23" ht="13.5" customHeight="1" x14ac:dyDescent="0.25">
      <c r="B2462" s="401"/>
      <c r="D2462" s="416">
        <f t="shared" si="178"/>
        <v>2453</v>
      </c>
      <c r="E2462" s="534"/>
      <c r="F2462" s="534"/>
      <c r="G2462" s="534"/>
      <c r="H2462" s="479"/>
      <c r="I2462" s="479"/>
      <c r="J2462" s="479"/>
      <c r="K2462" s="474"/>
      <c r="L2462" s="899"/>
      <c r="M2462" s="272"/>
      <c r="N2462" s="826" t="str">
        <f t="shared" si="179"/>
        <v/>
      </c>
      <c r="O2462" s="458"/>
      <c r="P2462" s="534"/>
      <c r="Q2462" s="479"/>
      <c r="R2462" s="584"/>
      <c r="S2462" s="585" t="str">
        <f t="shared" si="176"/>
        <v/>
      </c>
      <c r="T2462" s="586"/>
      <c r="U2462" s="587" t="str">
        <f t="shared" si="177"/>
        <v/>
      </c>
      <c r="V2462" s="648"/>
      <c r="W2462" s="746"/>
    </row>
    <row r="2463" spans="2:23" ht="13.5" customHeight="1" x14ac:dyDescent="0.25">
      <c r="B2463" s="401"/>
      <c r="D2463" s="416">
        <f t="shared" si="178"/>
        <v>2454</v>
      </c>
      <c r="E2463" s="534"/>
      <c r="F2463" s="534"/>
      <c r="G2463" s="534"/>
      <c r="H2463" s="479"/>
      <c r="I2463" s="479"/>
      <c r="J2463" s="479"/>
      <c r="K2463" s="474"/>
      <c r="L2463" s="899"/>
      <c r="M2463" s="272"/>
      <c r="N2463" s="826" t="str">
        <f t="shared" si="179"/>
        <v/>
      </c>
      <c r="O2463" s="458"/>
      <c r="P2463" s="534"/>
      <c r="Q2463" s="479"/>
      <c r="R2463" s="584"/>
      <c r="S2463" s="585" t="str">
        <f t="shared" si="176"/>
        <v/>
      </c>
      <c r="T2463" s="586"/>
      <c r="U2463" s="587" t="str">
        <f t="shared" si="177"/>
        <v/>
      </c>
      <c r="V2463" s="648"/>
      <c r="W2463" s="746"/>
    </row>
    <row r="2464" spans="2:23" ht="13.5" customHeight="1" x14ac:dyDescent="0.25">
      <c r="B2464" s="401"/>
      <c r="D2464" s="416">
        <f t="shared" si="178"/>
        <v>2455</v>
      </c>
      <c r="E2464" s="534"/>
      <c r="F2464" s="534"/>
      <c r="G2464" s="534"/>
      <c r="H2464" s="479"/>
      <c r="I2464" s="479"/>
      <c r="J2464" s="479"/>
      <c r="K2464" s="474"/>
      <c r="L2464" s="899"/>
      <c r="M2464" s="272"/>
      <c r="N2464" s="826" t="str">
        <f t="shared" si="179"/>
        <v/>
      </c>
      <c r="O2464" s="458"/>
      <c r="P2464" s="534"/>
      <c r="Q2464" s="479"/>
      <c r="R2464" s="584"/>
      <c r="S2464" s="585" t="str">
        <f t="shared" si="176"/>
        <v/>
      </c>
      <c r="T2464" s="586"/>
      <c r="U2464" s="587" t="str">
        <f t="shared" si="177"/>
        <v/>
      </c>
      <c r="V2464" s="648"/>
      <c r="W2464" s="746"/>
    </row>
    <row r="2465" spans="2:38" ht="13.5" customHeight="1" x14ac:dyDescent="0.25">
      <c r="B2465" s="401"/>
      <c r="D2465" s="416">
        <f t="shared" si="178"/>
        <v>2456</v>
      </c>
      <c r="E2465" s="534"/>
      <c r="F2465" s="534"/>
      <c r="G2465" s="534"/>
      <c r="H2465" s="479"/>
      <c r="I2465" s="479"/>
      <c r="J2465" s="479"/>
      <c r="K2465" s="474"/>
      <c r="L2465" s="899"/>
      <c r="M2465" s="272"/>
      <c r="N2465" s="826" t="str">
        <f t="shared" si="179"/>
        <v/>
      </c>
      <c r="O2465" s="458"/>
      <c r="P2465" s="534"/>
      <c r="Q2465" s="479"/>
      <c r="R2465" s="584"/>
      <c r="S2465" s="585" t="str">
        <f t="shared" si="176"/>
        <v/>
      </c>
      <c r="T2465" s="586"/>
      <c r="U2465" s="587" t="str">
        <f t="shared" si="177"/>
        <v/>
      </c>
      <c r="V2465" s="648"/>
      <c r="W2465" s="746"/>
    </row>
    <row r="2466" spans="2:38" ht="13.5" customHeight="1" x14ac:dyDescent="0.25">
      <c r="B2466" s="401"/>
      <c r="D2466" s="416">
        <f t="shared" si="178"/>
        <v>2457</v>
      </c>
      <c r="E2466" s="534"/>
      <c r="F2466" s="534"/>
      <c r="G2466" s="534"/>
      <c r="H2466" s="479"/>
      <c r="I2466" s="479"/>
      <c r="J2466" s="479"/>
      <c r="K2466" s="474"/>
      <c r="L2466" s="899"/>
      <c r="M2466" s="272"/>
      <c r="N2466" s="826" t="str">
        <f t="shared" si="179"/>
        <v/>
      </c>
      <c r="O2466" s="458"/>
      <c r="P2466" s="534"/>
      <c r="Q2466" s="479"/>
      <c r="R2466" s="584"/>
      <c r="S2466" s="585" t="str">
        <f t="shared" si="176"/>
        <v/>
      </c>
      <c r="T2466" s="586"/>
      <c r="U2466" s="587" t="str">
        <f t="shared" si="177"/>
        <v/>
      </c>
      <c r="V2466" s="648"/>
      <c r="W2466" s="746"/>
    </row>
    <row r="2467" spans="2:38" ht="13.5" customHeight="1" x14ac:dyDescent="0.25">
      <c r="B2467" s="401"/>
      <c r="D2467" s="416">
        <f t="shared" si="178"/>
        <v>2458</v>
      </c>
      <c r="E2467" s="534"/>
      <c r="F2467" s="534"/>
      <c r="G2467" s="534"/>
      <c r="H2467" s="479"/>
      <c r="I2467" s="479"/>
      <c r="J2467" s="479"/>
      <c r="K2467" s="474"/>
      <c r="L2467" s="899"/>
      <c r="M2467" s="272"/>
      <c r="N2467" s="826" t="str">
        <f t="shared" si="179"/>
        <v/>
      </c>
      <c r="O2467" s="458"/>
      <c r="P2467" s="534"/>
      <c r="Q2467" s="479"/>
      <c r="R2467" s="584"/>
      <c r="S2467" s="585" t="str">
        <f t="shared" si="176"/>
        <v/>
      </c>
      <c r="T2467" s="586"/>
      <c r="U2467" s="587" t="str">
        <f t="shared" si="177"/>
        <v/>
      </c>
      <c r="V2467" s="648"/>
      <c r="W2467" s="746"/>
    </row>
    <row r="2468" spans="2:38" ht="13.5" customHeight="1" x14ac:dyDescent="0.25">
      <c r="B2468" s="401"/>
      <c r="D2468" s="416">
        <f t="shared" si="178"/>
        <v>2459</v>
      </c>
      <c r="E2468" s="534"/>
      <c r="F2468" s="534"/>
      <c r="G2468" s="534"/>
      <c r="H2468" s="479"/>
      <c r="I2468" s="479"/>
      <c r="J2468" s="479"/>
      <c r="K2468" s="474"/>
      <c r="L2468" s="899"/>
      <c r="M2468" s="272"/>
      <c r="N2468" s="826" t="str">
        <f t="shared" si="179"/>
        <v/>
      </c>
      <c r="O2468" s="458"/>
      <c r="P2468" s="534"/>
      <c r="Q2468" s="479"/>
      <c r="R2468" s="584"/>
      <c r="S2468" s="585" t="str">
        <f t="shared" si="176"/>
        <v/>
      </c>
      <c r="T2468" s="586"/>
      <c r="U2468" s="587" t="str">
        <f t="shared" si="177"/>
        <v/>
      </c>
      <c r="V2468" s="648"/>
      <c r="W2468" s="746"/>
    </row>
    <row r="2469" spans="2:38" ht="13.5" customHeight="1" x14ac:dyDescent="0.25">
      <c r="B2469" s="401"/>
      <c r="D2469" s="416">
        <f t="shared" si="178"/>
        <v>2460</v>
      </c>
      <c r="E2469" s="534"/>
      <c r="F2469" s="534"/>
      <c r="G2469" s="534"/>
      <c r="H2469" s="479"/>
      <c r="I2469" s="479"/>
      <c r="J2469" s="479"/>
      <c r="K2469" s="474"/>
      <c r="L2469" s="899"/>
      <c r="M2469" s="272"/>
      <c r="N2469" s="826" t="str">
        <f t="shared" si="179"/>
        <v/>
      </c>
      <c r="O2469" s="458"/>
      <c r="P2469" s="534"/>
      <c r="Q2469" s="479"/>
      <c r="R2469" s="584"/>
      <c r="S2469" s="585" t="str">
        <f t="shared" si="176"/>
        <v/>
      </c>
      <c r="T2469" s="586"/>
      <c r="U2469" s="587" t="str">
        <f t="shared" si="177"/>
        <v/>
      </c>
      <c r="V2469" s="648"/>
      <c r="W2469" s="746"/>
    </row>
    <row r="2470" spans="2:38" ht="13.5" customHeight="1" x14ac:dyDescent="0.25">
      <c r="B2470" s="401"/>
      <c r="D2470" s="416">
        <f t="shared" si="178"/>
        <v>2461</v>
      </c>
      <c r="E2470" s="534"/>
      <c r="F2470" s="534"/>
      <c r="G2470" s="534"/>
      <c r="H2470" s="479"/>
      <c r="I2470" s="479"/>
      <c r="J2470" s="479"/>
      <c r="K2470" s="474"/>
      <c r="L2470" s="899"/>
      <c r="M2470" s="272"/>
      <c r="N2470" s="826" t="str">
        <f t="shared" si="179"/>
        <v/>
      </c>
      <c r="O2470" s="458"/>
      <c r="P2470" s="534"/>
      <c r="Q2470" s="479"/>
      <c r="R2470" s="584"/>
      <c r="S2470" s="585" t="str">
        <f t="shared" si="176"/>
        <v/>
      </c>
      <c r="T2470" s="586"/>
      <c r="U2470" s="587" t="str">
        <f t="shared" ref="U2470:U2533" si="180">IF(T2470="",S2470,T2470)</f>
        <v/>
      </c>
      <c r="V2470" s="648"/>
      <c r="W2470" s="746"/>
      <c r="AL2470" s="562"/>
    </row>
    <row r="2471" spans="2:38" ht="13.5" customHeight="1" x14ac:dyDescent="0.25">
      <c r="B2471" s="401"/>
      <c r="D2471" s="416">
        <f t="shared" ref="D2471:D2534" si="181">D2470+1</f>
        <v>2462</v>
      </c>
      <c r="E2471" s="534"/>
      <c r="F2471" s="534"/>
      <c r="G2471" s="534"/>
      <c r="H2471" s="479"/>
      <c r="I2471" s="479"/>
      <c r="J2471" s="479"/>
      <c r="K2471" s="474"/>
      <c r="L2471" s="899"/>
      <c r="M2471" s="272"/>
      <c r="N2471" s="826" t="str">
        <f t="shared" si="179"/>
        <v/>
      </c>
      <c r="O2471" s="458"/>
      <c r="P2471" s="534"/>
      <c r="Q2471" s="479"/>
      <c r="R2471" s="584"/>
      <c r="S2471" s="585" t="str">
        <f t="shared" si="176"/>
        <v/>
      </c>
      <c r="T2471" s="586"/>
      <c r="U2471" s="587" t="str">
        <f t="shared" si="180"/>
        <v/>
      </c>
      <c r="V2471" s="648"/>
      <c r="W2471" s="746"/>
    </row>
    <row r="2472" spans="2:38" ht="13.5" customHeight="1" x14ac:dyDescent="0.25">
      <c r="B2472" s="401"/>
      <c r="D2472" s="416">
        <f t="shared" si="181"/>
        <v>2463</v>
      </c>
      <c r="E2472" s="534"/>
      <c r="F2472" s="534"/>
      <c r="G2472" s="534"/>
      <c r="H2472" s="479"/>
      <c r="I2472" s="479"/>
      <c r="J2472" s="479"/>
      <c r="K2472" s="474"/>
      <c r="L2472" s="899"/>
      <c r="M2472" s="272"/>
      <c r="N2472" s="826" t="str">
        <f t="shared" si="179"/>
        <v/>
      </c>
      <c r="O2472" s="458"/>
      <c r="P2472" s="534"/>
      <c r="Q2472" s="479"/>
      <c r="R2472" s="584"/>
      <c r="S2472" s="585" t="str">
        <f t="shared" si="176"/>
        <v/>
      </c>
      <c r="T2472" s="586"/>
      <c r="U2472" s="587" t="str">
        <f t="shared" si="180"/>
        <v/>
      </c>
      <c r="V2472" s="648"/>
      <c r="W2472" s="746"/>
    </row>
    <row r="2473" spans="2:38" ht="13.5" customHeight="1" x14ac:dyDescent="0.25">
      <c r="B2473" s="401"/>
      <c r="D2473" s="416">
        <f t="shared" si="181"/>
        <v>2464</v>
      </c>
      <c r="E2473" s="534"/>
      <c r="F2473" s="534"/>
      <c r="G2473" s="534"/>
      <c r="H2473" s="479"/>
      <c r="I2473" s="479"/>
      <c r="J2473" s="479"/>
      <c r="K2473" s="474"/>
      <c r="L2473" s="899"/>
      <c r="M2473" s="272"/>
      <c r="N2473" s="826" t="str">
        <f t="shared" si="179"/>
        <v/>
      </c>
      <c r="O2473" s="458"/>
      <c r="P2473" s="534"/>
      <c r="Q2473" s="479"/>
      <c r="R2473" s="584"/>
      <c r="S2473" s="585" t="str">
        <f t="shared" si="176"/>
        <v/>
      </c>
      <c r="T2473" s="586"/>
      <c r="U2473" s="587" t="str">
        <f t="shared" si="180"/>
        <v/>
      </c>
      <c r="V2473" s="648"/>
      <c r="W2473" s="746"/>
    </row>
    <row r="2474" spans="2:38" ht="13.5" customHeight="1" x14ac:dyDescent="0.25">
      <c r="B2474" s="401"/>
      <c r="D2474" s="416">
        <f t="shared" si="181"/>
        <v>2465</v>
      </c>
      <c r="E2474" s="534"/>
      <c r="F2474" s="534"/>
      <c r="G2474" s="534"/>
      <c r="H2474" s="479"/>
      <c r="I2474" s="479"/>
      <c r="J2474" s="479"/>
      <c r="K2474" s="474"/>
      <c r="L2474" s="899"/>
      <c r="M2474" s="272"/>
      <c r="N2474" s="826" t="str">
        <f t="shared" si="179"/>
        <v/>
      </c>
      <c r="O2474" s="458"/>
      <c r="P2474" s="534"/>
      <c r="Q2474" s="479"/>
      <c r="R2474" s="584"/>
      <c r="S2474" s="585" t="str">
        <f t="shared" si="176"/>
        <v/>
      </c>
      <c r="T2474" s="586"/>
      <c r="U2474" s="587" t="str">
        <f t="shared" si="180"/>
        <v/>
      </c>
      <c r="V2474" s="648"/>
      <c r="W2474" s="746"/>
    </row>
    <row r="2475" spans="2:38" ht="13.5" customHeight="1" x14ac:dyDescent="0.25">
      <c r="B2475" s="401"/>
      <c r="D2475" s="416">
        <f t="shared" si="181"/>
        <v>2466</v>
      </c>
      <c r="E2475" s="534"/>
      <c r="F2475" s="534"/>
      <c r="G2475" s="534"/>
      <c r="H2475" s="479"/>
      <c r="I2475" s="479"/>
      <c r="J2475" s="479"/>
      <c r="K2475" s="474"/>
      <c r="L2475" s="899"/>
      <c r="M2475" s="272"/>
      <c r="N2475" s="826" t="str">
        <f t="shared" si="179"/>
        <v/>
      </c>
      <c r="O2475" s="458"/>
      <c r="P2475" s="534"/>
      <c r="Q2475" s="479"/>
      <c r="R2475" s="584"/>
      <c r="S2475" s="585" t="str">
        <f t="shared" si="176"/>
        <v/>
      </c>
      <c r="T2475" s="586"/>
      <c r="U2475" s="587" t="str">
        <f t="shared" si="180"/>
        <v/>
      </c>
      <c r="V2475" s="648"/>
      <c r="W2475" s="746"/>
    </row>
    <row r="2476" spans="2:38" ht="13.5" customHeight="1" x14ac:dyDescent="0.25">
      <c r="B2476" s="401"/>
      <c r="D2476" s="416">
        <f t="shared" si="181"/>
        <v>2467</v>
      </c>
      <c r="E2476" s="534"/>
      <c r="F2476" s="534"/>
      <c r="G2476" s="534"/>
      <c r="H2476" s="479"/>
      <c r="I2476" s="479"/>
      <c r="J2476" s="479"/>
      <c r="K2476" s="474"/>
      <c r="L2476" s="899"/>
      <c r="M2476" s="272"/>
      <c r="N2476" s="826" t="str">
        <f t="shared" si="179"/>
        <v/>
      </c>
      <c r="O2476" s="458"/>
      <c r="P2476" s="534"/>
      <c r="Q2476" s="479"/>
      <c r="R2476" s="584"/>
      <c r="S2476" s="585" t="str">
        <f t="shared" si="176"/>
        <v/>
      </c>
      <c r="T2476" s="586"/>
      <c r="U2476" s="587" t="str">
        <f t="shared" si="180"/>
        <v/>
      </c>
      <c r="V2476" s="648"/>
      <c r="W2476" s="746"/>
    </row>
    <row r="2477" spans="2:38" ht="13.5" customHeight="1" x14ac:dyDescent="0.25">
      <c r="B2477" s="401"/>
      <c r="D2477" s="416">
        <f t="shared" si="181"/>
        <v>2468</v>
      </c>
      <c r="E2477" s="534"/>
      <c r="F2477" s="534"/>
      <c r="G2477" s="534"/>
      <c r="H2477" s="479"/>
      <c r="I2477" s="479"/>
      <c r="J2477" s="479"/>
      <c r="K2477" s="474"/>
      <c r="L2477" s="899"/>
      <c r="M2477" s="272"/>
      <c r="N2477" s="826" t="str">
        <f t="shared" si="179"/>
        <v/>
      </c>
      <c r="O2477" s="458"/>
      <c r="P2477" s="534"/>
      <c r="Q2477" s="479"/>
      <c r="R2477" s="584"/>
      <c r="S2477" s="585" t="str">
        <f t="shared" si="176"/>
        <v/>
      </c>
      <c r="T2477" s="586"/>
      <c r="U2477" s="587" t="str">
        <f t="shared" si="180"/>
        <v/>
      </c>
      <c r="V2477" s="648"/>
      <c r="W2477" s="746"/>
    </row>
    <row r="2478" spans="2:38" ht="13.5" customHeight="1" x14ac:dyDescent="0.25">
      <c r="B2478" s="401"/>
      <c r="D2478" s="416">
        <f t="shared" si="181"/>
        <v>2469</v>
      </c>
      <c r="E2478" s="534"/>
      <c r="F2478" s="534"/>
      <c r="G2478" s="534"/>
      <c r="H2478" s="479"/>
      <c r="I2478" s="479"/>
      <c r="J2478" s="479"/>
      <c r="K2478" s="474"/>
      <c r="L2478" s="899"/>
      <c r="M2478" s="272"/>
      <c r="N2478" s="826" t="str">
        <f t="shared" si="179"/>
        <v/>
      </c>
      <c r="O2478" s="458"/>
      <c r="P2478" s="534"/>
      <c r="Q2478" s="479"/>
      <c r="R2478" s="584"/>
      <c r="S2478" s="585" t="str">
        <f t="shared" si="176"/>
        <v/>
      </c>
      <c r="T2478" s="586"/>
      <c r="U2478" s="587" t="str">
        <f t="shared" si="180"/>
        <v/>
      </c>
      <c r="V2478" s="648"/>
      <c r="W2478" s="746"/>
    </row>
    <row r="2479" spans="2:38" ht="13.5" customHeight="1" x14ac:dyDescent="0.25">
      <c r="B2479" s="401"/>
      <c r="D2479" s="416">
        <f t="shared" si="181"/>
        <v>2470</v>
      </c>
      <c r="E2479" s="534"/>
      <c r="F2479" s="534"/>
      <c r="G2479" s="534"/>
      <c r="H2479" s="479"/>
      <c r="I2479" s="479"/>
      <c r="J2479" s="479"/>
      <c r="K2479" s="474"/>
      <c r="L2479" s="899"/>
      <c r="M2479" s="272"/>
      <c r="N2479" s="826" t="str">
        <f t="shared" si="179"/>
        <v/>
      </c>
      <c r="O2479" s="458"/>
      <c r="P2479" s="534"/>
      <c r="Q2479" s="479"/>
      <c r="R2479" s="584"/>
      <c r="S2479" s="585" t="str">
        <f t="shared" si="176"/>
        <v/>
      </c>
      <c r="T2479" s="586"/>
      <c r="U2479" s="587" t="str">
        <f t="shared" si="180"/>
        <v/>
      </c>
      <c r="V2479" s="648"/>
      <c r="W2479" s="746"/>
    </row>
    <row r="2480" spans="2:38" ht="13.5" customHeight="1" x14ac:dyDescent="0.25">
      <c r="B2480" s="401"/>
      <c r="D2480" s="416">
        <f t="shared" si="181"/>
        <v>2471</v>
      </c>
      <c r="E2480" s="534"/>
      <c r="F2480" s="534"/>
      <c r="G2480" s="534"/>
      <c r="H2480" s="479"/>
      <c r="I2480" s="479"/>
      <c r="J2480" s="479"/>
      <c r="K2480" s="474"/>
      <c r="L2480" s="899"/>
      <c r="M2480" s="272"/>
      <c r="N2480" s="826" t="str">
        <f t="shared" si="179"/>
        <v/>
      </c>
      <c r="O2480" s="458"/>
      <c r="P2480" s="903"/>
      <c r="Q2480" s="479"/>
      <c r="R2480" s="584"/>
      <c r="S2480" s="585" t="str">
        <f t="shared" si="176"/>
        <v/>
      </c>
      <c r="T2480" s="586"/>
      <c r="U2480" s="587" t="str">
        <f t="shared" si="180"/>
        <v/>
      </c>
      <c r="V2480" s="648"/>
      <c r="W2480" s="746"/>
    </row>
    <row r="2481" spans="2:23" ht="13.5" customHeight="1" x14ac:dyDescent="0.25">
      <c r="B2481" s="401"/>
      <c r="D2481" s="416">
        <f t="shared" si="181"/>
        <v>2472</v>
      </c>
      <c r="E2481" s="534"/>
      <c r="F2481" s="534"/>
      <c r="G2481" s="534"/>
      <c r="H2481" s="479"/>
      <c r="I2481" s="479"/>
      <c r="J2481" s="479"/>
      <c r="K2481" s="474"/>
      <c r="L2481" s="899"/>
      <c r="M2481" s="272"/>
      <c r="N2481" s="826" t="str">
        <f t="shared" si="179"/>
        <v/>
      </c>
      <c r="O2481" s="458"/>
      <c r="P2481" s="534"/>
      <c r="Q2481" s="479"/>
      <c r="R2481" s="584"/>
      <c r="S2481" s="585" t="str">
        <f t="shared" si="176"/>
        <v/>
      </c>
      <c r="T2481" s="586"/>
      <c r="U2481" s="587" t="str">
        <f t="shared" si="180"/>
        <v/>
      </c>
      <c r="V2481" s="648"/>
      <c r="W2481" s="746"/>
    </row>
    <row r="2482" spans="2:23" ht="13.5" customHeight="1" x14ac:dyDescent="0.25">
      <c r="B2482" s="401"/>
      <c r="D2482" s="416">
        <f t="shared" si="181"/>
        <v>2473</v>
      </c>
      <c r="E2482" s="534"/>
      <c r="F2482" s="534"/>
      <c r="G2482" s="534"/>
      <c r="H2482" s="479"/>
      <c r="I2482" s="479"/>
      <c r="J2482" s="479"/>
      <c r="K2482" s="474"/>
      <c r="L2482" s="899"/>
      <c r="M2482" s="272"/>
      <c r="N2482" s="826" t="str">
        <f t="shared" si="179"/>
        <v/>
      </c>
      <c r="O2482" s="458"/>
      <c r="P2482" s="534"/>
      <c r="Q2482" s="479"/>
      <c r="R2482" s="584"/>
      <c r="S2482" s="585" t="str">
        <f t="shared" ref="S2482:S2545" si="182">IF(OR(M2482="",K2482=""),"",J2482*K2482/1000000*Q2482*R2482)</f>
        <v/>
      </c>
      <c r="T2482" s="586"/>
      <c r="U2482" s="587" t="str">
        <f t="shared" si="180"/>
        <v/>
      </c>
      <c r="V2482" s="648"/>
      <c r="W2482" s="746"/>
    </row>
    <row r="2483" spans="2:23" ht="13.5" customHeight="1" x14ac:dyDescent="0.25">
      <c r="B2483" s="401"/>
      <c r="D2483" s="416">
        <f t="shared" si="181"/>
        <v>2474</v>
      </c>
      <c r="E2483" s="534"/>
      <c r="F2483" s="534"/>
      <c r="G2483" s="534"/>
      <c r="H2483" s="479"/>
      <c r="I2483" s="479"/>
      <c r="J2483" s="479"/>
      <c r="K2483" s="474"/>
      <c r="L2483" s="899"/>
      <c r="M2483" s="272"/>
      <c r="N2483" s="826" t="str">
        <f t="shared" si="179"/>
        <v/>
      </c>
      <c r="O2483" s="458"/>
      <c r="P2483" s="534"/>
      <c r="Q2483" s="479"/>
      <c r="R2483" s="584"/>
      <c r="S2483" s="585" t="str">
        <f t="shared" si="182"/>
        <v/>
      </c>
      <c r="T2483" s="586"/>
      <c r="U2483" s="587" t="str">
        <f t="shared" si="180"/>
        <v/>
      </c>
      <c r="V2483" s="648"/>
      <c r="W2483" s="746"/>
    </row>
    <row r="2484" spans="2:23" ht="13.5" customHeight="1" x14ac:dyDescent="0.25">
      <c r="B2484" s="401"/>
      <c r="D2484" s="416">
        <f t="shared" si="181"/>
        <v>2475</v>
      </c>
      <c r="E2484" s="534"/>
      <c r="F2484" s="534"/>
      <c r="G2484" s="534"/>
      <c r="H2484" s="479"/>
      <c r="I2484" s="479"/>
      <c r="J2484" s="479"/>
      <c r="K2484" s="474"/>
      <c r="L2484" s="899"/>
      <c r="M2484" s="272"/>
      <c r="N2484" s="826" t="str">
        <f t="shared" si="179"/>
        <v/>
      </c>
      <c r="O2484" s="458"/>
      <c r="P2484" s="534"/>
      <c r="Q2484" s="479"/>
      <c r="R2484" s="584"/>
      <c r="S2484" s="585" t="str">
        <f t="shared" si="182"/>
        <v/>
      </c>
      <c r="T2484" s="586"/>
      <c r="U2484" s="587" t="str">
        <f t="shared" si="180"/>
        <v/>
      </c>
      <c r="V2484" s="648"/>
      <c r="W2484" s="746"/>
    </row>
    <row r="2485" spans="2:23" ht="13.5" customHeight="1" x14ac:dyDescent="0.25">
      <c r="B2485" s="401"/>
      <c r="D2485" s="416">
        <f t="shared" si="181"/>
        <v>2476</v>
      </c>
      <c r="E2485" s="534"/>
      <c r="F2485" s="534"/>
      <c r="G2485" s="534"/>
      <c r="H2485" s="479"/>
      <c r="I2485" s="479"/>
      <c r="J2485" s="479"/>
      <c r="K2485" s="474"/>
      <c r="L2485" s="899"/>
      <c r="M2485" s="272"/>
      <c r="N2485" s="826" t="str">
        <f t="shared" si="179"/>
        <v/>
      </c>
      <c r="O2485" s="458"/>
      <c r="P2485" s="534"/>
      <c r="Q2485" s="479"/>
      <c r="R2485" s="584"/>
      <c r="S2485" s="585" t="str">
        <f t="shared" si="182"/>
        <v/>
      </c>
      <c r="T2485" s="586"/>
      <c r="U2485" s="587" t="str">
        <f t="shared" si="180"/>
        <v/>
      </c>
      <c r="V2485" s="648"/>
      <c r="W2485" s="746"/>
    </row>
    <row r="2486" spans="2:23" ht="13.5" customHeight="1" x14ac:dyDescent="0.25">
      <c r="B2486" s="401"/>
      <c r="D2486" s="416">
        <f t="shared" si="181"/>
        <v>2477</v>
      </c>
      <c r="E2486" s="534"/>
      <c r="F2486" s="534"/>
      <c r="G2486" s="534"/>
      <c r="H2486" s="479"/>
      <c r="I2486" s="479"/>
      <c r="J2486" s="479"/>
      <c r="K2486" s="474"/>
      <c r="L2486" s="899"/>
      <c r="M2486" s="272"/>
      <c r="N2486" s="826" t="str">
        <f t="shared" si="179"/>
        <v/>
      </c>
      <c r="O2486" s="458"/>
      <c r="P2486" s="534"/>
      <c r="Q2486" s="479"/>
      <c r="R2486" s="584"/>
      <c r="S2486" s="585" t="str">
        <f t="shared" si="182"/>
        <v/>
      </c>
      <c r="T2486" s="586"/>
      <c r="U2486" s="587" t="str">
        <f t="shared" si="180"/>
        <v/>
      </c>
      <c r="V2486" s="648"/>
      <c r="W2486" s="746"/>
    </row>
    <row r="2487" spans="2:23" ht="13.5" customHeight="1" x14ac:dyDescent="0.25">
      <c r="B2487" s="401"/>
      <c r="D2487" s="416">
        <f t="shared" si="181"/>
        <v>2478</v>
      </c>
      <c r="E2487" s="534"/>
      <c r="F2487" s="534"/>
      <c r="G2487" s="534"/>
      <c r="H2487" s="479"/>
      <c r="I2487" s="479"/>
      <c r="J2487" s="479"/>
      <c r="K2487" s="474"/>
      <c r="L2487" s="899"/>
      <c r="M2487" s="272"/>
      <c r="N2487" s="826" t="str">
        <f t="shared" si="179"/>
        <v/>
      </c>
      <c r="O2487" s="458"/>
      <c r="P2487" s="534"/>
      <c r="Q2487" s="479"/>
      <c r="R2487" s="584"/>
      <c r="S2487" s="585" t="str">
        <f t="shared" si="182"/>
        <v/>
      </c>
      <c r="T2487" s="586"/>
      <c r="U2487" s="587" t="str">
        <f t="shared" si="180"/>
        <v/>
      </c>
      <c r="V2487" s="648"/>
      <c r="W2487" s="746"/>
    </row>
    <row r="2488" spans="2:23" ht="13.5" customHeight="1" x14ac:dyDescent="0.25">
      <c r="B2488" s="401"/>
      <c r="D2488" s="416">
        <f t="shared" si="181"/>
        <v>2479</v>
      </c>
      <c r="E2488" s="534"/>
      <c r="F2488" s="534"/>
      <c r="G2488" s="534"/>
      <c r="H2488" s="479"/>
      <c r="I2488" s="479"/>
      <c r="J2488" s="479"/>
      <c r="K2488" s="474"/>
      <c r="L2488" s="899"/>
      <c r="M2488" s="272"/>
      <c r="N2488" s="826" t="str">
        <f t="shared" si="179"/>
        <v/>
      </c>
      <c r="O2488" s="458"/>
      <c r="P2488" s="534"/>
      <c r="Q2488" s="479"/>
      <c r="R2488" s="584"/>
      <c r="S2488" s="585" t="str">
        <f t="shared" si="182"/>
        <v/>
      </c>
      <c r="T2488" s="586"/>
      <c r="U2488" s="587" t="str">
        <f t="shared" si="180"/>
        <v/>
      </c>
      <c r="V2488" s="648"/>
      <c r="W2488" s="746"/>
    </row>
    <row r="2489" spans="2:23" ht="13.5" customHeight="1" x14ac:dyDescent="0.25">
      <c r="B2489" s="401"/>
      <c r="D2489" s="416">
        <f t="shared" si="181"/>
        <v>2480</v>
      </c>
      <c r="E2489" s="534"/>
      <c r="F2489" s="534"/>
      <c r="G2489" s="534"/>
      <c r="H2489" s="479"/>
      <c r="I2489" s="479"/>
      <c r="J2489" s="479"/>
      <c r="K2489" s="474"/>
      <c r="L2489" s="899"/>
      <c r="M2489" s="272"/>
      <c r="N2489" s="826" t="str">
        <f t="shared" si="179"/>
        <v/>
      </c>
      <c r="O2489" s="458"/>
      <c r="P2489" s="534"/>
      <c r="Q2489" s="479"/>
      <c r="R2489" s="584"/>
      <c r="S2489" s="585" t="str">
        <f t="shared" si="182"/>
        <v/>
      </c>
      <c r="T2489" s="586"/>
      <c r="U2489" s="587" t="str">
        <f t="shared" si="180"/>
        <v/>
      </c>
      <c r="V2489" s="648"/>
      <c r="W2489" s="746"/>
    </row>
    <row r="2490" spans="2:23" ht="13.5" customHeight="1" x14ac:dyDescent="0.25">
      <c r="B2490" s="401"/>
      <c r="D2490" s="416">
        <f t="shared" si="181"/>
        <v>2481</v>
      </c>
      <c r="E2490" s="534"/>
      <c r="F2490" s="534"/>
      <c r="G2490" s="534"/>
      <c r="H2490" s="479"/>
      <c r="I2490" s="479"/>
      <c r="J2490" s="479"/>
      <c r="K2490" s="474"/>
      <c r="L2490" s="899"/>
      <c r="M2490" s="272"/>
      <c r="N2490" s="826" t="str">
        <f t="shared" si="179"/>
        <v/>
      </c>
      <c r="O2490" s="458"/>
      <c r="P2490" s="534"/>
      <c r="Q2490" s="479"/>
      <c r="R2490" s="584"/>
      <c r="S2490" s="585" t="str">
        <f t="shared" si="182"/>
        <v/>
      </c>
      <c r="T2490" s="586"/>
      <c r="U2490" s="587" t="str">
        <f t="shared" si="180"/>
        <v/>
      </c>
      <c r="V2490" s="648"/>
      <c r="W2490" s="746"/>
    </row>
    <row r="2491" spans="2:23" ht="13.5" customHeight="1" x14ac:dyDescent="0.25">
      <c r="B2491" s="401"/>
      <c r="D2491" s="416">
        <f t="shared" si="181"/>
        <v>2482</v>
      </c>
      <c r="E2491" s="534"/>
      <c r="F2491" s="534"/>
      <c r="G2491" s="534"/>
      <c r="H2491" s="479"/>
      <c r="I2491" s="479"/>
      <c r="J2491" s="479"/>
      <c r="K2491" s="474"/>
      <c r="L2491" s="899"/>
      <c r="M2491" s="272"/>
      <c r="N2491" s="826" t="str">
        <f t="shared" si="179"/>
        <v/>
      </c>
      <c r="O2491" s="458"/>
      <c r="P2491" s="534"/>
      <c r="Q2491" s="479"/>
      <c r="R2491" s="584"/>
      <c r="S2491" s="585" t="str">
        <f t="shared" si="182"/>
        <v/>
      </c>
      <c r="T2491" s="586"/>
      <c r="U2491" s="587" t="str">
        <f t="shared" si="180"/>
        <v/>
      </c>
      <c r="V2491" s="648"/>
      <c r="W2491" s="746"/>
    </row>
    <row r="2492" spans="2:23" ht="13.5" customHeight="1" x14ac:dyDescent="0.25">
      <c r="B2492" s="401"/>
      <c r="D2492" s="416">
        <f t="shared" si="181"/>
        <v>2483</v>
      </c>
      <c r="E2492" s="534"/>
      <c r="F2492" s="534"/>
      <c r="G2492" s="534"/>
      <c r="H2492" s="479"/>
      <c r="I2492" s="479"/>
      <c r="J2492" s="479"/>
      <c r="K2492" s="474"/>
      <c r="L2492" s="899"/>
      <c r="M2492" s="272"/>
      <c r="N2492" s="826" t="str">
        <f t="shared" si="179"/>
        <v/>
      </c>
      <c r="O2492" s="458"/>
      <c r="P2492" s="534"/>
      <c r="Q2492" s="479"/>
      <c r="R2492" s="584"/>
      <c r="S2492" s="585" t="str">
        <f t="shared" si="182"/>
        <v/>
      </c>
      <c r="T2492" s="586"/>
      <c r="U2492" s="587" t="str">
        <f t="shared" si="180"/>
        <v/>
      </c>
      <c r="V2492" s="648"/>
      <c r="W2492" s="746"/>
    </row>
    <row r="2493" spans="2:23" ht="13.5" customHeight="1" x14ac:dyDescent="0.25">
      <c r="B2493" s="401"/>
      <c r="D2493" s="416">
        <f t="shared" si="181"/>
        <v>2484</v>
      </c>
      <c r="E2493" s="534"/>
      <c r="F2493" s="534"/>
      <c r="G2493" s="534"/>
      <c r="H2493" s="479"/>
      <c r="I2493" s="479"/>
      <c r="J2493" s="479"/>
      <c r="K2493" s="474"/>
      <c r="L2493" s="899"/>
      <c r="M2493" s="272"/>
      <c r="N2493" s="826" t="str">
        <f t="shared" si="179"/>
        <v/>
      </c>
      <c r="O2493" s="458"/>
      <c r="P2493" s="534"/>
      <c r="Q2493" s="479"/>
      <c r="R2493" s="584"/>
      <c r="S2493" s="585" t="str">
        <f t="shared" si="182"/>
        <v/>
      </c>
      <c r="T2493" s="586"/>
      <c r="U2493" s="587" t="str">
        <f t="shared" si="180"/>
        <v/>
      </c>
      <c r="V2493" s="648"/>
      <c r="W2493" s="746"/>
    </row>
    <row r="2494" spans="2:23" ht="13.5" customHeight="1" x14ac:dyDescent="0.25">
      <c r="B2494" s="401"/>
      <c r="D2494" s="416">
        <f t="shared" si="181"/>
        <v>2485</v>
      </c>
      <c r="E2494" s="534"/>
      <c r="F2494" s="534"/>
      <c r="G2494" s="534"/>
      <c r="H2494" s="479"/>
      <c r="I2494" s="479"/>
      <c r="J2494" s="479"/>
      <c r="K2494" s="474"/>
      <c r="L2494" s="899"/>
      <c r="M2494" s="272"/>
      <c r="N2494" s="826" t="str">
        <f t="shared" si="179"/>
        <v/>
      </c>
      <c r="O2494" s="458"/>
      <c r="P2494" s="534"/>
      <c r="Q2494" s="479"/>
      <c r="R2494" s="584"/>
      <c r="S2494" s="585" t="str">
        <f t="shared" si="182"/>
        <v/>
      </c>
      <c r="T2494" s="586"/>
      <c r="U2494" s="587" t="str">
        <f t="shared" si="180"/>
        <v/>
      </c>
      <c r="V2494" s="648"/>
      <c r="W2494" s="746"/>
    </row>
    <row r="2495" spans="2:23" ht="13.5" customHeight="1" x14ac:dyDescent="0.25">
      <c r="B2495" s="401"/>
      <c r="D2495" s="416">
        <f t="shared" si="181"/>
        <v>2486</v>
      </c>
      <c r="E2495" s="534"/>
      <c r="F2495" s="534"/>
      <c r="G2495" s="534"/>
      <c r="H2495" s="479"/>
      <c r="I2495" s="479"/>
      <c r="J2495" s="479"/>
      <c r="K2495" s="474"/>
      <c r="L2495" s="899"/>
      <c r="M2495" s="272"/>
      <c r="N2495" s="826" t="str">
        <f t="shared" si="179"/>
        <v/>
      </c>
      <c r="O2495" s="458"/>
      <c r="P2495" s="534"/>
      <c r="Q2495" s="479"/>
      <c r="R2495" s="584"/>
      <c r="S2495" s="585" t="str">
        <f t="shared" si="182"/>
        <v/>
      </c>
      <c r="T2495" s="586"/>
      <c r="U2495" s="587" t="str">
        <f t="shared" si="180"/>
        <v/>
      </c>
      <c r="V2495" s="648"/>
      <c r="W2495" s="746"/>
    </row>
    <row r="2496" spans="2:23" ht="13.5" customHeight="1" x14ac:dyDescent="0.25">
      <c r="B2496" s="401"/>
      <c r="D2496" s="416">
        <f t="shared" si="181"/>
        <v>2487</v>
      </c>
      <c r="E2496" s="534"/>
      <c r="F2496" s="534"/>
      <c r="G2496" s="534"/>
      <c r="H2496" s="479"/>
      <c r="I2496" s="479"/>
      <c r="J2496" s="479"/>
      <c r="K2496" s="474"/>
      <c r="L2496" s="899"/>
      <c r="M2496" s="272"/>
      <c r="N2496" s="826" t="str">
        <f t="shared" si="179"/>
        <v/>
      </c>
      <c r="O2496" s="458"/>
      <c r="P2496" s="903"/>
      <c r="Q2496" s="479"/>
      <c r="R2496" s="584"/>
      <c r="S2496" s="585" t="str">
        <f t="shared" si="182"/>
        <v/>
      </c>
      <c r="T2496" s="586"/>
      <c r="U2496" s="587" t="str">
        <f t="shared" si="180"/>
        <v/>
      </c>
      <c r="V2496" s="648"/>
      <c r="W2496" s="746"/>
    </row>
    <row r="2497" spans="2:23" ht="13.5" customHeight="1" x14ac:dyDescent="0.25">
      <c r="B2497" s="401"/>
      <c r="D2497" s="416">
        <f t="shared" si="181"/>
        <v>2488</v>
      </c>
      <c r="E2497" s="534"/>
      <c r="F2497" s="534"/>
      <c r="G2497" s="534"/>
      <c r="H2497" s="479"/>
      <c r="I2497" s="479"/>
      <c r="J2497" s="479"/>
      <c r="K2497" s="474"/>
      <c r="L2497" s="899"/>
      <c r="M2497" s="272"/>
      <c r="N2497" s="826" t="str">
        <f t="shared" si="179"/>
        <v/>
      </c>
      <c r="O2497" s="458"/>
      <c r="P2497" s="534"/>
      <c r="Q2497" s="479"/>
      <c r="R2497" s="584"/>
      <c r="S2497" s="585" t="str">
        <f t="shared" si="182"/>
        <v/>
      </c>
      <c r="T2497" s="586"/>
      <c r="U2497" s="587" t="str">
        <f t="shared" si="180"/>
        <v/>
      </c>
      <c r="V2497" s="648"/>
      <c r="W2497" s="746"/>
    </row>
    <row r="2498" spans="2:23" ht="13.5" customHeight="1" x14ac:dyDescent="0.25">
      <c r="B2498" s="401"/>
      <c r="D2498" s="416">
        <f t="shared" si="181"/>
        <v>2489</v>
      </c>
      <c r="E2498" s="534"/>
      <c r="F2498" s="534"/>
      <c r="G2498" s="534"/>
      <c r="H2498" s="479"/>
      <c r="I2498" s="479"/>
      <c r="J2498" s="479"/>
      <c r="K2498" s="474"/>
      <c r="L2498" s="899"/>
      <c r="M2498" s="272"/>
      <c r="N2498" s="826" t="str">
        <f t="shared" si="179"/>
        <v/>
      </c>
      <c r="O2498" s="458"/>
      <c r="P2498" s="534"/>
      <c r="Q2498" s="479"/>
      <c r="R2498" s="584"/>
      <c r="S2498" s="585" t="str">
        <f t="shared" si="182"/>
        <v/>
      </c>
      <c r="T2498" s="586"/>
      <c r="U2498" s="587" t="str">
        <f t="shared" si="180"/>
        <v/>
      </c>
      <c r="V2498" s="648"/>
      <c r="W2498" s="746"/>
    </row>
    <row r="2499" spans="2:23" ht="13.5" customHeight="1" x14ac:dyDescent="0.25">
      <c r="B2499" s="401"/>
      <c r="D2499" s="416">
        <f t="shared" si="181"/>
        <v>2490</v>
      </c>
      <c r="E2499" s="534"/>
      <c r="F2499" s="534"/>
      <c r="G2499" s="534"/>
      <c r="H2499" s="479"/>
      <c r="I2499" s="479"/>
      <c r="J2499" s="479"/>
      <c r="K2499" s="474"/>
      <c r="L2499" s="899"/>
      <c r="M2499" s="272"/>
      <c r="N2499" s="826" t="str">
        <f t="shared" si="179"/>
        <v/>
      </c>
      <c r="O2499" s="458"/>
      <c r="P2499" s="534"/>
      <c r="Q2499" s="479"/>
      <c r="R2499" s="584"/>
      <c r="S2499" s="585" t="str">
        <f t="shared" si="182"/>
        <v/>
      </c>
      <c r="T2499" s="586"/>
      <c r="U2499" s="587" t="str">
        <f t="shared" si="180"/>
        <v/>
      </c>
      <c r="V2499" s="648"/>
      <c r="W2499" s="746"/>
    </row>
    <row r="2500" spans="2:23" ht="13.5" customHeight="1" x14ac:dyDescent="0.25">
      <c r="B2500" s="401"/>
      <c r="D2500" s="416">
        <f t="shared" si="181"/>
        <v>2491</v>
      </c>
      <c r="E2500" s="534"/>
      <c r="F2500" s="534"/>
      <c r="G2500" s="534"/>
      <c r="H2500" s="479"/>
      <c r="I2500" s="479"/>
      <c r="J2500" s="479"/>
      <c r="K2500" s="474"/>
      <c r="L2500" s="899"/>
      <c r="M2500" s="272"/>
      <c r="N2500" s="826" t="str">
        <f t="shared" si="179"/>
        <v/>
      </c>
      <c r="O2500" s="458"/>
      <c r="P2500" s="534"/>
      <c r="Q2500" s="479"/>
      <c r="R2500" s="584"/>
      <c r="S2500" s="585" t="str">
        <f t="shared" si="182"/>
        <v/>
      </c>
      <c r="T2500" s="586"/>
      <c r="U2500" s="587" t="str">
        <f t="shared" si="180"/>
        <v/>
      </c>
      <c r="V2500" s="648"/>
      <c r="W2500" s="746"/>
    </row>
    <row r="2501" spans="2:23" ht="13.5" customHeight="1" x14ac:dyDescent="0.25">
      <c r="B2501" s="401"/>
      <c r="D2501" s="416">
        <f t="shared" si="181"/>
        <v>2492</v>
      </c>
      <c r="E2501" s="534"/>
      <c r="F2501" s="534"/>
      <c r="G2501" s="534"/>
      <c r="H2501" s="479"/>
      <c r="I2501" s="479"/>
      <c r="J2501" s="479"/>
      <c r="K2501" s="474"/>
      <c r="L2501" s="899"/>
      <c r="M2501" s="272"/>
      <c r="N2501" s="826" t="str">
        <f t="shared" si="179"/>
        <v/>
      </c>
      <c r="O2501" s="458"/>
      <c r="P2501" s="534"/>
      <c r="Q2501" s="479"/>
      <c r="R2501" s="584"/>
      <c r="S2501" s="585" t="str">
        <f t="shared" si="182"/>
        <v/>
      </c>
      <c r="T2501" s="586"/>
      <c r="U2501" s="587" t="str">
        <f t="shared" si="180"/>
        <v/>
      </c>
      <c r="V2501" s="648"/>
      <c r="W2501" s="746"/>
    </row>
    <row r="2502" spans="2:23" ht="13.5" customHeight="1" x14ac:dyDescent="0.25">
      <c r="B2502" s="401"/>
      <c r="D2502" s="416">
        <f t="shared" si="181"/>
        <v>2493</v>
      </c>
      <c r="E2502" s="534"/>
      <c r="F2502" s="534"/>
      <c r="G2502" s="534"/>
      <c r="H2502" s="479"/>
      <c r="I2502" s="479"/>
      <c r="J2502" s="479"/>
      <c r="K2502" s="474"/>
      <c r="L2502" s="899"/>
      <c r="M2502" s="272"/>
      <c r="N2502" s="826" t="str">
        <f t="shared" si="179"/>
        <v/>
      </c>
      <c r="O2502" s="458"/>
      <c r="P2502" s="534"/>
      <c r="Q2502" s="479"/>
      <c r="R2502" s="584"/>
      <c r="S2502" s="585" t="str">
        <f t="shared" si="182"/>
        <v/>
      </c>
      <c r="T2502" s="586"/>
      <c r="U2502" s="587" t="str">
        <f t="shared" si="180"/>
        <v/>
      </c>
      <c r="V2502" s="648"/>
      <c r="W2502" s="746"/>
    </row>
    <row r="2503" spans="2:23" ht="13.5" customHeight="1" x14ac:dyDescent="0.25">
      <c r="B2503" s="401"/>
      <c r="D2503" s="416">
        <f t="shared" si="181"/>
        <v>2494</v>
      </c>
      <c r="E2503" s="534"/>
      <c r="F2503" s="534"/>
      <c r="G2503" s="534"/>
      <c r="H2503" s="479"/>
      <c r="I2503" s="479"/>
      <c r="J2503" s="479"/>
      <c r="K2503" s="474"/>
      <c r="L2503" s="899"/>
      <c r="M2503" s="272"/>
      <c r="N2503" s="826" t="str">
        <f t="shared" si="179"/>
        <v/>
      </c>
      <c r="O2503" s="458"/>
      <c r="P2503" s="534"/>
      <c r="Q2503" s="479"/>
      <c r="R2503" s="584"/>
      <c r="S2503" s="585" t="str">
        <f t="shared" si="182"/>
        <v/>
      </c>
      <c r="T2503" s="586"/>
      <c r="U2503" s="587" t="str">
        <f t="shared" si="180"/>
        <v/>
      </c>
      <c r="V2503" s="648"/>
      <c r="W2503" s="746"/>
    </row>
    <row r="2504" spans="2:23" ht="13.5" customHeight="1" x14ac:dyDescent="0.25">
      <c r="B2504" s="401"/>
      <c r="D2504" s="416">
        <f t="shared" si="181"/>
        <v>2495</v>
      </c>
      <c r="E2504" s="534"/>
      <c r="F2504" s="534"/>
      <c r="G2504" s="534"/>
      <c r="H2504" s="479"/>
      <c r="I2504" s="479"/>
      <c r="J2504" s="479"/>
      <c r="K2504" s="474"/>
      <c r="L2504" s="899"/>
      <c r="M2504" s="272"/>
      <c r="N2504" s="826" t="str">
        <f t="shared" si="179"/>
        <v/>
      </c>
      <c r="O2504" s="458"/>
      <c r="P2504" s="534"/>
      <c r="Q2504" s="479"/>
      <c r="R2504" s="584"/>
      <c r="S2504" s="585" t="str">
        <f t="shared" si="182"/>
        <v/>
      </c>
      <c r="T2504" s="586"/>
      <c r="U2504" s="587" t="str">
        <f t="shared" si="180"/>
        <v/>
      </c>
      <c r="V2504" s="648"/>
      <c r="W2504" s="746"/>
    </row>
    <row r="2505" spans="2:23" ht="13.5" customHeight="1" x14ac:dyDescent="0.25">
      <c r="B2505" s="401"/>
      <c r="D2505" s="416">
        <f t="shared" si="181"/>
        <v>2496</v>
      </c>
      <c r="E2505" s="534"/>
      <c r="F2505" s="534"/>
      <c r="G2505" s="534"/>
      <c r="H2505" s="479"/>
      <c r="I2505" s="479"/>
      <c r="J2505" s="479"/>
      <c r="K2505" s="474"/>
      <c r="L2505" s="899"/>
      <c r="M2505" s="272"/>
      <c r="N2505" s="826" t="str">
        <f t="shared" si="179"/>
        <v/>
      </c>
      <c r="O2505" s="458"/>
      <c r="P2505" s="534"/>
      <c r="Q2505" s="479"/>
      <c r="R2505" s="584"/>
      <c r="S2505" s="585" t="str">
        <f t="shared" si="182"/>
        <v/>
      </c>
      <c r="T2505" s="586"/>
      <c r="U2505" s="587" t="str">
        <f t="shared" si="180"/>
        <v/>
      </c>
      <c r="V2505" s="648"/>
      <c r="W2505" s="746"/>
    </row>
    <row r="2506" spans="2:23" ht="13.5" customHeight="1" x14ac:dyDescent="0.25">
      <c r="B2506" s="401"/>
      <c r="D2506" s="416">
        <f t="shared" si="181"/>
        <v>2497</v>
      </c>
      <c r="E2506" s="534"/>
      <c r="F2506" s="534"/>
      <c r="G2506" s="534"/>
      <c r="H2506" s="479"/>
      <c r="I2506" s="479"/>
      <c r="J2506" s="479"/>
      <c r="K2506" s="474"/>
      <c r="L2506" s="899"/>
      <c r="M2506" s="272"/>
      <c r="N2506" s="826" t="str">
        <f t="shared" si="179"/>
        <v/>
      </c>
      <c r="O2506" s="458"/>
      <c r="P2506" s="534"/>
      <c r="Q2506" s="479"/>
      <c r="R2506" s="584"/>
      <c r="S2506" s="585" t="str">
        <f t="shared" si="182"/>
        <v/>
      </c>
      <c r="T2506" s="586"/>
      <c r="U2506" s="587" t="str">
        <f t="shared" si="180"/>
        <v/>
      </c>
      <c r="V2506" s="648"/>
      <c r="W2506" s="746"/>
    </row>
    <row r="2507" spans="2:23" ht="13.5" customHeight="1" x14ac:dyDescent="0.25">
      <c r="B2507" s="401"/>
      <c r="D2507" s="416">
        <f t="shared" si="181"/>
        <v>2498</v>
      </c>
      <c r="E2507" s="534"/>
      <c r="F2507" s="534"/>
      <c r="G2507" s="534"/>
      <c r="H2507" s="479"/>
      <c r="I2507" s="479"/>
      <c r="J2507" s="479"/>
      <c r="K2507" s="474"/>
      <c r="L2507" s="899"/>
      <c r="M2507" s="272"/>
      <c r="N2507" s="826" t="str">
        <f t="shared" ref="N2507:N2570" si="183">IF(M2507="","",IF(HLOOKUP(M2507,$AA$4:$AO$6,$Z$6+1,FALSE)&lt;0.8,0,HLOOKUP(M2507,$AA$4:$AO$6,$Z$6+1,FALSE)))</f>
        <v/>
      </c>
      <c r="O2507" s="458"/>
      <c r="P2507" s="534"/>
      <c r="Q2507" s="479"/>
      <c r="R2507" s="584"/>
      <c r="S2507" s="585" t="str">
        <f t="shared" si="182"/>
        <v/>
      </c>
      <c r="T2507" s="586"/>
      <c r="U2507" s="587" t="str">
        <f t="shared" si="180"/>
        <v/>
      </c>
      <c r="V2507" s="648"/>
      <c r="W2507" s="746"/>
    </row>
    <row r="2508" spans="2:23" ht="13.5" customHeight="1" x14ac:dyDescent="0.25">
      <c r="B2508" s="401"/>
      <c r="D2508" s="416">
        <f t="shared" si="181"/>
        <v>2499</v>
      </c>
      <c r="E2508" s="534"/>
      <c r="F2508" s="534"/>
      <c r="G2508" s="534"/>
      <c r="H2508" s="479"/>
      <c r="I2508" s="479"/>
      <c r="J2508" s="479"/>
      <c r="K2508" s="474"/>
      <c r="L2508" s="899"/>
      <c r="M2508" s="272"/>
      <c r="N2508" s="826" t="str">
        <f t="shared" si="183"/>
        <v/>
      </c>
      <c r="O2508" s="458"/>
      <c r="P2508" s="534"/>
      <c r="Q2508" s="479"/>
      <c r="R2508" s="584"/>
      <c r="S2508" s="585" t="str">
        <f t="shared" si="182"/>
        <v/>
      </c>
      <c r="T2508" s="586"/>
      <c r="U2508" s="587" t="str">
        <f t="shared" si="180"/>
        <v/>
      </c>
      <c r="V2508" s="648"/>
      <c r="W2508" s="746"/>
    </row>
    <row r="2509" spans="2:23" ht="13.5" customHeight="1" x14ac:dyDescent="0.25">
      <c r="B2509" s="401"/>
      <c r="D2509" s="416">
        <f t="shared" si="181"/>
        <v>2500</v>
      </c>
      <c r="E2509" s="534"/>
      <c r="F2509" s="534"/>
      <c r="G2509" s="534"/>
      <c r="H2509" s="479"/>
      <c r="I2509" s="479"/>
      <c r="J2509" s="479"/>
      <c r="K2509" s="474"/>
      <c r="L2509" s="899"/>
      <c r="M2509" s="272"/>
      <c r="N2509" s="826" t="str">
        <f t="shared" si="183"/>
        <v/>
      </c>
      <c r="O2509" s="458"/>
      <c r="P2509" s="534"/>
      <c r="Q2509" s="479"/>
      <c r="R2509" s="584"/>
      <c r="S2509" s="585" t="str">
        <f t="shared" si="182"/>
        <v/>
      </c>
      <c r="T2509" s="586"/>
      <c r="U2509" s="587" t="str">
        <f t="shared" si="180"/>
        <v/>
      </c>
      <c r="V2509" s="648"/>
      <c r="W2509" s="746"/>
    </row>
    <row r="2510" spans="2:23" ht="13.5" customHeight="1" x14ac:dyDescent="0.25">
      <c r="B2510" s="401"/>
      <c r="D2510" s="416">
        <f t="shared" si="181"/>
        <v>2501</v>
      </c>
      <c r="E2510" s="534"/>
      <c r="F2510" s="534"/>
      <c r="G2510" s="534"/>
      <c r="H2510" s="479"/>
      <c r="I2510" s="479"/>
      <c r="J2510" s="479"/>
      <c r="K2510" s="474"/>
      <c r="L2510" s="899"/>
      <c r="M2510" s="272"/>
      <c r="N2510" s="826" t="str">
        <f t="shared" si="183"/>
        <v/>
      </c>
      <c r="O2510" s="458"/>
      <c r="P2510" s="534"/>
      <c r="Q2510" s="479"/>
      <c r="R2510" s="584"/>
      <c r="S2510" s="585" t="str">
        <f t="shared" si="182"/>
        <v/>
      </c>
      <c r="T2510" s="586"/>
      <c r="U2510" s="587" t="str">
        <f t="shared" si="180"/>
        <v/>
      </c>
      <c r="V2510" s="648"/>
      <c r="W2510" s="746"/>
    </row>
    <row r="2511" spans="2:23" ht="13.5" customHeight="1" x14ac:dyDescent="0.25">
      <c r="B2511" s="401"/>
      <c r="D2511" s="416">
        <f t="shared" si="181"/>
        <v>2502</v>
      </c>
      <c r="E2511" s="534"/>
      <c r="F2511" s="534"/>
      <c r="G2511" s="534"/>
      <c r="H2511" s="479"/>
      <c r="I2511" s="479"/>
      <c r="J2511" s="479"/>
      <c r="K2511" s="474"/>
      <c r="L2511" s="899"/>
      <c r="M2511" s="272"/>
      <c r="N2511" s="826" t="str">
        <f t="shared" si="183"/>
        <v/>
      </c>
      <c r="O2511" s="458"/>
      <c r="P2511" s="534"/>
      <c r="Q2511" s="479"/>
      <c r="R2511" s="584"/>
      <c r="S2511" s="585" t="str">
        <f t="shared" si="182"/>
        <v/>
      </c>
      <c r="T2511" s="586"/>
      <c r="U2511" s="587" t="str">
        <f t="shared" si="180"/>
        <v/>
      </c>
      <c r="V2511" s="648"/>
      <c r="W2511" s="746"/>
    </row>
    <row r="2512" spans="2:23" ht="13.5" customHeight="1" x14ac:dyDescent="0.25">
      <c r="B2512" s="401"/>
      <c r="D2512" s="416">
        <f t="shared" si="181"/>
        <v>2503</v>
      </c>
      <c r="E2512" s="534"/>
      <c r="F2512" s="534"/>
      <c r="G2512" s="534"/>
      <c r="H2512" s="479"/>
      <c r="I2512" s="479"/>
      <c r="J2512" s="479"/>
      <c r="K2512" s="474"/>
      <c r="L2512" s="899"/>
      <c r="M2512" s="272"/>
      <c r="N2512" s="826" t="str">
        <f t="shared" si="183"/>
        <v/>
      </c>
      <c r="O2512" s="458"/>
      <c r="P2512" s="534"/>
      <c r="Q2512" s="479"/>
      <c r="R2512" s="584"/>
      <c r="S2512" s="585" t="str">
        <f t="shared" si="182"/>
        <v/>
      </c>
      <c r="T2512" s="586"/>
      <c r="U2512" s="587" t="str">
        <f t="shared" si="180"/>
        <v/>
      </c>
      <c r="V2512" s="648"/>
      <c r="W2512" s="746"/>
    </row>
    <row r="2513" spans="2:38" ht="13.5" customHeight="1" x14ac:dyDescent="0.25">
      <c r="B2513" s="401"/>
      <c r="D2513" s="416">
        <f t="shared" si="181"/>
        <v>2504</v>
      </c>
      <c r="E2513" s="534"/>
      <c r="F2513" s="534"/>
      <c r="G2513" s="534"/>
      <c r="H2513" s="479"/>
      <c r="I2513" s="479"/>
      <c r="J2513" s="479"/>
      <c r="K2513" s="474"/>
      <c r="L2513" s="899"/>
      <c r="M2513" s="272"/>
      <c r="N2513" s="826" t="str">
        <f t="shared" si="183"/>
        <v/>
      </c>
      <c r="O2513" s="458"/>
      <c r="P2513" s="534"/>
      <c r="Q2513" s="479"/>
      <c r="R2513" s="584"/>
      <c r="S2513" s="585" t="str">
        <f t="shared" si="182"/>
        <v/>
      </c>
      <c r="T2513" s="586"/>
      <c r="U2513" s="587" t="str">
        <f t="shared" si="180"/>
        <v/>
      </c>
      <c r="V2513" s="648"/>
      <c r="W2513" s="746"/>
    </row>
    <row r="2514" spans="2:38" ht="13.5" customHeight="1" x14ac:dyDescent="0.25">
      <c r="B2514" s="401"/>
      <c r="D2514" s="416">
        <f t="shared" si="181"/>
        <v>2505</v>
      </c>
      <c r="E2514" s="534"/>
      <c r="F2514" s="534"/>
      <c r="G2514" s="534"/>
      <c r="H2514" s="479"/>
      <c r="I2514" s="479"/>
      <c r="J2514" s="479"/>
      <c r="K2514" s="474"/>
      <c r="L2514" s="899"/>
      <c r="M2514" s="272"/>
      <c r="N2514" s="826" t="str">
        <f t="shared" si="183"/>
        <v/>
      </c>
      <c r="O2514" s="458"/>
      <c r="P2514" s="534"/>
      <c r="Q2514" s="479"/>
      <c r="R2514" s="584"/>
      <c r="S2514" s="585" t="str">
        <f t="shared" si="182"/>
        <v/>
      </c>
      <c r="T2514" s="586"/>
      <c r="U2514" s="587" t="str">
        <f t="shared" si="180"/>
        <v/>
      </c>
      <c r="V2514" s="648"/>
      <c r="W2514" s="746"/>
    </row>
    <row r="2515" spans="2:38" ht="13.5" customHeight="1" x14ac:dyDescent="0.25">
      <c r="B2515" s="401"/>
      <c r="D2515" s="416">
        <f t="shared" si="181"/>
        <v>2506</v>
      </c>
      <c r="E2515" s="534"/>
      <c r="F2515" s="534"/>
      <c r="G2515" s="534"/>
      <c r="H2515" s="479"/>
      <c r="I2515" s="479"/>
      <c r="J2515" s="479"/>
      <c r="K2515" s="474"/>
      <c r="L2515" s="899"/>
      <c r="M2515" s="272"/>
      <c r="N2515" s="826" t="str">
        <f t="shared" si="183"/>
        <v/>
      </c>
      <c r="O2515" s="458"/>
      <c r="P2515" s="534"/>
      <c r="Q2515" s="479"/>
      <c r="R2515" s="584"/>
      <c r="S2515" s="585" t="str">
        <f t="shared" si="182"/>
        <v/>
      </c>
      <c r="T2515" s="586"/>
      <c r="U2515" s="587" t="str">
        <f t="shared" si="180"/>
        <v/>
      </c>
      <c r="V2515" s="648"/>
      <c r="W2515" s="746"/>
    </row>
    <row r="2516" spans="2:38" ht="13.5" customHeight="1" x14ac:dyDescent="0.25">
      <c r="B2516" s="401"/>
      <c r="D2516" s="416">
        <f t="shared" si="181"/>
        <v>2507</v>
      </c>
      <c r="E2516" s="534"/>
      <c r="F2516" s="534"/>
      <c r="G2516" s="534"/>
      <c r="H2516" s="479"/>
      <c r="I2516" s="479"/>
      <c r="J2516" s="479"/>
      <c r="K2516" s="474"/>
      <c r="L2516" s="899"/>
      <c r="M2516" s="272"/>
      <c r="N2516" s="826" t="str">
        <f t="shared" si="183"/>
        <v/>
      </c>
      <c r="O2516" s="458"/>
      <c r="P2516" s="534"/>
      <c r="Q2516" s="479"/>
      <c r="R2516" s="584"/>
      <c r="S2516" s="585" t="str">
        <f t="shared" si="182"/>
        <v/>
      </c>
      <c r="T2516" s="586"/>
      <c r="U2516" s="587" t="str">
        <f t="shared" si="180"/>
        <v/>
      </c>
      <c r="V2516" s="648"/>
      <c r="W2516" s="746"/>
      <c r="AL2516" s="562"/>
    </row>
    <row r="2517" spans="2:38" ht="13.5" customHeight="1" x14ac:dyDescent="0.25">
      <c r="B2517" s="401"/>
      <c r="D2517" s="416">
        <f t="shared" si="181"/>
        <v>2508</v>
      </c>
      <c r="E2517" s="534"/>
      <c r="F2517" s="534"/>
      <c r="G2517" s="534"/>
      <c r="H2517" s="479"/>
      <c r="I2517" s="479"/>
      <c r="J2517" s="479"/>
      <c r="K2517" s="474"/>
      <c r="L2517" s="899"/>
      <c r="M2517" s="272"/>
      <c r="N2517" s="826" t="str">
        <f t="shared" si="183"/>
        <v/>
      </c>
      <c r="O2517" s="458"/>
      <c r="P2517" s="534"/>
      <c r="Q2517" s="479"/>
      <c r="R2517" s="584"/>
      <c r="S2517" s="585" t="str">
        <f t="shared" si="182"/>
        <v/>
      </c>
      <c r="T2517" s="586"/>
      <c r="U2517" s="587" t="str">
        <f t="shared" si="180"/>
        <v/>
      </c>
      <c r="V2517" s="648"/>
      <c r="W2517" s="746"/>
    </row>
    <row r="2518" spans="2:38" ht="13.5" customHeight="1" x14ac:dyDescent="0.25">
      <c r="B2518" s="401"/>
      <c r="D2518" s="416">
        <f t="shared" si="181"/>
        <v>2509</v>
      </c>
      <c r="E2518" s="534"/>
      <c r="F2518" s="534"/>
      <c r="G2518" s="534"/>
      <c r="H2518" s="479"/>
      <c r="I2518" s="479"/>
      <c r="J2518" s="479"/>
      <c r="K2518" s="474"/>
      <c r="L2518" s="899"/>
      <c r="M2518" s="272"/>
      <c r="N2518" s="826" t="str">
        <f t="shared" si="183"/>
        <v/>
      </c>
      <c r="O2518" s="458"/>
      <c r="P2518" s="534"/>
      <c r="Q2518" s="479"/>
      <c r="R2518" s="584"/>
      <c r="S2518" s="585" t="str">
        <f t="shared" si="182"/>
        <v/>
      </c>
      <c r="T2518" s="586"/>
      <c r="U2518" s="587" t="str">
        <f t="shared" si="180"/>
        <v/>
      </c>
      <c r="V2518" s="648"/>
      <c r="W2518" s="746"/>
    </row>
    <row r="2519" spans="2:38" ht="13.5" customHeight="1" x14ac:dyDescent="0.25">
      <c r="B2519" s="401"/>
      <c r="D2519" s="416">
        <f t="shared" si="181"/>
        <v>2510</v>
      </c>
      <c r="E2519" s="534"/>
      <c r="F2519" s="534"/>
      <c r="G2519" s="534"/>
      <c r="H2519" s="479"/>
      <c r="I2519" s="479"/>
      <c r="J2519" s="479"/>
      <c r="K2519" s="474"/>
      <c r="L2519" s="899"/>
      <c r="M2519" s="272"/>
      <c r="N2519" s="826" t="str">
        <f t="shared" si="183"/>
        <v/>
      </c>
      <c r="O2519" s="458"/>
      <c r="P2519" s="534"/>
      <c r="Q2519" s="479"/>
      <c r="R2519" s="584"/>
      <c r="S2519" s="585" t="str">
        <f t="shared" si="182"/>
        <v/>
      </c>
      <c r="T2519" s="586"/>
      <c r="U2519" s="587" t="str">
        <f t="shared" si="180"/>
        <v/>
      </c>
      <c r="V2519" s="648"/>
      <c r="W2519" s="746"/>
    </row>
    <row r="2520" spans="2:38" ht="13.5" customHeight="1" x14ac:dyDescent="0.25">
      <c r="B2520" s="401"/>
      <c r="D2520" s="416">
        <f t="shared" si="181"/>
        <v>2511</v>
      </c>
      <c r="E2520" s="534"/>
      <c r="F2520" s="534"/>
      <c r="G2520" s="534"/>
      <c r="H2520" s="479"/>
      <c r="I2520" s="479"/>
      <c r="J2520" s="479"/>
      <c r="K2520" s="474"/>
      <c r="L2520" s="899"/>
      <c r="M2520" s="272"/>
      <c r="N2520" s="826" t="str">
        <f t="shared" si="183"/>
        <v/>
      </c>
      <c r="O2520" s="458"/>
      <c r="P2520" s="534"/>
      <c r="Q2520" s="479"/>
      <c r="R2520" s="584"/>
      <c r="S2520" s="585" t="str">
        <f t="shared" si="182"/>
        <v/>
      </c>
      <c r="T2520" s="586"/>
      <c r="U2520" s="587" t="str">
        <f t="shared" si="180"/>
        <v/>
      </c>
      <c r="V2520" s="648"/>
      <c r="W2520" s="746"/>
    </row>
    <row r="2521" spans="2:38" ht="13.5" customHeight="1" x14ac:dyDescent="0.25">
      <c r="B2521" s="401"/>
      <c r="D2521" s="416">
        <f t="shared" si="181"/>
        <v>2512</v>
      </c>
      <c r="E2521" s="534"/>
      <c r="F2521" s="534"/>
      <c r="G2521" s="534"/>
      <c r="H2521" s="479"/>
      <c r="I2521" s="479"/>
      <c r="J2521" s="479"/>
      <c r="K2521" s="474"/>
      <c r="L2521" s="899"/>
      <c r="M2521" s="272"/>
      <c r="N2521" s="826" t="str">
        <f t="shared" si="183"/>
        <v/>
      </c>
      <c r="O2521" s="458"/>
      <c r="P2521" s="534"/>
      <c r="Q2521" s="479"/>
      <c r="R2521" s="584"/>
      <c r="S2521" s="585" t="str">
        <f t="shared" si="182"/>
        <v/>
      </c>
      <c r="T2521" s="586"/>
      <c r="U2521" s="587" t="str">
        <f t="shared" si="180"/>
        <v/>
      </c>
      <c r="V2521" s="648"/>
      <c r="W2521" s="746"/>
    </row>
    <row r="2522" spans="2:38" ht="13.5" customHeight="1" x14ac:dyDescent="0.25">
      <c r="B2522" s="401"/>
      <c r="D2522" s="416">
        <f t="shared" si="181"/>
        <v>2513</v>
      </c>
      <c r="E2522" s="534"/>
      <c r="F2522" s="534"/>
      <c r="G2522" s="534"/>
      <c r="H2522" s="479"/>
      <c r="I2522" s="479"/>
      <c r="J2522" s="479"/>
      <c r="K2522" s="474"/>
      <c r="L2522" s="899"/>
      <c r="M2522" s="272"/>
      <c r="N2522" s="826" t="str">
        <f t="shared" si="183"/>
        <v/>
      </c>
      <c r="O2522" s="458"/>
      <c r="P2522" s="534"/>
      <c r="Q2522" s="479"/>
      <c r="R2522" s="584"/>
      <c r="S2522" s="585" t="str">
        <f t="shared" si="182"/>
        <v/>
      </c>
      <c r="T2522" s="586"/>
      <c r="U2522" s="587" t="str">
        <f t="shared" si="180"/>
        <v/>
      </c>
      <c r="V2522" s="648"/>
      <c r="W2522" s="746"/>
    </row>
    <row r="2523" spans="2:38" ht="13.5" customHeight="1" x14ac:dyDescent="0.25">
      <c r="B2523" s="401"/>
      <c r="D2523" s="416">
        <f t="shared" si="181"/>
        <v>2514</v>
      </c>
      <c r="E2523" s="534"/>
      <c r="F2523" s="534"/>
      <c r="G2523" s="534"/>
      <c r="H2523" s="479"/>
      <c r="I2523" s="479"/>
      <c r="J2523" s="479"/>
      <c r="K2523" s="474"/>
      <c r="L2523" s="899"/>
      <c r="M2523" s="272"/>
      <c r="N2523" s="826" t="str">
        <f t="shared" si="183"/>
        <v/>
      </c>
      <c r="O2523" s="458"/>
      <c r="P2523" s="534"/>
      <c r="Q2523" s="479"/>
      <c r="R2523" s="584"/>
      <c r="S2523" s="585" t="str">
        <f t="shared" si="182"/>
        <v/>
      </c>
      <c r="T2523" s="586"/>
      <c r="U2523" s="587" t="str">
        <f t="shared" si="180"/>
        <v/>
      </c>
      <c r="V2523" s="648"/>
      <c r="W2523" s="746"/>
    </row>
    <row r="2524" spans="2:38" ht="13.5" customHeight="1" x14ac:dyDescent="0.25">
      <c r="B2524" s="401"/>
      <c r="D2524" s="416">
        <f t="shared" si="181"/>
        <v>2515</v>
      </c>
      <c r="E2524" s="534"/>
      <c r="F2524" s="534"/>
      <c r="G2524" s="534"/>
      <c r="H2524" s="479"/>
      <c r="I2524" s="479"/>
      <c r="J2524" s="479"/>
      <c r="K2524" s="474"/>
      <c r="L2524" s="899"/>
      <c r="M2524" s="272"/>
      <c r="N2524" s="826" t="str">
        <f t="shared" si="183"/>
        <v/>
      </c>
      <c r="O2524" s="458"/>
      <c r="P2524" s="534"/>
      <c r="Q2524" s="479"/>
      <c r="R2524" s="584"/>
      <c r="S2524" s="585" t="str">
        <f t="shared" si="182"/>
        <v/>
      </c>
      <c r="T2524" s="586"/>
      <c r="U2524" s="587" t="str">
        <f t="shared" si="180"/>
        <v/>
      </c>
      <c r="V2524" s="648"/>
      <c r="W2524" s="746"/>
    </row>
    <row r="2525" spans="2:38" ht="13.5" customHeight="1" x14ac:dyDescent="0.25">
      <c r="B2525" s="401"/>
      <c r="D2525" s="416">
        <f t="shared" si="181"/>
        <v>2516</v>
      </c>
      <c r="E2525" s="534"/>
      <c r="F2525" s="534"/>
      <c r="G2525" s="534"/>
      <c r="H2525" s="479"/>
      <c r="I2525" s="479"/>
      <c r="J2525" s="479"/>
      <c r="K2525" s="474"/>
      <c r="L2525" s="899"/>
      <c r="M2525" s="272"/>
      <c r="N2525" s="826" t="str">
        <f t="shared" si="183"/>
        <v/>
      </c>
      <c r="O2525" s="458"/>
      <c r="P2525" s="534"/>
      <c r="Q2525" s="479"/>
      <c r="R2525" s="584"/>
      <c r="S2525" s="585" t="str">
        <f t="shared" si="182"/>
        <v/>
      </c>
      <c r="T2525" s="586"/>
      <c r="U2525" s="587" t="str">
        <f t="shared" si="180"/>
        <v/>
      </c>
      <c r="V2525" s="648"/>
      <c r="W2525" s="746"/>
    </row>
    <row r="2526" spans="2:38" ht="13.5" customHeight="1" x14ac:dyDescent="0.25">
      <c r="B2526" s="401"/>
      <c r="D2526" s="416">
        <f t="shared" si="181"/>
        <v>2517</v>
      </c>
      <c r="E2526" s="534"/>
      <c r="F2526" s="534"/>
      <c r="G2526" s="534"/>
      <c r="H2526" s="479"/>
      <c r="I2526" s="479"/>
      <c r="J2526" s="479"/>
      <c r="K2526" s="474"/>
      <c r="L2526" s="899"/>
      <c r="M2526" s="272"/>
      <c r="N2526" s="826" t="str">
        <f t="shared" si="183"/>
        <v/>
      </c>
      <c r="O2526" s="458"/>
      <c r="P2526" s="903"/>
      <c r="Q2526" s="479"/>
      <c r="R2526" s="584"/>
      <c r="S2526" s="585" t="str">
        <f t="shared" si="182"/>
        <v/>
      </c>
      <c r="T2526" s="586"/>
      <c r="U2526" s="587" t="str">
        <f t="shared" si="180"/>
        <v/>
      </c>
      <c r="V2526" s="648"/>
      <c r="W2526" s="746"/>
    </row>
    <row r="2527" spans="2:38" ht="13.5" customHeight="1" x14ac:dyDescent="0.25">
      <c r="B2527" s="401"/>
      <c r="D2527" s="416">
        <f t="shared" si="181"/>
        <v>2518</v>
      </c>
      <c r="E2527" s="534"/>
      <c r="F2527" s="534"/>
      <c r="G2527" s="534"/>
      <c r="H2527" s="479"/>
      <c r="I2527" s="479"/>
      <c r="J2527" s="479"/>
      <c r="K2527" s="474"/>
      <c r="L2527" s="899"/>
      <c r="M2527" s="272"/>
      <c r="N2527" s="826" t="str">
        <f t="shared" si="183"/>
        <v/>
      </c>
      <c r="O2527" s="458"/>
      <c r="P2527" s="534"/>
      <c r="Q2527" s="479"/>
      <c r="R2527" s="584"/>
      <c r="S2527" s="585" t="str">
        <f t="shared" si="182"/>
        <v/>
      </c>
      <c r="T2527" s="586"/>
      <c r="U2527" s="587" t="str">
        <f t="shared" si="180"/>
        <v/>
      </c>
      <c r="V2527" s="648"/>
      <c r="W2527" s="746"/>
    </row>
    <row r="2528" spans="2:38" ht="13.5" customHeight="1" x14ac:dyDescent="0.25">
      <c r="B2528" s="401"/>
      <c r="D2528" s="416">
        <f t="shared" si="181"/>
        <v>2519</v>
      </c>
      <c r="E2528" s="534"/>
      <c r="F2528" s="534"/>
      <c r="G2528" s="534"/>
      <c r="H2528" s="479"/>
      <c r="I2528" s="479"/>
      <c r="J2528" s="479"/>
      <c r="K2528" s="474"/>
      <c r="L2528" s="899"/>
      <c r="M2528" s="272"/>
      <c r="N2528" s="826" t="str">
        <f t="shared" si="183"/>
        <v/>
      </c>
      <c r="O2528" s="458"/>
      <c r="P2528" s="534"/>
      <c r="Q2528" s="479"/>
      <c r="R2528" s="584"/>
      <c r="S2528" s="585" t="str">
        <f t="shared" si="182"/>
        <v/>
      </c>
      <c r="T2528" s="586"/>
      <c r="U2528" s="587" t="str">
        <f t="shared" si="180"/>
        <v/>
      </c>
      <c r="V2528" s="648"/>
      <c r="W2528" s="746"/>
    </row>
    <row r="2529" spans="2:23" ht="13.5" customHeight="1" x14ac:dyDescent="0.25">
      <c r="B2529" s="401"/>
      <c r="D2529" s="416">
        <f t="shared" si="181"/>
        <v>2520</v>
      </c>
      <c r="E2529" s="534"/>
      <c r="F2529" s="534"/>
      <c r="G2529" s="534"/>
      <c r="H2529" s="479"/>
      <c r="I2529" s="479"/>
      <c r="J2529" s="479"/>
      <c r="K2529" s="474"/>
      <c r="L2529" s="899"/>
      <c r="M2529" s="272"/>
      <c r="N2529" s="826" t="str">
        <f t="shared" si="183"/>
        <v/>
      </c>
      <c r="O2529" s="458"/>
      <c r="P2529" s="534"/>
      <c r="Q2529" s="479"/>
      <c r="R2529" s="584"/>
      <c r="S2529" s="585" t="str">
        <f t="shared" si="182"/>
        <v/>
      </c>
      <c r="T2529" s="586"/>
      <c r="U2529" s="587" t="str">
        <f t="shared" si="180"/>
        <v/>
      </c>
      <c r="V2529" s="648"/>
      <c r="W2529" s="746"/>
    </row>
    <row r="2530" spans="2:23" ht="13.5" customHeight="1" x14ac:dyDescent="0.25">
      <c r="B2530" s="401"/>
      <c r="D2530" s="416">
        <f t="shared" si="181"/>
        <v>2521</v>
      </c>
      <c r="E2530" s="534"/>
      <c r="F2530" s="534"/>
      <c r="G2530" s="534"/>
      <c r="H2530" s="479"/>
      <c r="I2530" s="479"/>
      <c r="J2530" s="479"/>
      <c r="K2530" s="474"/>
      <c r="L2530" s="899"/>
      <c r="M2530" s="272"/>
      <c r="N2530" s="826" t="str">
        <f t="shared" si="183"/>
        <v/>
      </c>
      <c r="O2530" s="458"/>
      <c r="P2530" s="534"/>
      <c r="Q2530" s="479"/>
      <c r="R2530" s="584"/>
      <c r="S2530" s="585" t="str">
        <f t="shared" si="182"/>
        <v/>
      </c>
      <c r="T2530" s="586"/>
      <c r="U2530" s="587" t="str">
        <f t="shared" si="180"/>
        <v/>
      </c>
      <c r="V2530" s="648"/>
      <c r="W2530" s="746"/>
    </row>
    <row r="2531" spans="2:23" ht="13.5" customHeight="1" x14ac:dyDescent="0.25">
      <c r="B2531" s="401"/>
      <c r="D2531" s="416">
        <f t="shared" si="181"/>
        <v>2522</v>
      </c>
      <c r="E2531" s="534"/>
      <c r="F2531" s="534"/>
      <c r="G2531" s="534"/>
      <c r="H2531" s="479"/>
      <c r="I2531" s="479"/>
      <c r="J2531" s="479"/>
      <c r="K2531" s="474"/>
      <c r="L2531" s="899"/>
      <c r="M2531" s="272"/>
      <c r="N2531" s="826" t="str">
        <f t="shared" si="183"/>
        <v/>
      </c>
      <c r="O2531" s="458"/>
      <c r="P2531" s="534"/>
      <c r="Q2531" s="479"/>
      <c r="R2531" s="584"/>
      <c r="S2531" s="585" t="str">
        <f t="shared" si="182"/>
        <v/>
      </c>
      <c r="T2531" s="586"/>
      <c r="U2531" s="587" t="str">
        <f t="shared" si="180"/>
        <v/>
      </c>
      <c r="V2531" s="648"/>
      <c r="W2531" s="746"/>
    </row>
    <row r="2532" spans="2:23" ht="13.5" customHeight="1" x14ac:dyDescent="0.25">
      <c r="B2532" s="401"/>
      <c r="D2532" s="416">
        <f t="shared" si="181"/>
        <v>2523</v>
      </c>
      <c r="E2532" s="534"/>
      <c r="F2532" s="534"/>
      <c r="G2532" s="534"/>
      <c r="H2532" s="479"/>
      <c r="I2532" s="479"/>
      <c r="J2532" s="479"/>
      <c r="K2532" s="474"/>
      <c r="L2532" s="899"/>
      <c r="M2532" s="272"/>
      <c r="N2532" s="826" t="str">
        <f t="shared" si="183"/>
        <v/>
      </c>
      <c r="O2532" s="458"/>
      <c r="P2532" s="534"/>
      <c r="Q2532" s="479"/>
      <c r="R2532" s="584"/>
      <c r="S2532" s="585" t="str">
        <f t="shared" si="182"/>
        <v/>
      </c>
      <c r="T2532" s="586"/>
      <c r="U2532" s="587" t="str">
        <f t="shared" si="180"/>
        <v/>
      </c>
      <c r="V2532" s="648"/>
      <c r="W2532" s="746"/>
    </row>
    <row r="2533" spans="2:23" ht="13.5" customHeight="1" x14ac:dyDescent="0.25">
      <c r="B2533" s="401"/>
      <c r="D2533" s="416">
        <f t="shared" si="181"/>
        <v>2524</v>
      </c>
      <c r="E2533" s="534"/>
      <c r="F2533" s="534"/>
      <c r="G2533" s="534"/>
      <c r="H2533" s="479"/>
      <c r="I2533" s="479"/>
      <c r="J2533" s="479"/>
      <c r="K2533" s="474"/>
      <c r="L2533" s="899"/>
      <c r="M2533" s="272"/>
      <c r="N2533" s="826" t="str">
        <f t="shared" si="183"/>
        <v/>
      </c>
      <c r="O2533" s="458"/>
      <c r="P2533" s="534"/>
      <c r="Q2533" s="479"/>
      <c r="R2533" s="584"/>
      <c r="S2533" s="585" t="str">
        <f t="shared" si="182"/>
        <v/>
      </c>
      <c r="T2533" s="586"/>
      <c r="U2533" s="587" t="str">
        <f t="shared" si="180"/>
        <v/>
      </c>
      <c r="V2533" s="648"/>
      <c r="W2533" s="746"/>
    </row>
    <row r="2534" spans="2:23" ht="13.5" customHeight="1" x14ac:dyDescent="0.25">
      <c r="B2534" s="401"/>
      <c r="D2534" s="416">
        <f t="shared" si="181"/>
        <v>2525</v>
      </c>
      <c r="E2534" s="534"/>
      <c r="F2534" s="534"/>
      <c r="G2534" s="534"/>
      <c r="H2534" s="479"/>
      <c r="I2534" s="479"/>
      <c r="J2534" s="479"/>
      <c r="K2534" s="474"/>
      <c r="L2534" s="899"/>
      <c r="M2534" s="272"/>
      <c r="N2534" s="826" t="str">
        <f t="shared" si="183"/>
        <v/>
      </c>
      <c r="O2534" s="458"/>
      <c r="P2534" s="534"/>
      <c r="Q2534" s="479"/>
      <c r="R2534" s="584"/>
      <c r="S2534" s="585" t="str">
        <f t="shared" si="182"/>
        <v/>
      </c>
      <c r="T2534" s="586"/>
      <c r="U2534" s="587" t="str">
        <f t="shared" ref="U2534:U2597" si="184">IF(T2534="",S2534,T2534)</f>
        <v/>
      </c>
      <c r="V2534" s="648"/>
      <c r="W2534" s="746"/>
    </row>
    <row r="2535" spans="2:23" ht="13.5" customHeight="1" x14ac:dyDescent="0.25">
      <c r="B2535" s="401"/>
      <c r="D2535" s="416">
        <f t="shared" ref="D2535:D2598" si="185">D2534+1</f>
        <v>2526</v>
      </c>
      <c r="E2535" s="534"/>
      <c r="F2535" s="534"/>
      <c r="G2535" s="534"/>
      <c r="H2535" s="479"/>
      <c r="I2535" s="479"/>
      <c r="J2535" s="479"/>
      <c r="K2535" s="474"/>
      <c r="L2535" s="899"/>
      <c r="M2535" s="272"/>
      <c r="N2535" s="826" t="str">
        <f t="shared" si="183"/>
        <v/>
      </c>
      <c r="O2535" s="458"/>
      <c r="P2535" s="534"/>
      <c r="Q2535" s="479"/>
      <c r="R2535" s="584"/>
      <c r="S2535" s="585" t="str">
        <f t="shared" si="182"/>
        <v/>
      </c>
      <c r="T2535" s="586"/>
      <c r="U2535" s="587" t="str">
        <f t="shared" si="184"/>
        <v/>
      </c>
      <c r="V2535" s="648"/>
      <c r="W2535" s="746"/>
    </row>
    <row r="2536" spans="2:23" ht="13.5" customHeight="1" x14ac:dyDescent="0.25">
      <c r="B2536" s="401"/>
      <c r="D2536" s="416">
        <f t="shared" si="185"/>
        <v>2527</v>
      </c>
      <c r="E2536" s="534"/>
      <c r="F2536" s="534"/>
      <c r="G2536" s="534"/>
      <c r="H2536" s="479"/>
      <c r="I2536" s="479"/>
      <c r="J2536" s="479"/>
      <c r="K2536" s="474"/>
      <c r="L2536" s="899"/>
      <c r="M2536" s="272"/>
      <c r="N2536" s="826" t="str">
        <f t="shared" si="183"/>
        <v/>
      </c>
      <c r="O2536" s="458"/>
      <c r="P2536" s="534"/>
      <c r="Q2536" s="479"/>
      <c r="R2536" s="584"/>
      <c r="S2536" s="585" t="str">
        <f t="shared" si="182"/>
        <v/>
      </c>
      <c r="T2536" s="586"/>
      <c r="U2536" s="587" t="str">
        <f t="shared" si="184"/>
        <v/>
      </c>
      <c r="V2536" s="648"/>
      <c r="W2536" s="746"/>
    </row>
    <row r="2537" spans="2:23" ht="13.5" customHeight="1" x14ac:dyDescent="0.25">
      <c r="B2537" s="401"/>
      <c r="D2537" s="416">
        <f t="shared" si="185"/>
        <v>2528</v>
      </c>
      <c r="E2537" s="534"/>
      <c r="F2537" s="534"/>
      <c r="G2537" s="534"/>
      <c r="H2537" s="479"/>
      <c r="I2537" s="479"/>
      <c r="J2537" s="479"/>
      <c r="K2537" s="474"/>
      <c r="L2537" s="899"/>
      <c r="M2537" s="272"/>
      <c r="N2537" s="826" t="str">
        <f t="shared" si="183"/>
        <v/>
      </c>
      <c r="O2537" s="458"/>
      <c r="P2537" s="534"/>
      <c r="Q2537" s="479"/>
      <c r="R2537" s="584"/>
      <c r="S2537" s="585" t="str">
        <f t="shared" si="182"/>
        <v/>
      </c>
      <c r="T2537" s="586"/>
      <c r="U2537" s="587" t="str">
        <f t="shared" si="184"/>
        <v/>
      </c>
      <c r="V2537" s="648"/>
      <c r="W2537" s="746"/>
    </row>
    <row r="2538" spans="2:23" ht="13.5" customHeight="1" x14ac:dyDescent="0.25">
      <c r="B2538" s="401"/>
      <c r="D2538" s="416">
        <f t="shared" si="185"/>
        <v>2529</v>
      </c>
      <c r="E2538" s="534"/>
      <c r="F2538" s="534"/>
      <c r="G2538" s="534"/>
      <c r="H2538" s="479"/>
      <c r="I2538" s="479"/>
      <c r="J2538" s="479"/>
      <c r="K2538" s="474"/>
      <c r="L2538" s="899"/>
      <c r="M2538" s="272"/>
      <c r="N2538" s="826" t="str">
        <f t="shared" si="183"/>
        <v/>
      </c>
      <c r="O2538" s="458"/>
      <c r="P2538" s="534"/>
      <c r="Q2538" s="479"/>
      <c r="R2538" s="584"/>
      <c r="S2538" s="585" t="str">
        <f t="shared" si="182"/>
        <v/>
      </c>
      <c r="T2538" s="586"/>
      <c r="U2538" s="587" t="str">
        <f t="shared" si="184"/>
        <v/>
      </c>
      <c r="V2538" s="648"/>
      <c r="W2538" s="746"/>
    </row>
    <row r="2539" spans="2:23" ht="13.5" customHeight="1" x14ac:dyDescent="0.25">
      <c r="B2539" s="401"/>
      <c r="D2539" s="416">
        <f t="shared" si="185"/>
        <v>2530</v>
      </c>
      <c r="E2539" s="534"/>
      <c r="F2539" s="534"/>
      <c r="G2539" s="534"/>
      <c r="H2539" s="479"/>
      <c r="I2539" s="479"/>
      <c r="J2539" s="479"/>
      <c r="K2539" s="474"/>
      <c r="L2539" s="899"/>
      <c r="M2539" s="272"/>
      <c r="N2539" s="826" t="str">
        <f t="shared" si="183"/>
        <v/>
      </c>
      <c r="O2539" s="458"/>
      <c r="P2539" s="534"/>
      <c r="Q2539" s="479"/>
      <c r="R2539" s="584"/>
      <c r="S2539" s="585" t="str">
        <f t="shared" si="182"/>
        <v/>
      </c>
      <c r="T2539" s="586"/>
      <c r="U2539" s="587" t="str">
        <f t="shared" si="184"/>
        <v/>
      </c>
      <c r="V2539" s="648"/>
      <c r="W2539" s="746"/>
    </row>
    <row r="2540" spans="2:23" ht="13.5" customHeight="1" x14ac:dyDescent="0.25">
      <c r="B2540" s="401"/>
      <c r="D2540" s="416">
        <f t="shared" si="185"/>
        <v>2531</v>
      </c>
      <c r="E2540" s="534"/>
      <c r="F2540" s="534"/>
      <c r="G2540" s="534"/>
      <c r="H2540" s="479"/>
      <c r="I2540" s="479"/>
      <c r="J2540" s="479"/>
      <c r="K2540" s="474"/>
      <c r="L2540" s="899"/>
      <c r="M2540" s="272"/>
      <c r="N2540" s="826" t="str">
        <f t="shared" si="183"/>
        <v/>
      </c>
      <c r="O2540" s="458"/>
      <c r="P2540" s="534"/>
      <c r="Q2540" s="479"/>
      <c r="R2540" s="584"/>
      <c r="S2540" s="585" t="str">
        <f t="shared" si="182"/>
        <v/>
      </c>
      <c r="T2540" s="586"/>
      <c r="U2540" s="587" t="str">
        <f t="shared" si="184"/>
        <v/>
      </c>
      <c r="V2540" s="648"/>
      <c r="W2540" s="746"/>
    </row>
    <row r="2541" spans="2:23" ht="13.5" customHeight="1" x14ac:dyDescent="0.25">
      <c r="B2541" s="401"/>
      <c r="D2541" s="416">
        <f t="shared" si="185"/>
        <v>2532</v>
      </c>
      <c r="E2541" s="534"/>
      <c r="F2541" s="534"/>
      <c r="G2541" s="534"/>
      <c r="H2541" s="479"/>
      <c r="I2541" s="479"/>
      <c r="J2541" s="479"/>
      <c r="K2541" s="474"/>
      <c r="L2541" s="899"/>
      <c r="M2541" s="272"/>
      <c r="N2541" s="826" t="str">
        <f t="shared" si="183"/>
        <v/>
      </c>
      <c r="O2541" s="458"/>
      <c r="P2541" s="534"/>
      <c r="Q2541" s="479"/>
      <c r="R2541" s="584"/>
      <c r="S2541" s="585" t="str">
        <f t="shared" si="182"/>
        <v/>
      </c>
      <c r="T2541" s="586"/>
      <c r="U2541" s="587" t="str">
        <f t="shared" si="184"/>
        <v/>
      </c>
      <c r="V2541" s="648"/>
      <c r="W2541" s="746"/>
    </row>
    <row r="2542" spans="2:23" ht="13.5" customHeight="1" x14ac:dyDescent="0.25">
      <c r="B2542" s="401"/>
      <c r="D2542" s="416">
        <f t="shared" si="185"/>
        <v>2533</v>
      </c>
      <c r="E2542" s="534"/>
      <c r="F2542" s="534"/>
      <c r="G2542" s="534"/>
      <c r="H2542" s="479"/>
      <c r="I2542" s="479"/>
      <c r="J2542" s="479"/>
      <c r="K2542" s="474"/>
      <c r="L2542" s="899"/>
      <c r="M2542" s="272"/>
      <c r="N2542" s="826" t="str">
        <f t="shared" si="183"/>
        <v/>
      </c>
      <c r="O2542" s="458"/>
      <c r="P2542" s="534"/>
      <c r="Q2542" s="479"/>
      <c r="R2542" s="584"/>
      <c r="S2542" s="585" t="str">
        <f t="shared" si="182"/>
        <v/>
      </c>
      <c r="T2542" s="586"/>
      <c r="U2542" s="587" t="str">
        <f t="shared" si="184"/>
        <v/>
      </c>
      <c r="V2542" s="648"/>
      <c r="W2542" s="746"/>
    </row>
    <row r="2543" spans="2:23" ht="13.5" customHeight="1" x14ac:dyDescent="0.25">
      <c r="B2543" s="401"/>
      <c r="D2543" s="416">
        <f t="shared" si="185"/>
        <v>2534</v>
      </c>
      <c r="E2543" s="534"/>
      <c r="F2543" s="534"/>
      <c r="G2543" s="534"/>
      <c r="H2543" s="479"/>
      <c r="I2543" s="479"/>
      <c r="J2543" s="479"/>
      <c r="K2543" s="474"/>
      <c r="L2543" s="899"/>
      <c r="M2543" s="272"/>
      <c r="N2543" s="826" t="str">
        <f t="shared" si="183"/>
        <v/>
      </c>
      <c r="O2543" s="458"/>
      <c r="P2543" s="534"/>
      <c r="Q2543" s="479"/>
      <c r="R2543" s="584"/>
      <c r="S2543" s="585" t="str">
        <f t="shared" si="182"/>
        <v/>
      </c>
      <c r="T2543" s="586"/>
      <c r="U2543" s="587" t="str">
        <f t="shared" si="184"/>
        <v/>
      </c>
      <c r="V2543" s="648"/>
      <c r="W2543" s="746"/>
    </row>
    <row r="2544" spans="2:23" ht="13.5" customHeight="1" x14ac:dyDescent="0.25">
      <c r="B2544" s="401"/>
      <c r="D2544" s="416">
        <f t="shared" si="185"/>
        <v>2535</v>
      </c>
      <c r="E2544" s="534"/>
      <c r="F2544" s="534"/>
      <c r="G2544" s="534"/>
      <c r="H2544" s="479"/>
      <c r="I2544" s="479"/>
      <c r="J2544" s="479"/>
      <c r="K2544" s="474"/>
      <c r="L2544" s="899"/>
      <c r="M2544" s="272"/>
      <c r="N2544" s="826" t="str">
        <f t="shared" si="183"/>
        <v/>
      </c>
      <c r="O2544" s="458"/>
      <c r="P2544" s="534"/>
      <c r="Q2544" s="479"/>
      <c r="R2544" s="584"/>
      <c r="S2544" s="585" t="str">
        <f t="shared" si="182"/>
        <v/>
      </c>
      <c r="T2544" s="586"/>
      <c r="U2544" s="587" t="str">
        <f t="shared" si="184"/>
        <v/>
      </c>
      <c r="V2544" s="648"/>
      <c r="W2544" s="746"/>
    </row>
    <row r="2545" spans="2:38" ht="13.5" customHeight="1" x14ac:dyDescent="0.25">
      <c r="B2545" s="401"/>
      <c r="D2545" s="416">
        <f t="shared" si="185"/>
        <v>2536</v>
      </c>
      <c r="E2545" s="534"/>
      <c r="F2545" s="534"/>
      <c r="G2545" s="534"/>
      <c r="H2545" s="479"/>
      <c r="I2545" s="479"/>
      <c r="J2545" s="479"/>
      <c r="K2545" s="474"/>
      <c r="L2545" s="899"/>
      <c r="M2545" s="272"/>
      <c r="N2545" s="826" t="str">
        <f t="shared" si="183"/>
        <v/>
      </c>
      <c r="O2545" s="458"/>
      <c r="P2545" s="534"/>
      <c r="Q2545" s="479"/>
      <c r="R2545" s="584"/>
      <c r="S2545" s="585" t="str">
        <f t="shared" si="182"/>
        <v/>
      </c>
      <c r="T2545" s="586"/>
      <c r="U2545" s="587" t="str">
        <f t="shared" si="184"/>
        <v/>
      </c>
      <c r="V2545" s="648"/>
      <c r="W2545" s="746"/>
    </row>
    <row r="2546" spans="2:38" ht="13.5" customHeight="1" x14ac:dyDescent="0.25">
      <c r="B2546" s="401"/>
      <c r="D2546" s="416">
        <f t="shared" si="185"/>
        <v>2537</v>
      </c>
      <c r="E2546" s="534"/>
      <c r="F2546" s="534"/>
      <c r="G2546" s="534"/>
      <c r="H2546" s="479"/>
      <c r="I2546" s="479"/>
      <c r="J2546" s="479"/>
      <c r="K2546" s="474"/>
      <c r="L2546" s="899"/>
      <c r="M2546" s="272"/>
      <c r="N2546" s="826" t="str">
        <f t="shared" si="183"/>
        <v/>
      </c>
      <c r="O2546" s="458"/>
      <c r="P2546" s="534"/>
      <c r="Q2546" s="479"/>
      <c r="R2546" s="584"/>
      <c r="S2546" s="585" t="str">
        <f t="shared" ref="S2546:S2609" si="186">IF(OR(M2546="",K2546=""),"",J2546*K2546/1000000*Q2546*R2546)</f>
        <v/>
      </c>
      <c r="T2546" s="586"/>
      <c r="U2546" s="587" t="str">
        <f t="shared" si="184"/>
        <v/>
      </c>
      <c r="V2546" s="648"/>
      <c r="W2546" s="746"/>
      <c r="AL2546" s="562"/>
    </row>
    <row r="2547" spans="2:38" ht="13.5" customHeight="1" x14ac:dyDescent="0.25">
      <c r="B2547" s="401"/>
      <c r="D2547" s="416">
        <f t="shared" si="185"/>
        <v>2538</v>
      </c>
      <c r="E2547" s="534"/>
      <c r="F2547" s="534"/>
      <c r="G2547" s="534"/>
      <c r="H2547" s="479"/>
      <c r="I2547" s="479"/>
      <c r="J2547" s="479"/>
      <c r="K2547" s="474"/>
      <c r="L2547" s="899"/>
      <c r="M2547" s="272"/>
      <c r="N2547" s="826" t="str">
        <f t="shared" si="183"/>
        <v/>
      </c>
      <c r="O2547" s="458"/>
      <c r="P2547" s="534"/>
      <c r="Q2547" s="479"/>
      <c r="R2547" s="584"/>
      <c r="S2547" s="585" t="str">
        <f t="shared" si="186"/>
        <v/>
      </c>
      <c r="T2547" s="586"/>
      <c r="U2547" s="587" t="str">
        <f t="shared" si="184"/>
        <v/>
      </c>
      <c r="V2547" s="648"/>
      <c r="W2547" s="746"/>
    </row>
    <row r="2548" spans="2:38" ht="13.5" customHeight="1" x14ac:dyDescent="0.25">
      <c r="B2548" s="401"/>
      <c r="D2548" s="416">
        <f t="shared" si="185"/>
        <v>2539</v>
      </c>
      <c r="E2548" s="534"/>
      <c r="F2548" s="534"/>
      <c r="G2548" s="534"/>
      <c r="H2548" s="479"/>
      <c r="I2548" s="479"/>
      <c r="J2548" s="479"/>
      <c r="K2548" s="474"/>
      <c r="L2548" s="899"/>
      <c r="M2548" s="272"/>
      <c r="N2548" s="826" t="str">
        <f t="shared" si="183"/>
        <v/>
      </c>
      <c r="O2548" s="458"/>
      <c r="P2548" s="534"/>
      <c r="Q2548" s="479"/>
      <c r="R2548" s="584"/>
      <c r="S2548" s="585" t="str">
        <f t="shared" si="186"/>
        <v/>
      </c>
      <c r="T2548" s="586"/>
      <c r="U2548" s="587" t="str">
        <f t="shared" si="184"/>
        <v/>
      </c>
      <c r="V2548" s="648"/>
      <c r="W2548" s="746"/>
    </row>
    <row r="2549" spans="2:38" ht="13.5" customHeight="1" x14ac:dyDescent="0.25">
      <c r="B2549" s="401"/>
      <c r="D2549" s="416">
        <f t="shared" si="185"/>
        <v>2540</v>
      </c>
      <c r="E2549" s="534"/>
      <c r="F2549" s="534"/>
      <c r="G2549" s="534"/>
      <c r="H2549" s="479"/>
      <c r="I2549" s="479"/>
      <c r="J2549" s="479"/>
      <c r="K2549" s="474"/>
      <c r="L2549" s="899"/>
      <c r="M2549" s="272"/>
      <c r="N2549" s="826" t="str">
        <f t="shared" si="183"/>
        <v/>
      </c>
      <c r="O2549" s="458"/>
      <c r="P2549" s="534"/>
      <c r="Q2549" s="479"/>
      <c r="R2549" s="584"/>
      <c r="S2549" s="585" t="str">
        <f t="shared" si="186"/>
        <v/>
      </c>
      <c r="T2549" s="586"/>
      <c r="U2549" s="587" t="str">
        <f t="shared" si="184"/>
        <v/>
      </c>
      <c r="V2549" s="648"/>
      <c r="W2549" s="746"/>
    </row>
    <row r="2550" spans="2:38" ht="13.5" customHeight="1" x14ac:dyDescent="0.25">
      <c r="B2550" s="401"/>
      <c r="D2550" s="416">
        <f t="shared" si="185"/>
        <v>2541</v>
      </c>
      <c r="E2550" s="534"/>
      <c r="F2550" s="534"/>
      <c r="G2550" s="534"/>
      <c r="H2550" s="479"/>
      <c r="I2550" s="479"/>
      <c r="J2550" s="479"/>
      <c r="K2550" s="474"/>
      <c r="L2550" s="899"/>
      <c r="M2550" s="272"/>
      <c r="N2550" s="826" t="str">
        <f t="shared" si="183"/>
        <v/>
      </c>
      <c r="O2550" s="458"/>
      <c r="P2550" s="534"/>
      <c r="Q2550" s="479"/>
      <c r="R2550" s="584"/>
      <c r="S2550" s="585" t="str">
        <f t="shared" si="186"/>
        <v/>
      </c>
      <c r="T2550" s="586"/>
      <c r="U2550" s="587" t="str">
        <f t="shared" si="184"/>
        <v/>
      </c>
      <c r="V2550" s="648"/>
      <c r="W2550" s="746"/>
    </row>
    <row r="2551" spans="2:38" ht="13.5" customHeight="1" x14ac:dyDescent="0.25">
      <c r="B2551" s="401"/>
      <c r="D2551" s="416">
        <f t="shared" si="185"/>
        <v>2542</v>
      </c>
      <c r="E2551" s="534"/>
      <c r="F2551" s="534"/>
      <c r="G2551" s="534"/>
      <c r="H2551" s="479"/>
      <c r="I2551" s="479"/>
      <c r="J2551" s="479"/>
      <c r="K2551" s="474"/>
      <c r="L2551" s="899"/>
      <c r="M2551" s="272"/>
      <c r="N2551" s="826" t="str">
        <f t="shared" si="183"/>
        <v/>
      </c>
      <c r="O2551" s="458"/>
      <c r="P2551" s="534"/>
      <c r="Q2551" s="479"/>
      <c r="R2551" s="584"/>
      <c r="S2551" s="585" t="str">
        <f t="shared" si="186"/>
        <v/>
      </c>
      <c r="T2551" s="586"/>
      <c r="U2551" s="587" t="str">
        <f t="shared" si="184"/>
        <v/>
      </c>
      <c r="V2551" s="648"/>
      <c r="W2551" s="746"/>
    </row>
    <row r="2552" spans="2:38" ht="13.5" customHeight="1" x14ac:dyDescent="0.25">
      <c r="B2552" s="401"/>
      <c r="D2552" s="416">
        <f t="shared" si="185"/>
        <v>2543</v>
      </c>
      <c r="E2552" s="534"/>
      <c r="F2552" s="534"/>
      <c r="G2552" s="534"/>
      <c r="H2552" s="479"/>
      <c r="I2552" s="479"/>
      <c r="J2552" s="479"/>
      <c r="K2552" s="474"/>
      <c r="L2552" s="899"/>
      <c r="M2552" s="272"/>
      <c r="N2552" s="826" t="str">
        <f t="shared" si="183"/>
        <v/>
      </c>
      <c r="O2552" s="458"/>
      <c r="P2552" s="534"/>
      <c r="Q2552" s="479"/>
      <c r="R2552" s="584"/>
      <c r="S2552" s="585" t="str">
        <f t="shared" si="186"/>
        <v/>
      </c>
      <c r="T2552" s="586"/>
      <c r="U2552" s="587" t="str">
        <f t="shared" si="184"/>
        <v/>
      </c>
      <c r="V2552" s="648"/>
      <c r="W2552" s="746"/>
    </row>
    <row r="2553" spans="2:38" ht="13.5" customHeight="1" x14ac:dyDescent="0.25">
      <c r="B2553" s="401"/>
      <c r="D2553" s="416">
        <f t="shared" si="185"/>
        <v>2544</v>
      </c>
      <c r="E2553" s="534"/>
      <c r="F2553" s="534"/>
      <c r="G2553" s="534"/>
      <c r="H2553" s="479"/>
      <c r="I2553" s="479"/>
      <c r="J2553" s="479"/>
      <c r="K2553" s="474"/>
      <c r="L2553" s="899"/>
      <c r="M2553" s="272"/>
      <c r="N2553" s="826" t="str">
        <f t="shared" si="183"/>
        <v/>
      </c>
      <c r="O2553" s="458"/>
      <c r="P2553" s="534"/>
      <c r="Q2553" s="479"/>
      <c r="R2553" s="584"/>
      <c r="S2553" s="585" t="str">
        <f t="shared" si="186"/>
        <v/>
      </c>
      <c r="T2553" s="586"/>
      <c r="U2553" s="587" t="str">
        <f t="shared" si="184"/>
        <v/>
      </c>
      <c r="V2553" s="648"/>
      <c r="W2553" s="746"/>
    </row>
    <row r="2554" spans="2:38" ht="13.5" customHeight="1" x14ac:dyDescent="0.25">
      <c r="B2554" s="401"/>
      <c r="D2554" s="416">
        <f t="shared" si="185"/>
        <v>2545</v>
      </c>
      <c r="E2554" s="534"/>
      <c r="F2554" s="534"/>
      <c r="G2554" s="534"/>
      <c r="H2554" s="479"/>
      <c r="I2554" s="479"/>
      <c r="J2554" s="479"/>
      <c r="K2554" s="474"/>
      <c r="L2554" s="899"/>
      <c r="M2554" s="272"/>
      <c r="N2554" s="826" t="str">
        <f t="shared" si="183"/>
        <v/>
      </c>
      <c r="O2554" s="458"/>
      <c r="P2554" s="534"/>
      <c r="Q2554" s="479"/>
      <c r="R2554" s="584"/>
      <c r="S2554" s="585" t="str">
        <f t="shared" si="186"/>
        <v/>
      </c>
      <c r="T2554" s="586"/>
      <c r="U2554" s="587" t="str">
        <f t="shared" si="184"/>
        <v/>
      </c>
      <c r="V2554" s="648"/>
      <c r="W2554" s="746"/>
    </row>
    <row r="2555" spans="2:38" ht="13.5" customHeight="1" x14ac:dyDescent="0.25">
      <c r="B2555" s="401"/>
      <c r="D2555" s="416">
        <f t="shared" si="185"/>
        <v>2546</v>
      </c>
      <c r="E2555" s="534"/>
      <c r="F2555" s="534"/>
      <c r="G2555" s="534"/>
      <c r="H2555" s="479"/>
      <c r="I2555" s="479"/>
      <c r="J2555" s="479"/>
      <c r="K2555" s="474"/>
      <c r="L2555" s="899"/>
      <c r="M2555" s="272"/>
      <c r="N2555" s="826" t="str">
        <f t="shared" si="183"/>
        <v/>
      </c>
      <c r="O2555" s="458"/>
      <c r="P2555" s="534"/>
      <c r="Q2555" s="479"/>
      <c r="R2555" s="584"/>
      <c r="S2555" s="585" t="str">
        <f t="shared" si="186"/>
        <v/>
      </c>
      <c r="T2555" s="586"/>
      <c r="U2555" s="587" t="str">
        <f t="shared" si="184"/>
        <v/>
      </c>
      <c r="V2555" s="648"/>
      <c r="W2555" s="746"/>
    </row>
    <row r="2556" spans="2:38" ht="13.5" customHeight="1" x14ac:dyDescent="0.25">
      <c r="B2556" s="401"/>
      <c r="D2556" s="416">
        <f t="shared" si="185"/>
        <v>2547</v>
      </c>
      <c r="E2556" s="534"/>
      <c r="F2556" s="534"/>
      <c r="G2556" s="534"/>
      <c r="H2556" s="479"/>
      <c r="I2556" s="479"/>
      <c r="J2556" s="479"/>
      <c r="K2556" s="474"/>
      <c r="L2556" s="899"/>
      <c r="M2556" s="272"/>
      <c r="N2556" s="826" t="str">
        <f t="shared" si="183"/>
        <v/>
      </c>
      <c r="O2556" s="458"/>
      <c r="P2556" s="903"/>
      <c r="Q2556" s="479"/>
      <c r="R2556" s="584"/>
      <c r="S2556" s="585" t="str">
        <f t="shared" si="186"/>
        <v/>
      </c>
      <c r="T2556" s="586"/>
      <c r="U2556" s="587" t="str">
        <f t="shared" si="184"/>
        <v/>
      </c>
      <c r="V2556" s="648"/>
      <c r="W2556" s="746"/>
    </row>
    <row r="2557" spans="2:38" ht="13.5" customHeight="1" x14ac:dyDescent="0.25">
      <c r="B2557" s="401"/>
      <c r="D2557" s="416">
        <f t="shared" si="185"/>
        <v>2548</v>
      </c>
      <c r="E2557" s="534"/>
      <c r="F2557" s="534"/>
      <c r="G2557" s="534"/>
      <c r="H2557" s="479"/>
      <c r="I2557" s="479"/>
      <c r="J2557" s="479"/>
      <c r="K2557" s="474"/>
      <c r="L2557" s="899"/>
      <c r="M2557" s="272"/>
      <c r="N2557" s="826" t="str">
        <f t="shared" si="183"/>
        <v/>
      </c>
      <c r="O2557" s="458"/>
      <c r="P2557" s="534"/>
      <c r="Q2557" s="479"/>
      <c r="R2557" s="584"/>
      <c r="S2557" s="585" t="str">
        <f t="shared" si="186"/>
        <v/>
      </c>
      <c r="T2557" s="586"/>
      <c r="U2557" s="587" t="str">
        <f t="shared" si="184"/>
        <v/>
      </c>
      <c r="V2557" s="648"/>
      <c r="W2557" s="746"/>
    </row>
    <row r="2558" spans="2:38" ht="13.5" customHeight="1" x14ac:dyDescent="0.25">
      <c r="B2558" s="401"/>
      <c r="D2558" s="416">
        <f t="shared" si="185"/>
        <v>2549</v>
      </c>
      <c r="E2558" s="534"/>
      <c r="F2558" s="534"/>
      <c r="G2558" s="534"/>
      <c r="H2558" s="479"/>
      <c r="I2558" s="479"/>
      <c r="J2558" s="479"/>
      <c r="K2558" s="474"/>
      <c r="L2558" s="899"/>
      <c r="M2558" s="272"/>
      <c r="N2558" s="826" t="str">
        <f t="shared" si="183"/>
        <v/>
      </c>
      <c r="O2558" s="458"/>
      <c r="P2558" s="534"/>
      <c r="Q2558" s="479"/>
      <c r="R2558" s="584"/>
      <c r="S2558" s="585" t="str">
        <f t="shared" si="186"/>
        <v/>
      </c>
      <c r="T2558" s="586"/>
      <c r="U2558" s="587" t="str">
        <f t="shared" si="184"/>
        <v/>
      </c>
      <c r="V2558" s="648"/>
      <c r="W2558" s="746"/>
    </row>
    <row r="2559" spans="2:38" ht="13.5" customHeight="1" x14ac:dyDescent="0.25">
      <c r="B2559" s="401"/>
      <c r="D2559" s="416">
        <f t="shared" si="185"/>
        <v>2550</v>
      </c>
      <c r="E2559" s="534"/>
      <c r="F2559" s="534"/>
      <c r="G2559" s="534"/>
      <c r="H2559" s="479"/>
      <c r="I2559" s="479"/>
      <c r="J2559" s="479"/>
      <c r="K2559" s="474"/>
      <c r="L2559" s="899"/>
      <c r="M2559" s="272"/>
      <c r="N2559" s="826" t="str">
        <f t="shared" si="183"/>
        <v/>
      </c>
      <c r="O2559" s="458"/>
      <c r="P2559" s="534"/>
      <c r="Q2559" s="479"/>
      <c r="R2559" s="584"/>
      <c r="S2559" s="585" t="str">
        <f t="shared" si="186"/>
        <v/>
      </c>
      <c r="T2559" s="586"/>
      <c r="U2559" s="587" t="str">
        <f t="shared" si="184"/>
        <v/>
      </c>
      <c r="V2559" s="648"/>
      <c r="W2559" s="746"/>
    </row>
    <row r="2560" spans="2:38" ht="13.5" customHeight="1" x14ac:dyDescent="0.25">
      <c r="B2560" s="401"/>
      <c r="D2560" s="416">
        <f t="shared" si="185"/>
        <v>2551</v>
      </c>
      <c r="E2560" s="534"/>
      <c r="F2560" s="534"/>
      <c r="G2560" s="534"/>
      <c r="H2560" s="479"/>
      <c r="I2560" s="479"/>
      <c r="J2560" s="479"/>
      <c r="K2560" s="474"/>
      <c r="L2560" s="899"/>
      <c r="M2560" s="272"/>
      <c r="N2560" s="826" t="str">
        <f t="shared" si="183"/>
        <v/>
      </c>
      <c r="O2560" s="458"/>
      <c r="P2560" s="534"/>
      <c r="Q2560" s="479"/>
      <c r="R2560" s="584"/>
      <c r="S2560" s="585" t="str">
        <f t="shared" si="186"/>
        <v/>
      </c>
      <c r="T2560" s="586"/>
      <c r="U2560" s="587" t="str">
        <f t="shared" si="184"/>
        <v/>
      </c>
      <c r="V2560" s="648"/>
      <c r="W2560" s="746"/>
    </row>
    <row r="2561" spans="2:38" ht="13.5" customHeight="1" x14ac:dyDescent="0.25">
      <c r="B2561" s="401"/>
      <c r="D2561" s="416">
        <f t="shared" si="185"/>
        <v>2552</v>
      </c>
      <c r="E2561" s="534"/>
      <c r="F2561" s="534"/>
      <c r="G2561" s="534"/>
      <c r="H2561" s="479"/>
      <c r="I2561" s="479"/>
      <c r="J2561" s="479"/>
      <c r="K2561" s="474"/>
      <c r="L2561" s="899"/>
      <c r="M2561" s="272"/>
      <c r="N2561" s="826" t="str">
        <f t="shared" si="183"/>
        <v/>
      </c>
      <c r="O2561" s="458"/>
      <c r="P2561" s="534"/>
      <c r="Q2561" s="479"/>
      <c r="R2561" s="584"/>
      <c r="S2561" s="585" t="str">
        <f t="shared" si="186"/>
        <v/>
      </c>
      <c r="T2561" s="586"/>
      <c r="U2561" s="587" t="str">
        <f t="shared" si="184"/>
        <v/>
      </c>
      <c r="V2561" s="648"/>
      <c r="W2561" s="746"/>
    </row>
    <row r="2562" spans="2:38" ht="13.5" customHeight="1" x14ac:dyDescent="0.25">
      <c r="B2562" s="401"/>
      <c r="D2562" s="416">
        <f t="shared" si="185"/>
        <v>2553</v>
      </c>
      <c r="E2562" s="534"/>
      <c r="F2562" s="534"/>
      <c r="G2562" s="534"/>
      <c r="H2562" s="479"/>
      <c r="I2562" s="479"/>
      <c r="J2562" s="479"/>
      <c r="K2562" s="474"/>
      <c r="L2562" s="899"/>
      <c r="M2562" s="272"/>
      <c r="N2562" s="826" t="str">
        <f t="shared" si="183"/>
        <v/>
      </c>
      <c r="O2562" s="458"/>
      <c r="P2562" s="534"/>
      <c r="Q2562" s="479"/>
      <c r="R2562" s="584"/>
      <c r="S2562" s="585" t="str">
        <f t="shared" si="186"/>
        <v/>
      </c>
      <c r="T2562" s="586"/>
      <c r="U2562" s="587" t="str">
        <f t="shared" si="184"/>
        <v/>
      </c>
      <c r="V2562" s="648"/>
      <c r="W2562" s="746"/>
    </row>
    <row r="2563" spans="2:38" ht="13.5" customHeight="1" x14ac:dyDescent="0.25">
      <c r="B2563" s="401"/>
      <c r="D2563" s="416">
        <f t="shared" si="185"/>
        <v>2554</v>
      </c>
      <c r="E2563" s="534"/>
      <c r="F2563" s="534"/>
      <c r="G2563" s="534"/>
      <c r="H2563" s="479"/>
      <c r="I2563" s="479"/>
      <c r="J2563" s="479"/>
      <c r="K2563" s="474"/>
      <c r="L2563" s="899"/>
      <c r="M2563" s="272"/>
      <c r="N2563" s="826" t="str">
        <f t="shared" si="183"/>
        <v/>
      </c>
      <c r="O2563" s="458"/>
      <c r="P2563" s="534"/>
      <c r="Q2563" s="479"/>
      <c r="R2563" s="584"/>
      <c r="S2563" s="585" t="str">
        <f t="shared" si="186"/>
        <v/>
      </c>
      <c r="T2563" s="586"/>
      <c r="U2563" s="587" t="str">
        <f t="shared" si="184"/>
        <v/>
      </c>
      <c r="V2563" s="648"/>
      <c r="W2563" s="746"/>
    </row>
    <row r="2564" spans="2:38" ht="13.5" customHeight="1" x14ac:dyDescent="0.25">
      <c r="B2564" s="401"/>
      <c r="D2564" s="416">
        <f t="shared" si="185"/>
        <v>2555</v>
      </c>
      <c r="E2564" s="534"/>
      <c r="F2564" s="534"/>
      <c r="G2564" s="534"/>
      <c r="H2564" s="479"/>
      <c r="I2564" s="479"/>
      <c r="J2564" s="479"/>
      <c r="K2564" s="474"/>
      <c r="L2564" s="899"/>
      <c r="M2564" s="272"/>
      <c r="N2564" s="826" t="str">
        <f t="shared" si="183"/>
        <v/>
      </c>
      <c r="O2564" s="458"/>
      <c r="P2564" s="534"/>
      <c r="Q2564" s="479"/>
      <c r="R2564" s="584"/>
      <c r="S2564" s="585" t="str">
        <f t="shared" si="186"/>
        <v/>
      </c>
      <c r="T2564" s="586"/>
      <c r="U2564" s="587" t="str">
        <f t="shared" si="184"/>
        <v/>
      </c>
      <c r="V2564" s="648"/>
      <c r="W2564" s="746"/>
    </row>
    <row r="2565" spans="2:38" ht="13.5" customHeight="1" x14ac:dyDescent="0.25">
      <c r="B2565" s="401"/>
      <c r="D2565" s="416">
        <f t="shared" si="185"/>
        <v>2556</v>
      </c>
      <c r="E2565" s="534"/>
      <c r="F2565" s="534"/>
      <c r="G2565" s="534"/>
      <c r="H2565" s="479"/>
      <c r="I2565" s="479"/>
      <c r="J2565" s="479"/>
      <c r="K2565" s="474"/>
      <c r="L2565" s="899"/>
      <c r="M2565" s="272"/>
      <c r="N2565" s="826" t="str">
        <f t="shared" si="183"/>
        <v/>
      </c>
      <c r="O2565" s="458"/>
      <c r="P2565" s="534"/>
      <c r="Q2565" s="479"/>
      <c r="R2565" s="584"/>
      <c r="S2565" s="585" t="str">
        <f t="shared" si="186"/>
        <v/>
      </c>
      <c r="T2565" s="586"/>
      <c r="U2565" s="587" t="str">
        <f t="shared" si="184"/>
        <v/>
      </c>
      <c r="V2565" s="648"/>
      <c r="W2565" s="746"/>
    </row>
    <row r="2566" spans="2:38" ht="13.5" customHeight="1" x14ac:dyDescent="0.25">
      <c r="B2566" s="401"/>
      <c r="D2566" s="416">
        <f t="shared" si="185"/>
        <v>2557</v>
      </c>
      <c r="E2566" s="534"/>
      <c r="F2566" s="534"/>
      <c r="G2566" s="534"/>
      <c r="H2566" s="479"/>
      <c r="I2566" s="479"/>
      <c r="J2566" s="479"/>
      <c r="K2566" s="474"/>
      <c r="L2566" s="899"/>
      <c r="M2566" s="272"/>
      <c r="N2566" s="826" t="str">
        <f t="shared" si="183"/>
        <v/>
      </c>
      <c r="O2566" s="458"/>
      <c r="P2566" s="534"/>
      <c r="Q2566" s="479"/>
      <c r="R2566" s="584"/>
      <c r="S2566" s="585" t="str">
        <f t="shared" si="186"/>
        <v/>
      </c>
      <c r="T2566" s="586"/>
      <c r="U2566" s="587" t="str">
        <f t="shared" si="184"/>
        <v/>
      </c>
      <c r="V2566" s="648"/>
      <c r="W2566" s="746"/>
    </row>
    <row r="2567" spans="2:38" ht="13.5" customHeight="1" x14ac:dyDescent="0.25">
      <c r="B2567" s="401"/>
      <c r="D2567" s="416">
        <f t="shared" si="185"/>
        <v>2558</v>
      </c>
      <c r="E2567" s="534"/>
      <c r="F2567" s="534"/>
      <c r="G2567" s="534"/>
      <c r="H2567" s="479"/>
      <c r="I2567" s="479"/>
      <c r="J2567" s="479"/>
      <c r="K2567" s="474"/>
      <c r="L2567" s="899"/>
      <c r="M2567" s="272"/>
      <c r="N2567" s="826" t="str">
        <f t="shared" si="183"/>
        <v/>
      </c>
      <c r="O2567" s="458"/>
      <c r="P2567" s="534"/>
      <c r="Q2567" s="479"/>
      <c r="R2567" s="584"/>
      <c r="S2567" s="585" t="str">
        <f t="shared" si="186"/>
        <v/>
      </c>
      <c r="T2567" s="586"/>
      <c r="U2567" s="587" t="str">
        <f t="shared" si="184"/>
        <v/>
      </c>
      <c r="V2567" s="648"/>
      <c r="W2567" s="746"/>
    </row>
    <row r="2568" spans="2:38" ht="13.5" customHeight="1" x14ac:dyDescent="0.25">
      <c r="B2568" s="401"/>
      <c r="D2568" s="416">
        <f t="shared" si="185"/>
        <v>2559</v>
      </c>
      <c r="E2568" s="534"/>
      <c r="F2568" s="534"/>
      <c r="G2568" s="534"/>
      <c r="H2568" s="479"/>
      <c r="I2568" s="479"/>
      <c r="J2568" s="479"/>
      <c r="K2568" s="474"/>
      <c r="L2568" s="899"/>
      <c r="M2568" s="272"/>
      <c r="N2568" s="826" t="str">
        <f t="shared" si="183"/>
        <v/>
      </c>
      <c r="O2568" s="458"/>
      <c r="P2568" s="534"/>
      <c r="Q2568" s="479"/>
      <c r="R2568" s="584"/>
      <c r="S2568" s="585" t="str">
        <f t="shared" si="186"/>
        <v/>
      </c>
      <c r="T2568" s="586"/>
      <c r="U2568" s="587" t="str">
        <f t="shared" si="184"/>
        <v/>
      </c>
      <c r="V2568" s="648"/>
      <c r="W2568" s="746"/>
    </row>
    <row r="2569" spans="2:38" ht="13.5" customHeight="1" x14ac:dyDescent="0.25">
      <c r="B2569" s="401"/>
      <c r="D2569" s="416">
        <f t="shared" si="185"/>
        <v>2560</v>
      </c>
      <c r="E2569" s="534"/>
      <c r="F2569" s="534"/>
      <c r="G2569" s="534"/>
      <c r="H2569" s="479"/>
      <c r="I2569" s="479"/>
      <c r="J2569" s="479"/>
      <c r="K2569" s="474"/>
      <c r="L2569" s="899"/>
      <c r="M2569" s="272"/>
      <c r="N2569" s="826" t="str">
        <f t="shared" si="183"/>
        <v/>
      </c>
      <c r="O2569" s="458"/>
      <c r="P2569" s="534"/>
      <c r="Q2569" s="479"/>
      <c r="R2569" s="584"/>
      <c r="S2569" s="585" t="str">
        <f t="shared" si="186"/>
        <v/>
      </c>
      <c r="T2569" s="586"/>
      <c r="U2569" s="587" t="str">
        <f t="shared" si="184"/>
        <v/>
      </c>
      <c r="V2569" s="648"/>
      <c r="W2569" s="746"/>
    </row>
    <row r="2570" spans="2:38" ht="13.5" customHeight="1" x14ac:dyDescent="0.25">
      <c r="B2570" s="401"/>
      <c r="D2570" s="416">
        <f t="shared" si="185"/>
        <v>2561</v>
      </c>
      <c r="E2570" s="534"/>
      <c r="F2570" s="534"/>
      <c r="G2570" s="534"/>
      <c r="H2570" s="479"/>
      <c r="I2570" s="479"/>
      <c r="J2570" s="479"/>
      <c r="K2570" s="474"/>
      <c r="L2570" s="899"/>
      <c r="M2570" s="272"/>
      <c r="N2570" s="826" t="str">
        <f t="shared" si="183"/>
        <v/>
      </c>
      <c r="O2570" s="458"/>
      <c r="P2570" s="534"/>
      <c r="Q2570" s="479"/>
      <c r="R2570" s="584"/>
      <c r="S2570" s="585" t="str">
        <f t="shared" si="186"/>
        <v/>
      </c>
      <c r="T2570" s="586"/>
      <c r="U2570" s="587" t="str">
        <f t="shared" si="184"/>
        <v/>
      </c>
      <c r="V2570" s="648"/>
      <c r="W2570" s="746"/>
    </row>
    <row r="2571" spans="2:38" ht="13.5" customHeight="1" x14ac:dyDescent="0.25">
      <c r="B2571" s="401"/>
      <c r="D2571" s="416">
        <f t="shared" si="185"/>
        <v>2562</v>
      </c>
      <c r="E2571" s="534"/>
      <c r="F2571" s="534"/>
      <c r="G2571" s="534"/>
      <c r="H2571" s="479"/>
      <c r="I2571" s="479"/>
      <c r="J2571" s="479"/>
      <c r="K2571" s="474"/>
      <c r="L2571" s="899"/>
      <c r="M2571" s="272"/>
      <c r="N2571" s="826" t="str">
        <f t="shared" ref="N2571:N2634" si="187">IF(M2571="","",IF(HLOOKUP(M2571,$AA$4:$AO$6,$Z$6+1,FALSE)&lt;0.8,0,HLOOKUP(M2571,$AA$4:$AO$6,$Z$6+1,FALSE)))</f>
        <v/>
      </c>
      <c r="O2571" s="458"/>
      <c r="P2571" s="534"/>
      <c r="Q2571" s="479"/>
      <c r="R2571" s="584"/>
      <c r="S2571" s="585" t="str">
        <f t="shared" si="186"/>
        <v/>
      </c>
      <c r="T2571" s="586"/>
      <c r="U2571" s="587" t="str">
        <f t="shared" si="184"/>
        <v/>
      </c>
      <c r="V2571" s="648"/>
      <c r="W2571" s="746"/>
    </row>
    <row r="2572" spans="2:38" ht="13.5" customHeight="1" x14ac:dyDescent="0.25">
      <c r="B2572" s="401"/>
      <c r="D2572" s="416">
        <f t="shared" si="185"/>
        <v>2563</v>
      </c>
      <c r="E2572" s="534"/>
      <c r="F2572" s="534"/>
      <c r="G2572" s="534"/>
      <c r="H2572" s="479"/>
      <c r="I2572" s="479"/>
      <c r="J2572" s="479"/>
      <c r="K2572" s="474"/>
      <c r="L2572" s="899"/>
      <c r="M2572" s="272"/>
      <c r="N2572" s="826" t="str">
        <f t="shared" si="187"/>
        <v/>
      </c>
      <c r="O2572" s="458"/>
      <c r="P2572" s="534"/>
      <c r="Q2572" s="479"/>
      <c r="R2572" s="584"/>
      <c r="S2572" s="585" t="str">
        <f t="shared" si="186"/>
        <v/>
      </c>
      <c r="T2572" s="586"/>
      <c r="U2572" s="587" t="str">
        <f t="shared" si="184"/>
        <v/>
      </c>
      <c r="V2572" s="648"/>
      <c r="W2572" s="746"/>
    </row>
    <row r="2573" spans="2:38" ht="13.5" customHeight="1" x14ac:dyDescent="0.25">
      <c r="B2573" s="401"/>
      <c r="D2573" s="416">
        <f t="shared" si="185"/>
        <v>2564</v>
      </c>
      <c r="E2573" s="534"/>
      <c r="F2573" s="534"/>
      <c r="G2573" s="534"/>
      <c r="H2573" s="479"/>
      <c r="I2573" s="479"/>
      <c r="J2573" s="479"/>
      <c r="K2573" s="474"/>
      <c r="L2573" s="899"/>
      <c r="M2573" s="272"/>
      <c r="N2573" s="826" t="str">
        <f t="shared" si="187"/>
        <v/>
      </c>
      <c r="O2573" s="458"/>
      <c r="P2573" s="534"/>
      <c r="Q2573" s="479"/>
      <c r="R2573" s="584"/>
      <c r="S2573" s="585" t="str">
        <f t="shared" si="186"/>
        <v/>
      </c>
      <c r="T2573" s="586"/>
      <c r="U2573" s="587" t="str">
        <f t="shared" si="184"/>
        <v/>
      </c>
      <c r="V2573" s="648"/>
      <c r="W2573" s="746"/>
    </row>
    <row r="2574" spans="2:38" ht="13.5" customHeight="1" x14ac:dyDescent="0.25">
      <c r="B2574" s="401"/>
      <c r="D2574" s="416">
        <f t="shared" si="185"/>
        <v>2565</v>
      </c>
      <c r="E2574" s="534"/>
      <c r="F2574" s="534"/>
      <c r="G2574" s="534"/>
      <c r="H2574" s="479"/>
      <c r="I2574" s="479"/>
      <c r="J2574" s="479"/>
      <c r="K2574" s="474"/>
      <c r="L2574" s="899"/>
      <c r="M2574" s="272"/>
      <c r="N2574" s="826" t="str">
        <f t="shared" si="187"/>
        <v/>
      </c>
      <c r="O2574" s="458"/>
      <c r="P2574" s="534"/>
      <c r="Q2574" s="479"/>
      <c r="R2574" s="584"/>
      <c r="S2574" s="585" t="str">
        <f t="shared" si="186"/>
        <v/>
      </c>
      <c r="T2574" s="586"/>
      <c r="U2574" s="587" t="str">
        <f t="shared" si="184"/>
        <v/>
      </c>
      <c r="V2574" s="648"/>
      <c r="W2574" s="746"/>
    </row>
    <row r="2575" spans="2:38" ht="13.5" customHeight="1" x14ac:dyDescent="0.25">
      <c r="B2575" s="401"/>
      <c r="D2575" s="416">
        <f t="shared" si="185"/>
        <v>2566</v>
      </c>
      <c r="E2575" s="534"/>
      <c r="F2575" s="534"/>
      <c r="G2575" s="534"/>
      <c r="H2575" s="479"/>
      <c r="I2575" s="479"/>
      <c r="J2575" s="479"/>
      <c r="K2575" s="474"/>
      <c r="L2575" s="899"/>
      <c r="M2575" s="272"/>
      <c r="N2575" s="826" t="str">
        <f t="shared" si="187"/>
        <v/>
      </c>
      <c r="O2575" s="458"/>
      <c r="P2575" s="534"/>
      <c r="Q2575" s="479"/>
      <c r="R2575" s="584"/>
      <c r="S2575" s="585" t="str">
        <f t="shared" si="186"/>
        <v/>
      </c>
      <c r="T2575" s="586"/>
      <c r="U2575" s="587" t="str">
        <f t="shared" si="184"/>
        <v/>
      </c>
      <c r="V2575" s="648"/>
      <c r="W2575" s="746"/>
    </row>
    <row r="2576" spans="2:38" ht="13.5" customHeight="1" x14ac:dyDescent="0.25">
      <c r="B2576" s="401"/>
      <c r="D2576" s="416">
        <f t="shared" si="185"/>
        <v>2567</v>
      </c>
      <c r="E2576" s="534"/>
      <c r="F2576" s="534"/>
      <c r="G2576" s="534"/>
      <c r="H2576" s="479"/>
      <c r="I2576" s="479"/>
      <c r="J2576" s="479"/>
      <c r="K2576" s="474"/>
      <c r="L2576" s="899"/>
      <c r="M2576" s="272"/>
      <c r="N2576" s="826" t="str">
        <f t="shared" si="187"/>
        <v/>
      </c>
      <c r="O2576" s="458"/>
      <c r="P2576" s="534"/>
      <c r="Q2576" s="479"/>
      <c r="R2576" s="584"/>
      <c r="S2576" s="585" t="str">
        <f t="shared" si="186"/>
        <v/>
      </c>
      <c r="T2576" s="586"/>
      <c r="U2576" s="587" t="str">
        <f t="shared" si="184"/>
        <v/>
      </c>
      <c r="V2576" s="648"/>
      <c r="W2576" s="746"/>
      <c r="AL2576" s="562"/>
    </row>
    <row r="2577" spans="2:23" ht="13.5" customHeight="1" x14ac:dyDescent="0.25">
      <c r="B2577" s="401"/>
      <c r="D2577" s="416">
        <f t="shared" si="185"/>
        <v>2568</v>
      </c>
      <c r="E2577" s="534"/>
      <c r="F2577" s="534"/>
      <c r="G2577" s="534"/>
      <c r="H2577" s="479"/>
      <c r="I2577" s="479"/>
      <c r="J2577" s="479"/>
      <c r="K2577" s="474"/>
      <c r="L2577" s="899"/>
      <c r="M2577" s="272"/>
      <c r="N2577" s="826" t="str">
        <f t="shared" si="187"/>
        <v/>
      </c>
      <c r="O2577" s="458"/>
      <c r="P2577" s="534"/>
      <c r="Q2577" s="479"/>
      <c r="R2577" s="584"/>
      <c r="S2577" s="585" t="str">
        <f t="shared" si="186"/>
        <v/>
      </c>
      <c r="T2577" s="586"/>
      <c r="U2577" s="587" t="str">
        <f t="shared" si="184"/>
        <v/>
      </c>
      <c r="V2577" s="648"/>
      <c r="W2577" s="746"/>
    </row>
    <row r="2578" spans="2:23" ht="13.5" customHeight="1" x14ac:dyDescent="0.25">
      <c r="B2578" s="401"/>
      <c r="D2578" s="416">
        <f t="shared" si="185"/>
        <v>2569</v>
      </c>
      <c r="E2578" s="534"/>
      <c r="F2578" s="534"/>
      <c r="G2578" s="534"/>
      <c r="H2578" s="479"/>
      <c r="I2578" s="479"/>
      <c r="J2578" s="479"/>
      <c r="K2578" s="474"/>
      <c r="L2578" s="899"/>
      <c r="M2578" s="272"/>
      <c r="N2578" s="826" t="str">
        <f t="shared" si="187"/>
        <v/>
      </c>
      <c r="O2578" s="458"/>
      <c r="P2578" s="534"/>
      <c r="Q2578" s="479"/>
      <c r="R2578" s="584"/>
      <c r="S2578" s="585" t="str">
        <f t="shared" si="186"/>
        <v/>
      </c>
      <c r="T2578" s="586"/>
      <c r="U2578" s="587" t="str">
        <f t="shared" si="184"/>
        <v/>
      </c>
      <c r="V2578" s="648"/>
      <c r="W2578" s="746"/>
    </row>
    <row r="2579" spans="2:23" ht="13.5" customHeight="1" x14ac:dyDescent="0.25">
      <c r="B2579" s="401"/>
      <c r="D2579" s="416">
        <f t="shared" si="185"/>
        <v>2570</v>
      </c>
      <c r="E2579" s="534"/>
      <c r="F2579" s="534"/>
      <c r="G2579" s="534"/>
      <c r="H2579" s="479"/>
      <c r="I2579" s="479"/>
      <c r="J2579" s="479"/>
      <c r="K2579" s="474"/>
      <c r="L2579" s="899"/>
      <c r="M2579" s="272"/>
      <c r="N2579" s="826" t="str">
        <f t="shared" si="187"/>
        <v/>
      </c>
      <c r="O2579" s="458"/>
      <c r="P2579" s="534"/>
      <c r="Q2579" s="479"/>
      <c r="R2579" s="584"/>
      <c r="S2579" s="585" t="str">
        <f t="shared" si="186"/>
        <v/>
      </c>
      <c r="T2579" s="586"/>
      <c r="U2579" s="587" t="str">
        <f t="shared" si="184"/>
        <v/>
      </c>
      <c r="V2579" s="648"/>
      <c r="W2579" s="746"/>
    </row>
    <row r="2580" spans="2:23" ht="13.5" customHeight="1" x14ac:dyDescent="0.25">
      <c r="B2580" s="401"/>
      <c r="D2580" s="416">
        <f t="shared" si="185"/>
        <v>2571</v>
      </c>
      <c r="E2580" s="534"/>
      <c r="F2580" s="534"/>
      <c r="G2580" s="534"/>
      <c r="H2580" s="479"/>
      <c r="I2580" s="479"/>
      <c r="J2580" s="479"/>
      <c r="K2580" s="474"/>
      <c r="L2580" s="899"/>
      <c r="M2580" s="272"/>
      <c r="N2580" s="826" t="str">
        <f t="shared" si="187"/>
        <v/>
      </c>
      <c r="O2580" s="458"/>
      <c r="P2580" s="534"/>
      <c r="Q2580" s="479"/>
      <c r="R2580" s="584"/>
      <c r="S2580" s="585" t="str">
        <f t="shared" si="186"/>
        <v/>
      </c>
      <c r="T2580" s="586"/>
      <c r="U2580" s="587" t="str">
        <f t="shared" si="184"/>
        <v/>
      </c>
      <c r="V2580" s="648"/>
      <c r="W2580" s="746"/>
    </row>
    <row r="2581" spans="2:23" ht="13.5" customHeight="1" x14ac:dyDescent="0.25">
      <c r="B2581" s="401"/>
      <c r="D2581" s="416">
        <f t="shared" si="185"/>
        <v>2572</v>
      </c>
      <c r="E2581" s="534"/>
      <c r="F2581" s="534"/>
      <c r="G2581" s="534"/>
      <c r="H2581" s="479"/>
      <c r="I2581" s="479"/>
      <c r="J2581" s="479"/>
      <c r="K2581" s="474"/>
      <c r="L2581" s="899"/>
      <c r="M2581" s="272"/>
      <c r="N2581" s="826" t="str">
        <f t="shared" si="187"/>
        <v/>
      </c>
      <c r="O2581" s="458"/>
      <c r="P2581" s="534"/>
      <c r="Q2581" s="479"/>
      <c r="R2581" s="584"/>
      <c r="S2581" s="585" t="str">
        <f t="shared" si="186"/>
        <v/>
      </c>
      <c r="T2581" s="586"/>
      <c r="U2581" s="587" t="str">
        <f t="shared" si="184"/>
        <v/>
      </c>
      <c r="V2581" s="648"/>
      <c r="W2581" s="746"/>
    </row>
    <row r="2582" spans="2:23" ht="13.5" customHeight="1" x14ac:dyDescent="0.25">
      <c r="B2582" s="401"/>
      <c r="D2582" s="416">
        <f t="shared" si="185"/>
        <v>2573</v>
      </c>
      <c r="E2582" s="534"/>
      <c r="F2582" s="534"/>
      <c r="G2582" s="534"/>
      <c r="H2582" s="479"/>
      <c r="I2582" s="479"/>
      <c r="J2582" s="479"/>
      <c r="K2582" s="474"/>
      <c r="L2582" s="899"/>
      <c r="M2582" s="272"/>
      <c r="N2582" s="826" t="str">
        <f t="shared" si="187"/>
        <v/>
      </c>
      <c r="O2582" s="458"/>
      <c r="P2582" s="534"/>
      <c r="Q2582" s="479"/>
      <c r="R2582" s="584"/>
      <c r="S2582" s="585" t="str">
        <f t="shared" si="186"/>
        <v/>
      </c>
      <c r="T2582" s="586"/>
      <c r="U2582" s="587" t="str">
        <f t="shared" si="184"/>
        <v/>
      </c>
      <c r="V2582" s="648"/>
      <c r="W2582" s="746"/>
    </row>
    <row r="2583" spans="2:23" ht="13.5" customHeight="1" x14ac:dyDescent="0.25">
      <c r="B2583" s="401"/>
      <c r="D2583" s="416">
        <f t="shared" si="185"/>
        <v>2574</v>
      </c>
      <c r="E2583" s="534"/>
      <c r="F2583" s="534"/>
      <c r="G2583" s="534"/>
      <c r="H2583" s="479"/>
      <c r="I2583" s="479"/>
      <c r="J2583" s="479"/>
      <c r="K2583" s="474"/>
      <c r="L2583" s="899"/>
      <c r="M2583" s="272"/>
      <c r="N2583" s="826" t="str">
        <f t="shared" si="187"/>
        <v/>
      </c>
      <c r="O2583" s="458"/>
      <c r="P2583" s="534"/>
      <c r="Q2583" s="479"/>
      <c r="R2583" s="584"/>
      <c r="S2583" s="585" t="str">
        <f t="shared" si="186"/>
        <v/>
      </c>
      <c r="T2583" s="586"/>
      <c r="U2583" s="587" t="str">
        <f t="shared" si="184"/>
        <v/>
      </c>
      <c r="V2583" s="648"/>
      <c r="W2583" s="746"/>
    </row>
    <row r="2584" spans="2:23" ht="13.5" customHeight="1" x14ac:dyDescent="0.25">
      <c r="B2584" s="401"/>
      <c r="D2584" s="416">
        <f t="shared" si="185"/>
        <v>2575</v>
      </c>
      <c r="E2584" s="534"/>
      <c r="F2584" s="534"/>
      <c r="G2584" s="534"/>
      <c r="H2584" s="479"/>
      <c r="I2584" s="479"/>
      <c r="J2584" s="479"/>
      <c r="K2584" s="474"/>
      <c r="L2584" s="899"/>
      <c r="M2584" s="272"/>
      <c r="N2584" s="826" t="str">
        <f t="shared" si="187"/>
        <v/>
      </c>
      <c r="O2584" s="458"/>
      <c r="P2584" s="534"/>
      <c r="Q2584" s="479"/>
      <c r="R2584" s="584"/>
      <c r="S2584" s="585" t="str">
        <f t="shared" si="186"/>
        <v/>
      </c>
      <c r="T2584" s="586"/>
      <c r="U2584" s="587" t="str">
        <f t="shared" si="184"/>
        <v/>
      </c>
      <c r="V2584" s="648"/>
      <c r="W2584" s="746"/>
    </row>
    <row r="2585" spans="2:23" ht="13.5" customHeight="1" x14ac:dyDescent="0.25">
      <c r="B2585" s="401"/>
      <c r="D2585" s="416">
        <f t="shared" si="185"/>
        <v>2576</v>
      </c>
      <c r="E2585" s="534"/>
      <c r="F2585" s="534"/>
      <c r="G2585" s="534"/>
      <c r="H2585" s="479"/>
      <c r="I2585" s="479"/>
      <c r="J2585" s="479"/>
      <c r="K2585" s="474"/>
      <c r="L2585" s="899"/>
      <c r="M2585" s="272"/>
      <c r="N2585" s="826" t="str">
        <f t="shared" si="187"/>
        <v/>
      </c>
      <c r="O2585" s="458"/>
      <c r="P2585" s="534"/>
      <c r="Q2585" s="479"/>
      <c r="R2585" s="584"/>
      <c r="S2585" s="585" t="str">
        <f t="shared" si="186"/>
        <v/>
      </c>
      <c r="T2585" s="586"/>
      <c r="U2585" s="587" t="str">
        <f t="shared" si="184"/>
        <v/>
      </c>
      <c r="V2585" s="648"/>
      <c r="W2585" s="746"/>
    </row>
    <row r="2586" spans="2:23" ht="13.5" customHeight="1" x14ac:dyDescent="0.25">
      <c r="B2586" s="401"/>
      <c r="D2586" s="416">
        <f t="shared" si="185"/>
        <v>2577</v>
      </c>
      <c r="E2586" s="534"/>
      <c r="F2586" s="534"/>
      <c r="G2586" s="534"/>
      <c r="H2586" s="479"/>
      <c r="I2586" s="479"/>
      <c r="J2586" s="479"/>
      <c r="K2586" s="474"/>
      <c r="L2586" s="899"/>
      <c r="M2586" s="272"/>
      <c r="N2586" s="826" t="str">
        <f t="shared" si="187"/>
        <v/>
      </c>
      <c r="O2586" s="458"/>
      <c r="P2586" s="903"/>
      <c r="Q2586" s="479"/>
      <c r="R2586" s="584"/>
      <c r="S2586" s="585" t="str">
        <f t="shared" si="186"/>
        <v/>
      </c>
      <c r="T2586" s="586"/>
      <c r="U2586" s="587" t="str">
        <f t="shared" si="184"/>
        <v/>
      </c>
      <c r="V2586" s="648"/>
      <c r="W2586" s="746"/>
    </row>
    <row r="2587" spans="2:23" ht="13.5" customHeight="1" x14ac:dyDescent="0.25">
      <c r="B2587" s="401"/>
      <c r="D2587" s="416">
        <f t="shared" si="185"/>
        <v>2578</v>
      </c>
      <c r="E2587" s="534"/>
      <c r="F2587" s="534"/>
      <c r="G2587" s="534"/>
      <c r="H2587" s="479"/>
      <c r="I2587" s="479"/>
      <c r="J2587" s="479"/>
      <c r="K2587" s="474"/>
      <c r="L2587" s="899"/>
      <c r="M2587" s="272"/>
      <c r="N2587" s="826" t="str">
        <f t="shared" si="187"/>
        <v/>
      </c>
      <c r="O2587" s="458"/>
      <c r="P2587" s="534"/>
      <c r="Q2587" s="479"/>
      <c r="R2587" s="584"/>
      <c r="S2587" s="585" t="str">
        <f t="shared" si="186"/>
        <v/>
      </c>
      <c r="T2587" s="586"/>
      <c r="U2587" s="587" t="str">
        <f t="shared" si="184"/>
        <v/>
      </c>
      <c r="V2587" s="648"/>
      <c r="W2587" s="746"/>
    </row>
    <row r="2588" spans="2:23" ht="13.5" customHeight="1" x14ac:dyDescent="0.25">
      <c r="B2588" s="401"/>
      <c r="D2588" s="416">
        <f t="shared" si="185"/>
        <v>2579</v>
      </c>
      <c r="E2588" s="534"/>
      <c r="F2588" s="534"/>
      <c r="G2588" s="534"/>
      <c r="H2588" s="479"/>
      <c r="I2588" s="479"/>
      <c r="J2588" s="479"/>
      <c r="K2588" s="474"/>
      <c r="L2588" s="899"/>
      <c r="M2588" s="272"/>
      <c r="N2588" s="826" t="str">
        <f t="shared" si="187"/>
        <v/>
      </c>
      <c r="O2588" s="458"/>
      <c r="P2588" s="534"/>
      <c r="Q2588" s="479"/>
      <c r="R2588" s="584"/>
      <c r="S2588" s="585" t="str">
        <f t="shared" si="186"/>
        <v/>
      </c>
      <c r="T2588" s="586"/>
      <c r="U2588" s="587" t="str">
        <f t="shared" si="184"/>
        <v/>
      </c>
      <c r="V2588" s="648"/>
      <c r="W2588" s="746"/>
    </row>
    <row r="2589" spans="2:23" ht="13.5" customHeight="1" x14ac:dyDescent="0.25">
      <c r="B2589" s="401"/>
      <c r="D2589" s="416">
        <f t="shared" si="185"/>
        <v>2580</v>
      </c>
      <c r="E2589" s="534"/>
      <c r="F2589" s="534"/>
      <c r="G2589" s="534"/>
      <c r="H2589" s="479"/>
      <c r="I2589" s="479"/>
      <c r="J2589" s="479"/>
      <c r="K2589" s="474"/>
      <c r="L2589" s="899"/>
      <c r="M2589" s="272"/>
      <c r="N2589" s="826" t="str">
        <f t="shared" si="187"/>
        <v/>
      </c>
      <c r="O2589" s="458"/>
      <c r="P2589" s="534"/>
      <c r="Q2589" s="479"/>
      <c r="R2589" s="584"/>
      <c r="S2589" s="585" t="str">
        <f t="shared" si="186"/>
        <v/>
      </c>
      <c r="T2589" s="586"/>
      <c r="U2589" s="587" t="str">
        <f t="shared" si="184"/>
        <v/>
      </c>
      <c r="V2589" s="648"/>
      <c r="W2589" s="746"/>
    </row>
    <row r="2590" spans="2:23" ht="13.5" customHeight="1" x14ac:dyDescent="0.25">
      <c r="B2590" s="401"/>
      <c r="D2590" s="416">
        <f t="shared" si="185"/>
        <v>2581</v>
      </c>
      <c r="E2590" s="534"/>
      <c r="F2590" s="534"/>
      <c r="G2590" s="534"/>
      <c r="H2590" s="479"/>
      <c r="I2590" s="479"/>
      <c r="J2590" s="479"/>
      <c r="K2590" s="474"/>
      <c r="L2590" s="899"/>
      <c r="M2590" s="272"/>
      <c r="N2590" s="826" t="str">
        <f t="shared" si="187"/>
        <v/>
      </c>
      <c r="O2590" s="458"/>
      <c r="P2590" s="534"/>
      <c r="Q2590" s="479"/>
      <c r="R2590" s="584"/>
      <c r="S2590" s="585" t="str">
        <f t="shared" si="186"/>
        <v/>
      </c>
      <c r="T2590" s="586"/>
      <c r="U2590" s="587" t="str">
        <f t="shared" si="184"/>
        <v/>
      </c>
      <c r="V2590" s="648"/>
      <c r="W2590" s="746"/>
    </row>
    <row r="2591" spans="2:23" ht="13.5" customHeight="1" x14ac:dyDescent="0.25">
      <c r="B2591" s="401"/>
      <c r="D2591" s="416">
        <f t="shared" si="185"/>
        <v>2582</v>
      </c>
      <c r="E2591" s="534"/>
      <c r="F2591" s="534"/>
      <c r="G2591" s="534"/>
      <c r="H2591" s="479"/>
      <c r="I2591" s="479"/>
      <c r="J2591" s="479"/>
      <c r="K2591" s="474"/>
      <c r="L2591" s="899"/>
      <c r="M2591" s="272"/>
      <c r="N2591" s="826" t="str">
        <f t="shared" si="187"/>
        <v/>
      </c>
      <c r="O2591" s="458"/>
      <c r="P2591" s="534"/>
      <c r="Q2591" s="479"/>
      <c r="R2591" s="584"/>
      <c r="S2591" s="585" t="str">
        <f t="shared" si="186"/>
        <v/>
      </c>
      <c r="T2591" s="586"/>
      <c r="U2591" s="587" t="str">
        <f t="shared" si="184"/>
        <v/>
      </c>
      <c r="V2591" s="648"/>
      <c r="W2591" s="746"/>
    </row>
    <row r="2592" spans="2:23" ht="13.5" customHeight="1" x14ac:dyDescent="0.25">
      <c r="B2592" s="401"/>
      <c r="D2592" s="416">
        <f t="shared" si="185"/>
        <v>2583</v>
      </c>
      <c r="E2592" s="534"/>
      <c r="F2592" s="534"/>
      <c r="G2592" s="534"/>
      <c r="H2592" s="479"/>
      <c r="I2592" s="479"/>
      <c r="J2592" s="479"/>
      <c r="K2592" s="474"/>
      <c r="L2592" s="899"/>
      <c r="M2592" s="272"/>
      <c r="N2592" s="826" t="str">
        <f t="shared" si="187"/>
        <v/>
      </c>
      <c r="O2592" s="458"/>
      <c r="P2592" s="534"/>
      <c r="Q2592" s="479"/>
      <c r="R2592" s="584"/>
      <c r="S2592" s="585" t="str">
        <f t="shared" si="186"/>
        <v/>
      </c>
      <c r="T2592" s="586"/>
      <c r="U2592" s="587" t="str">
        <f t="shared" si="184"/>
        <v/>
      </c>
      <c r="V2592" s="648"/>
      <c r="W2592" s="746"/>
    </row>
    <row r="2593" spans="2:38" ht="13.5" customHeight="1" x14ac:dyDescent="0.25">
      <c r="B2593" s="401"/>
      <c r="D2593" s="416">
        <f t="shared" si="185"/>
        <v>2584</v>
      </c>
      <c r="E2593" s="534"/>
      <c r="F2593" s="534"/>
      <c r="G2593" s="534"/>
      <c r="H2593" s="479"/>
      <c r="I2593" s="479"/>
      <c r="J2593" s="479"/>
      <c r="K2593" s="474"/>
      <c r="L2593" s="899"/>
      <c r="M2593" s="272"/>
      <c r="N2593" s="826" t="str">
        <f t="shared" si="187"/>
        <v/>
      </c>
      <c r="O2593" s="458"/>
      <c r="P2593" s="534"/>
      <c r="Q2593" s="479"/>
      <c r="R2593" s="584"/>
      <c r="S2593" s="585" t="str">
        <f t="shared" si="186"/>
        <v/>
      </c>
      <c r="T2593" s="586"/>
      <c r="U2593" s="587" t="str">
        <f t="shared" si="184"/>
        <v/>
      </c>
      <c r="V2593" s="648"/>
      <c r="W2593" s="746"/>
    </row>
    <row r="2594" spans="2:38" ht="13.5" customHeight="1" x14ac:dyDescent="0.25">
      <c r="B2594" s="401"/>
      <c r="D2594" s="416">
        <f t="shared" si="185"/>
        <v>2585</v>
      </c>
      <c r="E2594" s="534"/>
      <c r="F2594" s="534"/>
      <c r="G2594" s="534"/>
      <c r="H2594" s="479"/>
      <c r="I2594" s="479"/>
      <c r="J2594" s="479"/>
      <c r="K2594" s="474"/>
      <c r="L2594" s="899"/>
      <c r="M2594" s="272"/>
      <c r="N2594" s="826" t="str">
        <f t="shared" si="187"/>
        <v/>
      </c>
      <c r="O2594" s="458"/>
      <c r="P2594" s="534"/>
      <c r="Q2594" s="479"/>
      <c r="R2594" s="584"/>
      <c r="S2594" s="585" t="str">
        <f t="shared" si="186"/>
        <v/>
      </c>
      <c r="T2594" s="586"/>
      <c r="U2594" s="587" t="str">
        <f t="shared" si="184"/>
        <v/>
      </c>
      <c r="V2594" s="648"/>
      <c r="W2594" s="746"/>
    </row>
    <row r="2595" spans="2:38" ht="13.5" customHeight="1" x14ac:dyDescent="0.25">
      <c r="B2595" s="401"/>
      <c r="D2595" s="416">
        <f t="shared" si="185"/>
        <v>2586</v>
      </c>
      <c r="E2595" s="534"/>
      <c r="F2595" s="534"/>
      <c r="G2595" s="534"/>
      <c r="H2595" s="479"/>
      <c r="I2595" s="479"/>
      <c r="J2595" s="479"/>
      <c r="K2595" s="474"/>
      <c r="L2595" s="899"/>
      <c r="M2595" s="272"/>
      <c r="N2595" s="826" t="str">
        <f t="shared" si="187"/>
        <v/>
      </c>
      <c r="O2595" s="458"/>
      <c r="P2595" s="534"/>
      <c r="Q2595" s="479"/>
      <c r="R2595" s="584"/>
      <c r="S2595" s="585" t="str">
        <f t="shared" si="186"/>
        <v/>
      </c>
      <c r="T2595" s="586"/>
      <c r="U2595" s="587" t="str">
        <f t="shared" si="184"/>
        <v/>
      </c>
      <c r="V2595" s="648"/>
      <c r="W2595" s="746"/>
    </row>
    <row r="2596" spans="2:38" ht="13.5" customHeight="1" x14ac:dyDescent="0.25">
      <c r="B2596" s="401"/>
      <c r="D2596" s="416">
        <f t="shared" si="185"/>
        <v>2587</v>
      </c>
      <c r="E2596" s="534"/>
      <c r="F2596" s="534"/>
      <c r="G2596" s="534"/>
      <c r="H2596" s="479"/>
      <c r="I2596" s="479"/>
      <c r="J2596" s="479"/>
      <c r="K2596" s="474"/>
      <c r="L2596" s="899"/>
      <c r="M2596" s="272"/>
      <c r="N2596" s="826" t="str">
        <f t="shared" si="187"/>
        <v/>
      </c>
      <c r="O2596" s="458"/>
      <c r="P2596" s="534"/>
      <c r="Q2596" s="479"/>
      <c r="R2596" s="584"/>
      <c r="S2596" s="585" t="str">
        <f t="shared" si="186"/>
        <v/>
      </c>
      <c r="T2596" s="586"/>
      <c r="U2596" s="587" t="str">
        <f t="shared" si="184"/>
        <v/>
      </c>
      <c r="V2596" s="648"/>
      <c r="W2596" s="746"/>
    </row>
    <row r="2597" spans="2:38" ht="13.5" customHeight="1" x14ac:dyDescent="0.25">
      <c r="B2597" s="401"/>
      <c r="D2597" s="416">
        <f t="shared" si="185"/>
        <v>2588</v>
      </c>
      <c r="E2597" s="534"/>
      <c r="F2597" s="534"/>
      <c r="G2597" s="534"/>
      <c r="H2597" s="479"/>
      <c r="I2597" s="479"/>
      <c r="J2597" s="479"/>
      <c r="K2597" s="474"/>
      <c r="L2597" s="899"/>
      <c r="M2597" s="272"/>
      <c r="N2597" s="826" t="str">
        <f t="shared" si="187"/>
        <v/>
      </c>
      <c r="O2597" s="458"/>
      <c r="P2597" s="534"/>
      <c r="Q2597" s="479"/>
      <c r="R2597" s="584"/>
      <c r="S2597" s="585" t="str">
        <f t="shared" si="186"/>
        <v/>
      </c>
      <c r="T2597" s="586"/>
      <c r="U2597" s="587" t="str">
        <f t="shared" si="184"/>
        <v/>
      </c>
      <c r="V2597" s="648"/>
      <c r="W2597" s="746"/>
    </row>
    <row r="2598" spans="2:38" ht="13.5" customHeight="1" x14ac:dyDescent="0.25">
      <c r="B2598" s="401"/>
      <c r="D2598" s="416">
        <f t="shared" si="185"/>
        <v>2589</v>
      </c>
      <c r="E2598" s="534"/>
      <c r="F2598" s="534"/>
      <c r="G2598" s="534"/>
      <c r="H2598" s="479"/>
      <c r="I2598" s="479"/>
      <c r="J2598" s="479"/>
      <c r="K2598" s="474"/>
      <c r="L2598" s="899"/>
      <c r="M2598" s="272"/>
      <c r="N2598" s="826" t="str">
        <f t="shared" si="187"/>
        <v/>
      </c>
      <c r="O2598" s="458"/>
      <c r="P2598" s="534"/>
      <c r="Q2598" s="479"/>
      <c r="R2598" s="584"/>
      <c r="S2598" s="585" t="str">
        <f t="shared" si="186"/>
        <v/>
      </c>
      <c r="T2598" s="586"/>
      <c r="U2598" s="587" t="str">
        <f t="shared" ref="U2598:U2661" si="188">IF(T2598="",S2598,T2598)</f>
        <v/>
      </c>
      <c r="V2598" s="648"/>
      <c r="W2598" s="746"/>
    </row>
    <row r="2599" spans="2:38" ht="13.5" customHeight="1" x14ac:dyDescent="0.25">
      <c r="B2599" s="401"/>
      <c r="D2599" s="416">
        <f t="shared" ref="D2599:D2662" si="189">D2598+1</f>
        <v>2590</v>
      </c>
      <c r="E2599" s="534"/>
      <c r="F2599" s="534"/>
      <c r="G2599" s="534"/>
      <c r="H2599" s="479"/>
      <c r="I2599" s="479"/>
      <c r="J2599" s="479"/>
      <c r="K2599" s="474"/>
      <c r="L2599" s="899"/>
      <c r="M2599" s="272"/>
      <c r="N2599" s="826" t="str">
        <f t="shared" si="187"/>
        <v/>
      </c>
      <c r="O2599" s="458"/>
      <c r="P2599" s="534"/>
      <c r="Q2599" s="479"/>
      <c r="R2599" s="584"/>
      <c r="S2599" s="585" t="str">
        <f t="shared" si="186"/>
        <v/>
      </c>
      <c r="T2599" s="586"/>
      <c r="U2599" s="587" t="str">
        <f t="shared" si="188"/>
        <v/>
      </c>
      <c r="V2599" s="648"/>
      <c r="W2599" s="746"/>
    </row>
    <row r="2600" spans="2:38" ht="13.5" customHeight="1" x14ac:dyDescent="0.25">
      <c r="B2600" s="401"/>
      <c r="D2600" s="416">
        <f t="shared" si="189"/>
        <v>2591</v>
      </c>
      <c r="E2600" s="534"/>
      <c r="F2600" s="534"/>
      <c r="G2600" s="534"/>
      <c r="H2600" s="479"/>
      <c r="I2600" s="479"/>
      <c r="J2600" s="479"/>
      <c r="K2600" s="474"/>
      <c r="L2600" s="899"/>
      <c r="M2600" s="272"/>
      <c r="N2600" s="826" t="str">
        <f t="shared" si="187"/>
        <v/>
      </c>
      <c r="O2600" s="458"/>
      <c r="P2600" s="534"/>
      <c r="Q2600" s="479"/>
      <c r="R2600" s="584"/>
      <c r="S2600" s="585" t="str">
        <f t="shared" si="186"/>
        <v/>
      </c>
      <c r="T2600" s="586"/>
      <c r="U2600" s="587" t="str">
        <f t="shared" si="188"/>
        <v/>
      </c>
      <c r="V2600" s="648"/>
      <c r="W2600" s="746"/>
    </row>
    <row r="2601" spans="2:38" ht="13.5" customHeight="1" x14ac:dyDescent="0.25">
      <c r="B2601" s="401"/>
      <c r="D2601" s="416">
        <f t="shared" si="189"/>
        <v>2592</v>
      </c>
      <c r="E2601" s="534"/>
      <c r="F2601" s="534"/>
      <c r="G2601" s="534"/>
      <c r="H2601" s="479"/>
      <c r="I2601" s="479"/>
      <c r="J2601" s="479"/>
      <c r="K2601" s="474"/>
      <c r="L2601" s="899"/>
      <c r="M2601" s="272"/>
      <c r="N2601" s="826" t="str">
        <f t="shared" si="187"/>
        <v/>
      </c>
      <c r="O2601" s="458"/>
      <c r="P2601" s="534"/>
      <c r="Q2601" s="479"/>
      <c r="R2601" s="584"/>
      <c r="S2601" s="585" t="str">
        <f t="shared" si="186"/>
        <v/>
      </c>
      <c r="T2601" s="586"/>
      <c r="U2601" s="587" t="str">
        <f t="shared" si="188"/>
        <v/>
      </c>
      <c r="V2601" s="648"/>
      <c r="W2601" s="746"/>
    </row>
    <row r="2602" spans="2:38" ht="13.5" customHeight="1" x14ac:dyDescent="0.25">
      <c r="B2602" s="401"/>
      <c r="D2602" s="416">
        <f t="shared" si="189"/>
        <v>2593</v>
      </c>
      <c r="E2602" s="534"/>
      <c r="F2602" s="534"/>
      <c r="G2602" s="534"/>
      <c r="H2602" s="479"/>
      <c r="I2602" s="479"/>
      <c r="J2602" s="479"/>
      <c r="K2602" s="474"/>
      <c r="L2602" s="899"/>
      <c r="M2602" s="272"/>
      <c r="N2602" s="826" t="str">
        <f t="shared" si="187"/>
        <v/>
      </c>
      <c r="O2602" s="458"/>
      <c r="P2602" s="534"/>
      <c r="Q2602" s="479"/>
      <c r="R2602" s="584"/>
      <c r="S2602" s="585" t="str">
        <f t="shared" si="186"/>
        <v/>
      </c>
      <c r="T2602" s="586"/>
      <c r="U2602" s="587" t="str">
        <f t="shared" si="188"/>
        <v/>
      </c>
      <c r="V2602" s="648"/>
      <c r="W2602" s="746"/>
    </row>
    <row r="2603" spans="2:38" ht="13.5" customHeight="1" x14ac:dyDescent="0.25">
      <c r="B2603" s="401"/>
      <c r="D2603" s="416">
        <f t="shared" si="189"/>
        <v>2594</v>
      </c>
      <c r="E2603" s="534"/>
      <c r="F2603" s="534"/>
      <c r="G2603" s="534"/>
      <c r="H2603" s="479"/>
      <c r="I2603" s="479"/>
      <c r="J2603" s="479"/>
      <c r="K2603" s="474"/>
      <c r="L2603" s="899"/>
      <c r="M2603" s="272"/>
      <c r="N2603" s="826" t="str">
        <f t="shared" si="187"/>
        <v/>
      </c>
      <c r="O2603" s="458"/>
      <c r="P2603" s="534"/>
      <c r="Q2603" s="479"/>
      <c r="R2603" s="584"/>
      <c r="S2603" s="585" t="str">
        <f t="shared" si="186"/>
        <v/>
      </c>
      <c r="T2603" s="586"/>
      <c r="U2603" s="587" t="str">
        <f t="shared" si="188"/>
        <v/>
      </c>
      <c r="V2603" s="648"/>
      <c r="W2603" s="746"/>
    </row>
    <row r="2604" spans="2:38" ht="13.5" customHeight="1" x14ac:dyDescent="0.25">
      <c r="B2604" s="401"/>
      <c r="D2604" s="416">
        <f t="shared" si="189"/>
        <v>2595</v>
      </c>
      <c r="E2604" s="534"/>
      <c r="F2604" s="534"/>
      <c r="G2604" s="534"/>
      <c r="H2604" s="479"/>
      <c r="I2604" s="479"/>
      <c r="J2604" s="479"/>
      <c r="K2604" s="474"/>
      <c r="L2604" s="899"/>
      <c r="M2604" s="272"/>
      <c r="N2604" s="826" t="str">
        <f t="shared" si="187"/>
        <v/>
      </c>
      <c r="O2604" s="458"/>
      <c r="P2604" s="534"/>
      <c r="Q2604" s="479"/>
      <c r="R2604" s="584"/>
      <c r="S2604" s="585" t="str">
        <f t="shared" si="186"/>
        <v/>
      </c>
      <c r="T2604" s="586"/>
      <c r="U2604" s="587" t="str">
        <f t="shared" si="188"/>
        <v/>
      </c>
      <c r="V2604" s="648"/>
      <c r="W2604" s="746"/>
    </row>
    <row r="2605" spans="2:38" ht="13.5" customHeight="1" x14ac:dyDescent="0.25">
      <c r="B2605" s="401"/>
      <c r="D2605" s="416">
        <f t="shared" si="189"/>
        <v>2596</v>
      </c>
      <c r="E2605" s="534"/>
      <c r="F2605" s="534"/>
      <c r="G2605" s="534"/>
      <c r="H2605" s="479"/>
      <c r="I2605" s="479"/>
      <c r="J2605" s="479"/>
      <c r="K2605" s="474"/>
      <c r="L2605" s="899"/>
      <c r="M2605" s="272"/>
      <c r="N2605" s="826" t="str">
        <f t="shared" si="187"/>
        <v/>
      </c>
      <c r="O2605" s="458"/>
      <c r="P2605" s="534"/>
      <c r="Q2605" s="479"/>
      <c r="R2605" s="584"/>
      <c r="S2605" s="585" t="str">
        <f t="shared" si="186"/>
        <v/>
      </c>
      <c r="T2605" s="586"/>
      <c r="U2605" s="587" t="str">
        <f t="shared" si="188"/>
        <v/>
      </c>
      <c r="V2605" s="648"/>
      <c r="W2605" s="746"/>
    </row>
    <row r="2606" spans="2:38" ht="13.5" customHeight="1" x14ac:dyDescent="0.25">
      <c r="B2606" s="401"/>
      <c r="D2606" s="416">
        <f t="shared" si="189"/>
        <v>2597</v>
      </c>
      <c r="E2606" s="534"/>
      <c r="F2606" s="534"/>
      <c r="G2606" s="534"/>
      <c r="H2606" s="479"/>
      <c r="I2606" s="479"/>
      <c r="J2606" s="479"/>
      <c r="K2606" s="474"/>
      <c r="L2606" s="899"/>
      <c r="M2606" s="272"/>
      <c r="N2606" s="826" t="str">
        <f t="shared" si="187"/>
        <v/>
      </c>
      <c r="O2606" s="458"/>
      <c r="P2606" s="534"/>
      <c r="Q2606" s="479"/>
      <c r="R2606" s="584"/>
      <c r="S2606" s="585" t="str">
        <f t="shared" si="186"/>
        <v/>
      </c>
      <c r="T2606" s="586"/>
      <c r="U2606" s="587" t="str">
        <f t="shared" si="188"/>
        <v/>
      </c>
      <c r="V2606" s="648"/>
      <c r="W2606" s="746"/>
      <c r="AL2606" s="562"/>
    </row>
    <row r="2607" spans="2:38" ht="13.5" customHeight="1" x14ac:dyDescent="0.25">
      <c r="B2607" s="401"/>
      <c r="D2607" s="416">
        <f t="shared" si="189"/>
        <v>2598</v>
      </c>
      <c r="E2607" s="534"/>
      <c r="F2607" s="534"/>
      <c r="G2607" s="534"/>
      <c r="H2607" s="479"/>
      <c r="I2607" s="479"/>
      <c r="J2607" s="479"/>
      <c r="K2607" s="474"/>
      <c r="L2607" s="899"/>
      <c r="M2607" s="272"/>
      <c r="N2607" s="826" t="str">
        <f t="shared" si="187"/>
        <v/>
      </c>
      <c r="O2607" s="458"/>
      <c r="P2607" s="534"/>
      <c r="Q2607" s="479"/>
      <c r="R2607" s="584"/>
      <c r="S2607" s="585" t="str">
        <f t="shared" si="186"/>
        <v/>
      </c>
      <c r="T2607" s="586"/>
      <c r="U2607" s="587" t="str">
        <f t="shared" si="188"/>
        <v/>
      </c>
      <c r="V2607" s="648"/>
      <c r="W2607" s="746"/>
    </row>
    <row r="2608" spans="2:38" ht="13.5" customHeight="1" x14ac:dyDescent="0.25">
      <c r="B2608" s="401"/>
      <c r="D2608" s="416">
        <f t="shared" si="189"/>
        <v>2599</v>
      </c>
      <c r="E2608" s="534"/>
      <c r="F2608" s="534"/>
      <c r="G2608" s="534"/>
      <c r="H2608" s="479"/>
      <c r="I2608" s="479"/>
      <c r="J2608" s="479"/>
      <c r="K2608" s="474"/>
      <c r="L2608" s="899"/>
      <c r="M2608" s="272"/>
      <c r="N2608" s="826" t="str">
        <f t="shared" si="187"/>
        <v/>
      </c>
      <c r="O2608" s="458"/>
      <c r="P2608" s="534"/>
      <c r="Q2608" s="479"/>
      <c r="R2608" s="584"/>
      <c r="S2608" s="585" t="str">
        <f t="shared" si="186"/>
        <v/>
      </c>
      <c r="T2608" s="586"/>
      <c r="U2608" s="587" t="str">
        <f t="shared" si="188"/>
        <v/>
      </c>
      <c r="V2608" s="648"/>
      <c r="W2608" s="746"/>
    </row>
    <row r="2609" spans="2:23" ht="13.5" customHeight="1" x14ac:dyDescent="0.25">
      <c r="B2609" s="401"/>
      <c r="D2609" s="416">
        <f t="shared" si="189"/>
        <v>2600</v>
      </c>
      <c r="E2609" s="534"/>
      <c r="F2609" s="534"/>
      <c r="G2609" s="534"/>
      <c r="H2609" s="479"/>
      <c r="I2609" s="479"/>
      <c r="J2609" s="479"/>
      <c r="K2609" s="474"/>
      <c r="L2609" s="899"/>
      <c r="M2609" s="272"/>
      <c r="N2609" s="826" t="str">
        <f t="shared" si="187"/>
        <v/>
      </c>
      <c r="O2609" s="458"/>
      <c r="P2609" s="534"/>
      <c r="Q2609" s="479"/>
      <c r="R2609" s="584"/>
      <c r="S2609" s="585" t="str">
        <f t="shared" si="186"/>
        <v/>
      </c>
      <c r="T2609" s="586"/>
      <c r="U2609" s="587" t="str">
        <f t="shared" si="188"/>
        <v/>
      </c>
      <c r="V2609" s="648"/>
      <c r="W2609" s="746"/>
    </row>
    <row r="2610" spans="2:23" ht="13.5" customHeight="1" x14ac:dyDescent="0.25">
      <c r="B2610" s="401"/>
      <c r="D2610" s="416">
        <f t="shared" si="189"/>
        <v>2601</v>
      </c>
      <c r="E2610" s="534"/>
      <c r="F2610" s="534"/>
      <c r="G2610" s="534"/>
      <c r="H2610" s="479"/>
      <c r="I2610" s="479"/>
      <c r="J2610" s="479"/>
      <c r="K2610" s="474"/>
      <c r="L2610" s="899"/>
      <c r="M2610" s="272"/>
      <c r="N2610" s="826" t="str">
        <f t="shared" si="187"/>
        <v/>
      </c>
      <c r="O2610" s="458"/>
      <c r="P2610" s="534"/>
      <c r="Q2610" s="479"/>
      <c r="R2610" s="584"/>
      <c r="S2610" s="585" t="str">
        <f t="shared" ref="S2610:S2673" si="190">IF(OR(M2610="",K2610=""),"",J2610*K2610/1000000*Q2610*R2610)</f>
        <v/>
      </c>
      <c r="T2610" s="586"/>
      <c r="U2610" s="587" t="str">
        <f t="shared" si="188"/>
        <v/>
      </c>
      <c r="V2610" s="648"/>
      <c r="W2610" s="746"/>
    </row>
    <row r="2611" spans="2:23" ht="13.5" customHeight="1" x14ac:dyDescent="0.25">
      <c r="B2611" s="401"/>
      <c r="D2611" s="416">
        <f t="shared" si="189"/>
        <v>2602</v>
      </c>
      <c r="E2611" s="534"/>
      <c r="F2611" s="534"/>
      <c r="G2611" s="534"/>
      <c r="H2611" s="479"/>
      <c r="I2611" s="479"/>
      <c r="J2611" s="479"/>
      <c r="K2611" s="474"/>
      <c r="L2611" s="899"/>
      <c r="M2611" s="272"/>
      <c r="N2611" s="826" t="str">
        <f t="shared" si="187"/>
        <v/>
      </c>
      <c r="O2611" s="458"/>
      <c r="P2611" s="534"/>
      <c r="Q2611" s="479"/>
      <c r="R2611" s="584"/>
      <c r="S2611" s="585" t="str">
        <f t="shared" si="190"/>
        <v/>
      </c>
      <c r="T2611" s="586"/>
      <c r="U2611" s="587" t="str">
        <f t="shared" si="188"/>
        <v/>
      </c>
      <c r="V2611" s="648"/>
      <c r="W2611" s="746"/>
    </row>
    <row r="2612" spans="2:23" ht="13.5" customHeight="1" x14ac:dyDescent="0.25">
      <c r="B2612" s="401"/>
      <c r="D2612" s="416">
        <f t="shared" si="189"/>
        <v>2603</v>
      </c>
      <c r="E2612" s="534"/>
      <c r="F2612" s="534"/>
      <c r="G2612" s="534"/>
      <c r="H2612" s="479"/>
      <c r="I2612" s="479"/>
      <c r="J2612" s="479"/>
      <c r="K2612" s="474"/>
      <c r="L2612" s="899"/>
      <c r="M2612" s="272"/>
      <c r="N2612" s="826" t="str">
        <f t="shared" si="187"/>
        <v/>
      </c>
      <c r="O2612" s="458"/>
      <c r="P2612" s="534"/>
      <c r="Q2612" s="479"/>
      <c r="R2612" s="584"/>
      <c r="S2612" s="585" t="str">
        <f t="shared" si="190"/>
        <v/>
      </c>
      <c r="T2612" s="586"/>
      <c r="U2612" s="587" t="str">
        <f t="shared" si="188"/>
        <v/>
      </c>
      <c r="V2612" s="648"/>
      <c r="W2612" s="746"/>
    </row>
    <row r="2613" spans="2:23" ht="13.5" customHeight="1" x14ac:dyDescent="0.25">
      <c r="B2613" s="401"/>
      <c r="D2613" s="416">
        <f t="shared" si="189"/>
        <v>2604</v>
      </c>
      <c r="E2613" s="534"/>
      <c r="F2613" s="534"/>
      <c r="G2613" s="534"/>
      <c r="H2613" s="479"/>
      <c r="I2613" s="479"/>
      <c r="J2613" s="479"/>
      <c r="K2613" s="474"/>
      <c r="L2613" s="899"/>
      <c r="M2613" s="272"/>
      <c r="N2613" s="826" t="str">
        <f t="shared" si="187"/>
        <v/>
      </c>
      <c r="O2613" s="458"/>
      <c r="P2613" s="534"/>
      <c r="Q2613" s="479"/>
      <c r="R2613" s="584"/>
      <c r="S2613" s="585" t="str">
        <f t="shared" si="190"/>
        <v/>
      </c>
      <c r="T2613" s="586"/>
      <c r="U2613" s="587" t="str">
        <f t="shared" si="188"/>
        <v/>
      </c>
      <c r="V2613" s="648"/>
      <c r="W2613" s="746"/>
    </row>
    <row r="2614" spans="2:23" ht="13.5" customHeight="1" x14ac:dyDescent="0.25">
      <c r="B2614" s="401"/>
      <c r="D2614" s="416">
        <f t="shared" si="189"/>
        <v>2605</v>
      </c>
      <c r="E2614" s="534"/>
      <c r="F2614" s="534"/>
      <c r="G2614" s="534"/>
      <c r="H2614" s="479"/>
      <c r="I2614" s="479"/>
      <c r="J2614" s="479"/>
      <c r="K2614" s="474"/>
      <c r="L2614" s="899"/>
      <c r="M2614" s="272"/>
      <c r="N2614" s="826" t="str">
        <f t="shared" si="187"/>
        <v/>
      </c>
      <c r="O2614" s="458"/>
      <c r="P2614" s="534"/>
      <c r="Q2614" s="479"/>
      <c r="R2614" s="584"/>
      <c r="S2614" s="585" t="str">
        <f t="shared" si="190"/>
        <v/>
      </c>
      <c r="T2614" s="586"/>
      <c r="U2614" s="587" t="str">
        <f t="shared" si="188"/>
        <v/>
      </c>
      <c r="V2614" s="648"/>
      <c r="W2614" s="746"/>
    </row>
    <row r="2615" spans="2:23" ht="13.5" customHeight="1" x14ac:dyDescent="0.25">
      <c r="B2615" s="401"/>
      <c r="D2615" s="416">
        <f t="shared" si="189"/>
        <v>2606</v>
      </c>
      <c r="E2615" s="534"/>
      <c r="F2615" s="534"/>
      <c r="G2615" s="534"/>
      <c r="H2615" s="479"/>
      <c r="I2615" s="479"/>
      <c r="J2615" s="479"/>
      <c r="K2615" s="474"/>
      <c r="L2615" s="899"/>
      <c r="M2615" s="272"/>
      <c r="N2615" s="826" t="str">
        <f t="shared" si="187"/>
        <v/>
      </c>
      <c r="O2615" s="458"/>
      <c r="P2615" s="534"/>
      <c r="Q2615" s="479"/>
      <c r="R2615" s="584"/>
      <c r="S2615" s="585" t="str">
        <f t="shared" si="190"/>
        <v/>
      </c>
      <c r="T2615" s="586"/>
      <c r="U2615" s="587" t="str">
        <f t="shared" si="188"/>
        <v/>
      </c>
      <c r="V2615" s="648"/>
      <c r="W2615" s="746"/>
    </row>
    <row r="2616" spans="2:23" ht="13.5" customHeight="1" x14ac:dyDescent="0.25">
      <c r="B2616" s="401"/>
      <c r="D2616" s="416">
        <f t="shared" si="189"/>
        <v>2607</v>
      </c>
      <c r="E2616" s="534"/>
      <c r="F2616" s="534"/>
      <c r="G2616" s="534"/>
      <c r="H2616" s="479"/>
      <c r="I2616" s="479"/>
      <c r="J2616" s="479"/>
      <c r="K2616" s="474"/>
      <c r="L2616" s="899"/>
      <c r="M2616" s="272"/>
      <c r="N2616" s="826" t="str">
        <f t="shared" si="187"/>
        <v/>
      </c>
      <c r="O2616" s="458"/>
      <c r="P2616" s="903"/>
      <c r="Q2616" s="479"/>
      <c r="R2616" s="584"/>
      <c r="S2616" s="585" t="str">
        <f t="shared" si="190"/>
        <v/>
      </c>
      <c r="T2616" s="586"/>
      <c r="U2616" s="587" t="str">
        <f t="shared" si="188"/>
        <v/>
      </c>
      <c r="V2616" s="648"/>
      <c r="W2616" s="746"/>
    </row>
    <row r="2617" spans="2:23" ht="13.5" customHeight="1" x14ac:dyDescent="0.25">
      <c r="B2617" s="401"/>
      <c r="D2617" s="416">
        <f t="shared" si="189"/>
        <v>2608</v>
      </c>
      <c r="E2617" s="534"/>
      <c r="F2617" s="534"/>
      <c r="G2617" s="534"/>
      <c r="H2617" s="479"/>
      <c r="I2617" s="479"/>
      <c r="J2617" s="479"/>
      <c r="K2617" s="474"/>
      <c r="L2617" s="899"/>
      <c r="M2617" s="272"/>
      <c r="N2617" s="826" t="str">
        <f t="shared" si="187"/>
        <v/>
      </c>
      <c r="O2617" s="458"/>
      <c r="P2617" s="534"/>
      <c r="Q2617" s="479"/>
      <c r="R2617" s="584"/>
      <c r="S2617" s="585" t="str">
        <f t="shared" si="190"/>
        <v/>
      </c>
      <c r="T2617" s="586"/>
      <c r="U2617" s="587" t="str">
        <f t="shared" si="188"/>
        <v/>
      </c>
      <c r="V2617" s="648"/>
      <c r="W2617" s="746"/>
    </row>
    <row r="2618" spans="2:23" ht="13.5" customHeight="1" x14ac:dyDescent="0.25">
      <c r="B2618" s="401"/>
      <c r="D2618" s="416">
        <f t="shared" si="189"/>
        <v>2609</v>
      </c>
      <c r="E2618" s="534"/>
      <c r="F2618" s="534"/>
      <c r="G2618" s="534"/>
      <c r="H2618" s="479"/>
      <c r="I2618" s="479"/>
      <c r="J2618" s="479"/>
      <c r="K2618" s="474"/>
      <c r="L2618" s="899"/>
      <c r="M2618" s="272"/>
      <c r="N2618" s="826" t="str">
        <f t="shared" si="187"/>
        <v/>
      </c>
      <c r="O2618" s="458"/>
      <c r="P2618" s="534"/>
      <c r="Q2618" s="479"/>
      <c r="R2618" s="584"/>
      <c r="S2618" s="585" t="str">
        <f t="shared" si="190"/>
        <v/>
      </c>
      <c r="T2618" s="586"/>
      <c r="U2618" s="587" t="str">
        <f t="shared" si="188"/>
        <v/>
      </c>
      <c r="V2618" s="648"/>
      <c r="W2618" s="746"/>
    </row>
    <row r="2619" spans="2:23" ht="13.5" customHeight="1" x14ac:dyDescent="0.25">
      <c r="B2619" s="401"/>
      <c r="D2619" s="416">
        <f t="shared" si="189"/>
        <v>2610</v>
      </c>
      <c r="E2619" s="534"/>
      <c r="F2619" s="534"/>
      <c r="G2619" s="534"/>
      <c r="H2619" s="479"/>
      <c r="I2619" s="479"/>
      <c r="J2619" s="479"/>
      <c r="K2619" s="474"/>
      <c r="L2619" s="899"/>
      <c r="M2619" s="272"/>
      <c r="N2619" s="826" t="str">
        <f t="shared" si="187"/>
        <v/>
      </c>
      <c r="O2619" s="458"/>
      <c r="P2619" s="534"/>
      <c r="Q2619" s="479"/>
      <c r="R2619" s="584"/>
      <c r="S2619" s="585" t="str">
        <f t="shared" si="190"/>
        <v/>
      </c>
      <c r="T2619" s="586"/>
      <c r="U2619" s="587" t="str">
        <f t="shared" si="188"/>
        <v/>
      </c>
      <c r="V2619" s="648"/>
      <c r="W2619" s="746"/>
    </row>
    <row r="2620" spans="2:23" ht="13.5" customHeight="1" x14ac:dyDescent="0.25">
      <c r="B2620" s="401"/>
      <c r="D2620" s="416">
        <f t="shared" si="189"/>
        <v>2611</v>
      </c>
      <c r="E2620" s="534"/>
      <c r="F2620" s="534"/>
      <c r="G2620" s="534"/>
      <c r="H2620" s="479"/>
      <c r="I2620" s="479"/>
      <c r="J2620" s="479"/>
      <c r="K2620" s="474"/>
      <c r="L2620" s="899"/>
      <c r="M2620" s="272"/>
      <c r="N2620" s="826" t="str">
        <f t="shared" si="187"/>
        <v/>
      </c>
      <c r="O2620" s="458"/>
      <c r="P2620" s="534"/>
      <c r="Q2620" s="479"/>
      <c r="R2620" s="584"/>
      <c r="S2620" s="585" t="str">
        <f t="shared" si="190"/>
        <v/>
      </c>
      <c r="T2620" s="586"/>
      <c r="U2620" s="587" t="str">
        <f t="shared" si="188"/>
        <v/>
      </c>
      <c r="V2620" s="648"/>
      <c r="W2620" s="746"/>
    </row>
    <row r="2621" spans="2:23" ht="13.5" customHeight="1" x14ac:dyDescent="0.25">
      <c r="B2621" s="401"/>
      <c r="D2621" s="416">
        <f t="shared" si="189"/>
        <v>2612</v>
      </c>
      <c r="E2621" s="534"/>
      <c r="F2621" s="534"/>
      <c r="G2621" s="534"/>
      <c r="H2621" s="479"/>
      <c r="I2621" s="479"/>
      <c r="J2621" s="479"/>
      <c r="K2621" s="474"/>
      <c r="L2621" s="899"/>
      <c r="M2621" s="272"/>
      <c r="N2621" s="826" t="str">
        <f t="shared" si="187"/>
        <v/>
      </c>
      <c r="O2621" s="458"/>
      <c r="P2621" s="534"/>
      <c r="Q2621" s="479"/>
      <c r="R2621" s="584"/>
      <c r="S2621" s="585" t="str">
        <f t="shared" si="190"/>
        <v/>
      </c>
      <c r="T2621" s="586"/>
      <c r="U2621" s="587" t="str">
        <f t="shared" si="188"/>
        <v/>
      </c>
      <c r="V2621" s="648"/>
      <c r="W2621" s="746"/>
    </row>
    <row r="2622" spans="2:23" ht="13.5" customHeight="1" x14ac:dyDescent="0.25">
      <c r="B2622" s="401"/>
      <c r="D2622" s="416">
        <f t="shared" si="189"/>
        <v>2613</v>
      </c>
      <c r="E2622" s="534"/>
      <c r="F2622" s="534"/>
      <c r="G2622" s="534"/>
      <c r="H2622" s="479"/>
      <c r="I2622" s="479"/>
      <c r="J2622" s="479"/>
      <c r="K2622" s="474"/>
      <c r="L2622" s="899"/>
      <c r="M2622" s="272"/>
      <c r="N2622" s="826" t="str">
        <f t="shared" si="187"/>
        <v/>
      </c>
      <c r="O2622" s="458"/>
      <c r="P2622" s="534"/>
      <c r="Q2622" s="479"/>
      <c r="R2622" s="584"/>
      <c r="S2622" s="585" t="str">
        <f t="shared" si="190"/>
        <v/>
      </c>
      <c r="T2622" s="586"/>
      <c r="U2622" s="587" t="str">
        <f t="shared" si="188"/>
        <v/>
      </c>
      <c r="V2622" s="648"/>
      <c r="W2622" s="746"/>
    </row>
    <row r="2623" spans="2:23" ht="13.5" customHeight="1" x14ac:dyDescent="0.25">
      <c r="B2623" s="401"/>
      <c r="D2623" s="416">
        <f t="shared" si="189"/>
        <v>2614</v>
      </c>
      <c r="E2623" s="534"/>
      <c r="F2623" s="534"/>
      <c r="G2623" s="534"/>
      <c r="H2623" s="479"/>
      <c r="I2623" s="479"/>
      <c r="J2623" s="479"/>
      <c r="K2623" s="474"/>
      <c r="L2623" s="899"/>
      <c r="M2623" s="272"/>
      <c r="N2623" s="826" t="str">
        <f t="shared" si="187"/>
        <v/>
      </c>
      <c r="O2623" s="458"/>
      <c r="P2623" s="534"/>
      <c r="Q2623" s="479"/>
      <c r="R2623" s="584"/>
      <c r="S2623" s="585" t="str">
        <f t="shared" si="190"/>
        <v/>
      </c>
      <c r="T2623" s="586"/>
      <c r="U2623" s="587" t="str">
        <f t="shared" si="188"/>
        <v/>
      </c>
      <c r="V2623" s="648"/>
      <c r="W2623" s="746"/>
    </row>
    <row r="2624" spans="2:23" ht="13.5" customHeight="1" x14ac:dyDescent="0.25">
      <c r="B2624" s="401"/>
      <c r="D2624" s="416">
        <f t="shared" si="189"/>
        <v>2615</v>
      </c>
      <c r="E2624" s="534"/>
      <c r="F2624" s="534"/>
      <c r="G2624" s="534"/>
      <c r="H2624" s="479"/>
      <c r="I2624" s="479"/>
      <c r="J2624" s="479"/>
      <c r="K2624" s="474"/>
      <c r="L2624" s="899"/>
      <c r="M2624" s="272"/>
      <c r="N2624" s="826" t="str">
        <f t="shared" si="187"/>
        <v/>
      </c>
      <c r="O2624" s="458"/>
      <c r="P2624" s="534"/>
      <c r="Q2624" s="479"/>
      <c r="R2624" s="584"/>
      <c r="S2624" s="585" t="str">
        <f t="shared" si="190"/>
        <v/>
      </c>
      <c r="T2624" s="586"/>
      <c r="U2624" s="587" t="str">
        <f t="shared" si="188"/>
        <v/>
      </c>
      <c r="V2624" s="648"/>
      <c r="W2624" s="746"/>
    </row>
    <row r="2625" spans="2:38" ht="13.5" customHeight="1" x14ac:dyDescent="0.25">
      <c r="B2625" s="401"/>
      <c r="D2625" s="416">
        <f t="shared" si="189"/>
        <v>2616</v>
      </c>
      <c r="E2625" s="534"/>
      <c r="F2625" s="534"/>
      <c r="G2625" s="534"/>
      <c r="H2625" s="479"/>
      <c r="I2625" s="479"/>
      <c r="J2625" s="479"/>
      <c r="K2625" s="474"/>
      <c r="L2625" s="899"/>
      <c r="M2625" s="272"/>
      <c r="N2625" s="826" t="str">
        <f t="shared" si="187"/>
        <v/>
      </c>
      <c r="O2625" s="458"/>
      <c r="P2625" s="534"/>
      <c r="Q2625" s="479"/>
      <c r="R2625" s="584"/>
      <c r="S2625" s="585" t="str">
        <f t="shared" si="190"/>
        <v/>
      </c>
      <c r="T2625" s="586"/>
      <c r="U2625" s="587" t="str">
        <f t="shared" si="188"/>
        <v/>
      </c>
      <c r="V2625" s="648"/>
      <c r="W2625" s="746"/>
    </row>
    <row r="2626" spans="2:38" ht="13.5" customHeight="1" x14ac:dyDescent="0.25">
      <c r="B2626" s="401"/>
      <c r="D2626" s="416">
        <f t="shared" si="189"/>
        <v>2617</v>
      </c>
      <c r="E2626" s="534"/>
      <c r="F2626" s="534"/>
      <c r="G2626" s="534"/>
      <c r="H2626" s="479"/>
      <c r="I2626" s="479"/>
      <c r="J2626" s="479"/>
      <c r="K2626" s="474"/>
      <c r="L2626" s="899"/>
      <c r="M2626" s="272"/>
      <c r="N2626" s="826" t="str">
        <f t="shared" si="187"/>
        <v/>
      </c>
      <c r="O2626" s="458"/>
      <c r="P2626" s="534"/>
      <c r="Q2626" s="479"/>
      <c r="R2626" s="584"/>
      <c r="S2626" s="585" t="str">
        <f t="shared" si="190"/>
        <v/>
      </c>
      <c r="T2626" s="586"/>
      <c r="U2626" s="587" t="str">
        <f t="shared" si="188"/>
        <v/>
      </c>
      <c r="V2626" s="648"/>
      <c r="W2626" s="746"/>
    </row>
    <row r="2627" spans="2:38" ht="13.5" customHeight="1" x14ac:dyDescent="0.25">
      <c r="B2627" s="401"/>
      <c r="D2627" s="416">
        <f t="shared" si="189"/>
        <v>2618</v>
      </c>
      <c r="E2627" s="534"/>
      <c r="F2627" s="534"/>
      <c r="G2627" s="534"/>
      <c r="H2627" s="479"/>
      <c r="I2627" s="479"/>
      <c r="J2627" s="479"/>
      <c r="K2627" s="474"/>
      <c r="L2627" s="899"/>
      <c r="M2627" s="272"/>
      <c r="N2627" s="826" t="str">
        <f t="shared" si="187"/>
        <v/>
      </c>
      <c r="O2627" s="458"/>
      <c r="P2627" s="534"/>
      <c r="Q2627" s="479"/>
      <c r="R2627" s="584"/>
      <c r="S2627" s="585" t="str">
        <f t="shared" si="190"/>
        <v/>
      </c>
      <c r="T2627" s="586"/>
      <c r="U2627" s="587" t="str">
        <f t="shared" si="188"/>
        <v/>
      </c>
      <c r="V2627" s="648"/>
      <c r="W2627" s="746"/>
    </row>
    <row r="2628" spans="2:38" ht="13.5" customHeight="1" x14ac:dyDescent="0.25">
      <c r="B2628" s="401"/>
      <c r="D2628" s="416">
        <f t="shared" si="189"/>
        <v>2619</v>
      </c>
      <c r="E2628" s="534"/>
      <c r="F2628" s="534"/>
      <c r="G2628" s="534"/>
      <c r="H2628" s="479"/>
      <c r="I2628" s="479"/>
      <c r="J2628" s="479"/>
      <c r="K2628" s="474"/>
      <c r="L2628" s="899"/>
      <c r="M2628" s="272"/>
      <c r="N2628" s="826" t="str">
        <f t="shared" si="187"/>
        <v/>
      </c>
      <c r="O2628" s="458"/>
      <c r="P2628" s="534"/>
      <c r="Q2628" s="479"/>
      <c r="R2628" s="584"/>
      <c r="S2628" s="585" t="str">
        <f t="shared" si="190"/>
        <v/>
      </c>
      <c r="T2628" s="586"/>
      <c r="U2628" s="587" t="str">
        <f t="shared" si="188"/>
        <v/>
      </c>
      <c r="V2628" s="648"/>
      <c r="W2628" s="746"/>
    </row>
    <row r="2629" spans="2:38" ht="13.5" customHeight="1" x14ac:dyDescent="0.25">
      <c r="B2629" s="401"/>
      <c r="D2629" s="416">
        <f t="shared" si="189"/>
        <v>2620</v>
      </c>
      <c r="E2629" s="534"/>
      <c r="F2629" s="534"/>
      <c r="G2629" s="534"/>
      <c r="H2629" s="479"/>
      <c r="I2629" s="479"/>
      <c r="J2629" s="479"/>
      <c r="K2629" s="474"/>
      <c r="L2629" s="899"/>
      <c r="M2629" s="272"/>
      <c r="N2629" s="826" t="str">
        <f t="shared" si="187"/>
        <v/>
      </c>
      <c r="O2629" s="458"/>
      <c r="P2629" s="534"/>
      <c r="Q2629" s="479"/>
      <c r="R2629" s="584"/>
      <c r="S2629" s="585" t="str">
        <f t="shared" si="190"/>
        <v/>
      </c>
      <c r="T2629" s="586"/>
      <c r="U2629" s="587" t="str">
        <f t="shared" si="188"/>
        <v/>
      </c>
      <c r="V2629" s="648"/>
      <c r="W2629" s="746"/>
    </row>
    <row r="2630" spans="2:38" ht="13.5" customHeight="1" x14ac:dyDescent="0.25">
      <c r="B2630" s="401"/>
      <c r="D2630" s="416">
        <f t="shared" si="189"/>
        <v>2621</v>
      </c>
      <c r="E2630" s="534"/>
      <c r="F2630" s="534"/>
      <c r="G2630" s="534"/>
      <c r="H2630" s="479"/>
      <c r="I2630" s="479"/>
      <c r="J2630" s="479"/>
      <c r="K2630" s="474"/>
      <c r="L2630" s="899"/>
      <c r="M2630" s="272"/>
      <c r="N2630" s="826" t="str">
        <f t="shared" si="187"/>
        <v/>
      </c>
      <c r="O2630" s="458"/>
      <c r="P2630" s="534"/>
      <c r="Q2630" s="479"/>
      <c r="R2630" s="584"/>
      <c r="S2630" s="585" t="str">
        <f t="shared" si="190"/>
        <v/>
      </c>
      <c r="T2630" s="586"/>
      <c r="U2630" s="587" t="str">
        <f t="shared" si="188"/>
        <v/>
      </c>
      <c r="V2630" s="648"/>
      <c r="W2630" s="746"/>
    </row>
    <row r="2631" spans="2:38" ht="13.5" customHeight="1" x14ac:dyDescent="0.25">
      <c r="B2631" s="401"/>
      <c r="D2631" s="416">
        <f t="shared" si="189"/>
        <v>2622</v>
      </c>
      <c r="E2631" s="534"/>
      <c r="F2631" s="534"/>
      <c r="G2631" s="534"/>
      <c r="H2631" s="479"/>
      <c r="I2631" s="479"/>
      <c r="J2631" s="479"/>
      <c r="K2631" s="474"/>
      <c r="L2631" s="899"/>
      <c r="M2631" s="272"/>
      <c r="N2631" s="826" t="str">
        <f t="shared" si="187"/>
        <v/>
      </c>
      <c r="O2631" s="458"/>
      <c r="P2631" s="534"/>
      <c r="Q2631" s="479"/>
      <c r="R2631" s="584"/>
      <c r="S2631" s="585" t="str">
        <f t="shared" si="190"/>
        <v/>
      </c>
      <c r="T2631" s="586"/>
      <c r="U2631" s="587" t="str">
        <f t="shared" si="188"/>
        <v/>
      </c>
      <c r="V2631" s="648"/>
      <c r="W2631" s="746"/>
    </row>
    <row r="2632" spans="2:38" ht="13.5" customHeight="1" x14ac:dyDescent="0.25">
      <c r="B2632" s="401"/>
      <c r="D2632" s="416">
        <f t="shared" si="189"/>
        <v>2623</v>
      </c>
      <c r="E2632" s="534"/>
      <c r="F2632" s="534"/>
      <c r="G2632" s="534"/>
      <c r="H2632" s="479"/>
      <c r="I2632" s="479"/>
      <c r="J2632" s="479"/>
      <c r="K2632" s="474"/>
      <c r="L2632" s="899"/>
      <c r="M2632" s="272"/>
      <c r="N2632" s="826" t="str">
        <f t="shared" si="187"/>
        <v/>
      </c>
      <c r="O2632" s="458"/>
      <c r="P2632" s="534"/>
      <c r="Q2632" s="479"/>
      <c r="R2632" s="584"/>
      <c r="S2632" s="585" t="str">
        <f t="shared" si="190"/>
        <v/>
      </c>
      <c r="T2632" s="586"/>
      <c r="U2632" s="587" t="str">
        <f t="shared" si="188"/>
        <v/>
      </c>
      <c r="V2632" s="648"/>
      <c r="W2632" s="746"/>
    </row>
    <row r="2633" spans="2:38" ht="13.5" customHeight="1" x14ac:dyDescent="0.25">
      <c r="B2633" s="401"/>
      <c r="D2633" s="416">
        <f t="shared" si="189"/>
        <v>2624</v>
      </c>
      <c r="E2633" s="534"/>
      <c r="F2633" s="534"/>
      <c r="G2633" s="534"/>
      <c r="H2633" s="479"/>
      <c r="I2633" s="479"/>
      <c r="J2633" s="479"/>
      <c r="K2633" s="474"/>
      <c r="L2633" s="899"/>
      <c r="M2633" s="272"/>
      <c r="N2633" s="826" t="str">
        <f t="shared" si="187"/>
        <v/>
      </c>
      <c r="O2633" s="458"/>
      <c r="P2633" s="534"/>
      <c r="Q2633" s="479"/>
      <c r="R2633" s="584"/>
      <c r="S2633" s="585" t="str">
        <f t="shared" si="190"/>
        <v/>
      </c>
      <c r="T2633" s="586"/>
      <c r="U2633" s="587" t="str">
        <f t="shared" si="188"/>
        <v/>
      </c>
      <c r="V2633" s="648"/>
      <c r="W2633" s="746"/>
    </row>
    <row r="2634" spans="2:38" ht="13.5" customHeight="1" x14ac:dyDescent="0.25">
      <c r="B2634" s="401"/>
      <c r="D2634" s="416">
        <f t="shared" si="189"/>
        <v>2625</v>
      </c>
      <c r="E2634" s="534"/>
      <c r="F2634" s="534"/>
      <c r="G2634" s="534"/>
      <c r="H2634" s="479"/>
      <c r="I2634" s="479"/>
      <c r="J2634" s="479"/>
      <c r="K2634" s="474"/>
      <c r="L2634" s="899"/>
      <c r="M2634" s="272"/>
      <c r="N2634" s="826" t="str">
        <f t="shared" si="187"/>
        <v/>
      </c>
      <c r="O2634" s="458"/>
      <c r="P2634" s="534"/>
      <c r="Q2634" s="479"/>
      <c r="R2634" s="584"/>
      <c r="S2634" s="585" t="str">
        <f t="shared" si="190"/>
        <v/>
      </c>
      <c r="T2634" s="586"/>
      <c r="U2634" s="587" t="str">
        <f t="shared" si="188"/>
        <v/>
      </c>
      <c r="V2634" s="648"/>
      <c r="W2634" s="746"/>
    </row>
    <row r="2635" spans="2:38" ht="13.5" customHeight="1" x14ac:dyDescent="0.25">
      <c r="B2635" s="401"/>
      <c r="D2635" s="416">
        <f t="shared" si="189"/>
        <v>2626</v>
      </c>
      <c r="E2635" s="534"/>
      <c r="F2635" s="534"/>
      <c r="G2635" s="534"/>
      <c r="H2635" s="479"/>
      <c r="I2635" s="479"/>
      <c r="J2635" s="479"/>
      <c r="K2635" s="474"/>
      <c r="L2635" s="899"/>
      <c r="M2635" s="272"/>
      <c r="N2635" s="826" t="str">
        <f t="shared" ref="N2635:N2698" si="191">IF(M2635="","",IF(HLOOKUP(M2635,$AA$4:$AO$6,$Z$6+1,FALSE)&lt;0.8,0,HLOOKUP(M2635,$AA$4:$AO$6,$Z$6+1,FALSE)))</f>
        <v/>
      </c>
      <c r="O2635" s="458"/>
      <c r="P2635" s="534"/>
      <c r="Q2635" s="479"/>
      <c r="R2635" s="584"/>
      <c r="S2635" s="585" t="str">
        <f t="shared" si="190"/>
        <v/>
      </c>
      <c r="T2635" s="586"/>
      <c r="U2635" s="587" t="str">
        <f t="shared" si="188"/>
        <v/>
      </c>
      <c r="V2635" s="648"/>
      <c r="W2635" s="746"/>
    </row>
    <row r="2636" spans="2:38" ht="13.5" customHeight="1" x14ac:dyDescent="0.25">
      <c r="B2636" s="401"/>
      <c r="D2636" s="416">
        <f t="shared" si="189"/>
        <v>2627</v>
      </c>
      <c r="E2636" s="534"/>
      <c r="F2636" s="534"/>
      <c r="G2636" s="534"/>
      <c r="H2636" s="479"/>
      <c r="I2636" s="479"/>
      <c r="J2636" s="479"/>
      <c r="K2636" s="474"/>
      <c r="L2636" s="899"/>
      <c r="M2636" s="272"/>
      <c r="N2636" s="826" t="str">
        <f t="shared" si="191"/>
        <v/>
      </c>
      <c r="O2636" s="458"/>
      <c r="P2636" s="534"/>
      <c r="Q2636" s="479"/>
      <c r="R2636" s="584"/>
      <c r="S2636" s="585" t="str">
        <f t="shared" si="190"/>
        <v/>
      </c>
      <c r="T2636" s="586"/>
      <c r="U2636" s="587" t="str">
        <f t="shared" si="188"/>
        <v/>
      </c>
      <c r="V2636" s="648"/>
      <c r="W2636" s="746"/>
      <c r="AL2636" s="562"/>
    </row>
    <row r="2637" spans="2:38" ht="13.5" customHeight="1" x14ac:dyDescent="0.25">
      <c r="B2637" s="401"/>
      <c r="D2637" s="416">
        <f t="shared" si="189"/>
        <v>2628</v>
      </c>
      <c r="E2637" s="534"/>
      <c r="F2637" s="534"/>
      <c r="G2637" s="534"/>
      <c r="H2637" s="479"/>
      <c r="I2637" s="479"/>
      <c r="J2637" s="479"/>
      <c r="K2637" s="474"/>
      <c r="L2637" s="899"/>
      <c r="M2637" s="272"/>
      <c r="N2637" s="826" t="str">
        <f t="shared" si="191"/>
        <v/>
      </c>
      <c r="O2637" s="458"/>
      <c r="P2637" s="534"/>
      <c r="Q2637" s="479"/>
      <c r="R2637" s="584"/>
      <c r="S2637" s="585" t="str">
        <f t="shared" si="190"/>
        <v/>
      </c>
      <c r="T2637" s="586"/>
      <c r="U2637" s="587" t="str">
        <f t="shared" si="188"/>
        <v/>
      </c>
      <c r="V2637" s="648"/>
      <c r="W2637" s="746"/>
    </row>
    <row r="2638" spans="2:38" ht="13.5" customHeight="1" x14ac:dyDescent="0.25">
      <c r="B2638" s="401"/>
      <c r="D2638" s="416">
        <f t="shared" si="189"/>
        <v>2629</v>
      </c>
      <c r="E2638" s="534"/>
      <c r="F2638" s="534"/>
      <c r="G2638" s="534"/>
      <c r="H2638" s="479"/>
      <c r="I2638" s="479"/>
      <c r="J2638" s="479"/>
      <c r="K2638" s="474"/>
      <c r="L2638" s="899"/>
      <c r="M2638" s="272"/>
      <c r="N2638" s="826" t="str">
        <f t="shared" si="191"/>
        <v/>
      </c>
      <c r="O2638" s="458"/>
      <c r="P2638" s="534"/>
      <c r="Q2638" s="479"/>
      <c r="R2638" s="584"/>
      <c r="S2638" s="585" t="str">
        <f t="shared" si="190"/>
        <v/>
      </c>
      <c r="T2638" s="586"/>
      <c r="U2638" s="587" t="str">
        <f t="shared" si="188"/>
        <v/>
      </c>
      <c r="V2638" s="648"/>
      <c r="W2638" s="746"/>
    </row>
    <row r="2639" spans="2:38" ht="13.5" customHeight="1" x14ac:dyDescent="0.25">
      <c r="B2639" s="401"/>
      <c r="D2639" s="416">
        <f t="shared" si="189"/>
        <v>2630</v>
      </c>
      <c r="E2639" s="534"/>
      <c r="F2639" s="534"/>
      <c r="G2639" s="534"/>
      <c r="H2639" s="479"/>
      <c r="I2639" s="479"/>
      <c r="J2639" s="479"/>
      <c r="K2639" s="474"/>
      <c r="L2639" s="899"/>
      <c r="M2639" s="272"/>
      <c r="N2639" s="826" t="str">
        <f t="shared" si="191"/>
        <v/>
      </c>
      <c r="O2639" s="458"/>
      <c r="P2639" s="534"/>
      <c r="Q2639" s="479"/>
      <c r="R2639" s="584"/>
      <c r="S2639" s="585" t="str">
        <f t="shared" si="190"/>
        <v/>
      </c>
      <c r="T2639" s="586"/>
      <c r="U2639" s="587" t="str">
        <f t="shared" si="188"/>
        <v/>
      </c>
      <c r="V2639" s="648"/>
      <c r="W2639" s="746"/>
    </row>
    <row r="2640" spans="2:38" ht="13.5" customHeight="1" x14ac:dyDescent="0.25">
      <c r="B2640" s="401"/>
      <c r="D2640" s="416">
        <f t="shared" si="189"/>
        <v>2631</v>
      </c>
      <c r="E2640" s="534"/>
      <c r="F2640" s="534"/>
      <c r="G2640" s="534"/>
      <c r="H2640" s="479"/>
      <c r="I2640" s="479"/>
      <c r="J2640" s="479"/>
      <c r="K2640" s="474"/>
      <c r="L2640" s="899"/>
      <c r="M2640" s="272"/>
      <c r="N2640" s="826" t="str">
        <f t="shared" si="191"/>
        <v/>
      </c>
      <c r="O2640" s="458"/>
      <c r="P2640" s="534"/>
      <c r="Q2640" s="479"/>
      <c r="R2640" s="584"/>
      <c r="S2640" s="585" t="str">
        <f t="shared" si="190"/>
        <v/>
      </c>
      <c r="T2640" s="586"/>
      <c r="U2640" s="587" t="str">
        <f t="shared" si="188"/>
        <v/>
      </c>
      <c r="V2640" s="648"/>
      <c r="W2640" s="746"/>
    </row>
    <row r="2641" spans="2:23" ht="13.5" customHeight="1" x14ac:dyDescent="0.25">
      <c r="B2641" s="401"/>
      <c r="D2641" s="416">
        <f t="shared" si="189"/>
        <v>2632</v>
      </c>
      <c r="E2641" s="534"/>
      <c r="F2641" s="534"/>
      <c r="G2641" s="534"/>
      <c r="H2641" s="479"/>
      <c r="I2641" s="479"/>
      <c r="J2641" s="479"/>
      <c r="K2641" s="474"/>
      <c r="L2641" s="899"/>
      <c r="M2641" s="272"/>
      <c r="N2641" s="826" t="str">
        <f t="shared" si="191"/>
        <v/>
      </c>
      <c r="O2641" s="458"/>
      <c r="P2641" s="534"/>
      <c r="Q2641" s="479"/>
      <c r="R2641" s="584"/>
      <c r="S2641" s="585" t="str">
        <f t="shared" si="190"/>
        <v/>
      </c>
      <c r="T2641" s="586"/>
      <c r="U2641" s="587" t="str">
        <f t="shared" si="188"/>
        <v/>
      </c>
      <c r="V2641" s="648"/>
      <c r="W2641" s="746"/>
    </row>
    <row r="2642" spans="2:23" ht="13.5" customHeight="1" x14ac:dyDescent="0.25">
      <c r="B2642" s="401"/>
      <c r="D2642" s="416">
        <f t="shared" si="189"/>
        <v>2633</v>
      </c>
      <c r="E2642" s="534"/>
      <c r="F2642" s="534"/>
      <c r="G2642" s="534"/>
      <c r="H2642" s="479"/>
      <c r="I2642" s="479"/>
      <c r="J2642" s="479"/>
      <c r="K2642" s="474"/>
      <c r="L2642" s="899"/>
      <c r="M2642" s="272"/>
      <c r="N2642" s="826" t="str">
        <f t="shared" si="191"/>
        <v/>
      </c>
      <c r="O2642" s="458"/>
      <c r="P2642" s="534"/>
      <c r="Q2642" s="479"/>
      <c r="R2642" s="584"/>
      <c r="S2642" s="585" t="str">
        <f t="shared" si="190"/>
        <v/>
      </c>
      <c r="T2642" s="586"/>
      <c r="U2642" s="587" t="str">
        <f t="shared" si="188"/>
        <v/>
      </c>
      <c r="V2642" s="648"/>
      <c r="W2642" s="746"/>
    </row>
    <row r="2643" spans="2:23" ht="13.5" customHeight="1" x14ac:dyDescent="0.25">
      <c r="B2643" s="401"/>
      <c r="D2643" s="416">
        <f t="shared" si="189"/>
        <v>2634</v>
      </c>
      <c r="E2643" s="534"/>
      <c r="F2643" s="534"/>
      <c r="G2643" s="534"/>
      <c r="H2643" s="479"/>
      <c r="I2643" s="479"/>
      <c r="J2643" s="479"/>
      <c r="K2643" s="474"/>
      <c r="L2643" s="899"/>
      <c r="M2643" s="272"/>
      <c r="N2643" s="826" t="str">
        <f t="shared" si="191"/>
        <v/>
      </c>
      <c r="O2643" s="458"/>
      <c r="P2643" s="534"/>
      <c r="Q2643" s="479"/>
      <c r="R2643" s="584"/>
      <c r="S2643" s="585" t="str">
        <f t="shared" si="190"/>
        <v/>
      </c>
      <c r="T2643" s="586"/>
      <c r="U2643" s="587" t="str">
        <f t="shared" si="188"/>
        <v/>
      </c>
      <c r="V2643" s="648"/>
      <c r="W2643" s="746"/>
    </row>
    <row r="2644" spans="2:23" ht="13.5" customHeight="1" x14ac:dyDescent="0.25">
      <c r="B2644" s="401"/>
      <c r="D2644" s="416">
        <f t="shared" si="189"/>
        <v>2635</v>
      </c>
      <c r="E2644" s="534"/>
      <c r="F2644" s="534"/>
      <c r="G2644" s="534"/>
      <c r="H2644" s="479"/>
      <c r="I2644" s="479"/>
      <c r="J2644" s="479"/>
      <c r="K2644" s="474"/>
      <c r="L2644" s="899"/>
      <c r="M2644" s="272"/>
      <c r="N2644" s="826" t="str">
        <f t="shared" si="191"/>
        <v/>
      </c>
      <c r="O2644" s="458"/>
      <c r="P2644" s="534"/>
      <c r="Q2644" s="479"/>
      <c r="R2644" s="584"/>
      <c r="S2644" s="585" t="str">
        <f t="shared" si="190"/>
        <v/>
      </c>
      <c r="T2644" s="586"/>
      <c r="U2644" s="587" t="str">
        <f t="shared" si="188"/>
        <v/>
      </c>
      <c r="V2644" s="648"/>
      <c r="W2644" s="746"/>
    </row>
    <row r="2645" spans="2:23" ht="13.5" customHeight="1" x14ac:dyDescent="0.25">
      <c r="B2645" s="401"/>
      <c r="D2645" s="416">
        <f t="shared" si="189"/>
        <v>2636</v>
      </c>
      <c r="E2645" s="534"/>
      <c r="F2645" s="534"/>
      <c r="G2645" s="534"/>
      <c r="H2645" s="479"/>
      <c r="I2645" s="479"/>
      <c r="J2645" s="479"/>
      <c r="K2645" s="474"/>
      <c r="L2645" s="899"/>
      <c r="M2645" s="272"/>
      <c r="N2645" s="826" t="str">
        <f t="shared" si="191"/>
        <v/>
      </c>
      <c r="O2645" s="458"/>
      <c r="P2645" s="534"/>
      <c r="Q2645" s="479"/>
      <c r="R2645" s="584"/>
      <c r="S2645" s="585" t="str">
        <f t="shared" si="190"/>
        <v/>
      </c>
      <c r="T2645" s="586"/>
      <c r="U2645" s="587" t="str">
        <f t="shared" si="188"/>
        <v/>
      </c>
      <c r="V2645" s="648"/>
      <c r="W2645" s="746"/>
    </row>
    <row r="2646" spans="2:23" ht="13.5" customHeight="1" x14ac:dyDescent="0.25">
      <c r="B2646" s="401"/>
      <c r="D2646" s="416">
        <f t="shared" si="189"/>
        <v>2637</v>
      </c>
      <c r="E2646" s="534"/>
      <c r="F2646" s="534"/>
      <c r="G2646" s="534"/>
      <c r="H2646" s="479"/>
      <c r="I2646" s="479"/>
      <c r="J2646" s="479"/>
      <c r="K2646" s="474"/>
      <c r="L2646" s="899"/>
      <c r="M2646" s="272"/>
      <c r="N2646" s="826" t="str">
        <f t="shared" si="191"/>
        <v/>
      </c>
      <c r="O2646" s="458"/>
      <c r="P2646" s="903"/>
      <c r="Q2646" s="479"/>
      <c r="R2646" s="584"/>
      <c r="S2646" s="585" t="str">
        <f t="shared" si="190"/>
        <v/>
      </c>
      <c r="T2646" s="586"/>
      <c r="U2646" s="587" t="str">
        <f t="shared" si="188"/>
        <v/>
      </c>
      <c r="V2646" s="648"/>
      <c r="W2646" s="746"/>
    </row>
    <row r="2647" spans="2:23" ht="13.5" customHeight="1" x14ac:dyDescent="0.25">
      <c r="B2647" s="401"/>
      <c r="D2647" s="416">
        <f t="shared" si="189"/>
        <v>2638</v>
      </c>
      <c r="E2647" s="534"/>
      <c r="F2647" s="534"/>
      <c r="G2647" s="534"/>
      <c r="H2647" s="479"/>
      <c r="I2647" s="479"/>
      <c r="J2647" s="479"/>
      <c r="K2647" s="474"/>
      <c r="L2647" s="899"/>
      <c r="M2647" s="272"/>
      <c r="N2647" s="826" t="str">
        <f t="shared" si="191"/>
        <v/>
      </c>
      <c r="O2647" s="458"/>
      <c r="P2647" s="534"/>
      <c r="Q2647" s="479"/>
      <c r="R2647" s="584"/>
      <c r="S2647" s="585" t="str">
        <f t="shared" si="190"/>
        <v/>
      </c>
      <c r="T2647" s="586"/>
      <c r="U2647" s="587" t="str">
        <f t="shared" si="188"/>
        <v/>
      </c>
      <c r="V2647" s="648"/>
      <c r="W2647" s="746"/>
    </row>
    <row r="2648" spans="2:23" ht="13.5" customHeight="1" x14ac:dyDescent="0.25">
      <c r="B2648" s="401"/>
      <c r="D2648" s="416">
        <f t="shared" si="189"/>
        <v>2639</v>
      </c>
      <c r="E2648" s="534"/>
      <c r="F2648" s="534"/>
      <c r="G2648" s="534"/>
      <c r="H2648" s="479"/>
      <c r="I2648" s="479"/>
      <c r="J2648" s="479"/>
      <c r="K2648" s="474"/>
      <c r="L2648" s="899"/>
      <c r="M2648" s="272"/>
      <c r="N2648" s="826" t="str">
        <f t="shared" si="191"/>
        <v/>
      </c>
      <c r="O2648" s="458"/>
      <c r="P2648" s="534"/>
      <c r="Q2648" s="479"/>
      <c r="R2648" s="584"/>
      <c r="S2648" s="585" t="str">
        <f t="shared" si="190"/>
        <v/>
      </c>
      <c r="T2648" s="586"/>
      <c r="U2648" s="587" t="str">
        <f t="shared" si="188"/>
        <v/>
      </c>
      <c r="V2648" s="648"/>
      <c r="W2648" s="746"/>
    </row>
    <row r="2649" spans="2:23" ht="13.5" customHeight="1" x14ac:dyDescent="0.25">
      <c r="B2649" s="401"/>
      <c r="D2649" s="416">
        <f t="shared" si="189"/>
        <v>2640</v>
      </c>
      <c r="E2649" s="534"/>
      <c r="F2649" s="534"/>
      <c r="G2649" s="534"/>
      <c r="H2649" s="479"/>
      <c r="I2649" s="479"/>
      <c r="J2649" s="479"/>
      <c r="K2649" s="474"/>
      <c r="L2649" s="899"/>
      <c r="M2649" s="272"/>
      <c r="N2649" s="826" t="str">
        <f t="shared" si="191"/>
        <v/>
      </c>
      <c r="O2649" s="458"/>
      <c r="P2649" s="534"/>
      <c r="Q2649" s="479"/>
      <c r="R2649" s="584"/>
      <c r="S2649" s="585" t="str">
        <f t="shared" si="190"/>
        <v/>
      </c>
      <c r="T2649" s="586"/>
      <c r="U2649" s="587" t="str">
        <f t="shared" si="188"/>
        <v/>
      </c>
      <c r="V2649" s="648"/>
      <c r="W2649" s="746"/>
    </row>
    <row r="2650" spans="2:23" ht="13.5" customHeight="1" x14ac:dyDescent="0.25">
      <c r="B2650" s="401"/>
      <c r="D2650" s="416">
        <f t="shared" si="189"/>
        <v>2641</v>
      </c>
      <c r="E2650" s="534"/>
      <c r="F2650" s="534"/>
      <c r="G2650" s="534"/>
      <c r="H2650" s="479"/>
      <c r="I2650" s="479"/>
      <c r="J2650" s="479"/>
      <c r="K2650" s="474"/>
      <c r="L2650" s="899"/>
      <c r="M2650" s="272"/>
      <c r="N2650" s="826" t="str">
        <f t="shared" si="191"/>
        <v/>
      </c>
      <c r="O2650" s="458"/>
      <c r="P2650" s="534"/>
      <c r="Q2650" s="479"/>
      <c r="R2650" s="584"/>
      <c r="S2650" s="585" t="str">
        <f t="shared" si="190"/>
        <v/>
      </c>
      <c r="T2650" s="586"/>
      <c r="U2650" s="587" t="str">
        <f t="shared" si="188"/>
        <v/>
      </c>
      <c r="V2650" s="648"/>
      <c r="W2650" s="746"/>
    </row>
    <row r="2651" spans="2:23" ht="13.5" customHeight="1" x14ac:dyDescent="0.25">
      <c r="B2651" s="401"/>
      <c r="D2651" s="416">
        <f t="shared" si="189"/>
        <v>2642</v>
      </c>
      <c r="E2651" s="534"/>
      <c r="F2651" s="534"/>
      <c r="G2651" s="534"/>
      <c r="H2651" s="479"/>
      <c r="I2651" s="479"/>
      <c r="J2651" s="479"/>
      <c r="K2651" s="474"/>
      <c r="L2651" s="899"/>
      <c r="M2651" s="272"/>
      <c r="N2651" s="826" t="str">
        <f t="shared" si="191"/>
        <v/>
      </c>
      <c r="O2651" s="458"/>
      <c r="P2651" s="534"/>
      <c r="Q2651" s="479"/>
      <c r="R2651" s="584"/>
      <c r="S2651" s="585" t="str">
        <f t="shared" si="190"/>
        <v/>
      </c>
      <c r="T2651" s="586"/>
      <c r="U2651" s="587" t="str">
        <f t="shared" si="188"/>
        <v/>
      </c>
      <c r="V2651" s="648"/>
      <c r="W2651" s="746"/>
    </row>
    <row r="2652" spans="2:23" ht="13.5" customHeight="1" x14ac:dyDescent="0.25">
      <c r="B2652" s="401"/>
      <c r="D2652" s="416">
        <f t="shared" si="189"/>
        <v>2643</v>
      </c>
      <c r="E2652" s="534"/>
      <c r="F2652" s="534"/>
      <c r="G2652" s="534"/>
      <c r="H2652" s="479"/>
      <c r="I2652" s="479"/>
      <c r="J2652" s="479"/>
      <c r="K2652" s="474"/>
      <c r="L2652" s="899"/>
      <c r="M2652" s="272"/>
      <c r="N2652" s="826" t="str">
        <f t="shared" si="191"/>
        <v/>
      </c>
      <c r="O2652" s="458"/>
      <c r="P2652" s="534"/>
      <c r="Q2652" s="479"/>
      <c r="R2652" s="584"/>
      <c r="S2652" s="585" t="str">
        <f t="shared" si="190"/>
        <v/>
      </c>
      <c r="T2652" s="586"/>
      <c r="U2652" s="587" t="str">
        <f t="shared" si="188"/>
        <v/>
      </c>
      <c r="V2652" s="648"/>
      <c r="W2652" s="746"/>
    </row>
    <row r="2653" spans="2:23" ht="13.5" customHeight="1" x14ac:dyDescent="0.25">
      <c r="B2653" s="401"/>
      <c r="D2653" s="416">
        <f t="shared" si="189"/>
        <v>2644</v>
      </c>
      <c r="E2653" s="534"/>
      <c r="F2653" s="534"/>
      <c r="G2653" s="534"/>
      <c r="H2653" s="479"/>
      <c r="I2653" s="479"/>
      <c r="J2653" s="479"/>
      <c r="K2653" s="474"/>
      <c r="L2653" s="899"/>
      <c r="M2653" s="272"/>
      <c r="N2653" s="826" t="str">
        <f t="shared" si="191"/>
        <v/>
      </c>
      <c r="O2653" s="458"/>
      <c r="P2653" s="534"/>
      <c r="Q2653" s="479"/>
      <c r="R2653" s="584"/>
      <c r="S2653" s="585" t="str">
        <f t="shared" si="190"/>
        <v/>
      </c>
      <c r="T2653" s="586"/>
      <c r="U2653" s="587" t="str">
        <f t="shared" si="188"/>
        <v/>
      </c>
      <c r="V2653" s="648"/>
      <c r="W2653" s="746"/>
    </row>
    <row r="2654" spans="2:23" ht="13.5" customHeight="1" x14ac:dyDescent="0.25">
      <c r="B2654" s="401"/>
      <c r="D2654" s="416">
        <f t="shared" si="189"/>
        <v>2645</v>
      </c>
      <c r="E2654" s="534"/>
      <c r="F2654" s="534"/>
      <c r="G2654" s="534"/>
      <c r="H2654" s="479"/>
      <c r="I2654" s="479"/>
      <c r="J2654" s="479"/>
      <c r="K2654" s="474"/>
      <c r="L2654" s="899"/>
      <c r="M2654" s="272"/>
      <c r="N2654" s="826" t="str">
        <f t="shared" si="191"/>
        <v/>
      </c>
      <c r="O2654" s="458"/>
      <c r="P2654" s="534"/>
      <c r="Q2654" s="479"/>
      <c r="R2654" s="584"/>
      <c r="S2654" s="585" t="str">
        <f t="shared" si="190"/>
        <v/>
      </c>
      <c r="T2654" s="586"/>
      <c r="U2654" s="587" t="str">
        <f t="shared" si="188"/>
        <v/>
      </c>
      <c r="V2654" s="648"/>
      <c r="W2654" s="746"/>
    </row>
    <row r="2655" spans="2:23" ht="13.5" customHeight="1" x14ac:dyDescent="0.25">
      <c r="B2655" s="401"/>
      <c r="D2655" s="416">
        <f t="shared" si="189"/>
        <v>2646</v>
      </c>
      <c r="E2655" s="534"/>
      <c r="F2655" s="534"/>
      <c r="G2655" s="534"/>
      <c r="H2655" s="479"/>
      <c r="I2655" s="479"/>
      <c r="J2655" s="479"/>
      <c r="K2655" s="474"/>
      <c r="L2655" s="899"/>
      <c r="M2655" s="272"/>
      <c r="N2655" s="826" t="str">
        <f t="shared" si="191"/>
        <v/>
      </c>
      <c r="O2655" s="458"/>
      <c r="P2655" s="534"/>
      <c r="Q2655" s="479"/>
      <c r="R2655" s="584"/>
      <c r="S2655" s="585" t="str">
        <f t="shared" si="190"/>
        <v/>
      </c>
      <c r="T2655" s="586"/>
      <c r="U2655" s="587" t="str">
        <f t="shared" si="188"/>
        <v/>
      </c>
      <c r="V2655" s="648"/>
      <c r="W2655" s="746"/>
    </row>
    <row r="2656" spans="2:23" ht="13.5" customHeight="1" x14ac:dyDescent="0.25">
      <c r="B2656" s="401"/>
      <c r="D2656" s="416">
        <f t="shared" si="189"/>
        <v>2647</v>
      </c>
      <c r="E2656" s="534"/>
      <c r="F2656" s="534"/>
      <c r="G2656" s="534"/>
      <c r="H2656" s="479"/>
      <c r="I2656" s="479"/>
      <c r="J2656" s="479"/>
      <c r="K2656" s="474"/>
      <c r="L2656" s="899"/>
      <c r="M2656" s="272"/>
      <c r="N2656" s="826" t="str">
        <f t="shared" si="191"/>
        <v/>
      </c>
      <c r="O2656" s="458"/>
      <c r="P2656" s="534"/>
      <c r="Q2656" s="479"/>
      <c r="R2656" s="584"/>
      <c r="S2656" s="585" t="str">
        <f t="shared" si="190"/>
        <v/>
      </c>
      <c r="T2656" s="586"/>
      <c r="U2656" s="587" t="str">
        <f t="shared" si="188"/>
        <v/>
      </c>
      <c r="V2656" s="648"/>
      <c r="W2656" s="746"/>
    </row>
    <row r="2657" spans="2:38" ht="13.5" customHeight="1" x14ac:dyDescent="0.25">
      <c r="B2657" s="401"/>
      <c r="D2657" s="416">
        <f t="shared" si="189"/>
        <v>2648</v>
      </c>
      <c r="E2657" s="534"/>
      <c r="F2657" s="534"/>
      <c r="G2657" s="534"/>
      <c r="H2657" s="479"/>
      <c r="I2657" s="479"/>
      <c r="J2657" s="479"/>
      <c r="K2657" s="474"/>
      <c r="L2657" s="899"/>
      <c r="M2657" s="272"/>
      <c r="N2657" s="826" t="str">
        <f t="shared" si="191"/>
        <v/>
      </c>
      <c r="O2657" s="458"/>
      <c r="P2657" s="534"/>
      <c r="Q2657" s="479"/>
      <c r="R2657" s="584"/>
      <c r="S2657" s="585" t="str">
        <f t="shared" si="190"/>
        <v/>
      </c>
      <c r="T2657" s="586"/>
      <c r="U2657" s="587" t="str">
        <f t="shared" si="188"/>
        <v/>
      </c>
      <c r="V2657" s="648"/>
      <c r="W2657" s="746"/>
    </row>
    <row r="2658" spans="2:38" ht="13.5" customHeight="1" x14ac:dyDescent="0.25">
      <c r="B2658" s="401"/>
      <c r="D2658" s="416">
        <f t="shared" si="189"/>
        <v>2649</v>
      </c>
      <c r="E2658" s="534"/>
      <c r="F2658" s="534"/>
      <c r="G2658" s="534"/>
      <c r="H2658" s="479"/>
      <c r="I2658" s="479"/>
      <c r="J2658" s="479"/>
      <c r="K2658" s="474"/>
      <c r="L2658" s="899"/>
      <c r="M2658" s="272"/>
      <c r="N2658" s="826" t="str">
        <f t="shared" si="191"/>
        <v/>
      </c>
      <c r="O2658" s="458"/>
      <c r="P2658" s="534"/>
      <c r="Q2658" s="479"/>
      <c r="R2658" s="584"/>
      <c r="S2658" s="585" t="str">
        <f t="shared" si="190"/>
        <v/>
      </c>
      <c r="T2658" s="586"/>
      <c r="U2658" s="587" t="str">
        <f t="shared" si="188"/>
        <v/>
      </c>
      <c r="V2658" s="648"/>
      <c r="W2658" s="746"/>
    </row>
    <row r="2659" spans="2:38" ht="13.5" customHeight="1" x14ac:dyDescent="0.25">
      <c r="B2659" s="401"/>
      <c r="D2659" s="416">
        <f t="shared" si="189"/>
        <v>2650</v>
      </c>
      <c r="E2659" s="534"/>
      <c r="F2659" s="534"/>
      <c r="G2659" s="534"/>
      <c r="H2659" s="479"/>
      <c r="I2659" s="479"/>
      <c r="J2659" s="479"/>
      <c r="K2659" s="474"/>
      <c r="L2659" s="899"/>
      <c r="M2659" s="272"/>
      <c r="N2659" s="826" t="str">
        <f t="shared" si="191"/>
        <v/>
      </c>
      <c r="O2659" s="458"/>
      <c r="P2659" s="534"/>
      <c r="Q2659" s="479"/>
      <c r="R2659" s="584"/>
      <c r="S2659" s="585" t="str">
        <f t="shared" si="190"/>
        <v/>
      </c>
      <c r="T2659" s="586"/>
      <c r="U2659" s="587" t="str">
        <f t="shared" si="188"/>
        <v/>
      </c>
      <c r="V2659" s="648"/>
      <c r="W2659" s="746"/>
    </row>
    <row r="2660" spans="2:38" ht="13.5" customHeight="1" x14ac:dyDescent="0.25">
      <c r="B2660" s="401"/>
      <c r="D2660" s="416">
        <f t="shared" si="189"/>
        <v>2651</v>
      </c>
      <c r="E2660" s="534"/>
      <c r="F2660" s="534"/>
      <c r="G2660" s="534"/>
      <c r="H2660" s="479"/>
      <c r="I2660" s="479"/>
      <c r="J2660" s="479"/>
      <c r="K2660" s="474"/>
      <c r="L2660" s="899"/>
      <c r="M2660" s="272"/>
      <c r="N2660" s="826" t="str">
        <f t="shared" si="191"/>
        <v/>
      </c>
      <c r="O2660" s="458"/>
      <c r="P2660" s="534"/>
      <c r="Q2660" s="479"/>
      <c r="R2660" s="584"/>
      <c r="S2660" s="585" t="str">
        <f t="shared" si="190"/>
        <v/>
      </c>
      <c r="T2660" s="586"/>
      <c r="U2660" s="587" t="str">
        <f t="shared" si="188"/>
        <v/>
      </c>
      <c r="V2660" s="648"/>
      <c r="W2660" s="746"/>
    </row>
    <row r="2661" spans="2:38" ht="13.5" customHeight="1" x14ac:dyDescent="0.25">
      <c r="B2661" s="401"/>
      <c r="D2661" s="416">
        <f t="shared" si="189"/>
        <v>2652</v>
      </c>
      <c r="E2661" s="534"/>
      <c r="F2661" s="534"/>
      <c r="G2661" s="534"/>
      <c r="H2661" s="479"/>
      <c r="I2661" s="479"/>
      <c r="J2661" s="479"/>
      <c r="K2661" s="474"/>
      <c r="L2661" s="899"/>
      <c r="M2661" s="272"/>
      <c r="N2661" s="826" t="str">
        <f t="shared" si="191"/>
        <v/>
      </c>
      <c r="O2661" s="458"/>
      <c r="P2661" s="534"/>
      <c r="Q2661" s="479"/>
      <c r="R2661" s="584"/>
      <c r="S2661" s="585" t="str">
        <f t="shared" si="190"/>
        <v/>
      </c>
      <c r="T2661" s="586"/>
      <c r="U2661" s="587" t="str">
        <f t="shared" si="188"/>
        <v/>
      </c>
      <c r="V2661" s="648"/>
      <c r="W2661" s="746"/>
    </row>
    <row r="2662" spans="2:38" ht="13.5" customHeight="1" x14ac:dyDescent="0.25">
      <c r="B2662" s="401"/>
      <c r="D2662" s="416">
        <f t="shared" si="189"/>
        <v>2653</v>
      </c>
      <c r="E2662" s="534"/>
      <c r="F2662" s="534"/>
      <c r="G2662" s="534"/>
      <c r="H2662" s="479"/>
      <c r="I2662" s="479"/>
      <c r="J2662" s="479"/>
      <c r="K2662" s="474"/>
      <c r="L2662" s="899"/>
      <c r="M2662" s="272"/>
      <c r="N2662" s="826" t="str">
        <f t="shared" si="191"/>
        <v/>
      </c>
      <c r="O2662" s="458"/>
      <c r="P2662" s="534"/>
      <c r="Q2662" s="479"/>
      <c r="R2662" s="584"/>
      <c r="S2662" s="585" t="str">
        <f t="shared" si="190"/>
        <v/>
      </c>
      <c r="T2662" s="586"/>
      <c r="U2662" s="587" t="str">
        <f t="shared" ref="U2662:U2720" si="192">IF(T2662="",S2662,T2662)</f>
        <v/>
      </c>
      <c r="V2662" s="648"/>
      <c r="W2662" s="746"/>
    </row>
    <row r="2663" spans="2:38" ht="13.5" customHeight="1" x14ac:dyDescent="0.25">
      <c r="B2663" s="401"/>
      <c r="D2663" s="416">
        <f t="shared" ref="D2663:D2701" si="193">D2662+1</f>
        <v>2654</v>
      </c>
      <c r="E2663" s="534"/>
      <c r="F2663" s="534"/>
      <c r="G2663" s="534"/>
      <c r="H2663" s="479"/>
      <c r="I2663" s="479"/>
      <c r="J2663" s="479"/>
      <c r="K2663" s="474"/>
      <c r="L2663" s="899"/>
      <c r="M2663" s="272"/>
      <c r="N2663" s="826" t="str">
        <f t="shared" si="191"/>
        <v/>
      </c>
      <c r="O2663" s="458"/>
      <c r="P2663" s="534"/>
      <c r="Q2663" s="479"/>
      <c r="R2663" s="584"/>
      <c r="S2663" s="585" t="str">
        <f t="shared" si="190"/>
        <v/>
      </c>
      <c r="T2663" s="586"/>
      <c r="U2663" s="587" t="str">
        <f t="shared" si="192"/>
        <v/>
      </c>
      <c r="V2663" s="648"/>
      <c r="W2663" s="746"/>
    </row>
    <row r="2664" spans="2:38" ht="13.5" customHeight="1" x14ac:dyDescent="0.25">
      <c r="B2664" s="401"/>
      <c r="D2664" s="416">
        <f t="shared" si="193"/>
        <v>2655</v>
      </c>
      <c r="E2664" s="534"/>
      <c r="F2664" s="534"/>
      <c r="G2664" s="534"/>
      <c r="H2664" s="479"/>
      <c r="I2664" s="479"/>
      <c r="J2664" s="479"/>
      <c r="K2664" s="474"/>
      <c r="L2664" s="899"/>
      <c r="M2664" s="272"/>
      <c r="N2664" s="826" t="str">
        <f t="shared" si="191"/>
        <v/>
      </c>
      <c r="O2664" s="458"/>
      <c r="P2664" s="534"/>
      <c r="Q2664" s="479"/>
      <c r="R2664" s="584"/>
      <c r="S2664" s="585" t="str">
        <f t="shared" si="190"/>
        <v/>
      </c>
      <c r="T2664" s="586"/>
      <c r="U2664" s="587" t="str">
        <f t="shared" si="192"/>
        <v/>
      </c>
      <c r="V2664" s="648"/>
      <c r="W2664" s="746"/>
    </row>
    <row r="2665" spans="2:38" ht="13.5" customHeight="1" x14ac:dyDescent="0.25">
      <c r="B2665" s="401"/>
      <c r="D2665" s="416">
        <f t="shared" si="193"/>
        <v>2656</v>
      </c>
      <c r="E2665" s="534"/>
      <c r="F2665" s="534"/>
      <c r="G2665" s="534"/>
      <c r="H2665" s="479"/>
      <c r="I2665" s="479"/>
      <c r="J2665" s="479"/>
      <c r="K2665" s="474"/>
      <c r="L2665" s="899"/>
      <c r="M2665" s="272"/>
      <c r="N2665" s="826" t="str">
        <f t="shared" si="191"/>
        <v/>
      </c>
      <c r="O2665" s="458"/>
      <c r="P2665" s="534"/>
      <c r="Q2665" s="479"/>
      <c r="R2665" s="584"/>
      <c r="S2665" s="585" t="str">
        <f t="shared" si="190"/>
        <v/>
      </c>
      <c r="T2665" s="586"/>
      <c r="U2665" s="587" t="str">
        <f t="shared" si="192"/>
        <v/>
      </c>
      <c r="V2665" s="648"/>
      <c r="W2665" s="746"/>
    </row>
    <row r="2666" spans="2:38" ht="13.5" customHeight="1" x14ac:dyDescent="0.25">
      <c r="B2666" s="401"/>
      <c r="D2666" s="416">
        <f t="shared" si="193"/>
        <v>2657</v>
      </c>
      <c r="E2666" s="534"/>
      <c r="F2666" s="534"/>
      <c r="G2666" s="534"/>
      <c r="H2666" s="479"/>
      <c r="I2666" s="479"/>
      <c r="J2666" s="479"/>
      <c r="K2666" s="474"/>
      <c r="L2666" s="899"/>
      <c r="M2666" s="272"/>
      <c r="N2666" s="826" t="str">
        <f t="shared" si="191"/>
        <v/>
      </c>
      <c r="O2666" s="458"/>
      <c r="P2666" s="534"/>
      <c r="Q2666" s="479"/>
      <c r="R2666" s="584"/>
      <c r="S2666" s="585" t="str">
        <f t="shared" si="190"/>
        <v/>
      </c>
      <c r="T2666" s="586"/>
      <c r="U2666" s="587" t="str">
        <f t="shared" si="192"/>
        <v/>
      </c>
      <c r="V2666" s="648"/>
      <c r="W2666" s="746"/>
      <c r="AL2666" s="562"/>
    </row>
    <row r="2667" spans="2:38" ht="13.5" customHeight="1" x14ac:dyDescent="0.25">
      <c r="B2667" s="401"/>
      <c r="D2667" s="416">
        <f t="shared" si="193"/>
        <v>2658</v>
      </c>
      <c r="E2667" s="534"/>
      <c r="F2667" s="534"/>
      <c r="G2667" s="534"/>
      <c r="H2667" s="479"/>
      <c r="I2667" s="479"/>
      <c r="J2667" s="479"/>
      <c r="K2667" s="474"/>
      <c r="L2667" s="899"/>
      <c r="M2667" s="272"/>
      <c r="N2667" s="826" t="str">
        <f t="shared" si="191"/>
        <v/>
      </c>
      <c r="O2667" s="458"/>
      <c r="P2667" s="534"/>
      <c r="Q2667" s="479"/>
      <c r="R2667" s="584"/>
      <c r="S2667" s="585" t="str">
        <f t="shared" si="190"/>
        <v/>
      </c>
      <c r="T2667" s="586"/>
      <c r="U2667" s="587" t="str">
        <f t="shared" si="192"/>
        <v/>
      </c>
      <c r="V2667" s="648"/>
      <c r="W2667" s="746"/>
    </row>
    <row r="2668" spans="2:38" ht="13.5" customHeight="1" x14ac:dyDescent="0.25">
      <c r="B2668" s="401"/>
      <c r="D2668" s="416">
        <f t="shared" si="193"/>
        <v>2659</v>
      </c>
      <c r="E2668" s="534"/>
      <c r="F2668" s="534"/>
      <c r="G2668" s="534"/>
      <c r="H2668" s="479"/>
      <c r="I2668" s="479"/>
      <c r="J2668" s="479"/>
      <c r="K2668" s="474"/>
      <c r="L2668" s="899"/>
      <c r="M2668" s="272"/>
      <c r="N2668" s="826" t="str">
        <f t="shared" si="191"/>
        <v/>
      </c>
      <c r="O2668" s="458"/>
      <c r="P2668" s="534"/>
      <c r="Q2668" s="479"/>
      <c r="R2668" s="584"/>
      <c r="S2668" s="585" t="str">
        <f t="shared" si="190"/>
        <v/>
      </c>
      <c r="T2668" s="586"/>
      <c r="U2668" s="587" t="str">
        <f t="shared" si="192"/>
        <v/>
      </c>
      <c r="V2668" s="648"/>
      <c r="W2668" s="746"/>
    </row>
    <row r="2669" spans="2:38" ht="13.5" customHeight="1" x14ac:dyDescent="0.25">
      <c r="B2669" s="401"/>
      <c r="D2669" s="416">
        <f t="shared" si="193"/>
        <v>2660</v>
      </c>
      <c r="E2669" s="534"/>
      <c r="F2669" s="534"/>
      <c r="G2669" s="534"/>
      <c r="H2669" s="479"/>
      <c r="I2669" s="479"/>
      <c r="J2669" s="479"/>
      <c r="K2669" s="474"/>
      <c r="L2669" s="899"/>
      <c r="M2669" s="272"/>
      <c r="N2669" s="826" t="str">
        <f t="shared" si="191"/>
        <v/>
      </c>
      <c r="O2669" s="458"/>
      <c r="P2669" s="534"/>
      <c r="Q2669" s="479"/>
      <c r="R2669" s="584"/>
      <c r="S2669" s="585" t="str">
        <f t="shared" si="190"/>
        <v/>
      </c>
      <c r="T2669" s="586"/>
      <c r="U2669" s="587" t="str">
        <f t="shared" si="192"/>
        <v/>
      </c>
      <c r="V2669" s="648"/>
      <c r="W2669" s="746"/>
    </row>
    <row r="2670" spans="2:38" ht="13.5" customHeight="1" x14ac:dyDescent="0.25">
      <c r="B2670" s="401"/>
      <c r="D2670" s="416">
        <f t="shared" si="193"/>
        <v>2661</v>
      </c>
      <c r="E2670" s="534"/>
      <c r="F2670" s="534"/>
      <c r="G2670" s="534"/>
      <c r="H2670" s="479"/>
      <c r="I2670" s="479"/>
      <c r="J2670" s="479"/>
      <c r="K2670" s="474"/>
      <c r="L2670" s="899"/>
      <c r="M2670" s="272"/>
      <c r="N2670" s="826" t="str">
        <f t="shared" si="191"/>
        <v/>
      </c>
      <c r="O2670" s="458"/>
      <c r="P2670" s="534"/>
      <c r="Q2670" s="479"/>
      <c r="R2670" s="584"/>
      <c r="S2670" s="585" t="str">
        <f t="shared" si="190"/>
        <v/>
      </c>
      <c r="T2670" s="586"/>
      <c r="U2670" s="587" t="str">
        <f t="shared" si="192"/>
        <v/>
      </c>
      <c r="V2670" s="648"/>
      <c r="W2670" s="746"/>
    </row>
    <row r="2671" spans="2:38" ht="13.5" customHeight="1" x14ac:dyDescent="0.25">
      <c r="B2671" s="401"/>
      <c r="D2671" s="416">
        <f t="shared" si="193"/>
        <v>2662</v>
      </c>
      <c r="E2671" s="534"/>
      <c r="F2671" s="534"/>
      <c r="G2671" s="534"/>
      <c r="H2671" s="479"/>
      <c r="I2671" s="479"/>
      <c r="J2671" s="479"/>
      <c r="K2671" s="474"/>
      <c r="L2671" s="899"/>
      <c r="M2671" s="272"/>
      <c r="N2671" s="826" t="str">
        <f t="shared" si="191"/>
        <v/>
      </c>
      <c r="O2671" s="458"/>
      <c r="P2671" s="534"/>
      <c r="Q2671" s="479"/>
      <c r="R2671" s="584"/>
      <c r="S2671" s="585" t="str">
        <f t="shared" si="190"/>
        <v/>
      </c>
      <c r="T2671" s="586"/>
      <c r="U2671" s="587" t="str">
        <f t="shared" si="192"/>
        <v/>
      </c>
      <c r="V2671" s="648"/>
      <c r="W2671" s="746"/>
    </row>
    <row r="2672" spans="2:38" ht="13.5" customHeight="1" x14ac:dyDescent="0.25">
      <c r="B2672" s="401"/>
      <c r="D2672" s="416">
        <f t="shared" si="193"/>
        <v>2663</v>
      </c>
      <c r="E2672" s="534"/>
      <c r="F2672" s="534"/>
      <c r="G2672" s="534"/>
      <c r="H2672" s="479"/>
      <c r="I2672" s="479"/>
      <c r="J2672" s="479"/>
      <c r="K2672" s="474"/>
      <c r="L2672" s="899"/>
      <c r="M2672" s="272"/>
      <c r="N2672" s="826" t="str">
        <f t="shared" si="191"/>
        <v/>
      </c>
      <c r="O2672" s="458"/>
      <c r="P2672" s="534"/>
      <c r="Q2672" s="479"/>
      <c r="R2672" s="584"/>
      <c r="S2672" s="585" t="str">
        <f t="shared" si="190"/>
        <v/>
      </c>
      <c r="T2672" s="586"/>
      <c r="U2672" s="587" t="str">
        <f t="shared" si="192"/>
        <v/>
      </c>
      <c r="V2672" s="648"/>
      <c r="W2672" s="746"/>
    </row>
    <row r="2673" spans="2:23" ht="13.5" customHeight="1" x14ac:dyDescent="0.25">
      <c r="B2673" s="401"/>
      <c r="D2673" s="416">
        <f t="shared" si="193"/>
        <v>2664</v>
      </c>
      <c r="E2673" s="534"/>
      <c r="F2673" s="534"/>
      <c r="G2673" s="534"/>
      <c r="H2673" s="479"/>
      <c r="I2673" s="479"/>
      <c r="J2673" s="479"/>
      <c r="K2673" s="474"/>
      <c r="L2673" s="899"/>
      <c r="M2673" s="272"/>
      <c r="N2673" s="826" t="str">
        <f t="shared" si="191"/>
        <v/>
      </c>
      <c r="O2673" s="458"/>
      <c r="P2673" s="534"/>
      <c r="Q2673" s="479"/>
      <c r="R2673" s="584"/>
      <c r="S2673" s="585" t="str">
        <f t="shared" si="190"/>
        <v/>
      </c>
      <c r="T2673" s="586"/>
      <c r="U2673" s="587" t="str">
        <f t="shared" si="192"/>
        <v/>
      </c>
      <c r="V2673" s="648"/>
      <c r="W2673" s="746"/>
    </row>
    <row r="2674" spans="2:23" ht="13.5" customHeight="1" x14ac:dyDescent="0.25">
      <c r="B2674" s="401"/>
      <c r="D2674" s="416">
        <f t="shared" si="193"/>
        <v>2665</v>
      </c>
      <c r="E2674" s="534"/>
      <c r="F2674" s="534"/>
      <c r="G2674" s="534"/>
      <c r="H2674" s="479"/>
      <c r="I2674" s="479"/>
      <c r="J2674" s="479"/>
      <c r="K2674" s="474"/>
      <c r="L2674" s="899"/>
      <c r="M2674" s="272"/>
      <c r="N2674" s="826" t="str">
        <f t="shared" si="191"/>
        <v/>
      </c>
      <c r="O2674" s="458"/>
      <c r="P2674" s="534"/>
      <c r="Q2674" s="479"/>
      <c r="R2674" s="584"/>
      <c r="S2674" s="585" t="str">
        <f t="shared" ref="S2674:S2732" si="194">IF(OR(M2674="",K2674=""),"",J2674*K2674/1000000*Q2674*R2674)</f>
        <v/>
      </c>
      <c r="T2674" s="586"/>
      <c r="U2674" s="587" t="str">
        <f t="shared" si="192"/>
        <v/>
      </c>
      <c r="V2674" s="648"/>
      <c r="W2674" s="746"/>
    </row>
    <row r="2675" spans="2:23" ht="13.5" customHeight="1" x14ac:dyDescent="0.25">
      <c r="B2675" s="401"/>
      <c r="D2675" s="416">
        <f t="shared" si="193"/>
        <v>2666</v>
      </c>
      <c r="E2675" s="534"/>
      <c r="F2675" s="534"/>
      <c r="G2675" s="534"/>
      <c r="H2675" s="479"/>
      <c r="I2675" s="479"/>
      <c r="J2675" s="479"/>
      <c r="K2675" s="474"/>
      <c r="L2675" s="899"/>
      <c r="M2675" s="272"/>
      <c r="N2675" s="826" t="str">
        <f t="shared" si="191"/>
        <v/>
      </c>
      <c r="O2675" s="458"/>
      <c r="P2675" s="534"/>
      <c r="Q2675" s="479"/>
      <c r="R2675" s="584"/>
      <c r="S2675" s="585" t="str">
        <f t="shared" si="194"/>
        <v/>
      </c>
      <c r="T2675" s="586"/>
      <c r="U2675" s="587" t="str">
        <f t="shared" si="192"/>
        <v/>
      </c>
      <c r="V2675" s="648"/>
      <c r="W2675" s="746"/>
    </row>
    <row r="2676" spans="2:23" ht="13.5" customHeight="1" x14ac:dyDescent="0.25">
      <c r="B2676" s="401"/>
      <c r="D2676" s="416">
        <f t="shared" si="193"/>
        <v>2667</v>
      </c>
      <c r="E2676" s="534"/>
      <c r="F2676" s="534"/>
      <c r="G2676" s="534"/>
      <c r="H2676" s="479"/>
      <c r="I2676" s="479"/>
      <c r="J2676" s="479"/>
      <c r="K2676" s="474"/>
      <c r="L2676" s="899"/>
      <c r="M2676" s="272"/>
      <c r="N2676" s="826" t="str">
        <f t="shared" si="191"/>
        <v/>
      </c>
      <c r="O2676" s="458"/>
      <c r="P2676" s="903"/>
      <c r="Q2676" s="479"/>
      <c r="R2676" s="584"/>
      <c r="S2676" s="585" t="str">
        <f t="shared" si="194"/>
        <v/>
      </c>
      <c r="T2676" s="586"/>
      <c r="U2676" s="587" t="str">
        <f t="shared" si="192"/>
        <v/>
      </c>
      <c r="V2676" s="648"/>
      <c r="W2676" s="746"/>
    </row>
    <row r="2677" spans="2:23" ht="13.5" customHeight="1" x14ac:dyDescent="0.25">
      <c r="B2677" s="401"/>
      <c r="D2677" s="416">
        <f t="shared" si="193"/>
        <v>2668</v>
      </c>
      <c r="E2677" s="534"/>
      <c r="F2677" s="534"/>
      <c r="G2677" s="534"/>
      <c r="H2677" s="479"/>
      <c r="I2677" s="479"/>
      <c r="J2677" s="479"/>
      <c r="K2677" s="474"/>
      <c r="L2677" s="899"/>
      <c r="M2677" s="272"/>
      <c r="N2677" s="826" t="str">
        <f t="shared" si="191"/>
        <v/>
      </c>
      <c r="O2677" s="458"/>
      <c r="P2677" s="534"/>
      <c r="Q2677" s="479"/>
      <c r="R2677" s="584"/>
      <c r="S2677" s="585" t="str">
        <f t="shared" si="194"/>
        <v/>
      </c>
      <c r="T2677" s="586"/>
      <c r="U2677" s="587" t="str">
        <f t="shared" si="192"/>
        <v/>
      </c>
      <c r="V2677" s="648"/>
      <c r="W2677" s="746"/>
    </row>
    <row r="2678" spans="2:23" ht="13.5" customHeight="1" x14ac:dyDescent="0.25">
      <c r="B2678" s="401"/>
      <c r="D2678" s="416">
        <f t="shared" si="193"/>
        <v>2669</v>
      </c>
      <c r="E2678" s="534"/>
      <c r="F2678" s="534"/>
      <c r="G2678" s="534"/>
      <c r="H2678" s="479"/>
      <c r="I2678" s="479"/>
      <c r="J2678" s="479"/>
      <c r="K2678" s="474"/>
      <c r="L2678" s="899"/>
      <c r="M2678" s="272"/>
      <c r="N2678" s="826" t="str">
        <f t="shared" si="191"/>
        <v/>
      </c>
      <c r="O2678" s="458"/>
      <c r="P2678" s="534"/>
      <c r="Q2678" s="479"/>
      <c r="R2678" s="584"/>
      <c r="S2678" s="585" t="str">
        <f t="shared" si="194"/>
        <v/>
      </c>
      <c r="T2678" s="586"/>
      <c r="U2678" s="587" t="str">
        <f t="shared" si="192"/>
        <v/>
      </c>
      <c r="V2678" s="648"/>
      <c r="W2678" s="746"/>
    </row>
    <row r="2679" spans="2:23" ht="13.5" customHeight="1" x14ac:dyDescent="0.25">
      <c r="B2679" s="401"/>
      <c r="D2679" s="416">
        <f t="shared" si="193"/>
        <v>2670</v>
      </c>
      <c r="E2679" s="534"/>
      <c r="F2679" s="534"/>
      <c r="G2679" s="534"/>
      <c r="H2679" s="479"/>
      <c r="I2679" s="479"/>
      <c r="J2679" s="479"/>
      <c r="K2679" s="474"/>
      <c r="L2679" s="899"/>
      <c r="M2679" s="272"/>
      <c r="N2679" s="826" t="str">
        <f t="shared" si="191"/>
        <v/>
      </c>
      <c r="O2679" s="458"/>
      <c r="P2679" s="534"/>
      <c r="Q2679" s="479"/>
      <c r="R2679" s="584"/>
      <c r="S2679" s="585" t="str">
        <f t="shared" si="194"/>
        <v/>
      </c>
      <c r="T2679" s="586"/>
      <c r="U2679" s="587" t="str">
        <f t="shared" si="192"/>
        <v/>
      </c>
      <c r="V2679" s="648"/>
      <c r="W2679" s="746"/>
    </row>
    <row r="2680" spans="2:23" ht="13.5" customHeight="1" x14ac:dyDescent="0.25">
      <c r="B2680" s="401"/>
      <c r="D2680" s="416">
        <f t="shared" si="193"/>
        <v>2671</v>
      </c>
      <c r="E2680" s="534"/>
      <c r="F2680" s="534"/>
      <c r="G2680" s="534"/>
      <c r="H2680" s="479"/>
      <c r="I2680" s="479"/>
      <c r="J2680" s="479"/>
      <c r="K2680" s="474"/>
      <c r="L2680" s="899"/>
      <c r="M2680" s="272"/>
      <c r="N2680" s="826" t="str">
        <f t="shared" si="191"/>
        <v/>
      </c>
      <c r="O2680" s="458"/>
      <c r="P2680" s="534"/>
      <c r="Q2680" s="479"/>
      <c r="R2680" s="584"/>
      <c r="S2680" s="585" t="str">
        <f t="shared" si="194"/>
        <v/>
      </c>
      <c r="T2680" s="586"/>
      <c r="U2680" s="587" t="str">
        <f t="shared" si="192"/>
        <v/>
      </c>
      <c r="V2680" s="648"/>
      <c r="W2680" s="746"/>
    </row>
    <row r="2681" spans="2:23" ht="13.5" customHeight="1" x14ac:dyDescent="0.25">
      <c r="B2681" s="401"/>
      <c r="D2681" s="416">
        <f t="shared" si="193"/>
        <v>2672</v>
      </c>
      <c r="E2681" s="534"/>
      <c r="F2681" s="534"/>
      <c r="G2681" s="534"/>
      <c r="H2681" s="479"/>
      <c r="I2681" s="479"/>
      <c r="J2681" s="479"/>
      <c r="K2681" s="474"/>
      <c r="L2681" s="899"/>
      <c r="M2681" s="272"/>
      <c r="N2681" s="826" t="str">
        <f t="shared" si="191"/>
        <v/>
      </c>
      <c r="O2681" s="458"/>
      <c r="P2681" s="534"/>
      <c r="Q2681" s="479"/>
      <c r="R2681" s="584"/>
      <c r="S2681" s="585" t="str">
        <f t="shared" si="194"/>
        <v/>
      </c>
      <c r="T2681" s="586"/>
      <c r="U2681" s="587" t="str">
        <f t="shared" si="192"/>
        <v/>
      </c>
      <c r="V2681" s="648"/>
      <c r="W2681" s="746"/>
    </row>
    <row r="2682" spans="2:23" ht="13.5" customHeight="1" x14ac:dyDescent="0.25">
      <c r="B2682" s="401"/>
      <c r="D2682" s="416">
        <f t="shared" si="193"/>
        <v>2673</v>
      </c>
      <c r="E2682" s="534"/>
      <c r="F2682" s="534"/>
      <c r="G2682" s="534"/>
      <c r="H2682" s="479"/>
      <c r="I2682" s="479"/>
      <c r="J2682" s="479"/>
      <c r="K2682" s="474"/>
      <c r="L2682" s="899"/>
      <c r="M2682" s="272"/>
      <c r="N2682" s="826" t="str">
        <f t="shared" si="191"/>
        <v/>
      </c>
      <c r="O2682" s="458"/>
      <c r="P2682" s="534"/>
      <c r="Q2682" s="479"/>
      <c r="R2682" s="584"/>
      <c r="S2682" s="585" t="str">
        <f t="shared" si="194"/>
        <v/>
      </c>
      <c r="T2682" s="586"/>
      <c r="U2682" s="587" t="str">
        <f t="shared" si="192"/>
        <v/>
      </c>
      <c r="V2682" s="648"/>
      <c r="W2682" s="746"/>
    </row>
    <row r="2683" spans="2:23" ht="13.5" customHeight="1" x14ac:dyDescent="0.25">
      <c r="B2683" s="401"/>
      <c r="D2683" s="416">
        <f t="shared" si="193"/>
        <v>2674</v>
      </c>
      <c r="E2683" s="534"/>
      <c r="F2683" s="534"/>
      <c r="G2683" s="534"/>
      <c r="H2683" s="479"/>
      <c r="I2683" s="479"/>
      <c r="J2683" s="479"/>
      <c r="K2683" s="474"/>
      <c r="L2683" s="899"/>
      <c r="M2683" s="272"/>
      <c r="N2683" s="826" t="str">
        <f t="shared" si="191"/>
        <v/>
      </c>
      <c r="O2683" s="458"/>
      <c r="P2683" s="534"/>
      <c r="Q2683" s="479"/>
      <c r="R2683" s="584"/>
      <c r="S2683" s="585" t="str">
        <f t="shared" si="194"/>
        <v/>
      </c>
      <c r="T2683" s="586"/>
      <c r="U2683" s="587" t="str">
        <f t="shared" si="192"/>
        <v/>
      </c>
      <c r="V2683" s="648"/>
      <c r="W2683" s="746"/>
    </row>
    <row r="2684" spans="2:23" ht="13.5" customHeight="1" x14ac:dyDescent="0.25">
      <c r="B2684" s="401"/>
      <c r="D2684" s="416">
        <f t="shared" si="193"/>
        <v>2675</v>
      </c>
      <c r="E2684" s="534"/>
      <c r="F2684" s="534"/>
      <c r="G2684" s="534"/>
      <c r="H2684" s="479"/>
      <c r="I2684" s="479"/>
      <c r="J2684" s="479"/>
      <c r="K2684" s="474"/>
      <c r="L2684" s="899"/>
      <c r="M2684" s="272"/>
      <c r="N2684" s="826" t="str">
        <f t="shared" si="191"/>
        <v/>
      </c>
      <c r="O2684" s="458"/>
      <c r="P2684" s="534"/>
      <c r="Q2684" s="479"/>
      <c r="R2684" s="584"/>
      <c r="S2684" s="585" t="str">
        <f t="shared" si="194"/>
        <v/>
      </c>
      <c r="T2684" s="586"/>
      <c r="U2684" s="587" t="str">
        <f t="shared" si="192"/>
        <v/>
      </c>
      <c r="V2684" s="648"/>
      <c r="W2684" s="746"/>
    </row>
    <row r="2685" spans="2:23" ht="13.5" customHeight="1" x14ac:dyDescent="0.25">
      <c r="B2685" s="401"/>
      <c r="D2685" s="416">
        <f t="shared" si="193"/>
        <v>2676</v>
      </c>
      <c r="E2685" s="534"/>
      <c r="F2685" s="534"/>
      <c r="G2685" s="534"/>
      <c r="H2685" s="479"/>
      <c r="I2685" s="479"/>
      <c r="J2685" s="479"/>
      <c r="K2685" s="474"/>
      <c r="L2685" s="899"/>
      <c r="M2685" s="272"/>
      <c r="N2685" s="826" t="str">
        <f t="shared" si="191"/>
        <v/>
      </c>
      <c r="O2685" s="458"/>
      <c r="P2685" s="534"/>
      <c r="Q2685" s="479"/>
      <c r="R2685" s="584"/>
      <c r="S2685" s="585" t="str">
        <f t="shared" si="194"/>
        <v/>
      </c>
      <c r="T2685" s="586"/>
      <c r="U2685" s="587" t="str">
        <f t="shared" si="192"/>
        <v/>
      </c>
      <c r="V2685" s="648"/>
      <c r="W2685" s="746"/>
    </row>
    <row r="2686" spans="2:23" ht="13.5" customHeight="1" x14ac:dyDescent="0.25">
      <c r="B2686" s="401"/>
      <c r="D2686" s="416">
        <f t="shared" si="193"/>
        <v>2677</v>
      </c>
      <c r="E2686" s="534"/>
      <c r="F2686" s="534"/>
      <c r="G2686" s="534"/>
      <c r="H2686" s="479"/>
      <c r="I2686" s="479"/>
      <c r="J2686" s="479"/>
      <c r="K2686" s="474"/>
      <c r="L2686" s="899"/>
      <c r="M2686" s="272"/>
      <c r="N2686" s="826" t="str">
        <f t="shared" si="191"/>
        <v/>
      </c>
      <c r="O2686" s="458"/>
      <c r="P2686" s="534"/>
      <c r="Q2686" s="479"/>
      <c r="R2686" s="584"/>
      <c r="S2686" s="585" t="str">
        <f t="shared" si="194"/>
        <v/>
      </c>
      <c r="T2686" s="586"/>
      <c r="U2686" s="587" t="str">
        <f t="shared" si="192"/>
        <v/>
      </c>
      <c r="V2686" s="648"/>
      <c r="W2686" s="746"/>
    </row>
    <row r="2687" spans="2:23" ht="13.5" customHeight="1" x14ac:dyDescent="0.25">
      <c r="B2687" s="401"/>
      <c r="D2687" s="416">
        <f t="shared" si="193"/>
        <v>2678</v>
      </c>
      <c r="E2687" s="534"/>
      <c r="F2687" s="534"/>
      <c r="G2687" s="534"/>
      <c r="H2687" s="479"/>
      <c r="I2687" s="479"/>
      <c r="J2687" s="479"/>
      <c r="K2687" s="474"/>
      <c r="L2687" s="899"/>
      <c r="M2687" s="272"/>
      <c r="N2687" s="826" t="str">
        <f t="shared" si="191"/>
        <v/>
      </c>
      <c r="O2687" s="458"/>
      <c r="P2687" s="534"/>
      <c r="Q2687" s="479"/>
      <c r="R2687" s="584"/>
      <c r="S2687" s="585" t="str">
        <f t="shared" si="194"/>
        <v/>
      </c>
      <c r="T2687" s="586"/>
      <c r="U2687" s="587" t="str">
        <f t="shared" si="192"/>
        <v/>
      </c>
      <c r="V2687" s="648"/>
      <c r="W2687" s="746"/>
    </row>
    <row r="2688" spans="2:23" ht="13.5" customHeight="1" x14ac:dyDescent="0.25">
      <c r="B2688" s="401"/>
      <c r="D2688" s="416">
        <f t="shared" si="193"/>
        <v>2679</v>
      </c>
      <c r="E2688" s="534"/>
      <c r="F2688" s="534"/>
      <c r="G2688" s="534"/>
      <c r="H2688" s="479"/>
      <c r="I2688" s="479"/>
      <c r="J2688" s="479"/>
      <c r="K2688" s="474"/>
      <c r="L2688" s="899"/>
      <c r="M2688" s="272"/>
      <c r="N2688" s="826" t="str">
        <f t="shared" si="191"/>
        <v/>
      </c>
      <c r="O2688" s="458"/>
      <c r="P2688" s="534"/>
      <c r="Q2688" s="479"/>
      <c r="R2688" s="584"/>
      <c r="S2688" s="585" t="str">
        <f t="shared" si="194"/>
        <v/>
      </c>
      <c r="T2688" s="586"/>
      <c r="U2688" s="587" t="str">
        <f t="shared" si="192"/>
        <v/>
      </c>
      <c r="V2688" s="648"/>
      <c r="W2688" s="746"/>
    </row>
    <row r="2689" spans="2:38" ht="13.5" customHeight="1" x14ac:dyDescent="0.25">
      <c r="B2689" s="401"/>
      <c r="D2689" s="416">
        <f t="shared" si="193"/>
        <v>2680</v>
      </c>
      <c r="E2689" s="534"/>
      <c r="F2689" s="534"/>
      <c r="G2689" s="534"/>
      <c r="H2689" s="479"/>
      <c r="I2689" s="479"/>
      <c r="J2689" s="479"/>
      <c r="K2689" s="474"/>
      <c r="L2689" s="899"/>
      <c r="M2689" s="272"/>
      <c r="N2689" s="826" t="str">
        <f t="shared" si="191"/>
        <v/>
      </c>
      <c r="O2689" s="458"/>
      <c r="P2689" s="534"/>
      <c r="Q2689" s="479"/>
      <c r="R2689" s="584"/>
      <c r="S2689" s="585" t="str">
        <f t="shared" si="194"/>
        <v/>
      </c>
      <c r="T2689" s="586"/>
      <c r="U2689" s="587" t="str">
        <f t="shared" si="192"/>
        <v/>
      </c>
      <c r="V2689" s="648"/>
      <c r="W2689" s="746"/>
    </row>
    <row r="2690" spans="2:38" ht="13.5" customHeight="1" x14ac:dyDescent="0.25">
      <c r="B2690" s="401"/>
      <c r="D2690" s="416">
        <f t="shared" si="193"/>
        <v>2681</v>
      </c>
      <c r="E2690" s="534"/>
      <c r="F2690" s="534"/>
      <c r="G2690" s="534"/>
      <c r="H2690" s="479"/>
      <c r="I2690" s="479"/>
      <c r="J2690" s="479"/>
      <c r="K2690" s="474"/>
      <c r="L2690" s="899"/>
      <c r="M2690" s="272"/>
      <c r="N2690" s="826" t="str">
        <f t="shared" si="191"/>
        <v/>
      </c>
      <c r="O2690" s="458"/>
      <c r="P2690" s="534"/>
      <c r="Q2690" s="479"/>
      <c r="R2690" s="584"/>
      <c r="S2690" s="585" t="str">
        <f t="shared" si="194"/>
        <v/>
      </c>
      <c r="T2690" s="586"/>
      <c r="U2690" s="587" t="str">
        <f t="shared" si="192"/>
        <v/>
      </c>
      <c r="V2690" s="648"/>
      <c r="W2690" s="746"/>
    </row>
    <row r="2691" spans="2:38" ht="13.5" customHeight="1" x14ac:dyDescent="0.25">
      <c r="B2691" s="401"/>
      <c r="D2691" s="416">
        <f t="shared" si="193"/>
        <v>2682</v>
      </c>
      <c r="E2691" s="534"/>
      <c r="F2691" s="534"/>
      <c r="G2691" s="534"/>
      <c r="H2691" s="479"/>
      <c r="I2691" s="479"/>
      <c r="J2691" s="479"/>
      <c r="K2691" s="474"/>
      <c r="L2691" s="899"/>
      <c r="M2691" s="272"/>
      <c r="N2691" s="826" t="str">
        <f t="shared" si="191"/>
        <v/>
      </c>
      <c r="O2691" s="458"/>
      <c r="P2691" s="534"/>
      <c r="Q2691" s="479"/>
      <c r="R2691" s="584"/>
      <c r="S2691" s="585" t="str">
        <f t="shared" si="194"/>
        <v/>
      </c>
      <c r="T2691" s="586"/>
      <c r="U2691" s="587" t="str">
        <f t="shared" si="192"/>
        <v/>
      </c>
      <c r="V2691" s="648"/>
      <c r="W2691" s="746"/>
    </row>
    <row r="2692" spans="2:38" ht="13.5" customHeight="1" x14ac:dyDescent="0.25">
      <c r="B2692" s="401"/>
      <c r="D2692" s="416">
        <f t="shared" si="193"/>
        <v>2683</v>
      </c>
      <c r="E2692" s="534"/>
      <c r="F2692" s="534"/>
      <c r="G2692" s="534"/>
      <c r="H2692" s="479"/>
      <c r="I2692" s="479"/>
      <c r="J2692" s="479"/>
      <c r="K2692" s="474"/>
      <c r="L2692" s="899"/>
      <c r="M2692" s="272"/>
      <c r="N2692" s="826" t="str">
        <f t="shared" si="191"/>
        <v/>
      </c>
      <c r="O2692" s="458"/>
      <c r="P2692" s="534"/>
      <c r="Q2692" s="479"/>
      <c r="R2692" s="584"/>
      <c r="S2692" s="585" t="str">
        <f t="shared" si="194"/>
        <v/>
      </c>
      <c r="T2692" s="586"/>
      <c r="U2692" s="587" t="str">
        <f t="shared" si="192"/>
        <v/>
      </c>
      <c r="V2692" s="648"/>
      <c r="W2692" s="746"/>
    </row>
    <row r="2693" spans="2:38" ht="13.5" customHeight="1" x14ac:dyDescent="0.25">
      <c r="B2693" s="401"/>
      <c r="D2693" s="416">
        <f t="shared" si="193"/>
        <v>2684</v>
      </c>
      <c r="E2693" s="534"/>
      <c r="F2693" s="534"/>
      <c r="G2693" s="534"/>
      <c r="H2693" s="479"/>
      <c r="I2693" s="479"/>
      <c r="J2693" s="479"/>
      <c r="K2693" s="474"/>
      <c r="L2693" s="899"/>
      <c r="M2693" s="272"/>
      <c r="N2693" s="826" t="str">
        <f t="shared" si="191"/>
        <v/>
      </c>
      <c r="O2693" s="458"/>
      <c r="P2693" s="534"/>
      <c r="Q2693" s="479"/>
      <c r="R2693" s="584"/>
      <c r="S2693" s="585" t="str">
        <f t="shared" si="194"/>
        <v/>
      </c>
      <c r="T2693" s="586"/>
      <c r="U2693" s="587" t="str">
        <f t="shared" si="192"/>
        <v/>
      </c>
      <c r="V2693" s="648"/>
      <c r="W2693" s="746"/>
    </row>
    <row r="2694" spans="2:38" ht="13.5" customHeight="1" x14ac:dyDescent="0.25">
      <c r="B2694" s="401"/>
      <c r="D2694" s="416">
        <f t="shared" si="193"/>
        <v>2685</v>
      </c>
      <c r="E2694" s="534"/>
      <c r="F2694" s="534"/>
      <c r="G2694" s="534"/>
      <c r="H2694" s="479"/>
      <c r="I2694" s="479"/>
      <c r="J2694" s="479"/>
      <c r="K2694" s="474"/>
      <c r="L2694" s="899"/>
      <c r="M2694" s="272"/>
      <c r="N2694" s="826" t="str">
        <f t="shared" si="191"/>
        <v/>
      </c>
      <c r="O2694" s="458"/>
      <c r="P2694" s="534"/>
      <c r="Q2694" s="479"/>
      <c r="R2694" s="584"/>
      <c r="S2694" s="585" t="str">
        <f t="shared" si="194"/>
        <v/>
      </c>
      <c r="T2694" s="586"/>
      <c r="U2694" s="587" t="str">
        <f t="shared" si="192"/>
        <v/>
      </c>
      <c r="V2694" s="648"/>
      <c r="W2694" s="746"/>
    </row>
    <row r="2695" spans="2:38" ht="13.5" customHeight="1" x14ac:dyDescent="0.25">
      <c r="B2695" s="401"/>
      <c r="D2695" s="416">
        <f t="shared" si="193"/>
        <v>2686</v>
      </c>
      <c r="E2695" s="534"/>
      <c r="F2695" s="534"/>
      <c r="G2695" s="534"/>
      <c r="H2695" s="479"/>
      <c r="I2695" s="479"/>
      <c r="J2695" s="479"/>
      <c r="K2695" s="474"/>
      <c r="L2695" s="899"/>
      <c r="M2695" s="272"/>
      <c r="N2695" s="826" t="str">
        <f t="shared" si="191"/>
        <v/>
      </c>
      <c r="O2695" s="458"/>
      <c r="P2695" s="534"/>
      <c r="Q2695" s="479"/>
      <c r="R2695" s="584"/>
      <c r="S2695" s="585" t="str">
        <f t="shared" si="194"/>
        <v/>
      </c>
      <c r="T2695" s="586"/>
      <c r="U2695" s="587" t="str">
        <f t="shared" si="192"/>
        <v/>
      </c>
      <c r="V2695" s="648"/>
      <c r="W2695" s="746"/>
    </row>
    <row r="2696" spans="2:38" ht="13.5" customHeight="1" x14ac:dyDescent="0.25">
      <c r="B2696" s="401"/>
      <c r="D2696" s="416">
        <f t="shared" si="193"/>
        <v>2687</v>
      </c>
      <c r="E2696" s="534"/>
      <c r="F2696" s="534"/>
      <c r="G2696" s="534"/>
      <c r="H2696" s="479"/>
      <c r="I2696" s="479"/>
      <c r="J2696" s="479"/>
      <c r="K2696" s="474"/>
      <c r="L2696" s="899"/>
      <c r="M2696" s="272"/>
      <c r="N2696" s="826" t="str">
        <f t="shared" si="191"/>
        <v/>
      </c>
      <c r="O2696" s="458"/>
      <c r="P2696" s="534"/>
      <c r="Q2696" s="479"/>
      <c r="R2696" s="584"/>
      <c r="S2696" s="585" t="str">
        <f t="shared" si="194"/>
        <v/>
      </c>
      <c r="T2696" s="586"/>
      <c r="U2696" s="587" t="str">
        <f t="shared" si="192"/>
        <v/>
      </c>
      <c r="V2696" s="648"/>
      <c r="W2696" s="746"/>
      <c r="AL2696" s="562"/>
    </row>
    <row r="2697" spans="2:38" ht="13.5" customHeight="1" x14ac:dyDescent="0.25">
      <c r="B2697" s="401"/>
      <c r="D2697" s="416">
        <f t="shared" si="193"/>
        <v>2688</v>
      </c>
      <c r="E2697" s="534"/>
      <c r="F2697" s="534"/>
      <c r="G2697" s="534"/>
      <c r="H2697" s="479"/>
      <c r="I2697" s="479"/>
      <c r="J2697" s="479"/>
      <c r="K2697" s="474"/>
      <c r="L2697" s="899"/>
      <c r="M2697" s="272"/>
      <c r="N2697" s="826" t="str">
        <f t="shared" si="191"/>
        <v/>
      </c>
      <c r="O2697" s="458"/>
      <c r="P2697" s="534"/>
      <c r="Q2697" s="479"/>
      <c r="R2697" s="584"/>
      <c r="S2697" s="585" t="str">
        <f t="shared" si="194"/>
        <v/>
      </c>
      <c r="T2697" s="586"/>
      <c r="U2697" s="587" t="str">
        <f t="shared" si="192"/>
        <v/>
      </c>
      <c r="V2697" s="648"/>
      <c r="W2697" s="746"/>
    </row>
    <row r="2698" spans="2:38" ht="13.5" customHeight="1" x14ac:dyDescent="0.25">
      <c r="B2698" s="401"/>
      <c r="D2698" s="416">
        <f t="shared" si="193"/>
        <v>2689</v>
      </c>
      <c r="E2698" s="534"/>
      <c r="F2698" s="534"/>
      <c r="G2698" s="534"/>
      <c r="H2698" s="479"/>
      <c r="I2698" s="479"/>
      <c r="J2698" s="479"/>
      <c r="K2698" s="474"/>
      <c r="L2698" s="899"/>
      <c r="M2698" s="272"/>
      <c r="N2698" s="826" t="str">
        <f t="shared" si="191"/>
        <v/>
      </c>
      <c r="O2698" s="458"/>
      <c r="P2698" s="534"/>
      <c r="Q2698" s="479"/>
      <c r="R2698" s="584"/>
      <c r="S2698" s="585" t="str">
        <f t="shared" si="194"/>
        <v/>
      </c>
      <c r="T2698" s="586"/>
      <c r="U2698" s="587" t="str">
        <f t="shared" si="192"/>
        <v/>
      </c>
      <c r="V2698" s="648"/>
      <c r="W2698" s="746"/>
    </row>
    <row r="2699" spans="2:38" ht="13.5" customHeight="1" x14ac:dyDescent="0.25">
      <c r="B2699" s="401"/>
      <c r="D2699" s="416">
        <f t="shared" si="193"/>
        <v>2690</v>
      </c>
      <c r="E2699" s="534"/>
      <c r="F2699" s="534"/>
      <c r="G2699" s="534"/>
      <c r="H2699" s="479"/>
      <c r="I2699" s="479"/>
      <c r="J2699" s="479"/>
      <c r="K2699" s="474"/>
      <c r="L2699" s="899"/>
      <c r="M2699" s="272"/>
      <c r="N2699" s="826" t="str">
        <f t="shared" ref="N2699:N2762" si="195">IF(M2699="","",IF(HLOOKUP(M2699,$AA$4:$AO$6,$Z$6+1,FALSE)&lt;0.8,0,HLOOKUP(M2699,$AA$4:$AO$6,$Z$6+1,FALSE)))</f>
        <v/>
      </c>
      <c r="O2699" s="458"/>
      <c r="P2699" s="534"/>
      <c r="Q2699" s="479"/>
      <c r="R2699" s="584"/>
      <c r="S2699" s="585" t="str">
        <f t="shared" si="194"/>
        <v/>
      </c>
      <c r="T2699" s="586"/>
      <c r="U2699" s="587" t="str">
        <f t="shared" si="192"/>
        <v/>
      </c>
      <c r="V2699" s="648"/>
      <c r="W2699" s="746"/>
    </row>
    <row r="2700" spans="2:38" ht="13.5" customHeight="1" x14ac:dyDescent="0.25">
      <c r="B2700" s="401"/>
      <c r="D2700" s="416">
        <f t="shared" si="193"/>
        <v>2691</v>
      </c>
      <c r="E2700" s="534"/>
      <c r="F2700" s="534"/>
      <c r="G2700" s="534"/>
      <c r="H2700" s="479"/>
      <c r="I2700" s="479"/>
      <c r="J2700" s="479"/>
      <c r="K2700" s="474"/>
      <c r="L2700" s="899"/>
      <c r="M2700" s="272"/>
      <c r="N2700" s="826" t="str">
        <f t="shared" si="195"/>
        <v/>
      </c>
      <c r="O2700" s="458"/>
      <c r="P2700" s="534"/>
      <c r="Q2700" s="479"/>
      <c r="R2700" s="584"/>
      <c r="S2700" s="585" t="str">
        <f t="shared" si="194"/>
        <v/>
      </c>
      <c r="T2700" s="586"/>
      <c r="U2700" s="587" t="str">
        <f t="shared" si="192"/>
        <v/>
      </c>
      <c r="V2700" s="648"/>
      <c r="W2700" s="746"/>
    </row>
    <row r="2701" spans="2:38" ht="13.5" customHeight="1" x14ac:dyDescent="0.25">
      <c r="B2701" s="401"/>
      <c r="D2701" s="416">
        <f t="shared" si="193"/>
        <v>2692</v>
      </c>
      <c r="E2701" s="534"/>
      <c r="F2701" s="534"/>
      <c r="G2701" s="534"/>
      <c r="H2701" s="479"/>
      <c r="I2701" s="479"/>
      <c r="J2701" s="479"/>
      <c r="K2701" s="474"/>
      <c r="L2701" s="899"/>
      <c r="M2701" s="272"/>
      <c r="N2701" s="826" t="str">
        <f t="shared" si="195"/>
        <v/>
      </c>
      <c r="O2701" s="458"/>
      <c r="P2701" s="534"/>
      <c r="Q2701" s="479"/>
      <c r="R2701" s="584"/>
      <c r="S2701" s="585" t="str">
        <f t="shared" si="194"/>
        <v/>
      </c>
      <c r="T2701" s="586"/>
      <c r="U2701" s="587" t="str">
        <f t="shared" si="192"/>
        <v/>
      </c>
      <c r="V2701" s="648"/>
      <c r="W2701" s="746"/>
    </row>
    <row r="2702" spans="2:38" ht="13.5" customHeight="1" x14ac:dyDescent="0.25">
      <c r="B2702" s="401"/>
      <c r="D2702" s="416">
        <f t="shared" ref="D2702:D2765" si="196">D2701+1</f>
        <v>2693</v>
      </c>
      <c r="E2702" s="534"/>
      <c r="F2702" s="534"/>
      <c r="G2702" s="534"/>
      <c r="H2702" s="479"/>
      <c r="I2702" s="479"/>
      <c r="J2702" s="479"/>
      <c r="K2702" s="474"/>
      <c r="L2702" s="899"/>
      <c r="M2702" s="272"/>
      <c r="N2702" s="826" t="str">
        <f t="shared" si="195"/>
        <v/>
      </c>
      <c r="O2702" s="458"/>
      <c r="P2702" s="534"/>
      <c r="Q2702" s="479"/>
      <c r="R2702" s="584"/>
      <c r="S2702" s="585" t="str">
        <f t="shared" si="194"/>
        <v/>
      </c>
      <c r="T2702" s="586"/>
      <c r="U2702" s="587" t="str">
        <f t="shared" si="192"/>
        <v/>
      </c>
      <c r="V2702" s="648"/>
      <c r="W2702" s="746"/>
    </row>
    <row r="2703" spans="2:38" ht="13.5" customHeight="1" x14ac:dyDescent="0.25">
      <c r="B2703" s="401"/>
      <c r="D2703" s="416">
        <f t="shared" si="196"/>
        <v>2694</v>
      </c>
      <c r="E2703" s="534"/>
      <c r="F2703" s="534"/>
      <c r="G2703" s="534"/>
      <c r="H2703" s="479"/>
      <c r="I2703" s="479"/>
      <c r="J2703" s="479"/>
      <c r="K2703" s="474"/>
      <c r="L2703" s="899"/>
      <c r="M2703" s="272"/>
      <c r="N2703" s="826" t="str">
        <f t="shared" si="195"/>
        <v/>
      </c>
      <c r="O2703" s="458"/>
      <c r="P2703" s="534"/>
      <c r="Q2703" s="479"/>
      <c r="R2703" s="584"/>
      <c r="S2703" s="585" t="str">
        <f t="shared" si="194"/>
        <v/>
      </c>
      <c r="T2703" s="586"/>
      <c r="U2703" s="587" t="str">
        <f t="shared" si="192"/>
        <v/>
      </c>
      <c r="V2703" s="648"/>
      <c r="W2703" s="746"/>
    </row>
    <row r="2704" spans="2:38" ht="13.5" customHeight="1" x14ac:dyDescent="0.25">
      <c r="B2704" s="401"/>
      <c r="D2704" s="416">
        <f t="shared" si="196"/>
        <v>2695</v>
      </c>
      <c r="E2704" s="534"/>
      <c r="F2704" s="534"/>
      <c r="G2704" s="534"/>
      <c r="H2704" s="479"/>
      <c r="I2704" s="479"/>
      <c r="J2704" s="479"/>
      <c r="K2704" s="474"/>
      <c r="L2704" s="899"/>
      <c r="M2704" s="272"/>
      <c r="N2704" s="826" t="str">
        <f t="shared" si="195"/>
        <v/>
      </c>
      <c r="O2704" s="458"/>
      <c r="P2704" s="534"/>
      <c r="Q2704" s="479"/>
      <c r="R2704" s="584"/>
      <c r="S2704" s="585" t="str">
        <f t="shared" si="194"/>
        <v/>
      </c>
      <c r="T2704" s="586"/>
      <c r="U2704" s="587" t="str">
        <f t="shared" si="192"/>
        <v/>
      </c>
      <c r="V2704" s="648"/>
      <c r="W2704" s="746"/>
    </row>
    <row r="2705" spans="2:23" ht="13.5" customHeight="1" x14ac:dyDescent="0.25">
      <c r="B2705" s="401"/>
      <c r="D2705" s="416">
        <f t="shared" si="196"/>
        <v>2696</v>
      </c>
      <c r="E2705" s="534"/>
      <c r="F2705" s="534"/>
      <c r="G2705" s="534"/>
      <c r="H2705" s="479"/>
      <c r="I2705" s="479"/>
      <c r="J2705" s="479"/>
      <c r="K2705" s="474"/>
      <c r="L2705" s="899"/>
      <c r="M2705" s="272"/>
      <c r="N2705" s="826" t="str">
        <f t="shared" si="195"/>
        <v/>
      </c>
      <c r="O2705" s="458"/>
      <c r="P2705" s="534"/>
      <c r="Q2705" s="479"/>
      <c r="R2705" s="584"/>
      <c r="S2705" s="585" t="str">
        <f t="shared" si="194"/>
        <v/>
      </c>
      <c r="T2705" s="586"/>
      <c r="U2705" s="587" t="str">
        <f t="shared" si="192"/>
        <v/>
      </c>
      <c r="V2705" s="648"/>
      <c r="W2705" s="746"/>
    </row>
    <row r="2706" spans="2:23" ht="13.5" customHeight="1" x14ac:dyDescent="0.25">
      <c r="B2706" s="401"/>
      <c r="D2706" s="416">
        <f t="shared" si="196"/>
        <v>2697</v>
      </c>
      <c r="E2706" s="534"/>
      <c r="F2706" s="534"/>
      <c r="G2706" s="534"/>
      <c r="H2706" s="479"/>
      <c r="I2706" s="479"/>
      <c r="J2706" s="479"/>
      <c r="K2706" s="474"/>
      <c r="L2706" s="899"/>
      <c r="M2706" s="272"/>
      <c r="N2706" s="826" t="str">
        <f t="shared" si="195"/>
        <v/>
      </c>
      <c r="O2706" s="458"/>
      <c r="P2706" s="903"/>
      <c r="Q2706" s="479"/>
      <c r="R2706" s="584"/>
      <c r="S2706" s="585" t="str">
        <f t="shared" si="194"/>
        <v/>
      </c>
      <c r="T2706" s="586"/>
      <c r="U2706" s="587" t="str">
        <f t="shared" si="192"/>
        <v/>
      </c>
      <c r="V2706" s="648"/>
      <c r="W2706" s="746"/>
    </row>
    <row r="2707" spans="2:23" ht="13.5" customHeight="1" x14ac:dyDescent="0.25">
      <c r="B2707" s="401"/>
      <c r="D2707" s="416">
        <f t="shared" si="196"/>
        <v>2698</v>
      </c>
      <c r="E2707" s="534"/>
      <c r="F2707" s="534"/>
      <c r="G2707" s="534"/>
      <c r="H2707" s="479"/>
      <c r="I2707" s="479"/>
      <c r="J2707" s="479"/>
      <c r="K2707" s="474"/>
      <c r="L2707" s="899"/>
      <c r="M2707" s="272"/>
      <c r="N2707" s="826" t="str">
        <f t="shared" si="195"/>
        <v/>
      </c>
      <c r="O2707" s="458"/>
      <c r="P2707" s="534"/>
      <c r="Q2707" s="479"/>
      <c r="R2707" s="584"/>
      <c r="S2707" s="585" t="str">
        <f t="shared" si="194"/>
        <v/>
      </c>
      <c r="T2707" s="586"/>
      <c r="U2707" s="587" t="str">
        <f t="shared" si="192"/>
        <v/>
      </c>
      <c r="V2707" s="648"/>
      <c r="W2707" s="746"/>
    </row>
    <row r="2708" spans="2:23" ht="13.5" customHeight="1" x14ac:dyDescent="0.25">
      <c r="B2708" s="401"/>
      <c r="D2708" s="416">
        <f t="shared" si="196"/>
        <v>2699</v>
      </c>
      <c r="E2708" s="534"/>
      <c r="F2708" s="534"/>
      <c r="G2708" s="534"/>
      <c r="H2708" s="479"/>
      <c r="I2708" s="479"/>
      <c r="J2708" s="479"/>
      <c r="K2708" s="474"/>
      <c r="L2708" s="899"/>
      <c r="M2708" s="272"/>
      <c r="N2708" s="826" t="str">
        <f t="shared" si="195"/>
        <v/>
      </c>
      <c r="O2708" s="458"/>
      <c r="P2708" s="534"/>
      <c r="Q2708" s="479"/>
      <c r="R2708" s="584"/>
      <c r="S2708" s="585" t="str">
        <f t="shared" si="194"/>
        <v/>
      </c>
      <c r="T2708" s="586"/>
      <c r="U2708" s="587" t="str">
        <f t="shared" si="192"/>
        <v/>
      </c>
      <c r="V2708" s="648"/>
      <c r="W2708" s="746"/>
    </row>
    <row r="2709" spans="2:23" ht="13.5" customHeight="1" x14ac:dyDescent="0.25">
      <c r="B2709" s="401"/>
      <c r="D2709" s="416">
        <f t="shared" si="196"/>
        <v>2700</v>
      </c>
      <c r="E2709" s="534"/>
      <c r="F2709" s="534"/>
      <c r="G2709" s="534"/>
      <c r="H2709" s="479"/>
      <c r="I2709" s="479"/>
      <c r="J2709" s="479"/>
      <c r="K2709" s="474"/>
      <c r="L2709" s="899"/>
      <c r="M2709" s="272"/>
      <c r="N2709" s="826" t="str">
        <f t="shared" si="195"/>
        <v/>
      </c>
      <c r="O2709" s="458"/>
      <c r="P2709" s="534"/>
      <c r="Q2709" s="479"/>
      <c r="R2709" s="584"/>
      <c r="S2709" s="585" t="str">
        <f t="shared" si="194"/>
        <v/>
      </c>
      <c r="T2709" s="586"/>
      <c r="U2709" s="587" t="str">
        <f t="shared" si="192"/>
        <v/>
      </c>
      <c r="V2709" s="648"/>
      <c r="W2709" s="746"/>
    </row>
    <row r="2710" spans="2:23" ht="13.5" customHeight="1" x14ac:dyDescent="0.25">
      <c r="B2710" s="401"/>
      <c r="D2710" s="416">
        <f t="shared" si="196"/>
        <v>2701</v>
      </c>
      <c r="E2710" s="534"/>
      <c r="F2710" s="534"/>
      <c r="G2710" s="534"/>
      <c r="H2710" s="479"/>
      <c r="I2710" s="479"/>
      <c r="J2710" s="479"/>
      <c r="K2710" s="474"/>
      <c r="L2710" s="899"/>
      <c r="M2710" s="272"/>
      <c r="N2710" s="826" t="str">
        <f t="shared" si="195"/>
        <v/>
      </c>
      <c r="O2710" s="458"/>
      <c r="P2710" s="534"/>
      <c r="Q2710" s="479"/>
      <c r="R2710" s="584"/>
      <c r="S2710" s="585" t="str">
        <f t="shared" si="194"/>
        <v/>
      </c>
      <c r="T2710" s="586"/>
      <c r="U2710" s="587" t="str">
        <f t="shared" si="192"/>
        <v/>
      </c>
      <c r="V2710" s="648"/>
      <c r="W2710" s="746"/>
    </row>
    <row r="2711" spans="2:23" ht="13.5" customHeight="1" x14ac:dyDescent="0.25">
      <c r="B2711" s="401"/>
      <c r="D2711" s="416">
        <f t="shared" si="196"/>
        <v>2702</v>
      </c>
      <c r="E2711" s="534"/>
      <c r="F2711" s="534"/>
      <c r="G2711" s="534"/>
      <c r="H2711" s="479"/>
      <c r="I2711" s="479"/>
      <c r="J2711" s="479"/>
      <c r="K2711" s="474"/>
      <c r="L2711" s="899"/>
      <c r="M2711" s="272"/>
      <c r="N2711" s="826" t="str">
        <f t="shared" si="195"/>
        <v/>
      </c>
      <c r="O2711" s="458"/>
      <c r="P2711" s="534"/>
      <c r="Q2711" s="479"/>
      <c r="R2711" s="584"/>
      <c r="S2711" s="585" t="str">
        <f t="shared" si="194"/>
        <v/>
      </c>
      <c r="T2711" s="586"/>
      <c r="U2711" s="587" t="str">
        <f t="shared" si="192"/>
        <v/>
      </c>
      <c r="V2711" s="648"/>
      <c r="W2711" s="746"/>
    </row>
    <row r="2712" spans="2:23" ht="13.5" customHeight="1" x14ac:dyDescent="0.25">
      <c r="B2712" s="401"/>
      <c r="D2712" s="416">
        <f t="shared" si="196"/>
        <v>2703</v>
      </c>
      <c r="E2712" s="534"/>
      <c r="F2712" s="534"/>
      <c r="G2712" s="534"/>
      <c r="H2712" s="479"/>
      <c r="I2712" s="479"/>
      <c r="J2712" s="479"/>
      <c r="K2712" s="474"/>
      <c r="L2712" s="899"/>
      <c r="M2712" s="272"/>
      <c r="N2712" s="826" t="str">
        <f t="shared" si="195"/>
        <v/>
      </c>
      <c r="O2712" s="458"/>
      <c r="P2712" s="534"/>
      <c r="Q2712" s="479"/>
      <c r="R2712" s="584"/>
      <c r="S2712" s="585" t="str">
        <f t="shared" si="194"/>
        <v/>
      </c>
      <c r="T2712" s="586"/>
      <c r="U2712" s="587" t="str">
        <f t="shared" si="192"/>
        <v/>
      </c>
      <c r="V2712" s="648"/>
      <c r="W2712" s="746"/>
    </row>
    <row r="2713" spans="2:23" ht="13.5" customHeight="1" x14ac:dyDescent="0.25">
      <c r="B2713" s="401"/>
      <c r="D2713" s="416">
        <f t="shared" si="196"/>
        <v>2704</v>
      </c>
      <c r="E2713" s="534"/>
      <c r="F2713" s="534"/>
      <c r="G2713" s="534"/>
      <c r="H2713" s="479"/>
      <c r="I2713" s="479"/>
      <c r="J2713" s="479"/>
      <c r="K2713" s="474"/>
      <c r="L2713" s="899"/>
      <c r="M2713" s="272"/>
      <c r="N2713" s="826" t="str">
        <f t="shared" si="195"/>
        <v/>
      </c>
      <c r="O2713" s="458"/>
      <c r="P2713" s="534"/>
      <c r="Q2713" s="479"/>
      <c r="R2713" s="584"/>
      <c r="S2713" s="585" t="str">
        <f t="shared" si="194"/>
        <v/>
      </c>
      <c r="T2713" s="586"/>
      <c r="U2713" s="587" t="str">
        <f t="shared" si="192"/>
        <v/>
      </c>
      <c r="V2713" s="648"/>
      <c r="W2713" s="746"/>
    </row>
    <row r="2714" spans="2:23" ht="13.5" customHeight="1" x14ac:dyDescent="0.25">
      <c r="B2714" s="401"/>
      <c r="D2714" s="416">
        <f t="shared" si="196"/>
        <v>2705</v>
      </c>
      <c r="E2714" s="534"/>
      <c r="F2714" s="534"/>
      <c r="G2714" s="534"/>
      <c r="H2714" s="479"/>
      <c r="I2714" s="479"/>
      <c r="J2714" s="479"/>
      <c r="K2714" s="474"/>
      <c r="L2714" s="899"/>
      <c r="M2714" s="272"/>
      <c r="N2714" s="826" t="str">
        <f t="shared" si="195"/>
        <v/>
      </c>
      <c r="O2714" s="458"/>
      <c r="P2714" s="534"/>
      <c r="Q2714" s="479"/>
      <c r="R2714" s="584"/>
      <c r="S2714" s="585" t="str">
        <f t="shared" si="194"/>
        <v/>
      </c>
      <c r="T2714" s="586"/>
      <c r="U2714" s="587" t="str">
        <f t="shared" si="192"/>
        <v/>
      </c>
      <c r="V2714" s="648"/>
      <c r="W2714" s="746"/>
    </row>
    <row r="2715" spans="2:23" ht="13.5" customHeight="1" x14ac:dyDescent="0.25">
      <c r="B2715" s="401"/>
      <c r="D2715" s="416">
        <f t="shared" si="196"/>
        <v>2706</v>
      </c>
      <c r="E2715" s="534"/>
      <c r="F2715" s="534"/>
      <c r="G2715" s="534"/>
      <c r="H2715" s="479"/>
      <c r="I2715" s="479"/>
      <c r="J2715" s="479"/>
      <c r="K2715" s="474"/>
      <c r="L2715" s="899"/>
      <c r="M2715" s="272"/>
      <c r="N2715" s="826" t="str">
        <f t="shared" si="195"/>
        <v/>
      </c>
      <c r="O2715" s="458"/>
      <c r="P2715" s="534"/>
      <c r="Q2715" s="479"/>
      <c r="R2715" s="584"/>
      <c r="S2715" s="585" t="str">
        <f t="shared" si="194"/>
        <v/>
      </c>
      <c r="T2715" s="586"/>
      <c r="U2715" s="587" t="str">
        <f t="shared" si="192"/>
        <v/>
      </c>
      <c r="V2715" s="648"/>
      <c r="W2715" s="746"/>
    </row>
    <row r="2716" spans="2:23" ht="13.5" customHeight="1" x14ac:dyDescent="0.25">
      <c r="B2716" s="401"/>
      <c r="D2716" s="416">
        <f t="shared" si="196"/>
        <v>2707</v>
      </c>
      <c r="E2716" s="534"/>
      <c r="F2716" s="534"/>
      <c r="G2716" s="534"/>
      <c r="H2716" s="479"/>
      <c r="I2716" s="479"/>
      <c r="J2716" s="479"/>
      <c r="K2716" s="474"/>
      <c r="L2716" s="899"/>
      <c r="M2716" s="272"/>
      <c r="N2716" s="826" t="str">
        <f t="shared" si="195"/>
        <v/>
      </c>
      <c r="O2716" s="458"/>
      <c r="P2716" s="534"/>
      <c r="Q2716" s="479"/>
      <c r="R2716" s="584"/>
      <c r="S2716" s="585" t="str">
        <f t="shared" si="194"/>
        <v/>
      </c>
      <c r="T2716" s="586"/>
      <c r="U2716" s="587" t="str">
        <f t="shared" si="192"/>
        <v/>
      </c>
      <c r="V2716" s="648"/>
      <c r="W2716" s="746"/>
    </row>
    <row r="2717" spans="2:23" ht="13.5" customHeight="1" x14ac:dyDescent="0.25">
      <c r="B2717" s="401"/>
      <c r="D2717" s="416">
        <f t="shared" si="196"/>
        <v>2708</v>
      </c>
      <c r="E2717" s="534"/>
      <c r="F2717" s="534"/>
      <c r="G2717" s="534"/>
      <c r="H2717" s="479"/>
      <c r="I2717" s="479"/>
      <c r="J2717" s="479"/>
      <c r="K2717" s="474"/>
      <c r="L2717" s="899"/>
      <c r="M2717" s="272"/>
      <c r="N2717" s="826" t="str">
        <f t="shared" si="195"/>
        <v/>
      </c>
      <c r="O2717" s="458"/>
      <c r="P2717" s="534"/>
      <c r="Q2717" s="479"/>
      <c r="R2717" s="584"/>
      <c r="S2717" s="585" t="str">
        <f t="shared" si="194"/>
        <v/>
      </c>
      <c r="T2717" s="586"/>
      <c r="U2717" s="587" t="str">
        <f t="shared" si="192"/>
        <v/>
      </c>
      <c r="V2717" s="648"/>
      <c r="W2717" s="746"/>
    </row>
    <row r="2718" spans="2:23" ht="13.5" customHeight="1" x14ac:dyDescent="0.25">
      <c r="B2718" s="401"/>
      <c r="D2718" s="416">
        <f t="shared" si="196"/>
        <v>2709</v>
      </c>
      <c r="E2718" s="534"/>
      <c r="F2718" s="534"/>
      <c r="G2718" s="534"/>
      <c r="H2718" s="479"/>
      <c r="I2718" s="479"/>
      <c r="J2718" s="479"/>
      <c r="K2718" s="474"/>
      <c r="L2718" s="899"/>
      <c r="M2718" s="272"/>
      <c r="N2718" s="826" t="str">
        <f t="shared" si="195"/>
        <v/>
      </c>
      <c r="O2718" s="458"/>
      <c r="P2718" s="534"/>
      <c r="Q2718" s="479"/>
      <c r="R2718" s="584"/>
      <c r="S2718" s="585" t="str">
        <f t="shared" si="194"/>
        <v/>
      </c>
      <c r="T2718" s="586"/>
      <c r="U2718" s="587" t="str">
        <f t="shared" si="192"/>
        <v/>
      </c>
      <c r="V2718" s="648"/>
      <c r="W2718" s="746"/>
    </row>
    <row r="2719" spans="2:23" ht="13.5" customHeight="1" x14ac:dyDescent="0.25">
      <c r="B2719" s="401"/>
      <c r="D2719" s="416">
        <f t="shared" si="196"/>
        <v>2710</v>
      </c>
      <c r="E2719" s="534"/>
      <c r="F2719" s="534"/>
      <c r="G2719" s="534"/>
      <c r="H2719" s="479"/>
      <c r="I2719" s="479"/>
      <c r="J2719" s="479"/>
      <c r="K2719" s="474"/>
      <c r="L2719" s="899"/>
      <c r="M2719" s="272"/>
      <c r="N2719" s="826" t="str">
        <f t="shared" si="195"/>
        <v/>
      </c>
      <c r="O2719" s="458"/>
      <c r="P2719" s="534"/>
      <c r="Q2719" s="479"/>
      <c r="R2719" s="584"/>
      <c r="S2719" s="585" t="str">
        <f t="shared" si="194"/>
        <v/>
      </c>
      <c r="T2719" s="586"/>
      <c r="U2719" s="587" t="str">
        <f t="shared" si="192"/>
        <v/>
      </c>
      <c r="V2719" s="648"/>
      <c r="W2719" s="746"/>
    </row>
    <row r="2720" spans="2:23" ht="13.5" customHeight="1" x14ac:dyDescent="0.25">
      <c r="B2720" s="401"/>
      <c r="D2720" s="416">
        <f t="shared" si="196"/>
        <v>2711</v>
      </c>
      <c r="E2720" s="534"/>
      <c r="F2720" s="534"/>
      <c r="G2720" s="534"/>
      <c r="H2720" s="479"/>
      <c r="I2720" s="479"/>
      <c r="J2720" s="479"/>
      <c r="K2720" s="474"/>
      <c r="L2720" s="899"/>
      <c r="M2720" s="272"/>
      <c r="N2720" s="826" t="str">
        <f t="shared" si="195"/>
        <v/>
      </c>
      <c r="O2720" s="458"/>
      <c r="P2720" s="534"/>
      <c r="Q2720" s="479"/>
      <c r="R2720" s="584"/>
      <c r="S2720" s="585" t="str">
        <f t="shared" si="194"/>
        <v/>
      </c>
      <c r="T2720" s="586"/>
      <c r="U2720" s="587" t="str">
        <f t="shared" si="192"/>
        <v/>
      </c>
      <c r="V2720" s="648"/>
      <c r="W2720" s="746"/>
    </row>
    <row r="2721" spans="2:38" ht="13.5" customHeight="1" x14ac:dyDescent="0.25">
      <c r="B2721" s="401"/>
      <c r="D2721" s="416">
        <f t="shared" si="196"/>
        <v>2712</v>
      </c>
      <c r="E2721" s="534"/>
      <c r="F2721" s="534"/>
      <c r="G2721" s="534"/>
      <c r="H2721" s="479"/>
      <c r="I2721" s="479"/>
      <c r="J2721" s="479"/>
      <c r="K2721" s="474"/>
      <c r="L2721" s="899"/>
      <c r="M2721" s="272"/>
      <c r="N2721" s="826" t="str">
        <f t="shared" si="195"/>
        <v/>
      </c>
      <c r="O2721" s="458"/>
      <c r="P2721" s="534"/>
      <c r="Q2721" s="479"/>
      <c r="R2721" s="584"/>
      <c r="S2721" s="585" t="str">
        <f t="shared" si="194"/>
        <v/>
      </c>
      <c r="T2721" s="586"/>
      <c r="U2721" s="587" t="str">
        <f t="shared" ref="U2721:U2784" si="197">IF(T2721="",S2721,T2721)</f>
        <v/>
      </c>
      <c r="V2721" s="648"/>
      <c r="W2721" s="746"/>
    </row>
    <row r="2722" spans="2:38" ht="13.5" customHeight="1" x14ac:dyDescent="0.25">
      <c r="B2722" s="401"/>
      <c r="D2722" s="416">
        <f t="shared" si="196"/>
        <v>2713</v>
      </c>
      <c r="E2722" s="534"/>
      <c r="F2722" s="534"/>
      <c r="G2722" s="534"/>
      <c r="H2722" s="479"/>
      <c r="I2722" s="479"/>
      <c r="J2722" s="479"/>
      <c r="K2722" s="474"/>
      <c r="L2722" s="899"/>
      <c r="M2722" s="272"/>
      <c r="N2722" s="826" t="str">
        <f t="shared" si="195"/>
        <v/>
      </c>
      <c r="O2722" s="458"/>
      <c r="P2722" s="534"/>
      <c r="Q2722" s="479"/>
      <c r="R2722" s="584"/>
      <c r="S2722" s="585" t="str">
        <f t="shared" si="194"/>
        <v/>
      </c>
      <c r="T2722" s="586"/>
      <c r="U2722" s="587" t="str">
        <f t="shared" si="197"/>
        <v/>
      </c>
      <c r="V2722" s="648"/>
      <c r="W2722" s="746"/>
    </row>
    <row r="2723" spans="2:38" ht="13.5" customHeight="1" x14ac:dyDescent="0.25">
      <c r="B2723" s="401"/>
      <c r="D2723" s="416">
        <f t="shared" si="196"/>
        <v>2714</v>
      </c>
      <c r="E2723" s="534"/>
      <c r="F2723" s="534"/>
      <c r="G2723" s="534"/>
      <c r="H2723" s="479"/>
      <c r="I2723" s="479"/>
      <c r="J2723" s="479"/>
      <c r="K2723" s="474"/>
      <c r="L2723" s="899"/>
      <c r="M2723" s="272"/>
      <c r="N2723" s="826" t="str">
        <f t="shared" si="195"/>
        <v/>
      </c>
      <c r="O2723" s="458"/>
      <c r="P2723" s="534"/>
      <c r="Q2723" s="479"/>
      <c r="R2723" s="584"/>
      <c r="S2723" s="585" t="str">
        <f t="shared" si="194"/>
        <v/>
      </c>
      <c r="T2723" s="586"/>
      <c r="U2723" s="587" t="str">
        <f t="shared" si="197"/>
        <v/>
      </c>
      <c r="V2723" s="648"/>
      <c r="W2723" s="746"/>
    </row>
    <row r="2724" spans="2:38" ht="13.5" customHeight="1" x14ac:dyDescent="0.25">
      <c r="B2724" s="401"/>
      <c r="D2724" s="416">
        <f t="shared" si="196"/>
        <v>2715</v>
      </c>
      <c r="E2724" s="534"/>
      <c r="F2724" s="534"/>
      <c r="G2724" s="534"/>
      <c r="H2724" s="479"/>
      <c r="I2724" s="479"/>
      <c r="J2724" s="479"/>
      <c r="K2724" s="474"/>
      <c r="L2724" s="899"/>
      <c r="M2724" s="272"/>
      <c r="N2724" s="826" t="str">
        <f t="shared" si="195"/>
        <v/>
      </c>
      <c r="O2724" s="458"/>
      <c r="P2724" s="534"/>
      <c r="Q2724" s="479"/>
      <c r="R2724" s="584"/>
      <c r="S2724" s="585" t="str">
        <f t="shared" si="194"/>
        <v/>
      </c>
      <c r="T2724" s="586"/>
      <c r="U2724" s="587" t="str">
        <f t="shared" si="197"/>
        <v/>
      </c>
      <c r="V2724" s="648"/>
      <c r="W2724" s="746"/>
    </row>
    <row r="2725" spans="2:38" ht="13.5" customHeight="1" x14ac:dyDescent="0.25">
      <c r="B2725" s="401"/>
      <c r="D2725" s="416">
        <f t="shared" si="196"/>
        <v>2716</v>
      </c>
      <c r="E2725" s="534"/>
      <c r="F2725" s="534"/>
      <c r="G2725" s="534"/>
      <c r="H2725" s="479"/>
      <c r="I2725" s="479"/>
      <c r="J2725" s="479"/>
      <c r="K2725" s="474"/>
      <c r="L2725" s="899"/>
      <c r="M2725" s="272"/>
      <c r="N2725" s="826" t="str">
        <f t="shared" si="195"/>
        <v/>
      </c>
      <c r="O2725" s="458"/>
      <c r="P2725" s="534"/>
      <c r="Q2725" s="479"/>
      <c r="R2725" s="584"/>
      <c r="S2725" s="585" t="str">
        <f t="shared" si="194"/>
        <v/>
      </c>
      <c r="T2725" s="586"/>
      <c r="U2725" s="587" t="str">
        <f t="shared" si="197"/>
        <v/>
      </c>
      <c r="V2725" s="648"/>
      <c r="W2725" s="746"/>
    </row>
    <row r="2726" spans="2:38" ht="13.5" customHeight="1" x14ac:dyDescent="0.25">
      <c r="B2726" s="401"/>
      <c r="D2726" s="416">
        <f t="shared" si="196"/>
        <v>2717</v>
      </c>
      <c r="E2726" s="534"/>
      <c r="F2726" s="534"/>
      <c r="G2726" s="534"/>
      <c r="H2726" s="479"/>
      <c r="I2726" s="479"/>
      <c r="J2726" s="479"/>
      <c r="K2726" s="474"/>
      <c r="L2726" s="899"/>
      <c r="M2726" s="272"/>
      <c r="N2726" s="826" t="str">
        <f t="shared" si="195"/>
        <v/>
      </c>
      <c r="O2726" s="458"/>
      <c r="P2726" s="534"/>
      <c r="Q2726" s="479"/>
      <c r="R2726" s="584"/>
      <c r="S2726" s="585" t="str">
        <f t="shared" si="194"/>
        <v/>
      </c>
      <c r="T2726" s="586"/>
      <c r="U2726" s="587" t="str">
        <f t="shared" si="197"/>
        <v/>
      </c>
      <c r="V2726" s="648"/>
      <c r="W2726" s="746"/>
      <c r="AL2726" s="562"/>
    </row>
    <row r="2727" spans="2:38" ht="13.5" customHeight="1" x14ac:dyDescent="0.25">
      <c r="B2727" s="401"/>
      <c r="D2727" s="416">
        <f t="shared" si="196"/>
        <v>2718</v>
      </c>
      <c r="E2727" s="534"/>
      <c r="F2727" s="534"/>
      <c r="G2727" s="534"/>
      <c r="H2727" s="479"/>
      <c r="I2727" s="479"/>
      <c r="J2727" s="479"/>
      <c r="K2727" s="474"/>
      <c r="L2727" s="899"/>
      <c r="M2727" s="272"/>
      <c r="N2727" s="826" t="str">
        <f t="shared" si="195"/>
        <v/>
      </c>
      <c r="O2727" s="458"/>
      <c r="P2727" s="534"/>
      <c r="Q2727" s="479"/>
      <c r="R2727" s="584"/>
      <c r="S2727" s="585" t="str">
        <f t="shared" si="194"/>
        <v/>
      </c>
      <c r="T2727" s="586"/>
      <c r="U2727" s="587" t="str">
        <f t="shared" si="197"/>
        <v/>
      </c>
      <c r="V2727" s="648"/>
      <c r="W2727" s="746"/>
    </row>
    <row r="2728" spans="2:38" ht="13.5" customHeight="1" x14ac:dyDescent="0.25">
      <c r="B2728" s="401"/>
      <c r="D2728" s="416">
        <f t="shared" si="196"/>
        <v>2719</v>
      </c>
      <c r="E2728" s="534"/>
      <c r="F2728" s="534"/>
      <c r="G2728" s="534"/>
      <c r="H2728" s="479"/>
      <c r="I2728" s="479"/>
      <c r="J2728" s="479"/>
      <c r="K2728" s="474"/>
      <c r="L2728" s="899"/>
      <c r="M2728" s="272"/>
      <c r="N2728" s="826" t="str">
        <f t="shared" si="195"/>
        <v/>
      </c>
      <c r="O2728" s="458"/>
      <c r="P2728" s="534"/>
      <c r="Q2728" s="479"/>
      <c r="R2728" s="584"/>
      <c r="S2728" s="585" t="str">
        <f t="shared" si="194"/>
        <v/>
      </c>
      <c r="T2728" s="586"/>
      <c r="U2728" s="587" t="str">
        <f t="shared" si="197"/>
        <v/>
      </c>
      <c r="V2728" s="648"/>
      <c r="W2728" s="746"/>
    </row>
    <row r="2729" spans="2:38" ht="13.5" customHeight="1" x14ac:dyDescent="0.25">
      <c r="B2729" s="401"/>
      <c r="D2729" s="416">
        <f t="shared" si="196"/>
        <v>2720</v>
      </c>
      <c r="E2729" s="534"/>
      <c r="F2729" s="534"/>
      <c r="G2729" s="534"/>
      <c r="H2729" s="479"/>
      <c r="I2729" s="479"/>
      <c r="J2729" s="479"/>
      <c r="K2729" s="474"/>
      <c r="L2729" s="899"/>
      <c r="M2729" s="272"/>
      <c r="N2729" s="826" t="str">
        <f t="shared" si="195"/>
        <v/>
      </c>
      <c r="O2729" s="458"/>
      <c r="P2729" s="534"/>
      <c r="Q2729" s="479"/>
      <c r="R2729" s="584"/>
      <c r="S2729" s="585" t="str">
        <f t="shared" si="194"/>
        <v/>
      </c>
      <c r="T2729" s="586"/>
      <c r="U2729" s="587" t="str">
        <f t="shared" si="197"/>
        <v/>
      </c>
      <c r="V2729" s="648"/>
      <c r="W2729" s="746"/>
    </row>
    <row r="2730" spans="2:38" ht="13.5" customHeight="1" x14ac:dyDescent="0.25">
      <c r="B2730" s="401"/>
      <c r="D2730" s="416">
        <f t="shared" si="196"/>
        <v>2721</v>
      </c>
      <c r="E2730" s="534"/>
      <c r="F2730" s="534"/>
      <c r="G2730" s="534"/>
      <c r="H2730" s="479"/>
      <c r="I2730" s="479"/>
      <c r="J2730" s="479"/>
      <c r="K2730" s="474"/>
      <c r="L2730" s="899"/>
      <c r="M2730" s="272"/>
      <c r="N2730" s="826" t="str">
        <f t="shared" si="195"/>
        <v/>
      </c>
      <c r="O2730" s="458"/>
      <c r="P2730" s="534"/>
      <c r="Q2730" s="479"/>
      <c r="R2730" s="584"/>
      <c r="S2730" s="585" t="str">
        <f t="shared" si="194"/>
        <v/>
      </c>
      <c r="T2730" s="586"/>
      <c r="U2730" s="587" t="str">
        <f t="shared" si="197"/>
        <v/>
      </c>
      <c r="V2730" s="648"/>
      <c r="W2730" s="746"/>
    </row>
    <row r="2731" spans="2:38" ht="13.5" customHeight="1" x14ac:dyDescent="0.25">
      <c r="B2731" s="401"/>
      <c r="D2731" s="416">
        <f t="shared" si="196"/>
        <v>2722</v>
      </c>
      <c r="E2731" s="534"/>
      <c r="F2731" s="534"/>
      <c r="G2731" s="534"/>
      <c r="H2731" s="479"/>
      <c r="I2731" s="479"/>
      <c r="J2731" s="479"/>
      <c r="K2731" s="474"/>
      <c r="L2731" s="899"/>
      <c r="M2731" s="272"/>
      <c r="N2731" s="826" t="str">
        <f t="shared" si="195"/>
        <v/>
      </c>
      <c r="O2731" s="458"/>
      <c r="P2731" s="534"/>
      <c r="Q2731" s="479"/>
      <c r="R2731" s="584"/>
      <c r="S2731" s="585" t="str">
        <f t="shared" si="194"/>
        <v/>
      </c>
      <c r="T2731" s="586"/>
      <c r="U2731" s="587" t="str">
        <f t="shared" si="197"/>
        <v/>
      </c>
      <c r="V2731" s="648"/>
      <c r="W2731" s="746"/>
    </row>
    <row r="2732" spans="2:38" ht="13.5" customHeight="1" x14ac:dyDescent="0.25">
      <c r="B2732" s="401"/>
      <c r="D2732" s="416">
        <f t="shared" si="196"/>
        <v>2723</v>
      </c>
      <c r="E2732" s="534"/>
      <c r="F2732" s="534"/>
      <c r="G2732" s="534"/>
      <c r="H2732" s="479"/>
      <c r="I2732" s="479"/>
      <c r="J2732" s="479"/>
      <c r="K2732" s="474"/>
      <c r="L2732" s="899"/>
      <c r="M2732" s="272"/>
      <c r="N2732" s="826" t="str">
        <f t="shared" si="195"/>
        <v/>
      </c>
      <c r="O2732" s="458"/>
      <c r="P2732" s="534"/>
      <c r="Q2732" s="479"/>
      <c r="R2732" s="584"/>
      <c r="S2732" s="585" t="str">
        <f t="shared" si="194"/>
        <v/>
      </c>
      <c r="T2732" s="586"/>
      <c r="U2732" s="587" t="str">
        <f t="shared" si="197"/>
        <v/>
      </c>
      <c r="V2732" s="648"/>
      <c r="W2732" s="746"/>
    </row>
    <row r="2733" spans="2:38" ht="13.5" customHeight="1" x14ac:dyDescent="0.25">
      <c r="B2733" s="401"/>
      <c r="D2733" s="416">
        <f t="shared" si="196"/>
        <v>2724</v>
      </c>
      <c r="E2733" s="534"/>
      <c r="F2733" s="534"/>
      <c r="G2733" s="534"/>
      <c r="H2733" s="479"/>
      <c r="I2733" s="479"/>
      <c r="J2733" s="479"/>
      <c r="K2733" s="474"/>
      <c r="L2733" s="899"/>
      <c r="M2733" s="272"/>
      <c r="N2733" s="826" t="str">
        <f t="shared" si="195"/>
        <v/>
      </c>
      <c r="O2733" s="458"/>
      <c r="P2733" s="534"/>
      <c r="Q2733" s="479"/>
      <c r="R2733" s="584"/>
      <c r="S2733" s="585" t="str">
        <f t="shared" ref="S2733:S2796" si="198">IF(OR(M2733="",K2733=""),"",J2733*K2733/1000000*Q2733*R2733)</f>
        <v/>
      </c>
      <c r="T2733" s="586"/>
      <c r="U2733" s="587" t="str">
        <f t="shared" si="197"/>
        <v/>
      </c>
      <c r="V2733" s="648"/>
      <c r="W2733" s="746"/>
    </row>
    <row r="2734" spans="2:38" ht="13.5" customHeight="1" x14ac:dyDescent="0.25">
      <c r="B2734" s="401"/>
      <c r="D2734" s="416">
        <f t="shared" si="196"/>
        <v>2725</v>
      </c>
      <c r="E2734" s="534"/>
      <c r="F2734" s="534"/>
      <c r="G2734" s="534"/>
      <c r="H2734" s="479"/>
      <c r="I2734" s="479"/>
      <c r="J2734" s="479"/>
      <c r="K2734" s="474"/>
      <c r="L2734" s="899"/>
      <c r="M2734" s="272"/>
      <c r="N2734" s="826" t="str">
        <f t="shared" si="195"/>
        <v/>
      </c>
      <c r="O2734" s="458"/>
      <c r="P2734" s="534"/>
      <c r="Q2734" s="479"/>
      <c r="R2734" s="584"/>
      <c r="S2734" s="585" t="str">
        <f t="shared" si="198"/>
        <v/>
      </c>
      <c r="T2734" s="586"/>
      <c r="U2734" s="587" t="str">
        <f t="shared" si="197"/>
        <v/>
      </c>
      <c r="V2734" s="648"/>
      <c r="W2734" s="746"/>
    </row>
    <row r="2735" spans="2:38" ht="13.5" customHeight="1" x14ac:dyDescent="0.25">
      <c r="B2735" s="401"/>
      <c r="D2735" s="416">
        <f t="shared" si="196"/>
        <v>2726</v>
      </c>
      <c r="E2735" s="534"/>
      <c r="F2735" s="534"/>
      <c r="G2735" s="534"/>
      <c r="H2735" s="479"/>
      <c r="I2735" s="479"/>
      <c r="J2735" s="479"/>
      <c r="K2735" s="474"/>
      <c r="L2735" s="899"/>
      <c r="M2735" s="272"/>
      <c r="N2735" s="826" t="str">
        <f t="shared" si="195"/>
        <v/>
      </c>
      <c r="O2735" s="458"/>
      <c r="P2735" s="534"/>
      <c r="Q2735" s="479"/>
      <c r="R2735" s="584"/>
      <c r="S2735" s="585" t="str">
        <f t="shared" si="198"/>
        <v/>
      </c>
      <c r="T2735" s="586"/>
      <c r="U2735" s="587" t="str">
        <f t="shared" si="197"/>
        <v/>
      </c>
      <c r="V2735" s="648"/>
      <c r="W2735" s="746"/>
    </row>
    <row r="2736" spans="2:38" ht="13.5" customHeight="1" x14ac:dyDescent="0.25">
      <c r="B2736" s="401"/>
      <c r="D2736" s="416">
        <f t="shared" si="196"/>
        <v>2727</v>
      </c>
      <c r="E2736" s="534"/>
      <c r="F2736" s="534"/>
      <c r="G2736" s="534"/>
      <c r="H2736" s="479"/>
      <c r="I2736" s="479"/>
      <c r="J2736" s="479"/>
      <c r="K2736" s="474"/>
      <c r="L2736" s="899"/>
      <c r="M2736" s="272"/>
      <c r="N2736" s="826" t="str">
        <f t="shared" si="195"/>
        <v/>
      </c>
      <c r="O2736" s="458"/>
      <c r="P2736" s="903"/>
      <c r="Q2736" s="479"/>
      <c r="R2736" s="584"/>
      <c r="S2736" s="585" t="str">
        <f t="shared" si="198"/>
        <v/>
      </c>
      <c r="T2736" s="586"/>
      <c r="U2736" s="587" t="str">
        <f t="shared" si="197"/>
        <v/>
      </c>
      <c r="V2736" s="648"/>
      <c r="W2736" s="746"/>
    </row>
    <row r="2737" spans="2:23" ht="13.5" customHeight="1" x14ac:dyDescent="0.25">
      <c r="B2737" s="401"/>
      <c r="D2737" s="416">
        <f t="shared" si="196"/>
        <v>2728</v>
      </c>
      <c r="E2737" s="534"/>
      <c r="F2737" s="534"/>
      <c r="G2737" s="534"/>
      <c r="H2737" s="479"/>
      <c r="I2737" s="479"/>
      <c r="J2737" s="479"/>
      <c r="K2737" s="474"/>
      <c r="L2737" s="899"/>
      <c r="M2737" s="272"/>
      <c r="N2737" s="826" t="str">
        <f t="shared" si="195"/>
        <v/>
      </c>
      <c r="O2737" s="458"/>
      <c r="P2737" s="534"/>
      <c r="Q2737" s="479"/>
      <c r="R2737" s="584"/>
      <c r="S2737" s="585" t="str">
        <f t="shared" si="198"/>
        <v/>
      </c>
      <c r="T2737" s="586"/>
      <c r="U2737" s="587" t="str">
        <f t="shared" si="197"/>
        <v/>
      </c>
      <c r="V2737" s="648"/>
      <c r="W2737" s="746"/>
    </row>
    <row r="2738" spans="2:23" ht="13.5" customHeight="1" x14ac:dyDescent="0.25">
      <c r="B2738" s="401"/>
      <c r="D2738" s="416">
        <f t="shared" si="196"/>
        <v>2729</v>
      </c>
      <c r="E2738" s="534"/>
      <c r="F2738" s="534"/>
      <c r="G2738" s="534"/>
      <c r="H2738" s="479"/>
      <c r="I2738" s="479"/>
      <c r="J2738" s="479"/>
      <c r="K2738" s="474"/>
      <c r="L2738" s="899"/>
      <c r="M2738" s="272"/>
      <c r="N2738" s="826" t="str">
        <f t="shared" si="195"/>
        <v/>
      </c>
      <c r="O2738" s="458"/>
      <c r="P2738" s="534"/>
      <c r="Q2738" s="479"/>
      <c r="R2738" s="584"/>
      <c r="S2738" s="585" t="str">
        <f t="shared" si="198"/>
        <v/>
      </c>
      <c r="T2738" s="586"/>
      <c r="U2738" s="587" t="str">
        <f t="shared" si="197"/>
        <v/>
      </c>
      <c r="V2738" s="648"/>
      <c r="W2738" s="746"/>
    </row>
    <row r="2739" spans="2:23" ht="13.5" customHeight="1" x14ac:dyDescent="0.25">
      <c r="B2739" s="401"/>
      <c r="D2739" s="416">
        <f t="shared" si="196"/>
        <v>2730</v>
      </c>
      <c r="E2739" s="534"/>
      <c r="F2739" s="534"/>
      <c r="G2739" s="534"/>
      <c r="H2739" s="479"/>
      <c r="I2739" s="479"/>
      <c r="J2739" s="479"/>
      <c r="K2739" s="474"/>
      <c r="L2739" s="899"/>
      <c r="M2739" s="272"/>
      <c r="N2739" s="826" t="str">
        <f t="shared" si="195"/>
        <v/>
      </c>
      <c r="O2739" s="458"/>
      <c r="P2739" s="534"/>
      <c r="Q2739" s="479"/>
      <c r="R2739" s="584"/>
      <c r="S2739" s="585" t="str">
        <f t="shared" si="198"/>
        <v/>
      </c>
      <c r="T2739" s="586"/>
      <c r="U2739" s="587" t="str">
        <f t="shared" si="197"/>
        <v/>
      </c>
      <c r="V2739" s="648"/>
      <c r="W2739" s="746"/>
    </row>
    <row r="2740" spans="2:23" ht="13.5" customHeight="1" x14ac:dyDescent="0.25">
      <c r="B2740" s="401"/>
      <c r="D2740" s="416">
        <f t="shared" si="196"/>
        <v>2731</v>
      </c>
      <c r="E2740" s="534"/>
      <c r="F2740" s="534"/>
      <c r="G2740" s="534"/>
      <c r="H2740" s="479"/>
      <c r="I2740" s="479"/>
      <c r="J2740" s="479"/>
      <c r="K2740" s="474"/>
      <c r="L2740" s="899"/>
      <c r="M2740" s="272"/>
      <c r="N2740" s="826" t="str">
        <f t="shared" si="195"/>
        <v/>
      </c>
      <c r="O2740" s="458"/>
      <c r="P2740" s="534"/>
      <c r="Q2740" s="479"/>
      <c r="R2740" s="584"/>
      <c r="S2740" s="585" t="str">
        <f t="shared" si="198"/>
        <v/>
      </c>
      <c r="T2740" s="586"/>
      <c r="U2740" s="587" t="str">
        <f t="shared" si="197"/>
        <v/>
      </c>
      <c r="V2740" s="648"/>
      <c r="W2740" s="746"/>
    </row>
    <row r="2741" spans="2:23" ht="13.5" customHeight="1" x14ac:dyDescent="0.25">
      <c r="B2741" s="401"/>
      <c r="D2741" s="416">
        <f t="shared" si="196"/>
        <v>2732</v>
      </c>
      <c r="E2741" s="534"/>
      <c r="F2741" s="534"/>
      <c r="G2741" s="534"/>
      <c r="H2741" s="479"/>
      <c r="I2741" s="479"/>
      <c r="J2741" s="479"/>
      <c r="K2741" s="474"/>
      <c r="L2741" s="899"/>
      <c r="M2741" s="272"/>
      <c r="N2741" s="826" t="str">
        <f t="shared" si="195"/>
        <v/>
      </c>
      <c r="O2741" s="458"/>
      <c r="P2741" s="534"/>
      <c r="Q2741" s="479"/>
      <c r="R2741" s="584"/>
      <c r="S2741" s="585" t="str">
        <f t="shared" si="198"/>
        <v/>
      </c>
      <c r="T2741" s="586"/>
      <c r="U2741" s="587" t="str">
        <f t="shared" si="197"/>
        <v/>
      </c>
      <c r="V2741" s="648"/>
      <c r="W2741" s="746"/>
    </row>
    <row r="2742" spans="2:23" ht="13.5" customHeight="1" x14ac:dyDescent="0.25">
      <c r="B2742" s="401"/>
      <c r="D2742" s="416">
        <f t="shared" si="196"/>
        <v>2733</v>
      </c>
      <c r="E2742" s="534"/>
      <c r="F2742" s="534"/>
      <c r="G2742" s="534"/>
      <c r="H2742" s="479"/>
      <c r="I2742" s="479"/>
      <c r="J2742" s="479"/>
      <c r="K2742" s="474"/>
      <c r="L2742" s="899"/>
      <c r="M2742" s="272"/>
      <c r="N2742" s="826" t="str">
        <f t="shared" si="195"/>
        <v/>
      </c>
      <c r="O2742" s="458"/>
      <c r="P2742" s="534"/>
      <c r="Q2742" s="479"/>
      <c r="R2742" s="584"/>
      <c r="S2742" s="585" t="str">
        <f t="shared" si="198"/>
        <v/>
      </c>
      <c r="T2742" s="586"/>
      <c r="U2742" s="587" t="str">
        <f t="shared" si="197"/>
        <v/>
      </c>
      <c r="V2742" s="648"/>
      <c r="W2742" s="746"/>
    </row>
    <row r="2743" spans="2:23" ht="13.5" customHeight="1" x14ac:dyDescent="0.25">
      <c r="B2743" s="401"/>
      <c r="D2743" s="416">
        <f t="shared" si="196"/>
        <v>2734</v>
      </c>
      <c r="E2743" s="534"/>
      <c r="F2743" s="534"/>
      <c r="G2743" s="534"/>
      <c r="H2743" s="479"/>
      <c r="I2743" s="479"/>
      <c r="J2743" s="479"/>
      <c r="K2743" s="474"/>
      <c r="L2743" s="899"/>
      <c r="M2743" s="272"/>
      <c r="N2743" s="826" t="str">
        <f t="shared" si="195"/>
        <v/>
      </c>
      <c r="O2743" s="458"/>
      <c r="P2743" s="534"/>
      <c r="Q2743" s="479"/>
      <c r="R2743" s="584"/>
      <c r="S2743" s="585" t="str">
        <f t="shared" si="198"/>
        <v/>
      </c>
      <c r="T2743" s="586"/>
      <c r="U2743" s="587" t="str">
        <f t="shared" si="197"/>
        <v/>
      </c>
      <c r="V2743" s="648"/>
      <c r="W2743" s="746"/>
    </row>
    <row r="2744" spans="2:23" ht="13.5" customHeight="1" x14ac:dyDescent="0.25">
      <c r="B2744" s="401"/>
      <c r="D2744" s="416">
        <f t="shared" si="196"/>
        <v>2735</v>
      </c>
      <c r="E2744" s="534"/>
      <c r="F2744" s="534"/>
      <c r="G2744" s="534"/>
      <c r="H2744" s="479"/>
      <c r="I2744" s="479"/>
      <c r="J2744" s="479"/>
      <c r="K2744" s="474"/>
      <c r="L2744" s="899"/>
      <c r="M2744" s="272"/>
      <c r="N2744" s="826" t="str">
        <f t="shared" si="195"/>
        <v/>
      </c>
      <c r="O2744" s="458"/>
      <c r="P2744" s="534"/>
      <c r="Q2744" s="479"/>
      <c r="R2744" s="584"/>
      <c r="S2744" s="585" t="str">
        <f t="shared" si="198"/>
        <v/>
      </c>
      <c r="T2744" s="586"/>
      <c r="U2744" s="587" t="str">
        <f t="shared" si="197"/>
        <v/>
      </c>
      <c r="V2744" s="648"/>
      <c r="W2744" s="746"/>
    </row>
    <row r="2745" spans="2:23" ht="13.5" customHeight="1" x14ac:dyDescent="0.25">
      <c r="B2745" s="401"/>
      <c r="D2745" s="416">
        <f t="shared" si="196"/>
        <v>2736</v>
      </c>
      <c r="E2745" s="534"/>
      <c r="F2745" s="534"/>
      <c r="G2745" s="534"/>
      <c r="H2745" s="479"/>
      <c r="I2745" s="479"/>
      <c r="J2745" s="479"/>
      <c r="K2745" s="474"/>
      <c r="L2745" s="899"/>
      <c r="M2745" s="272"/>
      <c r="N2745" s="826" t="str">
        <f t="shared" si="195"/>
        <v/>
      </c>
      <c r="O2745" s="458"/>
      <c r="P2745" s="534"/>
      <c r="Q2745" s="479"/>
      <c r="R2745" s="584"/>
      <c r="S2745" s="585" t="str">
        <f t="shared" si="198"/>
        <v/>
      </c>
      <c r="T2745" s="586"/>
      <c r="U2745" s="587" t="str">
        <f t="shared" si="197"/>
        <v/>
      </c>
      <c r="V2745" s="648"/>
      <c r="W2745" s="746"/>
    </row>
    <row r="2746" spans="2:23" ht="13.5" customHeight="1" x14ac:dyDescent="0.25">
      <c r="B2746" s="401"/>
      <c r="D2746" s="416">
        <f t="shared" si="196"/>
        <v>2737</v>
      </c>
      <c r="E2746" s="534"/>
      <c r="F2746" s="534"/>
      <c r="G2746" s="534"/>
      <c r="H2746" s="479"/>
      <c r="I2746" s="479"/>
      <c r="J2746" s="479"/>
      <c r="K2746" s="474"/>
      <c r="L2746" s="899"/>
      <c r="M2746" s="272"/>
      <c r="N2746" s="826" t="str">
        <f t="shared" si="195"/>
        <v/>
      </c>
      <c r="O2746" s="458"/>
      <c r="P2746" s="534"/>
      <c r="Q2746" s="479"/>
      <c r="R2746" s="584"/>
      <c r="S2746" s="585" t="str">
        <f t="shared" si="198"/>
        <v/>
      </c>
      <c r="T2746" s="586"/>
      <c r="U2746" s="587" t="str">
        <f t="shared" si="197"/>
        <v/>
      </c>
      <c r="V2746" s="648"/>
      <c r="W2746" s="746"/>
    </row>
    <row r="2747" spans="2:23" ht="13.5" customHeight="1" x14ac:dyDescent="0.25">
      <c r="B2747" s="401"/>
      <c r="D2747" s="416">
        <f t="shared" si="196"/>
        <v>2738</v>
      </c>
      <c r="E2747" s="534"/>
      <c r="F2747" s="534"/>
      <c r="G2747" s="534"/>
      <c r="H2747" s="479"/>
      <c r="I2747" s="479"/>
      <c r="J2747" s="479"/>
      <c r="K2747" s="474"/>
      <c r="L2747" s="899"/>
      <c r="M2747" s="272"/>
      <c r="N2747" s="826" t="str">
        <f t="shared" si="195"/>
        <v/>
      </c>
      <c r="O2747" s="458"/>
      <c r="P2747" s="534"/>
      <c r="Q2747" s="479"/>
      <c r="R2747" s="584"/>
      <c r="S2747" s="585" t="str">
        <f t="shared" si="198"/>
        <v/>
      </c>
      <c r="T2747" s="586"/>
      <c r="U2747" s="587" t="str">
        <f t="shared" si="197"/>
        <v/>
      </c>
      <c r="V2747" s="648"/>
      <c r="W2747" s="746"/>
    </row>
    <row r="2748" spans="2:23" ht="13.5" customHeight="1" x14ac:dyDescent="0.25">
      <c r="B2748" s="401"/>
      <c r="D2748" s="416">
        <f t="shared" si="196"/>
        <v>2739</v>
      </c>
      <c r="E2748" s="534"/>
      <c r="F2748" s="534"/>
      <c r="G2748" s="534"/>
      <c r="H2748" s="479"/>
      <c r="I2748" s="479"/>
      <c r="J2748" s="479"/>
      <c r="K2748" s="474"/>
      <c r="L2748" s="899"/>
      <c r="M2748" s="272"/>
      <c r="N2748" s="826" t="str">
        <f t="shared" si="195"/>
        <v/>
      </c>
      <c r="O2748" s="458"/>
      <c r="P2748" s="534"/>
      <c r="Q2748" s="479"/>
      <c r="R2748" s="584"/>
      <c r="S2748" s="585" t="str">
        <f t="shared" si="198"/>
        <v/>
      </c>
      <c r="T2748" s="586"/>
      <c r="U2748" s="587" t="str">
        <f t="shared" si="197"/>
        <v/>
      </c>
      <c r="V2748" s="648"/>
      <c r="W2748" s="746"/>
    </row>
    <row r="2749" spans="2:23" ht="13.5" customHeight="1" x14ac:dyDescent="0.25">
      <c r="B2749" s="401"/>
      <c r="D2749" s="416">
        <f t="shared" si="196"/>
        <v>2740</v>
      </c>
      <c r="E2749" s="534"/>
      <c r="F2749" s="534"/>
      <c r="G2749" s="534"/>
      <c r="H2749" s="479"/>
      <c r="I2749" s="479"/>
      <c r="J2749" s="479"/>
      <c r="K2749" s="474"/>
      <c r="L2749" s="899"/>
      <c r="M2749" s="272"/>
      <c r="N2749" s="826" t="str">
        <f t="shared" si="195"/>
        <v/>
      </c>
      <c r="O2749" s="458"/>
      <c r="P2749" s="534"/>
      <c r="Q2749" s="479"/>
      <c r="R2749" s="584"/>
      <c r="S2749" s="585" t="str">
        <f t="shared" si="198"/>
        <v/>
      </c>
      <c r="T2749" s="586"/>
      <c r="U2749" s="587" t="str">
        <f t="shared" si="197"/>
        <v/>
      </c>
      <c r="V2749" s="648"/>
      <c r="W2749" s="746"/>
    </row>
    <row r="2750" spans="2:23" ht="13.5" customHeight="1" x14ac:dyDescent="0.25">
      <c r="B2750" s="401"/>
      <c r="D2750" s="416">
        <f t="shared" si="196"/>
        <v>2741</v>
      </c>
      <c r="E2750" s="534"/>
      <c r="F2750" s="534"/>
      <c r="G2750" s="534"/>
      <c r="H2750" s="479"/>
      <c r="I2750" s="479"/>
      <c r="J2750" s="479"/>
      <c r="K2750" s="474"/>
      <c r="L2750" s="899"/>
      <c r="M2750" s="272"/>
      <c r="N2750" s="826" t="str">
        <f t="shared" si="195"/>
        <v/>
      </c>
      <c r="O2750" s="458"/>
      <c r="P2750" s="534"/>
      <c r="Q2750" s="479"/>
      <c r="R2750" s="584"/>
      <c r="S2750" s="585" t="str">
        <f t="shared" si="198"/>
        <v/>
      </c>
      <c r="T2750" s="586"/>
      <c r="U2750" s="587" t="str">
        <f t="shared" si="197"/>
        <v/>
      </c>
      <c r="V2750" s="648"/>
      <c r="W2750" s="746"/>
    </row>
    <row r="2751" spans="2:23" ht="13.5" customHeight="1" x14ac:dyDescent="0.25">
      <c r="B2751" s="401"/>
      <c r="D2751" s="416">
        <f t="shared" si="196"/>
        <v>2742</v>
      </c>
      <c r="E2751" s="534"/>
      <c r="F2751" s="534"/>
      <c r="G2751" s="534"/>
      <c r="H2751" s="479"/>
      <c r="I2751" s="479"/>
      <c r="J2751" s="479"/>
      <c r="K2751" s="474"/>
      <c r="L2751" s="899"/>
      <c r="M2751" s="272"/>
      <c r="N2751" s="826" t="str">
        <f t="shared" si="195"/>
        <v/>
      </c>
      <c r="O2751" s="458"/>
      <c r="P2751" s="534"/>
      <c r="Q2751" s="479"/>
      <c r="R2751" s="584"/>
      <c r="S2751" s="585" t="str">
        <f t="shared" si="198"/>
        <v/>
      </c>
      <c r="T2751" s="586"/>
      <c r="U2751" s="587" t="str">
        <f t="shared" si="197"/>
        <v/>
      </c>
      <c r="V2751" s="648"/>
      <c r="W2751" s="746"/>
    </row>
    <row r="2752" spans="2:23" ht="13.5" customHeight="1" x14ac:dyDescent="0.25">
      <c r="B2752" s="401"/>
      <c r="D2752" s="416">
        <f t="shared" si="196"/>
        <v>2743</v>
      </c>
      <c r="E2752" s="534"/>
      <c r="F2752" s="534"/>
      <c r="G2752" s="534"/>
      <c r="H2752" s="479"/>
      <c r="I2752" s="479"/>
      <c r="J2752" s="479"/>
      <c r="K2752" s="474"/>
      <c r="L2752" s="899"/>
      <c r="M2752" s="272"/>
      <c r="N2752" s="826" t="str">
        <f t="shared" si="195"/>
        <v/>
      </c>
      <c r="O2752" s="458"/>
      <c r="P2752" s="534"/>
      <c r="Q2752" s="479"/>
      <c r="R2752" s="584"/>
      <c r="S2752" s="585" t="str">
        <f t="shared" si="198"/>
        <v/>
      </c>
      <c r="T2752" s="586"/>
      <c r="U2752" s="587" t="str">
        <f t="shared" si="197"/>
        <v/>
      </c>
      <c r="V2752" s="648"/>
      <c r="W2752" s="746"/>
    </row>
    <row r="2753" spans="2:38" ht="13.5" customHeight="1" x14ac:dyDescent="0.25">
      <c r="B2753" s="401"/>
      <c r="D2753" s="416">
        <f t="shared" si="196"/>
        <v>2744</v>
      </c>
      <c r="E2753" s="534"/>
      <c r="F2753" s="534"/>
      <c r="G2753" s="534"/>
      <c r="H2753" s="479"/>
      <c r="I2753" s="479"/>
      <c r="J2753" s="479"/>
      <c r="K2753" s="474"/>
      <c r="L2753" s="899"/>
      <c r="M2753" s="272"/>
      <c r="N2753" s="826" t="str">
        <f t="shared" si="195"/>
        <v/>
      </c>
      <c r="O2753" s="458"/>
      <c r="P2753" s="534"/>
      <c r="Q2753" s="479"/>
      <c r="R2753" s="584"/>
      <c r="S2753" s="585" t="str">
        <f t="shared" si="198"/>
        <v/>
      </c>
      <c r="T2753" s="586"/>
      <c r="U2753" s="587" t="str">
        <f t="shared" si="197"/>
        <v/>
      </c>
      <c r="V2753" s="648"/>
      <c r="W2753" s="746"/>
    </row>
    <row r="2754" spans="2:38" ht="13.5" customHeight="1" x14ac:dyDescent="0.25">
      <c r="B2754" s="401"/>
      <c r="D2754" s="416">
        <f t="shared" si="196"/>
        <v>2745</v>
      </c>
      <c r="E2754" s="534"/>
      <c r="F2754" s="534"/>
      <c r="G2754" s="534"/>
      <c r="H2754" s="479"/>
      <c r="I2754" s="479"/>
      <c r="J2754" s="479"/>
      <c r="K2754" s="474"/>
      <c r="L2754" s="899"/>
      <c r="M2754" s="272"/>
      <c r="N2754" s="826" t="str">
        <f t="shared" si="195"/>
        <v/>
      </c>
      <c r="O2754" s="458"/>
      <c r="P2754" s="534"/>
      <c r="Q2754" s="479"/>
      <c r="R2754" s="584"/>
      <c r="S2754" s="585" t="str">
        <f t="shared" si="198"/>
        <v/>
      </c>
      <c r="T2754" s="586"/>
      <c r="U2754" s="587" t="str">
        <f t="shared" si="197"/>
        <v/>
      </c>
      <c r="V2754" s="648"/>
      <c r="W2754" s="746"/>
    </row>
    <row r="2755" spans="2:38" ht="13.5" customHeight="1" x14ac:dyDescent="0.25">
      <c r="B2755" s="401"/>
      <c r="D2755" s="416">
        <f t="shared" si="196"/>
        <v>2746</v>
      </c>
      <c r="E2755" s="534"/>
      <c r="F2755" s="534"/>
      <c r="G2755" s="534"/>
      <c r="H2755" s="479"/>
      <c r="I2755" s="479"/>
      <c r="J2755" s="479"/>
      <c r="K2755" s="474"/>
      <c r="L2755" s="899"/>
      <c r="M2755" s="272"/>
      <c r="N2755" s="826" t="str">
        <f t="shared" si="195"/>
        <v/>
      </c>
      <c r="O2755" s="458"/>
      <c r="P2755" s="534"/>
      <c r="Q2755" s="479"/>
      <c r="R2755" s="584"/>
      <c r="S2755" s="585" t="str">
        <f t="shared" si="198"/>
        <v/>
      </c>
      <c r="T2755" s="586"/>
      <c r="U2755" s="587" t="str">
        <f t="shared" si="197"/>
        <v/>
      </c>
      <c r="V2755" s="648"/>
      <c r="W2755" s="746"/>
    </row>
    <row r="2756" spans="2:38" ht="13.5" customHeight="1" x14ac:dyDescent="0.25">
      <c r="B2756" s="401"/>
      <c r="D2756" s="416">
        <f t="shared" si="196"/>
        <v>2747</v>
      </c>
      <c r="E2756" s="534"/>
      <c r="F2756" s="534"/>
      <c r="G2756" s="534"/>
      <c r="H2756" s="479"/>
      <c r="I2756" s="479"/>
      <c r="J2756" s="479"/>
      <c r="K2756" s="474"/>
      <c r="L2756" s="899"/>
      <c r="M2756" s="272"/>
      <c r="N2756" s="826" t="str">
        <f t="shared" si="195"/>
        <v/>
      </c>
      <c r="O2756" s="458"/>
      <c r="P2756" s="534"/>
      <c r="Q2756" s="479"/>
      <c r="R2756" s="584"/>
      <c r="S2756" s="585" t="str">
        <f t="shared" si="198"/>
        <v/>
      </c>
      <c r="T2756" s="586"/>
      <c r="U2756" s="587" t="str">
        <f t="shared" si="197"/>
        <v/>
      </c>
      <c r="V2756" s="648"/>
      <c r="W2756" s="746"/>
      <c r="AL2756" s="562"/>
    </row>
    <row r="2757" spans="2:38" ht="13.5" customHeight="1" x14ac:dyDescent="0.25">
      <c r="B2757" s="401"/>
      <c r="D2757" s="416">
        <f t="shared" si="196"/>
        <v>2748</v>
      </c>
      <c r="E2757" s="534"/>
      <c r="F2757" s="534"/>
      <c r="G2757" s="534"/>
      <c r="H2757" s="479"/>
      <c r="I2757" s="479"/>
      <c r="J2757" s="479"/>
      <c r="K2757" s="474"/>
      <c r="L2757" s="899"/>
      <c r="M2757" s="272"/>
      <c r="N2757" s="826" t="str">
        <f t="shared" si="195"/>
        <v/>
      </c>
      <c r="O2757" s="458"/>
      <c r="P2757" s="534"/>
      <c r="Q2757" s="479"/>
      <c r="R2757" s="584"/>
      <c r="S2757" s="585" t="str">
        <f t="shared" si="198"/>
        <v/>
      </c>
      <c r="T2757" s="586"/>
      <c r="U2757" s="587" t="str">
        <f t="shared" si="197"/>
        <v/>
      </c>
      <c r="V2757" s="648"/>
      <c r="W2757" s="746"/>
    </row>
    <row r="2758" spans="2:38" ht="13.5" customHeight="1" x14ac:dyDescent="0.25">
      <c r="B2758" s="401"/>
      <c r="D2758" s="416">
        <f t="shared" si="196"/>
        <v>2749</v>
      </c>
      <c r="E2758" s="534"/>
      <c r="F2758" s="534"/>
      <c r="G2758" s="534"/>
      <c r="H2758" s="479"/>
      <c r="I2758" s="479"/>
      <c r="J2758" s="479"/>
      <c r="K2758" s="474"/>
      <c r="L2758" s="899"/>
      <c r="M2758" s="272"/>
      <c r="N2758" s="826" t="str">
        <f t="shared" si="195"/>
        <v/>
      </c>
      <c r="O2758" s="458"/>
      <c r="P2758" s="534"/>
      <c r="Q2758" s="479"/>
      <c r="R2758" s="584"/>
      <c r="S2758" s="585" t="str">
        <f t="shared" si="198"/>
        <v/>
      </c>
      <c r="T2758" s="586"/>
      <c r="U2758" s="587" t="str">
        <f t="shared" si="197"/>
        <v/>
      </c>
      <c r="V2758" s="648"/>
      <c r="W2758" s="746"/>
    </row>
    <row r="2759" spans="2:38" ht="13.5" customHeight="1" x14ac:dyDescent="0.25">
      <c r="B2759" s="401"/>
      <c r="D2759" s="416">
        <f t="shared" si="196"/>
        <v>2750</v>
      </c>
      <c r="E2759" s="534"/>
      <c r="F2759" s="534"/>
      <c r="G2759" s="534"/>
      <c r="H2759" s="479"/>
      <c r="I2759" s="479"/>
      <c r="J2759" s="479"/>
      <c r="K2759" s="474"/>
      <c r="L2759" s="899"/>
      <c r="M2759" s="272"/>
      <c r="N2759" s="826" t="str">
        <f t="shared" si="195"/>
        <v/>
      </c>
      <c r="O2759" s="458"/>
      <c r="P2759" s="534"/>
      <c r="Q2759" s="479"/>
      <c r="R2759" s="584"/>
      <c r="S2759" s="585" t="str">
        <f t="shared" si="198"/>
        <v/>
      </c>
      <c r="T2759" s="586"/>
      <c r="U2759" s="587" t="str">
        <f t="shared" si="197"/>
        <v/>
      </c>
      <c r="V2759" s="648"/>
      <c r="W2759" s="746"/>
    </row>
    <row r="2760" spans="2:38" ht="13.5" customHeight="1" x14ac:dyDescent="0.25">
      <c r="B2760" s="401"/>
      <c r="D2760" s="416">
        <f t="shared" si="196"/>
        <v>2751</v>
      </c>
      <c r="E2760" s="534"/>
      <c r="F2760" s="534"/>
      <c r="G2760" s="534"/>
      <c r="H2760" s="479"/>
      <c r="I2760" s="479"/>
      <c r="J2760" s="479"/>
      <c r="K2760" s="474"/>
      <c r="L2760" s="899"/>
      <c r="M2760" s="272"/>
      <c r="N2760" s="826" t="str">
        <f t="shared" si="195"/>
        <v/>
      </c>
      <c r="O2760" s="458"/>
      <c r="P2760" s="534"/>
      <c r="Q2760" s="479"/>
      <c r="R2760" s="584"/>
      <c r="S2760" s="585" t="str">
        <f t="shared" si="198"/>
        <v/>
      </c>
      <c r="T2760" s="586"/>
      <c r="U2760" s="587" t="str">
        <f t="shared" si="197"/>
        <v/>
      </c>
      <c r="V2760" s="648"/>
      <c r="W2760" s="746"/>
    </row>
    <row r="2761" spans="2:38" ht="13.5" customHeight="1" x14ac:dyDescent="0.25">
      <c r="B2761" s="401"/>
      <c r="D2761" s="416">
        <f t="shared" si="196"/>
        <v>2752</v>
      </c>
      <c r="E2761" s="534"/>
      <c r="F2761" s="534"/>
      <c r="G2761" s="534"/>
      <c r="H2761" s="479"/>
      <c r="I2761" s="479"/>
      <c r="J2761" s="479"/>
      <c r="K2761" s="474"/>
      <c r="L2761" s="899"/>
      <c r="M2761" s="272"/>
      <c r="N2761" s="826" t="str">
        <f t="shared" si="195"/>
        <v/>
      </c>
      <c r="O2761" s="458"/>
      <c r="P2761" s="534"/>
      <c r="Q2761" s="479"/>
      <c r="R2761" s="584"/>
      <c r="S2761" s="585" t="str">
        <f t="shared" si="198"/>
        <v/>
      </c>
      <c r="T2761" s="586"/>
      <c r="U2761" s="587" t="str">
        <f t="shared" si="197"/>
        <v/>
      </c>
      <c r="V2761" s="648"/>
      <c r="W2761" s="746"/>
    </row>
    <row r="2762" spans="2:38" ht="13.5" customHeight="1" x14ac:dyDescent="0.25">
      <c r="B2762" s="401"/>
      <c r="D2762" s="416">
        <f t="shared" si="196"/>
        <v>2753</v>
      </c>
      <c r="E2762" s="534"/>
      <c r="F2762" s="534"/>
      <c r="G2762" s="534"/>
      <c r="H2762" s="479"/>
      <c r="I2762" s="479"/>
      <c r="J2762" s="479"/>
      <c r="K2762" s="474"/>
      <c r="L2762" s="899"/>
      <c r="M2762" s="272"/>
      <c r="N2762" s="826" t="str">
        <f t="shared" si="195"/>
        <v/>
      </c>
      <c r="O2762" s="458"/>
      <c r="P2762" s="534"/>
      <c r="Q2762" s="479"/>
      <c r="R2762" s="584"/>
      <c r="S2762" s="585" t="str">
        <f t="shared" si="198"/>
        <v/>
      </c>
      <c r="T2762" s="586"/>
      <c r="U2762" s="587" t="str">
        <f t="shared" si="197"/>
        <v/>
      </c>
      <c r="V2762" s="648"/>
      <c r="W2762" s="746"/>
    </row>
    <row r="2763" spans="2:38" ht="13.5" customHeight="1" x14ac:dyDescent="0.25">
      <c r="B2763" s="401"/>
      <c r="D2763" s="416">
        <f t="shared" si="196"/>
        <v>2754</v>
      </c>
      <c r="E2763" s="534"/>
      <c r="F2763" s="534"/>
      <c r="G2763" s="534"/>
      <c r="H2763" s="479"/>
      <c r="I2763" s="479"/>
      <c r="J2763" s="479"/>
      <c r="K2763" s="474"/>
      <c r="L2763" s="899"/>
      <c r="M2763" s="272"/>
      <c r="N2763" s="826" t="str">
        <f t="shared" ref="N2763:N2826" si="199">IF(M2763="","",IF(HLOOKUP(M2763,$AA$4:$AO$6,$Z$6+1,FALSE)&lt;0.8,0,HLOOKUP(M2763,$AA$4:$AO$6,$Z$6+1,FALSE)))</f>
        <v/>
      </c>
      <c r="O2763" s="458"/>
      <c r="P2763" s="534"/>
      <c r="Q2763" s="479"/>
      <c r="R2763" s="584"/>
      <c r="S2763" s="585" t="str">
        <f t="shared" si="198"/>
        <v/>
      </c>
      <c r="T2763" s="586"/>
      <c r="U2763" s="587" t="str">
        <f t="shared" si="197"/>
        <v/>
      </c>
      <c r="V2763" s="648"/>
      <c r="W2763" s="746"/>
    </row>
    <row r="2764" spans="2:38" ht="13.5" customHeight="1" x14ac:dyDescent="0.25">
      <c r="B2764" s="401"/>
      <c r="D2764" s="416">
        <f t="shared" si="196"/>
        <v>2755</v>
      </c>
      <c r="E2764" s="534"/>
      <c r="F2764" s="534"/>
      <c r="G2764" s="534"/>
      <c r="H2764" s="479"/>
      <c r="I2764" s="479"/>
      <c r="J2764" s="479"/>
      <c r="K2764" s="474"/>
      <c r="L2764" s="899"/>
      <c r="M2764" s="272"/>
      <c r="N2764" s="826" t="str">
        <f t="shared" si="199"/>
        <v/>
      </c>
      <c r="O2764" s="458"/>
      <c r="P2764" s="534"/>
      <c r="Q2764" s="479"/>
      <c r="R2764" s="584"/>
      <c r="S2764" s="585" t="str">
        <f t="shared" si="198"/>
        <v/>
      </c>
      <c r="T2764" s="586"/>
      <c r="U2764" s="587" t="str">
        <f t="shared" si="197"/>
        <v/>
      </c>
      <c r="V2764" s="648"/>
      <c r="W2764" s="746"/>
    </row>
    <row r="2765" spans="2:38" ht="13.5" customHeight="1" x14ac:dyDescent="0.25">
      <c r="B2765" s="401"/>
      <c r="D2765" s="416">
        <f t="shared" si="196"/>
        <v>2756</v>
      </c>
      <c r="E2765" s="534"/>
      <c r="F2765" s="534"/>
      <c r="G2765" s="534"/>
      <c r="H2765" s="479"/>
      <c r="I2765" s="479"/>
      <c r="J2765" s="479"/>
      <c r="K2765" s="474"/>
      <c r="L2765" s="899"/>
      <c r="M2765" s="272"/>
      <c r="N2765" s="826" t="str">
        <f t="shared" si="199"/>
        <v/>
      </c>
      <c r="O2765" s="458"/>
      <c r="P2765" s="534"/>
      <c r="Q2765" s="479"/>
      <c r="R2765" s="584"/>
      <c r="S2765" s="585" t="str">
        <f t="shared" si="198"/>
        <v/>
      </c>
      <c r="T2765" s="586"/>
      <c r="U2765" s="587" t="str">
        <f t="shared" si="197"/>
        <v/>
      </c>
      <c r="V2765" s="648"/>
      <c r="W2765" s="746"/>
    </row>
    <row r="2766" spans="2:38" ht="13.5" customHeight="1" x14ac:dyDescent="0.25">
      <c r="B2766" s="401"/>
      <c r="D2766" s="416">
        <f t="shared" ref="D2766:D2829" si="200">D2765+1</f>
        <v>2757</v>
      </c>
      <c r="E2766" s="534"/>
      <c r="F2766" s="534"/>
      <c r="G2766" s="534"/>
      <c r="H2766" s="479"/>
      <c r="I2766" s="479"/>
      <c r="J2766" s="479"/>
      <c r="K2766" s="474"/>
      <c r="L2766" s="899"/>
      <c r="M2766" s="272"/>
      <c r="N2766" s="826" t="str">
        <f t="shared" si="199"/>
        <v/>
      </c>
      <c r="O2766" s="458"/>
      <c r="P2766" s="903"/>
      <c r="Q2766" s="479"/>
      <c r="R2766" s="584"/>
      <c r="S2766" s="585" t="str">
        <f t="shared" si="198"/>
        <v/>
      </c>
      <c r="T2766" s="586"/>
      <c r="U2766" s="587" t="str">
        <f t="shared" si="197"/>
        <v/>
      </c>
      <c r="V2766" s="648"/>
      <c r="W2766" s="746"/>
    </row>
    <row r="2767" spans="2:38" ht="13.5" customHeight="1" x14ac:dyDescent="0.25">
      <c r="B2767" s="401"/>
      <c r="D2767" s="416">
        <f t="shared" si="200"/>
        <v>2758</v>
      </c>
      <c r="E2767" s="534"/>
      <c r="F2767" s="534"/>
      <c r="G2767" s="534"/>
      <c r="H2767" s="479"/>
      <c r="I2767" s="479"/>
      <c r="J2767" s="479"/>
      <c r="K2767" s="474"/>
      <c r="L2767" s="899"/>
      <c r="M2767" s="272"/>
      <c r="N2767" s="826" t="str">
        <f t="shared" si="199"/>
        <v/>
      </c>
      <c r="O2767" s="458"/>
      <c r="P2767" s="534"/>
      <c r="Q2767" s="479"/>
      <c r="R2767" s="584"/>
      <c r="S2767" s="585" t="str">
        <f t="shared" si="198"/>
        <v/>
      </c>
      <c r="T2767" s="586"/>
      <c r="U2767" s="587" t="str">
        <f t="shared" si="197"/>
        <v/>
      </c>
      <c r="V2767" s="648"/>
      <c r="W2767" s="746"/>
    </row>
    <row r="2768" spans="2:38" ht="13.5" customHeight="1" x14ac:dyDescent="0.25">
      <c r="B2768" s="401"/>
      <c r="D2768" s="416">
        <f t="shared" si="200"/>
        <v>2759</v>
      </c>
      <c r="E2768" s="534"/>
      <c r="F2768" s="534"/>
      <c r="G2768" s="534"/>
      <c r="H2768" s="479"/>
      <c r="I2768" s="479"/>
      <c r="J2768" s="479"/>
      <c r="K2768" s="474"/>
      <c r="L2768" s="899"/>
      <c r="M2768" s="272"/>
      <c r="N2768" s="826" t="str">
        <f t="shared" si="199"/>
        <v/>
      </c>
      <c r="O2768" s="458"/>
      <c r="P2768" s="534"/>
      <c r="Q2768" s="479"/>
      <c r="R2768" s="584"/>
      <c r="S2768" s="585" t="str">
        <f t="shared" si="198"/>
        <v/>
      </c>
      <c r="T2768" s="586"/>
      <c r="U2768" s="587" t="str">
        <f t="shared" si="197"/>
        <v/>
      </c>
      <c r="V2768" s="648"/>
      <c r="W2768" s="746"/>
    </row>
    <row r="2769" spans="2:23" ht="13.5" customHeight="1" x14ac:dyDescent="0.25">
      <c r="B2769" s="401"/>
      <c r="D2769" s="416">
        <f t="shared" si="200"/>
        <v>2760</v>
      </c>
      <c r="E2769" s="534"/>
      <c r="F2769" s="534"/>
      <c r="G2769" s="534"/>
      <c r="H2769" s="479"/>
      <c r="I2769" s="479"/>
      <c r="J2769" s="479"/>
      <c r="K2769" s="474"/>
      <c r="L2769" s="899"/>
      <c r="M2769" s="272"/>
      <c r="N2769" s="826" t="str">
        <f t="shared" si="199"/>
        <v/>
      </c>
      <c r="O2769" s="458"/>
      <c r="P2769" s="534"/>
      <c r="Q2769" s="479"/>
      <c r="R2769" s="584"/>
      <c r="S2769" s="585" t="str">
        <f t="shared" si="198"/>
        <v/>
      </c>
      <c r="T2769" s="586"/>
      <c r="U2769" s="587" t="str">
        <f t="shared" si="197"/>
        <v/>
      </c>
      <c r="V2769" s="648"/>
      <c r="W2769" s="746"/>
    </row>
    <row r="2770" spans="2:23" ht="13.5" customHeight="1" x14ac:dyDescent="0.25">
      <c r="B2770" s="401"/>
      <c r="D2770" s="416">
        <f t="shared" si="200"/>
        <v>2761</v>
      </c>
      <c r="E2770" s="534"/>
      <c r="F2770" s="534"/>
      <c r="G2770" s="534"/>
      <c r="H2770" s="479"/>
      <c r="I2770" s="479"/>
      <c r="J2770" s="479"/>
      <c r="K2770" s="474"/>
      <c r="L2770" s="899"/>
      <c r="M2770" s="272"/>
      <c r="N2770" s="826" t="str">
        <f t="shared" si="199"/>
        <v/>
      </c>
      <c r="O2770" s="458"/>
      <c r="P2770" s="534"/>
      <c r="Q2770" s="479"/>
      <c r="R2770" s="584"/>
      <c r="S2770" s="585" t="str">
        <f t="shared" si="198"/>
        <v/>
      </c>
      <c r="T2770" s="586"/>
      <c r="U2770" s="587" t="str">
        <f t="shared" si="197"/>
        <v/>
      </c>
      <c r="V2770" s="648"/>
      <c r="W2770" s="746"/>
    </row>
    <row r="2771" spans="2:23" ht="13.5" customHeight="1" x14ac:dyDescent="0.25">
      <c r="B2771" s="401"/>
      <c r="D2771" s="416">
        <f t="shared" si="200"/>
        <v>2762</v>
      </c>
      <c r="E2771" s="534"/>
      <c r="F2771" s="534"/>
      <c r="G2771" s="534"/>
      <c r="H2771" s="479"/>
      <c r="I2771" s="479"/>
      <c r="J2771" s="479"/>
      <c r="K2771" s="474"/>
      <c r="L2771" s="899"/>
      <c r="M2771" s="272"/>
      <c r="N2771" s="826" t="str">
        <f t="shared" si="199"/>
        <v/>
      </c>
      <c r="O2771" s="458"/>
      <c r="P2771" s="534"/>
      <c r="Q2771" s="479"/>
      <c r="R2771" s="584"/>
      <c r="S2771" s="585" t="str">
        <f t="shared" si="198"/>
        <v/>
      </c>
      <c r="T2771" s="586"/>
      <c r="U2771" s="587" t="str">
        <f t="shared" si="197"/>
        <v/>
      </c>
      <c r="V2771" s="648"/>
      <c r="W2771" s="746"/>
    </row>
    <row r="2772" spans="2:23" ht="13.5" customHeight="1" x14ac:dyDescent="0.25">
      <c r="B2772" s="401"/>
      <c r="D2772" s="416">
        <f t="shared" si="200"/>
        <v>2763</v>
      </c>
      <c r="E2772" s="534"/>
      <c r="F2772" s="534"/>
      <c r="G2772" s="534"/>
      <c r="H2772" s="479"/>
      <c r="I2772" s="479"/>
      <c r="J2772" s="479"/>
      <c r="K2772" s="474"/>
      <c r="L2772" s="899"/>
      <c r="M2772" s="272"/>
      <c r="N2772" s="826" t="str">
        <f t="shared" si="199"/>
        <v/>
      </c>
      <c r="O2772" s="458"/>
      <c r="P2772" s="534"/>
      <c r="Q2772" s="479"/>
      <c r="R2772" s="584"/>
      <c r="S2772" s="585" t="str">
        <f t="shared" si="198"/>
        <v/>
      </c>
      <c r="T2772" s="586"/>
      <c r="U2772" s="587" t="str">
        <f t="shared" si="197"/>
        <v/>
      </c>
      <c r="V2772" s="648"/>
      <c r="W2772" s="746"/>
    </row>
    <row r="2773" spans="2:23" ht="13.5" customHeight="1" x14ac:dyDescent="0.25">
      <c r="B2773" s="401"/>
      <c r="D2773" s="416">
        <f t="shared" si="200"/>
        <v>2764</v>
      </c>
      <c r="E2773" s="534"/>
      <c r="F2773" s="534"/>
      <c r="G2773" s="534"/>
      <c r="H2773" s="479"/>
      <c r="I2773" s="479"/>
      <c r="J2773" s="479"/>
      <c r="K2773" s="474"/>
      <c r="L2773" s="899"/>
      <c r="M2773" s="272"/>
      <c r="N2773" s="826" t="str">
        <f t="shared" si="199"/>
        <v/>
      </c>
      <c r="O2773" s="458"/>
      <c r="P2773" s="534"/>
      <c r="Q2773" s="479"/>
      <c r="R2773" s="584"/>
      <c r="S2773" s="585" t="str">
        <f t="shared" si="198"/>
        <v/>
      </c>
      <c r="T2773" s="586"/>
      <c r="U2773" s="587" t="str">
        <f t="shared" si="197"/>
        <v/>
      </c>
      <c r="V2773" s="648"/>
      <c r="W2773" s="746"/>
    </row>
    <row r="2774" spans="2:23" ht="13.5" customHeight="1" x14ac:dyDescent="0.25">
      <c r="B2774" s="401"/>
      <c r="D2774" s="416">
        <f t="shared" si="200"/>
        <v>2765</v>
      </c>
      <c r="E2774" s="534"/>
      <c r="F2774" s="534"/>
      <c r="G2774" s="534"/>
      <c r="H2774" s="479"/>
      <c r="I2774" s="479"/>
      <c r="J2774" s="479"/>
      <c r="K2774" s="474"/>
      <c r="L2774" s="899"/>
      <c r="M2774" s="272"/>
      <c r="N2774" s="826" t="str">
        <f t="shared" si="199"/>
        <v/>
      </c>
      <c r="O2774" s="458"/>
      <c r="P2774" s="534"/>
      <c r="Q2774" s="479"/>
      <c r="R2774" s="584"/>
      <c r="S2774" s="585" t="str">
        <f t="shared" si="198"/>
        <v/>
      </c>
      <c r="T2774" s="586"/>
      <c r="U2774" s="587" t="str">
        <f t="shared" si="197"/>
        <v/>
      </c>
      <c r="V2774" s="648"/>
      <c r="W2774" s="746"/>
    </row>
    <row r="2775" spans="2:23" ht="13.5" customHeight="1" x14ac:dyDescent="0.25">
      <c r="B2775" s="401"/>
      <c r="D2775" s="416">
        <f t="shared" si="200"/>
        <v>2766</v>
      </c>
      <c r="E2775" s="534"/>
      <c r="F2775" s="534"/>
      <c r="G2775" s="534"/>
      <c r="H2775" s="479"/>
      <c r="I2775" s="479"/>
      <c r="J2775" s="479"/>
      <c r="K2775" s="474"/>
      <c r="L2775" s="899"/>
      <c r="M2775" s="272"/>
      <c r="N2775" s="826" t="str">
        <f t="shared" si="199"/>
        <v/>
      </c>
      <c r="O2775" s="458"/>
      <c r="P2775" s="534"/>
      <c r="Q2775" s="479"/>
      <c r="R2775" s="584"/>
      <c r="S2775" s="585" t="str">
        <f t="shared" si="198"/>
        <v/>
      </c>
      <c r="T2775" s="586"/>
      <c r="U2775" s="587" t="str">
        <f t="shared" si="197"/>
        <v/>
      </c>
      <c r="V2775" s="648"/>
      <c r="W2775" s="746"/>
    </row>
    <row r="2776" spans="2:23" ht="13.5" customHeight="1" x14ac:dyDescent="0.25">
      <c r="B2776" s="401"/>
      <c r="D2776" s="416">
        <f t="shared" si="200"/>
        <v>2767</v>
      </c>
      <c r="E2776" s="534"/>
      <c r="F2776" s="534"/>
      <c r="G2776" s="534"/>
      <c r="H2776" s="479"/>
      <c r="I2776" s="479"/>
      <c r="J2776" s="479"/>
      <c r="K2776" s="474"/>
      <c r="L2776" s="899"/>
      <c r="M2776" s="272"/>
      <c r="N2776" s="826" t="str">
        <f t="shared" si="199"/>
        <v/>
      </c>
      <c r="O2776" s="458"/>
      <c r="P2776" s="534"/>
      <c r="Q2776" s="479"/>
      <c r="R2776" s="584"/>
      <c r="S2776" s="585" t="str">
        <f t="shared" si="198"/>
        <v/>
      </c>
      <c r="T2776" s="586"/>
      <c r="U2776" s="587" t="str">
        <f t="shared" si="197"/>
        <v/>
      </c>
      <c r="V2776" s="648"/>
      <c r="W2776" s="746"/>
    </row>
    <row r="2777" spans="2:23" ht="13.5" customHeight="1" x14ac:dyDescent="0.25">
      <c r="B2777" s="401"/>
      <c r="D2777" s="416">
        <f t="shared" si="200"/>
        <v>2768</v>
      </c>
      <c r="E2777" s="534"/>
      <c r="F2777" s="534"/>
      <c r="G2777" s="534"/>
      <c r="H2777" s="479"/>
      <c r="I2777" s="479"/>
      <c r="J2777" s="479"/>
      <c r="K2777" s="474"/>
      <c r="L2777" s="899"/>
      <c r="M2777" s="272"/>
      <c r="N2777" s="826" t="str">
        <f t="shared" si="199"/>
        <v/>
      </c>
      <c r="O2777" s="458"/>
      <c r="P2777" s="534"/>
      <c r="Q2777" s="479"/>
      <c r="R2777" s="584"/>
      <c r="S2777" s="585" t="str">
        <f t="shared" si="198"/>
        <v/>
      </c>
      <c r="T2777" s="586"/>
      <c r="U2777" s="587" t="str">
        <f t="shared" si="197"/>
        <v/>
      </c>
      <c r="V2777" s="648"/>
      <c r="W2777" s="746"/>
    </row>
    <row r="2778" spans="2:23" ht="13.5" customHeight="1" x14ac:dyDescent="0.25">
      <c r="B2778" s="401"/>
      <c r="D2778" s="416">
        <f t="shared" si="200"/>
        <v>2769</v>
      </c>
      <c r="E2778" s="534"/>
      <c r="F2778" s="534"/>
      <c r="G2778" s="534"/>
      <c r="H2778" s="479"/>
      <c r="I2778" s="479"/>
      <c r="J2778" s="479"/>
      <c r="K2778" s="474"/>
      <c r="L2778" s="899"/>
      <c r="M2778" s="272"/>
      <c r="N2778" s="826" t="str">
        <f t="shared" si="199"/>
        <v/>
      </c>
      <c r="O2778" s="458"/>
      <c r="P2778" s="534"/>
      <c r="Q2778" s="479"/>
      <c r="R2778" s="584"/>
      <c r="S2778" s="585" t="str">
        <f t="shared" si="198"/>
        <v/>
      </c>
      <c r="T2778" s="586"/>
      <c r="U2778" s="587" t="str">
        <f t="shared" si="197"/>
        <v/>
      </c>
      <c r="V2778" s="648"/>
      <c r="W2778" s="746"/>
    </row>
    <row r="2779" spans="2:23" ht="13.5" customHeight="1" x14ac:dyDescent="0.25">
      <c r="B2779" s="401"/>
      <c r="D2779" s="416">
        <f t="shared" si="200"/>
        <v>2770</v>
      </c>
      <c r="E2779" s="534"/>
      <c r="F2779" s="534"/>
      <c r="G2779" s="534"/>
      <c r="H2779" s="479"/>
      <c r="I2779" s="479"/>
      <c r="J2779" s="479"/>
      <c r="K2779" s="474"/>
      <c r="L2779" s="899"/>
      <c r="M2779" s="272"/>
      <c r="N2779" s="826" t="str">
        <f t="shared" si="199"/>
        <v/>
      </c>
      <c r="O2779" s="458"/>
      <c r="P2779" s="534"/>
      <c r="Q2779" s="479"/>
      <c r="R2779" s="584"/>
      <c r="S2779" s="585" t="str">
        <f t="shared" si="198"/>
        <v/>
      </c>
      <c r="T2779" s="586"/>
      <c r="U2779" s="587" t="str">
        <f t="shared" si="197"/>
        <v/>
      </c>
      <c r="V2779" s="648"/>
      <c r="W2779" s="746"/>
    </row>
    <row r="2780" spans="2:23" ht="13.5" customHeight="1" x14ac:dyDescent="0.25">
      <c r="B2780" s="401"/>
      <c r="D2780" s="416">
        <f t="shared" si="200"/>
        <v>2771</v>
      </c>
      <c r="E2780" s="534"/>
      <c r="F2780" s="534"/>
      <c r="G2780" s="534"/>
      <c r="H2780" s="479"/>
      <c r="I2780" s="479"/>
      <c r="J2780" s="479"/>
      <c r="K2780" s="474"/>
      <c r="L2780" s="899"/>
      <c r="M2780" s="272"/>
      <c r="N2780" s="826" t="str">
        <f t="shared" si="199"/>
        <v/>
      </c>
      <c r="O2780" s="458"/>
      <c r="P2780" s="534"/>
      <c r="Q2780" s="479"/>
      <c r="R2780" s="584"/>
      <c r="S2780" s="585" t="str">
        <f t="shared" si="198"/>
        <v/>
      </c>
      <c r="T2780" s="586"/>
      <c r="U2780" s="587" t="str">
        <f t="shared" si="197"/>
        <v/>
      </c>
      <c r="V2780" s="648"/>
      <c r="W2780" s="746"/>
    </row>
    <row r="2781" spans="2:23" ht="13.5" customHeight="1" x14ac:dyDescent="0.25">
      <c r="B2781" s="401"/>
      <c r="D2781" s="416">
        <f t="shared" si="200"/>
        <v>2772</v>
      </c>
      <c r="E2781" s="534"/>
      <c r="F2781" s="534"/>
      <c r="G2781" s="534"/>
      <c r="H2781" s="479"/>
      <c r="I2781" s="479"/>
      <c r="J2781" s="479"/>
      <c r="K2781" s="474"/>
      <c r="L2781" s="899"/>
      <c r="M2781" s="272"/>
      <c r="N2781" s="826" t="str">
        <f t="shared" si="199"/>
        <v/>
      </c>
      <c r="O2781" s="458"/>
      <c r="P2781" s="534"/>
      <c r="Q2781" s="479"/>
      <c r="R2781" s="584"/>
      <c r="S2781" s="585" t="str">
        <f t="shared" si="198"/>
        <v/>
      </c>
      <c r="T2781" s="586"/>
      <c r="U2781" s="587" t="str">
        <f t="shared" si="197"/>
        <v/>
      </c>
      <c r="V2781" s="648"/>
      <c r="W2781" s="746"/>
    </row>
    <row r="2782" spans="2:23" ht="13.5" customHeight="1" x14ac:dyDescent="0.25">
      <c r="B2782" s="401"/>
      <c r="D2782" s="416">
        <f t="shared" si="200"/>
        <v>2773</v>
      </c>
      <c r="E2782" s="534"/>
      <c r="F2782" s="534"/>
      <c r="G2782" s="534"/>
      <c r="H2782" s="479"/>
      <c r="I2782" s="479"/>
      <c r="J2782" s="479"/>
      <c r="K2782" s="474"/>
      <c r="L2782" s="899"/>
      <c r="M2782" s="272"/>
      <c r="N2782" s="826" t="str">
        <f t="shared" si="199"/>
        <v/>
      </c>
      <c r="O2782" s="458"/>
      <c r="P2782" s="534"/>
      <c r="Q2782" s="479"/>
      <c r="R2782" s="584"/>
      <c r="S2782" s="585" t="str">
        <f t="shared" si="198"/>
        <v/>
      </c>
      <c r="T2782" s="586"/>
      <c r="U2782" s="587" t="str">
        <f t="shared" si="197"/>
        <v/>
      </c>
      <c r="V2782" s="648"/>
      <c r="W2782" s="746"/>
    </row>
    <row r="2783" spans="2:23" ht="13.5" customHeight="1" x14ac:dyDescent="0.25">
      <c r="B2783" s="401"/>
      <c r="D2783" s="416">
        <f t="shared" si="200"/>
        <v>2774</v>
      </c>
      <c r="E2783" s="534"/>
      <c r="F2783" s="534"/>
      <c r="G2783" s="534"/>
      <c r="H2783" s="479"/>
      <c r="I2783" s="479"/>
      <c r="J2783" s="479"/>
      <c r="K2783" s="474"/>
      <c r="L2783" s="899"/>
      <c r="M2783" s="272"/>
      <c r="N2783" s="826" t="str">
        <f t="shared" si="199"/>
        <v/>
      </c>
      <c r="O2783" s="458"/>
      <c r="P2783" s="534"/>
      <c r="Q2783" s="479"/>
      <c r="R2783" s="584"/>
      <c r="S2783" s="585" t="str">
        <f t="shared" si="198"/>
        <v/>
      </c>
      <c r="T2783" s="586"/>
      <c r="U2783" s="587" t="str">
        <f t="shared" si="197"/>
        <v/>
      </c>
      <c r="V2783" s="648"/>
      <c r="W2783" s="746"/>
    </row>
    <row r="2784" spans="2:23" ht="13.5" customHeight="1" x14ac:dyDescent="0.25">
      <c r="B2784" s="401"/>
      <c r="D2784" s="416">
        <f t="shared" si="200"/>
        <v>2775</v>
      </c>
      <c r="E2784" s="534"/>
      <c r="F2784" s="534"/>
      <c r="G2784" s="534"/>
      <c r="H2784" s="479"/>
      <c r="I2784" s="479"/>
      <c r="J2784" s="479"/>
      <c r="K2784" s="474"/>
      <c r="L2784" s="899"/>
      <c r="M2784" s="272"/>
      <c r="N2784" s="826" t="str">
        <f t="shared" si="199"/>
        <v/>
      </c>
      <c r="O2784" s="458"/>
      <c r="P2784" s="534"/>
      <c r="Q2784" s="479"/>
      <c r="R2784" s="584"/>
      <c r="S2784" s="585" t="str">
        <f t="shared" si="198"/>
        <v/>
      </c>
      <c r="T2784" s="586"/>
      <c r="U2784" s="587" t="str">
        <f t="shared" si="197"/>
        <v/>
      </c>
      <c r="V2784" s="648"/>
      <c r="W2784" s="746"/>
    </row>
    <row r="2785" spans="2:38" ht="13.5" customHeight="1" x14ac:dyDescent="0.25">
      <c r="B2785" s="401"/>
      <c r="D2785" s="416">
        <f t="shared" si="200"/>
        <v>2776</v>
      </c>
      <c r="E2785" s="534"/>
      <c r="F2785" s="534"/>
      <c r="G2785" s="534"/>
      <c r="H2785" s="479"/>
      <c r="I2785" s="479"/>
      <c r="J2785" s="479"/>
      <c r="K2785" s="474"/>
      <c r="L2785" s="899"/>
      <c r="M2785" s="272"/>
      <c r="N2785" s="826" t="str">
        <f t="shared" si="199"/>
        <v/>
      </c>
      <c r="O2785" s="458"/>
      <c r="P2785" s="534"/>
      <c r="Q2785" s="479"/>
      <c r="R2785" s="584"/>
      <c r="S2785" s="585" t="str">
        <f t="shared" si="198"/>
        <v/>
      </c>
      <c r="T2785" s="586"/>
      <c r="U2785" s="587" t="str">
        <f t="shared" ref="U2785:U3005" si="201">IF(T2785="",S2785,T2785)</f>
        <v/>
      </c>
      <c r="V2785" s="648"/>
      <c r="W2785" s="746"/>
    </row>
    <row r="2786" spans="2:38" ht="13.5" customHeight="1" x14ac:dyDescent="0.25">
      <c r="B2786" s="401"/>
      <c r="D2786" s="416">
        <f t="shared" si="200"/>
        <v>2777</v>
      </c>
      <c r="E2786" s="534"/>
      <c r="F2786" s="534"/>
      <c r="G2786" s="534"/>
      <c r="H2786" s="479"/>
      <c r="I2786" s="479"/>
      <c r="J2786" s="479"/>
      <c r="K2786" s="474"/>
      <c r="L2786" s="899"/>
      <c r="M2786" s="272"/>
      <c r="N2786" s="826" t="str">
        <f t="shared" si="199"/>
        <v/>
      </c>
      <c r="O2786" s="458"/>
      <c r="P2786" s="534"/>
      <c r="Q2786" s="479"/>
      <c r="R2786" s="584"/>
      <c r="S2786" s="585" t="str">
        <f t="shared" si="198"/>
        <v/>
      </c>
      <c r="T2786" s="586"/>
      <c r="U2786" s="587" t="str">
        <f t="shared" si="201"/>
        <v/>
      </c>
      <c r="V2786" s="648"/>
      <c r="W2786" s="746"/>
      <c r="AL2786" s="562"/>
    </row>
    <row r="2787" spans="2:38" ht="13.5" customHeight="1" x14ac:dyDescent="0.25">
      <c r="B2787" s="401"/>
      <c r="D2787" s="416">
        <f t="shared" si="200"/>
        <v>2778</v>
      </c>
      <c r="E2787" s="534"/>
      <c r="F2787" s="534"/>
      <c r="G2787" s="534"/>
      <c r="H2787" s="479"/>
      <c r="I2787" s="479"/>
      <c r="J2787" s="479"/>
      <c r="K2787" s="474"/>
      <c r="L2787" s="899"/>
      <c r="M2787" s="272"/>
      <c r="N2787" s="826" t="str">
        <f t="shared" si="199"/>
        <v/>
      </c>
      <c r="O2787" s="458"/>
      <c r="P2787" s="534"/>
      <c r="Q2787" s="479"/>
      <c r="R2787" s="584"/>
      <c r="S2787" s="585" t="str">
        <f t="shared" si="198"/>
        <v/>
      </c>
      <c r="T2787" s="586"/>
      <c r="U2787" s="587" t="str">
        <f t="shared" si="201"/>
        <v/>
      </c>
      <c r="V2787" s="648"/>
      <c r="W2787" s="746"/>
    </row>
    <row r="2788" spans="2:38" ht="13.5" customHeight="1" x14ac:dyDescent="0.25">
      <c r="B2788" s="401"/>
      <c r="D2788" s="416">
        <f t="shared" si="200"/>
        <v>2779</v>
      </c>
      <c r="E2788" s="534"/>
      <c r="F2788" s="534"/>
      <c r="G2788" s="534"/>
      <c r="H2788" s="479"/>
      <c r="I2788" s="479"/>
      <c r="J2788" s="479"/>
      <c r="K2788" s="474"/>
      <c r="L2788" s="899"/>
      <c r="M2788" s="272"/>
      <c r="N2788" s="826" t="str">
        <f t="shared" si="199"/>
        <v/>
      </c>
      <c r="O2788" s="458"/>
      <c r="P2788" s="534"/>
      <c r="Q2788" s="479"/>
      <c r="R2788" s="584"/>
      <c r="S2788" s="585" t="str">
        <f t="shared" si="198"/>
        <v/>
      </c>
      <c r="T2788" s="586"/>
      <c r="U2788" s="587" t="str">
        <f t="shared" si="201"/>
        <v/>
      </c>
      <c r="V2788" s="648"/>
      <c r="W2788" s="746"/>
    </row>
    <row r="2789" spans="2:38" ht="13.5" customHeight="1" x14ac:dyDescent="0.25">
      <c r="B2789" s="401"/>
      <c r="D2789" s="416">
        <f t="shared" si="200"/>
        <v>2780</v>
      </c>
      <c r="E2789" s="534"/>
      <c r="F2789" s="534"/>
      <c r="G2789" s="534"/>
      <c r="H2789" s="479"/>
      <c r="I2789" s="479"/>
      <c r="J2789" s="479"/>
      <c r="K2789" s="474"/>
      <c r="L2789" s="899"/>
      <c r="M2789" s="272"/>
      <c r="N2789" s="826" t="str">
        <f t="shared" si="199"/>
        <v/>
      </c>
      <c r="O2789" s="458"/>
      <c r="P2789" s="534"/>
      <c r="Q2789" s="479"/>
      <c r="R2789" s="584"/>
      <c r="S2789" s="585" t="str">
        <f t="shared" si="198"/>
        <v/>
      </c>
      <c r="T2789" s="586"/>
      <c r="U2789" s="587" t="str">
        <f t="shared" si="201"/>
        <v/>
      </c>
      <c r="V2789" s="648"/>
      <c r="W2789" s="746"/>
    </row>
    <row r="2790" spans="2:38" ht="13.5" customHeight="1" x14ac:dyDescent="0.25">
      <c r="B2790" s="401"/>
      <c r="D2790" s="416">
        <f t="shared" si="200"/>
        <v>2781</v>
      </c>
      <c r="E2790" s="534"/>
      <c r="F2790" s="534"/>
      <c r="G2790" s="534"/>
      <c r="H2790" s="479"/>
      <c r="I2790" s="479"/>
      <c r="J2790" s="479"/>
      <c r="K2790" s="474"/>
      <c r="L2790" s="899"/>
      <c r="M2790" s="272"/>
      <c r="N2790" s="826" t="str">
        <f t="shared" si="199"/>
        <v/>
      </c>
      <c r="O2790" s="458"/>
      <c r="P2790" s="534"/>
      <c r="Q2790" s="479"/>
      <c r="R2790" s="584"/>
      <c r="S2790" s="585" t="str">
        <f t="shared" si="198"/>
        <v/>
      </c>
      <c r="T2790" s="586"/>
      <c r="U2790" s="587" t="str">
        <f t="shared" si="201"/>
        <v/>
      </c>
      <c r="V2790" s="648"/>
      <c r="W2790" s="746"/>
    </row>
    <row r="2791" spans="2:38" ht="13.5" customHeight="1" x14ac:dyDescent="0.25">
      <c r="B2791" s="401"/>
      <c r="D2791" s="416">
        <f t="shared" si="200"/>
        <v>2782</v>
      </c>
      <c r="E2791" s="534"/>
      <c r="F2791" s="534"/>
      <c r="G2791" s="534"/>
      <c r="H2791" s="479"/>
      <c r="I2791" s="479"/>
      <c r="J2791" s="479"/>
      <c r="K2791" s="474"/>
      <c r="L2791" s="899"/>
      <c r="M2791" s="272"/>
      <c r="N2791" s="826" t="str">
        <f t="shared" si="199"/>
        <v/>
      </c>
      <c r="O2791" s="458"/>
      <c r="P2791" s="534"/>
      <c r="Q2791" s="479"/>
      <c r="R2791" s="584"/>
      <c r="S2791" s="585" t="str">
        <f t="shared" si="198"/>
        <v/>
      </c>
      <c r="T2791" s="586"/>
      <c r="U2791" s="587" t="str">
        <f t="shared" si="201"/>
        <v/>
      </c>
      <c r="V2791" s="648"/>
      <c r="W2791" s="746"/>
    </row>
    <row r="2792" spans="2:38" ht="13.5" customHeight="1" x14ac:dyDescent="0.25">
      <c r="B2792" s="401"/>
      <c r="D2792" s="416">
        <f t="shared" si="200"/>
        <v>2783</v>
      </c>
      <c r="E2792" s="534"/>
      <c r="F2792" s="534"/>
      <c r="G2792" s="534"/>
      <c r="H2792" s="479"/>
      <c r="I2792" s="479"/>
      <c r="J2792" s="479"/>
      <c r="K2792" s="474"/>
      <c r="L2792" s="899"/>
      <c r="M2792" s="272"/>
      <c r="N2792" s="826" t="str">
        <f t="shared" si="199"/>
        <v/>
      </c>
      <c r="O2792" s="458"/>
      <c r="P2792" s="534"/>
      <c r="Q2792" s="479"/>
      <c r="R2792" s="584"/>
      <c r="S2792" s="585" t="str">
        <f t="shared" si="198"/>
        <v/>
      </c>
      <c r="T2792" s="586"/>
      <c r="U2792" s="587" t="str">
        <f t="shared" si="201"/>
        <v/>
      </c>
      <c r="V2792" s="648"/>
      <c r="W2792" s="746"/>
    </row>
    <row r="2793" spans="2:38" ht="13.5" customHeight="1" x14ac:dyDescent="0.25">
      <c r="B2793" s="401"/>
      <c r="D2793" s="416">
        <f t="shared" si="200"/>
        <v>2784</v>
      </c>
      <c r="E2793" s="534"/>
      <c r="F2793" s="534"/>
      <c r="G2793" s="534"/>
      <c r="H2793" s="479"/>
      <c r="I2793" s="479"/>
      <c r="J2793" s="479"/>
      <c r="K2793" s="474"/>
      <c r="L2793" s="899"/>
      <c r="M2793" s="272"/>
      <c r="N2793" s="826" t="str">
        <f t="shared" si="199"/>
        <v/>
      </c>
      <c r="O2793" s="458"/>
      <c r="P2793" s="534"/>
      <c r="Q2793" s="479"/>
      <c r="R2793" s="584"/>
      <c r="S2793" s="585" t="str">
        <f t="shared" si="198"/>
        <v/>
      </c>
      <c r="T2793" s="586"/>
      <c r="U2793" s="587" t="str">
        <f t="shared" si="201"/>
        <v/>
      </c>
      <c r="V2793" s="648"/>
      <c r="W2793" s="746"/>
    </row>
    <row r="2794" spans="2:38" ht="13.5" customHeight="1" x14ac:dyDescent="0.25">
      <c r="B2794" s="401"/>
      <c r="D2794" s="416">
        <f t="shared" si="200"/>
        <v>2785</v>
      </c>
      <c r="E2794" s="534"/>
      <c r="F2794" s="534"/>
      <c r="G2794" s="534"/>
      <c r="H2794" s="479"/>
      <c r="I2794" s="479"/>
      <c r="J2794" s="479"/>
      <c r="K2794" s="474"/>
      <c r="L2794" s="899"/>
      <c r="M2794" s="272"/>
      <c r="N2794" s="826" t="str">
        <f t="shared" si="199"/>
        <v/>
      </c>
      <c r="O2794" s="458"/>
      <c r="P2794" s="534"/>
      <c r="Q2794" s="479"/>
      <c r="R2794" s="584"/>
      <c r="S2794" s="585" t="str">
        <f t="shared" si="198"/>
        <v/>
      </c>
      <c r="T2794" s="586"/>
      <c r="U2794" s="587" t="str">
        <f t="shared" si="201"/>
        <v/>
      </c>
      <c r="V2794" s="648"/>
      <c r="W2794" s="746"/>
    </row>
    <row r="2795" spans="2:38" ht="13.5" customHeight="1" x14ac:dyDescent="0.25">
      <c r="B2795" s="401"/>
      <c r="D2795" s="416">
        <f t="shared" si="200"/>
        <v>2786</v>
      </c>
      <c r="E2795" s="534"/>
      <c r="F2795" s="534"/>
      <c r="G2795" s="534"/>
      <c r="H2795" s="479"/>
      <c r="I2795" s="479"/>
      <c r="J2795" s="479"/>
      <c r="K2795" s="474"/>
      <c r="L2795" s="899"/>
      <c r="M2795" s="272"/>
      <c r="N2795" s="826" t="str">
        <f t="shared" si="199"/>
        <v/>
      </c>
      <c r="O2795" s="458"/>
      <c r="P2795" s="534"/>
      <c r="Q2795" s="479"/>
      <c r="R2795" s="584"/>
      <c r="S2795" s="585" t="str">
        <f t="shared" si="198"/>
        <v/>
      </c>
      <c r="T2795" s="586"/>
      <c r="U2795" s="587" t="str">
        <f t="shared" si="201"/>
        <v/>
      </c>
      <c r="V2795" s="648"/>
      <c r="W2795" s="746"/>
    </row>
    <row r="2796" spans="2:38" ht="13.5" customHeight="1" x14ac:dyDescent="0.25">
      <c r="B2796" s="401"/>
      <c r="D2796" s="416">
        <f t="shared" si="200"/>
        <v>2787</v>
      </c>
      <c r="E2796" s="534"/>
      <c r="F2796" s="534"/>
      <c r="G2796" s="534"/>
      <c r="H2796" s="479"/>
      <c r="I2796" s="479"/>
      <c r="J2796" s="479"/>
      <c r="K2796" s="474"/>
      <c r="L2796" s="899"/>
      <c r="M2796" s="272"/>
      <c r="N2796" s="826" t="str">
        <f t="shared" si="199"/>
        <v/>
      </c>
      <c r="O2796" s="458"/>
      <c r="P2796" s="903"/>
      <c r="Q2796" s="479"/>
      <c r="R2796" s="584"/>
      <c r="S2796" s="585" t="str">
        <f t="shared" si="198"/>
        <v/>
      </c>
      <c r="T2796" s="586"/>
      <c r="U2796" s="587" t="str">
        <f t="shared" si="201"/>
        <v/>
      </c>
      <c r="V2796" s="648"/>
      <c r="W2796" s="746"/>
    </row>
    <row r="2797" spans="2:38" ht="13.5" customHeight="1" x14ac:dyDescent="0.25">
      <c r="B2797" s="401"/>
      <c r="D2797" s="416">
        <f t="shared" si="200"/>
        <v>2788</v>
      </c>
      <c r="E2797" s="534"/>
      <c r="F2797" s="534"/>
      <c r="G2797" s="534"/>
      <c r="H2797" s="479"/>
      <c r="I2797" s="479"/>
      <c r="J2797" s="479"/>
      <c r="K2797" s="474"/>
      <c r="L2797" s="899"/>
      <c r="M2797" s="272"/>
      <c r="N2797" s="826" t="str">
        <f t="shared" si="199"/>
        <v/>
      </c>
      <c r="O2797" s="458"/>
      <c r="P2797" s="534"/>
      <c r="Q2797" s="479"/>
      <c r="R2797" s="584"/>
      <c r="S2797" s="585" t="str">
        <f t="shared" ref="S2797:S2860" si="202">IF(OR(M2797="",K2797=""),"",J2797*K2797/1000000*Q2797*R2797)</f>
        <v/>
      </c>
      <c r="T2797" s="586"/>
      <c r="U2797" s="587" t="str">
        <f t="shared" si="201"/>
        <v/>
      </c>
      <c r="V2797" s="648"/>
      <c r="W2797" s="746"/>
    </row>
    <row r="2798" spans="2:38" ht="13.5" customHeight="1" x14ac:dyDescent="0.25">
      <c r="B2798" s="401"/>
      <c r="D2798" s="416">
        <f t="shared" si="200"/>
        <v>2789</v>
      </c>
      <c r="E2798" s="534"/>
      <c r="F2798" s="534"/>
      <c r="G2798" s="534"/>
      <c r="H2798" s="479"/>
      <c r="I2798" s="479"/>
      <c r="J2798" s="479"/>
      <c r="K2798" s="474"/>
      <c r="L2798" s="899"/>
      <c r="M2798" s="272"/>
      <c r="N2798" s="826" t="str">
        <f t="shared" si="199"/>
        <v/>
      </c>
      <c r="O2798" s="458"/>
      <c r="P2798" s="534"/>
      <c r="Q2798" s="479"/>
      <c r="R2798" s="584"/>
      <c r="S2798" s="585" t="str">
        <f t="shared" si="202"/>
        <v/>
      </c>
      <c r="T2798" s="586"/>
      <c r="U2798" s="587" t="str">
        <f t="shared" si="201"/>
        <v/>
      </c>
      <c r="V2798" s="648"/>
      <c r="W2798" s="746"/>
    </row>
    <row r="2799" spans="2:38" ht="13.5" customHeight="1" x14ac:dyDescent="0.25">
      <c r="B2799" s="401"/>
      <c r="D2799" s="416">
        <f t="shared" si="200"/>
        <v>2790</v>
      </c>
      <c r="E2799" s="534"/>
      <c r="F2799" s="534"/>
      <c r="G2799" s="534"/>
      <c r="H2799" s="479"/>
      <c r="I2799" s="479"/>
      <c r="J2799" s="479"/>
      <c r="K2799" s="474"/>
      <c r="L2799" s="899"/>
      <c r="M2799" s="272"/>
      <c r="N2799" s="826" t="str">
        <f t="shared" si="199"/>
        <v/>
      </c>
      <c r="O2799" s="458"/>
      <c r="P2799" s="534"/>
      <c r="Q2799" s="479"/>
      <c r="R2799" s="584"/>
      <c r="S2799" s="585" t="str">
        <f t="shared" si="202"/>
        <v/>
      </c>
      <c r="T2799" s="586"/>
      <c r="U2799" s="587" t="str">
        <f t="shared" si="201"/>
        <v/>
      </c>
      <c r="V2799" s="648"/>
      <c r="W2799" s="746"/>
    </row>
    <row r="2800" spans="2:38" ht="13.5" customHeight="1" x14ac:dyDescent="0.25">
      <c r="B2800" s="401"/>
      <c r="D2800" s="416">
        <f t="shared" si="200"/>
        <v>2791</v>
      </c>
      <c r="E2800" s="534"/>
      <c r="F2800" s="534"/>
      <c r="G2800" s="534"/>
      <c r="H2800" s="479"/>
      <c r="I2800" s="479"/>
      <c r="J2800" s="479"/>
      <c r="K2800" s="474"/>
      <c r="L2800" s="899"/>
      <c r="M2800" s="272"/>
      <c r="N2800" s="826" t="str">
        <f t="shared" si="199"/>
        <v/>
      </c>
      <c r="O2800" s="458"/>
      <c r="P2800" s="534"/>
      <c r="Q2800" s="479"/>
      <c r="R2800" s="584"/>
      <c r="S2800" s="585" t="str">
        <f t="shared" si="202"/>
        <v/>
      </c>
      <c r="T2800" s="586"/>
      <c r="U2800" s="587" t="str">
        <f t="shared" si="201"/>
        <v/>
      </c>
      <c r="V2800" s="648"/>
      <c r="W2800" s="746"/>
    </row>
    <row r="2801" spans="2:38" ht="13.5" customHeight="1" x14ac:dyDescent="0.25">
      <c r="B2801" s="401"/>
      <c r="D2801" s="416">
        <f t="shared" si="200"/>
        <v>2792</v>
      </c>
      <c r="E2801" s="534"/>
      <c r="F2801" s="534"/>
      <c r="G2801" s="534"/>
      <c r="H2801" s="479"/>
      <c r="I2801" s="479"/>
      <c r="J2801" s="479"/>
      <c r="K2801" s="474"/>
      <c r="L2801" s="899"/>
      <c r="M2801" s="272"/>
      <c r="N2801" s="826" t="str">
        <f t="shared" si="199"/>
        <v/>
      </c>
      <c r="O2801" s="458"/>
      <c r="P2801" s="534"/>
      <c r="Q2801" s="479"/>
      <c r="R2801" s="584"/>
      <c r="S2801" s="585" t="str">
        <f t="shared" si="202"/>
        <v/>
      </c>
      <c r="T2801" s="586"/>
      <c r="U2801" s="587" t="str">
        <f t="shared" si="201"/>
        <v/>
      </c>
      <c r="V2801" s="648"/>
      <c r="W2801" s="746"/>
    </row>
    <row r="2802" spans="2:38" ht="13.5" customHeight="1" x14ac:dyDescent="0.25">
      <c r="B2802" s="401"/>
      <c r="D2802" s="416">
        <f t="shared" si="200"/>
        <v>2793</v>
      </c>
      <c r="E2802" s="534"/>
      <c r="F2802" s="534"/>
      <c r="G2802" s="534"/>
      <c r="H2802" s="479"/>
      <c r="I2802" s="479"/>
      <c r="J2802" s="479"/>
      <c r="K2802" s="474"/>
      <c r="L2802" s="899"/>
      <c r="M2802" s="272"/>
      <c r="N2802" s="826" t="str">
        <f t="shared" si="199"/>
        <v/>
      </c>
      <c r="O2802" s="458"/>
      <c r="P2802" s="534"/>
      <c r="Q2802" s="479"/>
      <c r="R2802" s="584"/>
      <c r="S2802" s="585" t="str">
        <f t="shared" si="202"/>
        <v/>
      </c>
      <c r="T2802" s="586"/>
      <c r="U2802" s="587" t="str">
        <f t="shared" si="201"/>
        <v/>
      </c>
      <c r="V2802" s="648"/>
      <c r="W2802" s="746"/>
    </row>
    <row r="2803" spans="2:38" ht="13.5" customHeight="1" x14ac:dyDescent="0.25">
      <c r="B2803" s="401"/>
      <c r="D2803" s="416">
        <f t="shared" si="200"/>
        <v>2794</v>
      </c>
      <c r="E2803" s="534"/>
      <c r="F2803" s="534"/>
      <c r="G2803" s="534"/>
      <c r="H2803" s="479"/>
      <c r="I2803" s="479"/>
      <c r="J2803" s="479"/>
      <c r="K2803" s="474"/>
      <c r="L2803" s="899"/>
      <c r="M2803" s="272"/>
      <c r="N2803" s="826" t="str">
        <f t="shared" si="199"/>
        <v/>
      </c>
      <c r="O2803" s="458"/>
      <c r="P2803" s="534"/>
      <c r="Q2803" s="479"/>
      <c r="R2803" s="584"/>
      <c r="S2803" s="585" t="str">
        <f t="shared" si="202"/>
        <v/>
      </c>
      <c r="T2803" s="586"/>
      <c r="U2803" s="587" t="str">
        <f t="shared" si="201"/>
        <v/>
      </c>
      <c r="V2803" s="648"/>
      <c r="W2803" s="746"/>
    </row>
    <row r="2804" spans="2:38" ht="13.5" customHeight="1" x14ac:dyDescent="0.25">
      <c r="B2804" s="401"/>
      <c r="D2804" s="416">
        <f t="shared" si="200"/>
        <v>2795</v>
      </c>
      <c r="E2804" s="534"/>
      <c r="F2804" s="534"/>
      <c r="G2804" s="534"/>
      <c r="H2804" s="479"/>
      <c r="I2804" s="479"/>
      <c r="J2804" s="479"/>
      <c r="K2804" s="474"/>
      <c r="L2804" s="899"/>
      <c r="M2804" s="272"/>
      <c r="N2804" s="826" t="str">
        <f t="shared" si="199"/>
        <v/>
      </c>
      <c r="O2804" s="458"/>
      <c r="P2804" s="534"/>
      <c r="Q2804" s="479"/>
      <c r="R2804" s="584"/>
      <c r="S2804" s="585" t="str">
        <f t="shared" si="202"/>
        <v/>
      </c>
      <c r="T2804" s="586"/>
      <c r="U2804" s="587" t="str">
        <f t="shared" si="201"/>
        <v/>
      </c>
      <c r="V2804" s="648"/>
      <c r="W2804" s="746"/>
    </row>
    <row r="2805" spans="2:38" ht="13.5" customHeight="1" x14ac:dyDescent="0.25">
      <c r="B2805" s="401"/>
      <c r="D2805" s="416">
        <f t="shared" si="200"/>
        <v>2796</v>
      </c>
      <c r="E2805" s="534"/>
      <c r="F2805" s="534"/>
      <c r="G2805" s="534"/>
      <c r="H2805" s="479"/>
      <c r="I2805" s="479"/>
      <c r="J2805" s="479"/>
      <c r="K2805" s="474"/>
      <c r="L2805" s="899"/>
      <c r="M2805" s="272"/>
      <c r="N2805" s="826" t="str">
        <f t="shared" si="199"/>
        <v/>
      </c>
      <c r="O2805" s="458"/>
      <c r="P2805" s="534"/>
      <c r="Q2805" s="479"/>
      <c r="R2805" s="584"/>
      <c r="S2805" s="585" t="str">
        <f t="shared" si="202"/>
        <v/>
      </c>
      <c r="T2805" s="586"/>
      <c r="U2805" s="587" t="str">
        <f t="shared" si="201"/>
        <v/>
      </c>
      <c r="V2805" s="648"/>
      <c r="W2805" s="746"/>
    </row>
    <row r="2806" spans="2:38" ht="13.5" customHeight="1" x14ac:dyDescent="0.25">
      <c r="B2806" s="401"/>
      <c r="D2806" s="416">
        <f t="shared" si="200"/>
        <v>2797</v>
      </c>
      <c r="E2806" s="534"/>
      <c r="F2806" s="534"/>
      <c r="G2806" s="534"/>
      <c r="H2806" s="479"/>
      <c r="I2806" s="479"/>
      <c r="J2806" s="479"/>
      <c r="K2806" s="474"/>
      <c r="L2806" s="899"/>
      <c r="M2806" s="272"/>
      <c r="N2806" s="826" t="str">
        <f t="shared" si="199"/>
        <v/>
      </c>
      <c r="O2806" s="458"/>
      <c r="P2806" s="534"/>
      <c r="Q2806" s="479"/>
      <c r="R2806" s="584"/>
      <c r="S2806" s="585" t="str">
        <f t="shared" si="202"/>
        <v/>
      </c>
      <c r="T2806" s="586"/>
      <c r="U2806" s="587" t="str">
        <f t="shared" si="201"/>
        <v/>
      </c>
      <c r="V2806" s="648"/>
      <c r="W2806" s="746"/>
    </row>
    <row r="2807" spans="2:38" ht="13.5" customHeight="1" x14ac:dyDescent="0.25">
      <c r="B2807" s="401"/>
      <c r="D2807" s="416">
        <f t="shared" si="200"/>
        <v>2798</v>
      </c>
      <c r="E2807" s="534"/>
      <c r="F2807" s="534"/>
      <c r="G2807" s="534"/>
      <c r="H2807" s="479"/>
      <c r="I2807" s="479"/>
      <c r="J2807" s="479"/>
      <c r="K2807" s="474"/>
      <c r="L2807" s="899"/>
      <c r="M2807" s="272"/>
      <c r="N2807" s="826" t="str">
        <f t="shared" si="199"/>
        <v/>
      </c>
      <c r="O2807" s="458"/>
      <c r="P2807" s="534"/>
      <c r="Q2807" s="479"/>
      <c r="R2807" s="584"/>
      <c r="S2807" s="585" t="str">
        <f t="shared" si="202"/>
        <v/>
      </c>
      <c r="T2807" s="586"/>
      <c r="U2807" s="587" t="str">
        <f t="shared" si="201"/>
        <v/>
      </c>
      <c r="V2807" s="648"/>
      <c r="W2807" s="746"/>
    </row>
    <row r="2808" spans="2:38" ht="13.5" customHeight="1" x14ac:dyDescent="0.25">
      <c r="B2808" s="401"/>
      <c r="D2808" s="416">
        <f t="shared" si="200"/>
        <v>2799</v>
      </c>
      <c r="E2808" s="534"/>
      <c r="F2808" s="534"/>
      <c r="G2808" s="534"/>
      <c r="H2808" s="479"/>
      <c r="I2808" s="479"/>
      <c r="J2808" s="479"/>
      <c r="K2808" s="474"/>
      <c r="L2808" s="899"/>
      <c r="M2808" s="272"/>
      <c r="N2808" s="826" t="str">
        <f t="shared" si="199"/>
        <v/>
      </c>
      <c r="O2808" s="458"/>
      <c r="P2808" s="534"/>
      <c r="Q2808" s="479"/>
      <c r="R2808" s="584"/>
      <c r="S2808" s="585" t="str">
        <f t="shared" si="202"/>
        <v/>
      </c>
      <c r="T2808" s="586"/>
      <c r="U2808" s="587" t="str">
        <f t="shared" si="201"/>
        <v/>
      </c>
      <c r="V2808" s="648"/>
      <c r="W2808" s="746"/>
    </row>
    <row r="2809" spans="2:38" ht="13.5" customHeight="1" x14ac:dyDescent="0.25">
      <c r="B2809" s="401"/>
      <c r="D2809" s="416">
        <f t="shared" si="200"/>
        <v>2800</v>
      </c>
      <c r="E2809" s="534"/>
      <c r="F2809" s="534"/>
      <c r="G2809" s="534"/>
      <c r="H2809" s="479"/>
      <c r="I2809" s="479"/>
      <c r="J2809" s="479"/>
      <c r="K2809" s="474"/>
      <c r="L2809" s="899"/>
      <c r="M2809" s="272"/>
      <c r="N2809" s="826" t="str">
        <f t="shared" si="199"/>
        <v/>
      </c>
      <c r="O2809" s="458"/>
      <c r="P2809" s="534"/>
      <c r="Q2809" s="479"/>
      <c r="R2809" s="584"/>
      <c r="S2809" s="585" t="str">
        <f t="shared" si="202"/>
        <v/>
      </c>
      <c r="T2809" s="586"/>
      <c r="U2809" s="587" t="str">
        <f t="shared" si="201"/>
        <v/>
      </c>
      <c r="V2809" s="648"/>
      <c r="W2809" s="746"/>
    </row>
    <row r="2810" spans="2:38" ht="13.5" customHeight="1" x14ac:dyDescent="0.25">
      <c r="B2810" s="401"/>
      <c r="D2810" s="416">
        <f t="shared" si="200"/>
        <v>2801</v>
      </c>
      <c r="E2810" s="534"/>
      <c r="F2810" s="534"/>
      <c r="G2810" s="534"/>
      <c r="H2810" s="479"/>
      <c r="I2810" s="479"/>
      <c r="J2810" s="479"/>
      <c r="K2810" s="474"/>
      <c r="L2810" s="899"/>
      <c r="M2810" s="272"/>
      <c r="N2810" s="826" t="str">
        <f t="shared" si="199"/>
        <v/>
      </c>
      <c r="O2810" s="458"/>
      <c r="P2810" s="534"/>
      <c r="Q2810" s="479"/>
      <c r="R2810" s="584"/>
      <c r="S2810" s="585" t="str">
        <f t="shared" si="202"/>
        <v/>
      </c>
      <c r="T2810" s="586"/>
      <c r="U2810" s="587" t="str">
        <f t="shared" si="201"/>
        <v/>
      </c>
      <c r="V2810" s="648"/>
      <c r="W2810" s="746"/>
    </row>
    <row r="2811" spans="2:38" ht="13.5" customHeight="1" x14ac:dyDescent="0.25">
      <c r="B2811" s="401"/>
      <c r="D2811" s="416">
        <f t="shared" si="200"/>
        <v>2802</v>
      </c>
      <c r="E2811" s="534"/>
      <c r="F2811" s="534"/>
      <c r="G2811" s="534"/>
      <c r="H2811" s="479"/>
      <c r="I2811" s="479"/>
      <c r="J2811" s="479"/>
      <c r="K2811" s="474"/>
      <c r="L2811" s="899"/>
      <c r="M2811" s="272"/>
      <c r="N2811" s="826" t="str">
        <f t="shared" si="199"/>
        <v/>
      </c>
      <c r="O2811" s="458"/>
      <c r="P2811" s="534"/>
      <c r="Q2811" s="479"/>
      <c r="R2811" s="584"/>
      <c r="S2811" s="585" t="str">
        <f t="shared" si="202"/>
        <v/>
      </c>
      <c r="T2811" s="586"/>
      <c r="U2811" s="587" t="str">
        <f t="shared" si="201"/>
        <v/>
      </c>
      <c r="V2811" s="648"/>
      <c r="W2811" s="746"/>
    </row>
    <row r="2812" spans="2:38" ht="13.5" customHeight="1" x14ac:dyDescent="0.25">
      <c r="B2812" s="401"/>
      <c r="D2812" s="416">
        <f t="shared" si="200"/>
        <v>2803</v>
      </c>
      <c r="E2812" s="534"/>
      <c r="F2812" s="534"/>
      <c r="G2812" s="534"/>
      <c r="H2812" s="479"/>
      <c r="I2812" s="479"/>
      <c r="J2812" s="479"/>
      <c r="K2812" s="474"/>
      <c r="L2812" s="899"/>
      <c r="M2812" s="272"/>
      <c r="N2812" s="826" t="str">
        <f t="shared" si="199"/>
        <v/>
      </c>
      <c r="O2812" s="458"/>
      <c r="P2812" s="534"/>
      <c r="Q2812" s="479"/>
      <c r="R2812" s="584"/>
      <c r="S2812" s="585" t="str">
        <f t="shared" si="202"/>
        <v/>
      </c>
      <c r="T2812" s="586"/>
      <c r="U2812" s="587" t="str">
        <f t="shared" si="201"/>
        <v/>
      </c>
      <c r="V2812" s="648"/>
      <c r="W2812" s="746"/>
    </row>
    <row r="2813" spans="2:38" ht="13.5" customHeight="1" x14ac:dyDescent="0.25">
      <c r="B2813" s="401"/>
      <c r="D2813" s="416">
        <f t="shared" si="200"/>
        <v>2804</v>
      </c>
      <c r="E2813" s="534"/>
      <c r="F2813" s="534"/>
      <c r="G2813" s="534"/>
      <c r="H2813" s="479"/>
      <c r="I2813" s="479"/>
      <c r="J2813" s="479"/>
      <c r="K2813" s="474"/>
      <c r="L2813" s="899"/>
      <c r="M2813" s="272"/>
      <c r="N2813" s="826" t="str">
        <f t="shared" si="199"/>
        <v/>
      </c>
      <c r="O2813" s="458"/>
      <c r="P2813" s="534"/>
      <c r="Q2813" s="479"/>
      <c r="R2813" s="584"/>
      <c r="S2813" s="585" t="str">
        <f t="shared" si="202"/>
        <v/>
      </c>
      <c r="T2813" s="586"/>
      <c r="U2813" s="587" t="str">
        <f t="shared" si="201"/>
        <v/>
      </c>
      <c r="V2813" s="648"/>
      <c r="W2813" s="746"/>
    </row>
    <row r="2814" spans="2:38" ht="13.5" customHeight="1" x14ac:dyDescent="0.25">
      <c r="B2814" s="401"/>
      <c r="D2814" s="416">
        <f t="shared" si="200"/>
        <v>2805</v>
      </c>
      <c r="E2814" s="534"/>
      <c r="F2814" s="534"/>
      <c r="G2814" s="534"/>
      <c r="H2814" s="479"/>
      <c r="I2814" s="479"/>
      <c r="J2814" s="479"/>
      <c r="K2814" s="474"/>
      <c r="L2814" s="899"/>
      <c r="M2814" s="272"/>
      <c r="N2814" s="826" t="str">
        <f t="shared" si="199"/>
        <v/>
      </c>
      <c r="O2814" s="458"/>
      <c r="P2814" s="534"/>
      <c r="Q2814" s="479"/>
      <c r="R2814" s="584"/>
      <c r="S2814" s="585" t="str">
        <f t="shared" si="202"/>
        <v/>
      </c>
      <c r="T2814" s="586"/>
      <c r="U2814" s="587" t="str">
        <f t="shared" si="201"/>
        <v/>
      </c>
      <c r="V2814" s="648"/>
      <c r="W2814" s="746"/>
    </row>
    <row r="2815" spans="2:38" ht="13.5" customHeight="1" x14ac:dyDescent="0.25">
      <c r="B2815" s="401"/>
      <c r="D2815" s="416">
        <f t="shared" si="200"/>
        <v>2806</v>
      </c>
      <c r="E2815" s="534"/>
      <c r="F2815" s="534"/>
      <c r="G2815" s="534"/>
      <c r="H2815" s="479"/>
      <c r="I2815" s="479"/>
      <c r="J2815" s="479"/>
      <c r="K2815" s="474"/>
      <c r="L2815" s="899"/>
      <c r="M2815" s="272"/>
      <c r="N2815" s="826" t="str">
        <f t="shared" si="199"/>
        <v/>
      </c>
      <c r="O2815" s="458"/>
      <c r="P2815" s="534"/>
      <c r="Q2815" s="479"/>
      <c r="R2815" s="584"/>
      <c r="S2815" s="585" t="str">
        <f t="shared" si="202"/>
        <v/>
      </c>
      <c r="T2815" s="586"/>
      <c r="U2815" s="587" t="str">
        <f t="shared" si="201"/>
        <v/>
      </c>
      <c r="V2815" s="648"/>
      <c r="W2815" s="746"/>
    </row>
    <row r="2816" spans="2:38" ht="13.5" customHeight="1" x14ac:dyDescent="0.25">
      <c r="B2816" s="401"/>
      <c r="D2816" s="416">
        <f t="shared" si="200"/>
        <v>2807</v>
      </c>
      <c r="E2816" s="534"/>
      <c r="F2816" s="534"/>
      <c r="G2816" s="534"/>
      <c r="H2816" s="479"/>
      <c r="I2816" s="479"/>
      <c r="J2816" s="479"/>
      <c r="K2816" s="474"/>
      <c r="L2816" s="899"/>
      <c r="M2816" s="272"/>
      <c r="N2816" s="826" t="str">
        <f t="shared" si="199"/>
        <v/>
      </c>
      <c r="O2816" s="458"/>
      <c r="P2816" s="534"/>
      <c r="Q2816" s="479"/>
      <c r="R2816" s="584"/>
      <c r="S2816" s="585" t="str">
        <f t="shared" si="202"/>
        <v/>
      </c>
      <c r="T2816" s="586"/>
      <c r="U2816" s="587" t="str">
        <f t="shared" si="201"/>
        <v/>
      </c>
      <c r="V2816" s="648"/>
      <c r="W2816" s="746"/>
      <c r="AL2816" s="562"/>
    </row>
    <row r="2817" spans="2:23" ht="13.5" customHeight="1" x14ac:dyDescent="0.25">
      <c r="B2817" s="401"/>
      <c r="D2817" s="416">
        <f t="shared" si="200"/>
        <v>2808</v>
      </c>
      <c r="E2817" s="534"/>
      <c r="F2817" s="534"/>
      <c r="G2817" s="534"/>
      <c r="H2817" s="479"/>
      <c r="I2817" s="479"/>
      <c r="J2817" s="479"/>
      <c r="K2817" s="474"/>
      <c r="L2817" s="899"/>
      <c r="M2817" s="272"/>
      <c r="N2817" s="826" t="str">
        <f t="shared" si="199"/>
        <v/>
      </c>
      <c r="O2817" s="458"/>
      <c r="P2817" s="534"/>
      <c r="Q2817" s="479"/>
      <c r="R2817" s="584"/>
      <c r="S2817" s="585" t="str">
        <f t="shared" si="202"/>
        <v/>
      </c>
      <c r="T2817" s="586"/>
      <c r="U2817" s="587" t="str">
        <f t="shared" si="201"/>
        <v/>
      </c>
      <c r="V2817" s="648"/>
      <c r="W2817" s="746"/>
    </row>
    <row r="2818" spans="2:23" ht="13.5" customHeight="1" x14ac:dyDescent="0.25">
      <c r="B2818" s="401"/>
      <c r="D2818" s="416">
        <f t="shared" si="200"/>
        <v>2809</v>
      </c>
      <c r="E2818" s="534"/>
      <c r="F2818" s="534"/>
      <c r="G2818" s="534"/>
      <c r="H2818" s="479"/>
      <c r="I2818" s="479"/>
      <c r="J2818" s="479"/>
      <c r="K2818" s="474"/>
      <c r="L2818" s="899"/>
      <c r="M2818" s="272"/>
      <c r="N2818" s="826" t="str">
        <f t="shared" si="199"/>
        <v/>
      </c>
      <c r="O2818" s="458"/>
      <c r="P2818" s="534"/>
      <c r="Q2818" s="479"/>
      <c r="R2818" s="584"/>
      <c r="S2818" s="585" t="str">
        <f t="shared" si="202"/>
        <v/>
      </c>
      <c r="T2818" s="586"/>
      <c r="U2818" s="587" t="str">
        <f t="shared" si="201"/>
        <v/>
      </c>
      <c r="V2818" s="648"/>
      <c r="W2818" s="746"/>
    </row>
    <row r="2819" spans="2:23" ht="13.5" customHeight="1" x14ac:dyDescent="0.25">
      <c r="B2819" s="401"/>
      <c r="D2819" s="416">
        <f t="shared" si="200"/>
        <v>2810</v>
      </c>
      <c r="E2819" s="534"/>
      <c r="F2819" s="534"/>
      <c r="G2819" s="534"/>
      <c r="H2819" s="479"/>
      <c r="I2819" s="479"/>
      <c r="J2819" s="479"/>
      <c r="K2819" s="474"/>
      <c r="L2819" s="899"/>
      <c r="M2819" s="272"/>
      <c r="N2819" s="826" t="str">
        <f t="shared" si="199"/>
        <v/>
      </c>
      <c r="O2819" s="458"/>
      <c r="P2819" s="534"/>
      <c r="Q2819" s="479"/>
      <c r="R2819" s="584"/>
      <c r="S2819" s="585" t="str">
        <f t="shared" si="202"/>
        <v/>
      </c>
      <c r="T2819" s="586"/>
      <c r="U2819" s="587" t="str">
        <f t="shared" si="201"/>
        <v/>
      </c>
      <c r="V2819" s="648"/>
      <c r="W2819" s="746"/>
    </row>
    <row r="2820" spans="2:23" ht="13.5" customHeight="1" x14ac:dyDescent="0.25">
      <c r="B2820" s="401"/>
      <c r="D2820" s="416">
        <f t="shared" si="200"/>
        <v>2811</v>
      </c>
      <c r="E2820" s="534"/>
      <c r="F2820" s="534"/>
      <c r="G2820" s="534"/>
      <c r="H2820" s="479"/>
      <c r="I2820" s="479"/>
      <c r="J2820" s="479"/>
      <c r="K2820" s="474"/>
      <c r="L2820" s="899"/>
      <c r="M2820" s="272"/>
      <c r="N2820" s="826" t="str">
        <f t="shared" si="199"/>
        <v/>
      </c>
      <c r="O2820" s="458"/>
      <c r="P2820" s="534"/>
      <c r="Q2820" s="479"/>
      <c r="R2820" s="584"/>
      <c r="S2820" s="585" t="str">
        <f t="shared" si="202"/>
        <v/>
      </c>
      <c r="T2820" s="586"/>
      <c r="U2820" s="587" t="str">
        <f t="shared" si="201"/>
        <v/>
      </c>
      <c r="V2820" s="648"/>
      <c r="W2820" s="746"/>
    </row>
    <row r="2821" spans="2:23" ht="13.5" customHeight="1" x14ac:dyDescent="0.25">
      <c r="B2821" s="401"/>
      <c r="D2821" s="416">
        <f t="shared" si="200"/>
        <v>2812</v>
      </c>
      <c r="E2821" s="534"/>
      <c r="F2821" s="534"/>
      <c r="G2821" s="534"/>
      <c r="H2821" s="479"/>
      <c r="I2821" s="479"/>
      <c r="J2821" s="479"/>
      <c r="K2821" s="474"/>
      <c r="L2821" s="899"/>
      <c r="M2821" s="272"/>
      <c r="N2821" s="826" t="str">
        <f t="shared" si="199"/>
        <v/>
      </c>
      <c r="O2821" s="458"/>
      <c r="P2821" s="534"/>
      <c r="Q2821" s="479"/>
      <c r="R2821" s="584"/>
      <c r="S2821" s="585" t="str">
        <f t="shared" si="202"/>
        <v/>
      </c>
      <c r="T2821" s="586"/>
      <c r="U2821" s="587" t="str">
        <f t="shared" si="201"/>
        <v/>
      </c>
      <c r="V2821" s="648"/>
      <c r="W2821" s="746"/>
    </row>
    <row r="2822" spans="2:23" ht="13.5" customHeight="1" x14ac:dyDescent="0.25">
      <c r="B2822" s="401"/>
      <c r="D2822" s="416">
        <f t="shared" si="200"/>
        <v>2813</v>
      </c>
      <c r="E2822" s="534"/>
      <c r="F2822" s="534"/>
      <c r="G2822" s="534"/>
      <c r="H2822" s="479"/>
      <c r="I2822" s="479"/>
      <c r="J2822" s="479"/>
      <c r="K2822" s="474"/>
      <c r="L2822" s="899"/>
      <c r="M2822" s="272"/>
      <c r="N2822" s="826" t="str">
        <f t="shared" si="199"/>
        <v/>
      </c>
      <c r="O2822" s="458"/>
      <c r="P2822" s="534"/>
      <c r="Q2822" s="479"/>
      <c r="R2822" s="584"/>
      <c r="S2822" s="585" t="str">
        <f t="shared" si="202"/>
        <v/>
      </c>
      <c r="T2822" s="586"/>
      <c r="U2822" s="587" t="str">
        <f t="shared" si="201"/>
        <v/>
      </c>
      <c r="V2822" s="648"/>
      <c r="W2822" s="746"/>
    </row>
    <row r="2823" spans="2:23" ht="13.5" customHeight="1" x14ac:dyDescent="0.25">
      <c r="B2823" s="401"/>
      <c r="D2823" s="416">
        <f t="shared" si="200"/>
        <v>2814</v>
      </c>
      <c r="E2823" s="534"/>
      <c r="F2823" s="534"/>
      <c r="G2823" s="534"/>
      <c r="H2823" s="479"/>
      <c r="I2823" s="479"/>
      <c r="J2823" s="479"/>
      <c r="K2823" s="474"/>
      <c r="L2823" s="899"/>
      <c r="M2823" s="272"/>
      <c r="N2823" s="826" t="str">
        <f t="shared" si="199"/>
        <v/>
      </c>
      <c r="O2823" s="458"/>
      <c r="P2823" s="534"/>
      <c r="Q2823" s="479"/>
      <c r="R2823" s="584"/>
      <c r="S2823" s="585" t="str">
        <f t="shared" si="202"/>
        <v/>
      </c>
      <c r="T2823" s="586"/>
      <c r="U2823" s="587" t="str">
        <f t="shared" si="201"/>
        <v/>
      </c>
      <c r="V2823" s="648"/>
      <c r="W2823" s="746"/>
    </row>
    <row r="2824" spans="2:23" ht="13.5" customHeight="1" x14ac:dyDescent="0.25">
      <c r="B2824" s="401"/>
      <c r="D2824" s="416">
        <f t="shared" si="200"/>
        <v>2815</v>
      </c>
      <c r="E2824" s="534"/>
      <c r="F2824" s="534"/>
      <c r="G2824" s="534"/>
      <c r="H2824" s="479"/>
      <c r="I2824" s="479"/>
      <c r="J2824" s="479"/>
      <c r="K2824" s="474"/>
      <c r="L2824" s="899"/>
      <c r="M2824" s="272"/>
      <c r="N2824" s="826" t="str">
        <f t="shared" si="199"/>
        <v/>
      </c>
      <c r="O2824" s="458"/>
      <c r="P2824" s="534"/>
      <c r="Q2824" s="479"/>
      <c r="R2824" s="584"/>
      <c r="S2824" s="585" t="str">
        <f t="shared" si="202"/>
        <v/>
      </c>
      <c r="T2824" s="586"/>
      <c r="U2824" s="587" t="str">
        <f t="shared" si="201"/>
        <v/>
      </c>
      <c r="V2824" s="648"/>
      <c r="W2824" s="746"/>
    </row>
    <row r="2825" spans="2:23" ht="13.5" customHeight="1" x14ac:dyDescent="0.25">
      <c r="B2825" s="401"/>
      <c r="D2825" s="416">
        <f t="shared" si="200"/>
        <v>2816</v>
      </c>
      <c r="E2825" s="534"/>
      <c r="F2825" s="534"/>
      <c r="G2825" s="534"/>
      <c r="H2825" s="479"/>
      <c r="I2825" s="479"/>
      <c r="J2825" s="479"/>
      <c r="K2825" s="474"/>
      <c r="L2825" s="899"/>
      <c r="M2825" s="272"/>
      <c r="N2825" s="826" t="str">
        <f t="shared" si="199"/>
        <v/>
      </c>
      <c r="O2825" s="458"/>
      <c r="P2825" s="534"/>
      <c r="Q2825" s="479"/>
      <c r="R2825" s="584"/>
      <c r="S2825" s="585" t="str">
        <f t="shared" si="202"/>
        <v/>
      </c>
      <c r="T2825" s="586"/>
      <c r="U2825" s="587" t="str">
        <f t="shared" si="201"/>
        <v/>
      </c>
      <c r="V2825" s="648"/>
      <c r="W2825" s="746"/>
    </row>
    <row r="2826" spans="2:23" ht="13.5" customHeight="1" x14ac:dyDescent="0.25">
      <c r="B2826" s="401"/>
      <c r="D2826" s="416">
        <f t="shared" si="200"/>
        <v>2817</v>
      </c>
      <c r="E2826" s="534"/>
      <c r="F2826" s="534"/>
      <c r="G2826" s="534"/>
      <c r="H2826" s="479"/>
      <c r="I2826" s="479"/>
      <c r="J2826" s="479"/>
      <c r="K2826" s="474"/>
      <c r="L2826" s="899"/>
      <c r="M2826" s="272"/>
      <c r="N2826" s="826" t="str">
        <f t="shared" si="199"/>
        <v/>
      </c>
      <c r="O2826" s="458"/>
      <c r="P2826" s="903"/>
      <c r="Q2826" s="479"/>
      <c r="R2826" s="584"/>
      <c r="S2826" s="585" t="str">
        <f t="shared" si="202"/>
        <v/>
      </c>
      <c r="T2826" s="586"/>
      <c r="U2826" s="587" t="str">
        <f t="shared" si="201"/>
        <v/>
      </c>
      <c r="V2826" s="648"/>
      <c r="W2826" s="746"/>
    </row>
    <row r="2827" spans="2:23" ht="13.5" customHeight="1" x14ac:dyDescent="0.25">
      <c r="B2827" s="401"/>
      <c r="D2827" s="416">
        <f t="shared" si="200"/>
        <v>2818</v>
      </c>
      <c r="E2827" s="534"/>
      <c r="F2827" s="534"/>
      <c r="G2827" s="534"/>
      <c r="H2827" s="479"/>
      <c r="I2827" s="479"/>
      <c r="J2827" s="479"/>
      <c r="K2827" s="474"/>
      <c r="L2827" s="899"/>
      <c r="M2827" s="272"/>
      <c r="N2827" s="826" t="str">
        <f t="shared" ref="N2827:N2890" si="203">IF(M2827="","",IF(HLOOKUP(M2827,$AA$4:$AO$6,$Z$6+1,FALSE)&lt;0.8,0,HLOOKUP(M2827,$AA$4:$AO$6,$Z$6+1,FALSE)))</f>
        <v/>
      </c>
      <c r="O2827" s="458"/>
      <c r="P2827" s="534"/>
      <c r="Q2827" s="479"/>
      <c r="R2827" s="584"/>
      <c r="S2827" s="585" t="str">
        <f t="shared" si="202"/>
        <v/>
      </c>
      <c r="T2827" s="586"/>
      <c r="U2827" s="587" t="str">
        <f t="shared" si="201"/>
        <v/>
      </c>
      <c r="V2827" s="648"/>
      <c r="W2827" s="746"/>
    </row>
    <row r="2828" spans="2:23" ht="13.5" customHeight="1" x14ac:dyDescent="0.25">
      <c r="B2828" s="401"/>
      <c r="D2828" s="416">
        <f t="shared" si="200"/>
        <v>2819</v>
      </c>
      <c r="E2828" s="534"/>
      <c r="F2828" s="534"/>
      <c r="G2828" s="534"/>
      <c r="H2828" s="479"/>
      <c r="I2828" s="479"/>
      <c r="J2828" s="479"/>
      <c r="K2828" s="474"/>
      <c r="L2828" s="899"/>
      <c r="M2828" s="272"/>
      <c r="N2828" s="826" t="str">
        <f t="shared" si="203"/>
        <v/>
      </c>
      <c r="O2828" s="458"/>
      <c r="P2828" s="534"/>
      <c r="Q2828" s="479"/>
      <c r="R2828" s="584"/>
      <c r="S2828" s="585" t="str">
        <f t="shared" si="202"/>
        <v/>
      </c>
      <c r="T2828" s="586"/>
      <c r="U2828" s="587" t="str">
        <f t="shared" si="201"/>
        <v/>
      </c>
      <c r="V2828" s="648"/>
      <c r="W2828" s="746"/>
    </row>
    <row r="2829" spans="2:23" ht="13.5" customHeight="1" x14ac:dyDescent="0.25">
      <c r="B2829" s="401"/>
      <c r="D2829" s="416">
        <f t="shared" si="200"/>
        <v>2820</v>
      </c>
      <c r="E2829" s="534"/>
      <c r="F2829" s="534"/>
      <c r="G2829" s="534"/>
      <c r="H2829" s="479"/>
      <c r="I2829" s="479"/>
      <c r="J2829" s="479"/>
      <c r="K2829" s="474"/>
      <c r="L2829" s="899"/>
      <c r="M2829" s="272"/>
      <c r="N2829" s="826" t="str">
        <f t="shared" si="203"/>
        <v/>
      </c>
      <c r="O2829" s="458"/>
      <c r="P2829" s="534"/>
      <c r="Q2829" s="479"/>
      <c r="R2829" s="584"/>
      <c r="S2829" s="585" t="str">
        <f t="shared" si="202"/>
        <v/>
      </c>
      <c r="T2829" s="586"/>
      <c r="U2829" s="587" t="str">
        <f t="shared" si="201"/>
        <v/>
      </c>
      <c r="V2829" s="648"/>
      <c r="W2829" s="746"/>
    </row>
    <row r="2830" spans="2:23" ht="13.5" customHeight="1" x14ac:dyDescent="0.25">
      <c r="B2830" s="401"/>
      <c r="D2830" s="416">
        <f t="shared" ref="D2830:D2893" si="204">D2829+1</f>
        <v>2821</v>
      </c>
      <c r="E2830" s="534"/>
      <c r="F2830" s="534"/>
      <c r="G2830" s="534"/>
      <c r="H2830" s="479"/>
      <c r="I2830" s="479"/>
      <c r="J2830" s="479"/>
      <c r="K2830" s="474"/>
      <c r="L2830" s="899"/>
      <c r="M2830" s="272"/>
      <c r="N2830" s="826" t="str">
        <f t="shared" si="203"/>
        <v/>
      </c>
      <c r="O2830" s="458"/>
      <c r="P2830" s="534"/>
      <c r="Q2830" s="479"/>
      <c r="R2830" s="584"/>
      <c r="S2830" s="585" t="str">
        <f t="shared" si="202"/>
        <v/>
      </c>
      <c r="T2830" s="586"/>
      <c r="U2830" s="587" t="str">
        <f t="shared" si="201"/>
        <v/>
      </c>
      <c r="V2830" s="648"/>
      <c r="W2830" s="746"/>
    </row>
    <row r="2831" spans="2:23" ht="13.5" customHeight="1" x14ac:dyDescent="0.25">
      <c r="B2831" s="401"/>
      <c r="D2831" s="416">
        <f t="shared" si="204"/>
        <v>2822</v>
      </c>
      <c r="E2831" s="534"/>
      <c r="F2831" s="534"/>
      <c r="G2831" s="534"/>
      <c r="H2831" s="479"/>
      <c r="I2831" s="479"/>
      <c r="J2831" s="479"/>
      <c r="K2831" s="474"/>
      <c r="L2831" s="899"/>
      <c r="M2831" s="272"/>
      <c r="N2831" s="826" t="str">
        <f t="shared" si="203"/>
        <v/>
      </c>
      <c r="O2831" s="458"/>
      <c r="P2831" s="534"/>
      <c r="Q2831" s="479"/>
      <c r="R2831" s="584"/>
      <c r="S2831" s="585" t="str">
        <f t="shared" si="202"/>
        <v/>
      </c>
      <c r="T2831" s="586"/>
      <c r="U2831" s="587" t="str">
        <f t="shared" si="201"/>
        <v/>
      </c>
      <c r="V2831" s="648"/>
      <c r="W2831" s="746"/>
    </row>
    <row r="2832" spans="2:23" ht="13.5" customHeight="1" x14ac:dyDescent="0.25">
      <c r="B2832" s="401"/>
      <c r="D2832" s="416">
        <f t="shared" si="204"/>
        <v>2823</v>
      </c>
      <c r="E2832" s="534"/>
      <c r="F2832" s="534"/>
      <c r="G2832" s="534"/>
      <c r="H2832" s="479"/>
      <c r="I2832" s="479"/>
      <c r="J2832" s="479"/>
      <c r="K2832" s="474"/>
      <c r="L2832" s="899"/>
      <c r="M2832" s="272"/>
      <c r="N2832" s="826" t="str">
        <f t="shared" si="203"/>
        <v/>
      </c>
      <c r="O2832" s="458"/>
      <c r="P2832" s="534"/>
      <c r="Q2832" s="479"/>
      <c r="R2832" s="584"/>
      <c r="S2832" s="585" t="str">
        <f t="shared" si="202"/>
        <v/>
      </c>
      <c r="T2832" s="586"/>
      <c r="U2832" s="587" t="str">
        <f t="shared" si="201"/>
        <v/>
      </c>
      <c r="V2832" s="648"/>
      <c r="W2832" s="746"/>
    </row>
    <row r="2833" spans="2:38" ht="13.5" customHeight="1" x14ac:dyDescent="0.25">
      <c r="B2833" s="401"/>
      <c r="D2833" s="416">
        <f t="shared" si="204"/>
        <v>2824</v>
      </c>
      <c r="E2833" s="534"/>
      <c r="F2833" s="534"/>
      <c r="G2833" s="534"/>
      <c r="H2833" s="479"/>
      <c r="I2833" s="479"/>
      <c r="J2833" s="479"/>
      <c r="K2833" s="474"/>
      <c r="L2833" s="899"/>
      <c r="M2833" s="272"/>
      <c r="N2833" s="826" t="str">
        <f t="shared" si="203"/>
        <v/>
      </c>
      <c r="O2833" s="458"/>
      <c r="P2833" s="534"/>
      <c r="Q2833" s="479"/>
      <c r="R2833" s="584"/>
      <c r="S2833" s="585" t="str">
        <f t="shared" si="202"/>
        <v/>
      </c>
      <c r="T2833" s="586"/>
      <c r="U2833" s="587" t="str">
        <f t="shared" si="201"/>
        <v/>
      </c>
      <c r="V2833" s="648"/>
      <c r="W2833" s="746"/>
    </row>
    <row r="2834" spans="2:38" ht="13.5" customHeight="1" x14ac:dyDescent="0.25">
      <c r="B2834" s="401"/>
      <c r="D2834" s="416">
        <f t="shared" si="204"/>
        <v>2825</v>
      </c>
      <c r="E2834" s="534"/>
      <c r="F2834" s="534"/>
      <c r="G2834" s="534"/>
      <c r="H2834" s="479"/>
      <c r="I2834" s="479"/>
      <c r="J2834" s="479"/>
      <c r="K2834" s="474"/>
      <c r="L2834" s="899"/>
      <c r="M2834" s="272"/>
      <c r="N2834" s="826" t="str">
        <f t="shared" si="203"/>
        <v/>
      </c>
      <c r="O2834" s="458"/>
      <c r="P2834" s="534"/>
      <c r="Q2834" s="479"/>
      <c r="R2834" s="584"/>
      <c r="S2834" s="585" t="str">
        <f t="shared" si="202"/>
        <v/>
      </c>
      <c r="T2834" s="586"/>
      <c r="U2834" s="587" t="str">
        <f t="shared" si="201"/>
        <v/>
      </c>
      <c r="V2834" s="648"/>
      <c r="W2834" s="746"/>
    </row>
    <row r="2835" spans="2:38" ht="13.5" customHeight="1" x14ac:dyDescent="0.25">
      <c r="B2835" s="401"/>
      <c r="D2835" s="416">
        <f t="shared" si="204"/>
        <v>2826</v>
      </c>
      <c r="E2835" s="534"/>
      <c r="F2835" s="534"/>
      <c r="G2835" s="534"/>
      <c r="H2835" s="479"/>
      <c r="I2835" s="479"/>
      <c r="J2835" s="479"/>
      <c r="K2835" s="474"/>
      <c r="L2835" s="899"/>
      <c r="M2835" s="272"/>
      <c r="N2835" s="826" t="str">
        <f t="shared" si="203"/>
        <v/>
      </c>
      <c r="O2835" s="458"/>
      <c r="P2835" s="534"/>
      <c r="Q2835" s="479"/>
      <c r="R2835" s="584"/>
      <c r="S2835" s="585" t="str">
        <f t="shared" si="202"/>
        <v/>
      </c>
      <c r="T2835" s="586"/>
      <c r="U2835" s="587" t="str">
        <f t="shared" si="201"/>
        <v/>
      </c>
      <c r="V2835" s="648"/>
      <c r="W2835" s="746"/>
    </row>
    <row r="2836" spans="2:38" ht="13.5" customHeight="1" x14ac:dyDescent="0.25">
      <c r="B2836" s="401"/>
      <c r="D2836" s="416">
        <f t="shared" si="204"/>
        <v>2827</v>
      </c>
      <c r="E2836" s="534"/>
      <c r="F2836" s="534"/>
      <c r="G2836" s="534"/>
      <c r="H2836" s="479"/>
      <c r="I2836" s="479"/>
      <c r="J2836" s="479"/>
      <c r="K2836" s="474"/>
      <c r="L2836" s="899"/>
      <c r="M2836" s="272"/>
      <c r="N2836" s="826" t="str">
        <f t="shared" si="203"/>
        <v/>
      </c>
      <c r="O2836" s="458"/>
      <c r="P2836" s="534"/>
      <c r="Q2836" s="479"/>
      <c r="R2836" s="584"/>
      <c r="S2836" s="585" t="str">
        <f t="shared" si="202"/>
        <v/>
      </c>
      <c r="T2836" s="586"/>
      <c r="U2836" s="587" t="str">
        <f t="shared" si="201"/>
        <v/>
      </c>
      <c r="V2836" s="648"/>
      <c r="W2836" s="746"/>
    </row>
    <row r="2837" spans="2:38" ht="13.5" customHeight="1" x14ac:dyDescent="0.25">
      <c r="B2837" s="401"/>
      <c r="D2837" s="416">
        <f t="shared" si="204"/>
        <v>2828</v>
      </c>
      <c r="E2837" s="534"/>
      <c r="F2837" s="534"/>
      <c r="G2837" s="534"/>
      <c r="H2837" s="479"/>
      <c r="I2837" s="479"/>
      <c r="J2837" s="479"/>
      <c r="K2837" s="474"/>
      <c r="L2837" s="899"/>
      <c r="M2837" s="272"/>
      <c r="N2837" s="826" t="str">
        <f t="shared" si="203"/>
        <v/>
      </c>
      <c r="O2837" s="458"/>
      <c r="P2837" s="534"/>
      <c r="Q2837" s="479"/>
      <c r="R2837" s="584"/>
      <c r="S2837" s="585" t="str">
        <f t="shared" si="202"/>
        <v/>
      </c>
      <c r="T2837" s="586"/>
      <c r="U2837" s="587" t="str">
        <f t="shared" si="201"/>
        <v/>
      </c>
      <c r="V2837" s="648"/>
      <c r="W2837" s="746"/>
    </row>
    <row r="2838" spans="2:38" ht="13.5" customHeight="1" x14ac:dyDescent="0.25">
      <c r="B2838" s="401"/>
      <c r="D2838" s="416">
        <f t="shared" si="204"/>
        <v>2829</v>
      </c>
      <c r="E2838" s="534"/>
      <c r="F2838" s="534"/>
      <c r="G2838" s="534"/>
      <c r="H2838" s="479"/>
      <c r="I2838" s="479"/>
      <c r="J2838" s="479"/>
      <c r="K2838" s="474"/>
      <c r="L2838" s="899"/>
      <c r="M2838" s="272"/>
      <c r="N2838" s="826" t="str">
        <f t="shared" si="203"/>
        <v/>
      </c>
      <c r="O2838" s="458"/>
      <c r="P2838" s="534"/>
      <c r="Q2838" s="479"/>
      <c r="R2838" s="584"/>
      <c r="S2838" s="585" t="str">
        <f t="shared" si="202"/>
        <v/>
      </c>
      <c r="T2838" s="586"/>
      <c r="U2838" s="587" t="str">
        <f t="shared" si="201"/>
        <v/>
      </c>
      <c r="V2838" s="648"/>
      <c r="W2838" s="746"/>
    </row>
    <row r="2839" spans="2:38" ht="13.5" customHeight="1" x14ac:dyDescent="0.25">
      <c r="B2839" s="401"/>
      <c r="D2839" s="416">
        <f t="shared" si="204"/>
        <v>2830</v>
      </c>
      <c r="E2839" s="534"/>
      <c r="F2839" s="534"/>
      <c r="G2839" s="534"/>
      <c r="H2839" s="479"/>
      <c r="I2839" s="479"/>
      <c r="J2839" s="479"/>
      <c r="K2839" s="474"/>
      <c r="L2839" s="899"/>
      <c r="M2839" s="272"/>
      <c r="N2839" s="826" t="str">
        <f t="shared" si="203"/>
        <v/>
      </c>
      <c r="O2839" s="458"/>
      <c r="P2839" s="534"/>
      <c r="Q2839" s="479"/>
      <c r="R2839" s="584"/>
      <c r="S2839" s="585" t="str">
        <f t="shared" si="202"/>
        <v/>
      </c>
      <c r="T2839" s="586"/>
      <c r="U2839" s="587" t="str">
        <f t="shared" si="201"/>
        <v/>
      </c>
      <c r="V2839" s="648"/>
      <c r="W2839" s="746"/>
    </row>
    <row r="2840" spans="2:38" ht="13.5" customHeight="1" x14ac:dyDescent="0.25">
      <c r="B2840" s="401"/>
      <c r="D2840" s="416">
        <f t="shared" si="204"/>
        <v>2831</v>
      </c>
      <c r="E2840" s="534"/>
      <c r="F2840" s="534"/>
      <c r="G2840" s="534"/>
      <c r="H2840" s="479"/>
      <c r="I2840" s="479"/>
      <c r="J2840" s="479"/>
      <c r="K2840" s="474"/>
      <c r="L2840" s="899"/>
      <c r="M2840" s="272"/>
      <c r="N2840" s="826" t="str">
        <f t="shared" si="203"/>
        <v/>
      </c>
      <c r="O2840" s="458"/>
      <c r="P2840" s="534"/>
      <c r="Q2840" s="479"/>
      <c r="R2840" s="584"/>
      <c r="S2840" s="585" t="str">
        <f t="shared" si="202"/>
        <v/>
      </c>
      <c r="T2840" s="586"/>
      <c r="U2840" s="587" t="str">
        <f t="shared" si="201"/>
        <v/>
      </c>
      <c r="V2840" s="648"/>
      <c r="W2840" s="746"/>
    </row>
    <row r="2841" spans="2:38" ht="13.5" customHeight="1" x14ac:dyDescent="0.25">
      <c r="B2841" s="401"/>
      <c r="D2841" s="416">
        <f t="shared" si="204"/>
        <v>2832</v>
      </c>
      <c r="E2841" s="534"/>
      <c r="F2841" s="534"/>
      <c r="G2841" s="534"/>
      <c r="H2841" s="479"/>
      <c r="I2841" s="479"/>
      <c r="J2841" s="479"/>
      <c r="K2841" s="474"/>
      <c r="L2841" s="899"/>
      <c r="M2841" s="272"/>
      <c r="N2841" s="826" t="str">
        <f t="shared" si="203"/>
        <v/>
      </c>
      <c r="O2841" s="458"/>
      <c r="P2841" s="534"/>
      <c r="Q2841" s="479"/>
      <c r="R2841" s="584"/>
      <c r="S2841" s="585" t="str">
        <f t="shared" si="202"/>
        <v/>
      </c>
      <c r="T2841" s="586"/>
      <c r="U2841" s="587" t="str">
        <f t="shared" si="201"/>
        <v/>
      </c>
      <c r="V2841" s="648"/>
      <c r="W2841" s="746"/>
    </row>
    <row r="2842" spans="2:38" ht="13.5" customHeight="1" x14ac:dyDescent="0.25">
      <c r="B2842" s="401"/>
      <c r="D2842" s="416">
        <f t="shared" si="204"/>
        <v>2833</v>
      </c>
      <c r="E2842" s="534"/>
      <c r="F2842" s="534"/>
      <c r="G2842" s="534"/>
      <c r="H2842" s="479"/>
      <c r="I2842" s="479"/>
      <c r="J2842" s="479"/>
      <c r="K2842" s="474"/>
      <c r="L2842" s="899"/>
      <c r="M2842" s="272"/>
      <c r="N2842" s="826" t="str">
        <f t="shared" si="203"/>
        <v/>
      </c>
      <c r="O2842" s="458"/>
      <c r="P2842" s="534"/>
      <c r="Q2842" s="479"/>
      <c r="R2842" s="584"/>
      <c r="S2842" s="585" t="str">
        <f t="shared" si="202"/>
        <v/>
      </c>
      <c r="T2842" s="586"/>
      <c r="U2842" s="587" t="str">
        <f t="shared" si="201"/>
        <v/>
      </c>
      <c r="V2842" s="648"/>
      <c r="W2842" s="746"/>
    </row>
    <row r="2843" spans="2:38" ht="13.5" customHeight="1" x14ac:dyDescent="0.25">
      <c r="B2843" s="401"/>
      <c r="D2843" s="416">
        <f t="shared" si="204"/>
        <v>2834</v>
      </c>
      <c r="E2843" s="534"/>
      <c r="F2843" s="534"/>
      <c r="G2843" s="534"/>
      <c r="H2843" s="479"/>
      <c r="I2843" s="479"/>
      <c r="J2843" s="479"/>
      <c r="K2843" s="474"/>
      <c r="L2843" s="899"/>
      <c r="M2843" s="272"/>
      <c r="N2843" s="826" t="str">
        <f t="shared" si="203"/>
        <v/>
      </c>
      <c r="O2843" s="458"/>
      <c r="P2843" s="534"/>
      <c r="Q2843" s="479"/>
      <c r="R2843" s="584"/>
      <c r="S2843" s="585" t="str">
        <f t="shared" si="202"/>
        <v/>
      </c>
      <c r="T2843" s="586"/>
      <c r="U2843" s="587" t="str">
        <f t="shared" si="201"/>
        <v/>
      </c>
      <c r="V2843" s="648"/>
      <c r="W2843" s="746"/>
    </row>
    <row r="2844" spans="2:38" ht="13.5" customHeight="1" x14ac:dyDescent="0.25">
      <c r="B2844" s="401"/>
      <c r="D2844" s="416">
        <f t="shared" si="204"/>
        <v>2835</v>
      </c>
      <c r="E2844" s="534"/>
      <c r="F2844" s="534"/>
      <c r="G2844" s="534"/>
      <c r="H2844" s="479"/>
      <c r="I2844" s="479"/>
      <c r="J2844" s="479"/>
      <c r="K2844" s="474"/>
      <c r="L2844" s="899"/>
      <c r="M2844" s="272"/>
      <c r="N2844" s="826" t="str">
        <f t="shared" si="203"/>
        <v/>
      </c>
      <c r="O2844" s="458"/>
      <c r="P2844" s="534"/>
      <c r="Q2844" s="479"/>
      <c r="R2844" s="584"/>
      <c r="S2844" s="585" t="str">
        <f t="shared" si="202"/>
        <v/>
      </c>
      <c r="T2844" s="586"/>
      <c r="U2844" s="587" t="str">
        <f t="shared" si="201"/>
        <v/>
      </c>
      <c r="V2844" s="648"/>
      <c r="W2844" s="746"/>
    </row>
    <row r="2845" spans="2:38" ht="13.5" customHeight="1" x14ac:dyDescent="0.25">
      <c r="B2845" s="401"/>
      <c r="D2845" s="416">
        <f t="shared" si="204"/>
        <v>2836</v>
      </c>
      <c r="E2845" s="534"/>
      <c r="F2845" s="534"/>
      <c r="G2845" s="534"/>
      <c r="H2845" s="479"/>
      <c r="I2845" s="479"/>
      <c r="J2845" s="479"/>
      <c r="K2845" s="474"/>
      <c r="L2845" s="899"/>
      <c r="M2845" s="272"/>
      <c r="N2845" s="826" t="str">
        <f t="shared" si="203"/>
        <v/>
      </c>
      <c r="O2845" s="458"/>
      <c r="P2845" s="534"/>
      <c r="Q2845" s="479"/>
      <c r="R2845" s="584"/>
      <c r="S2845" s="585" t="str">
        <f t="shared" si="202"/>
        <v/>
      </c>
      <c r="T2845" s="586"/>
      <c r="U2845" s="587" t="str">
        <f t="shared" si="201"/>
        <v/>
      </c>
      <c r="V2845" s="648"/>
      <c r="W2845" s="746"/>
    </row>
    <row r="2846" spans="2:38" ht="13.5" customHeight="1" x14ac:dyDescent="0.25">
      <c r="B2846" s="401"/>
      <c r="D2846" s="416">
        <f t="shared" si="204"/>
        <v>2837</v>
      </c>
      <c r="E2846" s="534"/>
      <c r="F2846" s="534"/>
      <c r="G2846" s="534"/>
      <c r="H2846" s="479"/>
      <c r="I2846" s="479"/>
      <c r="J2846" s="479"/>
      <c r="K2846" s="474"/>
      <c r="L2846" s="899"/>
      <c r="M2846" s="272"/>
      <c r="N2846" s="826" t="str">
        <f t="shared" si="203"/>
        <v/>
      </c>
      <c r="O2846" s="458"/>
      <c r="P2846" s="534"/>
      <c r="Q2846" s="479"/>
      <c r="R2846" s="584"/>
      <c r="S2846" s="585" t="str">
        <f t="shared" si="202"/>
        <v/>
      </c>
      <c r="T2846" s="586"/>
      <c r="U2846" s="587" t="str">
        <f t="shared" si="201"/>
        <v/>
      </c>
      <c r="V2846" s="648"/>
      <c r="W2846" s="746"/>
      <c r="AL2846" s="562"/>
    </row>
    <row r="2847" spans="2:38" ht="13.5" customHeight="1" x14ac:dyDescent="0.25">
      <c r="B2847" s="401"/>
      <c r="D2847" s="416">
        <f t="shared" si="204"/>
        <v>2838</v>
      </c>
      <c r="E2847" s="534"/>
      <c r="F2847" s="534"/>
      <c r="G2847" s="534"/>
      <c r="H2847" s="479"/>
      <c r="I2847" s="479"/>
      <c r="J2847" s="479"/>
      <c r="K2847" s="474"/>
      <c r="L2847" s="899"/>
      <c r="M2847" s="272"/>
      <c r="N2847" s="826" t="str">
        <f t="shared" si="203"/>
        <v/>
      </c>
      <c r="O2847" s="458"/>
      <c r="P2847" s="534"/>
      <c r="Q2847" s="479"/>
      <c r="R2847" s="584"/>
      <c r="S2847" s="585" t="str">
        <f t="shared" si="202"/>
        <v/>
      </c>
      <c r="T2847" s="586"/>
      <c r="U2847" s="587" t="str">
        <f t="shared" si="201"/>
        <v/>
      </c>
      <c r="V2847" s="648"/>
      <c r="W2847" s="746"/>
    </row>
    <row r="2848" spans="2:38" ht="13.5" customHeight="1" x14ac:dyDescent="0.25">
      <c r="B2848" s="401"/>
      <c r="D2848" s="416">
        <f t="shared" si="204"/>
        <v>2839</v>
      </c>
      <c r="E2848" s="534"/>
      <c r="F2848" s="534"/>
      <c r="G2848" s="534"/>
      <c r="H2848" s="479"/>
      <c r="I2848" s="479"/>
      <c r="J2848" s="479"/>
      <c r="K2848" s="474"/>
      <c r="L2848" s="899"/>
      <c r="M2848" s="272"/>
      <c r="N2848" s="826" t="str">
        <f t="shared" si="203"/>
        <v/>
      </c>
      <c r="O2848" s="458"/>
      <c r="P2848" s="534"/>
      <c r="Q2848" s="479"/>
      <c r="R2848" s="584"/>
      <c r="S2848" s="585" t="str">
        <f t="shared" si="202"/>
        <v/>
      </c>
      <c r="T2848" s="586"/>
      <c r="U2848" s="587" t="str">
        <f t="shared" si="201"/>
        <v/>
      </c>
      <c r="V2848" s="648"/>
      <c r="W2848" s="746"/>
    </row>
    <row r="2849" spans="2:23" ht="13.5" customHeight="1" x14ac:dyDescent="0.25">
      <c r="B2849" s="401"/>
      <c r="D2849" s="416">
        <f t="shared" si="204"/>
        <v>2840</v>
      </c>
      <c r="E2849" s="534"/>
      <c r="F2849" s="534"/>
      <c r="G2849" s="534"/>
      <c r="H2849" s="479"/>
      <c r="I2849" s="479"/>
      <c r="J2849" s="479"/>
      <c r="K2849" s="474"/>
      <c r="L2849" s="899"/>
      <c r="M2849" s="272"/>
      <c r="N2849" s="826" t="str">
        <f t="shared" si="203"/>
        <v/>
      </c>
      <c r="O2849" s="458"/>
      <c r="P2849" s="534"/>
      <c r="Q2849" s="479"/>
      <c r="R2849" s="584"/>
      <c r="S2849" s="585" t="str">
        <f t="shared" si="202"/>
        <v/>
      </c>
      <c r="T2849" s="586"/>
      <c r="U2849" s="587" t="str">
        <f t="shared" si="201"/>
        <v/>
      </c>
      <c r="V2849" s="648"/>
      <c r="W2849" s="746"/>
    </row>
    <row r="2850" spans="2:23" ht="13.5" customHeight="1" x14ac:dyDescent="0.25">
      <c r="B2850" s="401"/>
      <c r="D2850" s="416">
        <f t="shared" si="204"/>
        <v>2841</v>
      </c>
      <c r="E2850" s="534"/>
      <c r="F2850" s="534"/>
      <c r="G2850" s="534"/>
      <c r="H2850" s="479"/>
      <c r="I2850" s="479"/>
      <c r="J2850" s="479"/>
      <c r="K2850" s="474"/>
      <c r="L2850" s="899"/>
      <c r="M2850" s="272"/>
      <c r="N2850" s="826" t="str">
        <f t="shared" si="203"/>
        <v/>
      </c>
      <c r="O2850" s="458"/>
      <c r="P2850" s="534"/>
      <c r="Q2850" s="479"/>
      <c r="R2850" s="584"/>
      <c r="S2850" s="585" t="str">
        <f t="shared" si="202"/>
        <v/>
      </c>
      <c r="T2850" s="586"/>
      <c r="U2850" s="587" t="str">
        <f t="shared" si="201"/>
        <v/>
      </c>
      <c r="V2850" s="648"/>
      <c r="W2850" s="746"/>
    </row>
    <row r="2851" spans="2:23" ht="13.5" customHeight="1" x14ac:dyDescent="0.25">
      <c r="B2851" s="401"/>
      <c r="D2851" s="416">
        <f t="shared" si="204"/>
        <v>2842</v>
      </c>
      <c r="E2851" s="534"/>
      <c r="F2851" s="534"/>
      <c r="G2851" s="534"/>
      <c r="H2851" s="479"/>
      <c r="I2851" s="479"/>
      <c r="J2851" s="479"/>
      <c r="K2851" s="474"/>
      <c r="L2851" s="899"/>
      <c r="M2851" s="272"/>
      <c r="N2851" s="826" t="str">
        <f t="shared" si="203"/>
        <v/>
      </c>
      <c r="O2851" s="458"/>
      <c r="P2851" s="534"/>
      <c r="Q2851" s="479"/>
      <c r="R2851" s="584"/>
      <c r="S2851" s="585" t="str">
        <f t="shared" si="202"/>
        <v/>
      </c>
      <c r="T2851" s="586"/>
      <c r="U2851" s="587" t="str">
        <f t="shared" si="201"/>
        <v/>
      </c>
      <c r="V2851" s="648"/>
      <c r="W2851" s="746"/>
    </row>
    <row r="2852" spans="2:23" ht="13.5" customHeight="1" x14ac:dyDescent="0.25">
      <c r="B2852" s="401"/>
      <c r="D2852" s="416">
        <f t="shared" si="204"/>
        <v>2843</v>
      </c>
      <c r="E2852" s="534"/>
      <c r="F2852" s="534"/>
      <c r="G2852" s="534"/>
      <c r="H2852" s="479"/>
      <c r="I2852" s="479"/>
      <c r="J2852" s="479"/>
      <c r="K2852" s="474"/>
      <c r="L2852" s="899"/>
      <c r="M2852" s="272"/>
      <c r="N2852" s="826" t="str">
        <f t="shared" si="203"/>
        <v/>
      </c>
      <c r="O2852" s="458"/>
      <c r="P2852" s="534"/>
      <c r="Q2852" s="479"/>
      <c r="R2852" s="584"/>
      <c r="S2852" s="585" t="str">
        <f t="shared" si="202"/>
        <v/>
      </c>
      <c r="T2852" s="586"/>
      <c r="U2852" s="587" t="str">
        <f t="shared" si="201"/>
        <v/>
      </c>
      <c r="V2852" s="648"/>
      <c r="W2852" s="746"/>
    </row>
    <row r="2853" spans="2:23" ht="13.5" customHeight="1" x14ac:dyDescent="0.25">
      <c r="B2853" s="401"/>
      <c r="D2853" s="416">
        <f t="shared" si="204"/>
        <v>2844</v>
      </c>
      <c r="E2853" s="534"/>
      <c r="F2853" s="534"/>
      <c r="G2853" s="534"/>
      <c r="H2853" s="479"/>
      <c r="I2853" s="479"/>
      <c r="J2853" s="479"/>
      <c r="K2853" s="474"/>
      <c r="L2853" s="899"/>
      <c r="M2853" s="272"/>
      <c r="N2853" s="826" t="str">
        <f t="shared" si="203"/>
        <v/>
      </c>
      <c r="O2853" s="458"/>
      <c r="P2853" s="534"/>
      <c r="Q2853" s="479"/>
      <c r="R2853" s="584"/>
      <c r="S2853" s="585" t="str">
        <f t="shared" si="202"/>
        <v/>
      </c>
      <c r="T2853" s="586"/>
      <c r="U2853" s="587" t="str">
        <f t="shared" si="201"/>
        <v/>
      </c>
      <c r="V2853" s="648"/>
      <c r="W2853" s="746"/>
    </row>
    <row r="2854" spans="2:23" ht="13.5" customHeight="1" x14ac:dyDescent="0.25">
      <c r="B2854" s="401"/>
      <c r="D2854" s="416">
        <f t="shared" si="204"/>
        <v>2845</v>
      </c>
      <c r="E2854" s="534"/>
      <c r="F2854" s="534"/>
      <c r="G2854" s="534"/>
      <c r="H2854" s="479"/>
      <c r="I2854" s="479"/>
      <c r="J2854" s="479"/>
      <c r="K2854" s="474"/>
      <c r="L2854" s="899"/>
      <c r="M2854" s="272"/>
      <c r="N2854" s="826" t="str">
        <f t="shared" si="203"/>
        <v/>
      </c>
      <c r="O2854" s="458"/>
      <c r="P2854" s="534"/>
      <c r="Q2854" s="479"/>
      <c r="R2854" s="584"/>
      <c r="S2854" s="585" t="str">
        <f t="shared" si="202"/>
        <v/>
      </c>
      <c r="T2854" s="586"/>
      <c r="U2854" s="587" t="str">
        <f t="shared" si="201"/>
        <v/>
      </c>
      <c r="V2854" s="648"/>
      <c r="W2854" s="746"/>
    </row>
    <row r="2855" spans="2:23" ht="13.5" customHeight="1" x14ac:dyDescent="0.25">
      <c r="B2855" s="401"/>
      <c r="D2855" s="416">
        <f t="shared" si="204"/>
        <v>2846</v>
      </c>
      <c r="E2855" s="534"/>
      <c r="F2855" s="534"/>
      <c r="G2855" s="534"/>
      <c r="H2855" s="479"/>
      <c r="I2855" s="479"/>
      <c r="J2855" s="479"/>
      <c r="K2855" s="474"/>
      <c r="L2855" s="899"/>
      <c r="M2855" s="272"/>
      <c r="N2855" s="826" t="str">
        <f t="shared" si="203"/>
        <v/>
      </c>
      <c r="O2855" s="458"/>
      <c r="P2855" s="534"/>
      <c r="Q2855" s="479"/>
      <c r="R2855" s="584"/>
      <c r="S2855" s="585" t="str">
        <f t="shared" si="202"/>
        <v/>
      </c>
      <c r="T2855" s="586"/>
      <c r="U2855" s="587" t="str">
        <f t="shared" si="201"/>
        <v/>
      </c>
      <c r="V2855" s="648"/>
      <c r="W2855" s="746"/>
    </row>
    <row r="2856" spans="2:23" ht="13.5" customHeight="1" x14ac:dyDescent="0.25">
      <c r="B2856" s="401"/>
      <c r="D2856" s="416">
        <f t="shared" si="204"/>
        <v>2847</v>
      </c>
      <c r="E2856" s="534"/>
      <c r="F2856" s="534"/>
      <c r="G2856" s="534"/>
      <c r="H2856" s="479"/>
      <c r="I2856" s="479"/>
      <c r="J2856" s="479"/>
      <c r="K2856" s="474"/>
      <c r="L2856" s="899"/>
      <c r="M2856" s="272"/>
      <c r="N2856" s="826" t="str">
        <f t="shared" si="203"/>
        <v/>
      </c>
      <c r="O2856" s="458"/>
      <c r="P2856" s="903"/>
      <c r="Q2856" s="479"/>
      <c r="R2856" s="584"/>
      <c r="S2856" s="585" t="str">
        <f t="shared" si="202"/>
        <v/>
      </c>
      <c r="T2856" s="586"/>
      <c r="U2856" s="587" t="str">
        <f t="shared" si="201"/>
        <v/>
      </c>
      <c r="V2856" s="648"/>
      <c r="W2856" s="746"/>
    </row>
    <row r="2857" spans="2:23" ht="13.5" customHeight="1" x14ac:dyDescent="0.25">
      <c r="B2857" s="401"/>
      <c r="D2857" s="416">
        <f t="shared" si="204"/>
        <v>2848</v>
      </c>
      <c r="E2857" s="534"/>
      <c r="F2857" s="534"/>
      <c r="G2857" s="534"/>
      <c r="H2857" s="479"/>
      <c r="I2857" s="479"/>
      <c r="J2857" s="479"/>
      <c r="K2857" s="474"/>
      <c r="L2857" s="899"/>
      <c r="M2857" s="272"/>
      <c r="N2857" s="826" t="str">
        <f t="shared" si="203"/>
        <v/>
      </c>
      <c r="O2857" s="458"/>
      <c r="P2857" s="534"/>
      <c r="Q2857" s="479"/>
      <c r="R2857" s="584"/>
      <c r="S2857" s="585" t="str">
        <f t="shared" si="202"/>
        <v/>
      </c>
      <c r="T2857" s="586"/>
      <c r="U2857" s="587" t="str">
        <f t="shared" si="201"/>
        <v/>
      </c>
      <c r="V2857" s="648"/>
      <c r="W2857" s="746"/>
    </row>
    <row r="2858" spans="2:23" ht="13.5" customHeight="1" x14ac:dyDescent="0.25">
      <c r="B2858" s="401"/>
      <c r="D2858" s="416">
        <f t="shared" si="204"/>
        <v>2849</v>
      </c>
      <c r="E2858" s="534"/>
      <c r="F2858" s="534"/>
      <c r="G2858" s="534"/>
      <c r="H2858" s="479"/>
      <c r="I2858" s="479"/>
      <c r="J2858" s="479"/>
      <c r="K2858" s="474"/>
      <c r="L2858" s="899"/>
      <c r="M2858" s="272"/>
      <c r="N2858" s="826" t="str">
        <f t="shared" si="203"/>
        <v/>
      </c>
      <c r="O2858" s="458"/>
      <c r="P2858" s="534"/>
      <c r="Q2858" s="479"/>
      <c r="R2858" s="584"/>
      <c r="S2858" s="585" t="str">
        <f t="shared" si="202"/>
        <v/>
      </c>
      <c r="T2858" s="586"/>
      <c r="U2858" s="587" t="str">
        <f t="shared" si="201"/>
        <v/>
      </c>
      <c r="V2858" s="648"/>
      <c r="W2858" s="746"/>
    </row>
    <row r="2859" spans="2:23" ht="13.5" customHeight="1" x14ac:dyDescent="0.25">
      <c r="B2859" s="401"/>
      <c r="D2859" s="416">
        <f t="shared" si="204"/>
        <v>2850</v>
      </c>
      <c r="E2859" s="534"/>
      <c r="F2859" s="534"/>
      <c r="G2859" s="534"/>
      <c r="H2859" s="479"/>
      <c r="I2859" s="479"/>
      <c r="J2859" s="479"/>
      <c r="K2859" s="474"/>
      <c r="L2859" s="899"/>
      <c r="M2859" s="272"/>
      <c r="N2859" s="826" t="str">
        <f t="shared" si="203"/>
        <v/>
      </c>
      <c r="O2859" s="458"/>
      <c r="P2859" s="534"/>
      <c r="Q2859" s="479"/>
      <c r="R2859" s="584"/>
      <c r="S2859" s="585" t="str">
        <f t="shared" si="202"/>
        <v/>
      </c>
      <c r="T2859" s="586"/>
      <c r="U2859" s="587" t="str">
        <f t="shared" si="201"/>
        <v/>
      </c>
      <c r="V2859" s="648"/>
      <c r="W2859" s="746"/>
    </row>
    <row r="2860" spans="2:23" ht="13.5" customHeight="1" x14ac:dyDescent="0.25">
      <c r="B2860" s="401"/>
      <c r="D2860" s="416">
        <f t="shared" si="204"/>
        <v>2851</v>
      </c>
      <c r="E2860" s="534"/>
      <c r="F2860" s="534"/>
      <c r="G2860" s="534"/>
      <c r="H2860" s="479"/>
      <c r="I2860" s="479"/>
      <c r="J2860" s="479"/>
      <c r="K2860" s="474"/>
      <c r="L2860" s="899"/>
      <c r="M2860" s="272"/>
      <c r="N2860" s="826" t="str">
        <f t="shared" si="203"/>
        <v/>
      </c>
      <c r="O2860" s="458"/>
      <c r="P2860" s="534"/>
      <c r="Q2860" s="479"/>
      <c r="R2860" s="584"/>
      <c r="S2860" s="585" t="str">
        <f t="shared" si="202"/>
        <v/>
      </c>
      <c r="T2860" s="586"/>
      <c r="U2860" s="587" t="str">
        <f t="shared" si="201"/>
        <v/>
      </c>
      <c r="V2860" s="648"/>
      <c r="W2860" s="746"/>
    </row>
    <row r="2861" spans="2:23" ht="13.5" customHeight="1" x14ac:dyDescent="0.25">
      <c r="B2861" s="401"/>
      <c r="D2861" s="416">
        <f t="shared" si="204"/>
        <v>2852</v>
      </c>
      <c r="E2861" s="534"/>
      <c r="F2861" s="534"/>
      <c r="G2861" s="534"/>
      <c r="H2861" s="479"/>
      <c r="I2861" s="479"/>
      <c r="J2861" s="479"/>
      <c r="K2861" s="474"/>
      <c r="L2861" s="899"/>
      <c r="M2861" s="272"/>
      <c r="N2861" s="826" t="str">
        <f t="shared" si="203"/>
        <v/>
      </c>
      <c r="O2861" s="458"/>
      <c r="P2861" s="534"/>
      <c r="Q2861" s="479"/>
      <c r="R2861" s="584"/>
      <c r="S2861" s="585" t="str">
        <f t="shared" ref="S2861:S3005" si="205">IF(OR(M2861="",K2861=""),"",J2861*K2861/1000000*Q2861*R2861)</f>
        <v/>
      </c>
      <c r="T2861" s="586"/>
      <c r="U2861" s="587" t="str">
        <f t="shared" si="201"/>
        <v/>
      </c>
      <c r="V2861" s="648"/>
      <c r="W2861" s="746"/>
    </row>
    <row r="2862" spans="2:23" ht="13.5" customHeight="1" x14ac:dyDescent="0.25">
      <c r="B2862" s="401"/>
      <c r="D2862" s="416">
        <f t="shared" si="204"/>
        <v>2853</v>
      </c>
      <c r="E2862" s="534"/>
      <c r="F2862" s="534"/>
      <c r="G2862" s="534"/>
      <c r="H2862" s="479"/>
      <c r="I2862" s="479"/>
      <c r="J2862" s="479"/>
      <c r="K2862" s="474"/>
      <c r="L2862" s="899"/>
      <c r="M2862" s="272"/>
      <c r="N2862" s="826" t="str">
        <f t="shared" si="203"/>
        <v/>
      </c>
      <c r="O2862" s="458"/>
      <c r="P2862" s="534"/>
      <c r="Q2862" s="479"/>
      <c r="R2862" s="584"/>
      <c r="S2862" s="585" t="str">
        <f t="shared" si="205"/>
        <v/>
      </c>
      <c r="T2862" s="586"/>
      <c r="U2862" s="587" t="str">
        <f t="shared" si="201"/>
        <v/>
      </c>
      <c r="V2862" s="648"/>
      <c r="W2862" s="746"/>
    </row>
    <row r="2863" spans="2:23" ht="13.5" customHeight="1" x14ac:dyDescent="0.25">
      <c r="B2863" s="401"/>
      <c r="D2863" s="416">
        <f t="shared" si="204"/>
        <v>2854</v>
      </c>
      <c r="E2863" s="534"/>
      <c r="F2863" s="534"/>
      <c r="G2863" s="534"/>
      <c r="H2863" s="479"/>
      <c r="I2863" s="479"/>
      <c r="J2863" s="479"/>
      <c r="K2863" s="474"/>
      <c r="L2863" s="899"/>
      <c r="M2863" s="272"/>
      <c r="N2863" s="826" t="str">
        <f t="shared" si="203"/>
        <v/>
      </c>
      <c r="O2863" s="458"/>
      <c r="P2863" s="534"/>
      <c r="Q2863" s="479"/>
      <c r="R2863" s="584"/>
      <c r="S2863" s="585" t="str">
        <f t="shared" si="205"/>
        <v/>
      </c>
      <c r="T2863" s="586"/>
      <c r="U2863" s="587" t="str">
        <f t="shared" si="201"/>
        <v/>
      </c>
      <c r="V2863" s="648"/>
      <c r="W2863" s="746"/>
    </row>
    <row r="2864" spans="2:23" ht="13.5" customHeight="1" x14ac:dyDescent="0.25">
      <c r="B2864" s="401"/>
      <c r="D2864" s="416">
        <f t="shared" si="204"/>
        <v>2855</v>
      </c>
      <c r="E2864" s="534"/>
      <c r="F2864" s="534"/>
      <c r="G2864" s="534"/>
      <c r="H2864" s="479"/>
      <c r="I2864" s="479"/>
      <c r="J2864" s="479"/>
      <c r="K2864" s="474"/>
      <c r="L2864" s="899"/>
      <c r="M2864" s="272"/>
      <c r="N2864" s="826" t="str">
        <f t="shared" si="203"/>
        <v/>
      </c>
      <c r="O2864" s="458"/>
      <c r="P2864" s="534"/>
      <c r="Q2864" s="479"/>
      <c r="R2864" s="584"/>
      <c r="S2864" s="585" t="str">
        <f t="shared" si="205"/>
        <v/>
      </c>
      <c r="T2864" s="586"/>
      <c r="U2864" s="587" t="str">
        <f t="shared" si="201"/>
        <v/>
      </c>
      <c r="V2864" s="648"/>
      <c r="W2864" s="746"/>
    </row>
    <row r="2865" spans="2:38" ht="13.5" customHeight="1" x14ac:dyDescent="0.25">
      <c r="B2865" s="401"/>
      <c r="D2865" s="416">
        <f t="shared" si="204"/>
        <v>2856</v>
      </c>
      <c r="E2865" s="534"/>
      <c r="F2865" s="534"/>
      <c r="G2865" s="534"/>
      <c r="H2865" s="479"/>
      <c r="I2865" s="479"/>
      <c r="J2865" s="479"/>
      <c r="K2865" s="474"/>
      <c r="L2865" s="899"/>
      <c r="M2865" s="272"/>
      <c r="N2865" s="826" t="str">
        <f t="shared" si="203"/>
        <v/>
      </c>
      <c r="O2865" s="458"/>
      <c r="P2865" s="534"/>
      <c r="Q2865" s="479"/>
      <c r="R2865" s="584"/>
      <c r="S2865" s="585" t="str">
        <f t="shared" si="205"/>
        <v/>
      </c>
      <c r="T2865" s="586"/>
      <c r="U2865" s="587" t="str">
        <f t="shared" si="201"/>
        <v/>
      </c>
      <c r="V2865" s="648"/>
      <c r="W2865" s="746"/>
    </row>
    <row r="2866" spans="2:38" ht="13.5" customHeight="1" x14ac:dyDescent="0.25">
      <c r="B2866" s="401"/>
      <c r="D2866" s="416">
        <f t="shared" si="204"/>
        <v>2857</v>
      </c>
      <c r="E2866" s="534"/>
      <c r="F2866" s="534"/>
      <c r="G2866" s="534"/>
      <c r="H2866" s="479"/>
      <c r="I2866" s="479"/>
      <c r="J2866" s="479"/>
      <c r="K2866" s="474"/>
      <c r="L2866" s="899"/>
      <c r="M2866" s="272"/>
      <c r="N2866" s="826" t="str">
        <f t="shared" si="203"/>
        <v/>
      </c>
      <c r="O2866" s="458"/>
      <c r="P2866" s="534"/>
      <c r="Q2866" s="479"/>
      <c r="R2866" s="584"/>
      <c r="S2866" s="585" t="str">
        <f t="shared" si="205"/>
        <v/>
      </c>
      <c r="T2866" s="586"/>
      <c r="U2866" s="587" t="str">
        <f t="shared" si="201"/>
        <v/>
      </c>
      <c r="V2866" s="648"/>
      <c r="W2866" s="746"/>
    </row>
    <row r="2867" spans="2:38" ht="13.5" customHeight="1" x14ac:dyDescent="0.25">
      <c r="B2867" s="401"/>
      <c r="D2867" s="416">
        <f t="shared" si="204"/>
        <v>2858</v>
      </c>
      <c r="E2867" s="534"/>
      <c r="F2867" s="534"/>
      <c r="G2867" s="534"/>
      <c r="H2867" s="479"/>
      <c r="I2867" s="479"/>
      <c r="J2867" s="479"/>
      <c r="K2867" s="474"/>
      <c r="L2867" s="899"/>
      <c r="M2867" s="272"/>
      <c r="N2867" s="826" t="str">
        <f t="shared" si="203"/>
        <v/>
      </c>
      <c r="O2867" s="458"/>
      <c r="P2867" s="534"/>
      <c r="Q2867" s="479"/>
      <c r="R2867" s="584"/>
      <c r="S2867" s="585" t="str">
        <f t="shared" si="205"/>
        <v/>
      </c>
      <c r="T2867" s="586"/>
      <c r="U2867" s="587" t="str">
        <f t="shared" si="201"/>
        <v/>
      </c>
      <c r="V2867" s="648"/>
      <c r="W2867" s="746"/>
    </row>
    <row r="2868" spans="2:38" ht="13.5" customHeight="1" x14ac:dyDescent="0.25">
      <c r="B2868" s="401"/>
      <c r="D2868" s="416">
        <f t="shared" si="204"/>
        <v>2859</v>
      </c>
      <c r="E2868" s="534"/>
      <c r="F2868" s="534"/>
      <c r="G2868" s="534"/>
      <c r="H2868" s="479"/>
      <c r="I2868" s="479"/>
      <c r="J2868" s="479"/>
      <c r="K2868" s="474"/>
      <c r="L2868" s="899"/>
      <c r="M2868" s="272"/>
      <c r="N2868" s="826" t="str">
        <f t="shared" si="203"/>
        <v/>
      </c>
      <c r="O2868" s="458"/>
      <c r="P2868" s="534"/>
      <c r="Q2868" s="479"/>
      <c r="R2868" s="584"/>
      <c r="S2868" s="585" t="str">
        <f t="shared" si="205"/>
        <v/>
      </c>
      <c r="T2868" s="586"/>
      <c r="U2868" s="587" t="str">
        <f t="shared" si="201"/>
        <v/>
      </c>
      <c r="V2868" s="648"/>
      <c r="W2868" s="746"/>
    </row>
    <row r="2869" spans="2:38" ht="13.5" customHeight="1" x14ac:dyDescent="0.25">
      <c r="B2869" s="401"/>
      <c r="D2869" s="416">
        <f t="shared" si="204"/>
        <v>2860</v>
      </c>
      <c r="E2869" s="534"/>
      <c r="F2869" s="534"/>
      <c r="G2869" s="534"/>
      <c r="H2869" s="479"/>
      <c r="I2869" s="479"/>
      <c r="J2869" s="479"/>
      <c r="K2869" s="474"/>
      <c r="L2869" s="899"/>
      <c r="M2869" s="272"/>
      <c r="N2869" s="826" t="str">
        <f t="shared" si="203"/>
        <v/>
      </c>
      <c r="O2869" s="458"/>
      <c r="P2869" s="534"/>
      <c r="Q2869" s="479"/>
      <c r="R2869" s="584"/>
      <c r="S2869" s="585" t="str">
        <f t="shared" si="205"/>
        <v/>
      </c>
      <c r="T2869" s="586"/>
      <c r="U2869" s="587" t="str">
        <f t="shared" si="201"/>
        <v/>
      </c>
      <c r="V2869" s="648"/>
      <c r="W2869" s="746"/>
    </row>
    <row r="2870" spans="2:38" ht="13.5" customHeight="1" x14ac:dyDescent="0.25">
      <c r="B2870" s="401"/>
      <c r="D2870" s="416">
        <f t="shared" si="204"/>
        <v>2861</v>
      </c>
      <c r="E2870" s="534"/>
      <c r="F2870" s="534"/>
      <c r="G2870" s="534"/>
      <c r="H2870" s="479"/>
      <c r="I2870" s="479"/>
      <c r="J2870" s="479"/>
      <c r="K2870" s="474"/>
      <c r="L2870" s="899"/>
      <c r="M2870" s="272"/>
      <c r="N2870" s="826" t="str">
        <f t="shared" si="203"/>
        <v/>
      </c>
      <c r="O2870" s="458"/>
      <c r="P2870" s="534"/>
      <c r="Q2870" s="479"/>
      <c r="R2870" s="584"/>
      <c r="S2870" s="585" t="str">
        <f t="shared" si="205"/>
        <v/>
      </c>
      <c r="T2870" s="586"/>
      <c r="U2870" s="587" t="str">
        <f t="shared" si="201"/>
        <v/>
      </c>
      <c r="V2870" s="648"/>
      <c r="W2870" s="746"/>
    </row>
    <row r="2871" spans="2:38" ht="13.5" customHeight="1" x14ac:dyDescent="0.25">
      <c r="B2871" s="401"/>
      <c r="D2871" s="416">
        <f t="shared" si="204"/>
        <v>2862</v>
      </c>
      <c r="E2871" s="534"/>
      <c r="F2871" s="534"/>
      <c r="G2871" s="534"/>
      <c r="H2871" s="479"/>
      <c r="I2871" s="479"/>
      <c r="J2871" s="479"/>
      <c r="K2871" s="474"/>
      <c r="L2871" s="899"/>
      <c r="M2871" s="272"/>
      <c r="N2871" s="826" t="str">
        <f t="shared" si="203"/>
        <v/>
      </c>
      <c r="O2871" s="458"/>
      <c r="P2871" s="534"/>
      <c r="Q2871" s="479"/>
      <c r="R2871" s="584"/>
      <c r="S2871" s="585" t="str">
        <f t="shared" si="205"/>
        <v/>
      </c>
      <c r="T2871" s="586"/>
      <c r="U2871" s="587" t="str">
        <f t="shared" si="201"/>
        <v/>
      </c>
      <c r="V2871" s="648"/>
      <c r="W2871" s="746"/>
    </row>
    <row r="2872" spans="2:38" ht="13.5" customHeight="1" x14ac:dyDescent="0.25">
      <c r="B2872" s="401"/>
      <c r="D2872" s="416">
        <f t="shared" si="204"/>
        <v>2863</v>
      </c>
      <c r="E2872" s="534"/>
      <c r="F2872" s="534"/>
      <c r="G2872" s="534"/>
      <c r="H2872" s="479"/>
      <c r="I2872" s="479"/>
      <c r="J2872" s="479"/>
      <c r="K2872" s="474"/>
      <c r="L2872" s="899"/>
      <c r="M2872" s="272"/>
      <c r="N2872" s="826" t="str">
        <f t="shared" si="203"/>
        <v/>
      </c>
      <c r="O2872" s="458"/>
      <c r="P2872" s="534"/>
      <c r="Q2872" s="479"/>
      <c r="R2872" s="584"/>
      <c r="S2872" s="585" t="str">
        <f t="shared" si="205"/>
        <v/>
      </c>
      <c r="T2872" s="586"/>
      <c r="U2872" s="587" t="str">
        <f t="shared" si="201"/>
        <v/>
      </c>
      <c r="V2872" s="648"/>
      <c r="W2872" s="746"/>
    </row>
    <row r="2873" spans="2:38" ht="13.5" customHeight="1" x14ac:dyDescent="0.25">
      <c r="B2873" s="401"/>
      <c r="D2873" s="416">
        <f t="shared" si="204"/>
        <v>2864</v>
      </c>
      <c r="E2873" s="534"/>
      <c r="F2873" s="534"/>
      <c r="G2873" s="534"/>
      <c r="H2873" s="479"/>
      <c r="I2873" s="479"/>
      <c r="J2873" s="479"/>
      <c r="K2873" s="474"/>
      <c r="L2873" s="899"/>
      <c r="M2873" s="272"/>
      <c r="N2873" s="826" t="str">
        <f t="shared" si="203"/>
        <v/>
      </c>
      <c r="O2873" s="458"/>
      <c r="P2873" s="534"/>
      <c r="Q2873" s="479"/>
      <c r="R2873" s="584"/>
      <c r="S2873" s="585" t="str">
        <f t="shared" si="205"/>
        <v/>
      </c>
      <c r="T2873" s="586"/>
      <c r="U2873" s="587" t="str">
        <f t="shared" si="201"/>
        <v/>
      </c>
      <c r="V2873" s="648"/>
      <c r="W2873" s="746"/>
    </row>
    <row r="2874" spans="2:38" ht="13.5" customHeight="1" x14ac:dyDescent="0.25">
      <c r="B2874" s="401"/>
      <c r="D2874" s="416">
        <f t="shared" si="204"/>
        <v>2865</v>
      </c>
      <c r="E2874" s="534"/>
      <c r="F2874" s="534"/>
      <c r="G2874" s="534"/>
      <c r="H2874" s="479"/>
      <c r="I2874" s="479"/>
      <c r="J2874" s="479"/>
      <c r="K2874" s="474"/>
      <c r="L2874" s="899"/>
      <c r="M2874" s="272"/>
      <c r="N2874" s="826" t="str">
        <f t="shared" si="203"/>
        <v/>
      </c>
      <c r="O2874" s="458"/>
      <c r="P2874" s="534"/>
      <c r="Q2874" s="479"/>
      <c r="R2874" s="584"/>
      <c r="S2874" s="585" t="str">
        <f t="shared" si="205"/>
        <v/>
      </c>
      <c r="T2874" s="586"/>
      <c r="U2874" s="587" t="str">
        <f t="shared" si="201"/>
        <v/>
      </c>
      <c r="V2874" s="648"/>
      <c r="W2874" s="746"/>
    </row>
    <row r="2875" spans="2:38" ht="13.5" customHeight="1" x14ac:dyDescent="0.25">
      <c r="B2875" s="401"/>
      <c r="D2875" s="416">
        <f t="shared" si="204"/>
        <v>2866</v>
      </c>
      <c r="E2875" s="534"/>
      <c r="F2875" s="534"/>
      <c r="G2875" s="534"/>
      <c r="H2875" s="479"/>
      <c r="I2875" s="479"/>
      <c r="J2875" s="479"/>
      <c r="K2875" s="474"/>
      <c r="L2875" s="899"/>
      <c r="M2875" s="272"/>
      <c r="N2875" s="826" t="str">
        <f t="shared" si="203"/>
        <v/>
      </c>
      <c r="O2875" s="458"/>
      <c r="P2875" s="534"/>
      <c r="Q2875" s="479"/>
      <c r="R2875" s="584"/>
      <c r="S2875" s="585" t="str">
        <f t="shared" si="205"/>
        <v/>
      </c>
      <c r="T2875" s="586"/>
      <c r="U2875" s="587" t="str">
        <f t="shared" si="201"/>
        <v/>
      </c>
      <c r="V2875" s="648"/>
      <c r="W2875" s="746"/>
    </row>
    <row r="2876" spans="2:38" ht="13.5" customHeight="1" x14ac:dyDescent="0.25">
      <c r="B2876" s="401"/>
      <c r="D2876" s="416">
        <f t="shared" si="204"/>
        <v>2867</v>
      </c>
      <c r="E2876" s="534"/>
      <c r="F2876" s="534"/>
      <c r="G2876" s="534"/>
      <c r="H2876" s="479"/>
      <c r="I2876" s="479"/>
      <c r="J2876" s="479"/>
      <c r="K2876" s="474"/>
      <c r="L2876" s="899"/>
      <c r="M2876" s="272"/>
      <c r="N2876" s="826" t="str">
        <f t="shared" si="203"/>
        <v/>
      </c>
      <c r="O2876" s="458"/>
      <c r="P2876" s="534"/>
      <c r="Q2876" s="479"/>
      <c r="R2876" s="584"/>
      <c r="S2876" s="585" t="str">
        <f t="shared" si="205"/>
        <v/>
      </c>
      <c r="T2876" s="586"/>
      <c r="U2876" s="587" t="str">
        <f t="shared" si="201"/>
        <v/>
      </c>
      <c r="V2876" s="648"/>
      <c r="W2876" s="746"/>
      <c r="AL2876" s="562"/>
    </row>
    <row r="2877" spans="2:38" ht="13.5" customHeight="1" x14ac:dyDescent="0.25">
      <c r="B2877" s="401"/>
      <c r="D2877" s="416">
        <f t="shared" si="204"/>
        <v>2868</v>
      </c>
      <c r="E2877" s="534"/>
      <c r="F2877" s="534"/>
      <c r="G2877" s="534"/>
      <c r="H2877" s="479"/>
      <c r="I2877" s="479"/>
      <c r="J2877" s="479"/>
      <c r="K2877" s="474"/>
      <c r="L2877" s="899"/>
      <c r="M2877" s="272"/>
      <c r="N2877" s="826" t="str">
        <f t="shared" si="203"/>
        <v/>
      </c>
      <c r="O2877" s="458"/>
      <c r="P2877" s="534"/>
      <c r="Q2877" s="479"/>
      <c r="R2877" s="584"/>
      <c r="S2877" s="585" t="str">
        <f t="shared" si="205"/>
        <v/>
      </c>
      <c r="T2877" s="586"/>
      <c r="U2877" s="587" t="str">
        <f t="shared" si="201"/>
        <v/>
      </c>
      <c r="V2877" s="648"/>
      <c r="W2877" s="746"/>
    </row>
    <row r="2878" spans="2:38" ht="13.5" customHeight="1" x14ac:dyDescent="0.25">
      <c r="B2878" s="401"/>
      <c r="D2878" s="416">
        <f t="shared" si="204"/>
        <v>2869</v>
      </c>
      <c r="E2878" s="534"/>
      <c r="F2878" s="534"/>
      <c r="G2878" s="534"/>
      <c r="H2878" s="479"/>
      <c r="I2878" s="479"/>
      <c r="J2878" s="479"/>
      <c r="K2878" s="474"/>
      <c r="L2878" s="899"/>
      <c r="M2878" s="272"/>
      <c r="N2878" s="826" t="str">
        <f t="shared" si="203"/>
        <v/>
      </c>
      <c r="O2878" s="458"/>
      <c r="P2878" s="534"/>
      <c r="Q2878" s="479"/>
      <c r="R2878" s="584"/>
      <c r="S2878" s="585" t="str">
        <f t="shared" si="205"/>
        <v/>
      </c>
      <c r="T2878" s="586"/>
      <c r="U2878" s="587" t="str">
        <f t="shared" si="201"/>
        <v/>
      </c>
      <c r="V2878" s="648"/>
      <c r="W2878" s="746"/>
    </row>
    <row r="2879" spans="2:38" ht="13.5" customHeight="1" x14ac:dyDescent="0.25">
      <c r="B2879" s="401"/>
      <c r="D2879" s="416">
        <f t="shared" si="204"/>
        <v>2870</v>
      </c>
      <c r="E2879" s="534"/>
      <c r="F2879" s="534"/>
      <c r="G2879" s="534"/>
      <c r="H2879" s="479"/>
      <c r="I2879" s="479"/>
      <c r="J2879" s="479"/>
      <c r="K2879" s="474"/>
      <c r="L2879" s="899"/>
      <c r="M2879" s="272"/>
      <c r="N2879" s="826" t="str">
        <f t="shared" si="203"/>
        <v/>
      </c>
      <c r="O2879" s="458"/>
      <c r="P2879" s="534"/>
      <c r="Q2879" s="479"/>
      <c r="R2879" s="584"/>
      <c r="S2879" s="585" t="str">
        <f t="shared" si="205"/>
        <v/>
      </c>
      <c r="T2879" s="586"/>
      <c r="U2879" s="587" t="str">
        <f t="shared" si="201"/>
        <v/>
      </c>
      <c r="V2879" s="648"/>
      <c r="W2879" s="746"/>
    </row>
    <row r="2880" spans="2:38" ht="13.5" customHeight="1" x14ac:dyDescent="0.25">
      <c r="B2880" s="401"/>
      <c r="D2880" s="416">
        <f t="shared" si="204"/>
        <v>2871</v>
      </c>
      <c r="E2880" s="534"/>
      <c r="F2880" s="534"/>
      <c r="G2880" s="534"/>
      <c r="H2880" s="479"/>
      <c r="I2880" s="479"/>
      <c r="J2880" s="479"/>
      <c r="K2880" s="474"/>
      <c r="L2880" s="899"/>
      <c r="M2880" s="272"/>
      <c r="N2880" s="826" t="str">
        <f t="shared" si="203"/>
        <v/>
      </c>
      <c r="O2880" s="458"/>
      <c r="P2880" s="534"/>
      <c r="Q2880" s="479"/>
      <c r="R2880" s="584"/>
      <c r="S2880" s="585" t="str">
        <f t="shared" si="205"/>
        <v/>
      </c>
      <c r="T2880" s="586"/>
      <c r="U2880" s="587" t="str">
        <f t="shared" si="201"/>
        <v/>
      </c>
      <c r="V2880" s="648"/>
      <c r="W2880" s="746"/>
    </row>
    <row r="2881" spans="2:23" ht="13.5" customHeight="1" x14ac:dyDescent="0.25">
      <c r="B2881" s="401"/>
      <c r="D2881" s="416">
        <f t="shared" si="204"/>
        <v>2872</v>
      </c>
      <c r="E2881" s="534"/>
      <c r="F2881" s="534"/>
      <c r="G2881" s="534"/>
      <c r="H2881" s="479"/>
      <c r="I2881" s="479"/>
      <c r="J2881" s="479"/>
      <c r="K2881" s="474"/>
      <c r="L2881" s="899"/>
      <c r="M2881" s="272"/>
      <c r="N2881" s="826" t="str">
        <f t="shared" si="203"/>
        <v/>
      </c>
      <c r="O2881" s="458"/>
      <c r="P2881" s="534"/>
      <c r="Q2881" s="479"/>
      <c r="R2881" s="584"/>
      <c r="S2881" s="585" t="str">
        <f t="shared" si="205"/>
        <v/>
      </c>
      <c r="T2881" s="586"/>
      <c r="U2881" s="587" t="str">
        <f t="shared" si="201"/>
        <v/>
      </c>
      <c r="V2881" s="648"/>
      <c r="W2881" s="746"/>
    </row>
    <row r="2882" spans="2:23" ht="13.5" customHeight="1" x14ac:dyDescent="0.25">
      <c r="B2882" s="401"/>
      <c r="D2882" s="416">
        <f t="shared" si="204"/>
        <v>2873</v>
      </c>
      <c r="E2882" s="534"/>
      <c r="F2882" s="534"/>
      <c r="G2882" s="534"/>
      <c r="H2882" s="479"/>
      <c r="I2882" s="479"/>
      <c r="J2882" s="479"/>
      <c r="K2882" s="474"/>
      <c r="L2882" s="899"/>
      <c r="M2882" s="272"/>
      <c r="N2882" s="826" t="str">
        <f t="shared" si="203"/>
        <v/>
      </c>
      <c r="O2882" s="458"/>
      <c r="P2882" s="534"/>
      <c r="Q2882" s="479"/>
      <c r="R2882" s="584"/>
      <c r="S2882" s="585" t="str">
        <f t="shared" si="205"/>
        <v/>
      </c>
      <c r="T2882" s="586"/>
      <c r="U2882" s="587" t="str">
        <f t="shared" si="201"/>
        <v/>
      </c>
      <c r="V2882" s="648"/>
      <c r="W2882" s="746"/>
    </row>
    <row r="2883" spans="2:23" ht="13.5" customHeight="1" x14ac:dyDescent="0.25">
      <c r="B2883" s="401"/>
      <c r="D2883" s="416">
        <f t="shared" si="204"/>
        <v>2874</v>
      </c>
      <c r="E2883" s="534"/>
      <c r="F2883" s="534"/>
      <c r="G2883" s="534"/>
      <c r="H2883" s="479"/>
      <c r="I2883" s="479"/>
      <c r="J2883" s="479"/>
      <c r="K2883" s="474"/>
      <c r="L2883" s="899"/>
      <c r="M2883" s="272"/>
      <c r="N2883" s="826" t="str">
        <f t="shared" si="203"/>
        <v/>
      </c>
      <c r="O2883" s="458"/>
      <c r="P2883" s="534"/>
      <c r="Q2883" s="479"/>
      <c r="R2883" s="584"/>
      <c r="S2883" s="585" t="str">
        <f t="shared" si="205"/>
        <v/>
      </c>
      <c r="T2883" s="586"/>
      <c r="U2883" s="587" t="str">
        <f t="shared" si="201"/>
        <v/>
      </c>
      <c r="V2883" s="648"/>
      <c r="W2883" s="746"/>
    </row>
    <row r="2884" spans="2:23" ht="13.5" customHeight="1" x14ac:dyDescent="0.25">
      <c r="B2884" s="401"/>
      <c r="D2884" s="416">
        <f t="shared" si="204"/>
        <v>2875</v>
      </c>
      <c r="E2884" s="534"/>
      <c r="F2884" s="534"/>
      <c r="G2884" s="534"/>
      <c r="H2884" s="479"/>
      <c r="I2884" s="479"/>
      <c r="J2884" s="479"/>
      <c r="K2884" s="474"/>
      <c r="L2884" s="899"/>
      <c r="M2884" s="272"/>
      <c r="N2884" s="826" t="str">
        <f t="shared" si="203"/>
        <v/>
      </c>
      <c r="O2884" s="458"/>
      <c r="P2884" s="534"/>
      <c r="Q2884" s="479"/>
      <c r="R2884" s="584"/>
      <c r="S2884" s="585" t="str">
        <f t="shared" si="205"/>
        <v/>
      </c>
      <c r="T2884" s="586"/>
      <c r="U2884" s="587" t="str">
        <f t="shared" si="201"/>
        <v/>
      </c>
      <c r="V2884" s="648"/>
      <c r="W2884" s="746"/>
    </row>
    <row r="2885" spans="2:23" ht="13.5" customHeight="1" x14ac:dyDescent="0.25">
      <c r="B2885" s="401"/>
      <c r="D2885" s="416">
        <f t="shared" si="204"/>
        <v>2876</v>
      </c>
      <c r="E2885" s="534"/>
      <c r="F2885" s="534"/>
      <c r="G2885" s="534"/>
      <c r="H2885" s="479"/>
      <c r="I2885" s="479"/>
      <c r="J2885" s="479"/>
      <c r="K2885" s="474"/>
      <c r="L2885" s="899"/>
      <c r="M2885" s="272"/>
      <c r="N2885" s="826" t="str">
        <f t="shared" si="203"/>
        <v/>
      </c>
      <c r="O2885" s="458"/>
      <c r="P2885" s="534"/>
      <c r="Q2885" s="479"/>
      <c r="R2885" s="584"/>
      <c r="S2885" s="585" t="str">
        <f t="shared" si="205"/>
        <v/>
      </c>
      <c r="T2885" s="586"/>
      <c r="U2885" s="587" t="str">
        <f t="shared" si="201"/>
        <v/>
      </c>
      <c r="V2885" s="648"/>
      <c r="W2885" s="746"/>
    </row>
    <row r="2886" spans="2:23" ht="13.5" customHeight="1" x14ac:dyDescent="0.25">
      <c r="B2886" s="401"/>
      <c r="D2886" s="416">
        <f t="shared" si="204"/>
        <v>2877</v>
      </c>
      <c r="E2886" s="534"/>
      <c r="F2886" s="534"/>
      <c r="G2886" s="534"/>
      <c r="H2886" s="479"/>
      <c r="I2886" s="479"/>
      <c r="J2886" s="479"/>
      <c r="K2886" s="474"/>
      <c r="L2886" s="899"/>
      <c r="M2886" s="272"/>
      <c r="N2886" s="826" t="str">
        <f t="shared" si="203"/>
        <v/>
      </c>
      <c r="O2886" s="458"/>
      <c r="P2886" s="903"/>
      <c r="Q2886" s="479"/>
      <c r="R2886" s="584"/>
      <c r="S2886" s="585" t="str">
        <f t="shared" si="205"/>
        <v/>
      </c>
      <c r="T2886" s="586"/>
      <c r="U2886" s="587" t="str">
        <f t="shared" si="201"/>
        <v/>
      </c>
      <c r="V2886" s="648"/>
      <c r="W2886" s="746"/>
    </row>
    <row r="2887" spans="2:23" ht="13.5" customHeight="1" x14ac:dyDescent="0.25">
      <c r="B2887" s="401"/>
      <c r="D2887" s="416">
        <f t="shared" si="204"/>
        <v>2878</v>
      </c>
      <c r="E2887" s="534"/>
      <c r="F2887" s="534"/>
      <c r="G2887" s="534"/>
      <c r="H2887" s="479"/>
      <c r="I2887" s="479"/>
      <c r="J2887" s="479"/>
      <c r="K2887" s="474"/>
      <c r="L2887" s="899"/>
      <c r="M2887" s="272"/>
      <c r="N2887" s="826" t="str">
        <f t="shared" si="203"/>
        <v/>
      </c>
      <c r="O2887" s="458"/>
      <c r="P2887" s="534"/>
      <c r="Q2887" s="479"/>
      <c r="R2887" s="584"/>
      <c r="S2887" s="585" t="str">
        <f t="shared" si="205"/>
        <v/>
      </c>
      <c r="T2887" s="586"/>
      <c r="U2887" s="587" t="str">
        <f t="shared" si="201"/>
        <v/>
      </c>
      <c r="V2887" s="648"/>
      <c r="W2887" s="746"/>
    </row>
    <row r="2888" spans="2:23" ht="13.5" customHeight="1" x14ac:dyDescent="0.25">
      <c r="B2888" s="401"/>
      <c r="D2888" s="416">
        <f t="shared" si="204"/>
        <v>2879</v>
      </c>
      <c r="E2888" s="534"/>
      <c r="F2888" s="534"/>
      <c r="G2888" s="534"/>
      <c r="H2888" s="479"/>
      <c r="I2888" s="479"/>
      <c r="J2888" s="479"/>
      <c r="K2888" s="474"/>
      <c r="L2888" s="899"/>
      <c r="M2888" s="272"/>
      <c r="N2888" s="826" t="str">
        <f t="shared" si="203"/>
        <v/>
      </c>
      <c r="O2888" s="458"/>
      <c r="P2888" s="534"/>
      <c r="Q2888" s="479"/>
      <c r="R2888" s="584"/>
      <c r="S2888" s="585" t="str">
        <f t="shared" si="205"/>
        <v/>
      </c>
      <c r="T2888" s="586"/>
      <c r="U2888" s="587" t="str">
        <f t="shared" si="201"/>
        <v/>
      </c>
      <c r="V2888" s="648"/>
      <c r="W2888" s="746"/>
    </row>
    <row r="2889" spans="2:23" ht="13.5" customHeight="1" x14ac:dyDescent="0.25">
      <c r="B2889" s="401"/>
      <c r="D2889" s="416">
        <f t="shared" si="204"/>
        <v>2880</v>
      </c>
      <c r="E2889" s="534"/>
      <c r="F2889" s="534"/>
      <c r="G2889" s="534"/>
      <c r="H2889" s="479"/>
      <c r="I2889" s="479"/>
      <c r="J2889" s="479"/>
      <c r="K2889" s="474"/>
      <c r="L2889" s="899"/>
      <c r="M2889" s="272"/>
      <c r="N2889" s="826" t="str">
        <f t="shared" si="203"/>
        <v/>
      </c>
      <c r="O2889" s="458"/>
      <c r="P2889" s="534"/>
      <c r="Q2889" s="479"/>
      <c r="R2889" s="584"/>
      <c r="S2889" s="585" t="str">
        <f t="shared" si="205"/>
        <v/>
      </c>
      <c r="T2889" s="586"/>
      <c r="U2889" s="587" t="str">
        <f t="shared" si="201"/>
        <v/>
      </c>
      <c r="V2889" s="648"/>
      <c r="W2889" s="746"/>
    </row>
    <row r="2890" spans="2:23" ht="13.5" customHeight="1" x14ac:dyDescent="0.25">
      <c r="B2890" s="401"/>
      <c r="D2890" s="416">
        <f t="shared" si="204"/>
        <v>2881</v>
      </c>
      <c r="E2890" s="534"/>
      <c r="F2890" s="534"/>
      <c r="G2890" s="534"/>
      <c r="H2890" s="479"/>
      <c r="I2890" s="479"/>
      <c r="J2890" s="479"/>
      <c r="K2890" s="474"/>
      <c r="L2890" s="899"/>
      <c r="M2890" s="272"/>
      <c r="N2890" s="826" t="str">
        <f t="shared" si="203"/>
        <v/>
      </c>
      <c r="O2890" s="458"/>
      <c r="P2890" s="534"/>
      <c r="Q2890" s="479"/>
      <c r="R2890" s="584"/>
      <c r="S2890" s="585" t="str">
        <f t="shared" si="205"/>
        <v/>
      </c>
      <c r="T2890" s="586"/>
      <c r="U2890" s="587" t="str">
        <f t="shared" si="201"/>
        <v/>
      </c>
      <c r="V2890" s="648"/>
      <c r="W2890" s="746"/>
    </row>
    <row r="2891" spans="2:23" ht="13.5" customHeight="1" x14ac:dyDescent="0.25">
      <c r="B2891" s="401"/>
      <c r="D2891" s="416">
        <f t="shared" si="204"/>
        <v>2882</v>
      </c>
      <c r="E2891" s="534"/>
      <c r="F2891" s="534"/>
      <c r="G2891" s="534"/>
      <c r="H2891" s="479"/>
      <c r="I2891" s="479"/>
      <c r="J2891" s="479"/>
      <c r="K2891" s="474"/>
      <c r="L2891" s="899"/>
      <c r="M2891" s="272"/>
      <c r="N2891" s="826" t="str">
        <f t="shared" ref="N2891:N2954" si="206">IF(M2891="","",IF(HLOOKUP(M2891,$AA$4:$AO$6,$Z$6+1,FALSE)&lt;0.8,0,HLOOKUP(M2891,$AA$4:$AO$6,$Z$6+1,FALSE)))</f>
        <v/>
      </c>
      <c r="O2891" s="458"/>
      <c r="P2891" s="534"/>
      <c r="Q2891" s="479"/>
      <c r="R2891" s="584"/>
      <c r="S2891" s="585" t="str">
        <f t="shared" si="205"/>
        <v/>
      </c>
      <c r="T2891" s="586"/>
      <c r="U2891" s="587" t="str">
        <f t="shared" si="201"/>
        <v/>
      </c>
      <c r="V2891" s="648"/>
      <c r="W2891" s="746"/>
    </row>
    <row r="2892" spans="2:23" ht="13.5" customHeight="1" x14ac:dyDescent="0.25">
      <c r="B2892" s="401"/>
      <c r="D2892" s="416">
        <f t="shared" si="204"/>
        <v>2883</v>
      </c>
      <c r="E2892" s="534"/>
      <c r="F2892" s="534"/>
      <c r="G2892" s="534"/>
      <c r="H2892" s="479"/>
      <c r="I2892" s="479"/>
      <c r="J2892" s="479"/>
      <c r="K2892" s="474"/>
      <c r="L2892" s="899"/>
      <c r="M2892" s="272"/>
      <c r="N2892" s="826" t="str">
        <f t="shared" si="206"/>
        <v/>
      </c>
      <c r="O2892" s="458"/>
      <c r="P2892" s="534"/>
      <c r="Q2892" s="479"/>
      <c r="R2892" s="584"/>
      <c r="S2892" s="585" t="str">
        <f t="shared" si="205"/>
        <v/>
      </c>
      <c r="T2892" s="586"/>
      <c r="U2892" s="587" t="str">
        <f t="shared" si="201"/>
        <v/>
      </c>
      <c r="V2892" s="648"/>
      <c r="W2892" s="746"/>
    </row>
    <row r="2893" spans="2:23" ht="13.5" customHeight="1" x14ac:dyDescent="0.25">
      <c r="B2893" s="401"/>
      <c r="D2893" s="416">
        <f t="shared" si="204"/>
        <v>2884</v>
      </c>
      <c r="E2893" s="534"/>
      <c r="F2893" s="534"/>
      <c r="G2893" s="534"/>
      <c r="H2893" s="479"/>
      <c r="I2893" s="479"/>
      <c r="J2893" s="479"/>
      <c r="K2893" s="474"/>
      <c r="L2893" s="899"/>
      <c r="M2893" s="272"/>
      <c r="N2893" s="826" t="str">
        <f t="shared" si="206"/>
        <v/>
      </c>
      <c r="O2893" s="458"/>
      <c r="P2893" s="534"/>
      <c r="Q2893" s="479"/>
      <c r="R2893" s="584"/>
      <c r="S2893" s="585" t="str">
        <f t="shared" si="205"/>
        <v/>
      </c>
      <c r="T2893" s="586"/>
      <c r="U2893" s="587" t="str">
        <f t="shared" si="201"/>
        <v/>
      </c>
      <c r="V2893" s="648"/>
      <c r="W2893" s="746"/>
    </row>
    <row r="2894" spans="2:23" ht="13.5" customHeight="1" x14ac:dyDescent="0.25">
      <c r="B2894" s="401"/>
      <c r="D2894" s="416">
        <f t="shared" ref="D2894:D2957" si="207">D2893+1</f>
        <v>2885</v>
      </c>
      <c r="E2894" s="534"/>
      <c r="F2894" s="534"/>
      <c r="G2894" s="534"/>
      <c r="H2894" s="479"/>
      <c r="I2894" s="479"/>
      <c r="J2894" s="479"/>
      <c r="K2894" s="474"/>
      <c r="L2894" s="899"/>
      <c r="M2894" s="272"/>
      <c r="N2894" s="826" t="str">
        <f t="shared" si="206"/>
        <v/>
      </c>
      <c r="O2894" s="458"/>
      <c r="P2894" s="534"/>
      <c r="Q2894" s="479"/>
      <c r="R2894" s="584"/>
      <c r="S2894" s="585" t="str">
        <f t="shared" si="205"/>
        <v/>
      </c>
      <c r="T2894" s="586"/>
      <c r="U2894" s="587" t="str">
        <f t="shared" si="201"/>
        <v/>
      </c>
      <c r="V2894" s="648"/>
      <c r="W2894" s="746"/>
    </row>
    <row r="2895" spans="2:23" ht="13.5" customHeight="1" x14ac:dyDescent="0.25">
      <c r="B2895" s="401"/>
      <c r="D2895" s="416">
        <f t="shared" si="207"/>
        <v>2886</v>
      </c>
      <c r="E2895" s="534"/>
      <c r="F2895" s="534"/>
      <c r="G2895" s="534"/>
      <c r="H2895" s="479"/>
      <c r="I2895" s="479"/>
      <c r="J2895" s="479"/>
      <c r="K2895" s="474"/>
      <c r="L2895" s="899"/>
      <c r="M2895" s="272"/>
      <c r="N2895" s="826" t="str">
        <f t="shared" si="206"/>
        <v/>
      </c>
      <c r="O2895" s="458"/>
      <c r="P2895" s="534"/>
      <c r="Q2895" s="479"/>
      <c r="R2895" s="584"/>
      <c r="S2895" s="585" t="str">
        <f t="shared" si="205"/>
        <v/>
      </c>
      <c r="T2895" s="586"/>
      <c r="U2895" s="587" t="str">
        <f t="shared" si="201"/>
        <v/>
      </c>
      <c r="V2895" s="648"/>
      <c r="W2895" s="746"/>
    </row>
    <row r="2896" spans="2:23" ht="13.5" customHeight="1" x14ac:dyDescent="0.25">
      <c r="B2896" s="401"/>
      <c r="D2896" s="416">
        <f t="shared" si="207"/>
        <v>2887</v>
      </c>
      <c r="E2896" s="534"/>
      <c r="F2896" s="534"/>
      <c r="G2896" s="534"/>
      <c r="H2896" s="479"/>
      <c r="I2896" s="479"/>
      <c r="J2896" s="479"/>
      <c r="K2896" s="474"/>
      <c r="L2896" s="899"/>
      <c r="M2896" s="272"/>
      <c r="N2896" s="826" t="str">
        <f t="shared" si="206"/>
        <v/>
      </c>
      <c r="O2896" s="458"/>
      <c r="P2896" s="534"/>
      <c r="Q2896" s="479"/>
      <c r="R2896" s="584"/>
      <c r="S2896" s="585" t="str">
        <f t="shared" si="205"/>
        <v/>
      </c>
      <c r="T2896" s="586"/>
      <c r="U2896" s="587" t="str">
        <f t="shared" si="201"/>
        <v/>
      </c>
      <c r="V2896" s="648"/>
      <c r="W2896" s="746"/>
    </row>
    <row r="2897" spans="2:38" ht="13.5" customHeight="1" x14ac:dyDescent="0.25">
      <c r="B2897" s="401"/>
      <c r="D2897" s="416">
        <f t="shared" si="207"/>
        <v>2888</v>
      </c>
      <c r="E2897" s="534"/>
      <c r="F2897" s="534"/>
      <c r="G2897" s="534"/>
      <c r="H2897" s="479"/>
      <c r="I2897" s="479"/>
      <c r="J2897" s="479"/>
      <c r="K2897" s="474"/>
      <c r="L2897" s="899"/>
      <c r="M2897" s="272"/>
      <c r="N2897" s="826" t="str">
        <f t="shared" si="206"/>
        <v/>
      </c>
      <c r="O2897" s="458"/>
      <c r="P2897" s="534"/>
      <c r="Q2897" s="479"/>
      <c r="R2897" s="584"/>
      <c r="S2897" s="585" t="str">
        <f t="shared" si="205"/>
        <v/>
      </c>
      <c r="T2897" s="586"/>
      <c r="U2897" s="587" t="str">
        <f t="shared" si="201"/>
        <v/>
      </c>
      <c r="V2897" s="648"/>
      <c r="W2897" s="746"/>
    </row>
    <row r="2898" spans="2:38" ht="13.5" customHeight="1" x14ac:dyDescent="0.25">
      <c r="B2898" s="401"/>
      <c r="D2898" s="416">
        <f t="shared" si="207"/>
        <v>2889</v>
      </c>
      <c r="E2898" s="534"/>
      <c r="F2898" s="534"/>
      <c r="G2898" s="534"/>
      <c r="H2898" s="479"/>
      <c r="I2898" s="479"/>
      <c r="J2898" s="479"/>
      <c r="K2898" s="474"/>
      <c r="L2898" s="899"/>
      <c r="M2898" s="272"/>
      <c r="N2898" s="826" t="str">
        <f t="shared" si="206"/>
        <v/>
      </c>
      <c r="O2898" s="458"/>
      <c r="P2898" s="534"/>
      <c r="Q2898" s="479"/>
      <c r="R2898" s="584"/>
      <c r="S2898" s="585" t="str">
        <f t="shared" si="205"/>
        <v/>
      </c>
      <c r="T2898" s="586"/>
      <c r="U2898" s="587" t="str">
        <f t="shared" si="201"/>
        <v/>
      </c>
      <c r="V2898" s="648"/>
      <c r="W2898" s="746"/>
    </row>
    <row r="2899" spans="2:38" ht="13.5" customHeight="1" x14ac:dyDescent="0.25">
      <c r="B2899" s="401"/>
      <c r="D2899" s="416">
        <f t="shared" si="207"/>
        <v>2890</v>
      </c>
      <c r="E2899" s="534"/>
      <c r="F2899" s="534"/>
      <c r="G2899" s="534"/>
      <c r="H2899" s="479"/>
      <c r="I2899" s="479"/>
      <c r="J2899" s="479"/>
      <c r="K2899" s="474"/>
      <c r="L2899" s="899"/>
      <c r="M2899" s="272"/>
      <c r="N2899" s="826" t="str">
        <f t="shared" si="206"/>
        <v/>
      </c>
      <c r="O2899" s="458"/>
      <c r="P2899" s="534"/>
      <c r="Q2899" s="479"/>
      <c r="R2899" s="584"/>
      <c r="S2899" s="585" t="str">
        <f t="shared" si="205"/>
        <v/>
      </c>
      <c r="T2899" s="586"/>
      <c r="U2899" s="587" t="str">
        <f t="shared" si="201"/>
        <v/>
      </c>
      <c r="V2899" s="648"/>
      <c r="W2899" s="746"/>
    </row>
    <row r="2900" spans="2:38" ht="13.5" customHeight="1" x14ac:dyDescent="0.25">
      <c r="B2900" s="401"/>
      <c r="D2900" s="416">
        <f t="shared" si="207"/>
        <v>2891</v>
      </c>
      <c r="E2900" s="534"/>
      <c r="F2900" s="534"/>
      <c r="G2900" s="534"/>
      <c r="H2900" s="479"/>
      <c r="I2900" s="479"/>
      <c r="J2900" s="479"/>
      <c r="K2900" s="474"/>
      <c r="L2900" s="899"/>
      <c r="M2900" s="272"/>
      <c r="N2900" s="826" t="str">
        <f t="shared" si="206"/>
        <v/>
      </c>
      <c r="O2900" s="458"/>
      <c r="P2900" s="534"/>
      <c r="Q2900" s="479"/>
      <c r="R2900" s="584"/>
      <c r="S2900" s="585" t="str">
        <f t="shared" si="205"/>
        <v/>
      </c>
      <c r="T2900" s="586"/>
      <c r="U2900" s="587" t="str">
        <f t="shared" si="201"/>
        <v/>
      </c>
      <c r="V2900" s="648"/>
      <c r="W2900" s="746"/>
    </row>
    <row r="2901" spans="2:38" ht="13.5" customHeight="1" x14ac:dyDescent="0.25">
      <c r="B2901" s="401"/>
      <c r="D2901" s="416">
        <f t="shared" si="207"/>
        <v>2892</v>
      </c>
      <c r="E2901" s="534"/>
      <c r="F2901" s="534"/>
      <c r="G2901" s="534"/>
      <c r="H2901" s="479"/>
      <c r="I2901" s="479"/>
      <c r="J2901" s="479"/>
      <c r="K2901" s="474"/>
      <c r="L2901" s="899"/>
      <c r="M2901" s="272"/>
      <c r="N2901" s="826" t="str">
        <f t="shared" si="206"/>
        <v/>
      </c>
      <c r="O2901" s="458"/>
      <c r="P2901" s="534"/>
      <c r="Q2901" s="479"/>
      <c r="R2901" s="584"/>
      <c r="S2901" s="585" t="str">
        <f t="shared" si="205"/>
        <v/>
      </c>
      <c r="T2901" s="586"/>
      <c r="U2901" s="587" t="str">
        <f t="shared" si="201"/>
        <v/>
      </c>
      <c r="V2901" s="648"/>
      <c r="W2901" s="746"/>
    </row>
    <row r="2902" spans="2:38" ht="13.5" customHeight="1" x14ac:dyDescent="0.25">
      <c r="B2902" s="401"/>
      <c r="D2902" s="416">
        <f t="shared" si="207"/>
        <v>2893</v>
      </c>
      <c r="E2902" s="534"/>
      <c r="F2902" s="534"/>
      <c r="G2902" s="534"/>
      <c r="H2902" s="479"/>
      <c r="I2902" s="479"/>
      <c r="J2902" s="479"/>
      <c r="K2902" s="474"/>
      <c r="L2902" s="899"/>
      <c r="M2902" s="272"/>
      <c r="N2902" s="826" t="str">
        <f t="shared" si="206"/>
        <v/>
      </c>
      <c r="O2902" s="458"/>
      <c r="P2902" s="534"/>
      <c r="Q2902" s="479"/>
      <c r="R2902" s="584"/>
      <c r="S2902" s="585" t="str">
        <f t="shared" si="205"/>
        <v/>
      </c>
      <c r="T2902" s="586"/>
      <c r="U2902" s="587" t="str">
        <f t="shared" si="201"/>
        <v/>
      </c>
      <c r="V2902" s="648"/>
      <c r="W2902" s="746"/>
    </row>
    <row r="2903" spans="2:38" ht="13.5" customHeight="1" x14ac:dyDescent="0.25">
      <c r="B2903" s="401"/>
      <c r="D2903" s="416">
        <f t="shared" si="207"/>
        <v>2894</v>
      </c>
      <c r="E2903" s="534"/>
      <c r="F2903" s="534"/>
      <c r="G2903" s="534"/>
      <c r="H2903" s="479"/>
      <c r="I2903" s="479"/>
      <c r="J2903" s="479"/>
      <c r="K2903" s="474"/>
      <c r="L2903" s="899"/>
      <c r="M2903" s="272"/>
      <c r="N2903" s="826" t="str">
        <f t="shared" si="206"/>
        <v/>
      </c>
      <c r="O2903" s="458"/>
      <c r="P2903" s="534"/>
      <c r="Q2903" s="479"/>
      <c r="R2903" s="584"/>
      <c r="S2903" s="585" t="str">
        <f t="shared" si="205"/>
        <v/>
      </c>
      <c r="T2903" s="586"/>
      <c r="U2903" s="587" t="str">
        <f t="shared" si="201"/>
        <v/>
      </c>
      <c r="V2903" s="648"/>
      <c r="W2903" s="746"/>
    </row>
    <row r="2904" spans="2:38" ht="13.5" customHeight="1" x14ac:dyDescent="0.25">
      <c r="B2904" s="401"/>
      <c r="D2904" s="416">
        <f t="shared" si="207"/>
        <v>2895</v>
      </c>
      <c r="E2904" s="534"/>
      <c r="F2904" s="534"/>
      <c r="G2904" s="534"/>
      <c r="H2904" s="479"/>
      <c r="I2904" s="479"/>
      <c r="J2904" s="479"/>
      <c r="K2904" s="474"/>
      <c r="L2904" s="899"/>
      <c r="M2904" s="272"/>
      <c r="N2904" s="826" t="str">
        <f t="shared" si="206"/>
        <v/>
      </c>
      <c r="O2904" s="458"/>
      <c r="P2904" s="534"/>
      <c r="Q2904" s="479"/>
      <c r="R2904" s="584"/>
      <c r="S2904" s="585" t="str">
        <f t="shared" si="205"/>
        <v/>
      </c>
      <c r="T2904" s="586"/>
      <c r="U2904" s="587" t="str">
        <f t="shared" si="201"/>
        <v/>
      </c>
      <c r="V2904" s="648"/>
      <c r="W2904" s="746"/>
    </row>
    <row r="2905" spans="2:38" ht="13.5" customHeight="1" x14ac:dyDescent="0.25">
      <c r="B2905" s="401"/>
      <c r="D2905" s="416">
        <f t="shared" si="207"/>
        <v>2896</v>
      </c>
      <c r="E2905" s="534"/>
      <c r="F2905" s="534"/>
      <c r="G2905" s="534"/>
      <c r="H2905" s="479"/>
      <c r="I2905" s="479"/>
      <c r="J2905" s="479"/>
      <c r="K2905" s="474"/>
      <c r="L2905" s="899"/>
      <c r="M2905" s="272"/>
      <c r="N2905" s="826" t="str">
        <f t="shared" si="206"/>
        <v/>
      </c>
      <c r="O2905" s="458"/>
      <c r="P2905" s="534"/>
      <c r="Q2905" s="479"/>
      <c r="R2905" s="584"/>
      <c r="S2905" s="585" t="str">
        <f t="shared" si="205"/>
        <v/>
      </c>
      <c r="T2905" s="586"/>
      <c r="U2905" s="587" t="str">
        <f t="shared" si="201"/>
        <v/>
      </c>
      <c r="V2905" s="648"/>
      <c r="W2905" s="746"/>
    </row>
    <row r="2906" spans="2:38" ht="13.5" customHeight="1" x14ac:dyDescent="0.25">
      <c r="B2906" s="401"/>
      <c r="D2906" s="416">
        <f t="shared" si="207"/>
        <v>2897</v>
      </c>
      <c r="E2906" s="534"/>
      <c r="F2906" s="534"/>
      <c r="G2906" s="534"/>
      <c r="H2906" s="479"/>
      <c r="I2906" s="479"/>
      <c r="J2906" s="479"/>
      <c r="K2906" s="474"/>
      <c r="L2906" s="899"/>
      <c r="M2906" s="272"/>
      <c r="N2906" s="826" t="str">
        <f t="shared" si="206"/>
        <v/>
      </c>
      <c r="O2906" s="458"/>
      <c r="P2906" s="534"/>
      <c r="Q2906" s="479"/>
      <c r="R2906" s="584"/>
      <c r="S2906" s="585" t="str">
        <f t="shared" si="205"/>
        <v/>
      </c>
      <c r="T2906" s="586"/>
      <c r="U2906" s="587" t="str">
        <f t="shared" si="201"/>
        <v/>
      </c>
      <c r="V2906" s="648"/>
      <c r="W2906" s="746"/>
      <c r="AL2906" s="562"/>
    </row>
    <row r="2907" spans="2:38" ht="13.5" customHeight="1" x14ac:dyDescent="0.25">
      <c r="B2907" s="401"/>
      <c r="D2907" s="416">
        <f t="shared" si="207"/>
        <v>2898</v>
      </c>
      <c r="E2907" s="534"/>
      <c r="F2907" s="534"/>
      <c r="G2907" s="534"/>
      <c r="H2907" s="479"/>
      <c r="I2907" s="479"/>
      <c r="J2907" s="479"/>
      <c r="K2907" s="474"/>
      <c r="L2907" s="899"/>
      <c r="M2907" s="272"/>
      <c r="N2907" s="826" t="str">
        <f t="shared" si="206"/>
        <v/>
      </c>
      <c r="O2907" s="458"/>
      <c r="P2907" s="534"/>
      <c r="Q2907" s="479"/>
      <c r="R2907" s="584"/>
      <c r="S2907" s="585" t="str">
        <f t="shared" si="205"/>
        <v/>
      </c>
      <c r="T2907" s="586"/>
      <c r="U2907" s="587" t="str">
        <f t="shared" si="201"/>
        <v/>
      </c>
      <c r="V2907" s="648"/>
      <c r="W2907" s="746"/>
    </row>
    <row r="2908" spans="2:38" ht="13.5" customHeight="1" x14ac:dyDescent="0.25">
      <c r="B2908" s="401"/>
      <c r="D2908" s="416">
        <f t="shared" si="207"/>
        <v>2899</v>
      </c>
      <c r="E2908" s="534"/>
      <c r="F2908" s="534"/>
      <c r="G2908" s="534"/>
      <c r="H2908" s="479"/>
      <c r="I2908" s="479"/>
      <c r="J2908" s="479"/>
      <c r="K2908" s="474"/>
      <c r="L2908" s="899"/>
      <c r="M2908" s="272"/>
      <c r="N2908" s="826" t="str">
        <f t="shared" si="206"/>
        <v/>
      </c>
      <c r="O2908" s="458"/>
      <c r="P2908" s="534"/>
      <c r="Q2908" s="479"/>
      <c r="R2908" s="584"/>
      <c r="S2908" s="585" t="str">
        <f t="shared" si="205"/>
        <v/>
      </c>
      <c r="T2908" s="586"/>
      <c r="U2908" s="587" t="str">
        <f t="shared" si="201"/>
        <v/>
      </c>
      <c r="V2908" s="648"/>
      <c r="W2908" s="746"/>
    </row>
    <row r="2909" spans="2:38" ht="13.5" customHeight="1" x14ac:dyDescent="0.25">
      <c r="B2909" s="401"/>
      <c r="D2909" s="416">
        <f t="shared" si="207"/>
        <v>2900</v>
      </c>
      <c r="E2909" s="534"/>
      <c r="F2909" s="534"/>
      <c r="G2909" s="534"/>
      <c r="H2909" s="479"/>
      <c r="I2909" s="479"/>
      <c r="J2909" s="479"/>
      <c r="K2909" s="474"/>
      <c r="L2909" s="899"/>
      <c r="M2909" s="272"/>
      <c r="N2909" s="826" t="str">
        <f t="shared" si="206"/>
        <v/>
      </c>
      <c r="O2909" s="458"/>
      <c r="P2909" s="534"/>
      <c r="Q2909" s="479"/>
      <c r="R2909" s="584"/>
      <c r="S2909" s="585" t="str">
        <f t="shared" si="205"/>
        <v/>
      </c>
      <c r="T2909" s="586"/>
      <c r="U2909" s="587" t="str">
        <f t="shared" si="201"/>
        <v/>
      </c>
      <c r="V2909" s="648"/>
      <c r="W2909" s="746"/>
    </row>
    <row r="2910" spans="2:38" ht="13.5" customHeight="1" x14ac:dyDescent="0.25">
      <c r="B2910" s="401"/>
      <c r="D2910" s="416">
        <f t="shared" si="207"/>
        <v>2901</v>
      </c>
      <c r="E2910" s="534"/>
      <c r="F2910" s="534"/>
      <c r="G2910" s="534"/>
      <c r="H2910" s="479"/>
      <c r="I2910" s="479"/>
      <c r="J2910" s="479"/>
      <c r="K2910" s="474"/>
      <c r="L2910" s="899"/>
      <c r="M2910" s="272"/>
      <c r="N2910" s="826" t="str">
        <f t="shared" si="206"/>
        <v/>
      </c>
      <c r="O2910" s="458"/>
      <c r="P2910" s="534"/>
      <c r="Q2910" s="479"/>
      <c r="R2910" s="584"/>
      <c r="S2910" s="585" t="str">
        <f t="shared" si="205"/>
        <v/>
      </c>
      <c r="T2910" s="586"/>
      <c r="U2910" s="587" t="str">
        <f t="shared" si="201"/>
        <v/>
      </c>
      <c r="V2910" s="648"/>
      <c r="W2910" s="746"/>
    </row>
    <row r="2911" spans="2:38" ht="13.5" customHeight="1" x14ac:dyDescent="0.25">
      <c r="B2911" s="401"/>
      <c r="D2911" s="416">
        <f t="shared" si="207"/>
        <v>2902</v>
      </c>
      <c r="E2911" s="534"/>
      <c r="F2911" s="534"/>
      <c r="G2911" s="534"/>
      <c r="H2911" s="479"/>
      <c r="I2911" s="479"/>
      <c r="J2911" s="479"/>
      <c r="K2911" s="474"/>
      <c r="L2911" s="899"/>
      <c r="M2911" s="272"/>
      <c r="N2911" s="826" t="str">
        <f t="shared" si="206"/>
        <v/>
      </c>
      <c r="O2911" s="458"/>
      <c r="P2911" s="534"/>
      <c r="Q2911" s="479"/>
      <c r="R2911" s="584"/>
      <c r="S2911" s="585" t="str">
        <f t="shared" si="205"/>
        <v/>
      </c>
      <c r="T2911" s="586"/>
      <c r="U2911" s="587" t="str">
        <f t="shared" si="201"/>
        <v/>
      </c>
      <c r="V2911" s="648"/>
      <c r="W2911" s="746"/>
    </row>
    <row r="2912" spans="2:38" ht="13.5" customHeight="1" x14ac:dyDescent="0.25">
      <c r="B2912" s="401"/>
      <c r="D2912" s="416">
        <f t="shared" si="207"/>
        <v>2903</v>
      </c>
      <c r="E2912" s="534"/>
      <c r="F2912" s="534"/>
      <c r="G2912" s="534"/>
      <c r="H2912" s="479"/>
      <c r="I2912" s="479"/>
      <c r="J2912" s="479"/>
      <c r="K2912" s="474"/>
      <c r="L2912" s="899"/>
      <c r="M2912" s="272"/>
      <c r="N2912" s="826" t="str">
        <f t="shared" si="206"/>
        <v/>
      </c>
      <c r="O2912" s="458"/>
      <c r="P2912" s="534"/>
      <c r="Q2912" s="479"/>
      <c r="R2912" s="584"/>
      <c r="S2912" s="585" t="str">
        <f t="shared" si="205"/>
        <v/>
      </c>
      <c r="T2912" s="586"/>
      <c r="U2912" s="587" t="str">
        <f t="shared" si="201"/>
        <v/>
      </c>
      <c r="V2912" s="648"/>
      <c r="W2912" s="746"/>
    </row>
    <row r="2913" spans="2:23" ht="13.5" customHeight="1" x14ac:dyDescent="0.25">
      <c r="B2913" s="401"/>
      <c r="D2913" s="416">
        <f t="shared" si="207"/>
        <v>2904</v>
      </c>
      <c r="E2913" s="534"/>
      <c r="F2913" s="534"/>
      <c r="G2913" s="534"/>
      <c r="H2913" s="479"/>
      <c r="I2913" s="479"/>
      <c r="J2913" s="479"/>
      <c r="K2913" s="474"/>
      <c r="L2913" s="899"/>
      <c r="M2913" s="272"/>
      <c r="N2913" s="826" t="str">
        <f t="shared" si="206"/>
        <v/>
      </c>
      <c r="O2913" s="458"/>
      <c r="P2913" s="534"/>
      <c r="Q2913" s="479"/>
      <c r="R2913" s="584"/>
      <c r="S2913" s="585" t="str">
        <f t="shared" si="205"/>
        <v/>
      </c>
      <c r="T2913" s="586"/>
      <c r="U2913" s="587" t="str">
        <f t="shared" si="201"/>
        <v/>
      </c>
      <c r="V2913" s="648"/>
      <c r="W2913" s="746"/>
    </row>
    <row r="2914" spans="2:23" ht="13.5" customHeight="1" x14ac:dyDescent="0.25">
      <c r="B2914" s="401"/>
      <c r="D2914" s="416">
        <f t="shared" si="207"/>
        <v>2905</v>
      </c>
      <c r="E2914" s="534"/>
      <c r="F2914" s="534"/>
      <c r="G2914" s="534"/>
      <c r="H2914" s="479"/>
      <c r="I2914" s="479"/>
      <c r="J2914" s="479"/>
      <c r="K2914" s="474"/>
      <c r="L2914" s="899"/>
      <c r="M2914" s="272"/>
      <c r="N2914" s="826" t="str">
        <f t="shared" si="206"/>
        <v/>
      </c>
      <c r="O2914" s="458"/>
      <c r="P2914" s="534"/>
      <c r="Q2914" s="479"/>
      <c r="R2914" s="584"/>
      <c r="S2914" s="585" t="str">
        <f t="shared" si="205"/>
        <v/>
      </c>
      <c r="T2914" s="586"/>
      <c r="U2914" s="587" t="str">
        <f t="shared" si="201"/>
        <v/>
      </c>
      <c r="V2914" s="648"/>
      <c r="W2914" s="746"/>
    </row>
    <row r="2915" spans="2:23" ht="13.5" customHeight="1" x14ac:dyDescent="0.25">
      <c r="B2915" s="401"/>
      <c r="D2915" s="416">
        <f t="shared" si="207"/>
        <v>2906</v>
      </c>
      <c r="E2915" s="534"/>
      <c r="F2915" s="534"/>
      <c r="G2915" s="534"/>
      <c r="H2915" s="479"/>
      <c r="I2915" s="479"/>
      <c r="J2915" s="479"/>
      <c r="K2915" s="474"/>
      <c r="L2915" s="899"/>
      <c r="M2915" s="272"/>
      <c r="N2915" s="826" t="str">
        <f t="shared" si="206"/>
        <v/>
      </c>
      <c r="O2915" s="458"/>
      <c r="P2915" s="534"/>
      <c r="Q2915" s="479"/>
      <c r="R2915" s="584"/>
      <c r="S2915" s="585" t="str">
        <f t="shared" si="205"/>
        <v/>
      </c>
      <c r="T2915" s="586"/>
      <c r="U2915" s="587" t="str">
        <f t="shared" si="201"/>
        <v/>
      </c>
      <c r="V2915" s="648"/>
      <c r="W2915" s="746"/>
    </row>
    <row r="2916" spans="2:23" ht="13.5" customHeight="1" x14ac:dyDescent="0.25">
      <c r="B2916" s="401"/>
      <c r="D2916" s="416">
        <f t="shared" si="207"/>
        <v>2907</v>
      </c>
      <c r="E2916" s="534"/>
      <c r="F2916" s="534"/>
      <c r="G2916" s="534"/>
      <c r="H2916" s="479"/>
      <c r="I2916" s="479"/>
      <c r="J2916" s="479"/>
      <c r="K2916" s="474"/>
      <c r="L2916" s="899"/>
      <c r="M2916" s="272"/>
      <c r="N2916" s="826" t="str">
        <f t="shared" si="206"/>
        <v/>
      </c>
      <c r="O2916" s="458"/>
      <c r="P2916" s="903"/>
      <c r="Q2916" s="479"/>
      <c r="R2916" s="584"/>
      <c r="S2916" s="585" t="str">
        <f t="shared" si="205"/>
        <v/>
      </c>
      <c r="T2916" s="586"/>
      <c r="U2916" s="587" t="str">
        <f t="shared" si="201"/>
        <v/>
      </c>
      <c r="V2916" s="648"/>
      <c r="W2916" s="746"/>
    </row>
    <row r="2917" spans="2:23" ht="13.5" customHeight="1" x14ac:dyDescent="0.25">
      <c r="B2917" s="401"/>
      <c r="D2917" s="416">
        <f t="shared" si="207"/>
        <v>2908</v>
      </c>
      <c r="E2917" s="534"/>
      <c r="F2917" s="534"/>
      <c r="G2917" s="534"/>
      <c r="H2917" s="479"/>
      <c r="I2917" s="479"/>
      <c r="J2917" s="479"/>
      <c r="K2917" s="474"/>
      <c r="L2917" s="899"/>
      <c r="M2917" s="272"/>
      <c r="N2917" s="826" t="str">
        <f t="shared" si="206"/>
        <v/>
      </c>
      <c r="O2917" s="458"/>
      <c r="P2917" s="534"/>
      <c r="Q2917" s="479"/>
      <c r="R2917" s="584"/>
      <c r="S2917" s="585" t="str">
        <f t="shared" si="205"/>
        <v/>
      </c>
      <c r="T2917" s="586"/>
      <c r="U2917" s="587" t="str">
        <f t="shared" si="201"/>
        <v/>
      </c>
      <c r="V2917" s="648"/>
      <c r="W2917" s="746"/>
    </row>
    <row r="2918" spans="2:23" ht="13.5" customHeight="1" x14ac:dyDescent="0.25">
      <c r="B2918" s="401"/>
      <c r="D2918" s="416">
        <f t="shared" si="207"/>
        <v>2909</v>
      </c>
      <c r="E2918" s="534"/>
      <c r="F2918" s="534"/>
      <c r="G2918" s="534"/>
      <c r="H2918" s="479"/>
      <c r="I2918" s="479"/>
      <c r="J2918" s="479"/>
      <c r="K2918" s="474"/>
      <c r="L2918" s="899"/>
      <c r="M2918" s="272"/>
      <c r="N2918" s="826" t="str">
        <f t="shared" si="206"/>
        <v/>
      </c>
      <c r="O2918" s="458"/>
      <c r="P2918" s="534"/>
      <c r="Q2918" s="479"/>
      <c r="R2918" s="584"/>
      <c r="S2918" s="585" t="str">
        <f t="shared" si="205"/>
        <v/>
      </c>
      <c r="T2918" s="586"/>
      <c r="U2918" s="587" t="str">
        <f t="shared" si="201"/>
        <v/>
      </c>
      <c r="V2918" s="648"/>
      <c r="W2918" s="746"/>
    </row>
    <row r="2919" spans="2:23" ht="13.5" customHeight="1" x14ac:dyDescent="0.25">
      <c r="B2919" s="401"/>
      <c r="D2919" s="416">
        <f t="shared" si="207"/>
        <v>2910</v>
      </c>
      <c r="E2919" s="534"/>
      <c r="F2919" s="534"/>
      <c r="G2919" s="534"/>
      <c r="H2919" s="479"/>
      <c r="I2919" s="479"/>
      <c r="J2919" s="479"/>
      <c r="K2919" s="474"/>
      <c r="L2919" s="899"/>
      <c r="M2919" s="272"/>
      <c r="N2919" s="826" t="str">
        <f t="shared" si="206"/>
        <v/>
      </c>
      <c r="O2919" s="458"/>
      <c r="P2919" s="534"/>
      <c r="Q2919" s="479"/>
      <c r="R2919" s="584"/>
      <c r="S2919" s="585" t="str">
        <f t="shared" si="205"/>
        <v/>
      </c>
      <c r="T2919" s="586"/>
      <c r="U2919" s="587" t="str">
        <f t="shared" si="201"/>
        <v/>
      </c>
      <c r="V2919" s="648"/>
      <c r="W2919" s="746"/>
    </row>
    <row r="2920" spans="2:23" ht="13.5" customHeight="1" x14ac:dyDescent="0.25">
      <c r="B2920" s="401"/>
      <c r="D2920" s="416">
        <f t="shared" si="207"/>
        <v>2911</v>
      </c>
      <c r="E2920" s="534"/>
      <c r="F2920" s="534"/>
      <c r="G2920" s="534"/>
      <c r="H2920" s="479"/>
      <c r="I2920" s="479"/>
      <c r="J2920" s="479"/>
      <c r="K2920" s="474"/>
      <c r="L2920" s="899"/>
      <c r="M2920" s="272"/>
      <c r="N2920" s="826" t="str">
        <f t="shared" si="206"/>
        <v/>
      </c>
      <c r="O2920" s="458"/>
      <c r="P2920" s="534"/>
      <c r="Q2920" s="479"/>
      <c r="R2920" s="584"/>
      <c r="S2920" s="585" t="str">
        <f t="shared" si="205"/>
        <v/>
      </c>
      <c r="T2920" s="586"/>
      <c r="U2920" s="587" t="str">
        <f t="shared" si="201"/>
        <v/>
      </c>
      <c r="V2920" s="648"/>
      <c r="W2920" s="746"/>
    </row>
    <row r="2921" spans="2:23" ht="13.5" customHeight="1" x14ac:dyDescent="0.25">
      <c r="B2921" s="401"/>
      <c r="D2921" s="416">
        <f t="shared" si="207"/>
        <v>2912</v>
      </c>
      <c r="E2921" s="534"/>
      <c r="F2921" s="534"/>
      <c r="G2921" s="534"/>
      <c r="H2921" s="479"/>
      <c r="I2921" s="479"/>
      <c r="J2921" s="479"/>
      <c r="K2921" s="474"/>
      <c r="L2921" s="899"/>
      <c r="M2921" s="272"/>
      <c r="N2921" s="826" t="str">
        <f t="shared" si="206"/>
        <v/>
      </c>
      <c r="O2921" s="458"/>
      <c r="P2921" s="534"/>
      <c r="Q2921" s="479"/>
      <c r="R2921" s="584"/>
      <c r="S2921" s="585" t="str">
        <f t="shared" si="205"/>
        <v/>
      </c>
      <c r="T2921" s="586"/>
      <c r="U2921" s="587" t="str">
        <f t="shared" si="201"/>
        <v/>
      </c>
      <c r="V2921" s="648"/>
      <c r="W2921" s="746"/>
    </row>
    <row r="2922" spans="2:23" ht="13.5" customHeight="1" x14ac:dyDescent="0.25">
      <c r="B2922" s="401"/>
      <c r="D2922" s="416">
        <f t="shared" si="207"/>
        <v>2913</v>
      </c>
      <c r="E2922" s="534"/>
      <c r="F2922" s="534"/>
      <c r="G2922" s="534"/>
      <c r="H2922" s="479"/>
      <c r="I2922" s="479"/>
      <c r="J2922" s="479"/>
      <c r="K2922" s="474"/>
      <c r="L2922" s="899"/>
      <c r="M2922" s="272"/>
      <c r="N2922" s="826" t="str">
        <f t="shared" si="206"/>
        <v/>
      </c>
      <c r="O2922" s="458"/>
      <c r="P2922" s="534"/>
      <c r="Q2922" s="479"/>
      <c r="R2922" s="584"/>
      <c r="S2922" s="585" t="str">
        <f t="shared" si="205"/>
        <v/>
      </c>
      <c r="T2922" s="586"/>
      <c r="U2922" s="587" t="str">
        <f t="shared" si="201"/>
        <v/>
      </c>
      <c r="V2922" s="648"/>
      <c r="W2922" s="746"/>
    </row>
    <row r="2923" spans="2:23" ht="13.5" customHeight="1" x14ac:dyDescent="0.25">
      <c r="B2923" s="401"/>
      <c r="D2923" s="416">
        <f t="shared" si="207"/>
        <v>2914</v>
      </c>
      <c r="E2923" s="534"/>
      <c r="F2923" s="534"/>
      <c r="G2923" s="534"/>
      <c r="H2923" s="479"/>
      <c r="I2923" s="479"/>
      <c r="J2923" s="479"/>
      <c r="K2923" s="474"/>
      <c r="L2923" s="899"/>
      <c r="M2923" s="272"/>
      <c r="N2923" s="826" t="str">
        <f t="shared" si="206"/>
        <v/>
      </c>
      <c r="O2923" s="458"/>
      <c r="P2923" s="534"/>
      <c r="Q2923" s="479"/>
      <c r="R2923" s="584"/>
      <c r="S2923" s="585" t="str">
        <f t="shared" si="205"/>
        <v/>
      </c>
      <c r="T2923" s="586"/>
      <c r="U2923" s="587" t="str">
        <f t="shared" si="201"/>
        <v/>
      </c>
      <c r="V2923" s="648"/>
      <c r="W2923" s="746"/>
    </row>
    <row r="2924" spans="2:23" ht="13.5" customHeight="1" x14ac:dyDescent="0.25">
      <c r="B2924" s="401"/>
      <c r="D2924" s="416">
        <f t="shared" si="207"/>
        <v>2915</v>
      </c>
      <c r="E2924" s="534"/>
      <c r="F2924" s="534"/>
      <c r="G2924" s="534"/>
      <c r="H2924" s="479"/>
      <c r="I2924" s="479"/>
      <c r="J2924" s="479"/>
      <c r="K2924" s="474"/>
      <c r="L2924" s="899"/>
      <c r="M2924" s="272"/>
      <c r="N2924" s="826" t="str">
        <f t="shared" si="206"/>
        <v/>
      </c>
      <c r="O2924" s="458"/>
      <c r="P2924" s="534"/>
      <c r="Q2924" s="479"/>
      <c r="R2924" s="584"/>
      <c r="S2924" s="585" t="str">
        <f t="shared" si="205"/>
        <v/>
      </c>
      <c r="T2924" s="586"/>
      <c r="U2924" s="587" t="str">
        <f t="shared" si="201"/>
        <v/>
      </c>
      <c r="V2924" s="648"/>
      <c r="W2924" s="746"/>
    </row>
    <row r="2925" spans="2:23" ht="13.5" customHeight="1" x14ac:dyDescent="0.25">
      <c r="B2925" s="401"/>
      <c r="D2925" s="416">
        <f t="shared" si="207"/>
        <v>2916</v>
      </c>
      <c r="E2925" s="534"/>
      <c r="F2925" s="534"/>
      <c r="G2925" s="534"/>
      <c r="H2925" s="479"/>
      <c r="I2925" s="479"/>
      <c r="J2925" s="479"/>
      <c r="K2925" s="474"/>
      <c r="L2925" s="899"/>
      <c r="M2925" s="272"/>
      <c r="N2925" s="826" t="str">
        <f t="shared" si="206"/>
        <v/>
      </c>
      <c r="O2925" s="458"/>
      <c r="P2925" s="534"/>
      <c r="Q2925" s="479"/>
      <c r="R2925" s="584"/>
      <c r="S2925" s="585" t="str">
        <f t="shared" si="205"/>
        <v/>
      </c>
      <c r="T2925" s="586"/>
      <c r="U2925" s="587" t="str">
        <f t="shared" si="201"/>
        <v/>
      </c>
      <c r="V2925" s="648"/>
      <c r="W2925" s="746"/>
    </row>
    <row r="2926" spans="2:23" ht="13.5" customHeight="1" x14ac:dyDescent="0.25">
      <c r="B2926" s="401"/>
      <c r="D2926" s="416">
        <f t="shared" si="207"/>
        <v>2917</v>
      </c>
      <c r="E2926" s="534"/>
      <c r="F2926" s="534"/>
      <c r="G2926" s="534"/>
      <c r="H2926" s="479"/>
      <c r="I2926" s="479"/>
      <c r="J2926" s="479"/>
      <c r="K2926" s="474"/>
      <c r="L2926" s="899"/>
      <c r="M2926" s="272"/>
      <c r="N2926" s="826" t="str">
        <f t="shared" si="206"/>
        <v/>
      </c>
      <c r="O2926" s="458"/>
      <c r="P2926" s="534"/>
      <c r="Q2926" s="479"/>
      <c r="R2926" s="584"/>
      <c r="S2926" s="585" t="str">
        <f t="shared" si="205"/>
        <v/>
      </c>
      <c r="T2926" s="586"/>
      <c r="U2926" s="587" t="str">
        <f t="shared" si="201"/>
        <v/>
      </c>
      <c r="V2926" s="648"/>
      <c r="W2926" s="746"/>
    </row>
    <row r="2927" spans="2:23" ht="13.5" customHeight="1" x14ac:dyDescent="0.25">
      <c r="B2927" s="401"/>
      <c r="D2927" s="416">
        <f t="shared" si="207"/>
        <v>2918</v>
      </c>
      <c r="E2927" s="534"/>
      <c r="F2927" s="534"/>
      <c r="G2927" s="534"/>
      <c r="H2927" s="479"/>
      <c r="I2927" s="479"/>
      <c r="J2927" s="479"/>
      <c r="K2927" s="474"/>
      <c r="L2927" s="899"/>
      <c r="M2927" s="272"/>
      <c r="N2927" s="826" t="str">
        <f t="shared" si="206"/>
        <v/>
      </c>
      <c r="O2927" s="458"/>
      <c r="P2927" s="534"/>
      <c r="Q2927" s="479"/>
      <c r="R2927" s="584"/>
      <c r="S2927" s="585" t="str">
        <f t="shared" si="205"/>
        <v/>
      </c>
      <c r="T2927" s="586"/>
      <c r="U2927" s="587" t="str">
        <f t="shared" si="201"/>
        <v/>
      </c>
      <c r="V2927" s="648"/>
      <c r="W2927" s="746"/>
    </row>
    <row r="2928" spans="2:23" ht="13.5" customHeight="1" x14ac:dyDescent="0.25">
      <c r="B2928" s="401"/>
      <c r="D2928" s="416">
        <f t="shared" si="207"/>
        <v>2919</v>
      </c>
      <c r="E2928" s="534"/>
      <c r="F2928" s="534"/>
      <c r="G2928" s="534"/>
      <c r="H2928" s="479"/>
      <c r="I2928" s="479"/>
      <c r="J2928" s="479"/>
      <c r="K2928" s="474"/>
      <c r="L2928" s="899"/>
      <c r="M2928" s="272"/>
      <c r="N2928" s="826" t="str">
        <f t="shared" si="206"/>
        <v/>
      </c>
      <c r="O2928" s="458"/>
      <c r="P2928" s="534"/>
      <c r="Q2928" s="479"/>
      <c r="R2928" s="584"/>
      <c r="S2928" s="585" t="str">
        <f t="shared" si="205"/>
        <v/>
      </c>
      <c r="T2928" s="586"/>
      <c r="U2928" s="587" t="str">
        <f t="shared" si="201"/>
        <v/>
      </c>
      <c r="V2928" s="648"/>
      <c r="W2928" s="746"/>
    </row>
    <row r="2929" spans="2:38" ht="13.5" customHeight="1" x14ac:dyDescent="0.25">
      <c r="B2929" s="401"/>
      <c r="D2929" s="416">
        <f t="shared" si="207"/>
        <v>2920</v>
      </c>
      <c r="E2929" s="534"/>
      <c r="F2929" s="534"/>
      <c r="G2929" s="534"/>
      <c r="H2929" s="479"/>
      <c r="I2929" s="479"/>
      <c r="J2929" s="479"/>
      <c r="K2929" s="474"/>
      <c r="L2929" s="899"/>
      <c r="M2929" s="272"/>
      <c r="N2929" s="826" t="str">
        <f t="shared" si="206"/>
        <v/>
      </c>
      <c r="O2929" s="458"/>
      <c r="P2929" s="534"/>
      <c r="Q2929" s="479"/>
      <c r="R2929" s="584"/>
      <c r="S2929" s="585" t="str">
        <f t="shared" si="205"/>
        <v/>
      </c>
      <c r="T2929" s="586"/>
      <c r="U2929" s="587" t="str">
        <f t="shared" si="201"/>
        <v/>
      </c>
      <c r="V2929" s="648"/>
      <c r="W2929" s="746"/>
    </row>
    <row r="2930" spans="2:38" ht="13.5" customHeight="1" x14ac:dyDescent="0.25">
      <c r="B2930" s="401"/>
      <c r="D2930" s="416">
        <f t="shared" si="207"/>
        <v>2921</v>
      </c>
      <c r="E2930" s="534"/>
      <c r="F2930" s="534"/>
      <c r="G2930" s="534"/>
      <c r="H2930" s="479"/>
      <c r="I2930" s="479"/>
      <c r="J2930" s="479"/>
      <c r="K2930" s="474"/>
      <c r="L2930" s="899"/>
      <c r="M2930" s="272"/>
      <c r="N2930" s="826" t="str">
        <f t="shared" si="206"/>
        <v/>
      </c>
      <c r="O2930" s="458"/>
      <c r="P2930" s="534"/>
      <c r="Q2930" s="479"/>
      <c r="R2930" s="584"/>
      <c r="S2930" s="585" t="str">
        <f t="shared" si="205"/>
        <v/>
      </c>
      <c r="T2930" s="586"/>
      <c r="U2930" s="587" t="str">
        <f t="shared" si="201"/>
        <v/>
      </c>
      <c r="V2930" s="648"/>
      <c r="W2930" s="746"/>
    </row>
    <row r="2931" spans="2:38" ht="13.5" customHeight="1" x14ac:dyDescent="0.25">
      <c r="B2931" s="401"/>
      <c r="D2931" s="416">
        <f t="shared" si="207"/>
        <v>2922</v>
      </c>
      <c r="E2931" s="534"/>
      <c r="F2931" s="534"/>
      <c r="G2931" s="534"/>
      <c r="H2931" s="479"/>
      <c r="I2931" s="479"/>
      <c r="J2931" s="479"/>
      <c r="K2931" s="474"/>
      <c r="L2931" s="899"/>
      <c r="M2931" s="272"/>
      <c r="N2931" s="826" t="str">
        <f t="shared" si="206"/>
        <v/>
      </c>
      <c r="O2931" s="458"/>
      <c r="P2931" s="534"/>
      <c r="Q2931" s="479"/>
      <c r="R2931" s="584"/>
      <c r="S2931" s="585" t="str">
        <f t="shared" si="205"/>
        <v/>
      </c>
      <c r="T2931" s="586"/>
      <c r="U2931" s="587" t="str">
        <f t="shared" si="201"/>
        <v/>
      </c>
      <c r="V2931" s="648"/>
      <c r="W2931" s="746"/>
    </row>
    <row r="2932" spans="2:38" ht="13.5" customHeight="1" x14ac:dyDescent="0.25">
      <c r="B2932" s="401"/>
      <c r="D2932" s="416">
        <f t="shared" si="207"/>
        <v>2923</v>
      </c>
      <c r="E2932" s="534"/>
      <c r="F2932" s="534"/>
      <c r="G2932" s="534"/>
      <c r="H2932" s="479"/>
      <c r="I2932" s="479"/>
      <c r="J2932" s="479"/>
      <c r="K2932" s="474"/>
      <c r="L2932" s="899"/>
      <c r="M2932" s="272"/>
      <c r="N2932" s="826" t="str">
        <f t="shared" si="206"/>
        <v/>
      </c>
      <c r="O2932" s="458"/>
      <c r="P2932" s="534"/>
      <c r="Q2932" s="479"/>
      <c r="R2932" s="584"/>
      <c r="S2932" s="585" t="str">
        <f t="shared" si="205"/>
        <v/>
      </c>
      <c r="T2932" s="586"/>
      <c r="U2932" s="587" t="str">
        <f t="shared" si="201"/>
        <v/>
      </c>
      <c r="V2932" s="648"/>
      <c r="W2932" s="746"/>
    </row>
    <row r="2933" spans="2:38" ht="13.5" customHeight="1" x14ac:dyDescent="0.25">
      <c r="B2933" s="401"/>
      <c r="D2933" s="416">
        <f t="shared" si="207"/>
        <v>2924</v>
      </c>
      <c r="E2933" s="534"/>
      <c r="F2933" s="534"/>
      <c r="G2933" s="534"/>
      <c r="H2933" s="479"/>
      <c r="I2933" s="479"/>
      <c r="J2933" s="479"/>
      <c r="K2933" s="474"/>
      <c r="L2933" s="899"/>
      <c r="M2933" s="272"/>
      <c r="N2933" s="826" t="str">
        <f t="shared" si="206"/>
        <v/>
      </c>
      <c r="O2933" s="458"/>
      <c r="P2933" s="534"/>
      <c r="Q2933" s="479"/>
      <c r="R2933" s="584"/>
      <c r="S2933" s="585" t="str">
        <f t="shared" si="205"/>
        <v/>
      </c>
      <c r="T2933" s="586"/>
      <c r="U2933" s="587" t="str">
        <f t="shared" si="201"/>
        <v/>
      </c>
      <c r="V2933" s="648"/>
      <c r="W2933" s="746"/>
    </row>
    <row r="2934" spans="2:38" ht="13.5" customHeight="1" x14ac:dyDescent="0.25">
      <c r="B2934" s="401"/>
      <c r="D2934" s="416">
        <f t="shared" si="207"/>
        <v>2925</v>
      </c>
      <c r="E2934" s="534"/>
      <c r="F2934" s="534"/>
      <c r="G2934" s="534"/>
      <c r="H2934" s="479"/>
      <c r="I2934" s="479"/>
      <c r="J2934" s="479"/>
      <c r="K2934" s="474"/>
      <c r="L2934" s="899"/>
      <c r="M2934" s="272"/>
      <c r="N2934" s="826" t="str">
        <f t="shared" si="206"/>
        <v/>
      </c>
      <c r="O2934" s="458"/>
      <c r="P2934" s="534"/>
      <c r="Q2934" s="479"/>
      <c r="R2934" s="584"/>
      <c r="S2934" s="585" t="str">
        <f t="shared" si="205"/>
        <v/>
      </c>
      <c r="T2934" s="586"/>
      <c r="U2934" s="587" t="str">
        <f t="shared" si="201"/>
        <v/>
      </c>
      <c r="V2934" s="648"/>
      <c r="W2934" s="746"/>
    </row>
    <row r="2935" spans="2:38" ht="13.5" customHeight="1" x14ac:dyDescent="0.25">
      <c r="B2935" s="401"/>
      <c r="D2935" s="416">
        <f t="shared" si="207"/>
        <v>2926</v>
      </c>
      <c r="E2935" s="534"/>
      <c r="F2935" s="534"/>
      <c r="G2935" s="534"/>
      <c r="H2935" s="479"/>
      <c r="I2935" s="479"/>
      <c r="J2935" s="479"/>
      <c r="K2935" s="474"/>
      <c r="L2935" s="899"/>
      <c r="M2935" s="272"/>
      <c r="N2935" s="826" t="str">
        <f t="shared" si="206"/>
        <v/>
      </c>
      <c r="O2935" s="458"/>
      <c r="P2935" s="534"/>
      <c r="Q2935" s="479"/>
      <c r="R2935" s="584"/>
      <c r="S2935" s="585" t="str">
        <f t="shared" si="205"/>
        <v/>
      </c>
      <c r="T2935" s="586"/>
      <c r="U2935" s="587" t="str">
        <f t="shared" si="201"/>
        <v/>
      </c>
      <c r="V2935" s="648"/>
      <c r="W2935" s="746"/>
    </row>
    <row r="2936" spans="2:38" ht="13.5" customHeight="1" x14ac:dyDescent="0.25">
      <c r="B2936" s="401"/>
      <c r="D2936" s="416">
        <f t="shared" si="207"/>
        <v>2927</v>
      </c>
      <c r="E2936" s="534"/>
      <c r="F2936" s="534"/>
      <c r="G2936" s="534"/>
      <c r="H2936" s="479"/>
      <c r="I2936" s="479"/>
      <c r="J2936" s="479"/>
      <c r="K2936" s="474"/>
      <c r="L2936" s="899"/>
      <c r="M2936" s="272"/>
      <c r="N2936" s="826" t="str">
        <f t="shared" si="206"/>
        <v/>
      </c>
      <c r="O2936" s="458"/>
      <c r="P2936" s="534"/>
      <c r="Q2936" s="479"/>
      <c r="R2936" s="584"/>
      <c r="S2936" s="585" t="str">
        <f t="shared" si="205"/>
        <v/>
      </c>
      <c r="T2936" s="586"/>
      <c r="U2936" s="587" t="str">
        <f t="shared" si="201"/>
        <v/>
      </c>
      <c r="V2936" s="648"/>
      <c r="W2936" s="746"/>
      <c r="AL2936" s="562"/>
    </row>
    <row r="2937" spans="2:38" ht="13.5" customHeight="1" x14ac:dyDescent="0.25">
      <c r="B2937" s="401"/>
      <c r="D2937" s="416">
        <f t="shared" si="207"/>
        <v>2928</v>
      </c>
      <c r="E2937" s="534"/>
      <c r="F2937" s="534"/>
      <c r="G2937" s="534"/>
      <c r="H2937" s="479"/>
      <c r="I2937" s="479"/>
      <c r="J2937" s="479"/>
      <c r="K2937" s="474"/>
      <c r="L2937" s="899"/>
      <c r="M2937" s="272"/>
      <c r="N2937" s="826" t="str">
        <f t="shared" si="206"/>
        <v/>
      </c>
      <c r="O2937" s="458"/>
      <c r="P2937" s="534"/>
      <c r="Q2937" s="479"/>
      <c r="R2937" s="584"/>
      <c r="S2937" s="585" t="str">
        <f t="shared" si="205"/>
        <v/>
      </c>
      <c r="T2937" s="586"/>
      <c r="U2937" s="587" t="str">
        <f t="shared" si="201"/>
        <v/>
      </c>
      <c r="V2937" s="648"/>
      <c r="W2937" s="746"/>
    </row>
    <row r="2938" spans="2:38" ht="13.5" customHeight="1" x14ac:dyDescent="0.25">
      <c r="B2938" s="401"/>
      <c r="D2938" s="416">
        <f t="shared" si="207"/>
        <v>2929</v>
      </c>
      <c r="E2938" s="534"/>
      <c r="F2938" s="534"/>
      <c r="G2938" s="534"/>
      <c r="H2938" s="479"/>
      <c r="I2938" s="479"/>
      <c r="J2938" s="479"/>
      <c r="K2938" s="474"/>
      <c r="L2938" s="899"/>
      <c r="M2938" s="272"/>
      <c r="N2938" s="826" t="str">
        <f t="shared" si="206"/>
        <v/>
      </c>
      <c r="O2938" s="458"/>
      <c r="P2938" s="534"/>
      <c r="Q2938" s="479"/>
      <c r="R2938" s="584"/>
      <c r="S2938" s="585" t="str">
        <f t="shared" si="205"/>
        <v/>
      </c>
      <c r="T2938" s="586"/>
      <c r="U2938" s="587" t="str">
        <f t="shared" si="201"/>
        <v/>
      </c>
      <c r="V2938" s="648"/>
      <c r="W2938" s="746"/>
    </row>
    <row r="2939" spans="2:38" ht="13.5" customHeight="1" x14ac:dyDescent="0.25">
      <c r="B2939" s="401"/>
      <c r="D2939" s="416">
        <f t="shared" si="207"/>
        <v>2930</v>
      </c>
      <c r="E2939" s="534"/>
      <c r="F2939" s="534"/>
      <c r="G2939" s="534"/>
      <c r="H2939" s="479"/>
      <c r="I2939" s="479"/>
      <c r="J2939" s="479"/>
      <c r="K2939" s="474"/>
      <c r="L2939" s="899"/>
      <c r="M2939" s="272"/>
      <c r="N2939" s="826" t="str">
        <f t="shared" si="206"/>
        <v/>
      </c>
      <c r="O2939" s="458"/>
      <c r="P2939" s="534"/>
      <c r="Q2939" s="479"/>
      <c r="R2939" s="584"/>
      <c r="S2939" s="585" t="str">
        <f t="shared" si="205"/>
        <v/>
      </c>
      <c r="T2939" s="586"/>
      <c r="U2939" s="587" t="str">
        <f t="shared" si="201"/>
        <v/>
      </c>
      <c r="V2939" s="648"/>
      <c r="W2939" s="746"/>
    </row>
    <row r="2940" spans="2:38" ht="13.5" customHeight="1" x14ac:dyDescent="0.25">
      <c r="B2940" s="401"/>
      <c r="D2940" s="416">
        <f t="shared" si="207"/>
        <v>2931</v>
      </c>
      <c r="E2940" s="534"/>
      <c r="F2940" s="534"/>
      <c r="G2940" s="534"/>
      <c r="H2940" s="479"/>
      <c r="I2940" s="479"/>
      <c r="J2940" s="479"/>
      <c r="K2940" s="474"/>
      <c r="L2940" s="899"/>
      <c r="M2940" s="272"/>
      <c r="N2940" s="826" t="str">
        <f t="shared" si="206"/>
        <v/>
      </c>
      <c r="O2940" s="458"/>
      <c r="P2940" s="534"/>
      <c r="Q2940" s="479"/>
      <c r="R2940" s="584"/>
      <c r="S2940" s="585" t="str">
        <f t="shared" si="205"/>
        <v/>
      </c>
      <c r="T2940" s="586"/>
      <c r="U2940" s="587" t="str">
        <f t="shared" si="201"/>
        <v/>
      </c>
      <c r="V2940" s="648"/>
      <c r="W2940" s="746"/>
    </row>
    <row r="2941" spans="2:38" ht="13.5" customHeight="1" x14ac:dyDescent="0.25">
      <c r="B2941" s="401"/>
      <c r="D2941" s="416">
        <f t="shared" si="207"/>
        <v>2932</v>
      </c>
      <c r="E2941" s="534"/>
      <c r="F2941" s="534"/>
      <c r="G2941" s="534"/>
      <c r="H2941" s="479"/>
      <c r="I2941" s="479"/>
      <c r="J2941" s="479"/>
      <c r="K2941" s="474"/>
      <c r="L2941" s="899"/>
      <c r="M2941" s="272"/>
      <c r="N2941" s="826" t="str">
        <f t="shared" si="206"/>
        <v/>
      </c>
      <c r="O2941" s="458"/>
      <c r="P2941" s="534"/>
      <c r="Q2941" s="479"/>
      <c r="R2941" s="584"/>
      <c r="S2941" s="585" t="str">
        <f t="shared" si="205"/>
        <v/>
      </c>
      <c r="T2941" s="586"/>
      <c r="U2941" s="587" t="str">
        <f t="shared" si="201"/>
        <v/>
      </c>
      <c r="V2941" s="648"/>
      <c r="W2941" s="746"/>
    </row>
    <row r="2942" spans="2:38" ht="13.5" customHeight="1" x14ac:dyDescent="0.25">
      <c r="B2942" s="401"/>
      <c r="D2942" s="416">
        <f t="shared" si="207"/>
        <v>2933</v>
      </c>
      <c r="E2942" s="534"/>
      <c r="F2942" s="534"/>
      <c r="G2942" s="534"/>
      <c r="H2942" s="479"/>
      <c r="I2942" s="479"/>
      <c r="J2942" s="479"/>
      <c r="K2942" s="474"/>
      <c r="L2942" s="899"/>
      <c r="M2942" s="272"/>
      <c r="N2942" s="826" t="str">
        <f t="shared" si="206"/>
        <v/>
      </c>
      <c r="O2942" s="458"/>
      <c r="P2942" s="534"/>
      <c r="Q2942" s="479"/>
      <c r="R2942" s="584"/>
      <c r="S2942" s="585" t="str">
        <f t="shared" si="205"/>
        <v/>
      </c>
      <c r="T2942" s="586"/>
      <c r="U2942" s="587" t="str">
        <f t="shared" si="201"/>
        <v/>
      </c>
      <c r="V2942" s="648"/>
      <c r="W2942" s="746"/>
    </row>
    <row r="2943" spans="2:38" ht="13.5" customHeight="1" x14ac:dyDescent="0.25">
      <c r="B2943" s="401"/>
      <c r="D2943" s="416">
        <f t="shared" si="207"/>
        <v>2934</v>
      </c>
      <c r="E2943" s="534"/>
      <c r="F2943" s="534"/>
      <c r="G2943" s="534"/>
      <c r="H2943" s="479"/>
      <c r="I2943" s="479"/>
      <c r="J2943" s="479"/>
      <c r="K2943" s="474"/>
      <c r="L2943" s="899"/>
      <c r="M2943" s="272"/>
      <c r="N2943" s="826" t="str">
        <f t="shared" si="206"/>
        <v/>
      </c>
      <c r="O2943" s="458"/>
      <c r="P2943" s="534"/>
      <c r="Q2943" s="479"/>
      <c r="R2943" s="584"/>
      <c r="S2943" s="585" t="str">
        <f t="shared" si="205"/>
        <v/>
      </c>
      <c r="T2943" s="586"/>
      <c r="U2943" s="587" t="str">
        <f t="shared" si="201"/>
        <v/>
      </c>
      <c r="V2943" s="648"/>
      <c r="W2943" s="746"/>
    </row>
    <row r="2944" spans="2:38" ht="13.5" customHeight="1" x14ac:dyDescent="0.25">
      <c r="B2944" s="401"/>
      <c r="D2944" s="416">
        <f t="shared" si="207"/>
        <v>2935</v>
      </c>
      <c r="E2944" s="534"/>
      <c r="F2944" s="534"/>
      <c r="G2944" s="534"/>
      <c r="H2944" s="479"/>
      <c r="I2944" s="479"/>
      <c r="J2944" s="479"/>
      <c r="K2944" s="474"/>
      <c r="L2944" s="899"/>
      <c r="M2944" s="272"/>
      <c r="N2944" s="826" t="str">
        <f t="shared" si="206"/>
        <v/>
      </c>
      <c r="O2944" s="458"/>
      <c r="P2944" s="534"/>
      <c r="Q2944" s="479"/>
      <c r="R2944" s="584"/>
      <c r="S2944" s="585" t="str">
        <f t="shared" si="205"/>
        <v/>
      </c>
      <c r="T2944" s="586"/>
      <c r="U2944" s="587" t="str">
        <f t="shared" si="201"/>
        <v/>
      </c>
      <c r="V2944" s="648"/>
      <c r="W2944" s="746"/>
    </row>
    <row r="2945" spans="2:23" ht="13.5" customHeight="1" x14ac:dyDescent="0.25">
      <c r="B2945" s="401"/>
      <c r="D2945" s="416">
        <f t="shared" si="207"/>
        <v>2936</v>
      </c>
      <c r="E2945" s="534"/>
      <c r="F2945" s="534"/>
      <c r="G2945" s="534"/>
      <c r="H2945" s="479"/>
      <c r="I2945" s="479"/>
      <c r="J2945" s="479"/>
      <c r="K2945" s="474"/>
      <c r="L2945" s="899"/>
      <c r="M2945" s="272"/>
      <c r="N2945" s="826" t="str">
        <f t="shared" si="206"/>
        <v/>
      </c>
      <c r="O2945" s="458"/>
      <c r="P2945" s="534"/>
      <c r="Q2945" s="479"/>
      <c r="R2945" s="584"/>
      <c r="S2945" s="585" t="str">
        <f t="shared" si="205"/>
        <v/>
      </c>
      <c r="T2945" s="586"/>
      <c r="U2945" s="587" t="str">
        <f t="shared" si="201"/>
        <v/>
      </c>
      <c r="V2945" s="648"/>
      <c r="W2945" s="746"/>
    </row>
    <row r="2946" spans="2:23" ht="13.5" customHeight="1" x14ac:dyDescent="0.25">
      <c r="B2946" s="401"/>
      <c r="D2946" s="416">
        <f t="shared" si="207"/>
        <v>2937</v>
      </c>
      <c r="E2946" s="534"/>
      <c r="F2946" s="534"/>
      <c r="G2946" s="534"/>
      <c r="H2946" s="479"/>
      <c r="I2946" s="479"/>
      <c r="J2946" s="479"/>
      <c r="K2946" s="474"/>
      <c r="L2946" s="899"/>
      <c r="M2946" s="272"/>
      <c r="N2946" s="826" t="str">
        <f t="shared" si="206"/>
        <v/>
      </c>
      <c r="O2946" s="458"/>
      <c r="P2946" s="903"/>
      <c r="Q2946" s="479"/>
      <c r="R2946" s="584"/>
      <c r="S2946" s="585" t="str">
        <f t="shared" si="205"/>
        <v/>
      </c>
      <c r="T2946" s="586"/>
      <c r="U2946" s="587" t="str">
        <f t="shared" si="201"/>
        <v/>
      </c>
      <c r="V2946" s="648"/>
      <c r="W2946" s="746"/>
    </row>
    <row r="2947" spans="2:23" ht="13.5" customHeight="1" x14ac:dyDescent="0.25">
      <c r="B2947" s="401"/>
      <c r="D2947" s="416">
        <f t="shared" si="207"/>
        <v>2938</v>
      </c>
      <c r="E2947" s="534"/>
      <c r="F2947" s="534"/>
      <c r="G2947" s="534"/>
      <c r="H2947" s="479"/>
      <c r="I2947" s="479"/>
      <c r="J2947" s="479"/>
      <c r="K2947" s="474"/>
      <c r="L2947" s="899"/>
      <c r="M2947" s="272"/>
      <c r="N2947" s="826" t="str">
        <f t="shared" si="206"/>
        <v/>
      </c>
      <c r="O2947" s="458"/>
      <c r="P2947" s="534"/>
      <c r="Q2947" s="479"/>
      <c r="R2947" s="584"/>
      <c r="S2947" s="585" t="str">
        <f t="shared" si="205"/>
        <v/>
      </c>
      <c r="T2947" s="586"/>
      <c r="U2947" s="587" t="str">
        <f t="shared" si="201"/>
        <v/>
      </c>
      <c r="V2947" s="648"/>
      <c r="W2947" s="746"/>
    </row>
    <row r="2948" spans="2:23" ht="13.5" customHeight="1" x14ac:dyDescent="0.25">
      <c r="B2948" s="401"/>
      <c r="D2948" s="416">
        <f t="shared" si="207"/>
        <v>2939</v>
      </c>
      <c r="E2948" s="534"/>
      <c r="F2948" s="534"/>
      <c r="G2948" s="534"/>
      <c r="H2948" s="479"/>
      <c r="I2948" s="479"/>
      <c r="J2948" s="479"/>
      <c r="K2948" s="474"/>
      <c r="L2948" s="899"/>
      <c r="M2948" s="272"/>
      <c r="N2948" s="826" t="str">
        <f t="shared" si="206"/>
        <v/>
      </c>
      <c r="O2948" s="458"/>
      <c r="P2948" s="534"/>
      <c r="Q2948" s="479"/>
      <c r="R2948" s="584"/>
      <c r="S2948" s="585" t="str">
        <f t="shared" si="205"/>
        <v/>
      </c>
      <c r="T2948" s="586"/>
      <c r="U2948" s="587" t="str">
        <f t="shared" si="201"/>
        <v/>
      </c>
      <c r="V2948" s="648"/>
      <c r="W2948" s="746"/>
    </row>
    <row r="2949" spans="2:23" ht="13.5" customHeight="1" x14ac:dyDescent="0.25">
      <c r="B2949" s="401"/>
      <c r="D2949" s="416">
        <f t="shared" si="207"/>
        <v>2940</v>
      </c>
      <c r="E2949" s="534"/>
      <c r="F2949" s="534"/>
      <c r="G2949" s="534"/>
      <c r="H2949" s="479"/>
      <c r="I2949" s="479"/>
      <c r="J2949" s="479"/>
      <c r="K2949" s="474"/>
      <c r="L2949" s="899"/>
      <c r="M2949" s="272"/>
      <c r="N2949" s="826" t="str">
        <f t="shared" si="206"/>
        <v/>
      </c>
      <c r="O2949" s="458"/>
      <c r="P2949" s="534"/>
      <c r="Q2949" s="479"/>
      <c r="R2949" s="584"/>
      <c r="S2949" s="585" t="str">
        <f t="shared" si="205"/>
        <v/>
      </c>
      <c r="T2949" s="586"/>
      <c r="U2949" s="587" t="str">
        <f t="shared" si="201"/>
        <v/>
      </c>
      <c r="V2949" s="648"/>
      <c r="W2949" s="746"/>
    </row>
    <row r="2950" spans="2:23" ht="13.5" customHeight="1" x14ac:dyDescent="0.25">
      <c r="B2950" s="401"/>
      <c r="D2950" s="416">
        <f t="shared" si="207"/>
        <v>2941</v>
      </c>
      <c r="E2950" s="534"/>
      <c r="F2950" s="534"/>
      <c r="G2950" s="534"/>
      <c r="H2950" s="479"/>
      <c r="I2950" s="479"/>
      <c r="J2950" s="479"/>
      <c r="K2950" s="474"/>
      <c r="L2950" s="899"/>
      <c r="M2950" s="272"/>
      <c r="N2950" s="826" t="str">
        <f t="shared" si="206"/>
        <v/>
      </c>
      <c r="O2950" s="458"/>
      <c r="P2950" s="534"/>
      <c r="Q2950" s="479"/>
      <c r="R2950" s="584"/>
      <c r="S2950" s="585" t="str">
        <f t="shared" si="205"/>
        <v/>
      </c>
      <c r="T2950" s="586"/>
      <c r="U2950" s="587" t="str">
        <f t="shared" si="201"/>
        <v/>
      </c>
      <c r="V2950" s="648"/>
      <c r="W2950" s="746"/>
    </row>
    <row r="2951" spans="2:23" ht="13.5" customHeight="1" x14ac:dyDescent="0.25">
      <c r="B2951" s="401"/>
      <c r="D2951" s="416">
        <f t="shared" si="207"/>
        <v>2942</v>
      </c>
      <c r="E2951" s="534"/>
      <c r="F2951" s="534"/>
      <c r="G2951" s="534"/>
      <c r="H2951" s="479"/>
      <c r="I2951" s="479"/>
      <c r="J2951" s="479"/>
      <c r="K2951" s="474"/>
      <c r="L2951" s="899"/>
      <c r="M2951" s="272"/>
      <c r="N2951" s="826" t="str">
        <f t="shared" si="206"/>
        <v/>
      </c>
      <c r="O2951" s="458"/>
      <c r="P2951" s="534"/>
      <c r="Q2951" s="479"/>
      <c r="R2951" s="584"/>
      <c r="S2951" s="585" t="str">
        <f t="shared" si="205"/>
        <v/>
      </c>
      <c r="T2951" s="586"/>
      <c r="U2951" s="587" t="str">
        <f t="shared" si="201"/>
        <v/>
      </c>
      <c r="V2951" s="648"/>
      <c r="W2951" s="746"/>
    </row>
    <row r="2952" spans="2:23" ht="13.5" customHeight="1" x14ac:dyDescent="0.25">
      <c r="B2952" s="401"/>
      <c r="D2952" s="416">
        <f t="shared" si="207"/>
        <v>2943</v>
      </c>
      <c r="E2952" s="534"/>
      <c r="F2952" s="534"/>
      <c r="G2952" s="534"/>
      <c r="H2952" s="479"/>
      <c r="I2952" s="479"/>
      <c r="J2952" s="479"/>
      <c r="K2952" s="474"/>
      <c r="L2952" s="899"/>
      <c r="M2952" s="272"/>
      <c r="N2952" s="826" t="str">
        <f t="shared" si="206"/>
        <v/>
      </c>
      <c r="O2952" s="458"/>
      <c r="P2952" s="534"/>
      <c r="Q2952" s="479"/>
      <c r="R2952" s="584"/>
      <c r="S2952" s="585" t="str">
        <f t="shared" si="205"/>
        <v/>
      </c>
      <c r="T2952" s="586"/>
      <c r="U2952" s="587" t="str">
        <f t="shared" si="201"/>
        <v/>
      </c>
      <c r="V2952" s="648"/>
      <c r="W2952" s="746"/>
    </row>
    <row r="2953" spans="2:23" ht="13.5" customHeight="1" x14ac:dyDescent="0.25">
      <c r="B2953" s="401"/>
      <c r="D2953" s="416">
        <f t="shared" si="207"/>
        <v>2944</v>
      </c>
      <c r="E2953" s="534"/>
      <c r="F2953" s="534"/>
      <c r="G2953" s="534"/>
      <c r="H2953" s="479"/>
      <c r="I2953" s="479"/>
      <c r="J2953" s="479"/>
      <c r="K2953" s="474"/>
      <c r="L2953" s="899"/>
      <c r="M2953" s="272"/>
      <c r="N2953" s="826" t="str">
        <f t="shared" si="206"/>
        <v/>
      </c>
      <c r="O2953" s="458"/>
      <c r="P2953" s="534"/>
      <c r="Q2953" s="479"/>
      <c r="R2953" s="584"/>
      <c r="S2953" s="585" t="str">
        <f t="shared" si="205"/>
        <v/>
      </c>
      <c r="T2953" s="586"/>
      <c r="U2953" s="587" t="str">
        <f t="shared" si="201"/>
        <v/>
      </c>
      <c r="V2953" s="648"/>
      <c r="W2953" s="746"/>
    </row>
    <row r="2954" spans="2:23" ht="13.5" customHeight="1" x14ac:dyDescent="0.25">
      <c r="B2954" s="401"/>
      <c r="D2954" s="416">
        <f t="shared" si="207"/>
        <v>2945</v>
      </c>
      <c r="E2954" s="534"/>
      <c r="F2954" s="534"/>
      <c r="G2954" s="534"/>
      <c r="H2954" s="479"/>
      <c r="I2954" s="479"/>
      <c r="J2954" s="479"/>
      <c r="K2954" s="474"/>
      <c r="L2954" s="899"/>
      <c r="M2954" s="272"/>
      <c r="N2954" s="826" t="str">
        <f t="shared" si="206"/>
        <v/>
      </c>
      <c r="O2954" s="458"/>
      <c r="P2954" s="534"/>
      <c r="Q2954" s="479"/>
      <c r="R2954" s="584"/>
      <c r="S2954" s="585" t="str">
        <f t="shared" si="205"/>
        <v/>
      </c>
      <c r="T2954" s="586"/>
      <c r="U2954" s="587" t="str">
        <f t="shared" si="201"/>
        <v/>
      </c>
      <c r="V2954" s="648"/>
      <c r="W2954" s="746"/>
    </row>
    <row r="2955" spans="2:23" ht="13.5" customHeight="1" x14ac:dyDescent="0.25">
      <c r="B2955" s="401"/>
      <c r="D2955" s="416">
        <f t="shared" si="207"/>
        <v>2946</v>
      </c>
      <c r="E2955" s="534"/>
      <c r="F2955" s="534"/>
      <c r="G2955" s="534"/>
      <c r="H2955" s="479"/>
      <c r="I2955" s="479"/>
      <c r="J2955" s="479"/>
      <c r="K2955" s="474"/>
      <c r="L2955" s="899"/>
      <c r="M2955" s="272"/>
      <c r="N2955" s="826" t="str">
        <f t="shared" ref="N2955:N3009" si="208">IF(M2955="","",IF(HLOOKUP(M2955,$AA$4:$AO$6,$Z$6+1,FALSE)&lt;0.8,0,HLOOKUP(M2955,$AA$4:$AO$6,$Z$6+1,FALSE)))</f>
        <v/>
      </c>
      <c r="O2955" s="458"/>
      <c r="P2955" s="534"/>
      <c r="Q2955" s="479"/>
      <c r="R2955" s="584"/>
      <c r="S2955" s="585" t="str">
        <f t="shared" si="205"/>
        <v/>
      </c>
      <c r="T2955" s="586"/>
      <c r="U2955" s="587" t="str">
        <f t="shared" si="201"/>
        <v/>
      </c>
      <c r="V2955" s="648"/>
      <c r="W2955" s="746"/>
    </row>
    <row r="2956" spans="2:23" ht="13.5" customHeight="1" x14ac:dyDescent="0.25">
      <c r="B2956" s="401"/>
      <c r="D2956" s="416">
        <f t="shared" si="207"/>
        <v>2947</v>
      </c>
      <c r="E2956" s="534"/>
      <c r="F2956" s="534"/>
      <c r="G2956" s="534"/>
      <c r="H2956" s="479"/>
      <c r="I2956" s="479"/>
      <c r="J2956" s="479"/>
      <c r="K2956" s="474"/>
      <c r="L2956" s="899"/>
      <c r="M2956" s="272"/>
      <c r="N2956" s="826" t="str">
        <f t="shared" si="208"/>
        <v/>
      </c>
      <c r="O2956" s="458"/>
      <c r="P2956" s="534"/>
      <c r="Q2956" s="479"/>
      <c r="R2956" s="584"/>
      <c r="S2956" s="585" t="str">
        <f t="shared" si="205"/>
        <v/>
      </c>
      <c r="T2956" s="586"/>
      <c r="U2956" s="587" t="str">
        <f t="shared" si="201"/>
        <v/>
      </c>
      <c r="V2956" s="648"/>
      <c r="W2956" s="746"/>
    </row>
    <row r="2957" spans="2:23" ht="13.5" customHeight="1" x14ac:dyDescent="0.25">
      <c r="B2957" s="401"/>
      <c r="D2957" s="416">
        <f t="shared" si="207"/>
        <v>2948</v>
      </c>
      <c r="E2957" s="534"/>
      <c r="F2957" s="534"/>
      <c r="G2957" s="534"/>
      <c r="H2957" s="479"/>
      <c r="I2957" s="479"/>
      <c r="J2957" s="479"/>
      <c r="K2957" s="474"/>
      <c r="L2957" s="899"/>
      <c r="M2957" s="272"/>
      <c r="N2957" s="826" t="str">
        <f t="shared" si="208"/>
        <v/>
      </c>
      <c r="O2957" s="458"/>
      <c r="P2957" s="534"/>
      <c r="Q2957" s="479"/>
      <c r="R2957" s="584"/>
      <c r="S2957" s="585" t="str">
        <f t="shared" si="205"/>
        <v/>
      </c>
      <c r="T2957" s="586"/>
      <c r="U2957" s="587" t="str">
        <f t="shared" si="201"/>
        <v/>
      </c>
      <c r="V2957" s="648"/>
      <c r="W2957" s="746"/>
    </row>
    <row r="2958" spans="2:23" ht="13.5" customHeight="1" x14ac:dyDescent="0.25">
      <c r="B2958" s="401"/>
      <c r="D2958" s="416">
        <f t="shared" ref="D2958:D3009" si="209">D2957+1</f>
        <v>2949</v>
      </c>
      <c r="E2958" s="534"/>
      <c r="F2958" s="534"/>
      <c r="G2958" s="534"/>
      <c r="H2958" s="479"/>
      <c r="I2958" s="479"/>
      <c r="J2958" s="479"/>
      <c r="K2958" s="474"/>
      <c r="L2958" s="899"/>
      <c r="M2958" s="272"/>
      <c r="N2958" s="826" t="str">
        <f t="shared" si="208"/>
        <v/>
      </c>
      <c r="O2958" s="458"/>
      <c r="P2958" s="534"/>
      <c r="Q2958" s="479"/>
      <c r="R2958" s="584"/>
      <c r="S2958" s="585" t="str">
        <f t="shared" si="205"/>
        <v/>
      </c>
      <c r="T2958" s="586"/>
      <c r="U2958" s="587" t="str">
        <f t="shared" si="201"/>
        <v/>
      </c>
      <c r="V2958" s="648"/>
      <c r="W2958" s="746"/>
    </row>
    <row r="2959" spans="2:23" ht="13.5" customHeight="1" x14ac:dyDescent="0.25">
      <c r="B2959" s="401"/>
      <c r="D2959" s="416">
        <f t="shared" si="209"/>
        <v>2950</v>
      </c>
      <c r="E2959" s="534"/>
      <c r="F2959" s="534"/>
      <c r="G2959" s="534"/>
      <c r="H2959" s="479"/>
      <c r="I2959" s="479"/>
      <c r="J2959" s="479"/>
      <c r="K2959" s="474"/>
      <c r="L2959" s="899"/>
      <c r="M2959" s="272"/>
      <c r="N2959" s="826" t="str">
        <f t="shared" si="208"/>
        <v/>
      </c>
      <c r="O2959" s="458"/>
      <c r="P2959" s="534"/>
      <c r="Q2959" s="479"/>
      <c r="R2959" s="584"/>
      <c r="S2959" s="585" t="str">
        <f t="shared" si="205"/>
        <v/>
      </c>
      <c r="T2959" s="586"/>
      <c r="U2959" s="587" t="str">
        <f t="shared" si="201"/>
        <v/>
      </c>
      <c r="V2959" s="648"/>
      <c r="W2959" s="746"/>
    </row>
    <row r="2960" spans="2:23" ht="13.5" customHeight="1" x14ac:dyDescent="0.25">
      <c r="B2960" s="401"/>
      <c r="D2960" s="416">
        <f t="shared" si="209"/>
        <v>2951</v>
      </c>
      <c r="E2960" s="534"/>
      <c r="F2960" s="534"/>
      <c r="G2960" s="534"/>
      <c r="H2960" s="479"/>
      <c r="I2960" s="479"/>
      <c r="J2960" s="479"/>
      <c r="K2960" s="474"/>
      <c r="L2960" s="899"/>
      <c r="M2960" s="272"/>
      <c r="N2960" s="826" t="str">
        <f t="shared" si="208"/>
        <v/>
      </c>
      <c r="O2960" s="458"/>
      <c r="P2960" s="534"/>
      <c r="Q2960" s="479"/>
      <c r="R2960" s="584"/>
      <c r="S2960" s="585" t="str">
        <f t="shared" si="205"/>
        <v/>
      </c>
      <c r="T2960" s="586"/>
      <c r="U2960" s="587" t="str">
        <f t="shared" si="201"/>
        <v/>
      </c>
      <c r="V2960" s="648"/>
      <c r="W2960" s="746"/>
    </row>
    <row r="2961" spans="2:38" ht="13.5" customHeight="1" x14ac:dyDescent="0.25">
      <c r="B2961" s="401"/>
      <c r="D2961" s="416">
        <f t="shared" si="209"/>
        <v>2952</v>
      </c>
      <c r="E2961" s="534"/>
      <c r="F2961" s="534"/>
      <c r="G2961" s="534"/>
      <c r="H2961" s="479"/>
      <c r="I2961" s="479"/>
      <c r="J2961" s="479"/>
      <c r="K2961" s="474"/>
      <c r="L2961" s="899"/>
      <c r="M2961" s="272"/>
      <c r="N2961" s="826" t="str">
        <f t="shared" si="208"/>
        <v/>
      </c>
      <c r="O2961" s="458"/>
      <c r="P2961" s="534"/>
      <c r="Q2961" s="479"/>
      <c r="R2961" s="584"/>
      <c r="S2961" s="585" t="str">
        <f t="shared" si="205"/>
        <v/>
      </c>
      <c r="T2961" s="586"/>
      <c r="U2961" s="587" t="str">
        <f t="shared" si="201"/>
        <v/>
      </c>
      <c r="V2961" s="648"/>
      <c r="W2961" s="746"/>
    </row>
    <row r="2962" spans="2:38" ht="13.5" customHeight="1" x14ac:dyDescent="0.25">
      <c r="B2962" s="401"/>
      <c r="D2962" s="416">
        <f t="shared" si="209"/>
        <v>2953</v>
      </c>
      <c r="E2962" s="534"/>
      <c r="F2962" s="534"/>
      <c r="G2962" s="534"/>
      <c r="H2962" s="479"/>
      <c r="I2962" s="479"/>
      <c r="J2962" s="479"/>
      <c r="K2962" s="474"/>
      <c r="L2962" s="899"/>
      <c r="M2962" s="272"/>
      <c r="N2962" s="826" t="str">
        <f t="shared" si="208"/>
        <v/>
      </c>
      <c r="O2962" s="458"/>
      <c r="P2962" s="534"/>
      <c r="Q2962" s="479"/>
      <c r="R2962" s="584"/>
      <c r="S2962" s="585" t="str">
        <f t="shared" si="205"/>
        <v/>
      </c>
      <c r="T2962" s="586"/>
      <c r="U2962" s="587" t="str">
        <f t="shared" si="201"/>
        <v/>
      </c>
      <c r="V2962" s="648"/>
      <c r="W2962" s="746"/>
    </row>
    <row r="2963" spans="2:38" ht="13.5" customHeight="1" x14ac:dyDescent="0.25">
      <c r="B2963" s="401"/>
      <c r="D2963" s="416">
        <f t="shared" si="209"/>
        <v>2954</v>
      </c>
      <c r="E2963" s="534"/>
      <c r="F2963" s="534"/>
      <c r="G2963" s="534"/>
      <c r="H2963" s="479"/>
      <c r="I2963" s="479"/>
      <c r="J2963" s="479"/>
      <c r="K2963" s="474"/>
      <c r="L2963" s="899"/>
      <c r="M2963" s="272"/>
      <c r="N2963" s="826" t="str">
        <f t="shared" si="208"/>
        <v/>
      </c>
      <c r="O2963" s="458"/>
      <c r="P2963" s="534"/>
      <c r="Q2963" s="479"/>
      <c r="R2963" s="584"/>
      <c r="S2963" s="585" t="str">
        <f t="shared" si="205"/>
        <v/>
      </c>
      <c r="T2963" s="586"/>
      <c r="U2963" s="587" t="str">
        <f t="shared" si="201"/>
        <v/>
      </c>
      <c r="V2963" s="648"/>
      <c r="W2963" s="746"/>
    </row>
    <row r="2964" spans="2:38" ht="13.5" customHeight="1" x14ac:dyDescent="0.25">
      <c r="B2964" s="401"/>
      <c r="D2964" s="416">
        <f t="shared" si="209"/>
        <v>2955</v>
      </c>
      <c r="E2964" s="534"/>
      <c r="F2964" s="534"/>
      <c r="G2964" s="534"/>
      <c r="H2964" s="479"/>
      <c r="I2964" s="479"/>
      <c r="J2964" s="479"/>
      <c r="K2964" s="474"/>
      <c r="L2964" s="899"/>
      <c r="M2964" s="272"/>
      <c r="N2964" s="826" t="str">
        <f t="shared" si="208"/>
        <v/>
      </c>
      <c r="O2964" s="458"/>
      <c r="P2964" s="534"/>
      <c r="Q2964" s="479"/>
      <c r="R2964" s="584"/>
      <c r="S2964" s="585" t="str">
        <f t="shared" si="205"/>
        <v/>
      </c>
      <c r="T2964" s="586"/>
      <c r="U2964" s="587" t="str">
        <f t="shared" si="201"/>
        <v/>
      </c>
      <c r="V2964" s="648"/>
      <c r="W2964" s="746"/>
    </row>
    <row r="2965" spans="2:38" ht="13.5" customHeight="1" x14ac:dyDescent="0.25">
      <c r="B2965" s="401"/>
      <c r="D2965" s="416">
        <f t="shared" si="209"/>
        <v>2956</v>
      </c>
      <c r="E2965" s="534"/>
      <c r="F2965" s="534"/>
      <c r="G2965" s="534"/>
      <c r="H2965" s="479"/>
      <c r="I2965" s="479"/>
      <c r="J2965" s="479"/>
      <c r="K2965" s="474"/>
      <c r="L2965" s="899"/>
      <c r="M2965" s="272"/>
      <c r="N2965" s="826" t="str">
        <f t="shared" si="208"/>
        <v/>
      </c>
      <c r="O2965" s="458"/>
      <c r="P2965" s="534"/>
      <c r="Q2965" s="479"/>
      <c r="R2965" s="584"/>
      <c r="S2965" s="585" t="str">
        <f t="shared" si="205"/>
        <v/>
      </c>
      <c r="T2965" s="586"/>
      <c r="U2965" s="587" t="str">
        <f t="shared" si="201"/>
        <v/>
      </c>
      <c r="V2965" s="648"/>
      <c r="W2965" s="746"/>
    </row>
    <row r="2966" spans="2:38" ht="13.5" customHeight="1" x14ac:dyDescent="0.25">
      <c r="B2966" s="401"/>
      <c r="D2966" s="416">
        <f t="shared" si="209"/>
        <v>2957</v>
      </c>
      <c r="E2966" s="534"/>
      <c r="F2966" s="534"/>
      <c r="G2966" s="534"/>
      <c r="H2966" s="479"/>
      <c r="I2966" s="479"/>
      <c r="J2966" s="479"/>
      <c r="K2966" s="474"/>
      <c r="L2966" s="899"/>
      <c r="M2966" s="272"/>
      <c r="N2966" s="826" t="str">
        <f t="shared" si="208"/>
        <v/>
      </c>
      <c r="O2966" s="458"/>
      <c r="P2966" s="534"/>
      <c r="Q2966" s="479"/>
      <c r="R2966" s="584"/>
      <c r="S2966" s="585" t="str">
        <f t="shared" si="205"/>
        <v/>
      </c>
      <c r="T2966" s="586"/>
      <c r="U2966" s="587" t="str">
        <f t="shared" si="201"/>
        <v/>
      </c>
      <c r="V2966" s="648"/>
      <c r="W2966" s="746"/>
      <c r="AL2966" s="562"/>
    </row>
    <row r="2967" spans="2:38" ht="13.5" customHeight="1" x14ac:dyDescent="0.25">
      <c r="B2967" s="401"/>
      <c r="D2967" s="416">
        <f t="shared" si="209"/>
        <v>2958</v>
      </c>
      <c r="E2967" s="534"/>
      <c r="F2967" s="534"/>
      <c r="G2967" s="534"/>
      <c r="H2967" s="479"/>
      <c r="I2967" s="479"/>
      <c r="J2967" s="479"/>
      <c r="K2967" s="474"/>
      <c r="L2967" s="899"/>
      <c r="M2967" s="272"/>
      <c r="N2967" s="826" t="str">
        <f t="shared" si="208"/>
        <v/>
      </c>
      <c r="O2967" s="458"/>
      <c r="P2967" s="534"/>
      <c r="Q2967" s="479"/>
      <c r="R2967" s="584"/>
      <c r="S2967" s="585" t="str">
        <f t="shared" si="205"/>
        <v/>
      </c>
      <c r="T2967" s="586"/>
      <c r="U2967" s="587" t="str">
        <f t="shared" si="201"/>
        <v/>
      </c>
      <c r="V2967" s="648"/>
      <c r="W2967" s="746"/>
    </row>
    <row r="2968" spans="2:38" ht="13.5" customHeight="1" x14ac:dyDescent="0.25">
      <c r="B2968" s="401"/>
      <c r="D2968" s="416">
        <f t="shared" si="209"/>
        <v>2959</v>
      </c>
      <c r="E2968" s="534"/>
      <c r="F2968" s="534"/>
      <c r="G2968" s="534"/>
      <c r="H2968" s="479"/>
      <c r="I2968" s="479"/>
      <c r="J2968" s="479"/>
      <c r="K2968" s="474"/>
      <c r="L2968" s="899"/>
      <c r="M2968" s="272"/>
      <c r="N2968" s="826" t="str">
        <f t="shared" si="208"/>
        <v/>
      </c>
      <c r="O2968" s="458"/>
      <c r="P2968" s="534"/>
      <c r="Q2968" s="479"/>
      <c r="R2968" s="584"/>
      <c r="S2968" s="585" t="str">
        <f t="shared" si="205"/>
        <v/>
      </c>
      <c r="T2968" s="586"/>
      <c r="U2968" s="587" t="str">
        <f t="shared" si="201"/>
        <v/>
      </c>
      <c r="V2968" s="648"/>
      <c r="W2968" s="746"/>
    </row>
    <row r="2969" spans="2:38" ht="13.5" customHeight="1" x14ac:dyDescent="0.25">
      <c r="B2969" s="401"/>
      <c r="D2969" s="416">
        <f t="shared" si="209"/>
        <v>2960</v>
      </c>
      <c r="E2969" s="534"/>
      <c r="F2969" s="534"/>
      <c r="G2969" s="534"/>
      <c r="H2969" s="479"/>
      <c r="I2969" s="479"/>
      <c r="J2969" s="479"/>
      <c r="K2969" s="474"/>
      <c r="L2969" s="899"/>
      <c r="M2969" s="272"/>
      <c r="N2969" s="826" t="str">
        <f t="shared" si="208"/>
        <v/>
      </c>
      <c r="O2969" s="458"/>
      <c r="P2969" s="534"/>
      <c r="Q2969" s="479"/>
      <c r="R2969" s="584"/>
      <c r="S2969" s="585" t="str">
        <f t="shared" si="205"/>
        <v/>
      </c>
      <c r="T2969" s="586"/>
      <c r="U2969" s="587" t="str">
        <f t="shared" si="201"/>
        <v/>
      </c>
      <c r="V2969" s="648"/>
      <c r="W2969" s="746"/>
    </row>
    <row r="2970" spans="2:38" ht="13.5" customHeight="1" x14ac:dyDescent="0.25">
      <c r="B2970" s="401"/>
      <c r="D2970" s="416">
        <f t="shared" si="209"/>
        <v>2961</v>
      </c>
      <c r="E2970" s="534"/>
      <c r="F2970" s="534"/>
      <c r="G2970" s="534"/>
      <c r="H2970" s="479"/>
      <c r="I2970" s="479"/>
      <c r="J2970" s="479"/>
      <c r="K2970" s="474"/>
      <c r="L2970" s="899"/>
      <c r="M2970" s="272"/>
      <c r="N2970" s="826" t="str">
        <f t="shared" si="208"/>
        <v/>
      </c>
      <c r="O2970" s="458"/>
      <c r="P2970" s="534"/>
      <c r="Q2970" s="479"/>
      <c r="R2970" s="584"/>
      <c r="S2970" s="585" t="str">
        <f t="shared" si="205"/>
        <v/>
      </c>
      <c r="T2970" s="586"/>
      <c r="U2970" s="587" t="str">
        <f t="shared" si="201"/>
        <v/>
      </c>
      <c r="V2970" s="648"/>
      <c r="W2970" s="746"/>
    </row>
    <row r="2971" spans="2:38" ht="13.5" customHeight="1" x14ac:dyDescent="0.25">
      <c r="B2971" s="401"/>
      <c r="D2971" s="416">
        <f t="shared" si="209"/>
        <v>2962</v>
      </c>
      <c r="E2971" s="534"/>
      <c r="F2971" s="534"/>
      <c r="G2971" s="534"/>
      <c r="H2971" s="479"/>
      <c r="I2971" s="479"/>
      <c r="J2971" s="479"/>
      <c r="K2971" s="474"/>
      <c r="L2971" s="899"/>
      <c r="M2971" s="272"/>
      <c r="N2971" s="826" t="str">
        <f t="shared" si="208"/>
        <v/>
      </c>
      <c r="O2971" s="458"/>
      <c r="P2971" s="534"/>
      <c r="Q2971" s="479"/>
      <c r="R2971" s="584"/>
      <c r="S2971" s="585" t="str">
        <f t="shared" si="205"/>
        <v/>
      </c>
      <c r="T2971" s="586"/>
      <c r="U2971" s="587" t="str">
        <f t="shared" si="201"/>
        <v/>
      </c>
      <c r="V2971" s="648"/>
      <c r="W2971" s="746"/>
    </row>
    <row r="2972" spans="2:38" ht="13.5" customHeight="1" x14ac:dyDescent="0.25">
      <c r="B2972" s="401"/>
      <c r="D2972" s="416">
        <f t="shared" si="209"/>
        <v>2963</v>
      </c>
      <c r="E2972" s="534"/>
      <c r="F2972" s="534"/>
      <c r="G2972" s="534"/>
      <c r="H2972" s="479"/>
      <c r="I2972" s="479"/>
      <c r="J2972" s="479"/>
      <c r="K2972" s="474"/>
      <c r="L2972" s="899"/>
      <c r="M2972" s="272"/>
      <c r="N2972" s="826" t="str">
        <f t="shared" si="208"/>
        <v/>
      </c>
      <c r="O2972" s="458"/>
      <c r="P2972" s="534"/>
      <c r="Q2972" s="479"/>
      <c r="R2972" s="584"/>
      <c r="S2972" s="585" t="str">
        <f t="shared" si="205"/>
        <v/>
      </c>
      <c r="T2972" s="586"/>
      <c r="U2972" s="587" t="str">
        <f t="shared" si="201"/>
        <v/>
      </c>
      <c r="V2972" s="648"/>
      <c r="W2972" s="746"/>
    </row>
    <row r="2973" spans="2:38" ht="13.5" customHeight="1" x14ac:dyDescent="0.25">
      <c r="B2973" s="401"/>
      <c r="D2973" s="416">
        <f t="shared" si="209"/>
        <v>2964</v>
      </c>
      <c r="E2973" s="534"/>
      <c r="F2973" s="534"/>
      <c r="G2973" s="534"/>
      <c r="H2973" s="479"/>
      <c r="I2973" s="479"/>
      <c r="J2973" s="479"/>
      <c r="K2973" s="474"/>
      <c r="L2973" s="899"/>
      <c r="M2973" s="272"/>
      <c r="N2973" s="826" t="str">
        <f t="shared" si="208"/>
        <v/>
      </c>
      <c r="O2973" s="458"/>
      <c r="P2973" s="534"/>
      <c r="Q2973" s="479"/>
      <c r="R2973" s="584"/>
      <c r="S2973" s="585" t="str">
        <f t="shared" si="205"/>
        <v/>
      </c>
      <c r="T2973" s="586"/>
      <c r="U2973" s="587" t="str">
        <f t="shared" si="201"/>
        <v/>
      </c>
      <c r="V2973" s="648"/>
      <c r="W2973" s="746"/>
    </row>
    <row r="2974" spans="2:38" ht="13.5" customHeight="1" x14ac:dyDescent="0.25">
      <c r="B2974" s="401"/>
      <c r="D2974" s="416">
        <f t="shared" si="209"/>
        <v>2965</v>
      </c>
      <c r="E2974" s="534"/>
      <c r="F2974" s="534"/>
      <c r="G2974" s="534"/>
      <c r="H2974" s="479"/>
      <c r="I2974" s="479"/>
      <c r="J2974" s="479"/>
      <c r="K2974" s="474"/>
      <c r="L2974" s="899"/>
      <c r="M2974" s="272"/>
      <c r="N2974" s="826" t="str">
        <f t="shared" si="208"/>
        <v/>
      </c>
      <c r="O2974" s="458"/>
      <c r="P2974" s="534"/>
      <c r="Q2974" s="479"/>
      <c r="R2974" s="584"/>
      <c r="S2974" s="585" t="str">
        <f t="shared" si="205"/>
        <v/>
      </c>
      <c r="T2974" s="586"/>
      <c r="U2974" s="587" t="str">
        <f t="shared" si="201"/>
        <v/>
      </c>
      <c r="V2974" s="648"/>
      <c r="W2974" s="746"/>
    </row>
    <row r="2975" spans="2:38" ht="13.5" customHeight="1" x14ac:dyDescent="0.25">
      <c r="B2975" s="401"/>
      <c r="D2975" s="416">
        <f t="shared" si="209"/>
        <v>2966</v>
      </c>
      <c r="E2975" s="534"/>
      <c r="F2975" s="534"/>
      <c r="G2975" s="534"/>
      <c r="H2975" s="479"/>
      <c r="I2975" s="479"/>
      <c r="J2975" s="479"/>
      <c r="K2975" s="474"/>
      <c r="L2975" s="899"/>
      <c r="M2975" s="272"/>
      <c r="N2975" s="826" t="str">
        <f t="shared" si="208"/>
        <v/>
      </c>
      <c r="O2975" s="458"/>
      <c r="P2975" s="534"/>
      <c r="Q2975" s="479"/>
      <c r="R2975" s="584"/>
      <c r="S2975" s="585" t="str">
        <f t="shared" si="205"/>
        <v/>
      </c>
      <c r="T2975" s="586"/>
      <c r="U2975" s="587" t="str">
        <f t="shared" si="201"/>
        <v/>
      </c>
      <c r="V2975" s="648"/>
      <c r="W2975" s="746"/>
    </row>
    <row r="2976" spans="2:38" ht="13.5" customHeight="1" x14ac:dyDescent="0.25">
      <c r="B2976" s="401"/>
      <c r="D2976" s="416">
        <f t="shared" si="209"/>
        <v>2967</v>
      </c>
      <c r="E2976" s="534"/>
      <c r="F2976" s="534"/>
      <c r="G2976" s="534"/>
      <c r="H2976" s="479"/>
      <c r="I2976" s="479"/>
      <c r="J2976" s="479"/>
      <c r="K2976" s="474"/>
      <c r="L2976" s="899"/>
      <c r="M2976" s="272"/>
      <c r="N2976" s="826" t="str">
        <f t="shared" si="208"/>
        <v/>
      </c>
      <c r="O2976" s="458"/>
      <c r="P2976" s="903"/>
      <c r="Q2976" s="479"/>
      <c r="R2976" s="584"/>
      <c r="S2976" s="585" t="str">
        <f t="shared" si="205"/>
        <v/>
      </c>
      <c r="T2976" s="586"/>
      <c r="U2976" s="587" t="str">
        <f t="shared" si="201"/>
        <v/>
      </c>
      <c r="V2976" s="648"/>
      <c r="W2976" s="746"/>
    </row>
    <row r="2977" spans="2:23" ht="13.5" customHeight="1" x14ac:dyDescent="0.25">
      <c r="B2977" s="401"/>
      <c r="D2977" s="416">
        <f t="shared" si="209"/>
        <v>2968</v>
      </c>
      <c r="E2977" s="534"/>
      <c r="F2977" s="534"/>
      <c r="G2977" s="534"/>
      <c r="H2977" s="479"/>
      <c r="I2977" s="479"/>
      <c r="J2977" s="479"/>
      <c r="K2977" s="474"/>
      <c r="L2977" s="899"/>
      <c r="M2977" s="272"/>
      <c r="N2977" s="826" t="str">
        <f t="shared" si="208"/>
        <v/>
      </c>
      <c r="O2977" s="458"/>
      <c r="P2977" s="534"/>
      <c r="Q2977" s="479"/>
      <c r="R2977" s="584"/>
      <c r="S2977" s="585" t="str">
        <f t="shared" si="205"/>
        <v/>
      </c>
      <c r="T2977" s="586"/>
      <c r="U2977" s="587" t="str">
        <f t="shared" si="201"/>
        <v/>
      </c>
      <c r="V2977" s="648"/>
      <c r="W2977" s="746"/>
    </row>
    <row r="2978" spans="2:23" ht="13.5" customHeight="1" x14ac:dyDescent="0.25">
      <c r="B2978" s="401"/>
      <c r="D2978" s="416">
        <f t="shared" si="209"/>
        <v>2969</v>
      </c>
      <c r="E2978" s="534"/>
      <c r="F2978" s="534"/>
      <c r="G2978" s="534"/>
      <c r="H2978" s="479"/>
      <c r="I2978" s="479"/>
      <c r="J2978" s="479"/>
      <c r="K2978" s="474"/>
      <c r="L2978" s="899"/>
      <c r="M2978" s="272"/>
      <c r="N2978" s="826" t="str">
        <f t="shared" si="208"/>
        <v/>
      </c>
      <c r="O2978" s="458"/>
      <c r="P2978" s="534"/>
      <c r="Q2978" s="479"/>
      <c r="R2978" s="584"/>
      <c r="S2978" s="585" t="str">
        <f t="shared" si="205"/>
        <v/>
      </c>
      <c r="T2978" s="586"/>
      <c r="U2978" s="587" t="str">
        <f t="shared" si="201"/>
        <v/>
      </c>
      <c r="V2978" s="648"/>
      <c r="W2978" s="746"/>
    </row>
    <row r="2979" spans="2:23" ht="13.5" customHeight="1" x14ac:dyDescent="0.25">
      <c r="B2979" s="401"/>
      <c r="D2979" s="416">
        <f t="shared" si="209"/>
        <v>2970</v>
      </c>
      <c r="E2979" s="534"/>
      <c r="F2979" s="534"/>
      <c r="G2979" s="534"/>
      <c r="H2979" s="479"/>
      <c r="I2979" s="479"/>
      <c r="J2979" s="479"/>
      <c r="K2979" s="474"/>
      <c r="L2979" s="899"/>
      <c r="M2979" s="272"/>
      <c r="N2979" s="826" t="str">
        <f t="shared" si="208"/>
        <v/>
      </c>
      <c r="O2979" s="458"/>
      <c r="P2979" s="534"/>
      <c r="Q2979" s="479"/>
      <c r="R2979" s="584"/>
      <c r="S2979" s="585" t="str">
        <f t="shared" si="205"/>
        <v/>
      </c>
      <c r="T2979" s="586"/>
      <c r="U2979" s="587" t="str">
        <f t="shared" si="201"/>
        <v/>
      </c>
      <c r="V2979" s="648"/>
      <c r="W2979" s="746"/>
    </row>
    <row r="2980" spans="2:23" ht="13.5" customHeight="1" x14ac:dyDescent="0.25">
      <c r="B2980" s="401"/>
      <c r="D2980" s="416">
        <f t="shared" si="209"/>
        <v>2971</v>
      </c>
      <c r="E2980" s="534"/>
      <c r="F2980" s="534"/>
      <c r="G2980" s="534"/>
      <c r="H2980" s="479"/>
      <c r="I2980" s="479"/>
      <c r="J2980" s="479"/>
      <c r="K2980" s="474"/>
      <c r="L2980" s="899"/>
      <c r="M2980" s="272"/>
      <c r="N2980" s="826" t="str">
        <f t="shared" si="208"/>
        <v/>
      </c>
      <c r="O2980" s="458"/>
      <c r="P2980" s="534"/>
      <c r="Q2980" s="479"/>
      <c r="R2980" s="584"/>
      <c r="S2980" s="585" t="str">
        <f t="shared" si="205"/>
        <v/>
      </c>
      <c r="T2980" s="586"/>
      <c r="U2980" s="587" t="str">
        <f t="shared" si="201"/>
        <v/>
      </c>
      <c r="V2980" s="648"/>
      <c r="W2980" s="746"/>
    </row>
    <row r="2981" spans="2:23" ht="13.5" customHeight="1" x14ac:dyDescent="0.25">
      <c r="B2981" s="401"/>
      <c r="D2981" s="416">
        <f t="shared" si="209"/>
        <v>2972</v>
      </c>
      <c r="E2981" s="534"/>
      <c r="F2981" s="534"/>
      <c r="G2981" s="534"/>
      <c r="H2981" s="479"/>
      <c r="I2981" s="479"/>
      <c r="J2981" s="479"/>
      <c r="K2981" s="474"/>
      <c r="L2981" s="899"/>
      <c r="M2981" s="272"/>
      <c r="N2981" s="826" t="str">
        <f t="shared" si="208"/>
        <v/>
      </c>
      <c r="O2981" s="458"/>
      <c r="P2981" s="534"/>
      <c r="Q2981" s="479"/>
      <c r="R2981" s="584"/>
      <c r="S2981" s="585" t="str">
        <f t="shared" si="205"/>
        <v/>
      </c>
      <c r="T2981" s="586"/>
      <c r="U2981" s="587" t="str">
        <f t="shared" si="201"/>
        <v/>
      </c>
      <c r="V2981" s="648"/>
      <c r="W2981" s="746"/>
    </row>
    <row r="2982" spans="2:23" ht="13.5" customHeight="1" x14ac:dyDescent="0.25">
      <c r="B2982" s="401"/>
      <c r="D2982" s="416">
        <f t="shared" si="209"/>
        <v>2973</v>
      </c>
      <c r="E2982" s="534"/>
      <c r="F2982" s="534"/>
      <c r="G2982" s="534"/>
      <c r="H2982" s="479"/>
      <c r="I2982" s="479"/>
      <c r="J2982" s="479"/>
      <c r="K2982" s="474"/>
      <c r="L2982" s="899"/>
      <c r="M2982" s="272"/>
      <c r="N2982" s="826" t="str">
        <f t="shared" si="208"/>
        <v/>
      </c>
      <c r="O2982" s="458"/>
      <c r="P2982" s="534"/>
      <c r="Q2982" s="479"/>
      <c r="R2982" s="584"/>
      <c r="S2982" s="585" t="str">
        <f t="shared" si="205"/>
        <v/>
      </c>
      <c r="T2982" s="586"/>
      <c r="U2982" s="587" t="str">
        <f t="shared" si="201"/>
        <v/>
      </c>
      <c r="V2982" s="648"/>
      <c r="W2982" s="746"/>
    </row>
    <row r="2983" spans="2:23" ht="13.5" customHeight="1" x14ac:dyDescent="0.25">
      <c r="B2983" s="401"/>
      <c r="D2983" s="416">
        <f t="shared" si="209"/>
        <v>2974</v>
      </c>
      <c r="E2983" s="534"/>
      <c r="F2983" s="534"/>
      <c r="G2983" s="534"/>
      <c r="H2983" s="479"/>
      <c r="I2983" s="479"/>
      <c r="J2983" s="479"/>
      <c r="K2983" s="474"/>
      <c r="L2983" s="899"/>
      <c r="M2983" s="272"/>
      <c r="N2983" s="826" t="str">
        <f t="shared" si="208"/>
        <v/>
      </c>
      <c r="O2983" s="458"/>
      <c r="P2983" s="534"/>
      <c r="Q2983" s="479"/>
      <c r="R2983" s="584"/>
      <c r="S2983" s="585" t="str">
        <f t="shared" si="205"/>
        <v/>
      </c>
      <c r="T2983" s="586"/>
      <c r="U2983" s="587" t="str">
        <f t="shared" si="201"/>
        <v/>
      </c>
      <c r="V2983" s="648"/>
      <c r="W2983" s="746"/>
    </row>
    <row r="2984" spans="2:23" ht="13.5" customHeight="1" x14ac:dyDescent="0.25">
      <c r="B2984" s="401"/>
      <c r="D2984" s="416">
        <f t="shared" si="209"/>
        <v>2975</v>
      </c>
      <c r="E2984" s="534"/>
      <c r="F2984" s="534"/>
      <c r="G2984" s="534"/>
      <c r="H2984" s="479"/>
      <c r="I2984" s="479"/>
      <c r="J2984" s="479"/>
      <c r="K2984" s="474"/>
      <c r="L2984" s="899"/>
      <c r="M2984" s="272"/>
      <c r="N2984" s="826" t="str">
        <f t="shared" si="208"/>
        <v/>
      </c>
      <c r="O2984" s="458"/>
      <c r="P2984" s="534"/>
      <c r="Q2984" s="479"/>
      <c r="R2984" s="584"/>
      <c r="S2984" s="585" t="str">
        <f t="shared" si="205"/>
        <v/>
      </c>
      <c r="T2984" s="586"/>
      <c r="U2984" s="587" t="str">
        <f t="shared" si="201"/>
        <v/>
      </c>
      <c r="V2984" s="648"/>
      <c r="W2984" s="746"/>
    </row>
    <row r="2985" spans="2:23" ht="13.5" customHeight="1" x14ac:dyDescent="0.25">
      <c r="B2985" s="401"/>
      <c r="D2985" s="416">
        <f t="shared" si="209"/>
        <v>2976</v>
      </c>
      <c r="E2985" s="534"/>
      <c r="F2985" s="534"/>
      <c r="G2985" s="534"/>
      <c r="H2985" s="479"/>
      <c r="I2985" s="479"/>
      <c r="J2985" s="479"/>
      <c r="K2985" s="474"/>
      <c r="L2985" s="899"/>
      <c r="M2985" s="272"/>
      <c r="N2985" s="826" t="str">
        <f t="shared" si="208"/>
        <v/>
      </c>
      <c r="O2985" s="458"/>
      <c r="P2985" s="534"/>
      <c r="Q2985" s="479"/>
      <c r="R2985" s="584"/>
      <c r="S2985" s="585" t="str">
        <f t="shared" si="205"/>
        <v/>
      </c>
      <c r="T2985" s="586"/>
      <c r="U2985" s="587" t="str">
        <f t="shared" si="201"/>
        <v/>
      </c>
      <c r="V2985" s="648"/>
      <c r="W2985" s="746"/>
    </row>
    <row r="2986" spans="2:23" ht="13.5" customHeight="1" x14ac:dyDescent="0.25">
      <c r="B2986" s="401"/>
      <c r="D2986" s="416">
        <f t="shared" si="209"/>
        <v>2977</v>
      </c>
      <c r="E2986" s="534"/>
      <c r="F2986" s="534"/>
      <c r="G2986" s="534"/>
      <c r="H2986" s="479"/>
      <c r="I2986" s="479"/>
      <c r="J2986" s="479"/>
      <c r="K2986" s="474"/>
      <c r="L2986" s="899"/>
      <c r="M2986" s="272"/>
      <c r="N2986" s="826" t="str">
        <f t="shared" si="208"/>
        <v/>
      </c>
      <c r="O2986" s="458"/>
      <c r="P2986" s="534"/>
      <c r="Q2986" s="479"/>
      <c r="R2986" s="584"/>
      <c r="S2986" s="585" t="str">
        <f t="shared" si="205"/>
        <v/>
      </c>
      <c r="T2986" s="586"/>
      <c r="U2986" s="587" t="str">
        <f t="shared" si="201"/>
        <v/>
      </c>
      <c r="V2986" s="648"/>
      <c r="W2986" s="746"/>
    </row>
    <row r="2987" spans="2:23" ht="13.5" customHeight="1" x14ac:dyDescent="0.25">
      <c r="B2987" s="401"/>
      <c r="D2987" s="416">
        <f t="shared" si="209"/>
        <v>2978</v>
      </c>
      <c r="E2987" s="534"/>
      <c r="F2987" s="534"/>
      <c r="G2987" s="534"/>
      <c r="H2987" s="479"/>
      <c r="I2987" s="479"/>
      <c r="J2987" s="479"/>
      <c r="K2987" s="474"/>
      <c r="L2987" s="899"/>
      <c r="M2987" s="272"/>
      <c r="N2987" s="826" t="str">
        <f t="shared" si="208"/>
        <v/>
      </c>
      <c r="O2987" s="458"/>
      <c r="P2987" s="534"/>
      <c r="Q2987" s="479"/>
      <c r="R2987" s="584"/>
      <c r="S2987" s="585" t="str">
        <f t="shared" si="205"/>
        <v/>
      </c>
      <c r="T2987" s="586"/>
      <c r="U2987" s="587" t="str">
        <f t="shared" si="201"/>
        <v/>
      </c>
      <c r="V2987" s="648"/>
      <c r="W2987" s="746"/>
    </row>
    <row r="2988" spans="2:23" ht="13.5" customHeight="1" x14ac:dyDescent="0.25">
      <c r="B2988" s="401"/>
      <c r="D2988" s="416">
        <f t="shared" si="209"/>
        <v>2979</v>
      </c>
      <c r="E2988" s="534"/>
      <c r="F2988" s="534"/>
      <c r="G2988" s="534"/>
      <c r="H2988" s="479"/>
      <c r="I2988" s="479"/>
      <c r="J2988" s="479"/>
      <c r="K2988" s="474"/>
      <c r="L2988" s="899"/>
      <c r="M2988" s="272"/>
      <c r="N2988" s="826" t="str">
        <f t="shared" si="208"/>
        <v/>
      </c>
      <c r="O2988" s="458"/>
      <c r="P2988" s="534"/>
      <c r="Q2988" s="479"/>
      <c r="R2988" s="584"/>
      <c r="S2988" s="585" t="str">
        <f t="shared" si="205"/>
        <v/>
      </c>
      <c r="T2988" s="586"/>
      <c r="U2988" s="587" t="str">
        <f t="shared" si="201"/>
        <v/>
      </c>
      <c r="V2988" s="648"/>
      <c r="W2988" s="746"/>
    </row>
    <row r="2989" spans="2:23" ht="13.5" customHeight="1" x14ac:dyDescent="0.25">
      <c r="B2989" s="401"/>
      <c r="D2989" s="416">
        <f t="shared" si="209"/>
        <v>2980</v>
      </c>
      <c r="E2989" s="534"/>
      <c r="F2989" s="534"/>
      <c r="G2989" s="534"/>
      <c r="H2989" s="479"/>
      <c r="I2989" s="479"/>
      <c r="J2989" s="479"/>
      <c r="K2989" s="474"/>
      <c r="L2989" s="899"/>
      <c r="M2989" s="272"/>
      <c r="N2989" s="826" t="str">
        <f t="shared" si="208"/>
        <v/>
      </c>
      <c r="O2989" s="458"/>
      <c r="P2989" s="534"/>
      <c r="Q2989" s="479"/>
      <c r="R2989" s="584"/>
      <c r="S2989" s="585" t="str">
        <f t="shared" si="205"/>
        <v/>
      </c>
      <c r="T2989" s="586"/>
      <c r="U2989" s="587" t="str">
        <f t="shared" si="201"/>
        <v/>
      </c>
      <c r="V2989" s="648"/>
      <c r="W2989" s="746"/>
    </row>
    <row r="2990" spans="2:23" ht="13.5" customHeight="1" x14ac:dyDescent="0.25">
      <c r="B2990" s="401"/>
      <c r="D2990" s="416">
        <f t="shared" si="209"/>
        <v>2981</v>
      </c>
      <c r="E2990" s="534"/>
      <c r="F2990" s="534"/>
      <c r="G2990" s="534"/>
      <c r="H2990" s="479"/>
      <c r="I2990" s="479"/>
      <c r="J2990" s="479"/>
      <c r="K2990" s="474"/>
      <c r="L2990" s="899"/>
      <c r="M2990" s="272"/>
      <c r="N2990" s="826" t="str">
        <f t="shared" si="208"/>
        <v/>
      </c>
      <c r="O2990" s="458"/>
      <c r="P2990" s="534"/>
      <c r="Q2990" s="479"/>
      <c r="R2990" s="584"/>
      <c r="S2990" s="585" t="str">
        <f t="shared" si="205"/>
        <v/>
      </c>
      <c r="T2990" s="586"/>
      <c r="U2990" s="587" t="str">
        <f t="shared" si="201"/>
        <v/>
      </c>
      <c r="V2990" s="648"/>
      <c r="W2990" s="746"/>
    </row>
    <row r="2991" spans="2:23" ht="13.5" customHeight="1" x14ac:dyDescent="0.25">
      <c r="B2991" s="401"/>
      <c r="D2991" s="416">
        <f t="shared" si="209"/>
        <v>2982</v>
      </c>
      <c r="E2991" s="534"/>
      <c r="F2991" s="534"/>
      <c r="G2991" s="534"/>
      <c r="H2991" s="479"/>
      <c r="I2991" s="479"/>
      <c r="J2991" s="479"/>
      <c r="K2991" s="474"/>
      <c r="L2991" s="899"/>
      <c r="M2991" s="272"/>
      <c r="N2991" s="826" t="str">
        <f t="shared" si="208"/>
        <v/>
      </c>
      <c r="O2991" s="458"/>
      <c r="P2991" s="534"/>
      <c r="Q2991" s="479"/>
      <c r="R2991" s="584"/>
      <c r="S2991" s="585" t="str">
        <f t="shared" si="205"/>
        <v/>
      </c>
      <c r="T2991" s="586"/>
      <c r="U2991" s="587" t="str">
        <f t="shared" si="201"/>
        <v/>
      </c>
      <c r="V2991" s="648"/>
      <c r="W2991" s="746"/>
    </row>
    <row r="2992" spans="2:23" ht="13.5" customHeight="1" x14ac:dyDescent="0.25">
      <c r="B2992" s="401"/>
      <c r="D2992" s="416">
        <f t="shared" si="209"/>
        <v>2983</v>
      </c>
      <c r="E2992" s="534"/>
      <c r="F2992" s="534"/>
      <c r="G2992" s="534"/>
      <c r="H2992" s="479"/>
      <c r="I2992" s="479"/>
      <c r="J2992" s="479"/>
      <c r="K2992" s="474"/>
      <c r="L2992" s="899"/>
      <c r="M2992" s="272"/>
      <c r="N2992" s="826" t="str">
        <f t="shared" si="208"/>
        <v/>
      </c>
      <c r="O2992" s="458"/>
      <c r="P2992" s="534"/>
      <c r="Q2992" s="479"/>
      <c r="R2992" s="584"/>
      <c r="S2992" s="585" t="str">
        <f t="shared" si="205"/>
        <v/>
      </c>
      <c r="T2992" s="586"/>
      <c r="U2992" s="587" t="str">
        <f t="shared" si="201"/>
        <v/>
      </c>
      <c r="V2992" s="648"/>
      <c r="W2992" s="746"/>
    </row>
    <row r="2993" spans="2:38" ht="13.5" customHeight="1" x14ac:dyDescent="0.25">
      <c r="B2993" s="401"/>
      <c r="D2993" s="416">
        <f t="shared" si="209"/>
        <v>2984</v>
      </c>
      <c r="E2993" s="534"/>
      <c r="F2993" s="534"/>
      <c r="G2993" s="534"/>
      <c r="H2993" s="479"/>
      <c r="I2993" s="479"/>
      <c r="J2993" s="479"/>
      <c r="K2993" s="474"/>
      <c r="L2993" s="899"/>
      <c r="M2993" s="272"/>
      <c r="N2993" s="826" t="str">
        <f t="shared" si="208"/>
        <v/>
      </c>
      <c r="O2993" s="458"/>
      <c r="P2993" s="534"/>
      <c r="Q2993" s="479"/>
      <c r="R2993" s="584"/>
      <c r="S2993" s="585" t="str">
        <f t="shared" si="205"/>
        <v/>
      </c>
      <c r="T2993" s="586"/>
      <c r="U2993" s="587" t="str">
        <f t="shared" si="201"/>
        <v/>
      </c>
      <c r="V2993" s="648"/>
      <c r="W2993" s="746"/>
    </row>
    <row r="2994" spans="2:38" ht="13.5" customHeight="1" x14ac:dyDescent="0.25">
      <c r="B2994" s="401"/>
      <c r="D2994" s="416">
        <f t="shared" si="209"/>
        <v>2985</v>
      </c>
      <c r="E2994" s="534"/>
      <c r="F2994" s="534"/>
      <c r="G2994" s="534"/>
      <c r="H2994" s="479"/>
      <c r="I2994" s="479"/>
      <c r="J2994" s="479"/>
      <c r="K2994" s="474"/>
      <c r="L2994" s="899"/>
      <c r="M2994" s="272"/>
      <c r="N2994" s="826" t="str">
        <f t="shared" si="208"/>
        <v/>
      </c>
      <c r="O2994" s="458"/>
      <c r="P2994" s="534"/>
      <c r="Q2994" s="479"/>
      <c r="R2994" s="584"/>
      <c r="S2994" s="585" t="str">
        <f t="shared" si="205"/>
        <v/>
      </c>
      <c r="T2994" s="586"/>
      <c r="U2994" s="587" t="str">
        <f t="shared" si="201"/>
        <v/>
      </c>
      <c r="V2994" s="648"/>
      <c r="W2994" s="746"/>
    </row>
    <row r="2995" spans="2:38" ht="13.5" customHeight="1" x14ac:dyDescent="0.25">
      <c r="B2995" s="401"/>
      <c r="D2995" s="416">
        <f t="shared" si="209"/>
        <v>2986</v>
      </c>
      <c r="E2995" s="534"/>
      <c r="F2995" s="534"/>
      <c r="G2995" s="534"/>
      <c r="H2995" s="479"/>
      <c r="I2995" s="479"/>
      <c r="J2995" s="479"/>
      <c r="K2995" s="474"/>
      <c r="L2995" s="899"/>
      <c r="M2995" s="272"/>
      <c r="N2995" s="826" t="str">
        <f t="shared" si="208"/>
        <v/>
      </c>
      <c r="O2995" s="458"/>
      <c r="P2995" s="534"/>
      <c r="Q2995" s="479"/>
      <c r="R2995" s="584"/>
      <c r="S2995" s="585" t="str">
        <f t="shared" si="205"/>
        <v/>
      </c>
      <c r="T2995" s="586"/>
      <c r="U2995" s="587" t="str">
        <f t="shared" si="201"/>
        <v/>
      </c>
      <c r="V2995" s="648"/>
      <c r="W2995" s="746"/>
    </row>
    <row r="2996" spans="2:38" ht="13.5" customHeight="1" x14ac:dyDescent="0.25">
      <c r="B2996" s="401"/>
      <c r="D2996" s="416">
        <f t="shared" si="209"/>
        <v>2987</v>
      </c>
      <c r="E2996" s="534"/>
      <c r="F2996" s="534"/>
      <c r="G2996" s="534"/>
      <c r="H2996" s="479"/>
      <c r="I2996" s="479"/>
      <c r="J2996" s="479"/>
      <c r="K2996" s="474"/>
      <c r="L2996" s="899"/>
      <c r="M2996" s="272"/>
      <c r="N2996" s="826" t="str">
        <f t="shared" si="208"/>
        <v/>
      </c>
      <c r="O2996" s="458"/>
      <c r="P2996" s="534"/>
      <c r="Q2996" s="479"/>
      <c r="R2996" s="584"/>
      <c r="S2996" s="585" t="str">
        <f t="shared" si="205"/>
        <v/>
      </c>
      <c r="T2996" s="586"/>
      <c r="U2996" s="587" t="str">
        <f t="shared" si="201"/>
        <v/>
      </c>
      <c r="V2996" s="648"/>
      <c r="W2996" s="746"/>
      <c r="AL2996" s="562"/>
    </row>
    <row r="2997" spans="2:38" ht="13.5" customHeight="1" x14ac:dyDescent="0.25">
      <c r="B2997" s="401"/>
      <c r="D2997" s="416">
        <f t="shared" si="209"/>
        <v>2988</v>
      </c>
      <c r="E2997" s="534"/>
      <c r="F2997" s="534"/>
      <c r="G2997" s="534"/>
      <c r="H2997" s="479"/>
      <c r="I2997" s="479"/>
      <c r="J2997" s="479"/>
      <c r="K2997" s="474"/>
      <c r="L2997" s="899"/>
      <c r="M2997" s="272"/>
      <c r="N2997" s="826" t="str">
        <f t="shared" si="208"/>
        <v/>
      </c>
      <c r="O2997" s="458"/>
      <c r="P2997" s="534"/>
      <c r="Q2997" s="479"/>
      <c r="R2997" s="584"/>
      <c r="S2997" s="585" t="str">
        <f t="shared" si="205"/>
        <v/>
      </c>
      <c r="T2997" s="586"/>
      <c r="U2997" s="587" t="str">
        <f t="shared" si="201"/>
        <v/>
      </c>
      <c r="V2997" s="648"/>
      <c r="W2997" s="746"/>
    </row>
    <row r="2998" spans="2:38" ht="13.5" customHeight="1" x14ac:dyDescent="0.25">
      <c r="B2998" s="401"/>
      <c r="D2998" s="416">
        <f t="shared" si="209"/>
        <v>2989</v>
      </c>
      <c r="E2998" s="534"/>
      <c r="F2998" s="534"/>
      <c r="G2998" s="534"/>
      <c r="H2998" s="479"/>
      <c r="I2998" s="479"/>
      <c r="J2998" s="479"/>
      <c r="K2998" s="474"/>
      <c r="L2998" s="899"/>
      <c r="M2998" s="272"/>
      <c r="N2998" s="826" t="str">
        <f t="shared" si="208"/>
        <v/>
      </c>
      <c r="O2998" s="458"/>
      <c r="P2998" s="534"/>
      <c r="Q2998" s="479"/>
      <c r="R2998" s="584"/>
      <c r="S2998" s="585" t="str">
        <f t="shared" si="205"/>
        <v/>
      </c>
      <c r="T2998" s="586"/>
      <c r="U2998" s="587" t="str">
        <f t="shared" si="201"/>
        <v/>
      </c>
      <c r="V2998" s="648"/>
      <c r="W2998" s="746"/>
    </row>
    <row r="2999" spans="2:38" ht="13.5" customHeight="1" x14ac:dyDescent="0.25">
      <c r="B2999" s="401"/>
      <c r="D2999" s="416">
        <f t="shared" si="209"/>
        <v>2990</v>
      </c>
      <c r="E2999" s="534"/>
      <c r="F2999" s="534"/>
      <c r="G2999" s="534"/>
      <c r="H2999" s="479"/>
      <c r="I2999" s="479"/>
      <c r="J2999" s="479"/>
      <c r="K2999" s="474"/>
      <c r="L2999" s="899"/>
      <c r="M2999" s="272"/>
      <c r="N2999" s="826" t="str">
        <f t="shared" si="208"/>
        <v/>
      </c>
      <c r="O2999" s="458"/>
      <c r="P2999" s="534"/>
      <c r="Q2999" s="479"/>
      <c r="R2999" s="584"/>
      <c r="S2999" s="585" t="str">
        <f t="shared" si="205"/>
        <v/>
      </c>
      <c r="T2999" s="586"/>
      <c r="U2999" s="587" t="str">
        <f t="shared" si="201"/>
        <v/>
      </c>
      <c r="V2999" s="648"/>
      <c r="W2999" s="746"/>
    </row>
    <row r="3000" spans="2:38" ht="13.5" customHeight="1" x14ac:dyDescent="0.25">
      <c r="B3000" s="401"/>
      <c r="D3000" s="416">
        <f t="shared" si="209"/>
        <v>2991</v>
      </c>
      <c r="E3000" s="534"/>
      <c r="F3000" s="534"/>
      <c r="G3000" s="534"/>
      <c r="H3000" s="479"/>
      <c r="I3000" s="479"/>
      <c r="J3000" s="479"/>
      <c r="K3000" s="474"/>
      <c r="L3000" s="899"/>
      <c r="M3000" s="272"/>
      <c r="N3000" s="826" t="str">
        <f t="shared" si="208"/>
        <v/>
      </c>
      <c r="O3000" s="458"/>
      <c r="P3000" s="534"/>
      <c r="Q3000" s="479"/>
      <c r="R3000" s="584"/>
      <c r="S3000" s="585" t="str">
        <f t="shared" si="205"/>
        <v/>
      </c>
      <c r="T3000" s="586"/>
      <c r="U3000" s="587" t="str">
        <f t="shared" si="201"/>
        <v/>
      </c>
      <c r="V3000" s="648"/>
      <c r="W3000" s="746"/>
    </row>
    <row r="3001" spans="2:38" ht="13.5" customHeight="1" x14ac:dyDescent="0.25">
      <c r="B3001" s="401"/>
      <c r="D3001" s="416">
        <f t="shared" si="209"/>
        <v>2992</v>
      </c>
      <c r="E3001" s="534"/>
      <c r="F3001" s="534"/>
      <c r="G3001" s="534"/>
      <c r="H3001" s="479"/>
      <c r="I3001" s="479"/>
      <c r="J3001" s="479"/>
      <c r="K3001" s="474"/>
      <c r="L3001" s="899"/>
      <c r="M3001" s="272"/>
      <c r="N3001" s="826" t="str">
        <f t="shared" si="208"/>
        <v/>
      </c>
      <c r="O3001" s="458"/>
      <c r="P3001" s="534"/>
      <c r="Q3001" s="479"/>
      <c r="R3001" s="584"/>
      <c r="S3001" s="585" t="str">
        <f t="shared" si="205"/>
        <v/>
      </c>
      <c r="T3001" s="586"/>
      <c r="U3001" s="587" t="str">
        <f t="shared" si="201"/>
        <v/>
      </c>
      <c r="V3001" s="648"/>
      <c r="W3001" s="746"/>
    </row>
    <row r="3002" spans="2:38" ht="13.5" customHeight="1" x14ac:dyDescent="0.25">
      <c r="B3002" s="401"/>
      <c r="D3002" s="416">
        <f t="shared" si="209"/>
        <v>2993</v>
      </c>
      <c r="E3002" s="534"/>
      <c r="F3002" s="534"/>
      <c r="G3002" s="534"/>
      <c r="H3002" s="479"/>
      <c r="I3002" s="479"/>
      <c r="J3002" s="479"/>
      <c r="K3002" s="474"/>
      <c r="L3002" s="899"/>
      <c r="M3002" s="272"/>
      <c r="N3002" s="826" t="str">
        <f t="shared" si="208"/>
        <v/>
      </c>
      <c r="O3002" s="458"/>
      <c r="P3002" s="534"/>
      <c r="Q3002" s="479"/>
      <c r="R3002" s="584"/>
      <c r="S3002" s="585" t="str">
        <f t="shared" si="205"/>
        <v/>
      </c>
      <c r="T3002" s="586"/>
      <c r="U3002" s="587" t="str">
        <f t="shared" si="201"/>
        <v/>
      </c>
      <c r="V3002" s="648"/>
      <c r="W3002" s="746"/>
    </row>
    <row r="3003" spans="2:38" ht="13.5" customHeight="1" x14ac:dyDescent="0.25">
      <c r="B3003" s="401"/>
      <c r="D3003" s="416">
        <f t="shared" si="209"/>
        <v>2994</v>
      </c>
      <c r="E3003" s="534"/>
      <c r="F3003" s="534"/>
      <c r="G3003" s="534"/>
      <c r="H3003" s="479"/>
      <c r="I3003" s="479"/>
      <c r="J3003" s="479"/>
      <c r="K3003" s="474"/>
      <c r="L3003" s="899"/>
      <c r="M3003" s="272"/>
      <c r="N3003" s="826" t="str">
        <f t="shared" si="208"/>
        <v/>
      </c>
      <c r="O3003" s="458"/>
      <c r="P3003" s="534"/>
      <c r="Q3003" s="479"/>
      <c r="R3003" s="584"/>
      <c r="S3003" s="585" t="str">
        <f t="shared" si="205"/>
        <v/>
      </c>
      <c r="T3003" s="586"/>
      <c r="U3003" s="587" t="str">
        <f t="shared" si="201"/>
        <v/>
      </c>
      <c r="V3003" s="648"/>
      <c r="W3003" s="746"/>
    </row>
    <row r="3004" spans="2:38" ht="13.5" customHeight="1" x14ac:dyDescent="0.25">
      <c r="B3004" s="401"/>
      <c r="D3004" s="416">
        <f t="shared" si="209"/>
        <v>2995</v>
      </c>
      <c r="E3004" s="534"/>
      <c r="F3004" s="534"/>
      <c r="G3004" s="534"/>
      <c r="H3004" s="479"/>
      <c r="I3004" s="479"/>
      <c r="J3004" s="479"/>
      <c r="K3004" s="474"/>
      <c r="L3004" s="899"/>
      <c r="M3004" s="272"/>
      <c r="N3004" s="826" t="str">
        <f t="shared" si="208"/>
        <v/>
      </c>
      <c r="O3004" s="458"/>
      <c r="P3004" s="534"/>
      <c r="Q3004" s="479"/>
      <c r="R3004" s="584"/>
      <c r="S3004" s="585" t="str">
        <f t="shared" si="205"/>
        <v/>
      </c>
      <c r="T3004" s="586"/>
      <c r="U3004" s="587" t="str">
        <f t="shared" si="201"/>
        <v/>
      </c>
      <c r="V3004" s="648"/>
      <c r="W3004" s="746"/>
    </row>
    <row r="3005" spans="2:38" ht="13.5" customHeight="1" x14ac:dyDescent="0.25">
      <c r="B3005" s="401"/>
      <c r="D3005" s="416">
        <f t="shared" si="209"/>
        <v>2996</v>
      </c>
      <c r="E3005" s="534"/>
      <c r="F3005" s="534"/>
      <c r="G3005" s="534"/>
      <c r="H3005" s="479"/>
      <c r="I3005" s="479"/>
      <c r="J3005" s="479"/>
      <c r="K3005" s="474"/>
      <c r="L3005" s="899"/>
      <c r="M3005" s="272"/>
      <c r="N3005" s="826" t="str">
        <f t="shared" si="208"/>
        <v/>
      </c>
      <c r="O3005" s="458"/>
      <c r="P3005" s="534"/>
      <c r="Q3005" s="479"/>
      <c r="R3005" s="584"/>
      <c r="S3005" s="585" t="str">
        <f t="shared" si="205"/>
        <v/>
      </c>
      <c r="T3005" s="586"/>
      <c r="U3005" s="587" t="str">
        <f t="shared" si="201"/>
        <v/>
      </c>
      <c r="V3005" s="648"/>
      <c r="W3005" s="746"/>
    </row>
    <row r="3006" spans="2:38" ht="13.5" customHeight="1" x14ac:dyDescent="0.25">
      <c r="B3006" s="401"/>
      <c r="D3006" s="416">
        <f t="shared" si="209"/>
        <v>2997</v>
      </c>
      <c r="E3006" s="534"/>
      <c r="F3006" s="534"/>
      <c r="G3006" s="534"/>
      <c r="H3006" s="479"/>
      <c r="I3006" s="479"/>
      <c r="J3006" s="479"/>
      <c r="K3006" s="474"/>
      <c r="L3006" s="899"/>
      <c r="M3006" s="272"/>
      <c r="N3006" s="826" t="str">
        <f t="shared" si="208"/>
        <v/>
      </c>
      <c r="O3006" s="458"/>
      <c r="P3006" s="534"/>
      <c r="Q3006" s="479"/>
      <c r="R3006" s="584"/>
      <c r="S3006" s="585" t="str">
        <f>IF(OR(M3006="",K3006=""),"",J3006*K3006/1000000*Q3006*R3006)</f>
        <v/>
      </c>
      <c r="T3006" s="586"/>
      <c r="U3006" s="587" t="str">
        <f>IF(T3006="",S3006,T3006)</f>
        <v/>
      </c>
      <c r="V3006" s="648"/>
      <c r="W3006" s="746"/>
    </row>
    <row r="3007" spans="2:38" ht="13.5" customHeight="1" x14ac:dyDescent="0.25">
      <c r="B3007" s="401"/>
      <c r="D3007" s="416">
        <f t="shared" si="209"/>
        <v>2998</v>
      </c>
      <c r="E3007" s="534"/>
      <c r="F3007" s="534"/>
      <c r="G3007" s="534"/>
      <c r="H3007" s="479"/>
      <c r="I3007" s="479"/>
      <c r="J3007" s="479"/>
      <c r="K3007" s="474"/>
      <c r="L3007" s="899"/>
      <c r="M3007" s="272"/>
      <c r="N3007" s="826" t="str">
        <f t="shared" si="208"/>
        <v/>
      </c>
      <c r="O3007" s="458"/>
      <c r="P3007" s="534"/>
      <c r="Q3007" s="479"/>
      <c r="R3007" s="584"/>
      <c r="S3007" s="585" t="str">
        <f>IF(OR(M3007="",K3007=""),"",J3007*K3007/1000000*Q3007*R3007)</f>
        <v/>
      </c>
      <c r="T3007" s="586"/>
      <c r="U3007" s="587" t="str">
        <f>IF(T3007="",S3007,T3007)</f>
        <v/>
      </c>
      <c r="V3007" s="648"/>
      <c r="W3007" s="746"/>
    </row>
    <row r="3008" spans="2:38" ht="13.5" customHeight="1" x14ac:dyDescent="0.25">
      <c r="B3008" s="401"/>
      <c r="D3008" s="416">
        <f t="shared" si="209"/>
        <v>2999</v>
      </c>
      <c r="E3008" s="534"/>
      <c r="F3008" s="534"/>
      <c r="G3008" s="534"/>
      <c r="H3008" s="479"/>
      <c r="I3008" s="479"/>
      <c r="J3008" s="479"/>
      <c r="K3008" s="474"/>
      <c r="L3008" s="899"/>
      <c r="M3008" s="272"/>
      <c r="N3008" s="826" t="str">
        <f t="shared" si="208"/>
        <v/>
      </c>
      <c r="O3008" s="458"/>
      <c r="P3008" s="534"/>
      <c r="Q3008" s="479"/>
      <c r="R3008" s="584"/>
      <c r="S3008" s="585" t="str">
        <f>IF(OR(M3008="",K3008=""),"",J3008*K3008/1000000*Q3008*R3008)</f>
        <v/>
      </c>
      <c r="T3008" s="586"/>
      <c r="U3008" s="587" t="str">
        <f>IF(T3008="",S3008,T3008)</f>
        <v/>
      </c>
      <c r="V3008" s="648"/>
      <c r="W3008" s="746"/>
    </row>
    <row r="3009" spans="2:23" ht="13.5" customHeight="1" x14ac:dyDescent="0.25">
      <c r="B3009" s="401"/>
      <c r="D3009" s="416">
        <f t="shared" si="209"/>
        <v>3000</v>
      </c>
      <c r="E3009" s="534"/>
      <c r="F3009" s="534"/>
      <c r="G3009" s="534"/>
      <c r="H3009" s="479"/>
      <c r="I3009" s="479"/>
      <c r="J3009" s="479"/>
      <c r="K3009" s="474"/>
      <c r="L3009" s="899"/>
      <c r="M3009" s="272"/>
      <c r="N3009" s="826" t="str">
        <f t="shared" si="208"/>
        <v/>
      </c>
      <c r="O3009" s="458"/>
      <c r="P3009" s="534"/>
      <c r="Q3009" s="479"/>
      <c r="R3009" s="584"/>
      <c r="S3009" s="585" t="str">
        <f>IF(OR(M3009="",K3009=""),"",J3009*K3009/1000000*Q3009*R3009)</f>
        <v/>
      </c>
      <c r="T3009" s="586"/>
      <c r="U3009" s="587" t="str">
        <f>IF(T3009="",S3009,T3009)</f>
        <v/>
      </c>
      <c r="V3009" s="648"/>
      <c r="W3009" s="746"/>
    </row>
    <row r="3010" spans="2:23" ht="13.5" customHeight="1" x14ac:dyDescent="0.25">
      <c r="B3010" s="401"/>
      <c r="D3010" s="3"/>
      <c r="E3010" s="3"/>
      <c r="F3010" s="3"/>
      <c r="G3010" s="3"/>
      <c r="H3010" s="733"/>
      <c r="I3010" s="733"/>
      <c r="J3010" s="733"/>
      <c r="K3010" s="818"/>
      <c r="L3010" s="798"/>
      <c r="M3010" s="3"/>
      <c r="N3010" s="26"/>
      <c r="O3010" s="26"/>
      <c r="P3010" s="3"/>
      <c r="Q3010" s="733"/>
      <c r="R3010" s="800"/>
      <c r="S3010" s="648"/>
      <c r="T3010" s="733"/>
      <c r="U3010" s="648"/>
      <c r="V3010" s="648"/>
      <c r="W3010" s="746"/>
    </row>
    <row r="3011" spans="2:23" ht="3" customHeight="1" x14ac:dyDescent="0.25">
      <c r="B3011" s="403"/>
      <c r="C3011" s="339"/>
      <c r="D3011" s="297"/>
      <c r="E3011" s="297"/>
      <c r="F3011" s="297"/>
      <c r="G3011" s="297"/>
      <c r="H3011" s="178"/>
      <c r="I3011" s="178"/>
      <c r="J3011" s="178"/>
      <c r="K3011" s="178"/>
      <c r="L3011" s="339"/>
      <c r="M3011" s="297"/>
      <c r="N3011" s="339"/>
      <c r="O3011" s="339"/>
      <c r="P3011" s="178"/>
      <c r="Q3011" s="339"/>
      <c r="R3011" s="339"/>
      <c r="S3011" s="339"/>
      <c r="T3011" s="339"/>
      <c r="U3011" s="339"/>
      <c r="V3011" s="339"/>
      <c r="W3011" s="76"/>
    </row>
    <row r="3012" spans="2:23" x14ac:dyDescent="0.25">
      <c r="W3012" s="922" t="s">
        <v>3371</v>
      </c>
    </row>
  </sheetData>
  <sheetProtection algorithmName="SHA-512" hashValue="JPnfb9smYn4HmkVAYJHJG8rtJS8533AIIF0jfeYFUHidwoZq6rwI/Noy9+jtBqkSxIJB7NbAsDtHJLVkVskeMQ==" saltValue="baoCcwDCGo62ruZKcxzE6g==" spinCount="100000" sheet="1" objects="1" scenarios="1" selectLockedCells="1"/>
  <mergeCells count="12">
    <mergeCell ref="D8:G8"/>
    <mergeCell ref="D9:G9"/>
    <mergeCell ref="M5:O5"/>
    <mergeCell ref="Q5:U5"/>
    <mergeCell ref="D5:D6"/>
    <mergeCell ref="E5:E6"/>
    <mergeCell ref="G5:G6"/>
    <mergeCell ref="F5:F6"/>
    <mergeCell ref="H5:H6"/>
    <mergeCell ref="I5:I6"/>
    <mergeCell ref="J5:J6"/>
    <mergeCell ref="K5:K6"/>
  </mergeCells>
  <phoneticPr fontId="2"/>
  <conditionalFormatting sqref="O10:O3009">
    <cfRule type="expression" dxfId="4" priority="1" stopIfTrue="1">
      <formula>AND($J10="",O10="○")</formula>
    </cfRule>
  </conditionalFormatting>
  <dataValidations count="3">
    <dataValidation type="list" allowBlank="1" showInputMessage="1" showErrorMessage="1" sqref="M10:M3010" xr:uid="{00000000-0002-0000-1600-000000000000}">
      <formula1>$AA$4:$AO$4</formula1>
    </dataValidation>
    <dataValidation type="list" allowBlank="1" showInputMessage="1" showErrorMessage="1" sqref="N3010:O3010" xr:uid="{00000000-0002-0000-1600-000001000000}">
      <formula1>$AA$6:$AA$7</formula1>
    </dataValidation>
    <dataValidation type="list" allowBlank="1" showInputMessage="1" showErrorMessage="1" sqref="O10:O3009" xr:uid="{00000000-0002-0000-1600-000002000000}">
      <formula1>$Z$1:$Z$2</formula1>
    </dataValidation>
  </dataValidations>
  <printOptions horizontalCentered="1"/>
  <pageMargins left="0.19685039370078741" right="0.19685039370078741"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rowBreaks count="6" manualBreakCount="6">
    <brk id="2319" min="2" max="20" man="1"/>
    <brk id="2349" min="2" max="20" man="1"/>
    <brk id="2379" min="2" max="20" man="1"/>
    <brk id="2409" min="2" max="20" man="1"/>
    <brk id="2439" min="2" max="20" man="1"/>
    <brk id="2469" min="2" max="20" man="1"/>
  </rowBreaks>
  <ignoredErrors>
    <ignoredError sqref="U3006:U3009 U10:U39 U2320:U2495 U2496:U3005 U40:U2319" unlockedFormula="1"/>
  </ignoredError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dimension ref="B1:AG7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style="1" customWidth="1"/>
    <col min="2" max="2" width="0.46484375" customWidth="1"/>
    <col min="3" max="3" width="2.59765625" customWidth="1"/>
    <col min="4" max="4" width="3.59765625" style="1" customWidth="1"/>
    <col min="5" max="5" width="10.59765625" style="1" customWidth="1"/>
    <col min="6" max="6" width="16.59765625" style="1" customWidth="1"/>
    <col min="7" max="7" width="8.59765625" style="1" customWidth="1"/>
    <col min="8" max="8" width="6.59765625" style="1" customWidth="1"/>
    <col min="9" max="9" width="8.59765625" style="1" customWidth="1"/>
    <col min="10" max="10" width="0.265625" customWidth="1"/>
    <col min="11" max="14" width="8.59765625" style="1" customWidth="1"/>
    <col min="15" max="15" width="0.265625" style="1" customWidth="1"/>
    <col min="16" max="16" width="8.59765625" customWidth="1"/>
    <col min="17" max="17" width="7.59765625" customWidth="1"/>
    <col min="18" max="20" width="8.59765625" customWidth="1"/>
    <col min="21" max="21" width="2.59765625" customWidth="1"/>
    <col min="22" max="22" width="0.46484375" style="1" customWidth="1"/>
    <col min="23" max="23" width="2.59765625" style="1" customWidth="1"/>
    <col min="24" max="25" width="8.59765625" style="1" hidden="1" customWidth="1"/>
    <col min="26" max="16384" width="0" style="1" hidden="1"/>
  </cols>
  <sheetData>
    <row r="1" spans="2:33" ht="13.5" customHeight="1" x14ac:dyDescent="0.25">
      <c r="C1" s="183" t="s">
        <v>2594</v>
      </c>
      <c r="J1" s="178"/>
      <c r="M1" s="531"/>
      <c r="N1" s="531"/>
      <c r="P1" s="178"/>
      <c r="Q1" s="178"/>
      <c r="R1" s="178"/>
      <c r="S1" s="178"/>
      <c r="T1" s="713"/>
      <c r="U1" s="713"/>
      <c r="Z1" s="1" t="s">
        <v>7</v>
      </c>
      <c r="AA1" s="1" t="s">
        <v>146</v>
      </c>
    </row>
    <row r="2" spans="2:33" ht="3" customHeight="1" x14ac:dyDescent="0.25">
      <c r="B2" s="532"/>
      <c r="C2" s="333"/>
      <c r="D2" s="181"/>
      <c r="E2" s="181"/>
      <c r="F2" s="181"/>
      <c r="G2" s="181"/>
      <c r="H2" s="181"/>
      <c r="I2" s="181"/>
      <c r="J2" s="1"/>
      <c r="K2" s="181"/>
      <c r="L2" s="181"/>
      <c r="M2" s="181"/>
      <c r="N2" s="181"/>
      <c r="O2" s="181"/>
      <c r="R2" s="1"/>
      <c r="T2" s="1"/>
      <c r="U2" s="1"/>
      <c r="V2" s="226"/>
    </row>
    <row r="3" spans="2:33" ht="13.5" customHeight="1" x14ac:dyDescent="0.25">
      <c r="B3" s="401"/>
      <c r="D3" s="1" t="s">
        <v>1530</v>
      </c>
      <c r="J3" s="1"/>
      <c r="R3" s="1"/>
      <c r="T3" s="1"/>
      <c r="U3" s="1"/>
      <c r="V3" s="358"/>
    </row>
    <row r="4" spans="2:33" ht="13.5" customHeight="1" x14ac:dyDescent="0.25">
      <c r="B4" s="401"/>
      <c r="V4" s="358"/>
    </row>
    <row r="5" spans="2:33" ht="15" customHeight="1" x14ac:dyDescent="0.25">
      <c r="B5" s="401"/>
      <c r="D5" s="986" t="s">
        <v>2704</v>
      </c>
      <c r="E5" s="958" t="s">
        <v>193</v>
      </c>
      <c r="F5" s="986" t="s">
        <v>2613</v>
      </c>
      <c r="G5" s="992" t="s">
        <v>2676</v>
      </c>
      <c r="H5" s="986" t="s">
        <v>641</v>
      </c>
      <c r="I5" s="992" t="s">
        <v>2614</v>
      </c>
      <c r="J5" s="451"/>
      <c r="K5" s="449" t="s">
        <v>2705</v>
      </c>
      <c r="L5" s="133" t="s">
        <v>2706</v>
      </c>
      <c r="M5" s="133" t="s">
        <v>2707</v>
      </c>
      <c r="N5" s="133" t="s">
        <v>2708</v>
      </c>
      <c r="O5" s="156"/>
      <c r="P5" s="1067" t="s">
        <v>194</v>
      </c>
      <c r="Q5" s="1068"/>
      <c r="R5" s="1068"/>
      <c r="S5" s="1068"/>
      <c r="T5" s="1069"/>
      <c r="U5" s="5"/>
      <c r="V5" s="668"/>
      <c r="W5" s="167"/>
    </row>
    <row r="6" spans="2:33" ht="15" customHeight="1" x14ac:dyDescent="0.25">
      <c r="B6" s="401"/>
      <c r="D6" s="999"/>
      <c r="E6" s="1207"/>
      <c r="F6" s="999"/>
      <c r="G6" s="993"/>
      <c r="H6" s="999"/>
      <c r="I6" s="993"/>
      <c r="J6" s="541"/>
      <c r="K6" s="1213" t="s">
        <v>2615</v>
      </c>
      <c r="L6" s="992" t="s">
        <v>2616</v>
      </c>
      <c r="M6" s="992" t="s">
        <v>2617</v>
      </c>
      <c r="N6" s="992" t="s">
        <v>2618</v>
      </c>
      <c r="O6" s="517"/>
      <c r="P6" s="992" t="s">
        <v>2642</v>
      </c>
      <c r="Q6" s="992" t="s">
        <v>2507</v>
      </c>
      <c r="R6" s="992" t="s">
        <v>2677</v>
      </c>
      <c r="S6" s="992" t="s">
        <v>2674</v>
      </c>
      <c r="T6" s="1204" t="s">
        <v>2675</v>
      </c>
      <c r="U6" s="795"/>
      <c r="V6" s="668"/>
      <c r="W6" s="167"/>
    </row>
    <row r="7" spans="2:33" ht="48" customHeight="1" x14ac:dyDescent="0.25">
      <c r="B7" s="401"/>
      <c r="D7" s="987"/>
      <c r="E7" s="1207"/>
      <c r="F7" s="987"/>
      <c r="G7" s="1203"/>
      <c r="H7" s="987"/>
      <c r="I7" s="1203"/>
      <c r="J7" s="541"/>
      <c r="K7" s="1210"/>
      <c r="L7" s="1203"/>
      <c r="M7" s="1203"/>
      <c r="N7" s="1203"/>
      <c r="O7" s="892"/>
      <c r="P7" s="1203"/>
      <c r="Q7" s="1203"/>
      <c r="R7" s="1203"/>
      <c r="S7" s="1203"/>
      <c r="T7" s="1205"/>
      <c r="U7" s="795"/>
      <c r="V7" s="668"/>
      <c r="W7" s="167"/>
    </row>
    <row r="8" spans="2:33" ht="2.1" customHeight="1" thickBot="1" x14ac:dyDescent="0.3">
      <c r="B8" s="401"/>
      <c r="D8" s="175"/>
      <c r="E8" s="450"/>
      <c r="F8" s="450"/>
      <c r="G8" s="450"/>
      <c r="H8" s="25"/>
      <c r="I8" s="519"/>
      <c r="J8" s="650"/>
      <c r="K8" s="516"/>
      <c r="L8" s="156"/>
      <c r="M8" s="156"/>
      <c r="N8" s="156"/>
      <c r="O8" s="133"/>
      <c r="P8" s="650"/>
      <c r="Q8" s="650"/>
      <c r="R8" s="650"/>
      <c r="S8" s="650"/>
      <c r="T8" s="717"/>
      <c r="U8" s="796"/>
      <c r="V8" s="668"/>
      <c r="W8" s="167"/>
    </row>
    <row r="9" spans="2:33" ht="15" customHeight="1" thickBot="1" x14ac:dyDescent="0.3">
      <c r="B9" s="401"/>
      <c r="D9" s="1067" t="s">
        <v>2248</v>
      </c>
      <c r="E9" s="1068"/>
      <c r="F9" s="1069"/>
      <c r="G9" s="518" t="s">
        <v>2709</v>
      </c>
      <c r="H9" s="508" t="s">
        <v>2709</v>
      </c>
      <c r="I9" s="502" t="s">
        <v>2709</v>
      </c>
      <c r="J9" s="597"/>
      <c r="K9" s="545" t="str">
        <f>IF($G$10=0,"       －",K$10/$G$10)</f>
        <v xml:space="preserve">       －</v>
      </c>
      <c r="L9" s="632" t="str">
        <f>IF($I$10=0,"       －",L$10/$I$10)</f>
        <v xml:space="preserve">       －</v>
      </c>
      <c r="M9" s="632" t="str">
        <f>IF($H$10=0,"       －",M$10/$H$10)</f>
        <v xml:space="preserve">       －</v>
      </c>
      <c r="N9" s="750" t="str">
        <f>IF($G$10=0,"       －",N$10/$G$10)</f>
        <v xml:space="preserve">       －</v>
      </c>
      <c r="O9" s="489"/>
      <c r="P9" s="721" t="s">
        <v>2709</v>
      </c>
      <c r="Q9" s="633" t="s">
        <v>2709</v>
      </c>
      <c r="R9" s="551" t="s">
        <v>2709</v>
      </c>
      <c r="S9" s="672" t="s">
        <v>2709</v>
      </c>
      <c r="T9" s="551" t="s">
        <v>2709</v>
      </c>
      <c r="U9" s="742"/>
      <c r="V9" s="673"/>
      <c r="W9" s="688"/>
      <c r="AG9" s="747"/>
    </row>
    <row r="10" spans="2:33" ht="15" customHeight="1" x14ac:dyDescent="0.25">
      <c r="B10" s="401"/>
      <c r="D10" s="1067" t="s">
        <v>1559</v>
      </c>
      <c r="E10" s="1068"/>
      <c r="F10" s="1068"/>
      <c r="G10" s="637">
        <f>SUMPRODUCT(G11:G70,$H11:$H70)</f>
        <v>0</v>
      </c>
      <c r="H10" s="726">
        <f>SUM(H11:H70)</f>
        <v>0</v>
      </c>
      <c r="I10" s="637">
        <f t="array" ref="I10">SUM(IF(I11:I70="○",$G11:$G70*$H11:$H70,0))</f>
        <v>0</v>
      </c>
      <c r="J10" s="555"/>
      <c r="K10" s="637">
        <f t="array" ref="K10">SUM(IF(K11:K70="○",$G11:$G70*$H11:$H70,0))</f>
        <v>0</v>
      </c>
      <c r="L10" s="637">
        <f t="array" ref="L10">SUM(IF(L11:L70="○",$G11:$G70*$H11:$H70,0))</f>
        <v>0</v>
      </c>
      <c r="M10" s="655">
        <f>SUMIF(M11:M70,"○",$H11:$H70)</f>
        <v>0</v>
      </c>
      <c r="N10" s="637">
        <f t="array" ref="N10">SUM(IF(N11:N70="○",$G11:$G70*$H11:$H70,0))</f>
        <v>0</v>
      </c>
      <c r="O10" s="893"/>
      <c r="P10" s="547" t="s">
        <v>2709</v>
      </c>
      <c r="Q10" s="548" t="s">
        <v>2709</v>
      </c>
      <c r="R10" s="606">
        <f>SUM(R11:R70)</f>
        <v>0</v>
      </c>
      <c r="S10" s="641">
        <f>SUM(S11:S70)</f>
        <v>0</v>
      </c>
      <c r="T10" s="606">
        <f>SUM(T11:T70)</f>
        <v>0</v>
      </c>
      <c r="U10" s="743"/>
      <c r="V10" s="699"/>
      <c r="W10" s="703"/>
      <c r="AG10" s="365"/>
    </row>
    <row r="11" spans="2:33" ht="13.5" customHeight="1" x14ac:dyDescent="0.25">
      <c r="B11" s="401"/>
      <c r="D11" s="459">
        <v>1</v>
      </c>
      <c r="E11" s="644"/>
      <c r="F11" s="644"/>
      <c r="G11" s="748"/>
      <c r="H11" s="575"/>
      <c r="I11" s="729"/>
      <c r="J11" s="898"/>
      <c r="K11" s="659"/>
      <c r="L11" s="569"/>
      <c r="M11" s="569"/>
      <c r="N11" s="659"/>
      <c r="O11" s="569"/>
      <c r="P11" s="572"/>
      <c r="Q11" s="573"/>
      <c r="R11" s="574" t="str">
        <f>IF(OR(G11="",H11="",),"",G11/1000*H11*P11*Q11)</f>
        <v/>
      </c>
      <c r="S11" s="575"/>
      <c r="T11" s="576" t="str">
        <f t="shared" ref="T11:T40" si="0">IF(S11="",R11,S11)</f>
        <v/>
      </c>
      <c r="U11" s="808"/>
      <c r="V11" s="334"/>
      <c r="W11" s="5"/>
    </row>
    <row r="12" spans="2:33" ht="13.5" customHeight="1" x14ac:dyDescent="0.25">
      <c r="B12" s="401"/>
      <c r="D12" s="416">
        <f>D11+1</f>
        <v>2</v>
      </c>
      <c r="E12" s="534"/>
      <c r="F12" s="534"/>
      <c r="G12" s="749"/>
      <c r="H12" s="586"/>
      <c r="I12" s="583"/>
      <c r="J12" s="899"/>
      <c r="K12" s="661"/>
      <c r="L12" s="571"/>
      <c r="M12" s="571"/>
      <c r="N12" s="661"/>
      <c r="O12" s="571"/>
      <c r="P12" s="479"/>
      <c r="Q12" s="584"/>
      <c r="R12" s="585" t="str">
        <f t="shared" ref="R12:R40" si="1">IF(OR(G12="",H12="",),"",G12/1000*H12*P12*Q12)</f>
        <v/>
      </c>
      <c r="S12" s="586"/>
      <c r="T12" s="587" t="str">
        <f t="shared" si="0"/>
        <v/>
      </c>
      <c r="U12" s="808"/>
      <c r="V12" s="334"/>
      <c r="W12" s="5"/>
    </row>
    <row r="13" spans="2:33" ht="13.5" customHeight="1" x14ac:dyDescent="0.25">
      <c r="B13" s="401"/>
      <c r="D13" s="416">
        <f>D12+1</f>
        <v>3</v>
      </c>
      <c r="E13" s="534"/>
      <c r="F13" s="534"/>
      <c r="G13" s="749"/>
      <c r="H13" s="586"/>
      <c r="I13" s="583"/>
      <c r="J13" s="899"/>
      <c r="K13" s="661"/>
      <c r="L13" s="571"/>
      <c r="M13" s="571"/>
      <c r="N13" s="661"/>
      <c r="O13" s="571"/>
      <c r="P13" s="479"/>
      <c r="Q13" s="584"/>
      <c r="R13" s="585" t="str">
        <f t="shared" si="1"/>
        <v/>
      </c>
      <c r="S13" s="586"/>
      <c r="T13" s="587" t="str">
        <f t="shared" si="0"/>
        <v/>
      </c>
      <c r="U13" s="808"/>
      <c r="V13" s="334"/>
      <c r="W13" s="5"/>
    </row>
    <row r="14" spans="2:33" ht="13.5" customHeight="1" x14ac:dyDescent="0.25">
      <c r="B14" s="401"/>
      <c r="D14" s="416">
        <f t="shared" ref="D14:D40" si="2">D13+1</f>
        <v>4</v>
      </c>
      <c r="E14" s="534"/>
      <c r="F14" s="534"/>
      <c r="G14" s="749"/>
      <c r="H14" s="586"/>
      <c r="I14" s="583"/>
      <c r="J14" s="899"/>
      <c r="K14" s="661"/>
      <c r="L14" s="571"/>
      <c r="M14" s="571"/>
      <c r="N14" s="661"/>
      <c r="O14" s="571"/>
      <c r="P14" s="479"/>
      <c r="Q14" s="584"/>
      <c r="R14" s="585" t="str">
        <f t="shared" si="1"/>
        <v/>
      </c>
      <c r="S14" s="586"/>
      <c r="T14" s="587" t="str">
        <f t="shared" si="0"/>
        <v/>
      </c>
      <c r="U14" s="808"/>
      <c r="V14" s="334"/>
      <c r="W14" s="5"/>
    </row>
    <row r="15" spans="2:33" ht="13.5" customHeight="1" x14ac:dyDescent="0.25">
      <c r="B15" s="401"/>
      <c r="D15" s="416">
        <f t="shared" si="2"/>
        <v>5</v>
      </c>
      <c r="E15" s="534"/>
      <c r="F15" s="534"/>
      <c r="G15" s="749"/>
      <c r="H15" s="586"/>
      <c r="I15" s="583"/>
      <c r="J15" s="899"/>
      <c r="K15" s="661"/>
      <c r="L15" s="571"/>
      <c r="M15" s="571"/>
      <c r="N15" s="661"/>
      <c r="O15" s="571"/>
      <c r="P15" s="479"/>
      <c r="Q15" s="584"/>
      <c r="R15" s="585" t="str">
        <f t="shared" si="1"/>
        <v/>
      </c>
      <c r="S15" s="586"/>
      <c r="T15" s="587" t="str">
        <f t="shared" si="0"/>
        <v/>
      </c>
      <c r="U15" s="808"/>
      <c r="V15" s="334"/>
      <c r="W15" s="5"/>
    </row>
    <row r="16" spans="2:33" ht="13.5" customHeight="1" x14ac:dyDescent="0.25">
      <c r="B16" s="401"/>
      <c r="D16" s="416">
        <f t="shared" si="2"/>
        <v>6</v>
      </c>
      <c r="E16" s="534"/>
      <c r="F16" s="534"/>
      <c r="G16" s="749"/>
      <c r="H16" s="586"/>
      <c r="I16" s="583"/>
      <c r="J16" s="899"/>
      <c r="K16" s="661"/>
      <c r="L16" s="571"/>
      <c r="M16" s="571"/>
      <c r="N16" s="661"/>
      <c r="O16" s="571"/>
      <c r="P16" s="479"/>
      <c r="Q16" s="584"/>
      <c r="R16" s="585" t="str">
        <f t="shared" si="1"/>
        <v/>
      </c>
      <c r="S16" s="586"/>
      <c r="T16" s="587" t="str">
        <f t="shared" si="0"/>
        <v/>
      </c>
      <c r="U16" s="808"/>
      <c r="V16" s="334"/>
      <c r="W16" s="5"/>
    </row>
    <row r="17" spans="2:26" ht="13.5" customHeight="1" x14ac:dyDescent="0.25">
      <c r="B17" s="401"/>
      <c r="D17" s="416">
        <f t="shared" si="2"/>
        <v>7</v>
      </c>
      <c r="E17" s="534"/>
      <c r="F17" s="534"/>
      <c r="G17" s="749"/>
      <c r="H17" s="586"/>
      <c r="I17" s="583"/>
      <c r="J17" s="899"/>
      <c r="K17" s="661"/>
      <c r="L17" s="571"/>
      <c r="M17" s="571"/>
      <c r="N17" s="661"/>
      <c r="O17" s="571"/>
      <c r="P17" s="479"/>
      <c r="Q17" s="584"/>
      <c r="R17" s="585" t="str">
        <f t="shared" si="1"/>
        <v/>
      </c>
      <c r="S17" s="586"/>
      <c r="T17" s="587" t="str">
        <f t="shared" si="0"/>
        <v/>
      </c>
      <c r="U17" s="808"/>
      <c r="V17" s="334"/>
      <c r="W17" s="5"/>
    </row>
    <row r="18" spans="2:26" ht="13.5" customHeight="1" x14ac:dyDescent="0.25">
      <c r="B18" s="401"/>
      <c r="D18" s="416">
        <f t="shared" si="2"/>
        <v>8</v>
      </c>
      <c r="E18" s="534"/>
      <c r="F18" s="534"/>
      <c r="G18" s="749"/>
      <c r="H18" s="586"/>
      <c r="I18" s="583"/>
      <c r="J18" s="899"/>
      <c r="K18" s="661"/>
      <c r="L18" s="571"/>
      <c r="M18" s="571"/>
      <c r="N18" s="661"/>
      <c r="O18" s="571"/>
      <c r="P18" s="479"/>
      <c r="Q18" s="584"/>
      <c r="R18" s="585" t="str">
        <f t="shared" si="1"/>
        <v/>
      </c>
      <c r="S18" s="586"/>
      <c r="T18" s="587" t="str">
        <f t="shared" si="0"/>
        <v/>
      </c>
      <c r="U18" s="808"/>
      <c r="V18" s="334"/>
      <c r="W18" s="5"/>
      <c r="Z18" s="3"/>
    </row>
    <row r="19" spans="2:26" ht="13.5" customHeight="1" x14ac:dyDescent="0.25">
      <c r="B19" s="401"/>
      <c r="D19" s="416">
        <f t="shared" si="2"/>
        <v>9</v>
      </c>
      <c r="E19" s="534"/>
      <c r="F19" s="534"/>
      <c r="G19" s="749"/>
      <c r="H19" s="586"/>
      <c r="I19" s="583"/>
      <c r="J19" s="899"/>
      <c r="K19" s="661"/>
      <c r="L19" s="571"/>
      <c r="M19" s="571"/>
      <c r="N19" s="661"/>
      <c r="O19" s="571"/>
      <c r="P19" s="479"/>
      <c r="Q19" s="584"/>
      <c r="R19" s="585" t="str">
        <f t="shared" si="1"/>
        <v/>
      </c>
      <c r="S19" s="586"/>
      <c r="T19" s="587" t="str">
        <f t="shared" si="0"/>
        <v/>
      </c>
      <c r="U19" s="808"/>
      <c r="V19" s="334"/>
      <c r="W19" s="5"/>
      <c r="Z19" s="3"/>
    </row>
    <row r="20" spans="2:26" ht="13.5" customHeight="1" x14ac:dyDescent="0.25">
      <c r="B20" s="401"/>
      <c r="D20" s="416">
        <f t="shared" si="2"/>
        <v>10</v>
      </c>
      <c r="E20" s="534"/>
      <c r="F20" s="534"/>
      <c r="G20" s="749"/>
      <c r="H20" s="586"/>
      <c r="I20" s="583"/>
      <c r="J20" s="899"/>
      <c r="K20" s="661"/>
      <c r="L20" s="571"/>
      <c r="M20" s="571"/>
      <c r="N20" s="661"/>
      <c r="O20" s="571"/>
      <c r="P20" s="479"/>
      <c r="Q20" s="584"/>
      <c r="R20" s="585" t="str">
        <f t="shared" si="1"/>
        <v/>
      </c>
      <c r="S20" s="586"/>
      <c r="T20" s="587" t="str">
        <f t="shared" si="0"/>
        <v/>
      </c>
      <c r="U20" s="808"/>
      <c r="V20" s="334"/>
      <c r="W20" s="5"/>
    </row>
    <row r="21" spans="2:26" ht="13.5" customHeight="1" x14ac:dyDescent="0.25">
      <c r="B21" s="401"/>
      <c r="D21" s="416">
        <f t="shared" si="2"/>
        <v>11</v>
      </c>
      <c r="E21" s="534"/>
      <c r="F21" s="534"/>
      <c r="G21" s="749"/>
      <c r="H21" s="586"/>
      <c r="I21" s="583"/>
      <c r="J21" s="899"/>
      <c r="K21" s="661"/>
      <c r="L21" s="571"/>
      <c r="M21" s="571"/>
      <c r="N21" s="661"/>
      <c r="O21" s="571"/>
      <c r="P21" s="479"/>
      <c r="Q21" s="584"/>
      <c r="R21" s="585" t="str">
        <f t="shared" si="1"/>
        <v/>
      </c>
      <c r="S21" s="586"/>
      <c r="T21" s="587" t="str">
        <f t="shared" si="0"/>
        <v/>
      </c>
      <c r="U21" s="808"/>
      <c r="V21" s="334"/>
      <c r="W21" s="5"/>
    </row>
    <row r="22" spans="2:26" ht="13.5" customHeight="1" x14ac:dyDescent="0.25">
      <c r="B22" s="401"/>
      <c r="D22" s="416">
        <f t="shared" si="2"/>
        <v>12</v>
      </c>
      <c r="E22" s="534"/>
      <c r="F22" s="534"/>
      <c r="G22" s="749"/>
      <c r="H22" s="586"/>
      <c r="I22" s="583"/>
      <c r="J22" s="899"/>
      <c r="K22" s="661"/>
      <c r="L22" s="571"/>
      <c r="M22" s="571"/>
      <c r="N22" s="661"/>
      <c r="O22" s="571"/>
      <c r="P22" s="479"/>
      <c r="Q22" s="584"/>
      <c r="R22" s="585" t="str">
        <f t="shared" si="1"/>
        <v/>
      </c>
      <c r="S22" s="586"/>
      <c r="T22" s="587" t="str">
        <f t="shared" si="0"/>
        <v/>
      </c>
      <c r="U22" s="808"/>
      <c r="V22" s="334"/>
      <c r="W22" s="5"/>
    </row>
    <row r="23" spans="2:26" ht="13.5" customHeight="1" x14ac:dyDescent="0.25">
      <c r="B23" s="401"/>
      <c r="D23" s="416">
        <f t="shared" si="2"/>
        <v>13</v>
      </c>
      <c r="E23" s="534"/>
      <c r="F23" s="534"/>
      <c r="G23" s="749"/>
      <c r="H23" s="586"/>
      <c r="I23" s="583"/>
      <c r="J23" s="899"/>
      <c r="K23" s="661"/>
      <c r="L23" s="571"/>
      <c r="M23" s="571"/>
      <c r="N23" s="661"/>
      <c r="O23" s="571"/>
      <c r="P23" s="479"/>
      <c r="Q23" s="584"/>
      <c r="R23" s="585" t="str">
        <f t="shared" si="1"/>
        <v/>
      </c>
      <c r="S23" s="586"/>
      <c r="T23" s="587" t="str">
        <f t="shared" si="0"/>
        <v/>
      </c>
      <c r="U23" s="808"/>
      <c r="V23" s="334"/>
      <c r="W23" s="5"/>
    </row>
    <row r="24" spans="2:26" ht="13.5" customHeight="1" x14ac:dyDescent="0.25">
      <c r="B24" s="401"/>
      <c r="D24" s="416">
        <f t="shared" si="2"/>
        <v>14</v>
      </c>
      <c r="E24" s="534"/>
      <c r="F24" s="534"/>
      <c r="G24" s="749"/>
      <c r="H24" s="586"/>
      <c r="I24" s="583"/>
      <c r="J24" s="899"/>
      <c r="K24" s="661"/>
      <c r="L24" s="571"/>
      <c r="M24" s="571"/>
      <c r="N24" s="661"/>
      <c r="O24" s="571"/>
      <c r="P24" s="479"/>
      <c r="Q24" s="584"/>
      <c r="R24" s="585" t="str">
        <f t="shared" si="1"/>
        <v/>
      </c>
      <c r="S24" s="586"/>
      <c r="T24" s="587" t="str">
        <f t="shared" si="0"/>
        <v/>
      </c>
      <c r="U24" s="808"/>
      <c r="V24" s="334"/>
      <c r="W24" s="5"/>
    </row>
    <row r="25" spans="2:26" ht="13.5" customHeight="1" x14ac:dyDescent="0.25">
      <c r="B25" s="401"/>
      <c r="D25" s="416">
        <f t="shared" si="2"/>
        <v>15</v>
      </c>
      <c r="E25" s="534"/>
      <c r="F25" s="534"/>
      <c r="G25" s="749"/>
      <c r="H25" s="586"/>
      <c r="I25" s="583"/>
      <c r="J25" s="899"/>
      <c r="K25" s="661"/>
      <c r="L25" s="571"/>
      <c r="M25" s="571"/>
      <c r="N25" s="661"/>
      <c r="O25" s="571"/>
      <c r="P25" s="479"/>
      <c r="Q25" s="584"/>
      <c r="R25" s="585" t="str">
        <f t="shared" si="1"/>
        <v/>
      </c>
      <c r="S25" s="586"/>
      <c r="T25" s="587" t="str">
        <f t="shared" si="0"/>
        <v/>
      </c>
      <c r="U25" s="808"/>
      <c r="V25" s="334"/>
      <c r="W25" s="5"/>
    </row>
    <row r="26" spans="2:26" ht="13.5" customHeight="1" x14ac:dyDescent="0.25">
      <c r="B26" s="401"/>
      <c r="D26" s="416">
        <f t="shared" si="2"/>
        <v>16</v>
      </c>
      <c r="E26" s="534"/>
      <c r="F26" s="534"/>
      <c r="G26" s="749"/>
      <c r="H26" s="586"/>
      <c r="I26" s="583"/>
      <c r="J26" s="899"/>
      <c r="K26" s="661"/>
      <c r="L26" s="571"/>
      <c r="M26" s="571"/>
      <c r="N26" s="661"/>
      <c r="O26" s="571"/>
      <c r="P26" s="479"/>
      <c r="Q26" s="584"/>
      <c r="R26" s="585" t="str">
        <f t="shared" si="1"/>
        <v/>
      </c>
      <c r="S26" s="586"/>
      <c r="T26" s="587" t="str">
        <f t="shared" si="0"/>
        <v/>
      </c>
      <c r="U26" s="808"/>
      <c r="V26" s="334"/>
      <c r="W26" s="5"/>
    </row>
    <row r="27" spans="2:26" ht="13.5" customHeight="1" x14ac:dyDescent="0.25">
      <c r="B27" s="401"/>
      <c r="D27" s="416">
        <f t="shared" si="2"/>
        <v>17</v>
      </c>
      <c r="E27" s="534"/>
      <c r="F27" s="534"/>
      <c r="G27" s="749"/>
      <c r="H27" s="586"/>
      <c r="I27" s="583"/>
      <c r="J27" s="899"/>
      <c r="K27" s="661"/>
      <c r="L27" s="571"/>
      <c r="M27" s="571"/>
      <c r="N27" s="661"/>
      <c r="O27" s="571"/>
      <c r="P27" s="479"/>
      <c r="Q27" s="584"/>
      <c r="R27" s="585" t="str">
        <f t="shared" si="1"/>
        <v/>
      </c>
      <c r="S27" s="586"/>
      <c r="T27" s="587" t="str">
        <f t="shared" si="0"/>
        <v/>
      </c>
      <c r="U27" s="808"/>
      <c r="V27" s="334"/>
      <c r="W27" s="5"/>
    </row>
    <row r="28" spans="2:26" ht="13.5" customHeight="1" x14ac:dyDescent="0.25">
      <c r="B28" s="401"/>
      <c r="D28" s="416">
        <f t="shared" si="2"/>
        <v>18</v>
      </c>
      <c r="E28" s="534"/>
      <c r="F28" s="534"/>
      <c r="G28" s="749"/>
      <c r="H28" s="586"/>
      <c r="I28" s="583"/>
      <c r="J28" s="899"/>
      <c r="K28" s="661"/>
      <c r="L28" s="571"/>
      <c r="M28" s="571"/>
      <c r="N28" s="661"/>
      <c r="O28" s="571"/>
      <c r="P28" s="479"/>
      <c r="Q28" s="584"/>
      <c r="R28" s="585" t="str">
        <f t="shared" si="1"/>
        <v/>
      </c>
      <c r="S28" s="586"/>
      <c r="T28" s="587" t="str">
        <f t="shared" si="0"/>
        <v/>
      </c>
      <c r="U28" s="808"/>
      <c r="V28" s="334"/>
      <c r="W28" s="5"/>
    </row>
    <row r="29" spans="2:26" ht="13.5" customHeight="1" x14ac:dyDescent="0.25">
      <c r="B29" s="401"/>
      <c r="D29" s="416">
        <f t="shared" si="2"/>
        <v>19</v>
      </c>
      <c r="E29" s="534"/>
      <c r="F29" s="534"/>
      <c r="G29" s="749"/>
      <c r="H29" s="586"/>
      <c r="I29" s="583"/>
      <c r="J29" s="899"/>
      <c r="K29" s="661"/>
      <c r="L29" s="571"/>
      <c r="M29" s="571"/>
      <c r="N29" s="661"/>
      <c r="O29" s="571"/>
      <c r="P29" s="479"/>
      <c r="Q29" s="584"/>
      <c r="R29" s="585" t="str">
        <f t="shared" si="1"/>
        <v/>
      </c>
      <c r="S29" s="586"/>
      <c r="T29" s="587" t="str">
        <f t="shared" si="0"/>
        <v/>
      </c>
      <c r="U29" s="808"/>
      <c r="V29" s="334"/>
      <c r="W29" s="5"/>
    </row>
    <row r="30" spans="2:26" ht="13.5" customHeight="1" x14ac:dyDescent="0.25">
      <c r="B30" s="401"/>
      <c r="D30" s="416">
        <f t="shared" si="2"/>
        <v>20</v>
      </c>
      <c r="E30" s="534"/>
      <c r="F30" s="534"/>
      <c r="G30" s="749"/>
      <c r="H30" s="586"/>
      <c r="I30" s="583"/>
      <c r="J30" s="899"/>
      <c r="K30" s="661"/>
      <c r="L30" s="571"/>
      <c r="M30" s="571"/>
      <c r="N30" s="661"/>
      <c r="O30" s="571"/>
      <c r="P30" s="479"/>
      <c r="Q30" s="584"/>
      <c r="R30" s="585" t="str">
        <f t="shared" si="1"/>
        <v/>
      </c>
      <c r="S30" s="586"/>
      <c r="T30" s="587" t="str">
        <f t="shared" si="0"/>
        <v/>
      </c>
      <c r="U30" s="808"/>
      <c r="V30" s="334"/>
      <c r="W30" s="5"/>
    </row>
    <row r="31" spans="2:26" ht="13.5" customHeight="1" x14ac:dyDescent="0.25">
      <c r="B31" s="401"/>
      <c r="D31" s="416">
        <f t="shared" si="2"/>
        <v>21</v>
      </c>
      <c r="E31" s="534"/>
      <c r="F31" s="534"/>
      <c r="G31" s="749"/>
      <c r="H31" s="586"/>
      <c r="I31" s="583"/>
      <c r="J31" s="899"/>
      <c r="K31" s="661"/>
      <c r="L31" s="571"/>
      <c r="M31" s="571"/>
      <c r="N31" s="661"/>
      <c r="O31" s="571"/>
      <c r="P31" s="479"/>
      <c r="Q31" s="584"/>
      <c r="R31" s="585" t="str">
        <f t="shared" si="1"/>
        <v/>
      </c>
      <c r="S31" s="586"/>
      <c r="T31" s="587" t="str">
        <f t="shared" si="0"/>
        <v/>
      </c>
      <c r="U31" s="808"/>
      <c r="V31" s="334"/>
      <c r="W31" s="5"/>
    </row>
    <row r="32" spans="2:26" ht="13.5" customHeight="1" x14ac:dyDescent="0.25">
      <c r="B32" s="401"/>
      <c r="D32" s="416">
        <f t="shared" si="2"/>
        <v>22</v>
      </c>
      <c r="E32" s="534"/>
      <c r="F32" s="534"/>
      <c r="G32" s="749"/>
      <c r="H32" s="586"/>
      <c r="I32" s="583"/>
      <c r="J32" s="899"/>
      <c r="K32" s="661"/>
      <c r="L32" s="571"/>
      <c r="M32" s="571"/>
      <c r="N32" s="661"/>
      <c r="O32" s="571"/>
      <c r="P32" s="479"/>
      <c r="Q32" s="584"/>
      <c r="R32" s="585" t="str">
        <f t="shared" si="1"/>
        <v/>
      </c>
      <c r="S32" s="586"/>
      <c r="T32" s="587" t="str">
        <f t="shared" si="0"/>
        <v/>
      </c>
      <c r="U32" s="808"/>
      <c r="V32" s="334"/>
      <c r="W32" s="5"/>
    </row>
    <row r="33" spans="2:26" ht="13.5" customHeight="1" x14ac:dyDescent="0.25">
      <c r="B33" s="401"/>
      <c r="D33" s="416">
        <f t="shared" si="2"/>
        <v>23</v>
      </c>
      <c r="E33" s="534"/>
      <c r="F33" s="534"/>
      <c r="G33" s="749"/>
      <c r="H33" s="586"/>
      <c r="I33" s="583"/>
      <c r="J33" s="899"/>
      <c r="K33" s="661"/>
      <c r="L33" s="571"/>
      <c r="M33" s="571"/>
      <c r="N33" s="661"/>
      <c r="O33" s="571"/>
      <c r="P33" s="479"/>
      <c r="Q33" s="584"/>
      <c r="R33" s="585" t="str">
        <f t="shared" si="1"/>
        <v/>
      </c>
      <c r="S33" s="586"/>
      <c r="T33" s="587" t="str">
        <f t="shared" si="0"/>
        <v/>
      </c>
      <c r="U33" s="808"/>
      <c r="V33" s="334"/>
      <c r="W33" s="5"/>
    </row>
    <row r="34" spans="2:26" ht="13.5" customHeight="1" x14ac:dyDescent="0.25">
      <c r="B34" s="401"/>
      <c r="D34" s="416">
        <f t="shared" si="2"/>
        <v>24</v>
      </c>
      <c r="E34" s="534"/>
      <c r="F34" s="534"/>
      <c r="G34" s="749"/>
      <c r="H34" s="586"/>
      <c r="I34" s="583"/>
      <c r="J34" s="899"/>
      <c r="K34" s="661"/>
      <c r="L34" s="571"/>
      <c r="M34" s="571"/>
      <c r="N34" s="661"/>
      <c r="O34" s="571"/>
      <c r="P34" s="479"/>
      <c r="Q34" s="584"/>
      <c r="R34" s="585" t="str">
        <f t="shared" si="1"/>
        <v/>
      </c>
      <c r="S34" s="586"/>
      <c r="T34" s="587" t="str">
        <f t="shared" si="0"/>
        <v/>
      </c>
      <c r="U34" s="808"/>
      <c r="V34" s="334"/>
      <c r="W34" s="5"/>
    </row>
    <row r="35" spans="2:26" ht="13.5" customHeight="1" x14ac:dyDescent="0.25">
      <c r="B35" s="401"/>
      <c r="D35" s="416">
        <f t="shared" si="2"/>
        <v>25</v>
      </c>
      <c r="E35" s="534"/>
      <c r="F35" s="534"/>
      <c r="G35" s="749"/>
      <c r="H35" s="586"/>
      <c r="I35" s="583"/>
      <c r="J35" s="899"/>
      <c r="K35" s="661"/>
      <c r="L35" s="571"/>
      <c r="M35" s="571"/>
      <c r="N35" s="661"/>
      <c r="O35" s="571"/>
      <c r="P35" s="479"/>
      <c r="Q35" s="584"/>
      <c r="R35" s="585" t="str">
        <f t="shared" si="1"/>
        <v/>
      </c>
      <c r="S35" s="586"/>
      <c r="T35" s="587" t="str">
        <f t="shared" si="0"/>
        <v/>
      </c>
      <c r="U35" s="808"/>
      <c r="V35" s="334"/>
      <c r="W35" s="5"/>
    </row>
    <row r="36" spans="2:26" ht="13.5" customHeight="1" x14ac:dyDescent="0.25">
      <c r="B36" s="401"/>
      <c r="D36" s="416">
        <f t="shared" si="2"/>
        <v>26</v>
      </c>
      <c r="E36" s="534"/>
      <c r="F36" s="534"/>
      <c r="G36" s="749"/>
      <c r="H36" s="586"/>
      <c r="I36" s="583"/>
      <c r="J36" s="899"/>
      <c r="K36" s="661"/>
      <c r="L36" s="571"/>
      <c r="M36" s="571"/>
      <c r="N36" s="661"/>
      <c r="O36" s="571"/>
      <c r="P36" s="479"/>
      <c r="Q36" s="584"/>
      <c r="R36" s="585" t="str">
        <f t="shared" si="1"/>
        <v/>
      </c>
      <c r="S36" s="586"/>
      <c r="T36" s="587" t="str">
        <f t="shared" si="0"/>
        <v/>
      </c>
      <c r="U36" s="808"/>
      <c r="V36" s="334"/>
      <c r="W36" s="5"/>
    </row>
    <row r="37" spans="2:26" ht="13.5" customHeight="1" x14ac:dyDescent="0.25">
      <c r="B37" s="401"/>
      <c r="D37" s="416">
        <f t="shared" si="2"/>
        <v>27</v>
      </c>
      <c r="E37" s="534"/>
      <c r="F37" s="534"/>
      <c r="G37" s="749"/>
      <c r="H37" s="586"/>
      <c r="I37" s="583"/>
      <c r="J37" s="899"/>
      <c r="K37" s="661"/>
      <c r="L37" s="571"/>
      <c r="M37" s="571"/>
      <c r="N37" s="661"/>
      <c r="O37" s="571"/>
      <c r="P37" s="479"/>
      <c r="Q37" s="584"/>
      <c r="R37" s="585" t="str">
        <f t="shared" si="1"/>
        <v/>
      </c>
      <c r="S37" s="586"/>
      <c r="T37" s="587" t="str">
        <f t="shared" si="0"/>
        <v/>
      </c>
      <c r="U37" s="808"/>
      <c r="V37" s="334"/>
      <c r="W37" s="5"/>
    </row>
    <row r="38" spans="2:26" ht="13.5" customHeight="1" x14ac:dyDescent="0.25">
      <c r="B38" s="401"/>
      <c r="D38" s="416">
        <f t="shared" si="2"/>
        <v>28</v>
      </c>
      <c r="E38" s="534"/>
      <c r="F38" s="534"/>
      <c r="G38" s="749"/>
      <c r="H38" s="586"/>
      <c r="I38" s="583"/>
      <c r="J38" s="899"/>
      <c r="K38" s="661"/>
      <c r="L38" s="571"/>
      <c r="M38" s="571"/>
      <c r="N38" s="661"/>
      <c r="O38" s="571"/>
      <c r="P38" s="479"/>
      <c r="Q38" s="584"/>
      <c r="R38" s="585" t="str">
        <f t="shared" si="1"/>
        <v/>
      </c>
      <c r="S38" s="586"/>
      <c r="T38" s="587" t="str">
        <f t="shared" si="0"/>
        <v/>
      </c>
      <c r="U38" s="808"/>
      <c r="V38" s="334"/>
      <c r="W38" s="5"/>
    </row>
    <row r="39" spans="2:26" ht="13.5" customHeight="1" x14ac:dyDescent="0.25">
      <c r="B39" s="401"/>
      <c r="D39" s="416">
        <f t="shared" si="2"/>
        <v>29</v>
      </c>
      <c r="E39" s="534"/>
      <c r="F39" s="534"/>
      <c r="G39" s="749"/>
      <c r="H39" s="586"/>
      <c r="I39" s="583"/>
      <c r="J39" s="899"/>
      <c r="K39" s="661"/>
      <c r="L39" s="571"/>
      <c r="M39" s="571"/>
      <c r="N39" s="661"/>
      <c r="O39" s="571"/>
      <c r="P39" s="479"/>
      <c r="Q39" s="584"/>
      <c r="R39" s="585" t="str">
        <f t="shared" si="1"/>
        <v/>
      </c>
      <c r="S39" s="586"/>
      <c r="T39" s="587" t="str">
        <f t="shared" si="0"/>
        <v/>
      </c>
      <c r="U39" s="808"/>
      <c r="V39" s="334"/>
      <c r="W39" s="5"/>
    </row>
    <row r="40" spans="2:26" ht="13.5" customHeight="1" x14ac:dyDescent="0.25">
      <c r="B40" s="401"/>
      <c r="D40" s="416">
        <f t="shared" si="2"/>
        <v>30</v>
      </c>
      <c r="E40" s="534"/>
      <c r="F40" s="534"/>
      <c r="G40" s="749"/>
      <c r="H40" s="586"/>
      <c r="I40" s="583"/>
      <c r="J40" s="899"/>
      <c r="K40" s="661"/>
      <c r="L40" s="571"/>
      <c r="M40" s="571"/>
      <c r="N40" s="661"/>
      <c r="O40" s="571"/>
      <c r="P40" s="479"/>
      <c r="Q40" s="584"/>
      <c r="R40" s="585" t="str">
        <f t="shared" si="1"/>
        <v/>
      </c>
      <c r="S40" s="586"/>
      <c r="T40" s="587" t="str">
        <f t="shared" si="0"/>
        <v/>
      </c>
      <c r="U40" s="808"/>
      <c r="V40" s="334"/>
      <c r="W40" s="5"/>
    </row>
    <row r="41" spans="2:26" ht="13.5" customHeight="1" x14ac:dyDescent="0.25">
      <c r="B41" s="401"/>
      <c r="D41" s="416">
        <f>D40+1</f>
        <v>31</v>
      </c>
      <c r="E41" s="534"/>
      <c r="F41" s="534"/>
      <c r="G41" s="749"/>
      <c r="H41" s="586"/>
      <c r="I41" s="583"/>
      <c r="J41" s="899"/>
      <c r="K41" s="661"/>
      <c r="L41" s="571"/>
      <c r="M41" s="571"/>
      <c r="N41" s="661"/>
      <c r="O41" s="571"/>
      <c r="P41" s="479"/>
      <c r="Q41" s="584"/>
      <c r="R41" s="585" t="str">
        <f t="shared" ref="R41:R70" si="3">IF(OR(G41="",H41="",),"",G41/1000*H41*P41*Q41)</f>
        <v/>
      </c>
      <c r="S41" s="586"/>
      <c r="T41" s="587" t="str">
        <f t="shared" ref="T41:T70" si="4">IF(S41="",R41,S41)</f>
        <v/>
      </c>
      <c r="U41" s="808"/>
      <c r="V41" s="334"/>
      <c r="W41" s="5"/>
    </row>
    <row r="42" spans="2:26" ht="13.5" customHeight="1" x14ac:dyDescent="0.25">
      <c r="B42" s="401"/>
      <c r="D42" s="416">
        <f>D41+1</f>
        <v>32</v>
      </c>
      <c r="E42" s="534"/>
      <c r="F42" s="534"/>
      <c r="G42" s="749"/>
      <c r="H42" s="586"/>
      <c r="I42" s="583"/>
      <c r="J42" s="899"/>
      <c r="K42" s="661"/>
      <c r="L42" s="571"/>
      <c r="M42" s="571"/>
      <c r="N42" s="661"/>
      <c r="O42" s="571"/>
      <c r="P42" s="479"/>
      <c r="Q42" s="584"/>
      <c r="R42" s="585" t="str">
        <f t="shared" si="3"/>
        <v/>
      </c>
      <c r="S42" s="586"/>
      <c r="T42" s="587" t="str">
        <f t="shared" si="4"/>
        <v/>
      </c>
      <c r="U42" s="808"/>
      <c r="V42" s="334"/>
      <c r="W42" s="5"/>
    </row>
    <row r="43" spans="2:26" ht="13.5" customHeight="1" x14ac:dyDescent="0.25">
      <c r="B43" s="401"/>
      <c r="D43" s="416">
        <f>D42+1</f>
        <v>33</v>
      </c>
      <c r="E43" s="534"/>
      <c r="F43" s="534"/>
      <c r="G43" s="749"/>
      <c r="H43" s="586"/>
      <c r="I43" s="583"/>
      <c r="J43" s="899"/>
      <c r="K43" s="661"/>
      <c r="L43" s="571"/>
      <c r="M43" s="571"/>
      <c r="N43" s="661"/>
      <c r="O43" s="571"/>
      <c r="P43" s="479"/>
      <c r="Q43" s="584"/>
      <c r="R43" s="585" t="str">
        <f t="shared" si="3"/>
        <v/>
      </c>
      <c r="S43" s="586"/>
      <c r="T43" s="587" t="str">
        <f t="shared" si="4"/>
        <v/>
      </c>
      <c r="U43" s="808"/>
      <c r="V43" s="334"/>
      <c r="W43" s="5"/>
    </row>
    <row r="44" spans="2:26" ht="13.5" customHeight="1" x14ac:dyDescent="0.25">
      <c r="B44" s="401"/>
      <c r="D44" s="416">
        <f t="shared" ref="D44:D70" si="5">D43+1</f>
        <v>34</v>
      </c>
      <c r="E44" s="534"/>
      <c r="F44" s="534"/>
      <c r="G44" s="749"/>
      <c r="H44" s="586"/>
      <c r="I44" s="583"/>
      <c r="J44" s="899"/>
      <c r="K44" s="661"/>
      <c r="L44" s="571"/>
      <c r="M44" s="571"/>
      <c r="N44" s="661"/>
      <c r="O44" s="571"/>
      <c r="P44" s="479"/>
      <c r="Q44" s="584"/>
      <c r="R44" s="585" t="str">
        <f t="shared" si="3"/>
        <v/>
      </c>
      <c r="S44" s="586"/>
      <c r="T44" s="587" t="str">
        <f t="shared" si="4"/>
        <v/>
      </c>
      <c r="U44" s="808"/>
      <c r="V44" s="334"/>
      <c r="W44" s="5"/>
    </row>
    <row r="45" spans="2:26" ht="13.5" customHeight="1" x14ac:dyDescent="0.25">
      <c r="B45" s="401"/>
      <c r="D45" s="416">
        <f t="shared" si="5"/>
        <v>35</v>
      </c>
      <c r="E45" s="534"/>
      <c r="F45" s="534"/>
      <c r="G45" s="749"/>
      <c r="H45" s="586"/>
      <c r="I45" s="583"/>
      <c r="J45" s="899"/>
      <c r="K45" s="661"/>
      <c r="L45" s="571"/>
      <c r="M45" s="571"/>
      <c r="N45" s="661"/>
      <c r="O45" s="571"/>
      <c r="P45" s="479"/>
      <c r="Q45" s="584"/>
      <c r="R45" s="585" t="str">
        <f t="shared" si="3"/>
        <v/>
      </c>
      <c r="S45" s="586"/>
      <c r="T45" s="587" t="str">
        <f t="shared" si="4"/>
        <v/>
      </c>
      <c r="U45" s="808"/>
      <c r="V45" s="334"/>
      <c r="W45" s="5"/>
    </row>
    <row r="46" spans="2:26" ht="13.5" customHeight="1" x14ac:dyDescent="0.25">
      <c r="B46" s="401"/>
      <c r="D46" s="416">
        <f t="shared" si="5"/>
        <v>36</v>
      </c>
      <c r="E46" s="534"/>
      <c r="F46" s="534"/>
      <c r="G46" s="749"/>
      <c r="H46" s="586"/>
      <c r="I46" s="583"/>
      <c r="J46" s="899"/>
      <c r="K46" s="661"/>
      <c r="L46" s="571"/>
      <c r="M46" s="571"/>
      <c r="N46" s="661"/>
      <c r="O46" s="571"/>
      <c r="P46" s="479"/>
      <c r="Q46" s="584"/>
      <c r="R46" s="585" t="str">
        <f t="shared" si="3"/>
        <v/>
      </c>
      <c r="S46" s="586"/>
      <c r="T46" s="587" t="str">
        <f t="shared" si="4"/>
        <v/>
      </c>
      <c r="U46" s="808"/>
      <c r="V46" s="334"/>
      <c r="W46" s="5"/>
    </row>
    <row r="47" spans="2:26" ht="13.5" customHeight="1" x14ac:dyDescent="0.25">
      <c r="B47" s="401"/>
      <c r="D47" s="416">
        <f t="shared" si="5"/>
        <v>37</v>
      </c>
      <c r="E47" s="534"/>
      <c r="F47" s="534"/>
      <c r="G47" s="749"/>
      <c r="H47" s="586"/>
      <c r="I47" s="583"/>
      <c r="J47" s="899"/>
      <c r="K47" s="661"/>
      <c r="L47" s="571"/>
      <c r="M47" s="571"/>
      <c r="N47" s="661"/>
      <c r="O47" s="571"/>
      <c r="P47" s="479"/>
      <c r="Q47" s="584"/>
      <c r="R47" s="585" t="str">
        <f t="shared" si="3"/>
        <v/>
      </c>
      <c r="S47" s="586"/>
      <c r="T47" s="587" t="str">
        <f t="shared" si="4"/>
        <v/>
      </c>
      <c r="U47" s="808"/>
      <c r="V47" s="334"/>
      <c r="W47" s="5"/>
    </row>
    <row r="48" spans="2:26" ht="13.5" customHeight="1" x14ac:dyDescent="0.25">
      <c r="B48" s="401"/>
      <c r="D48" s="416">
        <f t="shared" si="5"/>
        <v>38</v>
      </c>
      <c r="E48" s="534"/>
      <c r="F48" s="534"/>
      <c r="G48" s="749"/>
      <c r="H48" s="586"/>
      <c r="I48" s="583"/>
      <c r="J48" s="899"/>
      <c r="K48" s="661"/>
      <c r="L48" s="571"/>
      <c r="M48" s="571"/>
      <c r="N48" s="661"/>
      <c r="O48" s="571"/>
      <c r="P48" s="479"/>
      <c r="Q48" s="584"/>
      <c r="R48" s="585" t="str">
        <f t="shared" si="3"/>
        <v/>
      </c>
      <c r="S48" s="586"/>
      <c r="T48" s="587" t="str">
        <f t="shared" si="4"/>
        <v/>
      </c>
      <c r="U48" s="808"/>
      <c r="V48" s="334"/>
      <c r="W48" s="5"/>
      <c r="Z48" s="3"/>
    </row>
    <row r="49" spans="2:26" ht="13.5" customHeight="1" x14ac:dyDescent="0.25">
      <c r="B49" s="401"/>
      <c r="D49" s="416">
        <f t="shared" si="5"/>
        <v>39</v>
      </c>
      <c r="E49" s="534"/>
      <c r="F49" s="534"/>
      <c r="G49" s="749"/>
      <c r="H49" s="586"/>
      <c r="I49" s="583"/>
      <c r="J49" s="899"/>
      <c r="K49" s="661"/>
      <c r="L49" s="571"/>
      <c r="M49" s="571"/>
      <c r="N49" s="661"/>
      <c r="O49" s="571"/>
      <c r="P49" s="479"/>
      <c r="Q49" s="584"/>
      <c r="R49" s="585" t="str">
        <f t="shared" si="3"/>
        <v/>
      </c>
      <c r="S49" s="586"/>
      <c r="T49" s="587" t="str">
        <f t="shared" si="4"/>
        <v/>
      </c>
      <c r="U49" s="808"/>
      <c r="V49" s="334"/>
      <c r="W49" s="5"/>
      <c r="Z49" s="3"/>
    </row>
    <row r="50" spans="2:26" ht="13.5" customHeight="1" x14ac:dyDescent="0.25">
      <c r="B50" s="401"/>
      <c r="D50" s="416">
        <f t="shared" si="5"/>
        <v>40</v>
      </c>
      <c r="E50" s="534"/>
      <c r="F50" s="534"/>
      <c r="G50" s="749"/>
      <c r="H50" s="586"/>
      <c r="I50" s="583"/>
      <c r="J50" s="899"/>
      <c r="K50" s="661"/>
      <c r="L50" s="571"/>
      <c r="M50" s="571"/>
      <c r="N50" s="661"/>
      <c r="O50" s="571"/>
      <c r="P50" s="479"/>
      <c r="Q50" s="584"/>
      <c r="R50" s="585" t="str">
        <f t="shared" si="3"/>
        <v/>
      </c>
      <c r="S50" s="586"/>
      <c r="T50" s="587" t="str">
        <f t="shared" si="4"/>
        <v/>
      </c>
      <c r="U50" s="808"/>
      <c r="V50" s="334"/>
      <c r="W50" s="5"/>
    </row>
    <row r="51" spans="2:26" ht="13.5" customHeight="1" x14ac:dyDescent="0.25">
      <c r="B51" s="401"/>
      <c r="D51" s="416">
        <f t="shared" si="5"/>
        <v>41</v>
      </c>
      <c r="E51" s="534"/>
      <c r="F51" s="534"/>
      <c r="G51" s="749"/>
      <c r="H51" s="586"/>
      <c r="I51" s="583"/>
      <c r="J51" s="899"/>
      <c r="K51" s="661"/>
      <c r="L51" s="571"/>
      <c r="M51" s="571"/>
      <c r="N51" s="661"/>
      <c r="O51" s="571"/>
      <c r="P51" s="479"/>
      <c r="Q51" s="584"/>
      <c r="R51" s="585" t="str">
        <f t="shared" si="3"/>
        <v/>
      </c>
      <c r="S51" s="586"/>
      <c r="T51" s="587" t="str">
        <f t="shared" si="4"/>
        <v/>
      </c>
      <c r="U51" s="808"/>
      <c r="V51" s="334"/>
      <c r="W51" s="5"/>
    </row>
    <row r="52" spans="2:26" ht="13.5" customHeight="1" x14ac:dyDescent="0.25">
      <c r="B52" s="401"/>
      <c r="D52" s="416">
        <f t="shared" si="5"/>
        <v>42</v>
      </c>
      <c r="E52" s="534"/>
      <c r="F52" s="534"/>
      <c r="G52" s="749"/>
      <c r="H52" s="586"/>
      <c r="I52" s="583"/>
      <c r="J52" s="899"/>
      <c r="K52" s="661"/>
      <c r="L52" s="571"/>
      <c r="M52" s="571"/>
      <c r="N52" s="661"/>
      <c r="O52" s="571"/>
      <c r="P52" s="479"/>
      <c r="Q52" s="584"/>
      <c r="R52" s="585" t="str">
        <f t="shared" si="3"/>
        <v/>
      </c>
      <c r="S52" s="586"/>
      <c r="T52" s="587" t="str">
        <f t="shared" si="4"/>
        <v/>
      </c>
      <c r="U52" s="808"/>
      <c r="V52" s="334"/>
      <c r="W52" s="5"/>
    </row>
    <row r="53" spans="2:26" ht="13.5" customHeight="1" x14ac:dyDescent="0.25">
      <c r="B53" s="401"/>
      <c r="D53" s="416">
        <f t="shared" si="5"/>
        <v>43</v>
      </c>
      <c r="E53" s="534"/>
      <c r="F53" s="534"/>
      <c r="G53" s="749"/>
      <c r="H53" s="586"/>
      <c r="I53" s="583"/>
      <c r="J53" s="899"/>
      <c r="K53" s="661"/>
      <c r="L53" s="571"/>
      <c r="M53" s="571"/>
      <c r="N53" s="661"/>
      <c r="O53" s="571"/>
      <c r="P53" s="479"/>
      <c r="Q53" s="584"/>
      <c r="R53" s="585" t="str">
        <f t="shared" si="3"/>
        <v/>
      </c>
      <c r="S53" s="586"/>
      <c r="T53" s="587" t="str">
        <f t="shared" si="4"/>
        <v/>
      </c>
      <c r="U53" s="808"/>
      <c r="V53" s="334"/>
      <c r="W53" s="5"/>
    </row>
    <row r="54" spans="2:26" ht="13.5" customHeight="1" x14ac:dyDescent="0.25">
      <c r="B54" s="401"/>
      <c r="D54" s="416">
        <f t="shared" si="5"/>
        <v>44</v>
      </c>
      <c r="E54" s="534"/>
      <c r="F54" s="534"/>
      <c r="G54" s="749"/>
      <c r="H54" s="586"/>
      <c r="I54" s="583"/>
      <c r="J54" s="899"/>
      <c r="K54" s="661"/>
      <c r="L54" s="571"/>
      <c r="M54" s="571"/>
      <c r="N54" s="661"/>
      <c r="O54" s="571"/>
      <c r="P54" s="479"/>
      <c r="Q54" s="584"/>
      <c r="R54" s="585" t="str">
        <f t="shared" si="3"/>
        <v/>
      </c>
      <c r="S54" s="586"/>
      <c r="T54" s="587" t="str">
        <f t="shared" si="4"/>
        <v/>
      </c>
      <c r="U54" s="808"/>
      <c r="V54" s="334"/>
      <c r="W54" s="5"/>
    </row>
    <row r="55" spans="2:26" ht="13.5" customHeight="1" x14ac:dyDescent="0.25">
      <c r="B55" s="401"/>
      <c r="D55" s="416">
        <f t="shared" si="5"/>
        <v>45</v>
      </c>
      <c r="E55" s="534"/>
      <c r="F55" s="534"/>
      <c r="G55" s="749"/>
      <c r="H55" s="586"/>
      <c r="I55" s="583"/>
      <c r="J55" s="899"/>
      <c r="K55" s="661"/>
      <c r="L55" s="571"/>
      <c r="M55" s="571"/>
      <c r="N55" s="661"/>
      <c r="O55" s="571"/>
      <c r="P55" s="479"/>
      <c r="Q55" s="584"/>
      <c r="R55" s="585" t="str">
        <f t="shared" si="3"/>
        <v/>
      </c>
      <c r="S55" s="586"/>
      <c r="T55" s="587" t="str">
        <f t="shared" si="4"/>
        <v/>
      </c>
      <c r="U55" s="808"/>
      <c r="V55" s="334"/>
      <c r="W55" s="5"/>
    </row>
    <row r="56" spans="2:26" ht="13.5" customHeight="1" x14ac:dyDescent="0.25">
      <c r="B56" s="401"/>
      <c r="D56" s="416">
        <f t="shared" si="5"/>
        <v>46</v>
      </c>
      <c r="E56" s="534"/>
      <c r="F56" s="534"/>
      <c r="G56" s="749"/>
      <c r="H56" s="586"/>
      <c r="I56" s="583"/>
      <c r="J56" s="899"/>
      <c r="K56" s="661"/>
      <c r="L56" s="571"/>
      <c r="M56" s="571"/>
      <c r="N56" s="661"/>
      <c r="O56" s="571"/>
      <c r="P56" s="479"/>
      <c r="Q56" s="584"/>
      <c r="R56" s="585" t="str">
        <f t="shared" si="3"/>
        <v/>
      </c>
      <c r="S56" s="586"/>
      <c r="T56" s="587" t="str">
        <f t="shared" si="4"/>
        <v/>
      </c>
      <c r="U56" s="808"/>
      <c r="V56" s="334"/>
      <c r="W56" s="5"/>
    </row>
    <row r="57" spans="2:26" ht="13.5" customHeight="1" x14ac:dyDescent="0.25">
      <c r="B57" s="401"/>
      <c r="D57" s="416">
        <f t="shared" si="5"/>
        <v>47</v>
      </c>
      <c r="E57" s="534"/>
      <c r="F57" s="534"/>
      <c r="G57" s="749"/>
      <c r="H57" s="586"/>
      <c r="I57" s="583"/>
      <c r="J57" s="899"/>
      <c r="K57" s="661"/>
      <c r="L57" s="571"/>
      <c r="M57" s="571"/>
      <c r="N57" s="661"/>
      <c r="O57" s="571"/>
      <c r="P57" s="479"/>
      <c r="Q57" s="584"/>
      <c r="R57" s="585" t="str">
        <f t="shared" si="3"/>
        <v/>
      </c>
      <c r="S57" s="586"/>
      <c r="T57" s="587" t="str">
        <f t="shared" si="4"/>
        <v/>
      </c>
      <c r="U57" s="808"/>
      <c r="V57" s="334"/>
      <c r="W57" s="5"/>
    </row>
    <row r="58" spans="2:26" ht="13.5" customHeight="1" x14ac:dyDescent="0.25">
      <c r="B58" s="401"/>
      <c r="D58" s="416">
        <f t="shared" si="5"/>
        <v>48</v>
      </c>
      <c r="E58" s="534"/>
      <c r="F58" s="534"/>
      <c r="G58" s="749"/>
      <c r="H58" s="586"/>
      <c r="I58" s="583"/>
      <c r="J58" s="899"/>
      <c r="K58" s="661"/>
      <c r="L58" s="571"/>
      <c r="M58" s="571"/>
      <c r="N58" s="661"/>
      <c r="O58" s="571"/>
      <c r="P58" s="479"/>
      <c r="Q58" s="584"/>
      <c r="R58" s="585" t="str">
        <f t="shared" si="3"/>
        <v/>
      </c>
      <c r="S58" s="586"/>
      <c r="T58" s="587" t="str">
        <f t="shared" si="4"/>
        <v/>
      </c>
      <c r="U58" s="808"/>
      <c r="V58" s="334"/>
      <c r="W58" s="5"/>
    </row>
    <row r="59" spans="2:26" ht="13.5" customHeight="1" x14ac:dyDescent="0.25">
      <c r="B59" s="401"/>
      <c r="D59" s="416">
        <f t="shared" si="5"/>
        <v>49</v>
      </c>
      <c r="E59" s="534"/>
      <c r="F59" s="534"/>
      <c r="G59" s="749"/>
      <c r="H59" s="586"/>
      <c r="I59" s="583"/>
      <c r="J59" s="899"/>
      <c r="K59" s="661"/>
      <c r="L59" s="571"/>
      <c r="M59" s="571"/>
      <c r="N59" s="661"/>
      <c r="O59" s="571"/>
      <c r="P59" s="479"/>
      <c r="Q59" s="584"/>
      <c r="R59" s="585" t="str">
        <f t="shared" si="3"/>
        <v/>
      </c>
      <c r="S59" s="586"/>
      <c r="T59" s="587" t="str">
        <f t="shared" si="4"/>
        <v/>
      </c>
      <c r="U59" s="808"/>
      <c r="V59" s="334"/>
      <c r="W59" s="5"/>
    </row>
    <row r="60" spans="2:26" ht="13.5" customHeight="1" x14ac:dyDescent="0.25">
      <c r="B60" s="401"/>
      <c r="D60" s="416">
        <f t="shared" si="5"/>
        <v>50</v>
      </c>
      <c r="E60" s="534"/>
      <c r="F60" s="534"/>
      <c r="G60" s="749"/>
      <c r="H60" s="586"/>
      <c r="I60" s="583"/>
      <c r="J60" s="899"/>
      <c r="K60" s="661"/>
      <c r="L60" s="571"/>
      <c r="M60" s="571"/>
      <c r="N60" s="661"/>
      <c r="O60" s="571"/>
      <c r="P60" s="479"/>
      <c r="Q60" s="584"/>
      <c r="R60" s="585" t="str">
        <f t="shared" si="3"/>
        <v/>
      </c>
      <c r="S60" s="586"/>
      <c r="T60" s="587" t="str">
        <f t="shared" si="4"/>
        <v/>
      </c>
      <c r="U60" s="808"/>
      <c r="V60" s="334"/>
      <c r="W60" s="5"/>
    </row>
    <row r="61" spans="2:26" ht="13.5" customHeight="1" x14ac:dyDescent="0.25">
      <c r="B61" s="401"/>
      <c r="D61" s="416">
        <f t="shared" si="5"/>
        <v>51</v>
      </c>
      <c r="E61" s="534"/>
      <c r="F61" s="534"/>
      <c r="G61" s="749"/>
      <c r="H61" s="586"/>
      <c r="I61" s="583"/>
      <c r="J61" s="899"/>
      <c r="K61" s="661"/>
      <c r="L61" s="571"/>
      <c r="M61" s="571"/>
      <c r="N61" s="661"/>
      <c r="O61" s="571"/>
      <c r="P61" s="479"/>
      <c r="Q61" s="584"/>
      <c r="R61" s="585" t="str">
        <f t="shared" si="3"/>
        <v/>
      </c>
      <c r="S61" s="586"/>
      <c r="T61" s="587" t="str">
        <f t="shared" si="4"/>
        <v/>
      </c>
      <c r="U61" s="808"/>
      <c r="V61" s="334"/>
      <c r="W61" s="5"/>
    </row>
    <row r="62" spans="2:26" ht="13.5" customHeight="1" x14ac:dyDescent="0.25">
      <c r="B62" s="401"/>
      <c r="D62" s="416">
        <f t="shared" si="5"/>
        <v>52</v>
      </c>
      <c r="E62" s="534"/>
      <c r="F62" s="534"/>
      <c r="G62" s="749"/>
      <c r="H62" s="586"/>
      <c r="I62" s="583"/>
      <c r="J62" s="899"/>
      <c r="K62" s="661"/>
      <c r="L62" s="571"/>
      <c r="M62" s="571"/>
      <c r="N62" s="661"/>
      <c r="O62" s="571"/>
      <c r="P62" s="479"/>
      <c r="Q62" s="584"/>
      <c r="R62" s="585" t="str">
        <f t="shared" si="3"/>
        <v/>
      </c>
      <c r="S62" s="586"/>
      <c r="T62" s="587" t="str">
        <f t="shared" si="4"/>
        <v/>
      </c>
      <c r="U62" s="808"/>
      <c r="V62" s="334"/>
      <c r="W62" s="5"/>
    </row>
    <row r="63" spans="2:26" ht="13.5" customHeight="1" x14ac:dyDescent="0.25">
      <c r="B63" s="401"/>
      <c r="D63" s="416">
        <f t="shared" si="5"/>
        <v>53</v>
      </c>
      <c r="E63" s="534"/>
      <c r="F63" s="534"/>
      <c r="G63" s="749"/>
      <c r="H63" s="586"/>
      <c r="I63" s="583"/>
      <c r="J63" s="899"/>
      <c r="K63" s="661"/>
      <c r="L63" s="571"/>
      <c r="M63" s="571"/>
      <c r="N63" s="661"/>
      <c r="O63" s="571"/>
      <c r="P63" s="479"/>
      <c r="Q63" s="584"/>
      <c r="R63" s="585" t="str">
        <f t="shared" si="3"/>
        <v/>
      </c>
      <c r="S63" s="586"/>
      <c r="T63" s="587" t="str">
        <f t="shared" si="4"/>
        <v/>
      </c>
      <c r="U63" s="808"/>
      <c r="V63" s="334"/>
      <c r="W63" s="5"/>
    </row>
    <row r="64" spans="2:26" ht="13.5" customHeight="1" x14ac:dyDescent="0.25">
      <c r="B64" s="401"/>
      <c r="D64" s="416">
        <f t="shared" si="5"/>
        <v>54</v>
      </c>
      <c r="E64" s="534"/>
      <c r="F64" s="534"/>
      <c r="G64" s="749"/>
      <c r="H64" s="586"/>
      <c r="I64" s="583"/>
      <c r="J64" s="899"/>
      <c r="K64" s="661"/>
      <c r="L64" s="571"/>
      <c r="M64" s="571"/>
      <c r="N64" s="661"/>
      <c r="O64" s="571"/>
      <c r="P64" s="479"/>
      <c r="Q64" s="584"/>
      <c r="R64" s="585" t="str">
        <f t="shared" si="3"/>
        <v/>
      </c>
      <c r="S64" s="586"/>
      <c r="T64" s="587" t="str">
        <f t="shared" si="4"/>
        <v/>
      </c>
      <c r="U64" s="808"/>
      <c r="V64" s="334"/>
      <c r="W64" s="5"/>
    </row>
    <row r="65" spans="2:23" ht="13.5" customHeight="1" x14ac:dyDescent="0.25">
      <c r="B65" s="401"/>
      <c r="D65" s="416">
        <f t="shared" si="5"/>
        <v>55</v>
      </c>
      <c r="E65" s="534"/>
      <c r="F65" s="534"/>
      <c r="G65" s="749"/>
      <c r="H65" s="586"/>
      <c r="I65" s="583"/>
      <c r="J65" s="899"/>
      <c r="K65" s="661"/>
      <c r="L65" s="571"/>
      <c r="M65" s="571"/>
      <c r="N65" s="661"/>
      <c r="O65" s="571"/>
      <c r="P65" s="479"/>
      <c r="Q65" s="584"/>
      <c r="R65" s="585" t="str">
        <f t="shared" si="3"/>
        <v/>
      </c>
      <c r="S65" s="586"/>
      <c r="T65" s="587" t="str">
        <f t="shared" si="4"/>
        <v/>
      </c>
      <c r="U65" s="808"/>
      <c r="V65" s="334"/>
      <c r="W65" s="5"/>
    </row>
    <row r="66" spans="2:23" ht="13.5" customHeight="1" x14ac:dyDescent="0.25">
      <c r="B66" s="401"/>
      <c r="D66" s="416">
        <f t="shared" si="5"/>
        <v>56</v>
      </c>
      <c r="E66" s="534"/>
      <c r="F66" s="534"/>
      <c r="G66" s="749"/>
      <c r="H66" s="586"/>
      <c r="I66" s="583"/>
      <c r="J66" s="899"/>
      <c r="K66" s="661"/>
      <c r="L66" s="571"/>
      <c r="M66" s="571"/>
      <c r="N66" s="661"/>
      <c r="O66" s="571"/>
      <c r="P66" s="479"/>
      <c r="Q66" s="584"/>
      <c r="R66" s="585" t="str">
        <f t="shared" si="3"/>
        <v/>
      </c>
      <c r="S66" s="586"/>
      <c r="T66" s="587" t="str">
        <f t="shared" si="4"/>
        <v/>
      </c>
      <c r="U66" s="808"/>
      <c r="V66" s="334"/>
      <c r="W66" s="5"/>
    </row>
    <row r="67" spans="2:23" ht="13.5" customHeight="1" x14ac:dyDescent="0.25">
      <c r="B67" s="401"/>
      <c r="D67" s="416">
        <f t="shared" si="5"/>
        <v>57</v>
      </c>
      <c r="E67" s="534"/>
      <c r="F67" s="534"/>
      <c r="G67" s="749"/>
      <c r="H67" s="586"/>
      <c r="I67" s="583"/>
      <c r="J67" s="899"/>
      <c r="K67" s="661"/>
      <c r="L67" s="571"/>
      <c r="M67" s="571"/>
      <c r="N67" s="661"/>
      <c r="O67" s="571"/>
      <c r="P67" s="479"/>
      <c r="Q67" s="584"/>
      <c r="R67" s="585" t="str">
        <f t="shared" si="3"/>
        <v/>
      </c>
      <c r="S67" s="586"/>
      <c r="T67" s="587" t="str">
        <f t="shared" si="4"/>
        <v/>
      </c>
      <c r="U67" s="808"/>
      <c r="V67" s="334"/>
      <c r="W67" s="5"/>
    </row>
    <row r="68" spans="2:23" ht="13.5" customHeight="1" x14ac:dyDescent="0.25">
      <c r="B68" s="401"/>
      <c r="D68" s="416">
        <f t="shared" si="5"/>
        <v>58</v>
      </c>
      <c r="E68" s="534"/>
      <c r="F68" s="534"/>
      <c r="G68" s="749"/>
      <c r="H68" s="586"/>
      <c r="I68" s="583"/>
      <c r="J68" s="899"/>
      <c r="K68" s="661"/>
      <c r="L68" s="571"/>
      <c r="M68" s="571"/>
      <c r="N68" s="661"/>
      <c r="O68" s="571"/>
      <c r="P68" s="479"/>
      <c r="Q68" s="584"/>
      <c r="R68" s="585" t="str">
        <f t="shared" si="3"/>
        <v/>
      </c>
      <c r="S68" s="586"/>
      <c r="T68" s="587" t="str">
        <f t="shared" si="4"/>
        <v/>
      </c>
      <c r="U68" s="808"/>
      <c r="V68" s="334"/>
      <c r="W68" s="5"/>
    </row>
    <row r="69" spans="2:23" ht="13.5" customHeight="1" x14ac:dyDescent="0.25">
      <c r="B69" s="401"/>
      <c r="D69" s="416">
        <f t="shared" si="5"/>
        <v>59</v>
      </c>
      <c r="E69" s="534"/>
      <c r="F69" s="534"/>
      <c r="G69" s="749"/>
      <c r="H69" s="586"/>
      <c r="I69" s="583"/>
      <c r="J69" s="899"/>
      <c r="K69" s="661"/>
      <c r="L69" s="571"/>
      <c r="M69" s="571"/>
      <c r="N69" s="661"/>
      <c r="O69" s="571"/>
      <c r="P69" s="479"/>
      <c r="Q69" s="584"/>
      <c r="R69" s="585" t="str">
        <f t="shared" si="3"/>
        <v/>
      </c>
      <c r="S69" s="586"/>
      <c r="T69" s="587" t="str">
        <f t="shared" si="4"/>
        <v/>
      </c>
      <c r="U69" s="808"/>
      <c r="V69" s="334"/>
      <c r="W69" s="5"/>
    </row>
    <row r="70" spans="2:23" ht="13.5" customHeight="1" x14ac:dyDescent="0.25">
      <c r="B70" s="401"/>
      <c r="D70" s="416">
        <f t="shared" si="5"/>
        <v>60</v>
      </c>
      <c r="E70" s="534"/>
      <c r="F70" s="534"/>
      <c r="G70" s="749"/>
      <c r="H70" s="586"/>
      <c r="I70" s="583"/>
      <c r="J70" s="899"/>
      <c r="K70" s="661"/>
      <c r="L70" s="571"/>
      <c r="M70" s="571"/>
      <c r="N70" s="661"/>
      <c r="O70" s="571"/>
      <c r="P70" s="479"/>
      <c r="Q70" s="584"/>
      <c r="R70" s="585" t="str">
        <f t="shared" si="3"/>
        <v/>
      </c>
      <c r="S70" s="586"/>
      <c r="T70" s="587" t="str">
        <f t="shared" si="4"/>
        <v/>
      </c>
      <c r="U70" s="808"/>
      <c r="V70" s="334"/>
      <c r="W70" s="5"/>
    </row>
    <row r="71" spans="2:23" ht="13.5" customHeight="1" x14ac:dyDescent="0.25">
      <c r="B71" s="401"/>
      <c r="D71" s="3"/>
      <c r="E71" s="3"/>
      <c r="F71" s="3"/>
      <c r="G71" s="819"/>
      <c r="H71" s="733"/>
      <c r="I71" s="5"/>
      <c r="J71" s="798"/>
      <c r="K71" s="5"/>
      <c r="L71" s="5"/>
      <c r="M71" s="5"/>
      <c r="N71" s="5"/>
      <c r="O71" s="5"/>
      <c r="P71" s="733"/>
      <c r="Q71" s="800"/>
      <c r="R71" s="648"/>
      <c r="S71" s="733"/>
      <c r="T71" s="648"/>
      <c r="U71" s="648"/>
      <c r="V71" s="334"/>
      <c r="W71" s="5"/>
    </row>
    <row r="72" spans="2:23" ht="3" customHeight="1" x14ac:dyDescent="0.25">
      <c r="B72" s="403"/>
      <c r="C72" s="339"/>
      <c r="D72" s="297"/>
      <c r="E72" s="178"/>
      <c r="F72" s="178"/>
      <c r="G72" s="178"/>
      <c r="H72" s="178"/>
      <c r="I72" s="178"/>
      <c r="J72" s="339"/>
      <c r="K72" s="178"/>
      <c r="L72" s="178"/>
      <c r="M72" s="178"/>
      <c r="N72" s="178"/>
      <c r="O72" s="178"/>
      <c r="P72" s="339"/>
      <c r="Q72" s="339"/>
      <c r="R72" s="339"/>
      <c r="S72" s="339"/>
      <c r="T72" s="339"/>
      <c r="U72" s="339"/>
      <c r="V72" s="76"/>
    </row>
    <row r="73" spans="2:23" x14ac:dyDescent="0.25">
      <c r="V73" s="922" t="s">
        <v>3371</v>
      </c>
    </row>
  </sheetData>
  <sheetProtection algorithmName="SHA-512" hashValue="jRszlt8P+wvm4XFLb9XqmYA1gTGYJHmCQxS+eFcC1+SwmcsMDhGmKFKLqUT8aMGVz2dPbc385uh2rDyz6Zatow==" saltValue="gQb8WBJjzxe0xCnaLTqjQQ==" spinCount="100000" sheet="1" objects="1" scenarios="1" selectLockedCells="1"/>
  <mergeCells count="18">
    <mergeCell ref="S6:S7"/>
    <mergeCell ref="T6:T7"/>
    <mergeCell ref="D9:F9"/>
    <mergeCell ref="D10:F10"/>
    <mergeCell ref="P5:T5"/>
    <mergeCell ref="D5:D7"/>
    <mergeCell ref="E5:E7"/>
    <mergeCell ref="F5:F7"/>
    <mergeCell ref="G5:G7"/>
    <mergeCell ref="H5:H7"/>
    <mergeCell ref="Q6:Q7"/>
    <mergeCell ref="R6:R7"/>
    <mergeCell ref="I5:I7"/>
    <mergeCell ref="K6:K7"/>
    <mergeCell ref="L6:L7"/>
    <mergeCell ref="M6:M7"/>
    <mergeCell ref="N6:N7"/>
    <mergeCell ref="P6:P7"/>
  </mergeCells>
  <phoneticPr fontId="2"/>
  <conditionalFormatting sqref="K11:K70">
    <cfRule type="expression" dxfId="3" priority="3" stopIfTrue="1">
      <formula>AND($G11="",K11="○")</formula>
    </cfRule>
  </conditionalFormatting>
  <conditionalFormatting sqref="L11:L70">
    <cfRule type="expression" dxfId="2" priority="4" stopIfTrue="1">
      <formula>AND($I11="",L11="○")</formula>
    </cfRule>
  </conditionalFormatting>
  <conditionalFormatting sqref="M11:M70">
    <cfRule type="expression" dxfId="1" priority="1" stopIfTrue="1">
      <formula>AND($H11="",M11="○")</formula>
    </cfRule>
  </conditionalFormatting>
  <conditionalFormatting sqref="N11:N70">
    <cfRule type="expression" dxfId="0" priority="2" stopIfTrue="1">
      <formula>AND($G11="",N11="○")</formula>
    </cfRule>
  </conditionalFormatting>
  <dataValidations count="1">
    <dataValidation type="list" allowBlank="1" showInputMessage="1" showErrorMessage="1" sqref="I11:I71 K11:N71" xr:uid="{00000000-0002-0000-1700-000000000000}">
      <formula1>$Z$1:$Z$1</formula1>
    </dataValidation>
  </dataValidations>
  <printOptions horizontalCentered="1"/>
  <pageMargins left="0.59055118110236227" right="0.59055118110236227" top="0.59055118110236227" bottom="0.39370078740157483" header="0.39370078740157483" footer="0.19685039370078741"/>
  <pageSetup paperSize="9" scale="95" firstPageNumber="30" orientation="landscape" blackAndWhite="1" horizontalDpi="300" verticalDpi="300" r:id="rId1"/>
  <headerFooter alignWithMargins="0">
    <oddFooter>&amp;C&amp;P</oddFooter>
  </headerFooter>
  <ignoredErrors>
    <ignoredError sqref="M10" formula="1"/>
    <ignoredError sqref="T11 T13:T70" unlockedFormula="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1:AC823"/>
  <sheetViews>
    <sheetView showGridLines="0" zoomScaleNormal="100" zoomScaleSheetLayoutView="85" workbookViewId="0">
      <selection activeCell="E15" sqref="E15:F15"/>
    </sheetView>
  </sheetViews>
  <sheetFormatPr defaultColWidth="0" defaultRowHeight="14.25" zeroHeight="1" x14ac:dyDescent="0.25"/>
  <cols>
    <col min="1" max="1" width="2.1328125" style="29" customWidth="1"/>
    <col min="2" max="2" width="0.46484375" style="34" customWidth="1"/>
    <col min="3" max="3" width="1.59765625" style="34" customWidth="1"/>
    <col min="4" max="4" width="3.59765625" style="34" customWidth="1"/>
    <col min="5" max="5" width="6.59765625" style="29" customWidth="1"/>
    <col min="6" max="6" width="7.59765625" style="29" customWidth="1"/>
    <col min="7" max="14" width="7.1328125" style="29" customWidth="1"/>
    <col min="15" max="15" width="7.59765625" style="29" customWidth="1"/>
    <col min="16" max="16" width="10.59765625" style="29" customWidth="1"/>
    <col min="17" max="17" width="4.59765625" style="29" customWidth="1"/>
    <col min="18" max="18" width="1.59765625" style="29" customWidth="1"/>
    <col min="19" max="19" width="0.46484375" style="29" customWidth="1"/>
    <col min="20" max="20" width="1.59765625" style="29" customWidth="1"/>
    <col min="21" max="23" width="7.59765625" style="29" hidden="1" customWidth="1"/>
    <col min="24" max="16384" width="0" style="29" hidden="1"/>
  </cols>
  <sheetData>
    <row r="1" spans="2:21" x14ac:dyDescent="0.25"/>
    <row r="2" spans="2:21" x14ac:dyDescent="0.25">
      <c r="F2" s="36"/>
      <c r="G2" s="24" t="s">
        <v>905</v>
      </c>
      <c r="H2" s="24"/>
      <c r="U2" s="11">
        <f>メイン!$H$26</f>
        <v>0</v>
      </c>
    </row>
    <row r="3" spans="2:21" x14ac:dyDescent="0.25">
      <c r="F3" s="37"/>
      <c r="G3" s="24" t="s">
        <v>906</v>
      </c>
      <c r="H3" s="24"/>
    </row>
    <row r="4" spans="2:21" x14ac:dyDescent="0.25"/>
    <row r="5" spans="2:21" ht="15" customHeight="1" x14ac:dyDescent="0.25">
      <c r="B5" s="182"/>
      <c r="C5" s="184" t="s">
        <v>2201</v>
      </c>
      <c r="D5" s="182"/>
      <c r="S5" s="428"/>
    </row>
    <row r="6" spans="2:21" ht="3" customHeight="1" x14ac:dyDescent="0.25">
      <c r="B6" s="345"/>
      <c r="C6" s="520"/>
      <c r="D6" s="337"/>
      <c r="E6" s="372"/>
      <c r="F6" s="181"/>
      <c r="G6" s="181"/>
      <c r="H6" s="181"/>
      <c r="I6" s="181"/>
      <c r="J6" s="181"/>
      <c r="K6" s="181"/>
      <c r="L6" s="181"/>
      <c r="M6" s="181"/>
      <c r="N6" s="181"/>
      <c r="O6" s="181"/>
      <c r="P6" s="181"/>
      <c r="Q6" s="181"/>
      <c r="R6" s="181"/>
      <c r="S6" s="374"/>
    </row>
    <row r="7" spans="2:21" ht="15" customHeight="1" x14ac:dyDescent="0.25">
      <c r="B7" s="377"/>
      <c r="D7" s="19" t="s">
        <v>192</v>
      </c>
      <c r="F7" s="1"/>
      <c r="G7" s="1"/>
      <c r="H7" s="1"/>
      <c r="I7" s="1"/>
      <c r="J7" s="1"/>
      <c r="K7" s="1"/>
      <c r="L7" s="1"/>
      <c r="M7" s="1"/>
      <c r="N7" s="1"/>
      <c r="O7" s="1"/>
      <c r="P7" s="1"/>
      <c r="Q7" s="1"/>
      <c r="R7" s="1"/>
      <c r="S7" s="375"/>
    </row>
    <row r="8" spans="2:21" ht="4.5" customHeight="1" x14ac:dyDescent="0.25">
      <c r="B8" s="377"/>
      <c r="E8" s="1"/>
      <c r="F8" s="1"/>
      <c r="G8" s="1"/>
      <c r="H8" s="1"/>
      <c r="I8" s="1"/>
      <c r="J8" s="1"/>
      <c r="K8" s="1"/>
      <c r="L8" s="1"/>
      <c r="M8" s="1"/>
      <c r="N8" s="1"/>
      <c r="O8" s="1"/>
      <c r="P8" s="1"/>
      <c r="Q8" s="1"/>
      <c r="R8" s="1"/>
      <c r="S8" s="375"/>
    </row>
    <row r="9" spans="2:21" ht="15" customHeight="1" x14ac:dyDescent="0.25">
      <c r="B9" s="377"/>
      <c r="D9" s="986" t="s">
        <v>1879</v>
      </c>
      <c r="E9" s="986" t="s">
        <v>193</v>
      </c>
      <c r="F9" s="986"/>
      <c r="G9" s="992" t="s">
        <v>1877</v>
      </c>
      <c r="H9" s="992"/>
      <c r="I9" s="992"/>
      <c r="J9" s="992"/>
      <c r="K9" s="113" t="s">
        <v>194</v>
      </c>
      <c r="L9" s="114"/>
      <c r="M9" s="114"/>
      <c r="N9" s="271"/>
      <c r="O9" s="992" t="s">
        <v>195</v>
      </c>
      <c r="P9" s="992" t="s">
        <v>2420</v>
      </c>
      <c r="Q9" s="992" t="s">
        <v>2134</v>
      </c>
      <c r="R9" s="167"/>
      <c r="S9" s="375"/>
    </row>
    <row r="10" spans="2:21" ht="15" customHeight="1" x14ac:dyDescent="0.25">
      <c r="B10" s="377"/>
      <c r="D10" s="999"/>
      <c r="E10" s="999"/>
      <c r="F10" s="999"/>
      <c r="G10" s="993"/>
      <c r="H10" s="993"/>
      <c r="I10" s="993"/>
      <c r="J10" s="993"/>
      <c r="K10" s="30" t="s">
        <v>442</v>
      </c>
      <c r="L10" s="25" t="s">
        <v>196</v>
      </c>
      <c r="M10" s="417" t="s">
        <v>1360</v>
      </c>
      <c r="N10" s="25" t="s">
        <v>2460</v>
      </c>
      <c r="O10" s="993"/>
      <c r="P10" s="993"/>
      <c r="Q10" s="993"/>
      <c r="R10" s="167"/>
      <c r="S10" s="375"/>
    </row>
    <row r="11" spans="2:21" ht="15" customHeight="1" x14ac:dyDescent="0.25">
      <c r="B11" s="377"/>
      <c r="D11" s="999"/>
      <c r="E11" s="999"/>
      <c r="F11" s="999"/>
      <c r="G11" s="993"/>
      <c r="H11" s="993"/>
      <c r="I11" s="993"/>
      <c r="J11" s="993"/>
      <c r="K11" s="451" t="s">
        <v>1677</v>
      </c>
      <c r="L11" s="31" t="s">
        <v>1772</v>
      </c>
      <c r="M11" s="451" t="s">
        <v>1677</v>
      </c>
      <c r="N11" s="451" t="s">
        <v>1876</v>
      </c>
      <c r="O11" s="993"/>
      <c r="P11" s="993"/>
      <c r="Q11" s="993"/>
      <c r="R11" s="167"/>
      <c r="S11" s="375"/>
    </row>
    <row r="12" spans="2:21" ht="2.1" customHeight="1" x14ac:dyDescent="0.25">
      <c r="B12" s="377"/>
      <c r="D12" s="175"/>
      <c r="E12" s="450"/>
      <c r="F12" s="450"/>
      <c r="G12" s="448"/>
      <c r="H12" s="448"/>
      <c r="I12" s="448"/>
      <c r="J12" s="449"/>
      <c r="K12" s="25"/>
      <c r="L12" s="30"/>
      <c r="M12" s="25"/>
      <c r="N12" s="25"/>
      <c r="O12" s="133"/>
      <c r="P12" s="133"/>
      <c r="Q12" s="133"/>
      <c r="R12" s="167"/>
      <c r="S12" s="375"/>
    </row>
    <row r="13" spans="2:21" ht="15" customHeight="1" x14ac:dyDescent="0.25">
      <c r="B13" s="377"/>
      <c r="D13" s="960" t="s">
        <v>2135</v>
      </c>
      <c r="E13" s="961"/>
      <c r="F13" s="961"/>
      <c r="G13" s="961"/>
      <c r="H13" s="961"/>
      <c r="I13" s="961"/>
      <c r="J13" s="962"/>
      <c r="K13" s="471"/>
      <c r="L13" s="471"/>
      <c r="M13" s="464" t="s">
        <v>1573</v>
      </c>
      <c r="N13" s="465" t="s">
        <v>1574</v>
      </c>
      <c r="O13" s="466" t="s">
        <v>1573</v>
      </c>
      <c r="P13" s="462"/>
      <c r="Q13" s="470"/>
      <c r="R13" s="3"/>
      <c r="S13" s="375"/>
    </row>
    <row r="14" spans="2:21" ht="15" customHeight="1" thickBot="1" x14ac:dyDescent="0.3">
      <c r="B14" s="377"/>
      <c r="D14" s="1000" t="s">
        <v>1874</v>
      </c>
      <c r="E14" s="1001"/>
      <c r="F14" s="1001"/>
      <c r="G14" s="1001"/>
      <c r="H14" s="1001"/>
      <c r="I14" s="1001"/>
      <c r="J14" s="1002"/>
      <c r="K14" s="477">
        <f>SUM(K$15:K$514)</f>
        <v>0</v>
      </c>
      <c r="L14" s="477">
        <f>SUM(L$15:L$514)</f>
        <v>0</v>
      </c>
      <c r="M14" s="477">
        <f>SUM(M$15:M$514)</f>
        <v>0</v>
      </c>
      <c r="N14" s="478">
        <f>SUM(N$15:N$514)</f>
        <v>0</v>
      </c>
      <c r="O14" s="829">
        <f>SUM(O15:O514)</f>
        <v>0</v>
      </c>
      <c r="P14" s="463"/>
      <c r="Q14" s="469"/>
      <c r="R14" s="3"/>
      <c r="S14" s="375"/>
    </row>
    <row r="15" spans="2:21" ht="15" customHeight="1" thickTop="1" x14ac:dyDescent="0.25">
      <c r="B15" s="377"/>
      <c r="D15" s="459">
        <v>1</v>
      </c>
      <c r="E15" s="997"/>
      <c r="F15" s="998"/>
      <c r="G15" s="997"/>
      <c r="H15" s="998"/>
      <c r="I15" s="998"/>
      <c r="J15" s="1003"/>
      <c r="K15" s="471"/>
      <c r="L15" s="471"/>
      <c r="M15" s="471"/>
      <c r="N15" s="472">
        <f>K15+M15+ROUND(L15*9.76,0)</f>
        <v>0</v>
      </c>
      <c r="O15" s="473" t="str">
        <f t="shared" ref="O15:O46" si="0">IF(N15=0,"",N15/$N$14)</f>
        <v/>
      </c>
      <c r="P15" s="460"/>
      <c r="Q15" s="461"/>
      <c r="R15" s="26"/>
      <c r="S15" s="375"/>
    </row>
    <row r="16" spans="2:21" ht="15" customHeight="1" x14ac:dyDescent="0.25">
      <c r="B16" s="377"/>
      <c r="D16" s="416">
        <f>D15+1</f>
        <v>2</v>
      </c>
      <c r="E16" s="997"/>
      <c r="F16" s="998"/>
      <c r="G16" s="994"/>
      <c r="H16" s="995"/>
      <c r="I16" s="995"/>
      <c r="J16" s="996"/>
      <c r="K16" s="474"/>
      <c r="L16" s="474"/>
      <c r="M16" s="474"/>
      <c r="N16" s="475">
        <f t="shared" ref="N16:N46" si="1">K16+M16+ROUND(L16*9.76,0)</f>
        <v>0</v>
      </c>
      <c r="O16" s="476" t="str">
        <f t="shared" si="0"/>
        <v/>
      </c>
      <c r="P16" s="272"/>
      <c r="Q16" s="458"/>
      <c r="R16" s="26"/>
      <c r="S16" s="375"/>
    </row>
    <row r="17" spans="2:19" ht="15" customHeight="1" x14ac:dyDescent="0.25">
      <c r="B17" s="377"/>
      <c r="D17" s="416">
        <f t="shared" ref="D17:D47" si="2">D16+1</f>
        <v>3</v>
      </c>
      <c r="E17" s="997"/>
      <c r="F17" s="998"/>
      <c r="G17" s="994"/>
      <c r="H17" s="995"/>
      <c r="I17" s="995"/>
      <c r="J17" s="996"/>
      <c r="K17" s="474"/>
      <c r="L17" s="474"/>
      <c r="M17" s="474"/>
      <c r="N17" s="475">
        <f t="shared" si="1"/>
        <v>0</v>
      </c>
      <c r="O17" s="476" t="str">
        <f t="shared" si="0"/>
        <v/>
      </c>
      <c r="P17" s="272"/>
      <c r="Q17" s="458"/>
      <c r="R17" s="26"/>
      <c r="S17" s="375"/>
    </row>
    <row r="18" spans="2:19" ht="15" customHeight="1" x14ac:dyDescent="0.25">
      <c r="B18" s="377"/>
      <c r="D18" s="416">
        <f t="shared" si="2"/>
        <v>4</v>
      </c>
      <c r="E18" s="997"/>
      <c r="F18" s="998"/>
      <c r="G18" s="994"/>
      <c r="H18" s="995"/>
      <c r="I18" s="995"/>
      <c r="J18" s="996"/>
      <c r="K18" s="474"/>
      <c r="L18" s="474"/>
      <c r="M18" s="474"/>
      <c r="N18" s="475">
        <f t="shared" si="1"/>
        <v>0</v>
      </c>
      <c r="O18" s="476" t="str">
        <f t="shared" si="0"/>
        <v/>
      </c>
      <c r="P18" s="272"/>
      <c r="Q18" s="458"/>
      <c r="R18" s="26"/>
      <c r="S18" s="375"/>
    </row>
    <row r="19" spans="2:19" ht="15" customHeight="1" x14ac:dyDescent="0.25">
      <c r="B19" s="377"/>
      <c r="D19" s="416">
        <f t="shared" si="2"/>
        <v>5</v>
      </c>
      <c r="E19" s="997"/>
      <c r="F19" s="998"/>
      <c r="G19" s="994"/>
      <c r="H19" s="995"/>
      <c r="I19" s="995"/>
      <c r="J19" s="996"/>
      <c r="K19" s="474"/>
      <c r="L19" s="474"/>
      <c r="M19" s="474"/>
      <c r="N19" s="475">
        <f t="shared" si="1"/>
        <v>0</v>
      </c>
      <c r="O19" s="476" t="str">
        <f t="shared" si="0"/>
        <v/>
      </c>
      <c r="P19" s="272"/>
      <c r="Q19" s="458"/>
      <c r="R19" s="26"/>
      <c r="S19" s="375"/>
    </row>
    <row r="20" spans="2:19" ht="15" customHeight="1" x14ac:dyDescent="0.25">
      <c r="B20" s="377"/>
      <c r="D20" s="416">
        <f t="shared" si="2"/>
        <v>6</v>
      </c>
      <c r="E20" s="997"/>
      <c r="F20" s="998"/>
      <c r="G20" s="994"/>
      <c r="H20" s="995"/>
      <c r="I20" s="995"/>
      <c r="J20" s="996"/>
      <c r="K20" s="474"/>
      <c r="L20" s="474"/>
      <c r="M20" s="474"/>
      <c r="N20" s="475">
        <f t="shared" si="1"/>
        <v>0</v>
      </c>
      <c r="O20" s="476" t="str">
        <f t="shared" si="0"/>
        <v/>
      </c>
      <c r="P20" s="272"/>
      <c r="Q20" s="458"/>
      <c r="R20" s="26"/>
      <c r="S20" s="375"/>
    </row>
    <row r="21" spans="2:19" ht="15" customHeight="1" x14ac:dyDescent="0.25">
      <c r="B21" s="377"/>
      <c r="D21" s="416">
        <f t="shared" si="2"/>
        <v>7</v>
      </c>
      <c r="E21" s="997"/>
      <c r="F21" s="998"/>
      <c r="G21" s="994"/>
      <c r="H21" s="995"/>
      <c r="I21" s="995"/>
      <c r="J21" s="996"/>
      <c r="K21" s="474"/>
      <c r="L21" s="474"/>
      <c r="M21" s="474"/>
      <c r="N21" s="475">
        <f t="shared" si="1"/>
        <v>0</v>
      </c>
      <c r="O21" s="476" t="str">
        <f t="shared" si="0"/>
        <v/>
      </c>
      <c r="P21" s="272"/>
      <c r="Q21" s="458"/>
      <c r="R21" s="26"/>
      <c r="S21" s="375"/>
    </row>
    <row r="22" spans="2:19" ht="15" customHeight="1" x14ac:dyDescent="0.25">
      <c r="B22" s="377"/>
      <c r="D22" s="416">
        <f t="shared" si="2"/>
        <v>8</v>
      </c>
      <c r="E22" s="994"/>
      <c r="F22" s="995"/>
      <c r="G22" s="994"/>
      <c r="H22" s="995"/>
      <c r="I22" s="995"/>
      <c r="J22" s="996"/>
      <c r="K22" s="474"/>
      <c r="L22" s="474"/>
      <c r="M22" s="474"/>
      <c r="N22" s="475">
        <f t="shared" si="1"/>
        <v>0</v>
      </c>
      <c r="O22" s="476" t="str">
        <f t="shared" si="0"/>
        <v/>
      </c>
      <c r="P22" s="272"/>
      <c r="Q22" s="458"/>
      <c r="R22" s="26"/>
      <c r="S22" s="375"/>
    </row>
    <row r="23" spans="2:19" ht="15" customHeight="1" x14ac:dyDescent="0.25">
      <c r="B23" s="377"/>
      <c r="D23" s="416">
        <f t="shared" si="2"/>
        <v>9</v>
      </c>
      <c r="E23" s="994"/>
      <c r="F23" s="995"/>
      <c r="G23" s="994"/>
      <c r="H23" s="995"/>
      <c r="I23" s="995"/>
      <c r="J23" s="996"/>
      <c r="K23" s="474"/>
      <c r="L23" s="474"/>
      <c r="M23" s="474"/>
      <c r="N23" s="475">
        <f t="shared" si="1"/>
        <v>0</v>
      </c>
      <c r="O23" s="476" t="str">
        <f t="shared" si="0"/>
        <v/>
      </c>
      <c r="P23" s="272"/>
      <c r="Q23" s="458"/>
      <c r="R23" s="26"/>
      <c r="S23" s="375"/>
    </row>
    <row r="24" spans="2:19" ht="15" customHeight="1" x14ac:dyDescent="0.25">
      <c r="B24" s="377"/>
      <c r="D24" s="416">
        <f t="shared" si="2"/>
        <v>10</v>
      </c>
      <c r="E24" s="994"/>
      <c r="F24" s="995"/>
      <c r="G24" s="994"/>
      <c r="H24" s="995"/>
      <c r="I24" s="995"/>
      <c r="J24" s="996"/>
      <c r="K24" s="474"/>
      <c r="L24" s="474"/>
      <c r="M24" s="474"/>
      <c r="N24" s="475">
        <f t="shared" si="1"/>
        <v>0</v>
      </c>
      <c r="O24" s="476" t="str">
        <f t="shared" si="0"/>
        <v/>
      </c>
      <c r="P24" s="272"/>
      <c r="Q24" s="458"/>
      <c r="R24" s="26"/>
      <c r="S24" s="375"/>
    </row>
    <row r="25" spans="2:19" ht="15" customHeight="1" x14ac:dyDescent="0.25">
      <c r="B25" s="377"/>
      <c r="D25" s="416">
        <f t="shared" si="2"/>
        <v>11</v>
      </c>
      <c r="E25" s="994"/>
      <c r="F25" s="995"/>
      <c r="G25" s="994"/>
      <c r="H25" s="995"/>
      <c r="I25" s="995"/>
      <c r="J25" s="996"/>
      <c r="K25" s="474"/>
      <c r="L25" s="474"/>
      <c r="M25" s="474"/>
      <c r="N25" s="475">
        <f t="shared" si="1"/>
        <v>0</v>
      </c>
      <c r="O25" s="476" t="str">
        <f t="shared" si="0"/>
        <v/>
      </c>
      <c r="P25" s="272"/>
      <c r="Q25" s="458"/>
      <c r="R25" s="26"/>
      <c r="S25" s="375"/>
    </row>
    <row r="26" spans="2:19" ht="15" customHeight="1" x14ac:dyDescent="0.25">
      <c r="B26" s="377"/>
      <c r="D26" s="416">
        <f t="shared" si="2"/>
        <v>12</v>
      </c>
      <c r="E26" s="994"/>
      <c r="F26" s="995"/>
      <c r="G26" s="994"/>
      <c r="H26" s="995"/>
      <c r="I26" s="995"/>
      <c r="J26" s="996"/>
      <c r="K26" s="474"/>
      <c r="L26" s="474"/>
      <c r="M26" s="474"/>
      <c r="N26" s="475">
        <f t="shared" si="1"/>
        <v>0</v>
      </c>
      <c r="O26" s="476" t="str">
        <f t="shared" si="0"/>
        <v/>
      </c>
      <c r="P26" s="272"/>
      <c r="Q26" s="458"/>
      <c r="R26" s="26"/>
      <c r="S26" s="375"/>
    </row>
    <row r="27" spans="2:19" ht="15" customHeight="1" x14ac:dyDescent="0.25">
      <c r="B27" s="377"/>
      <c r="D27" s="416">
        <f t="shared" si="2"/>
        <v>13</v>
      </c>
      <c r="E27" s="994"/>
      <c r="F27" s="995"/>
      <c r="G27" s="994"/>
      <c r="H27" s="995"/>
      <c r="I27" s="995"/>
      <c r="J27" s="996"/>
      <c r="K27" s="474"/>
      <c r="L27" s="474"/>
      <c r="M27" s="474"/>
      <c r="N27" s="475">
        <f t="shared" si="1"/>
        <v>0</v>
      </c>
      <c r="O27" s="476" t="str">
        <f t="shared" si="0"/>
        <v/>
      </c>
      <c r="P27" s="272"/>
      <c r="Q27" s="458"/>
      <c r="R27" s="26"/>
      <c r="S27" s="375"/>
    </row>
    <row r="28" spans="2:19" ht="15" customHeight="1" x14ac:dyDescent="0.25">
      <c r="B28" s="377"/>
      <c r="D28" s="416">
        <f t="shared" si="2"/>
        <v>14</v>
      </c>
      <c r="E28" s="994"/>
      <c r="F28" s="995"/>
      <c r="G28" s="994"/>
      <c r="H28" s="995"/>
      <c r="I28" s="995"/>
      <c r="J28" s="996"/>
      <c r="K28" s="474"/>
      <c r="L28" s="474"/>
      <c r="M28" s="474"/>
      <c r="N28" s="475">
        <f t="shared" si="1"/>
        <v>0</v>
      </c>
      <c r="O28" s="476" t="str">
        <f t="shared" si="0"/>
        <v/>
      </c>
      <c r="P28" s="272"/>
      <c r="Q28" s="458"/>
      <c r="R28" s="26"/>
      <c r="S28" s="375"/>
    </row>
    <row r="29" spans="2:19" ht="15" customHeight="1" x14ac:dyDescent="0.25">
      <c r="B29" s="377"/>
      <c r="D29" s="416">
        <f t="shared" si="2"/>
        <v>15</v>
      </c>
      <c r="E29" s="994"/>
      <c r="F29" s="995"/>
      <c r="G29" s="994"/>
      <c r="H29" s="995"/>
      <c r="I29" s="995"/>
      <c r="J29" s="996"/>
      <c r="K29" s="474"/>
      <c r="L29" s="474"/>
      <c r="M29" s="474"/>
      <c r="N29" s="475">
        <f t="shared" si="1"/>
        <v>0</v>
      </c>
      <c r="O29" s="476" t="str">
        <f t="shared" si="0"/>
        <v/>
      </c>
      <c r="P29" s="272"/>
      <c r="Q29" s="458"/>
      <c r="R29" s="26"/>
      <c r="S29" s="375"/>
    </row>
    <row r="30" spans="2:19" ht="15" customHeight="1" x14ac:dyDescent="0.25">
      <c r="B30" s="377"/>
      <c r="D30" s="416">
        <f t="shared" si="2"/>
        <v>16</v>
      </c>
      <c r="E30" s="994"/>
      <c r="F30" s="995"/>
      <c r="G30" s="994"/>
      <c r="H30" s="995"/>
      <c r="I30" s="995"/>
      <c r="J30" s="996"/>
      <c r="K30" s="474"/>
      <c r="L30" s="474"/>
      <c r="M30" s="474"/>
      <c r="N30" s="475">
        <f t="shared" si="1"/>
        <v>0</v>
      </c>
      <c r="O30" s="476" t="str">
        <f t="shared" si="0"/>
        <v/>
      </c>
      <c r="P30" s="272"/>
      <c r="Q30" s="458"/>
      <c r="R30" s="26"/>
      <c r="S30" s="375"/>
    </row>
    <row r="31" spans="2:19" ht="15" customHeight="1" x14ac:dyDescent="0.25">
      <c r="B31" s="377"/>
      <c r="D31" s="416">
        <f t="shared" si="2"/>
        <v>17</v>
      </c>
      <c r="E31" s="994"/>
      <c r="F31" s="995"/>
      <c r="G31" s="994"/>
      <c r="H31" s="995"/>
      <c r="I31" s="995"/>
      <c r="J31" s="996"/>
      <c r="K31" s="474"/>
      <c r="L31" s="474"/>
      <c r="M31" s="474"/>
      <c r="N31" s="475">
        <f t="shared" si="1"/>
        <v>0</v>
      </c>
      <c r="O31" s="476" t="str">
        <f t="shared" si="0"/>
        <v/>
      </c>
      <c r="P31" s="272"/>
      <c r="Q31" s="458"/>
      <c r="R31" s="26"/>
      <c r="S31" s="375"/>
    </row>
    <row r="32" spans="2:19" ht="15" customHeight="1" x14ac:dyDescent="0.25">
      <c r="B32" s="377"/>
      <c r="D32" s="416">
        <f t="shared" si="2"/>
        <v>18</v>
      </c>
      <c r="E32" s="994"/>
      <c r="F32" s="995"/>
      <c r="G32" s="994"/>
      <c r="H32" s="995"/>
      <c r="I32" s="995"/>
      <c r="J32" s="996"/>
      <c r="K32" s="474"/>
      <c r="L32" s="474"/>
      <c r="M32" s="474"/>
      <c r="N32" s="475">
        <f t="shared" si="1"/>
        <v>0</v>
      </c>
      <c r="O32" s="476" t="str">
        <f t="shared" si="0"/>
        <v/>
      </c>
      <c r="P32" s="272"/>
      <c r="Q32" s="458"/>
      <c r="R32" s="26"/>
      <c r="S32" s="375"/>
    </row>
    <row r="33" spans="2:19" ht="15" customHeight="1" x14ac:dyDescent="0.25">
      <c r="B33" s="377"/>
      <c r="D33" s="416">
        <f t="shared" si="2"/>
        <v>19</v>
      </c>
      <c r="E33" s="994"/>
      <c r="F33" s="995"/>
      <c r="G33" s="994"/>
      <c r="H33" s="995"/>
      <c r="I33" s="995"/>
      <c r="J33" s="996"/>
      <c r="K33" s="474"/>
      <c r="L33" s="474"/>
      <c r="M33" s="474"/>
      <c r="N33" s="475">
        <f t="shared" si="1"/>
        <v>0</v>
      </c>
      <c r="O33" s="476" t="str">
        <f t="shared" si="0"/>
        <v/>
      </c>
      <c r="P33" s="272"/>
      <c r="Q33" s="458"/>
      <c r="R33" s="26"/>
      <c r="S33" s="375"/>
    </row>
    <row r="34" spans="2:19" ht="15" customHeight="1" x14ac:dyDescent="0.25">
      <c r="B34" s="377"/>
      <c r="D34" s="416">
        <f t="shared" si="2"/>
        <v>20</v>
      </c>
      <c r="E34" s="994"/>
      <c r="F34" s="995"/>
      <c r="G34" s="994"/>
      <c r="H34" s="995"/>
      <c r="I34" s="995"/>
      <c r="J34" s="996"/>
      <c r="K34" s="474"/>
      <c r="L34" s="474"/>
      <c r="M34" s="474"/>
      <c r="N34" s="475">
        <f t="shared" si="1"/>
        <v>0</v>
      </c>
      <c r="O34" s="476" t="str">
        <f t="shared" si="0"/>
        <v/>
      </c>
      <c r="P34" s="272"/>
      <c r="Q34" s="458"/>
      <c r="R34" s="26"/>
      <c r="S34" s="375"/>
    </row>
    <row r="35" spans="2:19" ht="15" customHeight="1" x14ac:dyDescent="0.25">
      <c r="B35" s="377"/>
      <c r="D35" s="416">
        <f t="shared" si="2"/>
        <v>21</v>
      </c>
      <c r="E35" s="994"/>
      <c r="F35" s="995"/>
      <c r="G35" s="994"/>
      <c r="H35" s="995"/>
      <c r="I35" s="995"/>
      <c r="J35" s="996"/>
      <c r="K35" s="474"/>
      <c r="L35" s="474"/>
      <c r="M35" s="474"/>
      <c r="N35" s="475">
        <f t="shared" si="1"/>
        <v>0</v>
      </c>
      <c r="O35" s="476" t="str">
        <f t="shared" si="0"/>
        <v/>
      </c>
      <c r="P35" s="272"/>
      <c r="Q35" s="458"/>
      <c r="R35" s="26"/>
      <c r="S35" s="375"/>
    </row>
    <row r="36" spans="2:19" ht="15" customHeight="1" x14ac:dyDescent="0.25">
      <c r="B36" s="377"/>
      <c r="D36" s="416">
        <f t="shared" si="2"/>
        <v>22</v>
      </c>
      <c r="E36" s="994"/>
      <c r="F36" s="995"/>
      <c r="G36" s="994"/>
      <c r="H36" s="995"/>
      <c r="I36" s="995"/>
      <c r="J36" s="996"/>
      <c r="K36" s="474"/>
      <c r="L36" s="474"/>
      <c r="M36" s="474"/>
      <c r="N36" s="475">
        <f t="shared" si="1"/>
        <v>0</v>
      </c>
      <c r="O36" s="476" t="str">
        <f t="shared" si="0"/>
        <v/>
      </c>
      <c r="P36" s="272"/>
      <c r="Q36" s="458"/>
      <c r="R36" s="26"/>
      <c r="S36" s="375"/>
    </row>
    <row r="37" spans="2:19" ht="15" customHeight="1" x14ac:dyDescent="0.25">
      <c r="B37" s="377"/>
      <c r="D37" s="416">
        <f t="shared" si="2"/>
        <v>23</v>
      </c>
      <c r="E37" s="994"/>
      <c r="F37" s="995"/>
      <c r="G37" s="994"/>
      <c r="H37" s="995"/>
      <c r="I37" s="995"/>
      <c r="J37" s="996"/>
      <c r="K37" s="474"/>
      <c r="L37" s="474"/>
      <c r="M37" s="474"/>
      <c r="N37" s="475">
        <f t="shared" si="1"/>
        <v>0</v>
      </c>
      <c r="O37" s="476" t="str">
        <f t="shared" si="0"/>
        <v/>
      </c>
      <c r="P37" s="272"/>
      <c r="Q37" s="458"/>
      <c r="R37" s="26"/>
      <c r="S37" s="375"/>
    </row>
    <row r="38" spans="2:19" ht="15" customHeight="1" x14ac:dyDescent="0.25">
      <c r="B38" s="377"/>
      <c r="D38" s="416">
        <f t="shared" si="2"/>
        <v>24</v>
      </c>
      <c r="E38" s="994"/>
      <c r="F38" s="995"/>
      <c r="G38" s="994"/>
      <c r="H38" s="995"/>
      <c r="I38" s="995"/>
      <c r="J38" s="996"/>
      <c r="K38" s="474"/>
      <c r="L38" s="474"/>
      <c r="M38" s="474"/>
      <c r="N38" s="475">
        <f t="shared" si="1"/>
        <v>0</v>
      </c>
      <c r="O38" s="476" t="str">
        <f t="shared" si="0"/>
        <v/>
      </c>
      <c r="P38" s="272"/>
      <c r="Q38" s="458"/>
      <c r="R38" s="26"/>
      <c r="S38" s="375"/>
    </row>
    <row r="39" spans="2:19" ht="15" customHeight="1" x14ac:dyDescent="0.25">
      <c r="B39" s="377"/>
      <c r="D39" s="416">
        <f t="shared" si="2"/>
        <v>25</v>
      </c>
      <c r="E39" s="994"/>
      <c r="F39" s="995"/>
      <c r="G39" s="994"/>
      <c r="H39" s="995"/>
      <c r="I39" s="995"/>
      <c r="J39" s="996"/>
      <c r="K39" s="474"/>
      <c r="L39" s="474"/>
      <c r="M39" s="474"/>
      <c r="N39" s="475">
        <f t="shared" si="1"/>
        <v>0</v>
      </c>
      <c r="O39" s="476" t="str">
        <f t="shared" si="0"/>
        <v/>
      </c>
      <c r="P39" s="272"/>
      <c r="Q39" s="458"/>
      <c r="R39" s="26"/>
      <c r="S39" s="375"/>
    </row>
    <row r="40" spans="2:19" ht="15" customHeight="1" x14ac:dyDescent="0.25">
      <c r="B40" s="377"/>
      <c r="D40" s="416">
        <f t="shared" si="2"/>
        <v>26</v>
      </c>
      <c r="E40" s="994"/>
      <c r="F40" s="995"/>
      <c r="G40" s="994"/>
      <c r="H40" s="995"/>
      <c r="I40" s="995"/>
      <c r="J40" s="996"/>
      <c r="K40" s="474"/>
      <c r="L40" s="474"/>
      <c r="M40" s="474"/>
      <c r="N40" s="475">
        <f t="shared" si="1"/>
        <v>0</v>
      </c>
      <c r="O40" s="476" t="str">
        <f t="shared" si="0"/>
        <v/>
      </c>
      <c r="P40" s="272"/>
      <c r="Q40" s="458"/>
      <c r="R40" s="26"/>
      <c r="S40" s="375"/>
    </row>
    <row r="41" spans="2:19" ht="15" customHeight="1" x14ac:dyDescent="0.25">
      <c r="B41" s="377"/>
      <c r="D41" s="416">
        <f t="shared" si="2"/>
        <v>27</v>
      </c>
      <c r="E41" s="994"/>
      <c r="F41" s="995"/>
      <c r="G41" s="994"/>
      <c r="H41" s="995"/>
      <c r="I41" s="995"/>
      <c r="J41" s="996"/>
      <c r="K41" s="474"/>
      <c r="L41" s="474"/>
      <c r="M41" s="474"/>
      <c r="N41" s="475">
        <f t="shared" si="1"/>
        <v>0</v>
      </c>
      <c r="O41" s="476" t="str">
        <f t="shared" si="0"/>
        <v/>
      </c>
      <c r="P41" s="272"/>
      <c r="Q41" s="458"/>
      <c r="R41" s="26"/>
      <c r="S41" s="375"/>
    </row>
    <row r="42" spans="2:19" ht="15" customHeight="1" x14ac:dyDescent="0.25">
      <c r="B42" s="377"/>
      <c r="D42" s="416">
        <f t="shared" si="2"/>
        <v>28</v>
      </c>
      <c r="E42" s="994"/>
      <c r="F42" s="995"/>
      <c r="G42" s="994"/>
      <c r="H42" s="995"/>
      <c r="I42" s="995"/>
      <c r="J42" s="996"/>
      <c r="K42" s="474"/>
      <c r="L42" s="474"/>
      <c r="M42" s="474"/>
      <c r="N42" s="475">
        <f t="shared" si="1"/>
        <v>0</v>
      </c>
      <c r="O42" s="476" t="str">
        <f t="shared" si="0"/>
        <v/>
      </c>
      <c r="P42" s="272"/>
      <c r="Q42" s="458"/>
      <c r="R42" s="26"/>
      <c r="S42" s="375"/>
    </row>
    <row r="43" spans="2:19" ht="15" customHeight="1" x14ac:dyDescent="0.25">
      <c r="B43" s="377"/>
      <c r="D43" s="416">
        <f t="shared" si="2"/>
        <v>29</v>
      </c>
      <c r="E43" s="994"/>
      <c r="F43" s="995"/>
      <c r="G43" s="994"/>
      <c r="H43" s="995"/>
      <c r="I43" s="995"/>
      <c r="J43" s="996"/>
      <c r="K43" s="474"/>
      <c r="L43" s="474"/>
      <c r="M43" s="474"/>
      <c r="N43" s="475">
        <f t="shared" si="1"/>
        <v>0</v>
      </c>
      <c r="O43" s="476" t="str">
        <f t="shared" si="0"/>
        <v/>
      </c>
      <c r="P43" s="272"/>
      <c r="Q43" s="458"/>
      <c r="R43" s="26"/>
      <c r="S43" s="375"/>
    </row>
    <row r="44" spans="2:19" ht="15" customHeight="1" x14ac:dyDescent="0.25">
      <c r="B44" s="377"/>
      <c r="D44" s="416">
        <f t="shared" si="2"/>
        <v>30</v>
      </c>
      <c r="E44" s="994"/>
      <c r="F44" s="995"/>
      <c r="G44" s="994"/>
      <c r="H44" s="995"/>
      <c r="I44" s="995"/>
      <c r="J44" s="996"/>
      <c r="K44" s="474"/>
      <c r="L44" s="474"/>
      <c r="M44" s="474"/>
      <c r="N44" s="475">
        <f t="shared" si="1"/>
        <v>0</v>
      </c>
      <c r="O44" s="476" t="str">
        <f t="shared" si="0"/>
        <v/>
      </c>
      <c r="P44" s="272"/>
      <c r="Q44" s="458"/>
      <c r="R44" s="26"/>
      <c r="S44" s="375"/>
    </row>
    <row r="45" spans="2:19" ht="15" customHeight="1" x14ac:dyDescent="0.25">
      <c r="B45" s="377"/>
      <c r="D45" s="416">
        <f t="shared" si="2"/>
        <v>31</v>
      </c>
      <c r="E45" s="994"/>
      <c r="F45" s="995"/>
      <c r="G45" s="994"/>
      <c r="H45" s="995"/>
      <c r="I45" s="995"/>
      <c r="J45" s="996"/>
      <c r="K45" s="474"/>
      <c r="L45" s="474"/>
      <c r="M45" s="474"/>
      <c r="N45" s="475">
        <f t="shared" si="1"/>
        <v>0</v>
      </c>
      <c r="O45" s="476" t="str">
        <f t="shared" si="0"/>
        <v/>
      </c>
      <c r="P45" s="272"/>
      <c r="Q45" s="458"/>
      <c r="R45" s="26"/>
      <c r="S45" s="375"/>
    </row>
    <row r="46" spans="2:19" ht="15" customHeight="1" x14ac:dyDescent="0.25">
      <c r="B46" s="377"/>
      <c r="D46" s="416">
        <f t="shared" si="2"/>
        <v>32</v>
      </c>
      <c r="E46" s="994"/>
      <c r="F46" s="995"/>
      <c r="G46" s="994"/>
      <c r="H46" s="995"/>
      <c r="I46" s="995"/>
      <c r="J46" s="996"/>
      <c r="K46" s="474"/>
      <c r="L46" s="474"/>
      <c r="M46" s="474"/>
      <c r="N46" s="475">
        <f t="shared" si="1"/>
        <v>0</v>
      </c>
      <c r="O46" s="476" t="str">
        <f t="shared" si="0"/>
        <v/>
      </c>
      <c r="P46" s="272"/>
      <c r="Q46" s="458"/>
      <c r="R46" s="26"/>
      <c r="S46" s="375"/>
    </row>
    <row r="47" spans="2:19" ht="15" customHeight="1" x14ac:dyDescent="0.25">
      <c r="B47" s="377"/>
      <c r="D47" s="416">
        <f t="shared" si="2"/>
        <v>33</v>
      </c>
      <c r="E47" s="994"/>
      <c r="F47" s="995"/>
      <c r="G47" s="994"/>
      <c r="H47" s="995"/>
      <c r="I47" s="995"/>
      <c r="J47" s="996"/>
      <c r="K47" s="474"/>
      <c r="L47" s="474"/>
      <c r="M47" s="474"/>
      <c r="N47" s="475">
        <f t="shared" ref="N47:N64" si="3">K47+M47+ROUND(L47*9.76,0)</f>
        <v>0</v>
      </c>
      <c r="O47" s="476" t="str">
        <f t="shared" ref="O47:O64" si="4">IF(N47=0,"",N47/$N$14)</f>
        <v/>
      </c>
      <c r="P47" s="272"/>
      <c r="Q47" s="458"/>
      <c r="R47" s="26"/>
      <c r="S47" s="375"/>
    </row>
    <row r="48" spans="2:19" ht="15" customHeight="1" x14ac:dyDescent="0.25">
      <c r="B48" s="377"/>
      <c r="D48" s="416">
        <f t="shared" ref="D48:D64" si="5">D47+1</f>
        <v>34</v>
      </c>
      <c r="E48" s="994"/>
      <c r="F48" s="995"/>
      <c r="G48" s="994"/>
      <c r="H48" s="995"/>
      <c r="I48" s="995"/>
      <c r="J48" s="996"/>
      <c r="K48" s="474"/>
      <c r="L48" s="474"/>
      <c r="M48" s="474"/>
      <c r="N48" s="475">
        <f t="shared" si="3"/>
        <v>0</v>
      </c>
      <c r="O48" s="476" t="str">
        <f t="shared" si="4"/>
        <v/>
      </c>
      <c r="P48" s="272"/>
      <c r="Q48" s="458"/>
      <c r="R48" s="26"/>
      <c r="S48" s="375"/>
    </row>
    <row r="49" spans="2:19" ht="15" customHeight="1" x14ac:dyDescent="0.25">
      <c r="B49" s="377"/>
      <c r="D49" s="416">
        <f t="shared" si="5"/>
        <v>35</v>
      </c>
      <c r="E49" s="994"/>
      <c r="F49" s="995"/>
      <c r="G49" s="994"/>
      <c r="H49" s="995"/>
      <c r="I49" s="995"/>
      <c r="J49" s="996"/>
      <c r="K49" s="474"/>
      <c r="L49" s="474"/>
      <c r="M49" s="474"/>
      <c r="N49" s="475">
        <f t="shared" si="3"/>
        <v>0</v>
      </c>
      <c r="O49" s="476" t="str">
        <f t="shared" si="4"/>
        <v/>
      </c>
      <c r="P49" s="272"/>
      <c r="Q49" s="458"/>
      <c r="R49" s="26"/>
      <c r="S49" s="375"/>
    </row>
    <row r="50" spans="2:19" ht="15" customHeight="1" x14ac:dyDescent="0.25">
      <c r="B50" s="377"/>
      <c r="D50" s="416">
        <f t="shared" si="5"/>
        <v>36</v>
      </c>
      <c r="E50" s="994"/>
      <c r="F50" s="995"/>
      <c r="G50" s="994"/>
      <c r="H50" s="995"/>
      <c r="I50" s="995"/>
      <c r="J50" s="996"/>
      <c r="K50" s="474"/>
      <c r="L50" s="474"/>
      <c r="M50" s="474"/>
      <c r="N50" s="475">
        <f t="shared" si="3"/>
        <v>0</v>
      </c>
      <c r="O50" s="476" t="str">
        <f t="shared" si="4"/>
        <v/>
      </c>
      <c r="P50" s="272"/>
      <c r="Q50" s="458"/>
      <c r="R50" s="26"/>
      <c r="S50" s="375"/>
    </row>
    <row r="51" spans="2:19" ht="15" customHeight="1" x14ac:dyDescent="0.25">
      <c r="B51" s="377"/>
      <c r="D51" s="416">
        <f t="shared" si="5"/>
        <v>37</v>
      </c>
      <c r="E51" s="994"/>
      <c r="F51" s="995"/>
      <c r="G51" s="994"/>
      <c r="H51" s="995"/>
      <c r="I51" s="995"/>
      <c r="J51" s="996"/>
      <c r="K51" s="474"/>
      <c r="L51" s="474"/>
      <c r="M51" s="474"/>
      <c r="N51" s="475">
        <f t="shared" si="3"/>
        <v>0</v>
      </c>
      <c r="O51" s="476" t="str">
        <f t="shared" si="4"/>
        <v/>
      </c>
      <c r="P51" s="272"/>
      <c r="Q51" s="458"/>
      <c r="R51" s="26"/>
      <c r="S51" s="375"/>
    </row>
    <row r="52" spans="2:19" ht="15" customHeight="1" x14ac:dyDescent="0.25">
      <c r="B52" s="377"/>
      <c r="D52" s="416">
        <f t="shared" si="5"/>
        <v>38</v>
      </c>
      <c r="E52" s="994"/>
      <c r="F52" s="995"/>
      <c r="G52" s="994"/>
      <c r="H52" s="995"/>
      <c r="I52" s="995"/>
      <c r="J52" s="996"/>
      <c r="K52" s="474"/>
      <c r="L52" s="474"/>
      <c r="M52" s="474"/>
      <c r="N52" s="475">
        <f t="shared" si="3"/>
        <v>0</v>
      </c>
      <c r="O52" s="476" t="str">
        <f t="shared" si="4"/>
        <v/>
      </c>
      <c r="P52" s="272"/>
      <c r="Q52" s="458"/>
      <c r="R52" s="26"/>
      <c r="S52" s="375"/>
    </row>
    <row r="53" spans="2:19" ht="15" customHeight="1" x14ac:dyDescent="0.25">
      <c r="B53" s="377"/>
      <c r="D53" s="416">
        <f t="shared" si="5"/>
        <v>39</v>
      </c>
      <c r="E53" s="994"/>
      <c r="F53" s="995"/>
      <c r="G53" s="994"/>
      <c r="H53" s="995"/>
      <c r="I53" s="995"/>
      <c r="J53" s="996"/>
      <c r="K53" s="474"/>
      <c r="L53" s="474"/>
      <c r="M53" s="474"/>
      <c r="N53" s="475">
        <f t="shared" si="3"/>
        <v>0</v>
      </c>
      <c r="O53" s="476" t="str">
        <f t="shared" si="4"/>
        <v/>
      </c>
      <c r="P53" s="272"/>
      <c r="Q53" s="458"/>
      <c r="R53" s="26"/>
      <c r="S53" s="375"/>
    </row>
    <row r="54" spans="2:19" ht="15" customHeight="1" x14ac:dyDescent="0.25">
      <c r="B54" s="377"/>
      <c r="D54" s="416">
        <f>D53+1</f>
        <v>40</v>
      </c>
      <c r="E54" s="994"/>
      <c r="F54" s="995"/>
      <c r="G54" s="994"/>
      <c r="H54" s="995"/>
      <c r="I54" s="995"/>
      <c r="J54" s="996"/>
      <c r="K54" s="474"/>
      <c r="L54" s="474"/>
      <c r="M54" s="474"/>
      <c r="N54" s="475">
        <f t="shared" si="3"/>
        <v>0</v>
      </c>
      <c r="O54" s="476" t="str">
        <f t="shared" si="4"/>
        <v/>
      </c>
      <c r="P54" s="272"/>
      <c r="Q54" s="458"/>
      <c r="R54" s="26"/>
      <c r="S54" s="375"/>
    </row>
    <row r="55" spans="2:19" ht="15" customHeight="1" x14ac:dyDescent="0.25">
      <c r="B55" s="377"/>
      <c r="D55" s="416">
        <f t="shared" si="5"/>
        <v>41</v>
      </c>
      <c r="E55" s="994"/>
      <c r="F55" s="995"/>
      <c r="G55" s="994"/>
      <c r="H55" s="995"/>
      <c r="I55" s="995"/>
      <c r="J55" s="996"/>
      <c r="K55" s="474"/>
      <c r="L55" s="474"/>
      <c r="M55" s="474"/>
      <c r="N55" s="475">
        <f t="shared" si="3"/>
        <v>0</v>
      </c>
      <c r="O55" s="476" t="str">
        <f t="shared" si="4"/>
        <v/>
      </c>
      <c r="P55" s="272"/>
      <c r="Q55" s="458"/>
      <c r="R55" s="26"/>
      <c r="S55" s="375"/>
    </row>
    <row r="56" spans="2:19" ht="15" customHeight="1" x14ac:dyDescent="0.25">
      <c r="B56" s="377"/>
      <c r="D56" s="416">
        <f t="shared" si="5"/>
        <v>42</v>
      </c>
      <c r="E56" s="994"/>
      <c r="F56" s="995"/>
      <c r="G56" s="994"/>
      <c r="H56" s="995"/>
      <c r="I56" s="995"/>
      <c r="J56" s="996"/>
      <c r="K56" s="474"/>
      <c r="L56" s="474"/>
      <c r="M56" s="474"/>
      <c r="N56" s="475">
        <f t="shared" si="3"/>
        <v>0</v>
      </c>
      <c r="O56" s="476" t="str">
        <f t="shared" si="4"/>
        <v/>
      </c>
      <c r="P56" s="272"/>
      <c r="Q56" s="458"/>
      <c r="R56" s="26"/>
      <c r="S56" s="375"/>
    </row>
    <row r="57" spans="2:19" ht="15" customHeight="1" x14ac:dyDescent="0.25">
      <c r="B57" s="377"/>
      <c r="D57" s="416">
        <f t="shared" si="5"/>
        <v>43</v>
      </c>
      <c r="E57" s="994"/>
      <c r="F57" s="995"/>
      <c r="G57" s="994"/>
      <c r="H57" s="995"/>
      <c r="I57" s="995"/>
      <c r="J57" s="996"/>
      <c r="K57" s="474"/>
      <c r="L57" s="474"/>
      <c r="M57" s="474"/>
      <c r="N57" s="475">
        <f t="shared" si="3"/>
        <v>0</v>
      </c>
      <c r="O57" s="476" t="str">
        <f t="shared" si="4"/>
        <v/>
      </c>
      <c r="P57" s="272"/>
      <c r="Q57" s="458"/>
      <c r="R57" s="26"/>
      <c r="S57" s="375"/>
    </row>
    <row r="58" spans="2:19" ht="15" customHeight="1" x14ac:dyDescent="0.25">
      <c r="B58" s="377"/>
      <c r="D58" s="416">
        <f t="shared" si="5"/>
        <v>44</v>
      </c>
      <c r="E58" s="994"/>
      <c r="F58" s="995"/>
      <c r="G58" s="994"/>
      <c r="H58" s="995"/>
      <c r="I58" s="995"/>
      <c r="J58" s="996"/>
      <c r="K58" s="474"/>
      <c r="L58" s="474"/>
      <c r="M58" s="474"/>
      <c r="N58" s="475">
        <f t="shared" si="3"/>
        <v>0</v>
      </c>
      <c r="O58" s="476" t="str">
        <f t="shared" si="4"/>
        <v/>
      </c>
      <c r="P58" s="272"/>
      <c r="Q58" s="458"/>
      <c r="R58" s="26"/>
      <c r="S58" s="375"/>
    </row>
    <row r="59" spans="2:19" ht="15" customHeight="1" x14ac:dyDescent="0.25">
      <c r="B59" s="377"/>
      <c r="D59" s="416">
        <f t="shared" si="5"/>
        <v>45</v>
      </c>
      <c r="E59" s="994"/>
      <c r="F59" s="995"/>
      <c r="G59" s="994"/>
      <c r="H59" s="995"/>
      <c r="I59" s="995"/>
      <c r="J59" s="996"/>
      <c r="K59" s="474"/>
      <c r="L59" s="474"/>
      <c r="M59" s="474"/>
      <c r="N59" s="475">
        <f t="shared" si="3"/>
        <v>0</v>
      </c>
      <c r="O59" s="476" t="str">
        <f t="shared" si="4"/>
        <v/>
      </c>
      <c r="P59" s="272"/>
      <c r="Q59" s="458"/>
      <c r="R59" s="26"/>
      <c r="S59" s="375"/>
    </row>
    <row r="60" spans="2:19" ht="15" customHeight="1" x14ac:dyDescent="0.25">
      <c r="B60" s="377"/>
      <c r="D60" s="416">
        <f t="shared" si="5"/>
        <v>46</v>
      </c>
      <c r="E60" s="994"/>
      <c r="F60" s="995"/>
      <c r="G60" s="994"/>
      <c r="H60" s="995"/>
      <c r="I60" s="995"/>
      <c r="J60" s="996"/>
      <c r="K60" s="474"/>
      <c r="L60" s="474"/>
      <c r="M60" s="474"/>
      <c r="N60" s="475">
        <f t="shared" si="3"/>
        <v>0</v>
      </c>
      <c r="O60" s="476" t="str">
        <f t="shared" si="4"/>
        <v/>
      </c>
      <c r="P60" s="272"/>
      <c r="Q60" s="458"/>
      <c r="R60" s="26"/>
      <c r="S60" s="375"/>
    </row>
    <row r="61" spans="2:19" ht="15" customHeight="1" x14ac:dyDescent="0.25">
      <c r="B61" s="377"/>
      <c r="D61" s="416">
        <f t="shared" si="5"/>
        <v>47</v>
      </c>
      <c r="E61" s="994"/>
      <c r="F61" s="995"/>
      <c r="G61" s="994"/>
      <c r="H61" s="995"/>
      <c r="I61" s="995"/>
      <c r="J61" s="996"/>
      <c r="K61" s="474"/>
      <c r="L61" s="474"/>
      <c r="M61" s="474"/>
      <c r="N61" s="475">
        <f t="shared" si="3"/>
        <v>0</v>
      </c>
      <c r="O61" s="476" t="str">
        <f t="shared" si="4"/>
        <v/>
      </c>
      <c r="P61" s="272"/>
      <c r="Q61" s="458"/>
      <c r="R61" s="26"/>
      <c r="S61" s="375"/>
    </row>
    <row r="62" spans="2:19" ht="15" customHeight="1" x14ac:dyDescent="0.25">
      <c r="B62" s="377"/>
      <c r="D62" s="416">
        <f t="shared" si="5"/>
        <v>48</v>
      </c>
      <c r="E62" s="994"/>
      <c r="F62" s="995"/>
      <c r="G62" s="994"/>
      <c r="H62" s="995"/>
      <c r="I62" s="995"/>
      <c r="J62" s="996"/>
      <c r="K62" s="474"/>
      <c r="L62" s="474"/>
      <c r="M62" s="474"/>
      <c r="N62" s="475">
        <f t="shared" si="3"/>
        <v>0</v>
      </c>
      <c r="O62" s="476" t="str">
        <f t="shared" si="4"/>
        <v/>
      </c>
      <c r="P62" s="272"/>
      <c r="Q62" s="458"/>
      <c r="R62" s="26"/>
      <c r="S62" s="375"/>
    </row>
    <row r="63" spans="2:19" ht="15" customHeight="1" x14ac:dyDescent="0.25">
      <c r="B63" s="377"/>
      <c r="D63" s="416">
        <f t="shared" si="5"/>
        <v>49</v>
      </c>
      <c r="E63" s="994"/>
      <c r="F63" s="995"/>
      <c r="G63" s="994"/>
      <c r="H63" s="995"/>
      <c r="I63" s="995"/>
      <c r="J63" s="996"/>
      <c r="K63" s="474"/>
      <c r="L63" s="474"/>
      <c r="M63" s="474"/>
      <c r="N63" s="475">
        <f t="shared" si="3"/>
        <v>0</v>
      </c>
      <c r="O63" s="476" t="str">
        <f t="shared" si="4"/>
        <v/>
      </c>
      <c r="P63" s="272"/>
      <c r="Q63" s="458"/>
      <c r="R63" s="26"/>
      <c r="S63" s="375"/>
    </row>
    <row r="64" spans="2:19" ht="15" customHeight="1" x14ac:dyDescent="0.25">
      <c r="B64" s="377"/>
      <c r="D64" s="416">
        <f t="shared" si="5"/>
        <v>50</v>
      </c>
      <c r="E64" s="994"/>
      <c r="F64" s="995"/>
      <c r="G64" s="994"/>
      <c r="H64" s="995"/>
      <c r="I64" s="995"/>
      <c r="J64" s="996"/>
      <c r="K64" s="474"/>
      <c r="L64" s="474"/>
      <c r="M64" s="474"/>
      <c r="N64" s="475">
        <f t="shared" si="3"/>
        <v>0</v>
      </c>
      <c r="O64" s="476" t="str">
        <f t="shared" si="4"/>
        <v/>
      </c>
      <c r="P64" s="272"/>
      <c r="Q64" s="458"/>
      <c r="R64" s="26"/>
      <c r="S64" s="375"/>
    </row>
    <row r="65" spans="2:19" ht="15" customHeight="1" x14ac:dyDescent="0.25">
      <c r="B65" s="377"/>
      <c r="D65" s="416">
        <f>D64+1</f>
        <v>51</v>
      </c>
      <c r="E65" s="994"/>
      <c r="F65" s="995"/>
      <c r="G65" s="994"/>
      <c r="H65" s="995"/>
      <c r="I65" s="995"/>
      <c r="J65" s="996"/>
      <c r="K65" s="474"/>
      <c r="L65" s="474"/>
      <c r="M65" s="474"/>
      <c r="N65" s="475">
        <f t="shared" ref="N65:N96" si="6">K65+M65+ROUND(L65*9.76,0)</f>
        <v>0</v>
      </c>
      <c r="O65" s="476" t="str">
        <f t="shared" ref="O65:O96" si="7">IF(N65=0,"",N65/$N$14)</f>
        <v/>
      </c>
      <c r="P65" s="272"/>
      <c r="Q65" s="458"/>
      <c r="R65" s="26"/>
      <c r="S65" s="375"/>
    </row>
    <row r="66" spans="2:19" ht="15" customHeight="1" x14ac:dyDescent="0.25">
      <c r="B66" s="377"/>
      <c r="D66" s="416">
        <f>D65+1</f>
        <v>52</v>
      </c>
      <c r="E66" s="994"/>
      <c r="F66" s="995"/>
      <c r="G66" s="994"/>
      <c r="H66" s="995"/>
      <c r="I66" s="995"/>
      <c r="J66" s="996"/>
      <c r="K66" s="474"/>
      <c r="L66" s="474"/>
      <c r="M66" s="474"/>
      <c r="N66" s="475">
        <f t="shared" si="6"/>
        <v>0</v>
      </c>
      <c r="O66" s="476" t="str">
        <f t="shared" si="7"/>
        <v/>
      </c>
      <c r="P66" s="272"/>
      <c r="Q66" s="458"/>
      <c r="R66" s="26"/>
      <c r="S66" s="375"/>
    </row>
    <row r="67" spans="2:19" ht="15" customHeight="1" x14ac:dyDescent="0.25">
      <c r="B67" s="377"/>
      <c r="D67" s="416">
        <f>D66+1</f>
        <v>53</v>
      </c>
      <c r="E67" s="994"/>
      <c r="F67" s="995"/>
      <c r="G67" s="994"/>
      <c r="H67" s="995"/>
      <c r="I67" s="995"/>
      <c r="J67" s="996"/>
      <c r="K67" s="474"/>
      <c r="L67" s="474"/>
      <c r="M67" s="474"/>
      <c r="N67" s="475">
        <f t="shared" si="6"/>
        <v>0</v>
      </c>
      <c r="O67" s="476" t="str">
        <f t="shared" si="7"/>
        <v/>
      </c>
      <c r="P67" s="272"/>
      <c r="Q67" s="458"/>
      <c r="R67" s="26"/>
      <c r="S67" s="375"/>
    </row>
    <row r="68" spans="2:19" ht="15" customHeight="1" x14ac:dyDescent="0.25">
      <c r="B68" s="377"/>
      <c r="D68" s="416">
        <f t="shared" ref="D68:D114" si="8">D67+1</f>
        <v>54</v>
      </c>
      <c r="E68" s="994"/>
      <c r="F68" s="995"/>
      <c r="G68" s="994"/>
      <c r="H68" s="995"/>
      <c r="I68" s="995"/>
      <c r="J68" s="996"/>
      <c r="K68" s="474"/>
      <c r="L68" s="474"/>
      <c r="M68" s="474"/>
      <c r="N68" s="475">
        <f t="shared" si="6"/>
        <v>0</v>
      </c>
      <c r="O68" s="476" t="str">
        <f t="shared" si="7"/>
        <v/>
      </c>
      <c r="P68" s="272"/>
      <c r="Q68" s="458"/>
      <c r="R68" s="26"/>
      <c r="S68" s="375"/>
    </row>
    <row r="69" spans="2:19" ht="15" customHeight="1" x14ac:dyDescent="0.25">
      <c r="B69" s="377"/>
      <c r="D69" s="416">
        <f t="shared" si="8"/>
        <v>55</v>
      </c>
      <c r="E69" s="994"/>
      <c r="F69" s="995"/>
      <c r="G69" s="994"/>
      <c r="H69" s="995"/>
      <c r="I69" s="995"/>
      <c r="J69" s="996"/>
      <c r="K69" s="474"/>
      <c r="L69" s="474"/>
      <c r="M69" s="474"/>
      <c r="N69" s="475">
        <f t="shared" si="6"/>
        <v>0</v>
      </c>
      <c r="O69" s="476" t="str">
        <f t="shared" si="7"/>
        <v/>
      </c>
      <c r="P69" s="272"/>
      <c r="Q69" s="458"/>
      <c r="R69" s="26"/>
      <c r="S69" s="375"/>
    </row>
    <row r="70" spans="2:19" ht="15" customHeight="1" x14ac:dyDescent="0.25">
      <c r="B70" s="377"/>
      <c r="D70" s="416">
        <f t="shared" si="8"/>
        <v>56</v>
      </c>
      <c r="E70" s="994"/>
      <c r="F70" s="995"/>
      <c r="G70" s="994"/>
      <c r="H70" s="995"/>
      <c r="I70" s="995"/>
      <c r="J70" s="996"/>
      <c r="K70" s="474"/>
      <c r="L70" s="474"/>
      <c r="M70" s="474"/>
      <c r="N70" s="475">
        <f t="shared" si="6"/>
        <v>0</v>
      </c>
      <c r="O70" s="476" t="str">
        <f t="shared" si="7"/>
        <v/>
      </c>
      <c r="P70" s="272"/>
      <c r="Q70" s="458"/>
      <c r="R70" s="26"/>
      <c r="S70" s="375"/>
    </row>
    <row r="71" spans="2:19" ht="15" customHeight="1" x14ac:dyDescent="0.25">
      <c r="B71" s="377"/>
      <c r="D71" s="416">
        <f t="shared" si="8"/>
        <v>57</v>
      </c>
      <c r="E71" s="994"/>
      <c r="F71" s="995"/>
      <c r="G71" s="994"/>
      <c r="H71" s="995"/>
      <c r="I71" s="995"/>
      <c r="J71" s="996"/>
      <c r="K71" s="474"/>
      <c r="L71" s="474"/>
      <c r="M71" s="474"/>
      <c r="N71" s="475">
        <f t="shared" si="6"/>
        <v>0</v>
      </c>
      <c r="O71" s="476" t="str">
        <f t="shared" si="7"/>
        <v/>
      </c>
      <c r="P71" s="272"/>
      <c r="Q71" s="458"/>
      <c r="R71" s="26"/>
      <c r="S71" s="375"/>
    </row>
    <row r="72" spans="2:19" ht="15" customHeight="1" x14ac:dyDescent="0.25">
      <c r="B72" s="377"/>
      <c r="D72" s="416">
        <f t="shared" si="8"/>
        <v>58</v>
      </c>
      <c r="E72" s="994"/>
      <c r="F72" s="995"/>
      <c r="G72" s="994"/>
      <c r="H72" s="995"/>
      <c r="I72" s="995"/>
      <c r="J72" s="996"/>
      <c r="K72" s="474"/>
      <c r="L72" s="474"/>
      <c r="M72" s="474"/>
      <c r="N72" s="475">
        <f t="shared" si="6"/>
        <v>0</v>
      </c>
      <c r="O72" s="476" t="str">
        <f t="shared" si="7"/>
        <v/>
      </c>
      <c r="P72" s="272"/>
      <c r="Q72" s="458"/>
      <c r="R72" s="26"/>
      <c r="S72" s="375"/>
    </row>
    <row r="73" spans="2:19" ht="15" customHeight="1" x14ac:dyDescent="0.25">
      <c r="B73" s="377"/>
      <c r="D73" s="416">
        <f t="shared" si="8"/>
        <v>59</v>
      </c>
      <c r="E73" s="994"/>
      <c r="F73" s="995"/>
      <c r="G73" s="994"/>
      <c r="H73" s="995"/>
      <c r="I73" s="995"/>
      <c r="J73" s="996"/>
      <c r="K73" s="474"/>
      <c r="L73" s="474"/>
      <c r="M73" s="474"/>
      <c r="N73" s="475">
        <f t="shared" si="6"/>
        <v>0</v>
      </c>
      <c r="O73" s="476" t="str">
        <f t="shared" si="7"/>
        <v/>
      </c>
      <c r="P73" s="272"/>
      <c r="Q73" s="458"/>
      <c r="R73" s="26"/>
      <c r="S73" s="375"/>
    </row>
    <row r="74" spans="2:19" ht="15" customHeight="1" x14ac:dyDescent="0.25">
      <c r="B74" s="377"/>
      <c r="D74" s="416">
        <f t="shared" si="8"/>
        <v>60</v>
      </c>
      <c r="E74" s="994"/>
      <c r="F74" s="995"/>
      <c r="G74" s="994"/>
      <c r="H74" s="995"/>
      <c r="I74" s="995"/>
      <c r="J74" s="996"/>
      <c r="K74" s="474"/>
      <c r="L74" s="474"/>
      <c r="M74" s="474"/>
      <c r="N74" s="475">
        <f t="shared" si="6"/>
        <v>0</v>
      </c>
      <c r="O74" s="476" t="str">
        <f t="shared" si="7"/>
        <v/>
      </c>
      <c r="P74" s="272"/>
      <c r="Q74" s="458"/>
      <c r="R74" s="26"/>
      <c r="S74" s="375"/>
    </row>
    <row r="75" spans="2:19" ht="15" customHeight="1" x14ac:dyDescent="0.25">
      <c r="B75" s="377"/>
      <c r="D75" s="416">
        <f t="shared" si="8"/>
        <v>61</v>
      </c>
      <c r="E75" s="994"/>
      <c r="F75" s="995"/>
      <c r="G75" s="994"/>
      <c r="H75" s="995"/>
      <c r="I75" s="995"/>
      <c r="J75" s="996"/>
      <c r="K75" s="474"/>
      <c r="L75" s="474"/>
      <c r="M75" s="474"/>
      <c r="N75" s="475">
        <f t="shared" si="6"/>
        <v>0</v>
      </c>
      <c r="O75" s="476" t="str">
        <f t="shared" si="7"/>
        <v/>
      </c>
      <c r="P75" s="272"/>
      <c r="Q75" s="458"/>
      <c r="R75" s="26"/>
      <c r="S75" s="375"/>
    </row>
    <row r="76" spans="2:19" ht="15" customHeight="1" x14ac:dyDescent="0.25">
      <c r="B76" s="377"/>
      <c r="D76" s="416">
        <f t="shared" si="8"/>
        <v>62</v>
      </c>
      <c r="E76" s="994"/>
      <c r="F76" s="995"/>
      <c r="G76" s="994"/>
      <c r="H76" s="995"/>
      <c r="I76" s="995"/>
      <c r="J76" s="996"/>
      <c r="K76" s="474"/>
      <c r="L76" s="474"/>
      <c r="M76" s="474"/>
      <c r="N76" s="475">
        <f t="shared" si="6"/>
        <v>0</v>
      </c>
      <c r="O76" s="476" t="str">
        <f t="shared" si="7"/>
        <v/>
      </c>
      <c r="P76" s="272"/>
      <c r="Q76" s="458"/>
      <c r="R76" s="26"/>
      <c r="S76" s="375"/>
    </row>
    <row r="77" spans="2:19" ht="15" customHeight="1" x14ac:dyDescent="0.25">
      <c r="B77" s="377"/>
      <c r="D77" s="416">
        <f t="shared" si="8"/>
        <v>63</v>
      </c>
      <c r="E77" s="994"/>
      <c r="F77" s="995"/>
      <c r="G77" s="994"/>
      <c r="H77" s="995"/>
      <c r="I77" s="995"/>
      <c r="J77" s="996"/>
      <c r="K77" s="474"/>
      <c r="L77" s="474"/>
      <c r="M77" s="474"/>
      <c r="N77" s="475">
        <f t="shared" si="6"/>
        <v>0</v>
      </c>
      <c r="O77" s="476" t="str">
        <f t="shared" si="7"/>
        <v/>
      </c>
      <c r="P77" s="272"/>
      <c r="Q77" s="458"/>
      <c r="R77" s="26"/>
      <c r="S77" s="375"/>
    </row>
    <row r="78" spans="2:19" ht="15" customHeight="1" x14ac:dyDescent="0.25">
      <c r="B78" s="377"/>
      <c r="D78" s="416">
        <f t="shared" si="8"/>
        <v>64</v>
      </c>
      <c r="E78" s="994"/>
      <c r="F78" s="995"/>
      <c r="G78" s="994"/>
      <c r="H78" s="995"/>
      <c r="I78" s="995"/>
      <c r="J78" s="996"/>
      <c r="K78" s="474"/>
      <c r="L78" s="474"/>
      <c r="M78" s="474"/>
      <c r="N78" s="475">
        <f t="shared" si="6"/>
        <v>0</v>
      </c>
      <c r="O78" s="476" t="str">
        <f t="shared" si="7"/>
        <v/>
      </c>
      <c r="P78" s="272"/>
      <c r="Q78" s="458"/>
      <c r="R78" s="26"/>
      <c r="S78" s="375"/>
    </row>
    <row r="79" spans="2:19" ht="15" customHeight="1" x14ac:dyDescent="0.25">
      <c r="B79" s="377"/>
      <c r="D79" s="416">
        <f t="shared" si="8"/>
        <v>65</v>
      </c>
      <c r="E79" s="994"/>
      <c r="F79" s="995"/>
      <c r="G79" s="994"/>
      <c r="H79" s="995"/>
      <c r="I79" s="995"/>
      <c r="J79" s="996"/>
      <c r="K79" s="474"/>
      <c r="L79" s="474"/>
      <c r="M79" s="474"/>
      <c r="N79" s="475">
        <f t="shared" si="6"/>
        <v>0</v>
      </c>
      <c r="O79" s="476" t="str">
        <f t="shared" si="7"/>
        <v/>
      </c>
      <c r="P79" s="272"/>
      <c r="Q79" s="458"/>
      <c r="R79" s="26"/>
      <c r="S79" s="375"/>
    </row>
    <row r="80" spans="2:19" ht="15" customHeight="1" x14ac:dyDescent="0.25">
      <c r="B80" s="377"/>
      <c r="D80" s="416">
        <f t="shared" si="8"/>
        <v>66</v>
      </c>
      <c r="E80" s="994"/>
      <c r="F80" s="995"/>
      <c r="G80" s="994"/>
      <c r="H80" s="995"/>
      <c r="I80" s="995"/>
      <c r="J80" s="996"/>
      <c r="K80" s="474"/>
      <c r="L80" s="474"/>
      <c r="M80" s="474"/>
      <c r="N80" s="475">
        <f t="shared" si="6"/>
        <v>0</v>
      </c>
      <c r="O80" s="476" t="str">
        <f t="shared" si="7"/>
        <v/>
      </c>
      <c r="P80" s="272"/>
      <c r="Q80" s="458"/>
      <c r="R80" s="26"/>
      <c r="S80" s="375"/>
    </row>
    <row r="81" spans="2:19" ht="15" customHeight="1" x14ac:dyDescent="0.25">
      <c r="B81" s="377"/>
      <c r="D81" s="416">
        <f t="shared" si="8"/>
        <v>67</v>
      </c>
      <c r="E81" s="994"/>
      <c r="F81" s="995"/>
      <c r="G81" s="994"/>
      <c r="H81" s="995"/>
      <c r="I81" s="995"/>
      <c r="J81" s="996"/>
      <c r="K81" s="474"/>
      <c r="L81" s="474"/>
      <c r="M81" s="474"/>
      <c r="N81" s="475">
        <f t="shared" si="6"/>
        <v>0</v>
      </c>
      <c r="O81" s="476" t="str">
        <f t="shared" si="7"/>
        <v/>
      </c>
      <c r="P81" s="272"/>
      <c r="Q81" s="458"/>
      <c r="R81" s="26"/>
      <c r="S81" s="375"/>
    </row>
    <row r="82" spans="2:19" ht="15" customHeight="1" x14ac:dyDescent="0.25">
      <c r="B82" s="377"/>
      <c r="D82" s="416">
        <f t="shared" si="8"/>
        <v>68</v>
      </c>
      <c r="E82" s="994"/>
      <c r="F82" s="995"/>
      <c r="G82" s="994"/>
      <c r="H82" s="995"/>
      <c r="I82" s="995"/>
      <c r="J82" s="996"/>
      <c r="K82" s="474"/>
      <c r="L82" s="474"/>
      <c r="M82" s="474"/>
      <c r="N82" s="475">
        <f t="shared" si="6"/>
        <v>0</v>
      </c>
      <c r="O82" s="476" t="str">
        <f t="shared" si="7"/>
        <v/>
      </c>
      <c r="P82" s="272"/>
      <c r="Q82" s="458"/>
      <c r="R82" s="26"/>
      <c r="S82" s="375"/>
    </row>
    <row r="83" spans="2:19" ht="15" customHeight="1" x14ac:dyDescent="0.25">
      <c r="B83" s="377"/>
      <c r="D83" s="416">
        <f t="shared" si="8"/>
        <v>69</v>
      </c>
      <c r="E83" s="994"/>
      <c r="F83" s="995"/>
      <c r="G83" s="994"/>
      <c r="H83" s="995"/>
      <c r="I83" s="995"/>
      <c r="J83" s="996"/>
      <c r="K83" s="474"/>
      <c r="L83" s="474"/>
      <c r="M83" s="474"/>
      <c r="N83" s="475">
        <f t="shared" si="6"/>
        <v>0</v>
      </c>
      <c r="O83" s="476" t="str">
        <f t="shared" si="7"/>
        <v/>
      </c>
      <c r="P83" s="272"/>
      <c r="Q83" s="458"/>
      <c r="R83" s="26"/>
      <c r="S83" s="375"/>
    </row>
    <row r="84" spans="2:19" ht="15" customHeight="1" x14ac:dyDescent="0.25">
      <c r="B84" s="377"/>
      <c r="D84" s="416">
        <f t="shared" si="8"/>
        <v>70</v>
      </c>
      <c r="E84" s="994"/>
      <c r="F84" s="995"/>
      <c r="G84" s="994"/>
      <c r="H84" s="995"/>
      <c r="I84" s="995"/>
      <c r="J84" s="996"/>
      <c r="K84" s="474"/>
      <c r="L84" s="474"/>
      <c r="M84" s="474"/>
      <c r="N84" s="475">
        <f t="shared" si="6"/>
        <v>0</v>
      </c>
      <c r="O84" s="476" t="str">
        <f t="shared" si="7"/>
        <v/>
      </c>
      <c r="P84" s="272"/>
      <c r="Q84" s="458"/>
      <c r="R84" s="26"/>
      <c r="S84" s="375"/>
    </row>
    <row r="85" spans="2:19" ht="15" customHeight="1" x14ac:dyDescent="0.25">
      <c r="B85" s="377"/>
      <c r="D85" s="416">
        <f t="shared" si="8"/>
        <v>71</v>
      </c>
      <c r="E85" s="994"/>
      <c r="F85" s="995"/>
      <c r="G85" s="994"/>
      <c r="H85" s="995"/>
      <c r="I85" s="995"/>
      <c r="J85" s="996"/>
      <c r="K85" s="474"/>
      <c r="L85" s="474"/>
      <c r="M85" s="474"/>
      <c r="N85" s="475">
        <f t="shared" si="6"/>
        <v>0</v>
      </c>
      <c r="O85" s="476" t="str">
        <f t="shared" si="7"/>
        <v/>
      </c>
      <c r="P85" s="272"/>
      <c r="Q85" s="458"/>
      <c r="R85" s="26"/>
      <c r="S85" s="375"/>
    </row>
    <row r="86" spans="2:19" ht="15" customHeight="1" x14ac:dyDescent="0.25">
      <c r="B86" s="377"/>
      <c r="D86" s="416">
        <f t="shared" si="8"/>
        <v>72</v>
      </c>
      <c r="E86" s="994"/>
      <c r="F86" s="995"/>
      <c r="G86" s="994"/>
      <c r="H86" s="995"/>
      <c r="I86" s="995"/>
      <c r="J86" s="996"/>
      <c r="K86" s="474"/>
      <c r="L86" s="474"/>
      <c r="M86" s="474"/>
      <c r="N86" s="475">
        <f t="shared" si="6"/>
        <v>0</v>
      </c>
      <c r="O86" s="476" t="str">
        <f t="shared" si="7"/>
        <v/>
      </c>
      <c r="P86" s="272"/>
      <c r="Q86" s="458"/>
      <c r="R86" s="26"/>
      <c r="S86" s="375"/>
    </row>
    <row r="87" spans="2:19" ht="15" customHeight="1" x14ac:dyDescent="0.25">
      <c r="B87" s="377"/>
      <c r="D87" s="416">
        <f t="shared" si="8"/>
        <v>73</v>
      </c>
      <c r="E87" s="994"/>
      <c r="F87" s="995"/>
      <c r="G87" s="994"/>
      <c r="H87" s="995"/>
      <c r="I87" s="995"/>
      <c r="J87" s="996"/>
      <c r="K87" s="474"/>
      <c r="L87" s="474"/>
      <c r="M87" s="474"/>
      <c r="N87" s="475">
        <f t="shared" si="6"/>
        <v>0</v>
      </c>
      <c r="O87" s="476" t="str">
        <f t="shared" si="7"/>
        <v/>
      </c>
      <c r="P87" s="272"/>
      <c r="Q87" s="458"/>
      <c r="R87" s="26"/>
      <c r="S87" s="375"/>
    </row>
    <row r="88" spans="2:19" ht="15" customHeight="1" x14ac:dyDescent="0.25">
      <c r="B88" s="377"/>
      <c r="D88" s="416">
        <f t="shared" si="8"/>
        <v>74</v>
      </c>
      <c r="E88" s="994"/>
      <c r="F88" s="995"/>
      <c r="G88" s="994"/>
      <c r="H88" s="995"/>
      <c r="I88" s="995"/>
      <c r="J88" s="996"/>
      <c r="K88" s="474"/>
      <c r="L88" s="474"/>
      <c r="M88" s="474"/>
      <c r="N88" s="475">
        <f t="shared" si="6"/>
        <v>0</v>
      </c>
      <c r="O88" s="476" t="str">
        <f t="shared" si="7"/>
        <v/>
      </c>
      <c r="P88" s="272"/>
      <c r="Q88" s="458"/>
      <c r="R88" s="26"/>
      <c r="S88" s="375"/>
    </row>
    <row r="89" spans="2:19" ht="15" customHeight="1" x14ac:dyDescent="0.25">
      <c r="B89" s="377"/>
      <c r="D89" s="416">
        <f t="shared" si="8"/>
        <v>75</v>
      </c>
      <c r="E89" s="994"/>
      <c r="F89" s="995"/>
      <c r="G89" s="994"/>
      <c r="H89" s="995"/>
      <c r="I89" s="995"/>
      <c r="J89" s="996"/>
      <c r="K89" s="474"/>
      <c r="L89" s="474"/>
      <c r="M89" s="474"/>
      <c r="N89" s="475">
        <f t="shared" si="6"/>
        <v>0</v>
      </c>
      <c r="O89" s="476" t="str">
        <f t="shared" si="7"/>
        <v/>
      </c>
      <c r="P89" s="272"/>
      <c r="Q89" s="458"/>
      <c r="R89" s="26"/>
      <c r="S89" s="375"/>
    </row>
    <row r="90" spans="2:19" ht="15" customHeight="1" x14ac:dyDescent="0.25">
      <c r="B90" s="377"/>
      <c r="D90" s="416">
        <f t="shared" si="8"/>
        <v>76</v>
      </c>
      <c r="E90" s="994"/>
      <c r="F90" s="995"/>
      <c r="G90" s="994"/>
      <c r="H90" s="995"/>
      <c r="I90" s="995"/>
      <c r="J90" s="996"/>
      <c r="K90" s="474"/>
      <c r="L90" s="474"/>
      <c r="M90" s="474"/>
      <c r="N90" s="475">
        <f t="shared" si="6"/>
        <v>0</v>
      </c>
      <c r="O90" s="476" t="str">
        <f t="shared" si="7"/>
        <v/>
      </c>
      <c r="P90" s="272"/>
      <c r="Q90" s="458"/>
      <c r="R90" s="26"/>
      <c r="S90" s="375"/>
    </row>
    <row r="91" spans="2:19" ht="15" customHeight="1" x14ac:dyDescent="0.25">
      <c r="B91" s="377"/>
      <c r="D91" s="416">
        <f t="shared" si="8"/>
        <v>77</v>
      </c>
      <c r="E91" s="994"/>
      <c r="F91" s="995"/>
      <c r="G91" s="994"/>
      <c r="H91" s="995"/>
      <c r="I91" s="995"/>
      <c r="J91" s="996"/>
      <c r="K91" s="474"/>
      <c r="L91" s="474"/>
      <c r="M91" s="474"/>
      <c r="N91" s="475">
        <f t="shared" si="6"/>
        <v>0</v>
      </c>
      <c r="O91" s="476" t="str">
        <f t="shared" si="7"/>
        <v/>
      </c>
      <c r="P91" s="272"/>
      <c r="Q91" s="458"/>
      <c r="R91" s="26"/>
      <c r="S91" s="375"/>
    </row>
    <row r="92" spans="2:19" ht="15" customHeight="1" x14ac:dyDescent="0.25">
      <c r="B92" s="377"/>
      <c r="D92" s="416">
        <f t="shared" si="8"/>
        <v>78</v>
      </c>
      <c r="E92" s="994"/>
      <c r="F92" s="995"/>
      <c r="G92" s="994"/>
      <c r="H92" s="995"/>
      <c r="I92" s="995"/>
      <c r="J92" s="996"/>
      <c r="K92" s="474"/>
      <c r="L92" s="474"/>
      <c r="M92" s="474"/>
      <c r="N92" s="475">
        <f t="shared" si="6"/>
        <v>0</v>
      </c>
      <c r="O92" s="476" t="str">
        <f t="shared" si="7"/>
        <v/>
      </c>
      <c r="P92" s="272"/>
      <c r="Q92" s="458"/>
      <c r="R92" s="26"/>
      <c r="S92" s="375"/>
    </row>
    <row r="93" spans="2:19" ht="15" customHeight="1" x14ac:dyDescent="0.25">
      <c r="B93" s="377"/>
      <c r="D93" s="416">
        <f t="shared" si="8"/>
        <v>79</v>
      </c>
      <c r="E93" s="994"/>
      <c r="F93" s="995"/>
      <c r="G93" s="994"/>
      <c r="H93" s="995"/>
      <c r="I93" s="995"/>
      <c r="J93" s="996"/>
      <c r="K93" s="474"/>
      <c r="L93" s="474"/>
      <c r="M93" s="474"/>
      <c r="N93" s="475">
        <f t="shared" si="6"/>
        <v>0</v>
      </c>
      <c r="O93" s="476" t="str">
        <f t="shared" si="7"/>
        <v/>
      </c>
      <c r="P93" s="272"/>
      <c r="Q93" s="458"/>
      <c r="R93" s="26"/>
      <c r="S93" s="375"/>
    </row>
    <row r="94" spans="2:19" ht="15" customHeight="1" x14ac:dyDescent="0.25">
      <c r="B94" s="377"/>
      <c r="D94" s="416">
        <f t="shared" si="8"/>
        <v>80</v>
      </c>
      <c r="E94" s="994"/>
      <c r="F94" s="995"/>
      <c r="G94" s="994"/>
      <c r="H94" s="995"/>
      <c r="I94" s="995"/>
      <c r="J94" s="996"/>
      <c r="K94" s="474"/>
      <c r="L94" s="474"/>
      <c r="M94" s="474"/>
      <c r="N94" s="475">
        <f t="shared" si="6"/>
        <v>0</v>
      </c>
      <c r="O94" s="476" t="str">
        <f t="shared" si="7"/>
        <v/>
      </c>
      <c r="P94" s="272"/>
      <c r="Q94" s="458"/>
      <c r="R94" s="26"/>
      <c r="S94" s="375"/>
    </row>
    <row r="95" spans="2:19" ht="15" customHeight="1" x14ac:dyDescent="0.25">
      <c r="B95" s="377"/>
      <c r="D95" s="416">
        <f t="shared" si="8"/>
        <v>81</v>
      </c>
      <c r="E95" s="994"/>
      <c r="F95" s="995"/>
      <c r="G95" s="994"/>
      <c r="H95" s="995"/>
      <c r="I95" s="995"/>
      <c r="J95" s="996"/>
      <c r="K95" s="474"/>
      <c r="L95" s="474"/>
      <c r="M95" s="474"/>
      <c r="N95" s="475">
        <f t="shared" si="6"/>
        <v>0</v>
      </c>
      <c r="O95" s="476" t="str">
        <f t="shared" si="7"/>
        <v/>
      </c>
      <c r="P95" s="272"/>
      <c r="Q95" s="458"/>
      <c r="R95" s="26"/>
      <c r="S95" s="375"/>
    </row>
    <row r="96" spans="2:19" ht="15" customHeight="1" x14ac:dyDescent="0.25">
      <c r="B96" s="377"/>
      <c r="D96" s="416">
        <f t="shared" si="8"/>
        <v>82</v>
      </c>
      <c r="E96" s="994"/>
      <c r="F96" s="995"/>
      <c r="G96" s="994"/>
      <c r="H96" s="995"/>
      <c r="I96" s="995"/>
      <c r="J96" s="996"/>
      <c r="K96" s="474"/>
      <c r="L96" s="474"/>
      <c r="M96" s="474"/>
      <c r="N96" s="475">
        <f t="shared" si="6"/>
        <v>0</v>
      </c>
      <c r="O96" s="476" t="str">
        <f t="shared" si="7"/>
        <v/>
      </c>
      <c r="P96" s="272"/>
      <c r="Q96" s="458"/>
      <c r="R96" s="26"/>
      <c r="S96" s="375"/>
    </row>
    <row r="97" spans="2:19" ht="15" customHeight="1" x14ac:dyDescent="0.25">
      <c r="B97" s="377"/>
      <c r="D97" s="416">
        <f t="shared" si="8"/>
        <v>83</v>
      </c>
      <c r="E97" s="994"/>
      <c r="F97" s="995"/>
      <c r="G97" s="994"/>
      <c r="H97" s="995"/>
      <c r="I97" s="995"/>
      <c r="J97" s="996"/>
      <c r="K97" s="474"/>
      <c r="L97" s="474"/>
      <c r="M97" s="474"/>
      <c r="N97" s="475">
        <f t="shared" ref="N97:N114" si="9">K97+M97+ROUND(L97*9.76,0)</f>
        <v>0</v>
      </c>
      <c r="O97" s="476" t="str">
        <f t="shared" ref="O97:O114" si="10">IF(N97=0,"",N97/$N$14)</f>
        <v/>
      </c>
      <c r="P97" s="272"/>
      <c r="Q97" s="458"/>
      <c r="R97" s="26"/>
      <c r="S97" s="375"/>
    </row>
    <row r="98" spans="2:19" ht="15" customHeight="1" x14ac:dyDescent="0.25">
      <c r="B98" s="377"/>
      <c r="D98" s="416">
        <f t="shared" si="8"/>
        <v>84</v>
      </c>
      <c r="E98" s="994"/>
      <c r="F98" s="995"/>
      <c r="G98" s="994"/>
      <c r="H98" s="995"/>
      <c r="I98" s="995"/>
      <c r="J98" s="996"/>
      <c r="K98" s="474"/>
      <c r="L98" s="474"/>
      <c r="M98" s="474"/>
      <c r="N98" s="475">
        <f t="shared" si="9"/>
        <v>0</v>
      </c>
      <c r="O98" s="476" t="str">
        <f t="shared" si="10"/>
        <v/>
      </c>
      <c r="P98" s="272"/>
      <c r="Q98" s="458"/>
      <c r="R98" s="26"/>
      <c r="S98" s="375"/>
    </row>
    <row r="99" spans="2:19" ht="15" customHeight="1" x14ac:dyDescent="0.25">
      <c r="B99" s="377"/>
      <c r="D99" s="416">
        <f t="shared" si="8"/>
        <v>85</v>
      </c>
      <c r="E99" s="994"/>
      <c r="F99" s="995"/>
      <c r="G99" s="994"/>
      <c r="H99" s="995"/>
      <c r="I99" s="995"/>
      <c r="J99" s="996"/>
      <c r="K99" s="474"/>
      <c r="L99" s="474"/>
      <c r="M99" s="474"/>
      <c r="N99" s="475">
        <f t="shared" si="9"/>
        <v>0</v>
      </c>
      <c r="O99" s="476" t="str">
        <f t="shared" si="10"/>
        <v/>
      </c>
      <c r="P99" s="272"/>
      <c r="Q99" s="458"/>
      <c r="R99" s="26"/>
      <c r="S99" s="375"/>
    </row>
    <row r="100" spans="2:19" ht="15" customHeight="1" x14ac:dyDescent="0.25">
      <c r="B100" s="377"/>
      <c r="D100" s="416">
        <f t="shared" si="8"/>
        <v>86</v>
      </c>
      <c r="E100" s="994"/>
      <c r="F100" s="995"/>
      <c r="G100" s="994"/>
      <c r="H100" s="995"/>
      <c r="I100" s="995"/>
      <c r="J100" s="996"/>
      <c r="K100" s="474"/>
      <c r="L100" s="474"/>
      <c r="M100" s="474"/>
      <c r="N100" s="475">
        <f t="shared" si="9"/>
        <v>0</v>
      </c>
      <c r="O100" s="476" t="str">
        <f t="shared" si="10"/>
        <v/>
      </c>
      <c r="P100" s="272"/>
      <c r="Q100" s="458"/>
      <c r="R100" s="26"/>
      <c r="S100" s="375"/>
    </row>
    <row r="101" spans="2:19" ht="15" customHeight="1" x14ac:dyDescent="0.25">
      <c r="B101" s="377"/>
      <c r="D101" s="416">
        <f t="shared" si="8"/>
        <v>87</v>
      </c>
      <c r="E101" s="994"/>
      <c r="F101" s="995"/>
      <c r="G101" s="994"/>
      <c r="H101" s="995"/>
      <c r="I101" s="995"/>
      <c r="J101" s="996"/>
      <c r="K101" s="474"/>
      <c r="L101" s="474"/>
      <c r="M101" s="474"/>
      <c r="N101" s="475">
        <f t="shared" si="9"/>
        <v>0</v>
      </c>
      <c r="O101" s="476" t="str">
        <f t="shared" si="10"/>
        <v/>
      </c>
      <c r="P101" s="272"/>
      <c r="Q101" s="458"/>
      <c r="R101" s="26"/>
      <c r="S101" s="375"/>
    </row>
    <row r="102" spans="2:19" ht="15" customHeight="1" x14ac:dyDescent="0.25">
      <c r="B102" s="377"/>
      <c r="D102" s="416">
        <f t="shared" si="8"/>
        <v>88</v>
      </c>
      <c r="E102" s="994"/>
      <c r="F102" s="995"/>
      <c r="G102" s="994"/>
      <c r="H102" s="995"/>
      <c r="I102" s="995"/>
      <c r="J102" s="996"/>
      <c r="K102" s="474"/>
      <c r="L102" s="474"/>
      <c r="M102" s="474"/>
      <c r="N102" s="475">
        <f t="shared" si="9"/>
        <v>0</v>
      </c>
      <c r="O102" s="476" t="str">
        <f t="shared" si="10"/>
        <v/>
      </c>
      <c r="P102" s="272"/>
      <c r="Q102" s="458"/>
      <c r="R102" s="26"/>
      <c r="S102" s="375"/>
    </row>
    <row r="103" spans="2:19" ht="15" customHeight="1" x14ac:dyDescent="0.25">
      <c r="B103" s="377"/>
      <c r="D103" s="416">
        <f t="shared" si="8"/>
        <v>89</v>
      </c>
      <c r="E103" s="994"/>
      <c r="F103" s="995"/>
      <c r="G103" s="994"/>
      <c r="H103" s="995"/>
      <c r="I103" s="995"/>
      <c r="J103" s="996"/>
      <c r="K103" s="474"/>
      <c r="L103" s="474"/>
      <c r="M103" s="474"/>
      <c r="N103" s="475">
        <f t="shared" si="9"/>
        <v>0</v>
      </c>
      <c r="O103" s="476" t="str">
        <f t="shared" si="10"/>
        <v/>
      </c>
      <c r="P103" s="272"/>
      <c r="Q103" s="458"/>
      <c r="R103" s="26"/>
      <c r="S103" s="375"/>
    </row>
    <row r="104" spans="2:19" ht="15" customHeight="1" x14ac:dyDescent="0.25">
      <c r="B104" s="377"/>
      <c r="D104" s="416">
        <f t="shared" si="8"/>
        <v>90</v>
      </c>
      <c r="E104" s="994"/>
      <c r="F104" s="995"/>
      <c r="G104" s="994"/>
      <c r="H104" s="995"/>
      <c r="I104" s="995"/>
      <c r="J104" s="996"/>
      <c r="K104" s="474"/>
      <c r="L104" s="474"/>
      <c r="M104" s="474"/>
      <c r="N104" s="475">
        <f t="shared" si="9"/>
        <v>0</v>
      </c>
      <c r="O104" s="476" t="str">
        <f t="shared" si="10"/>
        <v/>
      </c>
      <c r="P104" s="272"/>
      <c r="Q104" s="458"/>
      <c r="R104" s="26"/>
      <c r="S104" s="375"/>
    </row>
    <row r="105" spans="2:19" ht="15" customHeight="1" x14ac:dyDescent="0.25">
      <c r="B105" s="377"/>
      <c r="D105" s="416">
        <f t="shared" si="8"/>
        <v>91</v>
      </c>
      <c r="E105" s="994"/>
      <c r="F105" s="995"/>
      <c r="G105" s="994"/>
      <c r="H105" s="995"/>
      <c r="I105" s="995"/>
      <c r="J105" s="996"/>
      <c r="K105" s="474"/>
      <c r="L105" s="474"/>
      <c r="M105" s="474"/>
      <c r="N105" s="475">
        <f t="shared" si="9"/>
        <v>0</v>
      </c>
      <c r="O105" s="476" t="str">
        <f t="shared" si="10"/>
        <v/>
      </c>
      <c r="P105" s="272"/>
      <c r="Q105" s="458"/>
      <c r="R105" s="26"/>
      <c r="S105" s="375"/>
    </row>
    <row r="106" spans="2:19" ht="15" customHeight="1" x14ac:dyDescent="0.25">
      <c r="B106" s="377"/>
      <c r="D106" s="416">
        <f t="shared" si="8"/>
        <v>92</v>
      </c>
      <c r="E106" s="994"/>
      <c r="F106" s="995"/>
      <c r="G106" s="994"/>
      <c r="H106" s="995"/>
      <c r="I106" s="995"/>
      <c r="J106" s="996"/>
      <c r="K106" s="474"/>
      <c r="L106" s="474"/>
      <c r="M106" s="474"/>
      <c r="N106" s="475">
        <f t="shared" si="9"/>
        <v>0</v>
      </c>
      <c r="O106" s="476" t="str">
        <f t="shared" si="10"/>
        <v/>
      </c>
      <c r="P106" s="272"/>
      <c r="Q106" s="458"/>
      <c r="R106" s="26"/>
      <c r="S106" s="375"/>
    </row>
    <row r="107" spans="2:19" ht="15" customHeight="1" x14ac:dyDescent="0.25">
      <c r="B107" s="377"/>
      <c r="D107" s="416">
        <f t="shared" si="8"/>
        <v>93</v>
      </c>
      <c r="E107" s="994"/>
      <c r="F107" s="995"/>
      <c r="G107" s="994"/>
      <c r="H107" s="995"/>
      <c r="I107" s="995"/>
      <c r="J107" s="996"/>
      <c r="K107" s="474"/>
      <c r="L107" s="474"/>
      <c r="M107" s="474"/>
      <c r="N107" s="475">
        <f t="shared" si="9"/>
        <v>0</v>
      </c>
      <c r="O107" s="476" t="str">
        <f t="shared" si="10"/>
        <v/>
      </c>
      <c r="P107" s="272"/>
      <c r="Q107" s="458"/>
      <c r="R107" s="26"/>
      <c r="S107" s="375"/>
    </row>
    <row r="108" spans="2:19" ht="15" customHeight="1" x14ac:dyDescent="0.25">
      <c r="B108" s="377"/>
      <c r="D108" s="416">
        <f t="shared" si="8"/>
        <v>94</v>
      </c>
      <c r="E108" s="994"/>
      <c r="F108" s="995"/>
      <c r="G108" s="994"/>
      <c r="H108" s="995"/>
      <c r="I108" s="995"/>
      <c r="J108" s="996"/>
      <c r="K108" s="474"/>
      <c r="L108" s="474"/>
      <c r="M108" s="474"/>
      <c r="N108" s="475">
        <f t="shared" si="9"/>
        <v>0</v>
      </c>
      <c r="O108" s="476" t="str">
        <f t="shared" si="10"/>
        <v/>
      </c>
      <c r="P108" s="272"/>
      <c r="Q108" s="458"/>
      <c r="R108" s="26"/>
      <c r="S108" s="375"/>
    </row>
    <row r="109" spans="2:19" ht="15" customHeight="1" x14ac:dyDescent="0.25">
      <c r="B109" s="377"/>
      <c r="D109" s="416">
        <f t="shared" si="8"/>
        <v>95</v>
      </c>
      <c r="E109" s="994"/>
      <c r="F109" s="995"/>
      <c r="G109" s="994"/>
      <c r="H109" s="995"/>
      <c r="I109" s="995"/>
      <c r="J109" s="996"/>
      <c r="K109" s="474"/>
      <c r="L109" s="474"/>
      <c r="M109" s="474"/>
      <c r="N109" s="475">
        <f t="shared" si="9"/>
        <v>0</v>
      </c>
      <c r="O109" s="476" t="str">
        <f t="shared" si="10"/>
        <v/>
      </c>
      <c r="P109" s="272"/>
      <c r="Q109" s="458"/>
      <c r="R109" s="26"/>
      <c r="S109" s="375"/>
    </row>
    <row r="110" spans="2:19" ht="15" customHeight="1" x14ac:dyDescent="0.25">
      <c r="B110" s="377"/>
      <c r="D110" s="416">
        <f t="shared" si="8"/>
        <v>96</v>
      </c>
      <c r="E110" s="994"/>
      <c r="F110" s="995"/>
      <c r="G110" s="994"/>
      <c r="H110" s="995"/>
      <c r="I110" s="995"/>
      <c r="J110" s="996"/>
      <c r="K110" s="474"/>
      <c r="L110" s="474"/>
      <c r="M110" s="474"/>
      <c r="N110" s="475">
        <f t="shared" si="9"/>
        <v>0</v>
      </c>
      <c r="O110" s="476" t="str">
        <f t="shared" si="10"/>
        <v/>
      </c>
      <c r="P110" s="272"/>
      <c r="Q110" s="458"/>
      <c r="R110" s="26"/>
      <c r="S110" s="375"/>
    </row>
    <row r="111" spans="2:19" ht="15" customHeight="1" x14ac:dyDescent="0.25">
      <c r="B111" s="377"/>
      <c r="D111" s="416">
        <f t="shared" si="8"/>
        <v>97</v>
      </c>
      <c r="E111" s="994"/>
      <c r="F111" s="995"/>
      <c r="G111" s="994"/>
      <c r="H111" s="995"/>
      <c r="I111" s="995"/>
      <c r="J111" s="996"/>
      <c r="K111" s="474"/>
      <c r="L111" s="474"/>
      <c r="M111" s="474"/>
      <c r="N111" s="475">
        <f t="shared" si="9"/>
        <v>0</v>
      </c>
      <c r="O111" s="476" t="str">
        <f t="shared" si="10"/>
        <v/>
      </c>
      <c r="P111" s="272"/>
      <c r="Q111" s="458"/>
      <c r="R111" s="26"/>
      <c r="S111" s="375"/>
    </row>
    <row r="112" spans="2:19" ht="15" customHeight="1" x14ac:dyDescent="0.25">
      <c r="B112" s="377"/>
      <c r="D112" s="416">
        <f t="shared" si="8"/>
        <v>98</v>
      </c>
      <c r="E112" s="994"/>
      <c r="F112" s="995"/>
      <c r="G112" s="994"/>
      <c r="H112" s="995"/>
      <c r="I112" s="995"/>
      <c r="J112" s="996"/>
      <c r="K112" s="474"/>
      <c r="L112" s="474"/>
      <c r="M112" s="474"/>
      <c r="N112" s="475">
        <f t="shared" si="9"/>
        <v>0</v>
      </c>
      <c r="O112" s="476" t="str">
        <f t="shared" si="10"/>
        <v/>
      </c>
      <c r="P112" s="272"/>
      <c r="Q112" s="458"/>
      <c r="R112" s="26"/>
      <c r="S112" s="375"/>
    </row>
    <row r="113" spans="2:19" ht="15" customHeight="1" x14ac:dyDescent="0.25">
      <c r="B113" s="377"/>
      <c r="D113" s="416">
        <f t="shared" si="8"/>
        <v>99</v>
      </c>
      <c r="E113" s="994"/>
      <c r="F113" s="995"/>
      <c r="G113" s="994"/>
      <c r="H113" s="995"/>
      <c r="I113" s="995"/>
      <c r="J113" s="996"/>
      <c r="K113" s="474"/>
      <c r="L113" s="474"/>
      <c r="M113" s="474"/>
      <c r="N113" s="475">
        <f t="shared" si="9"/>
        <v>0</v>
      </c>
      <c r="O113" s="476" t="str">
        <f t="shared" si="10"/>
        <v/>
      </c>
      <c r="P113" s="272"/>
      <c r="Q113" s="458"/>
      <c r="R113" s="26"/>
      <c r="S113" s="375"/>
    </row>
    <row r="114" spans="2:19" ht="15" customHeight="1" x14ac:dyDescent="0.25">
      <c r="B114" s="377"/>
      <c r="D114" s="416">
        <f t="shared" si="8"/>
        <v>100</v>
      </c>
      <c r="E114" s="994"/>
      <c r="F114" s="995"/>
      <c r="G114" s="994"/>
      <c r="H114" s="995"/>
      <c r="I114" s="995"/>
      <c r="J114" s="996"/>
      <c r="K114" s="474"/>
      <c r="L114" s="474"/>
      <c r="M114" s="474"/>
      <c r="N114" s="475">
        <f t="shared" si="9"/>
        <v>0</v>
      </c>
      <c r="O114" s="476" t="str">
        <f t="shared" si="10"/>
        <v/>
      </c>
      <c r="P114" s="272"/>
      <c r="Q114" s="458"/>
      <c r="R114" s="26"/>
      <c r="S114" s="375"/>
    </row>
    <row r="115" spans="2:19" ht="15" customHeight="1" x14ac:dyDescent="0.25">
      <c r="B115" s="377"/>
      <c r="D115" s="416">
        <f>D114+1</f>
        <v>101</v>
      </c>
      <c r="E115" s="994"/>
      <c r="F115" s="995"/>
      <c r="G115" s="994"/>
      <c r="H115" s="995"/>
      <c r="I115" s="995"/>
      <c r="J115" s="996"/>
      <c r="K115" s="474"/>
      <c r="L115" s="474"/>
      <c r="M115" s="474"/>
      <c r="N115" s="475">
        <f t="shared" ref="N115:N146" si="11">K115+M115+ROUND(L115*9.76,0)</f>
        <v>0</v>
      </c>
      <c r="O115" s="476" t="str">
        <f t="shared" ref="O115:O146" si="12">IF(N115=0,"",N115/$N$14)</f>
        <v/>
      </c>
      <c r="P115" s="272"/>
      <c r="Q115" s="458"/>
      <c r="R115" s="26"/>
      <c r="S115" s="375"/>
    </row>
    <row r="116" spans="2:19" ht="15" customHeight="1" x14ac:dyDescent="0.25">
      <c r="B116" s="377"/>
      <c r="D116" s="416">
        <f>D115+1</f>
        <v>102</v>
      </c>
      <c r="E116" s="994"/>
      <c r="F116" s="995"/>
      <c r="G116" s="994"/>
      <c r="H116" s="995"/>
      <c r="I116" s="995"/>
      <c r="J116" s="996"/>
      <c r="K116" s="474"/>
      <c r="L116" s="474"/>
      <c r="M116" s="474"/>
      <c r="N116" s="475">
        <f t="shared" si="11"/>
        <v>0</v>
      </c>
      <c r="O116" s="476" t="str">
        <f t="shared" si="12"/>
        <v/>
      </c>
      <c r="P116" s="272"/>
      <c r="Q116" s="458"/>
      <c r="R116" s="26"/>
      <c r="S116" s="375"/>
    </row>
    <row r="117" spans="2:19" ht="15" customHeight="1" x14ac:dyDescent="0.25">
      <c r="B117" s="377"/>
      <c r="D117" s="416">
        <f>D116+1</f>
        <v>103</v>
      </c>
      <c r="E117" s="994"/>
      <c r="F117" s="995"/>
      <c r="G117" s="994"/>
      <c r="H117" s="995"/>
      <c r="I117" s="995"/>
      <c r="J117" s="996"/>
      <c r="K117" s="474"/>
      <c r="L117" s="474"/>
      <c r="M117" s="474"/>
      <c r="N117" s="475">
        <f t="shared" si="11"/>
        <v>0</v>
      </c>
      <c r="O117" s="476" t="str">
        <f t="shared" si="12"/>
        <v/>
      </c>
      <c r="P117" s="272"/>
      <c r="Q117" s="458"/>
      <c r="R117" s="26"/>
      <c r="S117" s="375"/>
    </row>
    <row r="118" spans="2:19" ht="15" customHeight="1" x14ac:dyDescent="0.25">
      <c r="B118" s="377"/>
      <c r="D118" s="416">
        <f t="shared" ref="D118:D164" si="13">D117+1</f>
        <v>104</v>
      </c>
      <c r="E118" s="994"/>
      <c r="F118" s="995"/>
      <c r="G118" s="994"/>
      <c r="H118" s="995"/>
      <c r="I118" s="995"/>
      <c r="J118" s="996"/>
      <c r="K118" s="474"/>
      <c r="L118" s="474"/>
      <c r="M118" s="474"/>
      <c r="N118" s="475">
        <f t="shared" si="11"/>
        <v>0</v>
      </c>
      <c r="O118" s="476" t="str">
        <f t="shared" si="12"/>
        <v/>
      </c>
      <c r="P118" s="272"/>
      <c r="Q118" s="458"/>
      <c r="R118" s="26"/>
      <c r="S118" s="375"/>
    </row>
    <row r="119" spans="2:19" ht="15" customHeight="1" x14ac:dyDescent="0.25">
      <c r="B119" s="377"/>
      <c r="D119" s="416">
        <f t="shared" si="13"/>
        <v>105</v>
      </c>
      <c r="E119" s="994"/>
      <c r="F119" s="995"/>
      <c r="G119" s="994"/>
      <c r="H119" s="995"/>
      <c r="I119" s="995"/>
      <c r="J119" s="996"/>
      <c r="K119" s="474"/>
      <c r="L119" s="474"/>
      <c r="M119" s="474"/>
      <c r="N119" s="475">
        <f t="shared" si="11"/>
        <v>0</v>
      </c>
      <c r="O119" s="476" t="str">
        <f t="shared" si="12"/>
        <v/>
      </c>
      <c r="P119" s="272"/>
      <c r="Q119" s="458"/>
      <c r="R119" s="26"/>
      <c r="S119" s="375"/>
    </row>
    <row r="120" spans="2:19" ht="15" customHeight="1" x14ac:dyDescent="0.25">
      <c r="B120" s="377"/>
      <c r="D120" s="416">
        <f t="shared" si="13"/>
        <v>106</v>
      </c>
      <c r="E120" s="994"/>
      <c r="F120" s="995"/>
      <c r="G120" s="994"/>
      <c r="H120" s="995"/>
      <c r="I120" s="995"/>
      <c r="J120" s="996"/>
      <c r="K120" s="474"/>
      <c r="L120" s="474"/>
      <c r="M120" s="474"/>
      <c r="N120" s="475">
        <f t="shared" si="11"/>
        <v>0</v>
      </c>
      <c r="O120" s="476" t="str">
        <f t="shared" si="12"/>
        <v/>
      </c>
      <c r="P120" s="272"/>
      <c r="Q120" s="458"/>
      <c r="R120" s="26"/>
      <c r="S120" s="375"/>
    </row>
    <row r="121" spans="2:19" ht="15" customHeight="1" x14ac:dyDescent="0.25">
      <c r="B121" s="377"/>
      <c r="D121" s="416">
        <f t="shared" si="13"/>
        <v>107</v>
      </c>
      <c r="E121" s="994"/>
      <c r="F121" s="995"/>
      <c r="G121" s="994"/>
      <c r="H121" s="995"/>
      <c r="I121" s="995"/>
      <c r="J121" s="996"/>
      <c r="K121" s="474"/>
      <c r="L121" s="474"/>
      <c r="M121" s="474"/>
      <c r="N121" s="475">
        <f t="shared" si="11"/>
        <v>0</v>
      </c>
      <c r="O121" s="476" t="str">
        <f t="shared" si="12"/>
        <v/>
      </c>
      <c r="P121" s="272"/>
      <c r="Q121" s="458"/>
      <c r="R121" s="26"/>
      <c r="S121" s="375"/>
    </row>
    <row r="122" spans="2:19" ht="15" customHeight="1" x14ac:dyDescent="0.25">
      <c r="B122" s="377"/>
      <c r="D122" s="416">
        <f t="shared" si="13"/>
        <v>108</v>
      </c>
      <c r="E122" s="994"/>
      <c r="F122" s="995"/>
      <c r="G122" s="994"/>
      <c r="H122" s="995"/>
      <c r="I122" s="995"/>
      <c r="J122" s="996"/>
      <c r="K122" s="474"/>
      <c r="L122" s="474"/>
      <c r="M122" s="474"/>
      <c r="N122" s="475">
        <f t="shared" si="11"/>
        <v>0</v>
      </c>
      <c r="O122" s="476" t="str">
        <f t="shared" si="12"/>
        <v/>
      </c>
      <c r="P122" s="272"/>
      <c r="Q122" s="458"/>
      <c r="R122" s="26"/>
      <c r="S122" s="375"/>
    </row>
    <row r="123" spans="2:19" ht="15" customHeight="1" x14ac:dyDescent="0.25">
      <c r="B123" s="377"/>
      <c r="D123" s="416">
        <f t="shared" si="13"/>
        <v>109</v>
      </c>
      <c r="E123" s="994"/>
      <c r="F123" s="995"/>
      <c r="G123" s="994"/>
      <c r="H123" s="995"/>
      <c r="I123" s="995"/>
      <c r="J123" s="996"/>
      <c r="K123" s="474"/>
      <c r="L123" s="474"/>
      <c r="M123" s="474"/>
      <c r="N123" s="475">
        <f t="shared" si="11"/>
        <v>0</v>
      </c>
      <c r="O123" s="476" t="str">
        <f t="shared" si="12"/>
        <v/>
      </c>
      <c r="P123" s="272"/>
      <c r="Q123" s="458"/>
      <c r="R123" s="26"/>
      <c r="S123" s="375"/>
    </row>
    <row r="124" spans="2:19" ht="15" customHeight="1" x14ac:dyDescent="0.25">
      <c r="B124" s="377"/>
      <c r="D124" s="416">
        <f t="shared" si="13"/>
        <v>110</v>
      </c>
      <c r="E124" s="994"/>
      <c r="F124" s="995"/>
      <c r="G124" s="994"/>
      <c r="H124" s="995"/>
      <c r="I124" s="995"/>
      <c r="J124" s="996"/>
      <c r="K124" s="474"/>
      <c r="L124" s="474"/>
      <c r="M124" s="474"/>
      <c r="N124" s="475">
        <f t="shared" si="11"/>
        <v>0</v>
      </c>
      <c r="O124" s="476" t="str">
        <f t="shared" si="12"/>
        <v/>
      </c>
      <c r="P124" s="272"/>
      <c r="Q124" s="458"/>
      <c r="R124" s="26"/>
      <c r="S124" s="375"/>
    </row>
    <row r="125" spans="2:19" ht="15" customHeight="1" x14ac:dyDescent="0.25">
      <c r="B125" s="377"/>
      <c r="D125" s="416">
        <f t="shared" si="13"/>
        <v>111</v>
      </c>
      <c r="E125" s="994"/>
      <c r="F125" s="995"/>
      <c r="G125" s="994"/>
      <c r="H125" s="995"/>
      <c r="I125" s="995"/>
      <c r="J125" s="996"/>
      <c r="K125" s="474"/>
      <c r="L125" s="474"/>
      <c r="M125" s="474"/>
      <c r="N125" s="475">
        <f t="shared" si="11"/>
        <v>0</v>
      </c>
      <c r="O125" s="476" t="str">
        <f t="shared" si="12"/>
        <v/>
      </c>
      <c r="P125" s="272"/>
      <c r="Q125" s="458"/>
      <c r="R125" s="26"/>
      <c r="S125" s="375"/>
    </row>
    <row r="126" spans="2:19" ht="15" customHeight="1" x14ac:dyDescent="0.25">
      <c r="B126" s="377"/>
      <c r="D126" s="416">
        <f t="shared" si="13"/>
        <v>112</v>
      </c>
      <c r="E126" s="994"/>
      <c r="F126" s="995"/>
      <c r="G126" s="994"/>
      <c r="H126" s="995"/>
      <c r="I126" s="995"/>
      <c r="J126" s="996"/>
      <c r="K126" s="474"/>
      <c r="L126" s="474"/>
      <c r="M126" s="474"/>
      <c r="N126" s="475">
        <f t="shared" si="11"/>
        <v>0</v>
      </c>
      <c r="O126" s="476" t="str">
        <f t="shared" si="12"/>
        <v/>
      </c>
      <c r="P126" s="272"/>
      <c r="Q126" s="458"/>
      <c r="R126" s="26"/>
      <c r="S126" s="375"/>
    </row>
    <row r="127" spans="2:19" ht="15" customHeight="1" x14ac:dyDescent="0.25">
      <c r="B127" s="377"/>
      <c r="D127" s="416">
        <f t="shared" si="13"/>
        <v>113</v>
      </c>
      <c r="E127" s="994"/>
      <c r="F127" s="995"/>
      <c r="G127" s="994"/>
      <c r="H127" s="995"/>
      <c r="I127" s="995"/>
      <c r="J127" s="996"/>
      <c r="K127" s="474"/>
      <c r="L127" s="474"/>
      <c r="M127" s="474"/>
      <c r="N127" s="475">
        <f t="shared" si="11"/>
        <v>0</v>
      </c>
      <c r="O127" s="476" t="str">
        <f t="shared" si="12"/>
        <v/>
      </c>
      <c r="P127" s="272"/>
      <c r="Q127" s="458"/>
      <c r="R127" s="26"/>
      <c r="S127" s="375"/>
    </row>
    <row r="128" spans="2:19" ht="15" customHeight="1" x14ac:dyDescent="0.25">
      <c r="B128" s="377"/>
      <c r="D128" s="416">
        <f t="shared" si="13"/>
        <v>114</v>
      </c>
      <c r="E128" s="994"/>
      <c r="F128" s="995"/>
      <c r="G128" s="994"/>
      <c r="H128" s="995"/>
      <c r="I128" s="995"/>
      <c r="J128" s="996"/>
      <c r="K128" s="474"/>
      <c r="L128" s="474"/>
      <c r="M128" s="474"/>
      <c r="N128" s="475">
        <f t="shared" si="11"/>
        <v>0</v>
      </c>
      <c r="O128" s="476" t="str">
        <f t="shared" si="12"/>
        <v/>
      </c>
      <c r="P128" s="272"/>
      <c r="Q128" s="458"/>
      <c r="R128" s="26"/>
      <c r="S128" s="375"/>
    </row>
    <row r="129" spans="2:19" ht="15" customHeight="1" x14ac:dyDescent="0.25">
      <c r="B129" s="377"/>
      <c r="D129" s="416">
        <f t="shared" si="13"/>
        <v>115</v>
      </c>
      <c r="E129" s="994"/>
      <c r="F129" s="995"/>
      <c r="G129" s="994"/>
      <c r="H129" s="995"/>
      <c r="I129" s="995"/>
      <c r="J129" s="996"/>
      <c r="K129" s="474"/>
      <c r="L129" s="474"/>
      <c r="M129" s="474"/>
      <c r="N129" s="475">
        <f t="shared" si="11"/>
        <v>0</v>
      </c>
      <c r="O129" s="476" t="str">
        <f t="shared" si="12"/>
        <v/>
      </c>
      <c r="P129" s="272"/>
      <c r="Q129" s="458"/>
      <c r="R129" s="26"/>
      <c r="S129" s="375"/>
    </row>
    <row r="130" spans="2:19" ht="15" customHeight="1" x14ac:dyDescent="0.25">
      <c r="B130" s="377"/>
      <c r="D130" s="416">
        <f t="shared" si="13"/>
        <v>116</v>
      </c>
      <c r="E130" s="994"/>
      <c r="F130" s="995"/>
      <c r="G130" s="994"/>
      <c r="H130" s="995"/>
      <c r="I130" s="995"/>
      <c r="J130" s="996"/>
      <c r="K130" s="474"/>
      <c r="L130" s="474"/>
      <c r="M130" s="474"/>
      <c r="N130" s="475">
        <f t="shared" si="11"/>
        <v>0</v>
      </c>
      <c r="O130" s="476" t="str">
        <f t="shared" si="12"/>
        <v/>
      </c>
      <c r="P130" s="272"/>
      <c r="Q130" s="458"/>
      <c r="R130" s="26"/>
      <c r="S130" s="375"/>
    </row>
    <row r="131" spans="2:19" ht="15" customHeight="1" x14ac:dyDescent="0.25">
      <c r="B131" s="377"/>
      <c r="D131" s="416">
        <f t="shared" si="13"/>
        <v>117</v>
      </c>
      <c r="E131" s="994"/>
      <c r="F131" s="995"/>
      <c r="G131" s="994"/>
      <c r="H131" s="995"/>
      <c r="I131" s="995"/>
      <c r="J131" s="996"/>
      <c r="K131" s="474"/>
      <c r="L131" s="474"/>
      <c r="M131" s="474"/>
      <c r="N131" s="475">
        <f t="shared" si="11"/>
        <v>0</v>
      </c>
      <c r="O131" s="476" t="str">
        <f t="shared" si="12"/>
        <v/>
      </c>
      <c r="P131" s="272"/>
      <c r="Q131" s="458"/>
      <c r="R131" s="26"/>
      <c r="S131" s="375"/>
    </row>
    <row r="132" spans="2:19" ht="15" customHeight="1" x14ac:dyDescent="0.25">
      <c r="B132" s="377"/>
      <c r="D132" s="416">
        <f t="shared" si="13"/>
        <v>118</v>
      </c>
      <c r="E132" s="994"/>
      <c r="F132" s="995"/>
      <c r="G132" s="994"/>
      <c r="H132" s="995"/>
      <c r="I132" s="995"/>
      <c r="J132" s="996"/>
      <c r="K132" s="474"/>
      <c r="L132" s="474"/>
      <c r="M132" s="474"/>
      <c r="N132" s="475">
        <f t="shared" si="11"/>
        <v>0</v>
      </c>
      <c r="O132" s="476" t="str">
        <f t="shared" si="12"/>
        <v/>
      </c>
      <c r="P132" s="272"/>
      <c r="Q132" s="458"/>
      <c r="R132" s="26"/>
      <c r="S132" s="375"/>
    </row>
    <row r="133" spans="2:19" ht="15" customHeight="1" x14ac:dyDescent="0.25">
      <c r="B133" s="377"/>
      <c r="D133" s="416">
        <f t="shared" si="13"/>
        <v>119</v>
      </c>
      <c r="E133" s="994"/>
      <c r="F133" s="995"/>
      <c r="G133" s="994"/>
      <c r="H133" s="995"/>
      <c r="I133" s="995"/>
      <c r="J133" s="996"/>
      <c r="K133" s="474"/>
      <c r="L133" s="474"/>
      <c r="M133" s="474"/>
      <c r="N133" s="475">
        <f t="shared" si="11"/>
        <v>0</v>
      </c>
      <c r="O133" s="476" t="str">
        <f t="shared" si="12"/>
        <v/>
      </c>
      <c r="P133" s="272"/>
      <c r="Q133" s="458"/>
      <c r="R133" s="26"/>
      <c r="S133" s="375"/>
    </row>
    <row r="134" spans="2:19" ht="15" customHeight="1" x14ac:dyDescent="0.25">
      <c r="B134" s="377"/>
      <c r="D134" s="416">
        <f t="shared" si="13"/>
        <v>120</v>
      </c>
      <c r="E134" s="994"/>
      <c r="F134" s="995"/>
      <c r="G134" s="994"/>
      <c r="H134" s="995"/>
      <c r="I134" s="995"/>
      <c r="J134" s="996"/>
      <c r="K134" s="474"/>
      <c r="L134" s="474"/>
      <c r="M134" s="474"/>
      <c r="N134" s="475">
        <f t="shared" si="11"/>
        <v>0</v>
      </c>
      <c r="O134" s="476" t="str">
        <f t="shared" si="12"/>
        <v/>
      </c>
      <c r="P134" s="272"/>
      <c r="Q134" s="458"/>
      <c r="R134" s="26"/>
      <c r="S134" s="375"/>
    </row>
    <row r="135" spans="2:19" ht="15" customHeight="1" x14ac:dyDescent="0.25">
      <c r="B135" s="377"/>
      <c r="D135" s="416">
        <f t="shared" si="13"/>
        <v>121</v>
      </c>
      <c r="E135" s="994"/>
      <c r="F135" s="995"/>
      <c r="G135" s="994"/>
      <c r="H135" s="995"/>
      <c r="I135" s="995"/>
      <c r="J135" s="996"/>
      <c r="K135" s="474"/>
      <c r="L135" s="474"/>
      <c r="M135" s="474"/>
      <c r="N135" s="475">
        <f t="shared" si="11"/>
        <v>0</v>
      </c>
      <c r="O135" s="476" t="str">
        <f t="shared" si="12"/>
        <v/>
      </c>
      <c r="P135" s="272"/>
      <c r="Q135" s="458"/>
      <c r="R135" s="26"/>
      <c r="S135" s="375"/>
    </row>
    <row r="136" spans="2:19" ht="15" customHeight="1" x14ac:dyDescent="0.25">
      <c r="B136" s="377"/>
      <c r="D136" s="416">
        <f t="shared" si="13"/>
        <v>122</v>
      </c>
      <c r="E136" s="994"/>
      <c r="F136" s="995"/>
      <c r="G136" s="994"/>
      <c r="H136" s="995"/>
      <c r="I136" s="995"/>
      <c r="J136" s="996"/>
      <c r="K136" s="474"/>
      <c r="L136" s="474"/>
      <c r="M136" s="474"/>
      <c r="N136" s="475">
        <f t="shared" si="11"/>
        <v>0</v>
      </c>
      <c r="O136" s="476" t="str">
        <f t="shared" si="12"/>
        <v/>
      </c>
      <c r="P136" s="272"/>
      <c r="Q136" s="458"/>
      <c r="R136" s="26"/>
      <c r="S136" s="375"/>
    </row>
    <row r="137" spans="2:19" ht="15" customHeight="1" x14ac:dyDescent="0.25">
      <c r="B137" s="377"/>
      <c r="D137" s="416">
        <f t="shared" si="13"/>
        <v>123</v>
      </c>
      <c r="E137" s="994"/>
      <c r="F137" s="995"/>
      <c r="G137" s="994"/>
      <c r="H137" s="995"/>
      <c r="I137" s="995"/>
      <c r="J137" s="996"/>
      <c r="K137" s="474"/>
      <c r="L137" s="474"/>
      <c r="M137" s="474"/>
      <c r="N137" s="475">
        <f t="shared" si="11"/>
        <v>0</v>
      </c>
      <c r="O137" s="476" t="str">
        <f t="shared" si="12"/>
        <v/>
      </c>
      <c r="P137" s="272"/>
      <c r="Q137" s="458"/>
      <c r="R137" s="26"/>
      <c r="S137" s="375"/>
    </row>
    <row r="138" spans="2:19" ht="15" customHeight="1" x14ac:dyDescent="0.25">
      <c r="B138" s="377"/>
      <c r="D138" s="416">
        <f t="shared" si="13"/>
        <v>124</v>
      </c>
      <c r="E138" s="994"/>
      <c r="F138" s="995"/>
      <c r="G138" s="994"/>
      <c r="H138" s="995"/>
      <c r="I138" s="995"/>
      <c r="J138" s="996"/>
      <c r="K138" s="474"/>
      <c r="L138" s="474"/>
      <c r="M138" s="474"/>
      <c r="N138" s="475">
        <f t="shared" si="11"/>
        <v>0</v>
      </c>
      <c r="O138" s="476" t="str">
        <f t="shared" si="12"/>
        <v/>
      </c>
      <c r="P138" s="272"/>
      <c r="Q138" s="458"/>
      <c r="R138" s="26"/>
      <c r="S138" s="375"/>
    </row>
    <row r="139" spans="2:19" ht="15" customHeight="1" x14ac:dyDescent="0.25">
      <c r="B139" s="377"/>
      <c r="D139" s="416">
        <f t="shared" si="13"/>
        <v>125</v>
      </c>
      <c r="E139" s="994"/>
      <c r="F139" s="995"/>
      <c r="G139" s="994"/>
      <c r="H139" s="995"/>
      <c r="I139" s="995"/>
      <c r="J139" s="996"/>
      <c r="K139" s="474"/>
      <c r="L139" s="474"/>
      <c r="M139" s="474"/>
      <c r="N139" s="475">
        <f t="shared" si="11"/>
        <v>0</v>
      </c>
      <c r="O139" s="476" t="str">
        <f t="shared" si="12"/>
        <v/>
      </c>
      <c r="P139" s="272"/>
      <c r="Q139" s="458"/>
      <c r="R139" s="26"/>
      <c r="S139" s="375"/>
    </row>
    <row r="140" spans="2:19" ht="15" customHeight="1" x14ac:dyDescent="0.25">
      <c r="B140" s="377"/>
      <c r="D140" s="416">
        <f t="shared" si="13"/>
        <v>126</v>
      </c>
      <c r="E140" s="994"/>
      <c r="F140" s="995"/>
      <c r="G140" s="994"/>
      <c r="H140" s="995"/>
      <c r="I140" s="995"/>
      <c r="J140" s="996"/>
      <c r="K140" s="474"/>
      <c r="L140" s="474"/>
      <c r="M140" s="474"/>
      <c r="N140" s="475">
        <f t="shared" si="11"/>
        <v>0</v>
      </c>
      <c r="O140" s="476" t="str">
        <f t="shared" si="12"/>
        <v/>
      </c>
      <c r="P140" s="272"/>
      <c r="Q140" s="458"/>
      <c r="R140" s="26"/>
      <c r="S140" s="375"/>
    </row>
    <row r="141" spans="2:19" ht="15" customHeight="1" x14ac:dyDescent="0.25">
      <c r="B141" s="377"/>
      <c r="D141" s="416">
        <f t="shared" si="13"/>
        <v>127</v>
      </c>
      <c r="E141" s="994"/>
      <c r="F141" s="995"/>
      <c r="G141" s="994"/>
      <c r="H141" s="995"/>
      <c r="I141" s="995"/>
      <c r="J141" s="996"/>
      <c r="K141" s="474"/>
      <c r="L141" s="474"/>
      <c r="M141" s="474"/>
      <c r="N141" s="475">
        <f t="shared" si="11"/>
        <v>0</v>
      </c>
      <c r="O141" s="476" t="str">
        <f t="shared" si="12"/>
        <v/>
      </c>
      <c r="P141" s="272"/>
      <c r="Q141" s="458"/>
      <c r="R141" s="26"/>
      <c r="S141" s="375"/>
    </row>
    <row r="142" spans="2:19" ht="15" customHeight="1" x14ac:dyDescent="0.25">
      <c r="B142" s="377"/>
      <c r="D142" s="416">
        <f t="shared" si="13"/>
        <v>128</v>
      </c>
      <c r="E142" s="994"/>
      <c r="F142" s="995"/>
      <c r="G142" s="994"/>
      <c r="H142" s="995"/>
      <c r="I142" s="995"/>
      <c r="J142" s="996"/>
      <c r="K142" s="474"/>
      <c r="L142" s="474"/>
      <c r="M142" s="474"/>
      <c r="N142" s="475">
        <f t="shared" si="11"/>
        <v>0</v>
      </c>
      <c r="O142" s="476" t="str">
        <f t="shared" si="12"/>
        <v/>
      </c>
      <c r="P142" s="272"/>
      <c r="Q142" s="458"/>
      <c r="R142" s="26"/>
      <c r="S142" s="375"/>
    </row>
    <row r="143" spans="2:19" ht="15" customHeight="1" x14ac:dyDescent="0.25">
      <c r="B143" s="377"/>
      <c r="D143" s="416">
        <f t="shared" si="13"/>
        <v>129</v>
      </c>
      <c r="E143" s="994"/>
      <c r="F143" s="995"/>
      <c r="G143" s="994"/>
      <c r="H143" s="995"/>
      <c r="I143" s="995"/>
      <c r="J143" s="996"/>
      <c r="K143" s="474"/>
      <c r="L143" s="474"/>
      <c r="M143" s="474"/>
      <c r="N143" s="475">
        <f t="shared" si="11"/>
        <v>0</v>
      </c>
      <c r="O143" s="476" t="str">
        <f t="shared" si="12"/>
        <v/>
      </c>
      <c r="P143" s="272"/>
      <c r="Q143" s="458"/>
      <c r="R143" s="26"/>
      <c r="S143" s="375"/>
    </row>
    <row r="144" spans="2:19" ht="15" customHeight="1" x14ac:dyDescent="0.25">
      <c r="B144" s="377"/>
      <c r="D144" s="416">
        <f t="shared" si="13"/>
        <v>130</v>
      </c>
      <c r="E144" s="994"/>
      <c r="F144" s="995"/>
      <c r="G144" s="994"/>
      <c r="H144" s="995"/>
      <c r="I144" s="995"/>
      <c r="J144" s="996"/>
      <c r="K144" s="474"/>
      <c r="L144" s="474"/>
      <c r="M144" s="474"/>
      <c r="N144" s="475">
        <f t="shared" si="11"/>
        <v>0</v>
      </c>
      <c r="O144" s="476" t="str">
        <f t="shared" si="12"/>
        <v/>
      </c>
      <c r="P144" s="272"/>
      <c r="Q144" s="458"/>
      <c r="R144" s="26"/>
      <c r="S144" s="375"/>
    </row>
    <row r="145" spans="2:19" ht="15" customHeight="1" x14ac:dyDescent="0.25">
      <c r="B145" s="377"/>
      <c r="D145" s="416">
        <f t="shared" si="13"/>
        <v>131</v>
      </c>
      <c r="E145" s="994"/>
      <c r="F145" s="995"/>
      <c r="G145" s="994"/>
      <c r="H145" s="995"/>
      <c r="I145" s="995"/>
      <c r="J145" s="996"/>
      <c r="K145" s="474"/>
      <c r="L145" s="474"/>
      <c r="M145" s="474"/>
      <c r="N145" s="475">
        <f t="shared" si="11"/>
        <v>0</v>
      </c>
      <c r="O145" s="476" t="str">
        <f t="shared" si="12"/>
        <v/>
      </c>
      <c r="P145" s="272"/>
      <c r="Q145" s="458"/>
      <c r="R145" s="26"/>
      <c r="S145" s="375"/>
    </row>
    <row r="146" spans="2:19" ht="15" customHeight="1" x14ac:dyDescent="0.25">
      <c r="B146" s="377"/>
      <c r="D146" s="416">
        <f t="shared" si="13"/>
        <v>132</v>
      </c>
      <c r="E146" s="994"/>
      <c r="F146" s="995"/>
      <c r="G146" s="994"/>
      <c r="H146" s="995"/>
      <c r="I146" s="995"/>
      <c r="J146" s="996"/>
      <c r="K146" s="474"/>
      <c r="L146" s="474"/>
      <c r="M146" s="474"/>
      <c r="N146" s="475">
        <f t="shared" si="11"/>
        <v>0</v>
      </c>
      <c r="O146" s="476" t="str">
        <f t="shared" si="12"/>
        <v/>
      </c>
      <c r="P146" s="272"/>
      <c r="Q146" s="458"/>
      <c r="R146" s="26"/>
      <c r="S146" s="375"/>
    </row>
    <row r="147" spans="2:19" ht="15" customHeight="1" x14ac:dyDescent="0.25">
      <c r="B147" s="377"/>
      <c r="D147" s="416">
        <f t="shared" si="13"/>
        <v>133</v>
      </c>
      <c r="E147" s="994"/>
      <c r="F147" s="995"/>
      <c r="G147" s="994"/>
      <c r="H147" s="995"/>
      <c r="I147" s="995"/>
      <c r="J147" s="996"/>
      <c r="K147" s="474"/>
      <c r="L147" s="474"/>
      <c r="M147" s="474"/>
      <c r="N147" s="475">
        <f t="shared" ref="N147:N164" si="14">K147+M147+ROUND(L147*9.76,0)</f>
        <v>0</v>
      </c>
      <c r="O147" s="476" t="str">
        <f t="shared" ref="O147:O164" si="15">IF(N147=0,"",N147/$N$14)</f>
        <v/>
      </c>
      <c r="P147" s="272"/>
      <c r="Q147" s="458"/>
      <c r="R147" s="26"/>
      <c r="S147" s="375"/>
    </row>
    <row r="148" spans="2:19" ht="15" customHeight="1" x14ac:dyDescent="0.25">
      <c r="B148" s="377"/>
      <c r="D148" s="416">
        <f t="shared" si="13"/>
        <v>134</v>
      </c>
      <c r="E148" s="994"/>
      <c r="F148" s="995"/>
      <c r="G148" s="994"/>
      <c r="H148" s="995"/>
      <c r="I148" s="995"/>
      <c r="J148" s="996"/>
      <c r="K148" s="474"/>
      <c r="L148" s="474"/>
      <c r="M148" s="474"/>
      <c r="N148" s="475">
        <f t="shared" si="14"/>
        <v>0</v>
      </c>
      <c r="O148" s="476" t="str">
        <f t="shared" si="15"/>
        <v/>
      </c>
      <c r="P148" s="272"/>
      <c r="Q148" s="458"/>
      <c r="R148" s="26"/>
      <c r="S148" s="375"/>
    </row>
    <row r="149" spans="2:19" ht="15" customHeight="1" x14ac:dyDescent="0.25">
      <c r="B149" s="377"/>
      <c r="D149" s="416">
        <f t="shared" si="13"/>
        <v>135</v>
      </c>
      <c r="E149" s="994"/>
      <c r="F149" s="995"/>
      <c r="G149" s="994"/>
      <c r="H149" s="995"/>
      <c r="I149" s="995"/>
      <c r="J149" s="996"/>
      <c r="K149" s="474"/>
      <c r="L149" s="474"/>
      <c r="M149" s="474"/>
      <c r="N149" s="475">
        <f t="shared" si="14"/>
        <v>0</v>
      </c>
      <c r="O149" s="476" t="str">
        <f t="shared" si="15"/>
        <v/>
      </c>
      <c r="P149" s="272"/>
      <c r="Q149" s="458"/>
      <c r="R149" s="26"/>
      <c r="S149" s="375"/>
    </row>
    <row r="150" spans="2:19" ht="15" customHeight="1" x14ac:dyDescent="0.25">
      <c r="B150" s="377"/>
      <c r="D150" s="416">
        <f t="shared" si="13"/>
        <v>136</v>
      </c>
      <c r="E150" s="994"/>
      <c r="F150" s="995"/>
      <c r="G150" s="994"/>
      <c r="H150" s="995"/>
      <c r="I150" s="995"/>
      <c r="J150" s="996"/>
      <c r="K150" s="474"/>
      <c r="L150" s="474"/>
      <c r="M150" s="474"/>
      <c r="N150" s="475">
        <f t="shared" si="14"/>
        <v>0</v>
      </c>
      <c r="O150" s="476" t="str">
        <f t="shared" si="15"/>
        <v/>
      </c>
      <c r="P150" s="272"/>
      <c r="Q150" s="458"/>
      <c r="R150" s="26"/>
      <c r="S150" s="375"/>
    </row>
    <row r="151" spans="2:19" ht="15" customHeight="1" x14ac:dyDescent="0.25">
      <c r="B151" s="377"/>
      <c r="D151" s="416">
        <f t="shared" si="13"/>
        <v>137</v>
      </c>
      <c r="E151" s="994"/>
      <c r="F151" s="995"/>
      <c r="G151" s="994"/>
      <c r="H151" s="995"/>
      <c r="I151" s="995"/>
      <c r="J151" s="996"/>
      <c r="K151" s="474"/>
      <c r="L151" s="474"/>
      <c r="M151" s="474"/>
      <c r="N151" s="475">
        <f t="shared" si="14"/>
        <v>0</v>
      </c>
      <c r="O151" s="476" t="str">
        <f t="shared" si="15"/>
        <v/>
      </c>
      <c r="P151" s="272"/>
      <c r="Q151" s="458"/>
      <c r="R151" s="26"/>
      <c r="S151" s="375"/>
    </row>
    <row r="152" spans="2:19" ht="15" customHeight="1" x14ac:dyDescent="0.25">
      <c r="B152" s="377"/>
      <c r="D152" s="416">
        <f t="shared" si="13"/>
        <v>138</v>
      </c>
      <c r="E152" s="994"/>
      <c r="F152" s="995"/>
      <c r="G152" s="994"/>
      <c r="H152" s="995"/>
      <c r="I152" s="995"/>
      <c r="J152" s="996"/>
      <c r="K152" s="474"/>
      <c r="L152" s="474"/>
      <c r="M152" s="474"/>
      <c r="N152" s="475">
        <f t="shared" si="14"/>
        <v>0</v>
      </c>
      <c r="O152" s="476" t="str">
        <f t="shared" si="15"/>
        <v/>
      </c>
      <c r="P152" s="272"/>
      <c r="Q152" s="458"/>
      <c r="R152" s="26"/>
      <c r="S152" s="375"/>
    </row>
    <row r="153" spans="2:19" ht="15" customHeight="1" x14ac:dyDescent="0.25">
      <c r="B153" s="377"/>
      <c r="D153" s="416">
        <f t="shared" si="13"/>
        <v>139</v>
      </c>
      <c r="E153" s="994"/>
      <c r="F153" s="995"/>
      <c r="G153" s="994"/>
      <c r="H153" s="995"/>
      <c r="I153" s="995"/>
      <c r="J153" s="996"/>
      <c r="K153" s="474"/>
      <c r="L153" s="474"/>
      <c r="M153" s="474"/>
      <c r="N153" s="475">
        <f t="shared" si="14"/>
        <v>0</v>
      </c>
      <c r="O153" s="476" t="str">
        <f t="shared" si="15"/>
        <v/>
      </c>
      <c r="P153" s="272"/>
      <c r="Q153" s="458"/>
      <c r="R153" s="26"/>
      <c r="S153" s="375"/>
    </row>
    <row r="154" spans="2:19" ht="15" customHeight="1" x14ac:dyDescent="0.25">
      <c r="B154" s="377"/>
      <c r="D154" s="416">
        <f t="shared" si="13"/>
        <v>140</v>
      </c>
      <c r="E154" s="994"/>
      <c r="F154" s="995"/>
      <c r="G154" s="994"/>
      <c r="H154" s="995"/>
      <c r="I154" s="995"/>
      <c r="J154" s="996"/>
      <c r="K154" s="474"/>
      <c r="L154" s="474"/>
      <c r="M154" s="474"/>
      <c r="N154" s="475">
        <f t="shared" si="14"/>
        <v>0</v>
      </c>
      <c r="O154" s="476" t="str">
        <f t="shared" si="15"/>
        <v/>
      </c>
      <c r="P154" s="272"/>
      <c r="Q154" s="458"/>
      <c r="R154" s="26"/>
      <c r="S154" s="375"/>
    </row>
    <row r="155" spans="2:19" ht="15" customHeight="1" x14ac:dyDescent="0.25">
      <c r="B155" s="377"/>
      <c r="D155" s="416">
        <f t="shared" si="13"/>
        <v>141</v>
      </c>
      <c r="E155" s="994"/>
      <c r="F155" s="995"/>
      <c r="G155" s="994"/>
      <c r="H155" s="995"/>
      <c r="I155" s="995"/>
      <c r="J155" s="996"/>
      <c r="K155" s="474"/>
      <c r="L155" s="474"/>
      <c r="M155" s="474"/>
      <c r="N155" s="475">
        <f t="shared" si="14"/>
        <v>0</v>
      </c>
      <c r="O155" s="476" t="str">
        <f t="shared" si="15"/>
        <v/>
      </c>
      <c r="P155" s="272"/>
      <c r="Q155" s="458"/>
      <c r="R155" s="26"/>
      <c r="S155" s="375"/>
    </row>
    <row r="156" spans="2:19" ht="15" customHeight="1" x14ac:dyDescent="0.25">
      <c r="B156" s="377"/>
      <c r="D156" s="416">
        <f t="shared" si="13"/>
        <v>142</v>
      </c>
      <c r="E156" s="994"/>
      <c r="F156" s="995"/>
      <c r="G156" s="994"/>
      <c r="H156" s="995"/>
      <c r="I156" s="995"/>
      <c r="J156" s="996"/>
      <c r="K156" s="474"/>
      <c r="L156" s="474"/>
      <c r="M156" s="474"/>
      <c r="N156" s="475">
        <f t="shared" si="14"/>
        <v>0</v>
      </c>
      <c r="O156" s="476" t="str">
        <f t="shared" si="15"/>
        <v/>
      </c>
      <c r="P156" s="272"/>
      <c r="Q156" s="458"/>
      <c r="R156" s="26"/>
      <c r="S156" s="375"/>
    </row>
    <row r="157" spans="2:19" ht="15" customHeight="1" x14ac:dyDescent="0.25">
      <c r="B157" s="377"/>
      <c r="D157" s="416">
        <f t="shared" si="13"/>
        <v>143</v>
      </c>
      <c r="E157" s="994"/>
      <c r="F157" s="995"/>
      <c r="G157" s="994"/>
      <c r="H157" s="995"/>
      <c r="I157" s="995"/>
      <c r="J157" s="996"/>
      <c r="K157" s="474"/>
      <c r="L157" s="474"/>
      <c r="M157" s="474"/>
      <c r="N157" s="475">
        <f t="shared" si="14"/>
        <v>0</v>
      </c>
      <c r="O157" s="476" t="str">
        <f t="shared" si="15"/>
        <v/>
      </c>
      <c r="P157" s="272"/>
      <c r="Q157" s="458"/>
      <c r="R157" s="26"/>
      <c r="S157" s="375"/>
    </row>
    <row r="158" spans="2:19" ht="15" customHeight="1" x14ac:dyDescent="0.25">
      <c r="B158" s="377"/>
      <c r="D158" s="416">
        <f t="shared" si="13"/>
        <v>144</v>
      </c>
      <c r="E158" s="994"/>
      <c r="F158" s="995"/>
      <c r="G158" s="994"/>
      <c r="H158" s="995"/>
      <c r="I158" s="995"/>
      <c r="J158" s="996"/>
      <c r="K158" s="474"/>
      <c r="L158" s="474"/>
      <c r="M158" s="474"/>
      <c r="N158" s="475">
        <f t="shared" si="14"/>
        <v>0</v>
      </c>
      <c r="O158" s="476" t="str">
        <f t="shared" si="15"/>
        <v/>
      </c>
      <c r="P158" s="272"/>
      <c r="Q158" s="458"/>
      <c r="R158" s="26"/>
      <c r="S158" s="375"/>
    </row>
    <row r="159" spans="2:19" ht="15" customHeight="1" x14ac:dyDescent="0.25">
      <c r="B159" s="377"/>
      <c r="D159" s="416">
        <f t="shared" si="13"/>
        <v>145</v>
      </c>
      <c r="E159" s="994"/>
      <c r="F159" s="995"/>
      <c r="G159" s="994"/>
      <c r="H159" s="995"/>
      <c r="I159" s="995"/>
      <c r="J159" s="996"/>
      <c r="K159" s="474"/>
      <c r="L159" s="474"/>
      <c r="M159" s="474"/>
      <c r="N159" s="475">
        <f t="shared" si="14"/>
        <v>0</v>
      </c>
      <c r="O159" s="476" t="str">
        <f t="shared" si="15"/>
        <v/>
      </c>
      <c r="P159" s="272"/>
      <c r="Q159" s="458"/>
      <c r="R159" s="26"/>
      <c r="S159" s="375"/>
    </row>
    <row r="160" spans="2:19" ht="15" customHeight="1" x14ac:dyDescent="0.25">
      <c r="B160" s="377"/>
      <c r="D160" s="416">
        <f t="shared" si="13"/>
        <v>146</v>
      </c>
      <c r="E160" s="994"/>
      <c r="F160" s="995"/>
      <c r="G160" s="994"/>
      <c r="H160" s="995"/>
      <c r="I160" s="995"/>
      <c r="J160" s="996"/>
      <c r="K160" s="474"/>
      <c r="L160" s="474"/>
      <c r="M160" s="474"/>
      <c r="N160" s="475">
        <f t="shared" si="14"/>
        <v>0</v>
      </c>
      <c r="O160" s="476" t="str">
        <f t="shared" si="15"/>
        <v/>
      </c>
      <c r="P160" s="272"/>
      <c r="Q160" s="458"/>
      <c r="R160" s="26"/>
      <c r="S160" s="375"/>
    </row>
    <row r="161" spans="2:19" ht="15" customHeight="1" x14ac:dyDescent="0.25">
      <c r="B161" s="377"/>
      <c r="D161" s="416">
        <f t="shared" si="13"/>
        <v>147</v>
      </c>
      <c r="E161" s="994"/>
      <c r="F161" s="995"/>
      <c r="G161" s="994"/>
      <c r="H161" s="995"/>
      <c r="I161" s="995"/>
      <c r="J161" s="996"/>
      <c r="K161" s="474"/>
      <c r="L161" s="474"/>
      <c r="M161" s="474"/>
      <c r="N161" s="475">
        <f t="shared" si="14"/>
        <v>0</v>
      </c>
      <c r="O161" s="476" t="str">
        <f t="shared" si="15"/>
        <v/>
      </c>
      <c r="P161" s="272"/>
      <c r="Q161" s="458"/>
      <c r="R161" s="26"/>
      <c r="S161" s="375"/>
    </row>
    <row r="162" spans="2:19" ht="15" customHeight="1" x14ac:dyDescent="0.25">
      <c r="B162" s="377"/>
      <c r="D162" s="416">
        <f t="shared" si="13"/>
        <v>148</v>
      </c>
      <c r="E162" s="994"/>
      <c r="F162" s="995"/>
      <c r="G162" s="994"/>
      <c r="H162" s="995"/>
      <c r="I162" s="995"/>
      <c r="J162" s="996"/>
      <c r="K162" s="474"/>
      <c r="L162" s="474"/>
      <c r="M162" s="474"/>
      <c r="N162" s="475">
        <f t="shared" si="14"/>
        <v>0</v>
      </c>
      <c r="O162" s="476" t="str">
        <f t="shared" si="15"/>
        <v/>
      </c>
      <c r="P162" s="272"/>
      <c r="Q162" s="458"/>
      <c r="R162" s="26"/>
      <c r="S162" s="375"/>
    </row>
    <row r="163" spans="2:19" ht="15" customHeight="1" x14ac:dyDescent="0.25">
      <c r="B163" s="377"/>
      <c r="D163" s="416">
        <f t="shared" si="13"/>
        <v>149</v>
      </c>
      <c r="E163" s="994"/>
      <c r="F163" s="995"/>
      <c r="G163" s="994"/>
      <c r="H163" s="995"/>
      <c r="I163" s="995"/>
      <c r="J163" s="996"/>
      <c r="K163" s="474"/>
      <c r="L163" s="474"/>
      <c r="M163" s="474"/>
      <c r="N163" s="475">
        <f t="shared" si="14"/>
        <v>0</v>
      </c>
      <c r="O163" s="476" t="str">
        <f t="shared" si="15"/>
        <v/>
      </c>
      <c r="P163" s="272"/>
      <c r="Q163" s="458"/>
      <c r="R163" s="26"/>
      <c r="S163" s="375"/>
    </row>
    <row r="164" spans="2:19" ht="15" customHeight="1" x14ac:dyDescent="0.25">
      <c r="B164" s="377"/>
      <c r="D164" s="416">
        <f t="shared" si="13"/>
        <v>150</v>
      </c>
      <c r="E164" s="994"/>
      <c r="F164" s="995"/>
      <c r="G164" s="994"/>
      <c r="H164" s="995"/>
      <c r="I164" s="995"/>
      <c r="J164" s="996"/>
      <c r="K164" s="474"/>
      <c r="L164" s="474"/>
      <c r="M164" s="474"/>
      <c r="N164" s="475">
        <f t="shared" si="14"/>
        <v>0</v>
      </c>
      <c r="O164" s="476" t="str">
        <f t="shared" si="15"/>
        <v/>
      </c>
      <c r="P164" s="272"/>
      <c r="Q164" s="458"/>
      <c r="R164" s="26"/>
      <c r="S164" s="375"/>
    </row>
    <row r="165" spans="2:19" ht="15" customHeight="1" x14ac:dyDescent="0.25">
      <c r="B165" s="377"/>
      <c r="D165" s="416">
        <f>D164+1</f>
        <v>151</v>
      </c>
      <c r="E165" s="994"/>
      <c r="F165" s="995"/>
      <c r="G165" s="994"/>
      <c r="H165" s="995"/>
      <c r="I165" s="995"/>
      <c r="J165" s="996"/>
      <c r="K165" s="474"/>
      <c r="L165" s="474"/>
      <c r="M165" s="474"/>
      <c r="N165" s="475">
        <f t="shared" ref="N165:N196" si="16">K165+M165+ROUND(L165*9.76,0)</f>
        <v>0</v>
      </c>
      <c r="O165" s="476" t="str">
        <f t="shared" ref="O165:O196" si="17">IF(N165=0,"",N165/$N$14)</f>
        <v/>
      </c>
      <c r="P165" s="272"/>
      <c r="Q165" s="458"/>
      <c r="R165" s="26"/>
      <c r="S165" s="375"/>
    </row>
    <row r="166" spans="2:19" ht="15" customHeight="1" x14ac:dyDescent="0.25">
      <c r="B166" s="377"/>
      <c r="D166" s="416">
        <f>D165+1</f>
        <v>152</v>
      </c>
      <c r="E166" s="994"/>
      <c r="F166" s="995"/>
      <c r="G166" s="994"/>
      <c r="H166" s="995"/>
      <c r="I166" s="995"/>
      <c r="J166" s="996"/>
      <c r="K166" s="474"/>
      <c r="L166" s="474"/>
      <c r="M166" s="474"/>
      <c r="N166" s="475">
        <f t="shared" si="16"/>
        <v>0</v>
      </c>
      <c r="O166" s="476" t="str">
        <f t="shared" si="17"/>
        <v/>
      </c>
      <c r="P166" s="272"/>
      <c r="Q166" s="458"/>
      <c r="R166" s="26"/>
      <c r="S166" s="375"/>
    </row>
    <row r="167" spans="2:19" ht="15" customHeight="1" x14ac:dyDescent="0.25">
      <c r="B167" s="377"/>
      <c r="D167" s="416">
        <f t="shared" ref="D167:D214" si="18">D166+1</f>
        <v>153</v>
      </c>
      <c r="E167" s="994"/>
      <c r="F167" s="995"/>
      <c r="G167" s="994"/>
      <c r="H167" s="995"/>
      <c r="I167" s="995"/>
      <c r="J167" s="996"/>
      <c r="K167" s="474"/>
      <c r="L167" s="474"/>
      <c r="M167" s="474"/>
      <c r="N167" s="475">
        <f t="shared" si="16"/>
        <v>0</v>
      </c>
      <c r="O167" s="476" t="str">
        <f t="shared" si="17"/>
        <v/>
      </c>
      <c r="P167" s="272"/>
      <c r="Q167" s="458"/>
      <c r="R167" s="26"/>
      <c r="S167" s="375"/>
    </row>
    <row r="168" spans="2:19" ht="15" customHeight="1" x14ac:dyDescent="0.25">
      <c r="B168" s="377"/>
      <c r="D168" s="416">
        <f t="shared" si="18"/>
        <v>154</v>
      </c>
      <c r="E168" s="994"/>
      <c r="F168" s="995"/>
      <c r="G168" s="994"/>
      <c r="H168" s="995"/>
      <c r="I168" s="995"/>
      <c r="J168" s="996"/>
      <c r="K168" s="474"/>
      <c r="L168" s="474"/>
      <c r="M168" s="474"/>
      <c r="N168" s="475">
        <f t="shared" si="16"/>
        <v>0</v>
      </c>
      <c r="O168" s="476" t="str">
        <f t="shared" si="17"/>
        <v/>
      </c>
      <c r="P168" s="272"/>
      <c r="Q168" s="458"/>
      <c r="R168" s="26"/>
      <c r="S168" s="375"/>
    </row>
    <row r="169" spans="2:19" ht="15" customHeight="1" x14ac:dyDescent="0.25">
      <c r="B169" s="377"/>
      <c r="D169" s="416">
        <f t="shared" si="18"/>
        <v>155</v>
      </c>
      <c r="E169" s="994"/>
      <c r="F169" s="995"/>
      <c r="G169" s="994"/>
      <c r="H169" s="995"/>
      <c r="I169" s="995"/>
      <c r="J169" s="996"/>
      <c r="K169" s="474"/>
      <c r="L169" s="474"/>
      <c r="M169" s="474"/>
      <c r="N169" s="475">
        <f t="shared" si="16"/>
        <v>0</v>
      </c>
      <c r="O169" s="476" t="str">
        <f t="shared" si="17"/>
        <v/>
      </c>
      <c r="P169" s="272"/>
      <c r="Q169" s="458"/>
      <c r="R169" s="26"/>
      <c r="S169" s="375"/>
    </row>
    <row r="170" spans="2:19" ht="15" customHeight="1" x14ac:dyDescent="0.25">
      <c r="B170" s="377"/>
      <c r="D170" s="416">
        <f t="shared" si="18"/>
        <v>156</v>
      </c>
      <c r="E170" s="994"/>
      <c r="F170" s="995"/>
      <c r="G170" s="994"/>
      <c r="H170" s="995"/>
      <c r="I170" s="995"/>
      <c r="J170" s="996"/>
      <c r="K170" s="474"/>
      <c r="L170" s="474"/>
      <c r="M170" s="474"/>
      <c r="N170" s="475">
        <f t="shared" si="16"/>
        <v>0</v>
      </c>
      <c r="O170" s="476" t="str">
        <f t="shared" si="17"/>
        <v/>
      </c>
      <c r="P170" s="272"/>
      <c r="Q170" s="458"/>
      <c r="R170" s="26"/>
      <c r="S170" s="375"/>
    </row>
    <row r="171" spans="2:19" ht="15" customHeight="1" x14ac:dyDescent="0.25">
      <c r="B171" s="377"/>
      <c r="D171" s="416">
        <f t="shared" si="18"/>
        <v>157</v>
      </c>
      <c r="E171" s="994"/>
      <c r="F171" s="995"/>
      <c r="G171" s="994"/>
      <c r="H171" s="995"/>
      <c r="I171" s="995"/>
      <c r="J171" s="996"/>
      <c r="K171" s="474"/>
      <c r="L171" s="474"/>
      <c r="M171" s="474"/>
      <c r="N171" s="475">
        <f t="shared" si="16"/>
        <v>0</v>
      </c>
      <c r="O171" s="476" t="str">
        <f t="shared" si="17"/>
        <v/>
      </c>
      <c r="P171" s="272"/>
      <c r="Q171" s="458"/>
      <c r="R171" s="26"/>
      <c r="S171" s="375"/>
    </row>
    <row r="172" spans="2:19" ht="15" customHeight="1" x14ac:dyDescent="0.25">
      <c r="B172" s="377"/>
      <c r="D172" s="416">
        <f t="shared" si="18"/>
        <v>158</v>
      </c>
      <c r="E172" s="994"/>
      <c r="F172" s="995"/>
      <c r="G172" s="994"/>
      <c r="H172" s="995"/>
      <c r="I172" s="995"/>
      <c r="J172" s="996"/>
      <c r="K172" s="474"/>
      <c r="L172" s="474"/>
      <c r="M172" s="474"/>
      <c r="N172" s="475">
        <f t="shared" si="16"/>
        <v>0</v>
      </c>
      <c r="O172" s="476" t="str">
        <f t="shared" si="17"/>
        <v/>
      </c>
      <c r="P172" s="272"/>
      <c r="Q172" s="458"/>
      <c r="R172" s="26"/>
      <c r="S172" s="375"/>
    </row>
    <row r="173" spans="2:19" ht="15" customHeight="1" x14ac:dyDescent="0.25">
      <c r="B173" s="377"/>
      <c r="D173" s="416">
        <f t="shared" si="18"/>
        <v>159</v>
      </c>
      <c r="E173" s="994"/>
      <c r="F173" s="995"/>
      <c r="G173" s="994"/>
      <c r="H173" s="995"/>
      <c r="I173" s="995"/>
      <c r="J173" s="996"/>
      <c r="K173" s="474"/>
      <c r="L173" s="474"/>
      <c r="M173" s="474"/>
      <c r="N173" s="475">
        <f t="shared" si="16"/>
        <v>0</v>
      </c>
      <c r="O173" s="476" t="str">
        <f t="shared" si="17"/>
        <v/>
      </c>
      <c r="P173" s="272"/>
      <c r="Q173" s="458"/>
      <c r="R173" s="26"/>
      <c r="S173" s="375"/>
    </row>
    <row r="174" spans="2:19" ht="15" customHeight="1" x14ac:dyDescent="0.25">
      <c r="B174" s="377"/>
      <c r="D174" s="416">
        <f t="shared" si="18"/>
        <v>160</v>
      </c>
      <c r="E174" s="994"/>
      <c r="F174" s="995"/>
      <c r="G174" s="994"/>
      <c r="H174" s="995"/>
      <c r="I174" s="995"/>
      <c r="J174" s="996"/>
      <c r="K174" s="474"/>
      <c r="L174" s="474"/>
      <c r="M174" s="474"/>
      <c r="N174" s="475">
        <f t="shared" si="16"/>
        <v>0</v>
      </c>
      <c r="O174" s="476" t="str">
        <f t="shared" si="17"/>
        <v/>
      </c>
      <c r="P174" s="272"/>
      <c r="Q174" s="458"/>
      <c r="R174" s="26"/>
      <c r="S174" s="375"/>
    </row>
    <row r="175" spans="2:19" ht="15" customHeight="1" x14ac:dyDescent="0.25">
      <c r="B175" s="377"/>
      <c r="D175" s="416">
        <f t="shared" si="18"/>
        <v>161</v>
      </c>
      <c r="E175" s="994"/>
      <c r="F175" s="995"/>
      <c r="G175" s="994"/>
      <c r="H175" s="995"/>
      <c r="I175" s="995"/>
      <c r="J175" s="996"/>
      <c r="K175" s="474"/>
      <c r="L175" s="474"/>
      <c r="M175" s="474"/>
      <c r="N175" s="475">
        <f t="shared" si="16"/>
        <v>0</v>
      </c>
      <c r="O175" s="476" t="str">
        <f t="shared" si="17"/>
        <v/>
      </c>
      <c r="P175" s="272"/>
      <c r="Q175" s="458"/>
      <c r="R175" s="26"/>
      <c r="S175" s="375"/>
    </row>
    <row r="176" spans="2:19" ht="15" customHeight="1" x14ac:dyDescent="0.25">
      <c r="B176" s="377"/>
      <c r="D176" s="416">
        <f t="shared" si="18"/>
        <v>162</v>
      </c>
      <c r="E176" s="994"/>
      <c r="F176" s="995"/>
      <c r="G176" s="994"/>
      <c r="H176" s="995"/>
      <c r="I176" s="995"/>
      <c r="J176" s="996"/>
      <c r="K176" s="474"/>
      <c r="L176" s="474"/>
      <c r="M176" s="474"/>
      <c r="N176" s="475">
        <f t="shared" si="16"/>
        <v>0</v>
      </c>
      <c r="O176" s="476" t="str">
        <f t="shared" si="17"/>
        <v/>
      </c>
      <c r="P176" s="272"/>
      <c r="Q176" s="458"/>
      <c r="R176" s="26"/>
      <c r="S176" s="375"/>
    </row>
    <row r="177" spans="2:19" ht="15" customHeight="1" x14ac:dyDescent="0.25">
      <c r="B177" s="377"/>
      <c r="D177" s="416">
        <f t="shared" si="18"/>
        <v>163</v>
      </c>
      <c r="E177" s="994"/>
      <c r="F177" s="995"/>
      <c r="G177" s="994"/>
      <c r="H177" s="995"/>
      <c r="I177" s="995"/>
      <c r="J177" s="996"/>
      <c r="K177" s="474"/>
      <c r="L177" s="474"/>
      <c r="M177" s="474"/>
      <c r="N177" s="475">
        <f t="shared" si="16"/>
        <v>0</v>
      </c>
      <c r="O177" s="476" t="str">
        <f t="shared" si="17"/>
        <v/>
      </c>
      <c r="P177" s="272"/>
      <c r="Q177" s="458"/>
      <c r="R177" s="26"/>
      <c r="S177" s="375"/>
    </row>
    <row r="178" spans="2:19" ht="15" customHeight="1" x14ac:dyDescent="0.25">
      <c r="B178" s="377"/>
      <c r="D178" s="416">
        <f t="shared" si="18"/>
        <v>164</v>
      </c>
      <c r="E178" s="994"/>
      <c r="F178" s="995"/>
      <c r="G178" s="994"/>
      <c r="H178" s="995"/>
      <c r="I178" s="995"/>
      <c r="J178" s="996"/>
      <c r="K178" s="474"/>
      <c r="L178" s="474"/>
      <c r="M178" s="474"/>
      <c r="N178" s="475">
        <f t="shared" si="16"/>
        <v>0</v>
      </c>
      <c r="O178" s="476" t="str">
        <f t="shared" si="17"/>
        <v/>
      </c>
      <c r="P178" s="272"/>
      <c r="Q178" s="458"/>
      <c r="R178" s="26"/>
      <c r="S178" s="375"/>
    </row>
    <row r="179" spans="2:19" ht="15" customHeight="1" x14ac:dyDescent="0.25">
      <c r="B179" s="377"/>
      <c r="D179" s="416">
        <f t="shared" si="18"/>
        <v>165</v>
      </c>
      <c r="E179" s="994"/>
      <c r="F179" s="995"/>
      <c r="G179" s="994"/>
      <c r="H179" s="995"/>
      <c r="I179" s="995"/>
      <c r="J179" s="996"/>
      <c r="K179" s="474"/>
      <c r="L179" s="474"/>
      <c r="M179" s="474"/>
      <c r="N179" s="475">
        <f t="shared" si="16"/>
        <v>0</v>
      </c>
      <c r="O179" s="476" t="str">
        <f t="shared" si="17"/>
        <v/>
      </c>
      <c r="P179" s="272"/>
      <c r="Q179" s="458"/>
      <c r="R179" s="26"/>
      <c r="S179" s="375"/>
    </row>
    <row r="180" spans="2:19" ht="15" customHeight="1" x14ac:dyDescent="0.25">
      <c r="B180" s="377"/>
      <c r="D180" s="416">
        <f t="shared" si="18"/>
        <v>166</v>
      </c>
      <c r="E180" s="994"/>
      <c r="F180" s="995"/>
      <c r="G180" s="994"/>
      <c r="H180" s="995"/>
      <c r="I180" s="995"/>
      <c r="J180" s="996"/>
      <c r="K180" s="474"/>
      <c r="L180" s="474"/>
      <c r="M180" s="474"/>
      <c r="N180" s="475">
        <f t="shared" si="16"/>
        <v>0</v>
      </c>
      <c r="O180" s="476" t="str">
        <f t="shared" si="17"/>
        <v/>
      </c>
      <c r="P180" s="272"/>
      <c r="Q180" s="458"/>
      <c r="R180" s="26"/>
      <c r="S180" s="375"/>
    </row>
    <row r="181" spans="2:19" ht="15" customHeight="1" x14ac:dyDescent="0.25">
      <c r="B181" s="377"/>
      <c r="D181" s="416">
        <f t="shared" si="18"/>
        <v>167</v>
      </c>
      <c r="E181" s="994"/>
      <c r="F181" s="995"/>
      <c r="G181" s="994"/>
      <c r="H181" s="995"/>
      <c r="I181" s="995"/>
      <c r="J181" s="996"/>
      <c r="K181" s="474"/>
      <c r="L181" s="474"/>
      <c r="M181" s="474"/>
      <c r="N181" s="475">
        <f t="shared" si="16"/>
        <v>0</v>
      </c>
      <c r="O181" s="476" t="str">
        <f t="shared" si="17"/>
        <v/>
      </c>
      <c r="P181" s="272"/>
      <c r="Q181" s="458"/>
      <c r="R181" s="26"/>
      <c r="S181" s="375"/>
    </row>
    <row r="182" spans="2:19" ht="15" customHeight="1" x14ac:dyDescent="0.25">
      <c r="B182" s="377"/>
      <c r="D182" s="416">
        <f t="shared" si="18"/>
        <v>168</v>
      </c>
      <c r="E182" s="994"/>
      <c r="F182" s="995"/>
      <c r="G182" s="994"/>
      <c r="H182" s="995"/>
      <c r="I182" s="995"/>
      <c r="J182" s="996"/>
      <c r="K182" s="474"/>
      <c r="L182" s="474"/>
      <c r="M182" s="474"/>
      <c r="N182" s="475">
        <f t="shared" si="16"/>
        <v>0</v>
      </c>
      <c r="O182" s="476" t="str">
        <f t="shared" si="17"/>
        <v/>
      </c>
      <c r="P182" s="272"/>
      <c r="Q182" s="458"/>
      <c r="R182" s="26"/>
      <c r="S182" s="375"/>
    </row>
    <row r="183" spans="2:19" ht="15" customHeight="1" x14ac:dyDescent="0.25">
      <c r="B183" s="377"/>
      <c r="D183" s="416">
        <f t="shared" si="18"/>
        <v>169</v>
      </c>
      <c r="E183" s="994"/>
      <c r="F183" s="995"/>
      <c r="G183" s="994"/>
      <c r="H183" s="995"/>
      <c r="I183" s="995"/>
      <c r="J183" s="996"/>
      <c r="K183" s="474"/>
      <c r="L183" s="474"/>
      <c r="M183" s="474"/>
      <c r="N183" s="475">
        <f t="shared" si="16"/>
        <v>0</v>
      </c>
      <c r="O183" s="476" t="str">
        <f t="shared" si="17"/>
        <v/>
      </c>
      <c r="P183" s="272"/>
      <c r="Q183" s="458"/>
      <c r="R183" s="26"/>
      <c r="S183" s="375"/>
    </row>
    <row r="184" spans="2:19" ht="15" customHeight="1" x14ac:dyDescent="0.25">
      <c r="B184" s="377"/>
      <c r="D184" s="416">
        <f t="shared" si="18"/>
        <v>170</v>
      </c>
      <c r="E184" s="994"/>
      <c r="F184" s="995"/>
      <c r="G184" s="994"/>
      <c r="H184" s="995"/>
      <c r="I184" s="995"/>
      <c r="J184" s="996"/>
      <c r="K184" s="474"/>
      <c r="L184" s="474"/>
      <c r="M184" s="474"/>
      <c r="N184" s="475">
        <f t="shared" si="16"/>
        <v>0</v>
      </c>
      <c r="O184" s="476" t="str">
        <f t="shared" si="17"/>
        <v/>
      </c>
      <c r="P184" s="272"/>
      <c r="Q184" s="458"/>
      <c r="R184" s="26"/>
      <c r="S184" s="375"/>
    </row>
    <row r="185" spans="2:19" ht="15" customHeight="1" x14ac:dyDescent="0.25">
      <c r="B185" s="377"/>
      <c r="D185" s="416">
        <f t="shared" si="18"/>
        <v>171</v>
      </c>
      <c r="E185" s="994"/>
      <c r="F185" s="995"/>
      <c r="G185" s="994"/>
      <c r="H185" s="995"/>
      <c r="I185" s="995"/>
      <c r="J185" s="996"/>
      <c r="K185" s="474"/>
      <c r="L185" s="474"/>
      <c r="M185" s="474"/>
      <c r="N185" s="475">
        <f t="shared" si="16"/>
        <v>0</v>
      </c>
      <c r="O185" s="476" t="str">
        <f t="shared" si="17"/>
        <v/>
      </c>
      <c r="P185" s="272"/>
      <c r="Q185" s="458"/>
      <c r="R185" s="26"/>
      <c r="S185" s="375"/>
    </row>
    <row r="186" spans="2:19" ht="15" customHeight="1" x14ac:dyDescent="0.25">
      <c r="B186" s="377"/>
      <c r="D186" s="416">
        <f t="shared" si="18"/>
        <v>172</v>
      </c>
      <c r="E186" s="994"/>
      <c r="F186" s="995"/>
      <c r="G186" s="994"/>
      <c r="H186" s="995"/>
      <c r="I186" s="995"/>
      <c r="J186" s="996"/>
      <c r="K186" s="474"/>
      <c r="L186" s="474"/>
      <c r="M186" s="474"/>
      <c r="N186" s="475">
        <f t="shared" si="16"/>
        <v>0</v>
      </c>
      <c r="O186" s="476" t="str">
        <f t="shared" si="17"/>
        <v/>
      </c>
      <c r="P186" s="272"/>
      <c r="Q186" s="458"/>
      <c r="R186" s="26"/>
      <c r="S186" s="375"/>
    </row>
    <row r="187" spans="2:19" ht="15" customHeight="1" x14ac:dyDescent="0.25">
      <c r="B187" s="377"/>
      <c r="D187" s="416">
        <f t="shared" si="18"/>
        <v>173</v>
      </c>
      <c r="E187" s="994"/>
      <c r="F187" s="995"/>
      <c r="G187" s="994"/>
      <c r="H187" s="995"/>
      <c r="I187" s="995"/>
      <c r="J187" s="996"/>
      <c r="K187" s="474"/>
      <c r="L187" s="474"/>
      <c r="M187" s="474"/>
      <c r="N187" s="475">
        <f t="shared" si="16"/>
        <v>0</v>
      </c>
      <c r="O187" s="476" t="str">
        <f t="shared" si="17"/>
        <v/>
      </c>
      <c r="P187" s="272"/>
      <c r="Q187" s="458"/>
      <c r="R187" s="26"/>
      <c r="S187" s="375"/>
    </row>
    <row r="188" spans="2:19" ht="15" customHeight="1" x14ac:dyDescent="0.25">
      <c r="B188" s="377"/>
      <c r="D188" s="416">
        <f t="shared" si="18"/>
        <v>174</v>
      </c>
      <c r="E188" s="994"/>
      <c r="F188" s="995"/>
      <c r="G188" s="994"/>
      <c r="H188" s="995"/>
      <c r="I188" s="995"/>
      <c r="J188" s="996"/>
      <c r="K188" s="474"/>
      <c r="L188" s="474"/>
      <c r="M188" s="474"/>
      <c r="N188" s="475">
        <f t="shared" si="16"/>
        <v>0</v>
      </c>
      <c r="O188" s="476" t="str">
        <f t="shared" si="17"/>
        <v/>
      </c>
      <c r="P188" s="272"/>
      <c r="Q188" s="458"/>
      <c r="R188" s="26"/>
      <c r="S188" s="375"/>
    </row>
    <row r="189" spans="2:19" ht="15" customHeight="1" x14ac:dyDescent="0.25">
      <c r="B189" s="377"/>
      <c r="D189" s="416">
        <f t="shared" si="18"/>
        <v>175</v>
      </c>
      <c r="E189" s="994"/>
      <c r="F189" s="995"/>
      <c r="G189" s="994"/>
      <c r="H189" s="995"/>
      <c r="I189" s="995"/>
      <c r="J189" s="996"/>
      <c r="K189" s="474"/>
      <c r="L189" s="474"/>
      <c r="M189" s="474"/>
      <c r="N189" s="475">
        <f t="shared" si="16"/>
        <v>0</v>
      </c>
      <c r="O189" s="476" t="str">
        <f t="shared" si="17"/>
        <v/>
      </c>
      <c r="P189" s="272"/>
      <c r="Q189" s="458"/>
      <c r="R189" s="26"/>
      <c r="S189" s="375"/>
    </row>
    <row r="190" spans="2:19" ht="15" customHeight="1" x14ac:dyDescent="0.25">
      <c r="B190" s="377"/>
      <c r="D190" s="416">
        <f t="shared" si="18"/>
        <v>176</v>
      </c>
      <c r="E190" s="994"/>
      <c r="F190" s="995"/>
      <c r="G190" s="994"/>
      <c r="H190" s="995"/>
      <c r="I190" s="995"/>
      <c r="J190" s="996"/>
      <c r="K190" s="474"/>
      <c r="L190" s="474"/>
      <c r="M190" s="474"/>
      <c r="N190" s="475">
        <f t="shared" si="16"/>
        <v>0</v>
      </c>
      <c r="O190" s="476" t="str">
        <f t="shared" si="17"/>
        <v/>
      </c>
      <c r="P190" s="272"/>
      <c r="Q190" s="458"/>
      <c r="R190" s="26"/>
      <c r="S190" s="375"/>
    </row>
    <row r="191" spans="2:19" ht="15" customHeight="1" x14ac:dyDescent="0.25">
      <c r="B191" s="377"/>
      <c r="D191" s="416">
        <f t="shared" si="18"/>
        <v>177</v>
      </c>
      <c r="E191" s="994"/>
      <c r="F191" s="995"/>
      <c r="G191" s="994"/>
      <c r="H191" s="995"/>
      <c r="I191" s="995"/>
      <c r="J191" s="996"/>
      <c r="K191" s="474"/>
      <c r="L191" s="474"/>
      <c r="M191" s="474"/>
      <c r="N191" s="475">
        <f t="shared" si="16"/>
        <v>0</v>
      </c>
      <c r="O191" s="476" t="str">
        <f t="shared" si="17"/>
        <v/>
      </c>
      <c r="P191" s="272"/>
      <c r="Q191" s="458"/>
      <c r="R191" s="26"/>
      <c r="S191" s="375"/>
    </row>
    <row r="192" spans="2:19" ht="15" customHeight="1" x14ac:dyDescent="0.25">
      <c r="B192" s="377"/>
      <c r="D192" s="416">
        <f t="shared" si="18"/>
        <v>178</v>
      </c>
      <c r="E192" s="994"/>
      <c r="F192" s="995"/>
      <c r="G192" s="994"/>
      <c r="H192" s="995"/>
      <c r="I192" s="995"/>
      <c r="J192" s="996"/>
      <c r="K192" s="474"/>
      <c r="L192" s="474"/>
      <c r="M192" s="474"/>
      <c r="N192" s="475">
        <f t="shared" si="16"/>
        <v>0</v>
      </c>
      <c r="O192" s="476" t="str">
        <f t="shared" si="17"/>
        <v/>
      </c>
      <c r="P192" s="272"/>
      <c r="Q192" s="458"/>
      <c r="R192" s="26"/>
      <c r="S192" s="375"/>
    </row>
    <row r="193" spans="2:19" ht="15" customHeight="1" x14ac:dyDescent="0.25">
      <c r="B193" s="377"/>
      <c r="D193" s="416">
        <f t="shared" si="18"/>
        <v>179</v>
      </c>
      <c r="E193" s="994"/>
      <c r="F193" s="995"/>
      <c r="G193" s="994"/>
      <c r="H193" s="995"/>
      <c r="I193" s="995"/>
      <c r="J193" s="996"/>
      <c r="K193" s="474"/>
      <c r="L193" s="474"/>
      <c r="M193" s="474"/>
      <c r="N193" s="475">
        <f t="shared" si="16"/>
        <v>0</v>
      </c>
      <c r="O193" s="476" t="str">
        <f t="shared" si="17"/>
        <v/>
      </c>
      <c r="P193" s="272"/>
      <c r="Q193" s="458"/>
      <c r="R193" s="26"/>
      <c r="S193" s="375"/>
    </row>
    <row r="194" spans="2:19" ht="15" customHeight="1" x14ac:dyDescent="0.25">
      <c r="B194" s="377"/>
      <c r="D194" s="416">
        <f t="shared" si="18"/>
        <v>180</v>
      </c>
      <c r="E194" s="994"/>
      <c r="F194" s="995"/>
      <c r="G194" s="994"/>
      <c r="H194" s="995"/>
      <c r="I194" s="995"/>
      <c r="J194" s="996"/>
      <c r="K194" s="474"/>
      <c r="L194" s="474"/>
      <c r="M194" s="474"/>
      <c r="N194" s="475">
        <f t="shared" si="16"/>
        <v>0</v>
      </c>
      <c r="O194" s="476" t="str">
        <f t="shared" si="17"/>
        <v/>
      </c>
      <c r="P194" s="272"/>
      <c r="Q194" s="458"/>
      <c r="R194" s="26"/>
      <c r="S194" s="375"/>
    </row>
    <row r="195" spans="2:19" ht="15" customHeight="1" x14ac:dyDescent="0.25">
      <c r="B195" s="377"/>
      <c r="D195" s="416">
        <f t="shared" si="18"/>
        <v>181</v>
      </c>
      <c r="E195" s="994"/>
      <c r="F195" s="995"/>
      <c r="G195" s="994"/>
      <c r="H195" s="995"/>
      <c r="I195" s="995"/>
      <c r="J195" s="996"/>
      <c r="K195" s="474"/>
      <c r="L195" s="474"/>
      <c r="M195" s="474"/>
      <c r="N195" s="475">
        <f t="shared" si="16"/>
        <v>0</v>
      </c>
      <c r="O195" s="476" t="str">
        <f t="shared" si="17"/>
        <v/>
      </c>
      <c r="P195" s="272"/>
      <c r="Q195" s="458"/>
      <c r="R195" s="26"/>
      <c r="S195" s="375"/>
    </row>
    <row r="196" spans="2:19" ht="15" customHeight="1" x14ac:dyDescent="0.25">
      <c r="B196" s="377"/>
      <c r="D196" s="416">
        <f t="shared" si="18"/>
        <v>182</v>
      </c>
      <c r="E196" s="994"/>
      <c r="F196" s="995"/>
      <c r="G196" s="994"/>
      <c r="H196" s="995"/>
      <c r="I196" s="995"/>
      <c r="J196" s="996"/>
      <c r="K196" s="474"/>
      <c r="L196" s="474"/>
      <c r="M196" s="474"/>
      <c r="N196" s="475">
        <f t="shared" si="16"/>
        <v>0</v>
      </c>
      <c r="O196" s="476" t="str">
        <f t="shared" si="17"/>
        <v/>
      </c>
      <c r="P196" s="272"/>
      <c r="Q196" s="458"/>
      <c r="R196" s="26"/>
      <c r="S196" s="375"/>
    </row>
    <row r="197" spans="2:19" ht="15" customHeight="1" x14ac:dyDescent="0.25">
      <c r="B197" s="377"/>
      <c r="D197" s="416">
        <f t="shared" si="18"/>
        <v>183</v>
      </c>
      <c r="E197" s="994"/>
      <c r="F197" s="995"/>
      <c r="G197" s="994"/>
      <c r="H197" s="995"/>
      <c r="I197" s="995"/>
      <c r="J197" s="996"/>
      <c r="K197" s="474"/>
      <c r="L197" s="474"/>
      <c r="M197" s="474"/>
      <c r="N197" s="475">
        <f t="shared" ref="N197:N214" si="19">K197+M197+ROUND(L197*9.76,0)</f>
        <v>0</v>
      </c>
      <c r="O197" s="476" t="str">
        <f t="shared" ref="O197:O214" si="20">IF(N197=0,"",N197/$N$14)</f>
        <v/>
      </c>
      <c r="P197" s="272"/>
      <c r="Q197" s="458"/>
      <c r="R197" s="26"/>
      <c r="S197" s="375"/>
    </row>
    <row r="198" spans="2:19" ht="15" customHeight="1" x14ac:dyDescent="0.25">
      <c r="B198" s="377"/>
      <c r="D198" s="416">
        <f t="shared" si="18"/>
        <v>184</v>
      </c>
      <c r="E198" s="994"/>
      <c r="F198" s="995"/>
      <c r="G198" s="994"/>
      <c r="H198" s="995"/>
      <c r="I198" s="995"/>
      <c r="J198" s="996"/>
      <c r="K198" s="474"/>
      <c r="L198" s="474"/>
      <c r="M198" s="474"/>
      <c r="N198" s="475">
        <f t="shared" si="19"/>
        <v>0</v>
      </c>
      <c r="O198" s="476" t="str">
        <f t="shared" si="20"/>
        <v/>
      </c>
      <c r="P198" s="272"/>
      <c r="Q198" s="458"/>
      <c r="R198" s="26"/>
      <c r="S198" s="375"/>
    </row>
    <row r="199" spans="2:19" ht="15" customHeight="1" x14ac:dyDescent="0.25">
      <c r="B199" s="377"/>
      <c r="D199" s="416">
        <f t="shared" si="18"/>
        <v>185</v>
      </c>
      <c r="E199" s="994"/>
      <c r="F199" s="995"/>
      <c r="G199" s="994"/>
      <c r="H199" s="995"/>
      <c r="I199" s="995"/>
      <c r="J199" s="996"/>
      <c r="K199" s="474"/>
      <c r="L199" s="474"/>
      <c r="M199" s="474"/>
      <c r="N199" s="475">
        <f t="shared" si="19"/>
        <v>0</v>
      </c>
      <c r="O199" s="476" t="str">
        <f t="shared" si="20"/>
        <v/>
      </c>
      <c r="P199" s="272"/>
      <c r="Q199" s="458"/>
      <c r="R199" s="26"/>
      <c r="S199" s="375"/>
    </row>
    <row r="200" spans="2:19" ht="15" customHeight="1" x14ac:dyDescent="0.25">
      <c r="B200" s="377"/>
      <c r="D200" s="416">
        <f t="shared" si="18"/>
        <v>186</v>
      </c>
      <c r="E200" s="994"/>
      <c r="F200" s="995"/>
      <c r="G200" s="994"/>
      <c r="H200" s="995"/>
      <c r="I200" s="995"/>
      <c r="J200" s="996"/>
      <c r="K200" s="474"/>
      <c r="L200" s="474"/>
      <c r="M200" s="474"/>
      <c r="N200" s="475">
        <f t="shared" si="19"/>
        <v>0</v>
      </c>
      <c r="O200" s="476" t="str">
        <f t="shared" si="20"/>
        <v/>
      </c>
      <c r="P200" s="272"/>
      <c r="Q200" s="458"/>
      <c r="R200" s="26"/>
      <c r="S200" s="375"/>
    </row>
    <row r="201" spans="2:19" ht="15" customHeight="1" x14ac:dyDescent="0.25">
      <c r="B201" s="377"/>
      <c r="D201" s="416">
        <f t="shared" si="18"/>
        <v>187</v>
      </c>
      <c r="E201" s="994"/>
      <c r="F201" s="995"/>
      <c r="G201" s="994"/>
      <c r="H201" s="995"/>
      <c r="I201" s="995"/>
      <c r="J201" s="996"/>
      <c r="K201" s="474"/>
      <c r="L201" s="474"/>
      <c r="M201" s="474"/>
      <c r="N201" s="475">
        <f t="shared" si="19"/>
        <v>0</v>
      </c>
      <c r="O201" s="476" t="str">
        <f t="shared" si="20"/>
        <v/>
      </c>
      <c r="P201" s="272"/>
      <c r="Q201" s="458"/>
      <c r="R201" s="26"/>
      <c r="S201" s="375"/>
    </row>
    <row r="202" spans="2:19" ht="15" customHeight="1" x14ac:dyDescent="0.25">
      <c r="B202" s="377"/>
      <c r="D202" s="416">
        <f t="shared" si="18"/>
        <v>188</v>
      </c>
      <c r="E202" s="994"/>
      <c r="F202" s="995"/>
      <c r="G202" s="994"/>
      <c r="H202" s="995"/>
      <c r="I202" s="995"/>
      <c r="J202" s="996"/>
      <c r="K202" s="474"/>
      <c r="L202" s="474"/>
      <c r="M202" s="474"/>
      <c r="N202" s="475">
        <f t="shared" si="19"/>
        <v>0</v>
      </c>
      <c r="O202" s="476" t="str">
        <f t="shared" si="20"/>
        <v/>
      </c>
      <c r="P202" s="272"/>
      <c r="Q202" s="458"/>
      <c r="R202" s="26"/>
      <c r="S202" s="375"/>
    </row>
    <row r="203" spans="2:19" ht="15" customHeight="1" x14ac:dyDescent="0.25">
      <c r="B203" s="377"/>
      <c r="D203" s="416">
        <f t="shared" si="18"/>
        <v>189</v>
      </c>
      <c r="E203" s="994"/>
      <c r="F203" s="995"/>
      <c r="G203" s="994"/>
      <c r="H203" s="995"/>
      <c r="I203" s="995"/>
      <c r="J203" s="996"/>
      <c r="K203" s="474"/>
      <c r="L203" s="474"/>
      <c r="M203" s="474"/>
      <c r="N203" s="475">
        <f t="shared" si="19"/>
        <v>0</v>
      </c>
      <c r="O203" s="476" t="str">
        <f t="shared" si="20"/>
        <v/>
      </c>
      <c r="P203" s="272"/>
      <c r="Q203" s="458"/>
      <c r="R203" s="26"/>
      <c r="S203" s="375"/>
    </row>
    <row r="204" spans="2:19" ht="15" customHeight="1" x14ac:dyDescent="0.25">
      <c r="B204" s="377"/>
      <c r="D204" s="416">
        <f t="shared" si="18"/>
        <v>190</v>
      </c>
      <c r="E204" s="994"/>
      <c r="F204" s="995"/>
      <c r="G204" s="994"/>
      <c r="H204" s="995"/>
      <c r="I204" s="995"/>
      <c r="J204" s="996"/>
      <c r="K204" s="474"/>
      <c r="L204" s="474"/>
      <c r="M204" s="474"/>
      <c r="N204" s="475">
        <f t="shared" si="19"/>
        <v>0</v>
      </c>
      <c r="O204" s="476" t="str">
        <f t="shared" si="20"/>
        <v/>
      </c>
      <c r="P204" s="272"/>
      <c r="Q204" s="458"/>
      <c r="R204" s="26"/>
      <c r="S204" s="375"/>
    </row>
    <row r="205" spans="2:19" ht="15" customHeight="1" x14ac:dyDescent="0.25">
      <c r="B205" s="377"/>
      <c r="D205" s="416">
        <f t="shared" si="18"/>
        <v>191</v>
      </c>
      <c r="E205" s="994"/>
      <c r="F205" s="995"/>
      <c r="G205" s="994"/>
      <c r="H205" s="995"/>
      <c r="I205" s="995"/>
      <c r="J205" s="996"/>
      <c r="K205" s="474"/>
      <c r="L205" s="474"/>
      <c r="M205" s="474"/>
      <c r="N205" s="475">
        <f t="shared" si="19"/>
        <v>0</v>
      </c>
      <c r="O205" s="476" t="str">
        <f t="shared" si="20"/>
        <v/>
      </c>
      <c r="P205" s="272"/>
      <c r="Q205" s="458"/>
      <c r="R205" s="26"/>
      <c r="S205" s="375"/>
    </row>
    <row r="206" spans="2:19" ht="15" customHeight="1" x14ac:dyDescent="0.25">
      <c r="B206" s="377"/>
      <c r="D206" s="416">
        <f t="shared" si="18"/>
        <v>192</v>
      </c>
      <c r="E206" s="994"/>
      <c r="F206" s="995"/>
      <c r="G206" s="994"/>
      <c r="H206" s="995"/>
      <c r="I206" s="995"/>
      <c r="J206" s="996"/>
      <c r="K206" s="474"/>
      <c r="L206" s="474"/>
      <c r="M206" s="474"/>
      <c r="N206" s="475">
        <f t="shared" si="19"/>
        <v>0</v>
      </c>
      <c r="O206" s="476" t="str">
        <f t="shared" si="20"/>
        <v/>
      </c>
      <c r="P206" s="272"/>
      <c r="Q206" s="458"/>
      <c r="R206" s="26"/>
      <c r="S206" s="375"/>
    </row>
    <row r="207" spans="2:19" ht="15" customHeight="1" x14ac:dyDescent="0.25">
      <c r="B207" s="377"/>
      <c r="D207" s="416">
        <f t="shared" si="18"/>
        <v>193</v>
      </c>
      <c r="E207" s="994"/>
      <c r="F207" s="995"/>
      <c r="G207" s="994"/>
      <c r="H207" s="995"/>
      <c r="I207" s="995"/>
      <c r="J207" s="996"/>
      <c r="K207" s="474"/>
      <c r="L207" s="474"/>
      <c r="M207" s="474"/>
      <c r="N207" s="475">
        <f t="shared" si="19"/>
        <v>0</v>
      </c>
      <c r="O207" s="476" t="str">
        <f t="shared" si="20"/>
        <v/>
      </c>
      <c r="P207" s="272"/>
      <c r="Q207" s="458"/>
      <c r="R207" s="26"/>
      <c r="S207" s="375"/>
    </row>
    <row r="208" spans="2:19" ht="15" customHeight="1" x14ac:dyDescent="0.25">
      <c r="B208" s="377"/>
      <c r="D208" s="416">
        <f t="shared" si="18"/>
        <v>194</v>
      </c>
      <c r="E208" s="994"/>
      <c r="F208" s="995"/>
      <c r="G208" s="994"/>
      <c r="H208" s="995"/>
      <c r="I208" s="995"/>
      <c r="J208" s="996"/>
      <c r="K208" s="474"/>
      <c r="L208" s="474"/>
      <c r="M208" s="474"/>
      <c r="N208" s="475">
        <f t="shared" si="19"/>
        <v>0</v>
      </c>
      <c r="O208" s="476" t="str">
        <f t="shared" si="20"/>
        <v/>
      </c>
      <c r="P208" s="272"/>
      <c r="Q208" s="458"/>
      <c r="R208" s="26"/>
      <c r="S208" s="375"/>
    </row>
    <row r="209" spans="2:19" ht="15" customHeight="1" x14ac:dyDescent="0.25">
      <c r="B209" s="377"/>
      <c r="D209" s="416">
        <f t="shared" si="18"/>
        <v>195</v>
      </c>
      <c r="E209" s="994"/>
      <c r="F209" s="995"/>
      <c r="G209" s="994"/>
      <c r="H209" s="995"/>
      <c r="I209" s="995"/>
      <c r="J209" s="996"/>
      <c r="K209" s="474"/>
      <c r="L209" s="474"/>
      <c r="M209" s="474"/>
      <c r="N209" s="475">
        <f t="shared" si="19"/>
        <v>0</v>
      </c>
      <c r="O209" s="476" t="str">
        <f t="shared" si="20"/>
        <v/>
      </c>
      <c r="P209" s="272"/>
      <c r="Q209" s="458"/>
      <c r="R209" s="26"/>
      <c r="S209" s="375"/>
    </row>
    <row r="210" spans="2:19" ht="15" customHeight="1" x14ac:dyDescent="0.25">
      <c r="B210" s="377"/>
      <c r="D210" s="416">
        <f t="shared" si="18"/>
        <v>196</v>
      </c>
      <c r="E210" s="994"/>
      <c r="F210" s="995"/>
      <c r="G210" s="994"/>
      <c r="H210" s="995"/>
      <c r="I210" s="995"/>
      <c r="J210" s="996"/>
      <c r="K210" s="474"/>
      <c r="L210" s="474"/>
      <c r="M210" s="474"/>
      <c r="N210" s="475">
        <f t="shared" si="19"/>
        <v>0</v>
      </c>
      <c r="O210" s="476" t="str">
        <f t="shared" si="20"/>
        <v/>
      </c>
      <c r="P210" s="272"/>
      <c r="Q210" s="458"/>
      <c r="R210" s="26"/>
      <c r="S210" s="375"/>
    </row>
    <row r="211" spans="2:19" ht="15" customHeight="1" x14ac:dyDescent="0.25">
      <c r="B211" s="377"/>
      <c r="D211" s="416">
        <f t="shared" si="18"/>
        <v>197</v>
      </c>
      <c r="E211" s="994"/>
      <c r="F211" s="995"/>
      <c r="G211" s="994"/>
      <c r="H211" s="995"/>
      <c r="I211" s="995"/>
      <c r="J211" s="996"/>
      <c r="K211" s="474"/>
      <c r="L211" s="474"/>
      <c r="M211" s="474"/>
      <c r="N211" s="475">
        <f t="shared" si="19"/>
        <v>0</v>
      </c>
      <c r="O211" s="476" t="str">
        <f t="shared" si="20"/>
        <v/>
      </c>
      <c r="P211" s="272"/>
      <c r="Q211" s="458"/>
      <c r="R211" s="26"/>
      <c r="S211" s="375"/>
    </row>
    <row r="212" spans="2:19" ht="15" customHeight="1" x14ac:dyDescent="0.25">
      <c r="B212" s="377"/>
      <c r="D212" s="416">
        <f t="shared" si="18"/>
        <v>198</v>
      </c>
      <c r="E212" s="994"/>
      <c r="F212" s="995"/>
      <c r="G212" s="994"/>
      <c r="H212" s="995"/>
      <c r="I212" s="995"/>
      <c r="J212" s="996"/>
      <c r="K212" s="474"/>
      <c r="L212" s="474"/>
      <c r="M212" s="474"/>
      <c r="N212" s="475">
        <f t="shared" si="19"/>
        <v>0</v>
      </c>
      <c r="O212" s="476" t="str">
        <f t="shared" si="20"/>
        <v/>
      </c>
      <c r="P212" s="272"/>
      <c r="Q212" s="458"/>
      <c r="R212" s="26"/>
      <c r="S212" s="375"/>
    </row>
    <row r="213" spans="2:19" ht="15" customHeight="1" x14ac:dyDescent="0.25">
      <c r="B213" s="377"/>
      <c r="D213" s="416">
        <f t="shared" si="18"/>
        <v>199</v>
      </c>
      <c r="E213" s="994"/>
      <c r="F213" s="995"/>
      <c r="G213" s="994"/>
      <c r="H213" s="995"/>
      <c r="I213" s="995"/>
      <c r="J213" s="996"/>
      <c r="K213" s="474"/>
      <c r="L213" s="474"/>
      <c r="M213" s="474"/>
      <c r="N213" s="475">
        <f t="shared" si="19"/>
        <v>0</v>
      </c>
      <c r="O213" s="476" t="str">
        <f t="shared" si="20"/>
        <v/>
      </c>
      <c r="P213" s="272"/>
      <c r="Q213" s="458"/>
      <c r="R213" s="26"/>
      <c r="S213" s="375"/>
    </row>
    <row r="214" spans="2:19" ht="15" customHeight="1" x14ac:dyDescent="0.25">
      <c r="B214" s="377"/>
      <c r="D214" s="416">
        <f t="shared" si="18"/>
        <v>200</v>
      </c>
      <c r="E214" s="994"/>
      <c r="F214" s="995"/>
      <c r="G214" s="994"/>
      <c r="H214" s="995"/>
      <c r="I214" s="995"/>
      <c r="J214" s="996"/>
      <c r="K214" s="474"/>
      <c r="L214" s="474"/>
      <c r="M214" s="474"/>
      <c r="N214" s="475">
        <f t="shared" si="19"/>
        <v>0</v>
      </c>
      <c r="O214" s="476" t="str">
        <f t="shared" si="20"/>
        <v/>
      </c>
      <c r="P214" s="272"/>
      <c r="Q214" s="458"/>
      <c r="R214" s="26"/>
      <c r="S214" s="375"/>
    </row>
    <row r="215" spans="2:19" ht="15" customHeight="1" x14ac:dyDescent="0.25">
      <c r="B215" s="377"/>
      <c r="D215" s="416">
        <f>D214+1</f>
        <v>201</v>
      </c>
      <c r="E215" s="994"/>
      <c r="F215" s="995"/>
      <c r="G215" s="994"/>
      <c r="H215" s="995"/>
      <c r="I215" s="995"/>
      <c r="J215" s="996"/>
      <c r="K215" s="474"/>
      <c r="L215" s="474"/>
      <c r="M215" s="474"/>
      <c r="N215" s="475">
        <f t="shared" ref="N215:N264" si="21">K215+M215+ROUND(L215*9.76,0)</f>
        <v>0</v>
      </c>
      <c r="O215" s="476" t="str">
        <f t="shared" ref="O215:O264" si="22">IF(N215=0,"",N215/$N$14)</f>
        <v/>
      </c>
      <c r="P215" s="272"/>
      <c r="Q215" s="458"/>
      <c r="R215" s="26"/>
      <c r="S215" s="375"/>
    </row>
    <row r="216" spans="2:19" ht="15" customHeight="1" x14ac:dyDescent="0.25">
      <c r="B216" s="377"/>
      <c r="D216" s="416">
        <f>D215+1</f>
        <v>202</v>
      </c>
      <c r="E216" s="994"/>
      <c r="F216" s="995"/>
      <c r="G216" s="994"/>
      <c r="H216" s="995"/>
      <c r="I216" s="995"/>
      <c r="J216" s="996"/>
      <c r="K216" s="474"/>
      <c r="L216" s="474"/>
      <c r="M216" s="474"/>
      <c r="N216" s="475">
        <f t="shared" si="21"/>
        <v>0</v>
      </c>
      <c r="O216" s="476" t="str">
        <f t="shared" si="22"/>
        <v/>
      </c>
      <c r="P216" s="272"/>
      <c r="Q216" s="458"/>
      <c r="R216" s="26"/>
      <c r="S216" s="375"/>
    </row>
    <row r="217" spans="2:19" ht="15" customHeight="1" x14ac:dyDescent="0.25">
      <c r="B217" s="377"/>
      <c r="D217" s="416">
        <f t="shared" ref="D217:D264" si="23">D216+1</f>
        <v>203</v>
      </c>
      <c r="E217" s="994"/>
      <c r="F217" s="995"/>
      <c r="G217" s="994"/>
      <c r="H217" s="995"/>
      <c r="I217" s="995"/>
      <c r="J217" s="996"/>
      <c r="K217" s="474"/>
      <c r="L217" s="474"/>
      <c r="M217" s="474"/>
      <c r="N217" s="475">
        <f t="shared" si="21"/>
        <v>0</v>
      </c>
      <c r="O217" s="476" t="str">
        <f t="shared" si="22"/>
        <v/>
      </c>
      <c r="P217" s="272"/>
      <c r="Q217" s="458"/>
      <c r="R217" s="26"/>
      <c r="S217" s="375"/>
    </row>
    <row r="218" spans="2:19" ht="15" customHeight="1" x14ac:dyDescent="0.25">
      <c r="B218" s="377"/>
      <c r="D218" s="416">
        <f t="shared" si="23"/>
        <v>204</v>
      </c>
      <c r="E218" s="994"/>
      <c r="F218" s="995"/>
      <c r="G218" s="994"/>
      <c r="H218" s="995"/>
      <c r="I218" s="995"/>
      <c r="J218" s="996"/>
      <c r="K218" s="474"/>
      <c r="L218" s="474"/>
      <c r="M218" s="474"/>
      <c r="N218" s="475">
        <f t="shared" si="21"/>
        <v>0</v>
      </c>
      <c r="O218" s="476" t="str">
        <f t="shared" si="22"/>
        <v/>
      </c>
      <c r="P218" s="272"/>
      <c r="Q218" s="458"/>
      <c r="R218" s="26"/>
      <c r="S218" s="375"/>
    </row>
    <row r="219" spans="2:19" ht="15" customHeight="1" x14ac:dyDescent="0.25">
      <c r="B219" s="377"/>
      <c r="D219" s="416">
        <f t="shared" si="23"/>
        <v>205</v>
      </c>
      <c r="E219" s="994"/>
      <c r="F219" s="995"/>
      <c r="G219" s="994"/>
      <c r="H219" s="995"/>
      <c r="I219" s="995"/>
      <c r="J219" s="996"/>
      <c r="K219" s="474"/>
      <c r="L219" s="474"/>
      <c r="M219" s="474"/>
      <c r="N219" s="475">
        <f t="shared" si="21"/>
        <v>0</v>
      </c>
      <c r="O219" s="476" t="str">
        <f t="shared" si="22"/>
        <v/>
      </c>
      <c r="P219" s="272"/>
      <c r="Q219" s="458"/>
      <c r="R219" s="26"/>
      <c r="S219" s="375"/>
    </row>
    <row r="220" spans="2:19" ht="15" customHeight="1" x14ac:dyDescent="0.25">
      <c r="B220" s="377"/>
      <c r="D220" s="416">
        <f t="shared" si="23"/>
        <v>206</v>
      </c>
      <c r="E220" s="994"/>
      <c r="F220" s="995"/>
      <c r="G220" s="994"/>
      <c r="H220" s="995"/>
      <c r="I220" s="995"/>
      <c r="J220" s="996"/>
      <c r="K220" s="474"/>
      <c r="L220" s="474"/>
      <c r="M220" s="474"/>
      <c r="N220" s="475">
        <f t="shared" si="21"/>
        <v>0</v>
      </c>
      <c r="O220" s="476" t="str">
        <f t="shared" si="22"/>
        <v/>
      </c>
      <c r="P220" s="272"/>
      <c r="Q220" s="458"/>
      <c r="R220" s="26"/>
      <c r="S220" s="375"/>
    </row>
    <row r="221" spans="2:19" ht="15" customHeight="1" x14ac:dyDescent="0.25">
      <c r="B221" s="377"/>
      <c r="D221" s="416">
        <f t="shared" si="23"/>
        <v>207</v>
      </c>
      <c r="E221" s="994"/>
      <c r="F221" s="995"/>
      <c r="G221" s="994"/>
      <c r="H221" s="995"/>
      <c r="I221" s="995"/>
      <c r="J221" s="996"/>
      <c r="K221" s="474"/>
      <c r="L221" s="474"/>
      <c r="M221" s="474"/>
      <c r="N221" s="475">
        <f t="shared" si="21"/>
        <v>0</v>
      </c>
      <c r="O221" s="476" t="str">
        <f t="shared" si="22"/>
        <v/>
      </c>
      <c r="P221" s="272"/>
      <c r="Q221" s="458"/>
      <c r="R221" s="26"/>
      <c r="S221" s="375"/>
    </row>
    <row r="222" spans="2:19" ht="15" customHeight="1" x14ac:dyDescent="0.25">
      <c r="B222" s="377"/>
      <c r="D222" s="416">
        <f t="shared" si="23"/>
        <v>208</v>
      </c>
      <c r="E222" s="994"/>
      <c r="F222" s="995"/>
      <c r="G222" s="994"/>
      <c r="H222" s="995"/>
      <c r="I222" s="995"/>
      <c r="J222" s="996"/>
      <c r="K222" s="474"/>
      <c r="L222" s="474"/>
      <c r="M222" s="474"/>
      <c r="N222" s="475">
        <f t="shared" si="21"/>
        <v>0</v>
      </c>
      <c r="O222" s="476" t="str">
        <f t="shared" si="22"/>
        <v/>
      </c>
      <c r="P222" s="272"/>
      <c r="Q222" s="458"/>
      <c r="R222" s="26"/>
      <c r="S222" s="375"/>
    </row>
    <row r="223" spans="2:19" ht="15" customHeight="1" x14ac:dyDescent="0.25">
      <c r="B223" s="377"/>
      <c r="D223" s="416">
        <f t="shared" si="23"/>
        <v>209</v>
      </c>
      <c r="E223" s="994"/>
      <c r="F223" s="995"/>
      <c r="G223" s="994"/>
      <c r="H223" s="995"/>
      <c r="I223" s="995"/>
      <c r="J223" s="996"/>
      <c r="K223" s="474"/>
      <c r="L223" s="474"/>
      <c r="M223" s="474"/>
      <c r="N223" s="475">
        <f t="shared" si="21"/>
        <v>0</v>
      </c>
      <c r="O223" s="476" t="str">
        <f t="shared" si="22"/>
        <v/>
      </c>
      <c r="P223" s="272"/>
      <c r="Q223" s="458"/>
      <c r="R223" s="26"/>
      <c r="S223" s="375"/>
    </row>
    <row r="224" spans="2:19" ht="15" customHeight="1" x14ac:dyDescent="0.25">
      <c r="B224" s="377"/>
      <c r="D224" s="416">
        <f t="shared" si="23"/>
        <v>210</v>
      </c>
      <c r="E224" s="994"/>
      <c r="F224" s="995"/>
      <c r="G224" s="994"/>
      <c r="H224" s="995"/>
      <c r="I224" s="995"/>
      <c r="J224" s="996"/>
      <c r="K224" s="474"/>
      <c r="L224" s="474"/>
      <c r="M224" s="474"/>
      <c r="N224" s="475">
        <f t="shared" si="21"/>
        <v>0</v>
      </c>
      <c r="O224" s="476" t="str">
        <f t="shared" si="22"/>
        <v/>
      </c>
      <c r="P224" s="272"/>
      <c r="Q224" s="458"/>
      <c r="R224" s="26"/>
      <c r="S224" s="375"/>
    </row>
    <row r="225" spans="2:19" ht="15" customHeight="1" x14ac:dyDescent="0.25">
      <c r="B225" s="377"/>
      <c r="D225" s="416">
        <f t="shared" si="23"/>
        <v>211</v>
      </c>
      <c r="E225" s="994"/>
      <c r="F225" s="995"/>
      <c r="G225" s="994"/>
      <c r="H225" s="995"/>
      <c r="I225" s="995"/>
      <c r="J225" s="996"/>
      <c r="K225" s="474"/>
      <c r="L225" s="474"/>
      <c r="M225" s="474"/>
      <c r="N225" s="475">
        <f t="shared" si="21"/>
        <v>0</v>
      </c>
      <c r="O225" s="476" t="str">
        <f t="shared" si="22"/>
        <v/>
      </c>
      <c r="P225" s="272"/>
      <c r="Q225" s="458"/>
      <c r="R225" s="26"/>
      <c r="S225" s="375"/>
    </row>
    <row r="226" spans="2:19" ht="15" customHeight="1" x14ac:dyDescent="0.25">
      <c r="B226" s="377"/>
      <c r="D226" s="416">
        <f t="shared" si="23"/>
        <v>212</v>
      </c>
      <c r="E226" s="994"/>
      <c r="F226" s="995"/>
      <c r="G226" s="994"/>
      <c r="H226" s="995"/>
      <c r="I226" s="995"/>
      <c r="J226" s="996"/>
      <c r="K226" s="474"/>
      <c r="L226" s="474"/>
      <c r="M226" s="474"/>
      <c r="N226" s="475">
        <f t="shared" si="21"/>
        <v>0</v>
      </c>
      <c r="O226" s="476" t="str">
        <f t="shared" si="22"/>
        <v/>
      </c>
      <c r="P226" s="272"/>
      <c r="Q226" s="458"/>
      <c r="R226" s="26"/>
      <c r="S226" s="375"/>
    </row>
    <row r="227" spans="2:19" ht="15" customHeight="1" x14ac:dyDescent="0.25">
      <c r="B227" s="377"/>
      <c r="D227" s="416">
        <f t="shared" si="23"/>
        <v>213</v>
      </c>
      <c r="E227" s="994"/>
      <c r="F227" s="995"/>
      <c r="G227" s="994"/>
      <c r="H227" s="995"/>
      <c r="I227" s="995"/>
      <c r="J227" s="996"/>
      <c r="K227" s="474"/>
      <c r="L227" s="474"/>
      <c r="M227" s="474"/>
      <c r="N227" s="475">
        <f t="shared" si="21"/>
        <v>0</v>
      </c>
      <c r="O227" s="476" t="str">
        <f t="shared" si="22"/>
        <v/>
      </c>
      <c r="P227" s="272"/>
      <c r="Q227" s="458"/>
      <c r="R227" s="26"/>
      <c r="S227" s="375"/>
    </row>
    <row r="228" spans="2:19" ht="15" customHeight="1" x14ac:dyDescent="0.25">
      <c r="B228" s="377"/>
      <c r="D228" s="416">
        <f t="shared" si="23"/>
        <v>214</v>
      </c>
      <c r="E228" s="994"/>
      <c r="F228" s="995"/>
      <c r="G228" s="994"/>
      <c r="H228" s="995"/>
      <c r="I228" s="995"/>
      <c r="J228" s="996"/>
      <c r="K228" s="474"/>
      <c r="L228" s="474"/>
      <c r="M228" s="474"/>
      <c r="N228" s="475">
        <f t="shared" si="21"/>
        <v>0</v>
      </c>
      <c r="O228" s="476" t="str">
        <f t="shared" si="22"/>
        <v/>
      </c>
      <c r="P228" s="272"/>
      <c r="Q228" s="458"/>
      <c r="R228" s="26"/>
      <c r="S228" s="375"/>
    </row>
    <row r="229" spans="2:19" ht="15" customHeight="1" x14ac:dyDescent="0.25">
      <c r="B229" s="377"/>
      <c r="D229" s="416">
        <f t="shared" si="23"/>
        <v>215</v>
      </c>
      <c r="E229" s="994"/>
      <c r="F229" s="995"/>
      <c r="G229" s="994"/>
      <c r="H229" s="995"/>
      <c r="I229" s="995"/>
      <c r="J229" s="996"/>
      <c r="K229" s="474"/>
      <c r="L229" s="474"/>
      <c r="M229" s="474"/>
      <c r="N229" s="475">
        <f t="shared" si="21"/>
        <v>0</v>
      </c>
      <c r="O229" s="476" t="str">
        <f t="shared" si="22"/>
        <v/>
      </c>
      <c r="P229" s="272"/>
      <c r="Q229" s="458"/>
      <c r="R229" s="26"/>
      <c r="S229" s="375"/>
    </row>
    <row r="230" spans="2:19" ht="15" customHeight="1" x14ac:dyDescent="0.25">
      <c r="B230" s="377"/>
      <c r="D230" s="416">
        <f t="shared" si="23"/>
        <v>216</v>
      </c>
      <c r="E230" s="994"/>
      <c r="F230" s="995"/>
      <c r="G230" s="994"/>
      <c r="H230" s="995"/>
      <c r="I230" s="995"/>
      <c r="J230" s="996"/>
      <c r="K230" s="474"/>
      <c r="L230" s="474"/>
      <c r="M230" s="474"/>
      <c r="N230" s="475">
        <f t="shared" si="21"/>
        <v>0</v>
      </c>
      <c r="O230" s="476" t="str">
        <f t="shared" si="22"/>
        <v/>
      </c>
      <c r="P230" s="272"/>
      <c r="Q230" s="458"/>
      <c r="R230" s="26"/>
      <c r="S230" s="375"/>
    </row>
    <row r="231" spans="2:19" ht="15" customHeight="1" x14ac:dyDescent="0.25">
      <c r="B231" s="377"/>
      <c r="D231" s="416">
        <f t="shared" si="23"/>
        <v>217</v>
      </c>
      <c r="E231" s="994"/>
      <c r="F231" s="995"/>
      <c r="G231" s="994"/>
      <c r="H231" s="995"/>
      <c r="I231" s="995"/>
      <c r="J231" s="996"/>
      <c r="K231" s="474"/>
      <c r="L231" s="474"/>
      <c r="M231" s="474"/>
      <c r="N231" s="475">
        <f t="shared" si="21"/>
        <v>0</v>
      </c>
      <c r="O231" s="476" t="str">
        <f t="shared" si="22"/>
        <v/>
      </c>
      <c r="P231" s="272"/>
      <c r="Q231" s="458"/>
      <c r="R231" s="26"/>
      <c r="S231" s="375"/>
    </row>
    <row r="232" spans="2:19" ht="15" customHeight="1" x14ac:dyDescent="0.25">
      <c r="B232" s="377"/>
      <c r="D232" s="416">
        <f t="shared" si="23"/>
        <v>218</v>
      </c>
      <c r="E232" s="994"/>
      <c r="F232" s="995"/>
      <c r="G232" s="994"/>
      <c r="H232" s="995"/>
      <c r="I232" s="995"/>
      <c r="J232" s="996"/>
      <c r="K232" s="474"/>
      <c r="L232" s="474"/>
      <c r="M232" s="474"/>
      <c r="N232" s="475">
        <f t="shared" si="21"/>
        <v>0</v>
      </c>
      <c r="O232" s="476" t="str">
        <f t="shared" si="22"/>
        <v/>
      </c>
      <c r="P232" s="272"/>
      <c r="Q232" s="458"/>
      <c r="R232" s="26"/>
      <c r="S232" s="375"/>
    </row>
    <row r="233" spans="2:19" ht="15" customHeight="1" x14ac:dyDescent="0.25">
      <c r="B233" s="377"/>
      <c r="D233" s="416">
        <f t="shared" si="23"/>
        <v>219</v>
      </c>
      <c r="E233" s="994"/>
      <c r="F233" s="995"/>
      <c r="G233" s="994"/>
      <c r="H233" s="995"/>
      <c r="I233" s="995"/>
      <c r="J233" s="996"/>
      <c r="K233" s="474"/>
      <c r="L233" s="474"/>
      <c r="M233" s="474"/>
      <c r="N233" s="475">
        <f t="shared" si="21"/>
        <v>0</v>
      </c>
      <c r="O233" s="476" t="str">
        <f t="shared" si="22"/>
        <v/>
      </c>
      <c r="P233" s="272"/>
      <c r="Q233" s="458"/>
      <c r="R233" s="26"/>
      <c r="S233" s="375"/>
    </row>
    <row r="234" spans="2:19" ht="15" customHeight="1" x14ac:dyDescent="0.25">
      <c r="B234" s="377"/>
      <c r="D234" s="416">
        <f t="shared" si="23"/>
        <v>220</v>
      </c>
      <c r="E234" s="994"/>
      <c r="F234" s="995"/>
      <c r="G234" s="994"/>
      <c r="H234" s="995"/>
      <c r="I234" s="995"/>
      <c r="J234" s="996"/>
      <c r="K234" s="474"/>
      <c r="L234" s="474"/>
      <c r="M234" s="474"/>
      <c r="N234" s="475">
        <f t="shared" si="21"/>
        <v>0</v>
      </c>
      <c r="O234" s="476" t="str">
        <f t="shared" si="22"/>
        <v/>
      </c>
      <c r="P234" s="272"/>
      <c r="Q234" s="458"/>
      <c r="R234" s="26"/>
      <c r="S234" s="375"/>
    </row>
    <row r="235" spans="2:19" ht="15" customHeight="1" x14ac:dyDescent="0.25">
      <c r="B235" s="377"/>
      <c r="D235" s="416">
        <f t="shared" si="23"/>
        <v>221</v>
      </c>
      <c r="E235" s="994"/>
      <c r="F235" s="995"/>
      <c r="G235" s="994"/>
      <c r="H235" s="995"/>
      <c r="I235" s="995"/>
      <c r="J235" s="996"/>
      <c r="K235" s="474"/>
      <c r="L235" s="474"/>
      <c r="M235" s="474"/>
      <c r="N235" s="475">
        <f t="shared" si="21"/>
        <v>0</v>
      </c>
      <c r="O235" s="476" t="str">
        <f t="shared" si="22"/>
        <v/>
      </c>
      <c r="P235" s="272"/>
      <c r="Q235" s="458"/>
      <c r="R235" s="26"/>
      <c r="S235" s="375"/>
    </row>
    <row r="236" spans="2:19" ht="15" customHeight="1" x14ac:dyDescent="0.25">
      <c r="B236" s="377"/>
      <c r="D236" s="416">
        <f t="shared" si="23"/>
        <v>222</v>
      </c>
      <c r="E236" s="994"/>
      <c r="F236" s="995"/>
      <c r="G236" s="994"/>
      <c r="H236" s="995"/>
      <c r="I236" s="995"/>
      <c r="J236" s="996"/>
      <c r="K236" s="474"/>
      <c r="L236" s="474"/>
      <c r="M236" s="474"/>
      <c r="N236" s="475">
        <f t="shared" si="21"/>
        <v>0</v>
      </c>
      <c r="O236" s="476" t="str">
        <f t="shared" si="22"/>
        <v/>
      </c>
      <c r="P236" s="272"/>
      <c r="Q236" s="458"/>
      <c r="R236" s="26"/>
      <c r="S236" s="375"/>
    </row>
    <row r="237" spans="2:19" ht="15" customHeight="1" x14ac:dyDescent="0.25">
      <c r="B237" s="377"/>
      <c r="D237" s="416">
        <f t="shared" si="23"/>
        <v>223</v>
      </c>
      <c r="E237" s="994"/>
      <c r="F237" s="995"/>
      <c r="G237" s="994"/>
      <c r="H237" s="995"/>
      <c r="I237" s="995"/>
      <c r="J237" s="996"/>
      <c r="K237" s="474"/>
      <c r="L237" s="474"/>
      <c r="M237" s="474"/>
      <c r="N237" s="475">
        <f t="shared" si="21"/>
        <v>0</v>
      </c>
      <c r="O237" s="476" t="str">
        <f t="shared" si="22"/>
        <v/>
      </c>
      <c r="P237" s="272"/>
      <c r="Q237" s="458"/>
      <c r="R237" s="26"/>
      <c r="S237" s="375"/>
    </row>
    <row r="238" spans="2:19" ht="15" customHeight="1" x14ac:dyDescent="0.25">
      <c r="B238" s="377"/>
      <c r="D238" s="416">
        <f t="shared" si="23"/>
        <v>224</v>
      </c>
      <c r="E238" s="994"/>
      <c r="F238" s="995"/>
      <c r="G238" s="994"/>
      <c r="H238" s="995"/>
      <c r="I238" s="995"/>
      <c r="J238" s="996"/>
      <c r="K238" s="474"/>
      <c r="L238" s="474"/>
      <c r="M238" s="474"/>
      <c r="N238" s="475">
        <f t="shared" si="21"/>
        <v>0</v>
      </c>
      <c r="O238" s="476" t="str">
        <f t="shared" si="22"/>
        <v/>
      </c>
      <c r="P238" s="272"/>
      <c r="Q238" s="458"/>
      <c r="R238" s="26"/>
      <c r="S238" s="375"/>
    </row>
    <row r="239" spans="2:19" ht="15" customHeight="1" x14ac:dyDescent="0.25">
      <c r="B239" s="377"/>
      <c r="D239" s="416">
        <f t="shared" si="23"/>
        <v>225</v>
      </c>
      <c r="E239" s="994"/>
      <c r="F239" s="995"/>
      <c r="G239" s="994"/>
      <c r="H239" s="995"/>
      <c r="I239" s="995"/>
      <c r="J239" s="996"/>
      <c r="K239" s="474"/>
      <c r="L239" s="474"/>
      <c r="M239" s="474"/>
      <c r="N239" s="475">
        <f t="shared" si="21"/>
        <v>0</v>
      </c>
      <c r="O239" s="476" t="str">
        <f t="shared" si="22"/>
        <v/>
      </c>
      <c r="P239" s="272"/>
      <c r="Q239" s="458"/>
      <c r="R239" s="26"/>
      <c r="S239" s="375"/>
    </row>
    <row r="240" spans="2:19" ht="15" customHeight="1" x14ac:dyDescent="0.25">
      <c r="B240" s="377"/>
      <c r="D240" s="416">
        <f t="shared" si="23"/>
        <v>226</v>
      </c>
      <c r="E240" s="994"/>
      <c r="F240" s="995"/>
      <c r="G240" s="994"/>
      <c r="H240" s="995"/>
      <c r="I240" s="995"/>
      <c r="J240" s="996"/>
      <c r="K240" s="474"/>
      <c r="L240" s="474"/>
      <c r="M240" s="474"/>
      <c r="N240" s="475">
        <f t="shared" si="21"/>
        <v>0</v>
      </c>
      <c r="O240" s="476" t="str">
        <f t="shared" si="22"/>
        <v/>
      </c>
      <c r="P240" s="272"/>
      <c r="Q240" s="458"/>
      <c r="R240" s="26"/>
      <c r="S240" s="375"/>
    </row>
    <row r="241" spans="2:19" ht="15" customHeight="1" x14ac:dyDescent="0.25">
      <c r="B241" s="377"/>
      <c r="D241" s="416">
        <f t="shared" si="23"/>
        <v>227</v>
      </c>
      <c r="E241" s="994"/>
      <c r="F241" s="995"/>
      <c r="G241" s="994"/>
      <c r="H241" s="995"/>
      <c r="I241" s="995"/>
      <c r="J241" s="996"/>
      <c r="K241" s="474"/>
      <c r="L241" s="474"/>
      <c r="M241" s="474"/>
      <c r="N241" s="475">
        <f t="shared" si="21"/>
        <v>0</v>
      </c>
      <c r="O241" s="476" t="str">
        <f t="shared" si="22"/>
        <v/>
      </c>
      <c r="P241" s="272"/>
      <c r="Q241" s="458"/>
      <c r="R241" s="26"/>
      <c r="S241" s="375"/>
    </row>
    <row r="242" spans="2:19" ht="15" customHeight="1" x14ac:dyDescent="0.25">
      <c r="B242" s="377"/>
      <c r="D242" s="416">
        <f t="shared" si="23"/>
        <v>228</v>
      </c>
      <c r="E242" s="994"/>
      <c r="F242" s="995"/>
      <c r="G242" s="994"/>
      <c r="H242" s="995"/>
      <c r="I242" s="995"/>
      <c r="J242" s="996"/>
      <c r="K242" s="474"/>
      <c r="L242" s="474"/>
      <c r="M242" s="474"/>
      <c r="N242" s="475">
        <f t="shared" si="21"/>
        <v>0</v>
      </c>
      <c r="O242" s="476" t="str">
        <f t="shared" si="22"/>
        <v/>
      </c>
      <c r="P242" s="272"/>
      <c r="Q242" s="458"/>
      <c r="R242" s="26"/>
      <c r="S242" s="375"/>
    </row>
    <row r="243" spans="2:19" ht="15" customHeight="1" x14ac:dyDescent="0.25">
      <c r="B243" s="377"/>
      <c r="D243" s="416">
        <f t="shared" si="23"/>
        <v>229</v>
      </c>
      <c r="E243" s="994"/>
      <c r="F243" s="995"/>
      <c r="G243" s="994"/>
      <c r="H243" s="995"/>
      <c r="I243" s="995"/>
      <c r="J243" s="996"/>
      <c r="K243" s="474"/>
      <c r="L243" s="474"/>
      <c r="M243" s="474"/>
      <c r="N243" s="475">
        <f t="shared" si="21"/>
        <v>0</v>
      </c>
      <c r="O243" s="476" t="str">
        <f t="shared" si="22"/>
        <v/>
      </c>
      <c r="P243" s="272"/>
      <c r="Q243" s="458"/>
      <c r="R243" s="26"/>
      <c r="S243" s="375"/>
    </row>
    <row r="244" spans="2:19" ht="15" customHeight="1" x14ac:dyDescent="0.25">
      <c r="B244" s="377"/>
      <c r="D244" s="416">
        <f t="shared" si="23"/>
        <v>230</v>
      </c>
      <c r="E244" s="994"/>
      <c r="F244" s="995"/>
      <c r="G244" s="994"/>
      <c r="H244" s="995"/>
      <c r="I244" s="995"/>
      <c r="J244" s="996"/>
      <c r="K244" s="474"/>
      <c r="L244" s="474"/>
      <c r="M244" s="474"/>
      <c r="N244" s="475">
        <f t="shared" si="21"/>
        <v>0</v>
      </c>
      <c r="O244" s="476" t="str">
        <f t="shared" si="22"/>
        <v/>
      </c>
      <c r="P244" s="272"/>
      <c r="Q244" s="458"/>
      <c r="R244" s="26"/>
      <c r="S244" s="375"/>
    </row>
    <row r="245" spans="2:19" ht="15" customHeight="1" x14ac:dyDescent="0.25">
      <c r="B245" s="377"/>
      <c r="D245" s="416">
        <f t="shared" si="23"/>
        <v>231</v>
      </c>
      <c r="E245" s="994"/>
      <c r="F245" s="995"/>
      <c r="G245" s="994"/>
      <c r="H245" s="995"/>
      <c r="I245" s="995"/>
      <c r="J245" s="996"/>
      <c r="K245" s="474"/>
      <c r="L245" s="474"/>
      <c r="M245" s="474"/>
      <c r="N245" s="475">
        <f t="shared" si="21"/>
        <v>0</v>
      </c>
      <c r="O245" s="476" t="str">
        <f t="shared" si="22"/>
        <v/>
      </c>
      <c r="P245" s="272"/>
      <c r="Q245" s="458"/>
      <c r="R245" s="26"/>
      <c r="S245" s="375"/>
    </row>
    <row r="246" spans="2:19" ht="15" customHeight="1" x14ac:dyDescent="0.25">
      <c r="B246" s="377"/>
      <c r="D246" s="416">
        <f t="shared" si="23"/>
        <v>232</v>
      </c>
      <c r="E246" s="994"/>
      <c r="F246" s="995"/>
      <c r="G246" s="994"/>
      <c r="H246" s="995"/>
      <c r="I246" s="995"/>
      <c r="J246" s="996"/>
      <c r="K246" s="474"/>
      <c r="L246" s="474"/>
      <c r="M246" s="474"/>
      <c r="N246" s="475">
        <f t="shared" si="21"/>
        <v>0</v>
      </c>
      <c r="O246" s="476" t="str">
        <f t="shared" si="22"/>
        <v/>
      </c>
      <c r="P246" s="272"/>
      <c r="Q246" s="458"/>
      <c r="R246" s="26"/>
      <c r="S246" s="375"/>
    </row>
    <row r="247" spans="2:19" ht="15" customHeight="1" x14ac:dyDescent="0.25">
      <c r="B247" s="377"/>
      <c r="D247" s="416">
        <f t="shared" si="23"/>
        <v>233</v>
      </c>
      <c r="E247" s="994"/>
      <c r="F247" s="995"/>
      <c r="G247" s="994"/>
      <c r="H247" s="995"/>
      <c r="I247" s="995"/>
      <c r="J247" s="996"/>
      <c r="K247" s="474"/>
      <c r="L247" s="474"/>
      <c r="M247" s="474"/>
      <c r="N247" s="475">
        <f t="shared" si="21"/>
        <v>0</v>
      </c>
      <c r="O247" s="476" t="str">
        <f t="shared" si="22"/>
        <v/>
      </c>
      <c r="P247" s="272"/>
      <c r="Q247" s="458"/>
      <c r="R247" s="26"/>
      <c r="S247" s="375"/>
    </row>
    <row r="248" spans="2:19" ht="15" customHeight="1" x14ac:dyDescent="0.25">
      <c r="B248" s="377"/>
      <c r="D248" s="416">
        <f t="shared" si="23"/>
        <v>234</v>
      </c>
      <c r="E248" s="994"/>
      <c r="F248" s="995"/>
      <c r="G248" s="994"/>
      <c r="H248" s="995"/>
      <c r="I248" s="995"/>
      <c r="J248" s="996"/>
      <c r="K248" s="474"/>
      <c r="L248" s="474"/>
      <c r="M248" s="474"/>
      <c r="N248" s="475">
        <f t="shared" si="21"/>
        <v>0</v>
      </c>
      <c r="O248" s="476" t="str">
        <f t="shared" si="22"/>
        <v/>
      </c>
      <c r="P248" s="272"/>
      <c r="Q248" s="458"/>
      <c r="R248" s="26"/>
      <c r="S248" s="375"/>
    </row>
    <row r="249" spans="2:19" ht="15" customHeight="1" x14ac:dyDescent="0.25">
      <c r="B249" s="377"/>
      <c r="D249" s="416">
        <f t="shared" si="23"/>
        <v>235</v>
      </c>
      <c r="E249" s="994"/>
      <c r="F249" s="995"/>
      <c r="G249" s="994"/>
      <c r="H249" s="995"/>
      <c r="I249" s="995"/>
      <c r="J249" s="996"/>
      <c r="K249" s="474"/>
      <c r="L249" s="474"/>
      <c r="M249" s="474"/>
      <c r="N249" s="475">
        <f t="shared" si="21"/>
        <v>0</v>
      </c>
      <c r="O249" s="476" t="str">
        <f t="shared" si="22"/>
        <v/>
      </c>
      <c r="P249" s="272"/>
      <c r="Q249" s="458"/>
      <c r="R249" s="26"/>
      <c r="S249" s="375"/>
    </row>
    <row r="250" spans="2:19" ht="15" customHeight="1" x14ac:dyDescent="0.25">
      <c r="B250" s="377"/>
      <c r="D250" s="416">
        <f t="shared" si="23"/>
        <v>236</v>
      </c>
      <c r="E250" s="994"/>
      <c r="F250" s="995"/>
      <c r="G250" s="994"/>
      <c r="H250" s="995"/>
      <c r="I250" s="995"/>
      <c r="J250" s="996"/>
      <c r="K250" s="474"/>
      <c r="L250" s="474"/>
      <c r="M250" s="474"/>
      <c r="N250" s="475">
        <f t="shared" si="21"/>
        <v>0</v>
      </c>
      <c r="O250" s="476" t="str">
        <f t="shared" si="22"/>
        <v/>
      </c>
      <c r="P250" s="272"/>
      <c r="Q250" s="458"/>
      <c r="R250" s="26"/>
      <c r="S250" s="375"/>
    </row>
    <row r="251" spans="2:19" ht="15" customHeight="1" x14ac:dyDescent="0.25">
      <c r="B251" s="377"/>
      <c r="D251" s="416">
        <f t="shared" si="23"/>
        <v>237</v>
      </c>
      <c r="E251" s="994"/>
      <c r="F251" s="995"/>
      <c r="G251" s="994"/>
      <c r="H251" s="995"/>
      <c r="I251" s="995"/>
      <c r="J251" s="996"/>
      <c r="K251" s="474"/>
      <c r="L251" s="474"/>
      <c r="M251" s="474"/>
      <c r="N251" s="475">
        <f t="shared" si="21"/>
        <v>0</v>
      </c>
      <c r="O251" s="476" t="str">
        <f t="shared" si="22"/>
        <v/>
      </c>
      <c r="P251" s="272"/>
      <c r="Q251" s="458"/>
      <c r="R251" s="26"/>
      <c r="S251" s="375"/>
    </row>
    <row r="252" spans="2:19" ht="15" customHeight="1" x14ac:dyDescent="0.25">
      <c r="B252" s="377"/>
      <c r="D252" s="416">
        <f t="shared" si="23"/>
        <v>238</v>
      </c>
      <c r="E252" s="994"/>
      <c r="F252" s="995"/>
      <c r="G252" s="994"/>
      <c r="H252" s="995"/>
      <c r="I252" s="995"/>
      <c r="J252" s="996"/>
      <c r="K252" s="474"/>
      <c r="L252" s="474"/>
      <c r="M252" s="474"/>
      <c r="N252" s="475">
        <f t="shared" si="21"/>
        <v>0</v>
      </c>
      <c r="O252" s="476" t="str">
        <f t="shared" si="22"/>
        <v/>
      </c>
      <c r="P252" s="272"/>
      <c r="Q252" s="458"/>
      <c r="R252" s="26"/>
      <c r="S252" s="375"/>
    </row>
    <row r="253" spans="2:19" ht="15" customHeight="1" x14ac:dyDescent="0.25">
      <c r="B253" s="377"/>
      <c r="D253" s="416">
        <f t="shared" si="23"/>
        <v>239</v>
      </c>
      <c r="E253" s="994"/>
      <c r="F253" s="995"/>
      <c r="G253" s="994"/>
      <c r="H253" s="995"/>
      <c r="I253" s="995"/>
      <c r="J253" s="996"/>
      <c r="K253" s="474"/>
      <c r="L253" s="474"/>
      <c r="M253" s="474"/>
      <c r="N253" s="475">
        <f t="shared" si="21"/>
        <v>0</v>
      </c>
      <c r="O253" s="476" t="str">
        <f t="shared" si="22"/>
        <v/>
      </c>
      <c r="P253" s="272"/>
      <c r="Q253" s="458"/>
      <c r="R253" s="26"/>
      <c r="S253" s="375"/>
    </row>
    <row r="254" spans="2:19" ht="15" customHeight="1" x14ac:dyDescent="0.25">
      <c r="B254" s="377"/>
      <c r="D254" s="416">
        <f t="shared" si="23"/>
        <v>240</v>
      </c>
      <c r="E254" s="994"/>
      <c r="F254" s="995"/>
      <c r="G254" s="994"/>
      <c r="H254" s="995"/>
      <c r="I254" s="995"/>
      <c r="J254" s="996"/>
      <c r="K254" s="474"/>
      <c r="L254" s="474"/>
      <c r="M254" s="474"/>
      <c r="N254" s="475">
        <f t="shared" si="21"/>
        <v>0</v>
      </c>
      <c r="O254" s="476" t="str">
        <f t="shared" si="22"/>
        <v/>
      </c>
      <c r="P254" s="272"/>
      <c r="Q254" s="458"/>
      <c r="R254" s="26"/>
      <c r="S254" s="375"/>
    </row>
    <row r="255" spans="2:19" ht="15" customHeight="1" x14ac:dyDescent="0.25">
      <c r="B255" s="377"/>
      <c r="D255" s="416">
        <f t="shared" si="23"/>
        <v>241</v>
      </c>
      <c r="E255" s="994"/>
      <c r="F255" s="995"/>
      <c r="G255" s="994"/>
      <c r="H255" s="995"/>
      <c r="I255" s="995"/>
      <c r="J255" s="996"/>
      <c r="K255" s="474"/>
      <c r="L255" s="474"/>
      <c r="M255" s="474"/>
      <c r="N255" s="475">
        <f t="shared" si="21"/>
        <v>0</v>
      </c>
      <c r="O255" s="476" t="str">
        <f t="shared" si="22"/>
        <v/>
      </c>
      <c r="P255" s="272"/>
      <c r="Q255" s="458"/>
      <c r="R255" s="26"/>
      <c r="S255" s="375"/>
    </row>
    <row r="256" spans="2:19" ht="15" customHeight="1" x14ac:dyDescent="0.25">
      <c r="B256" s="377"/>
      <c r="D256" s="416">
        <f t="shared" si="23"/>
        <v>242</v>
      </c>
      <c r="E256" s="994"/>
      <c r="F256" s="995"/>
      <c r="G256" s="994"/>
      <c r="H256" s="995"/>
      <c r="I256" s="995"/>
      <c r="J256" s="996"/>
      <c r="K256" s="474"/>
      <c r="L256" s="474"/>
      <c r="M256" s="474"/>
      <c r="N256" s="475">
        <f t="shared" si="21"/>
        <v>0</v>
      </c>
      <c r="O256" s="476" t="str">
        <f t="shared" si="22"/>
        <v/>
      </c>
      <c r="P256" s="272"/>
      <c r="Q256" s="458"/>
      <c r="R256" s="26"/>
      <c r="S256" s="375"/>
    </row>
    <row r="257" spans="2:19" ht="15" customHeight="1" x14ac:dyDescent="0.25">
      <c r="B257" s="377"/>
      <c r="D257" s="416">
        <f t="shared" si="23"/>
        <v>243</v>
      </c>
      <c r="E257" s="994"/>
      <c r="F257" s="995"/>
      <c r="G257" s="994"/>
      <c r="H257" s="995"/>
      <c r="I257" s="995"/>
      <c r="J257" s="996"/>
      <c r="K257" s="474"/>
      <c r="L257" s="474"/>
      <c r="M257" s="474"/>
      <c r="N257" s="475">
        <f t="shared" si="21"/>
        <v>0</v>
      </c>
      <c r="O257" s="476" t="str">
        <f t="shared" si="22"/>
        <v/>
      </c>
      <c r="P257" s="272"/>
      <c r="Q257" s="458"/>
      <c r="R257" s="26"/>
      <c r="S257" s="375"/>
    </row>
    <row r="258" spans="2:19" ht="15" customHeight="1" x14ac:dyDescent="0.25">
      <c r="B258" s="377"/>
      <c r="D258" s="416">
        <f t="shared" si="23"/>
        <v>244</v>
      </c>
      <c r="E258" s="994"/>
      <c r="F258" s="995"/>
      <c r="G258" s="994"/>
      <c r="H258" s="995"/>
      <c r="I258" s="995"/>
      <c r="J258" s="996"/>
      <c r="K258" s="474"/>
      <c r="L258" s="474"/>
      <c r="M258" s="474"/>
      <c r="N258" s="475">
        <f t="shared" si="21"/>
        <v>0</v>
      </c>
      <c r="O258" s="476" t="str">
        <f t="shared" si="22"/>
        <v/>
      </c>
      <c r="P258" s="272"/>
      <c r="Q258" s="458"/>
      <c r="R258" s="26"/>
      <c r="S258" s="375"/>
    </row>
    <row r="259" spans="2:19" ht="15" customHeight="1" x14ac:dyDescent="0.25">
      <c r="B259" s="377"/>
      <c r="D259" s="416">
        <f t="shared" si="23"/>
        <v>245</v>
      </c>
      <c r="E259" s="994"/>
      <c r="F259" s="995"/>
      <c r="G259" s="994"/>
      <c r="H259" s="995"/>
      <c r="I259" s="995"/>
      <c r="J259" s="996"/>
      <c r="K259" s="474"/>
      <c r="L259" s="474"/>
      <c r="M259" s="474"/>
      <c r="N259" s="475">
        <f t="shared" si="21"/>
        <v>0</v>
      </c>
      <c r="O259" s="476" t="str">
        <f t="shared" si="22"/>
        <v/>
      </c>
      <c r="P259" s="272"/>
      <c r="Q259" s="458"/>
      <c r="R259" s="26"/>
      <c r="S259" s="375"/>
    </row>
    <row r="260" spans="2:19" ht="15" customHeight="1" x14ac:dyDescent="0.25">
      <c r="B260" s="377"/>
      <c r="D260" s="416">
        <f t="shared" si="23"/>
        <v>246</v>
      </c>
      <c r="E260" s="994"/>
      <c r="F260" s="995"/>
      <c r="G260" s="994"/>
      <c r="H260" s="995"/>
      <c r="I260" s="995"/>
      <c r="J260" s="996"/>
      <c r="K260" s="474"/>
      <c r="L260" s="474"/>
      <c r="M260" s="474"/>
      <c r="N260" s="475">
        <f t="shared" si="21"/>
        <v>0</v>
      </c>
      <c r="O260" s="476" t="str">
        <f t="shared" si="22"/>
        <v/>
      </c>
      <c r="P260" s="272"/>
      <c r="Q260" s="458"/>
      <c r="R260" s="26"/>
      <c r="S260" s="375"/>
    </row>
    <row r="261" spans="2:19" ht="15" customHeight="1" x14ac:dyDescent="0.25">
      <c r="B261" s="377"/>
      <c r="D261" s="416">
        <f t="shared" si="23"/>
        <v>247</v>
      </c>
      <c r="E261" s="994"/>
      <c r="F261" s="995"/>
      <c r="G261" s="994"/>
      <c r="H261" s="995"/>
      <c r="I261" s="995"/>
      <c r="J261" s="996"/>
      <c r="K261" s="474"/>
      <c r="L261" s="474"/>
      <c r="M261" s="474"/>
      <c r="N261" s="475">
        <f t="shared" si="21"/>
        <v>0</v>
      </c>
      <c r="O261" s="476" t="str">
        <f t="shared" si="22"/>
        <v/>
      </c>
      <c r="P261" s="272"/>
      <c r="Q261" s="458"/>
      <c r="R261" s="26"/>
      <c r="S261" s="375"/>
    </row>
    <row r="262" spans="2:19" ht="15" customHeight="1" x14ac:dyDescent="0.25">
      <c r="B262" s="377"/>
      <c r="D262" s="416">
        <f t="shared" si="23"/>
        <v>248</v>
      </c>
      <c r="E262" s="994"/>
      <c r="F262" s="995"/>
      <c r="G262" s="994"/>
      <c r="H262" s="995"/>
      <c r="I262" s="995"/>
      <c r="J262" s="996"/>
      <c r="K262" s="474"/>
      <c r="L262" s="474"/>
      <c r="M262" s="474"/>
      <c r="N262" s="475">
        <f t="shared" si="21"/>
        <v>0</v>
      </c>
      <c r="O262" s="476" t="str">
        <f t="shared" si="22"/>
        <v/>
      </c>
      <c r="P262" s="272"/>
      <c r="Q262" s="458"/>
      <c r="R262" s="26"/>
      <c r="S262" s="375"/>
    </row>
    <row r="263" spans="2:19" ht="15" customHeight="1" x14ac:dyDescent="0.25">
      <c r="B263" s="377"/>
      <c r="D263" s="416">
        <f t="shared" si="23"/>
        <v>249</v>
      </c>
      <c r="E263" s="994"/>
      <c r="F263" s="995"/>
      <c r="G263" s="994"/>
      <c r="H263" s="995"/>
      <c r="I263" s="995"/>
      <c r="J263" s="996"/>
      <c r="K263" s="474"/>
      <c r="L263" s="474"/>
      <c r="M263" s="474"/>
      <c r="N263" s="475">
        <f t="shared" si="21"/>
        <v>0</v>
      </c>
      <c r="O263" s="476" t="str">
        <f t="shared" si="22"/>
        <v/>
      </c>
      <c r="P263" s="272"/>
      <c r="Q263" s="458"/>
      <c r="R263" s="26"/>
      <c r="S263" s="375"/>
    </row>
    <row r="264" spans="2:19" ht="15" customHeight="1" x14ac:dyDescent="0.25">
      <c r="B264" s="377"/>
      <c r="D264" s="416">
        <f t="shared" si="23"/>
        <v>250</v>
      </c>
      <c r="E264" s="994"/>
      <c r="F264" s="995"/>
      <c r="G264" s="994"/>
      <c r="H264" s="995"/>
      <c r="I264" s="995"/>
      <c r="J264" s="996"/>
      <c r="K264" s="474"/>
      <c r="L264" s="474"/>
      <c r="M264" s="474"/>
      <c r="N264" s="475">
        <f t="shared" si="21"/>
        <v>0</v>
      </c>
      <c r="O264" s="476" t="str">
        <f t="shared" si="22"/>
        <v/>
      </c>
      <c r="P264" s="272"/>
      <c r="Q264" s="458"/>
      <c r="R264" s="26"/>
      <c r="S264" s="375"/>
    </row>
    <row r="265" spans="2:19" ht="15" customHeight="1" x14ac:dyDescent="0.25">
      <c r="B265" s="377"/>
      <c r="D265" s="416">
        <f>D264+1</f>
        <v>251</v>
      </c>
      <c r="E265" s="994"/>
      <c r="F265" s="995"/>
      <c r="G265" s="994"/>
      <c r="H265" s="995"/>
      <c r="I265" s="995"/>
      <c r="J265" s="996"/>
      <c r="K265" s="474"/>
      <c r="L265" s="474"/>
      <c r="M265" s="474"/>
      <c r="N265" s="475">
        <f t="shared" ref="N265:N314" si="24">K265+M265+ROUND(L265*9.76,0)</f>
        <v>0</v>
      </c>
      <c r="O265" s="476" t="str">
        <f t="shared" ref="O265:O314" si="25">IF(N265=0,"",N265/$N$14)</f>
        <v/>
      </c>
      <c r="P265" s="272"/>
      <c r="Q265" s="458"/>
      <c r="R265" s="26"/>
      <c r="S265" s="375"/>
    </row>
    <row r="266" spans="2:19" ht="15" customHeight="1" x14ac:dyDescent="0.25">
      <c r="B266" s="377"/>
      <c r="D266" s="416">
        <f>D265+1</f>
        <v>252</v>
      </c>
      <c r="E266" s="994"/>
      <c r="F266" s="995"/>
      <c r="G266" s="994"/>
      <c r="H266" s="995"/>
      <c r="I266" s="995"/>
      <c r="J266" s="996"/>
      <c r="K266" s="474"/>
      <c r="L266" s="474"/>
      <c r="M266" s="474"/>
      <c r="N266" s="475">
        <f t="shared" si="24"/>
        <v>0</v>
      </c>
      <c r="O266" s="476" t="str">
        <f t="shared" si="25"/>
        <v/>
      </c>
      <c r="P266" s="272"/>
      <c r="Q266" s="458"/>
      <c r="R266" s="26"/>
      <c r="S266" s="375"/>
    </row>
    <row r="267" spans="2:19" ht="15" customHeight="1" x14ac:dyDescent="0.25">
      <c r="B267" s="377"/>
      <c r="D267" s="416">
        <f t="shared" ref="D267:D314" si="26">D266+1</f>
        <v>253</v>
      </c>
      <c r="E267" s="994"/>
      <c r="F267" s="995"/>
      <c r="G267" s="994"/>
      <c r="H267" s="995"/>
      <c r="I267" s="995"/>
      <c r="J267" s="996"/>
      <c r="K267" s="474"/>
      <c r="L267" s="474"/>
      <c r="M267" s="474"/>
      <c r="N267" s="475">
        <f t="shared" si="24"/>
        <v>0</v>
      </c>
      <c r="O267" s="476" t="str">
        <f t="shared" si="25"/>
        <v/>
      </c>
      <c r="P267" s="272"/>
      <c r="Q267" s="458"/>
      <c r="R267" s="26"/>
      <c r="S267" s="375"/>
    </row>
    <row r="268" spans="2:19" ht="15" customHeight="1" x14ac:dyDescent="0.25">
      <c r="B268" s="377"/>
      <c r="D268" s="416">
        <f t="shared" si="26"/>
        <v>254</v>
      </c>
      <c r="E268" s="994"/>
      <c r="F268" s="995"/>
      <c r="G268" s="994"/>
      <c r="H268" s="995"/>
      <c r="I268" s="995"/>
      <c r="J268" s="996"/>
      <c r="K268" s="474"/>
      <c r="L268" s="474"/>
      <c r="M268" s="474"/>
      <c r="N268" s="475">
        <f t="shared" si="24"/>
        <v>0</v>
      </c>
      <c r="O268" s="476" t="str">
        <f t="shared" si="25"/>
        <v/>
      </c>
      <c r="P268" s="272"/>
      <c r="Q268" s="458"/>
      <c r="R268" s="26"/>
      <c r="S268" s="375"/>
    </row>
    <row r="269" spans="2:19" ht="15" customHeight="1" x14ac:dyDescent="0.25">
      <c r="B269" s="377"/>
      <c r="D269" s="416">
        <f t="shared" si="26"/>
        <v>255</v>
      </c>
      <c r="E269" s="994"/>
      <c r="F269" s="995"/>
      <c r="G269" s="994"/>
      <c r="H269" s="995"/>
      <c r="I269" s="995"/>
      <c r="J269" s="996"/>
      <c r="K269" s="474"/>
      <c r="L269" s="474"/>
      <c r="M269" s="474"/>
      <c r="N269" s="475">
        <f t="shared" si="24"/>
        <v>0</v>
      </c>
      <c r="O269" s="476" t="str">
        <f t="shared" si="25"/>
        <v/>
      </c>
      <c r="P269" s="272"/>
      <c r="Q269" s="458"/>
      <c r="R269" s="26"/>
      <c r="S269" s="375"/>
    </row>
    <row r="270" spans="2:19" ht="15" customHeight="1" x14ac:dyDescent="0.25">
      <c r="B270" s="377"/>
      <c r="D270" s="416">
        <f t="shared" si="26"/>
        <v>256</v>
      </c>
      <c r="E270" s="994"/>
      <c r="F270" s="995"/>
      <c r="G270" s="994"/>
      <c r="H270" s="995"/>
      <c r="I270" s="995"/>
      <c r="J270" s="996"/>
      <c r="K270" s="474"/>
      <c r="L270" s="474"/>
      <c r="M270" s="474"/>
      <c r="N270" s="475">
        <f t="shared" si="24"/>
        <v>0</v>
      </c>
      <c r="O270" s="476" t="str">
        <f t="shared" si="25"/>
        <v/>
      </c>
      <c r="P270" s="272"/>
      <c r="Q270" s="458"/>
      <c r="R270" s="26"/>
      <c r="S270" s="375"/>
    </row>
    <row r="271" spans="2:19" ht="15" customHeight="1" x14ac:dyDescent="0.25">
      <c r="B271" s="377"/>
      <c r="D271" s="416">
        <f t="shared" si="26"/>
        <v>257</v>
      </c>
      <c r="E271" s="994"/>
      <c r="F271" s="995"/>
      <c r="G271" s="994"/>
      <c r="H271" s="995"/>
      <c r="I271" s="995"/>
      <c r="J271" s="996"/>
      <c r="K271" s="474"/>
      <c r="L271" s="474"/>
      <c r="M271" s="474"/>
      <c r="N271" s="475">
        <f t="shared" si="24"/>
        <v>0</v>
      </c>
      <c r="O271" s="476" t="str">
        <f t="shared" si="25"/>
        <v/>
      </c>
      <c r="P271" s="272"/>
      <c r="Q271" s="458"/>
      <c r="R271" s="26"/>
      <c r="S271" s="375"/>
    </row>
    <row r="272" spans="2:19" ht="15" customHeight="1" x14ac:dyDescent="0.25">
      <c r="B272" s="377"/>
      <c r="D272" s="416">
        <f t="shared" si="26"/>
        <v>258</v>
      </c>
      <c r="E272" s="994"/>
      <c r="F272" s="995"/>
      <c r="G272" s="994"/>
      <c r="H272" s="995"/>
      <c r="I272" s="995"/>
      <c r="J272" s="996"/>
      <c r="K272" s="474"/>
      <c r="L272" s="474"/>
      <c r="M272" s="474"/>
      <c r="N272" s="475">
        <f t="shared" si="24"/>
        <v>0</v>
      </c>
      <c r="O272" s="476" t="str">
        <f t="shared" si="25"/>
        <v/>
      </c>
      <c r="P272" s="272"/>
      <c r="Q272" s="458"/>
      <c r="R272" s="26"/>
      <c r="S272" s="375"/>
    </row>
    <row r="273" spans="2:19" ht="15" customHeight="1" x14ac:dyDescent="0.25">
      <c r="B273" s="377"/>
      <c r="D273" s="416">
        <f t="shared" si="26"/>
        <v>259</v>
      </c>
      <c r="E273" s="994"/>
      <c r="F273" s="995"/>
      <c r="G273" s="994"/>
      <c r="H273" s="995"/>
      <c r="I273" s="995"/>
      <c r="J273" s="996"/>
      <c r="K273" s="474"/>
      <c r="L273" s="474"/>
      <c r="M273" s="474"/>
      <c r="N273" s="475">
        <f t="shared" si="24"/>
        <v>0</v>
      </c>
      <c r="O273" s="476" t="str">
        <f t="shared" si="25"/>
        <v/>
      </c>
      <c r="P273" s="272"/>
      <c r="Q273" s="458"/>
      <c r="R273" s="26"/>
      <c r="S273" s="375"/>
    </row>
    <row r="274" spans="2:19" ht="15" customHeight="1" x14ac:dyDescent="0.25">
      <c r="B274" s="377"/>
      <c r="D274" s="416">
        <f t="shared" si="26"/>
        <v>260</v>
      </c>
      <c r="E274" s="994"/>
      <c r="F274" s="995"/>
      <c r="G274" s="994"/>
      <c r="H274" s="995"/>
      <c r="I274" s="995"/>
      <c r="J274" s="996"/>
      <c r="K274" s="474"/>
      <c r="L274" s="474"/>
      <c r="M274" s="474"/>
      <c r="N274" s="475">
        <f t="shared" si="24"/>
        <v>0</v>
      </c>
      <c r="O274" s="476" t="str">
        <f t="shared" si="25"/>
        <v/>
      </c>
      <c r="P274" s="272"/>
      <c r="Q274" s="458"/>
      <c r="R274" s="26"/>
      <c r="S274" s="375"/>
    </row>
    <row r="275" spans="2:19" ht="15" customHeight="1" x14ac:dyDescent="0.25">
      <c r="B275" s="377"/>
      <c r="D275" s="416">
        <f t="shared" si="26"/>
        <v>261</v>
      </c>
      <c r="E275" s="994"/>
      <c r="F275" s="995"/>
      <c r="G275" s="994"/>
      <c r="H275" s="995"/>
      <c r="I275" s="995"/>
      <c r="J275" s="996"/>
      <c r="K275" s="474"/>
      <c r="L275" s="474"/>
      <c r="M275" s="474"/>
      <c r="N275" s="475">
        <f t="shared" si="24"/>
        <v>0</v>
      </c>
      <c r="O275" s="476" t="str">
        <f t="shared" si="25"/>
        <v/>
      </c>
      <c r="P275" s="272"/>
      <c r="Q275" s="458"/>
      <c r="R275" s="26"/>
      <c r="S275" s="375"/>
    </row>
    <row r="276" spans="2:19" ht="15" customHeight="1" x14ac:dyDescent="0.25">
      <c r="B276" s="377"/>
      <c r="D276" s="416">
        <f t="shared" si="26"/>
        <v>262</v>
      </c>
      <c r="E276" s="994"/>
      <c r="F276" s="995"/>
      <c r="G276" s="994"/>
      <c r="H276" s="995"/>
      <c r="I276" s="995"/>
      <c r="J276" s="996"/>
      <c r="K276" s="474"/>
      <c r="L276" s="474"/>
      <c r="M276" s="474"/>
      <c r="N276" s="475">
        <f t="shared" si="24"/>
        <v>0</v>
      </c>
      <c r="O276" s="476" t="str">
        <f t="shared" si="25"/>
        <v/>
      </c>
      <c r="P276" s="272"/>
      <c r="Q276" s="458"/>
      <c r="R276" s="26"/>
      <c r="S276" s="375"/>
    </row>
    <row r="277" spans="2:19" ht="15" customHeight="1" x14ac:dyDescent="0.25">
      <c r="B277" s="377"/>
      <c r="D277" s="416">
        <f t="shared" si="26"/>
        <v>263</v>
      </c>
      <c r="E277" s="994"/>
      <c r="F277" s="995"/>
      <c r="G277" s="994"/>
      <c r="H277" s="995"/>
      <c r="I277" s="995"/>
      <c r="J277" s="996"/>
      <c r="K277" s="474"/>
      <c r="L277" s="474"/>
      <c r="M277" s="474"/>
      <c r="N277" s="475">
        <f t="shared" si="24"/>
        <v>0</v>
      </c>
      <c r="O277" s="476" t="str">
        <f t="shared" si="25"/>
        <v/>
      </c>
      <c r="P277" s="272"/>
      <c r="Q277" s="458"/>
      <c r="R277" s="26"/>
      <c r="S277" s="375"/>
    </row>
    <row r="278" spans="2:19" ht="15" customHeight="1" x14ac:dyDescent="0.25">
      <c r="B278" s="377"/>
      <c r="D278" s="416">
        <f t="shared" si="26"/>
        <v>264</v>
      </c>
      <c r="E278" s="994"/>
      <c r="F278" s="995"/>
      <c r="G278" s="994"/>
      <c r="H278" s="995"/>
      <c r="I278" s="995"/>
      <c r="J278" s="996"/>
      <c r="K278" s="474"/>
      <c r="L278" s="474"/>
      <c r="M278" s="474"/>
      <c r="N278" s="475">
        <f t="shared" si="24"/>
        <v>0</v>
      </c>
      <c r="O278" s="476" t="str">
        <f t="shared" si="25"/>
        <v/>
      </c>
      <c r="P278" s="272"/>
      <c r="Q278" s="458"/>
      <c r="R278" s="26"/>
      <c r="S278" s="375"/>
    </row>
    <row r="279" spans="2:19" ht="15" customHeight="1" x14ac:dyDescent="0.25">
      <c r="B279" s="377"/>
      <c r="D279" s="416">
        <f t="shared" si="26"/>
        <v>265</v>
      </c>
      <c r="E279" s="994"/>
      <c r="F279" s="995"/>
      <c r="G279" s="994"/>
      <c r="H279" s="995"/>
      <c r="I279" s="995"/>
      <c r="J279" s="996"/>
      <c r="K279" s="474"/>
      <c r="L279" s="474"/>
      <c r="M279" s="474"/>
      <c r="N279" s="475">
        <f t="shared" si="24"/>
        <v>0</v>
      </c>
      <c r="O279" s="476" t="str">
        <f t="shared" si="25"/>
        <v/>
      </c>
      <c r="P279" s="272"/>
      <c r="Q279" s="458"/>
      <c r="R279" s="26"/>
      <c r="S279" s="375"/>
    </row>
    <row r="280" spans="2:19" ht="15" customHeight="1" x14ac:dyDescent="0.25">
      <c r="B280" s="377"/>
      <c r="D280" s="416">
        <f t="shared" si="26"/>
        <v>266</v>
      </c>
      <c r="E280" s="994"/>
      <c r="F280" s="995"/>
      <c r="G280" s="994"/>
      <c r="H280" s="995"/>
      <c r="I280" s="995"/>
      <c r="J280" s="996"/>
      <c r="K280" s="474"/>
      <c r="L280" s="474"/>
      <c r="M280" s="474"/>
      <c r="N280" s="475">
        <f t="shared" si="24"/>
        <v>0</v>
      </c>
      <c r="O280" s="476" t="str">
        <f t="shared" si="25"/>
        <v/>
      </c>
      <c r="P280" s="272"/>
      <c r="Q280" s="458"/>
      <c r="R280" s="26"/>
      <c r="S280" s="375"/>
    </row>
    <row r="281" spans="2:19" ht="15" customHeight="1" x14ac:dyDescent="0.25">
      <c r="B281" s="377"/>
      <c r="D281" s="416">
        <f t="shared" si="26"/>
        <v>267</v>
      </c>
      <c r="E281" s="994"/>
      <c r="F281" s="995"/>
      <c r="G281" s="994"/>
      <c r="H281" s="995"/>
      <c r="I281" s="995"/>
      <c r="J281" s="996"/>
      <c r="K281" s="474"/>
      <c r="L281" s="474"/>
      <c r="M281" s="474"/>
      <c r="N281" s="475">
        <f t="shared" si="24"/>
        <v>0</v>
      </c>
      <c r="O281" s="476" t="str">
        <f t="shared" si="25"/>
        <v/>
      </c>
      <c r="P281" s="272"/>
      <c r="Q281" s="458"/>
      <c r="R281" s="26"/>
      <c r="S281" s="375"/>
    </row>
    <row r="282" spans="2:19" ht="15" customHeight="1" x14ac:dyDescent="0.25">
      <c r="B282" s="377"/>
      <c r="D282" s="416">
        <f t="shared" si="26"/>
        <v>268</v>
      </c>
      <c r="E282" s="994"/>
      <c r="F282" s="995"/>
      <c r="G282" s="994"/>
      <c r="H282" s="995"/>
      <c r="I282" s="995"/>
      <c r="J282" s="996"/>
      <c r="K282" s="474"/>
      <c r="L282" s="474"/>
      <c r="M282" s="474"/>
      <c r="N282" s="475">
        <f t="shared" si="24"/>
        <v>0</v>
      </c>
      <c r="O282" s="476" t="str">
        <f t="shared" si="25"/>
        <v/>
      </c>
      <c r="P282" s="272"/>
      <c r="Q282" s="458"/>
      <c r="R282" s="26"/>
      <c r="S282" s="375"/>
    </row>
    <row r="283" spans="2:19" ht="15" customHeight="1" x14ac:dyDescent="0.25">
      <c r="B283" s="377"/>
      <c r="D283" s="416">
        <f t="shared" si="26"/>
        <v>269</v>
      </c>
      <c r="E283" s="994"/>
      <c r="F283" s="995"/>
      <c r="G283" s="994"/>
      <c r="H283" s="995"/>
      <c r="I283" s="995"/>
      <c r="J283" s="996"/>
      <c r="K283" s="474"/>
      <c r="L283" s="474"/>
      <c r="M283" s="474"/>
      <c r="N283" s="475">
        <f t="shared" si="24"/>
        <v>0</v>
      </c>
      <c r="O283" s="476" t="str">
        <f t="shared" si="25"/>
        <v/>
      </c>
      <c r="P283" s="272"/>
      <c r="Q283" s="458"/>
      <c r="R283" s="26"/>
      <c r="S283" s="375"/>
    </row>
    <row r="284" spans="2:19" ht="15" customHeight="1" x14ac:dyDescent="0.25">
      <c r="B284" s="377"/>
      <c r="D284" s="416">
        <f t="shared" si="26"/>
        <v>270</v>
      </c>
      <c r="E284" s="994"/>
      <c r="F284" s="995"/>
      <c r="G284" s="994"/>
      <c r="H284" s="995"/>
      <c r="I284" s="995"/>
      <c r="J284" s="996"/>
      <c r="K284" s="474"/>
      <c r="L284" s="474"/>
      <c r="M284" s="474"/>
      <c r="N284" s="475">
        <f t="shared" si="24"/>
        <v>0</v>
      </c>
      <c r="O284" s="476" t="str">
        <f t="shared" si="25"/>
        <v/>
      </c>
      <c r="P284" s="272"/>
      <c r="Q284" s="458"/>
      <c r="R284" s="26"/>
      <c r="S284" s="375"/>
    </row>
    <row r="285" spans="2:19" ht="15" customHeight="1" x14ac:dyDescent="0.25">
      <c r="B285" s="377"/>
      <c r="D285" s="416">
        <f t="shared" si="26"/>
        <v>271</v>
      </c>
      <c r="E285" s="994"/>
      <c r="F285" s="995"/>
      <c r="G285" s="994"/>
      <c r="H285" s="995"/>
      <c r="I285" s="995"/>
      <c r="J285" s="996"/>
      <c r="K285" s="474"/>
      <c r="L285" s="474"/>
      <c r="M285" s="474"/>
      <c r="N285" s="475">
        <f t="shared" si="24"/>
        <v>0</v>
      </c>
      <c r="O285" s="476" t="str">
        <f t="shared" si="25"/>
        <v/>
      </c>
      <c r="P285" s="272"/>
      <c r="Q285" s="458"/>
      <c r="R285" s="26"/>
      <c r="S285" s="375"/>
    </row>
    <row r="286" spans="2:19" ht="15" customHeight="1" x14ac:dyDescent="0.25">
      <c r="B286" s="377"/>
      <c r="D286" s="416">
        <f t="shared" si="26"/>
        <v>272</v>
      </c>
      <c r="E286" s="994"/>
      <c r="F286" s="995"/>
      <c r="G286" s="994"/>
      <c r="H286" s="995"/>
      <c r="I286" s="995"/>
      <c r="J286" s="996"/>
      <c r="K286" s="474"/>
      <c r="L286" s="474"/>
      <c r="M286" s="474"/>
      <c r="N286" s="475">
        <f t="shared" si="24"/>
        <v>0</v>
      </c>
      <c r="O286" s="476" t="str">
        <f t="shared" si="25"/>
        <v/>
      </c>
      <c r="P286" s="272"/>
      <c r="Q286" s="458"/>
      <c r="R286" s="26"/>
      <c r="S286" s="375"/>
    </row>
    <row r="287" spans="2:19" ht="15" customHeight="1" x14ac:dyDescent="0.25">
      <c r="B287" s="377"/>
      <c r="D287" s="416">
        <f t="shared" si="26"/>
        <v>273</v>
      </c>
      <c r="E287" s="994"/>
      <c r="F287" s="995"/>
      <c r="G287" s="994"/>
      <c r="H287" s="995"/>
      <c r="I287" s="995"/>
      <c r="J287" s="996"/>
      <c r="K287" s="474"/>
      <c r="L287" s="474"/>
      <c r="M287" s="474"/>
      <c r="N287" s="475">
        <f t="shared" si="24"/>
        <v>0</v>
      </c>
      <c r="O287" s="476" t="str">
        <f t="shared" si="25"/>
        <v/>
      </c>
      <c r="P287" s="272"/>
      <c r="Q287" s="458"/>
      <c r="R287" s="26"/>
      <c r="S287" s="375"/>
    </row>
    <row r="288" spans="2:19" ht="15" customHeight="1" x14ac:dyDescent="0.25">
      <c r="B288" s="377"/>
      <c r="D288" s="416">
        <f t="shared" si="26"/>
        <v>274</v>
      </c>
      <c r="E288" s="994"/>
      <c r="F288" s="995"/>
      <c r="G288" s="994"/>
      <c r="H288" s="995"/>
      <c r="I288" s="995"/>
      <c r="J288" s="996"/>
      <c r="K288" s="474"/>
      <c r="L288" s="474"/>
      <c r="M288" s="474"/>
      <c r="N288" s="475">
        <f t="shared" si="24"/>
        <v>0</v>
      </c>
      <c r="O288" s="476" t="str">
        <f t="shared" si="25"/>
        <v/>
      </c>
      <c r="P288" s="272"/>
      <c r="Q288" s="458"/>
      <c r="R288" s="26"/>
      <c r="S288" s="375"/>
    </row>
    <row r="289" spans="2:19" ht="15" customHeight="1" x14ac:dyDescent="0.25">
      <c r="B289" s="377"/>
      <c r="D289" s="416">
        <f t="shared" si="26"/>
        <v>275</v>
      </c>
      <c r="E289" s="994"/>
      <c r="F289" s="995"/>
      <c r="G289" s="994"/>
      <c r="H289" s="995"/>
      <c r="I289" s="995"/>
      <c r="J289" s="996"/>
      <c r="K289" s="474"/>
      <c r="L289" s="474"/>
      <c r="M289" s="474"/>
      <c r="N289" s="475">
        <f t="shared" si="24"/>
        <v>0</v>
      </c>
      <c r="O289" s="476" t="str">
        <f t="shared" si="25"/>
        <v/>
      </c>
      <c r="P289" s="272"/>
      <c r="Q289" s="458"/>
      <c r="R289" s="26"/>
      <c r="S289" s="375"/>
    </row>
    <row r="290" spans="2:19" ht="15" customHeight="1" x14ac:dyDescent="0.25">
      <c r="B290" s="377"/>
      <c r="D290" s="416">
        <f t="shared" si="26"/>
        <v>276</v>
      </c>
      <c r="E290" s="994"/>
      <c r="F290" s="995"/>
      <c r="G290" s="994"/>
      <c r="H290" s="995"/>
      <c r="I290" s="995"/>
      <c r="J290" s="996"/>
      <c r="K290" s="474"/>
      <c r="L290" s="474"/>
      <c r="M290" s="474"/>
      <c r="N290" s="475">
        <f t="shared" si="24"/>
        <v>0</v>
      </c>
      <c r="O290" s="476" t="str">
        <f t="shared" si="25"/>
        <v/>
      </c>
      <c r="P290" s="272"/>
      <c r="Q290" s="458"/>
      <c r="R290" s="26"/>
      <c r="S290" s="375"/>
    </row>
    <row r="291" spans="2:19" ht="15" customHeight="1" x14ac:dyDescent="0.25">
      <c r="B291" s="377"/>
      <c r="D291" s="416">
        <f t="shared" si="26"/>
        <v>277</v>
      </c>
      <c r="E291" s="994"/>
      <c r="F291" s="995"/>
      <c r="G291" s="994"/>
      <c r="H291" s="995"/>
      <c r="I291" s="995"/>
      <c r="J291" s="996"/>
      <c r="K291" s="474"/>
      <c r="L291" s="474"/>
      <c r="M291" s="474"/>
      <c r="N291" s="475">
        <f t="shared" si="24"/>
        <v>0</v>
      </c>
      <c r="O291" s="476" t="str">
        <f t="shared" si="25"/>
        <v/>
      </c>
      <c r="P291" s="272"/>
      <c r="Q291" s="458"/>
      <c r="R291" s="26"/>
      <c r="S291" s="375"/>
    </row>
    <row r="292" spans="2:19" ht="15" customHeight="1" x14ac:dyDescent="0.25">
      <c r="B292" s="377"/>
      <c r="D292" s="416">
        <f t="shared" si="26"/>
        <v>278</v>
      </c>
      <c r="E292" s="994"/>
      <c r="F292" s="995"/>
      <c r="G292" s="994"/>
      <c r="H292" s="995"/>
      <c r="I292" s="995"/>
      <c r="J292" s="996"/>
      <c r="K292" s="474"/>
      <c r="L292" s="474"/>
      <c r="M292" s="474"/>
      <c r="N292" s="475">
        <f t="shared" si="24"/>
        <v>0</v>
      </c>
      <c r="O292" s="476" t="str">
        <f t="shared" si="25"/>
        <v/>
      </c>
      <c r="P292" s="272"/>
      <c r="Q292" s="458"/>
      <c r="R292" s="26"/>
      <c r="S292" s="375"/>
    </row>
    <row r="293" spans="2:19" ht="15" customHeight="1" x14ac:dyDescent="0.25">
      <c r="B293" s="377"/>
      <c r="D293" s="416">
        <f t="shared" si="26"/>
        <v>279</v>
      </c>
      <c r="E293" s="994"/>
      <c r="F293" s="995"/>
      <c r="G293" s="994"/>
      <c r="H293" s="995"/>
      <c r="I293" s="995"/>
      <c r="J293" s="996"/>
      <c r="K293" s="474"/>
      <c r="L293" s="474"/>
      <c r="M293" s="474"/>
      <c r="N293" s="475">
        <f t="shared" si="24"/>
        <v>0</v>
      </c>
      <c r="O293" s="476" t="str">
        <f t="shared" si="25"/>
        <v/>
      </c>
      <c r="P293" s="272"/>
      <c r="Q293" s="458"/>
      <c r="R293" s="26"/>
      <c r="S293" s="375"/>
    </row>
    <row r="294" spans="2:19" ht="15" customHeight="1" x14ac:dyDescent="0.25">
      <c r="B294" s="377"/>
      <c r="D294" s="416">
        <f t="shared" si="26"/>
        <v>280</v>
      </c>
      <c r="E294" s="994"/>
      <c r="F294" s="995"/>
      <c r="G294" s="994"/>
      <c r="H294" s="995"/>
      <c r="I294" s="995"/>
      <c r="J294" s="996"/>
      <c r="K294" s="474"/>
      <c r="L294" s="474"/>
      <c r="M294" s="474"/>
      <c r="N294" s="475">
        <f t="shared" si="24"/>
        <v>0</v>
      </c>
      <c r="O294" s="476" t="str">
        <f t="shared" si="25"/>
        <v/>
      </c>
      <c r="P294" s="272"/>
      <c r="Q294" s="458"/>
      <c r="R294" s="26"/>
      <c r="S294" s="375"/>
    </row>
    <row r="295" spans="2:19" ht="15" customHeight="1" x14ac:dyDescent="0.25">
      <c r="B295" s="377"/>
      <c r="D295" s="416">
        <f t="shared" si="26"/>
        <v>281</v>
      </c>
      <c r="E295" s="994"/>
      <c r="F295" s="995"/>
      <c r="G295" s="994"/>
      <c r="H295" s="995"/>
      <c r="I295" s="995"/>
      <c r="J295" s="996"/>
      <c r="K295" s="474"/>
      <c r="L295" s="474"/>
      <c r="M295" s="474"/>
      <c r="N295" s="475">
        <f t="shared" si="24"/>
        <v>0</v>
      </c>
      <c r="O295" s="476" t="str">
        <f t="shared" si="25"/>
        <v/>
      </c>
      <c r="P295" s="272"/>
      <c r="Q295" s="458"/>
      <c r="R295" s="26"/>
      <c r="S295" s="375"/>
    </row>
    <row r="296" spans="2:19" ht="15" customHeight="1" x14ac:dyDescent="0.25">
      <c r="B296" s="377"/>
      <c r="D296" s="416">
        <f t="shared" si="26"/>
        <v>282</v>
      </c>
      <c r="E296" s="994"/>
      <c r="F296" s="995"/>
      <c r="G296" s="994"/>
      <c r="H296" s="995"/>
      <c r="I296" s="995"/>
      <c r="J296" s="996"/>
      <c r="K296" s="474"/>
      <c r="L296" s="474"/>
      <c r="M296" s="474"/>
      <c r="N296" s="475">
        <f t="shared" si="24"/>
        <v>0</v>
      </c>
      <c r="O296" s="476" t="str">
        <f t="shared" si="25"/>
        <v/>
      </c>
      <c r="P296" s="272"/>
      <c r="Q296" s="458"/>
      <c r="R296" s="26"/>
      <c r="S296" s="375"/>
    </row>
    <row r="297" spans="2:19" ht="15" customHeight="1" x14ac:dyDescent="0.25">
      <c r="B297" s="377"/>
      <c r="D297" s="416">
        <f t="shared" si="26"/>
        <v>283</v>
      </c>
      <c r="E297" s="994"/>
      <c r="F297" s="995"/>
      <c r="G297" s="994"/>
      <c r="H297" s="995"/>
      <c r="I297" s="995"/>
      <c r="J297" s="996"/>
      <c r="K297" s="474"/>
      <c r="L297" s="474"/>
      <c r="M297" s="474"/>
      <c r="N297" s="475">
        <f t="shared" si="24"/>
        <v>0</v>
      </c>
      <c r="O297" s="476" t="str">
        <f t="shared" si="25"/>
        <v/>
      </c>
      <c r="P297" s="272"/>
      <c r="Q297" s="458"/>
      <c r="R297" s="26"/>
      <c r="S297" s="375"/>
    </row>
    <row r="298" spans="2:19" ht="15" customHeight="1" x14ac:dyDescent="0.25">
      <c r="B298" s="377"/>
      <c r="D298" s="416">
        <f t="shared" si="26"/>
        <v>284</v>
      </c>
      <c r="E298" s="994"/>
      <c r="F298" s="995"/>
      <c r="G298" s="994"/>
      <c r="H298" s="995"/>
      <c r="I298" s="995"/>
      <c r="J298" s="996"/>
      <c r="K298" s="474"/>
      <c r="L298" s="474"/>
      <c r="M298" s="474"/>
      <c r="N298" s="475">
        <f t="shared" si="24"/>
        <v>0</v>
      </c>
      <c r="O298" s="476" t="str">
        <f t="shared" si="25"/>
        <v/>
      </c>
      <c r="P298" s="272"/>
      <c r="Q298" s="458"/>
      <c r="R298" s="26"/>
      <c r="S298" s="375"/>
    </row>
    <row r="299" spans="2:19" ht="15" customHeight="1" x14ac:dyDescent="0.25">
      <c r="B299" s="377"/>
      <c r="D299" s="416">
        <f t="shared" si="26"/>
        <v>285</v>
      </c>
      <c r="E299" s="994"/>
      <c r="F299" s="995"/>
      <c r="G299" s="994"/>
      <c r="H299" s="995"/>
      <c r="I299" s="995"/>
      <c r="J299" s="996"/>
      <c r="K299" s="474"/>
      <c r="L299" s="474"/>
      <c r="M299" s="474"/>
      <c r="N299" s="475">
        <f t="shared" si="24"/>
        <v>0</v>
      </c>
      <c r="O299" s="476" t="str">
        <f t="shared" si="25"/>
        <v/>
      </c>
      <c r="P299" s="272"/>
      <c r="Q299" s="458"/>
      <c r="R299" s="26"/>
      <c r="S299" s="375"/>
    </row>
    <row r="300" spans="2:19" ht="15" customHeight="1" x14ac:dyDescent="0.25">
      <c r="B300" s="377"/>
      <c r="D300" s="416">
        <f t="shared" si="26"/>
        <v>286</v>
      </c>
      <c r="E300" s="994"/>
      <c r="F300" s="995"/>
      <c r="G300" s="994"/>
      <c r="H300" s="995"/>
      <c r="I300" s="995"/>
      <c r="J300" s="996"/>
      <c r="K300" s="474"/>
      <c r="L300" s="474"/>
      <c r="M300" s="474"/>
      <c r="N300" s="475">
        <f t="shared" si="24"/>
        <v>0</v>
      </c>
      <c r="O300" s="476" t="str">
        <f t="shared" si="25"/>
        <v/>
      </c>
      <c r="P300" s="272"/>
      <c r="Q300" s="458"/>
      <c r="R300" s="26"/>
      <c r="S300" s="375"/>
    </row>
    <row r="301" spans="2:19" ht="15" customHeight="1" x14ac:dyDescent="0.25">
      <c r="B301" s="377"/>
      <c r="D301" s="416">
        <f t="shared" si="26"/>
        <v>287</v>
      </c>
      <c r="E301" s="994"/>
      <c r="F301" s="995"/>
      <c r="G301" s="994"/>
      <c r="H301" s="995"/>
      <c r="I301" s="995"/>
      <c r="J301" s="996"/>
      <c r="K301" s="474"/>
      <c r="L301" s="474"/>
      <c r="M301" s="474"/>
      <c r="N301" s="475">
        <f t="shared" si="24"/>
        <v>0</v>
      </c>
      <c r="O301" s="476" t="str">
        <f t="shared" si="25"/>
        <v/>
      </c>
      <c r="P301" s="272"/>
      <c r="Q301" s="458"/>
      <c r="R301" s="26"/>
      <c r="S301" s="375"/>
    </row>
    <row r="302" spans="2:19" ht="15" customHeight="1" x14ac:dyDescent="0.25">
      <c r="B302" s="377"/>
      <c r="D302" s="416">
        <f t="shared" si="26"/>
        <v>288</v>
      </c>
      <c r="E302" s="994"/>
      <c r="F302" s="995"/>
      <c r="G302" s="994"/>
      <c r="H302" s="995"/>
      <c r="I302" s="995"/>
      <c r="J302" s="996"/>
      <c r="K302" s="474"/>
      <c r="L302" s="474"/>
      <c r="M302" s="474"/>
      <c r="N302" s="475">
        <f t="shared" si="24"/>
        <v>0</v>
      </c>
      <c r="O302" s="476" t="str">
        <f t="shared" si="25"/>
        <v/>
      </c>
      <c r="P302" s="272"/>
      <c r="Q302" s="458"/>
      <c r="R302" s="26"/>
      <c r="S302" s="375"/>
    </row>
    <row r="303" spans="2:19" ht="15" customHeight="1" x14ac:dyDescent="0.25">
      <c r="B303" s="377"/>
      <c r="D303" s="416">
        <f t="shared" si="26"/>
        <v>289</v>
      </c>
      <c r="E303" s="994"/>
      <c r="F303" s="995"/>
      <c r="G303" s="994"/>
      <c r="H303" s="995"/>
      <c r="I303" s="995"/>
      <c r="J303" s="996"/>
      <c r="K303" s="474"/>
      <c r="L303" s="474"/>
      <c r="M303" s="474"/>
      <c r="N303" s="475">
        <f t="shared" si="24"/>
        <v>0</v>
      </c>
      <c r="O303" s="476" t="str">
        <f t="shared" si="25"/>
        <v/>
      </c>
      <c r="P303" s="272"/>
      <c r="Q303" s="458"/>
      <c r="R303" s="26"/>
      <c r="S303" s="375"/>
    </row>
    <row r="304" spans="2:19" ht="15" customHeight="1" x14ac:dyDescent="0.25">
      <c r="B304" s="377"/>
      <c r="D304" s="416">
        <f t="shared" si="26"/>
        <v>290</v>
      </c>
      <c r="E304" s="994"/>
      <c r="F304" s="995"/>
      <c r="G304" s="994"/>
      <c r="H304" s="995"/>
      <c r="I304" s="995"/>
      <c r="J304" s="996"/>
      <c r="K304" s="474"/>
      <c r="L304" s="474"/>
      <c r="M304" s="474"/>
      <c r="N304" s="475">
        <f t="shared" si="24"/>
        <v>0</v>
      </c>
      <c r="O304" s="476" t="str">
        <f t="shared" si="25"/>
        <v/>
      </c>
      <c r="P304" s="272"/>
      <c r="Q304" s="458"/>
      <c r="R304" s="26"/>
      <c r="S304" s="375"/>
    </row>
    <row r="305" spans="2:19" ht="15" customHeight="1" x14ac:dyDescent="0.25">
      <c r="B305" s="377"/>
      <c r="D305" s="416">
        <f t="shared" si="26"/>
        <v>291</v>
      </c>
      <c r="E305" s="994"/>
      <c r="F305" s="995"/>
      <c r="G305" s="994"/>
      <c r="H305" s="995"/>
      <c r="I305" s="995"/>
      <c r="J305" s="996"/>
      <c r="K305" s="474"/>
      <c r="L305" s="474"/>
      <c r="M305" s="474"/>
      <c r="N305" s="475">
        <f t="shared" si="24"/>
        <v>0</v>
      </c>
      <c r="O305" s="476" t="str">
        <f t="shared" si="25"/>
        <v/>
      </c>
      <c r="P305" s="272"/>
      <c r="Q305" s="458"/>
      <c r="R305" s="26"/>
      <c r="S305" s="375"/>
    </row>
    <row r="306" spans="2:19" ht="15" customHeight="1" x14ac:dyDescent="0.25">
      <c r="B306" s="377"/>
      <c r="D306" s="416">
        <f t="shared" si="26"/>
        <v>292</v>
      </c>
      <c r="E306" s="994"/>
      <c r="F306" s="995"/>
      <c r="G306" s="994"/>
      <c r="H306" s="995"/>
      <c r="I306" s="995"/>
      <c r="J306" s="996"/>
      <c r="K306" s="474"/>
      <c r="L306" s="474"/>
      <c r="M306" s="474"/>
      <c r="N306" s="475">
        <f t="shared" si="24"/>
        <v>0</v>
      </c>
      <c r="O306" s="476" t="str">
        <f t="shared" si="25"/>
        <v/>
      </c>
      <c r="P306" s="272"/>
      <c r="Q306" s="458"/>
      <c r="R306" s="26"/>
      <c r="S306" s="375"/>
    </row>
    <row r="307" spans="2:19" ht="15" customHeight="1" x14ac:dyDescent="0.25">
      <c r="B307" s="377"/>
      <c r="D307" s="416">
        <f t="shared" si="26"/>
        <v>293</v>
      </c>
      <c r="E307" s="994"/>
      <c r="F307" s="995"/>
      <c r="G307" s="994"/>
      <c r="H307" s="995"/>
      <c r="I307" s="995"/>
      <c r="J307" s="996"/>
      <c r="K307" s="474"/>
      <c r="L307" s="474"/>
      <c r="M307" s="474"/>
      <c r="N307" s="475">
        <f t="shared" si="24"/>
        <v>0</v>
      </c>
      <c r="O307" s="476" t="str">
        <f t="shared" si="25"/>
        <v/>
      </c>
      <c r="P307" s="272"/>
      <c r="Q307" s="458"/>
      <c r="R307" s="26"/>
      <c r="S307" s="375"/>
    </row>
    <row r="308" spans="2:19" ht="15" customHeight="1" x14ac:dyDescent="0.25">
      <c r="B308" s="377"/>
      <c r="D308" s="416">
        <f t="shared" si="26"/>
        <v>294</v>
      </c>
      <c r="E308" s="994"/>
      <c r="F308" s="995"/>
      <c r="G308" s="994"/>
      <c r="H308" s="995"/>
      <c r="I308" s="995"/>
      <c r="J308" s="996"/>
      <c r="K308" s="474"/>
      <c r="L308" s="474"/>
      <c r="M308" s="474"/>
      <c r="N308" s="475">
        <f t="shared" si="24"/>
        <v>0</v>
      </c>
      <c r="O308" s="476" t="str">
        <f t="shared" si="25"/>
        <v/>
      </c>
      <c r="P308" s="272"/>
      <c r="Q308" s="458"/>
      <c r="R308" s="26"/>
      <c r="S308" s="375"/>
    </row>
    <row r="309" spans="2:19" ht="15" customHeight="1" x14ac:dyDescent="0.25">
      <c r="B309" s="377"/>
      <c r="D309" s="416">
        <f t="shared" si="26"/>
        <v>295</v>
      </c>
      <c r="E309" s="994"/>
      <c r="F309" s="995"/>
      <c r="G309" s="994"/>
      <c r="H309" s="995"/>
      <c r="I309" s="995"/>
      <c r="J309" s="996"/>
      <c r="K309" s="474"/>
      <c r="L309" s="474"/>
      <c r="M309" s="474"/>
      <c r="N309" s="475">
        <f t="shared" si="24"/>
        <v>0</v>
      </c>
      <c r="O309" s="476" t="str">
        <f t="shared" si="25"/>
        <v/>
      </c>
      <c r="P309" s="272"/>
      <c r="Q309" s="458"/>
      <c r="R309" s="26"/>
      <c r="S309" s="375"/>
    </row>
    <row r="310" spans="2:19" ht="15" customHeight="1" x14ac:dyDescent="0.25">
      <c r="B310" s="377"/>
      <c r="D310" s="416">
        <f t="shared" si="26"/>
        <v>296</v>
      </c>
      <c r="E310" s="994"/>
      <c r="F310" s="995"/>
      <c r="G310" s="994"/>
      <c r="H310" s="995"/>
      <c r="I310" s="995"/>
      <c r="J310" s="996"/>
      <c r="K310" s="474"/>
      <c r="L310" s="474"/>
      <c r="M310" s="474"/>
      <c r="N310" s="475">
        <f t="shared" si="24"/>
        <v>0</v>
      </c>
      <c r="O310" s="476" t="str">
        <f t="shared" si="25"/>
        <v/>
      </c>
      <c r="P310" s="272"/>
      <c r="Q310" s="458"/>
      <c r="R310" s="26"/>
      <c r="S310" s="375"/>
    </row>
    <row r="311" spans="2:19" ht="15" customHeight="1" x14ac:dyDescent="0.25">
      <c r="B311" s="377"/>
      <c r="D311" s="416">
        <f t="shared" si="26"/>
        <v>297</v>
      </c>
      <c r="E311" s="994"/>
      <c r="F311" s="995"/>
      <c r="G311" s="994"/>
      <c r="H311" s="995"/>
      <c r="I311" s="995"/>
      <c r="J311" s="996"/>
      <c r="K311" s="474"/>
      <c r="L311" s="474"/>
      <c r="M311" s="474"/>
      <c r="N311" s="475">
        <f t="shared" si="24"/>
        <v>0</v>
      </c>
      <c r="O311" s="476" t="str">
        <f t="shared" si="25"/>
        <v/>
      </c>
      <c r="P311" s="272"/>
      <c r="Q311" s="458"/>
      <c r="R311" s="26"/>
      <c r="S311" s="375"/>
    </row>
    <row r="312" spans="2:19" ht="15" customHeight="1" x14ac:dyDescent="0.25">
      <c r="B312" s="377"/>
      <c r="D312" s="416">
        <f t="shared" si="26"/>
        <v>298</v>
      </c>
      <c r="E312" s="994"/>
      <c r="F312" s="995"/>
      <c r="G312" s="994"/>
      <c r="H312" s="995"/>
      <c r="I312" s="995"/>
      <c r="J312" s="996"/>
      <c r="K312" s="474"/>
      <c r="L312" s="474"/>
      <c r="M312" s="474"/>
      <c r="N312" s="475">
        <f t="shared" si="24"/>
        <v>0</v>
      </c>
      <c r="O312" s="476" t="str">
        <f t="shared" si="25"/>
        <v/>
      </c>
      <c r="P312" s="272"/>
      <c r="Q312" s="458"/>
      <c r="R312" s="26"/>
      <c r="S312" s="375"/>
    </row>
    <row r="313" spans="2:19" ht="15" customHeight="1" x14ac:dyDescent="0.25">
      <c r="B313" s="377"/>
      <c r="D313" s="416">
        <f t="shared" si="26"/>
        <v>299</v>
      </c>
      <c r="E313" s="994"/>
      <c r="F313" s="995"/>
      <c r="G313" s="994"/>
      <c r="H313" s="995"/>
      <c r="I313" s="995"/>
      <c r="J313" s="996"/>
      <c r="K313" s="474"/>
      <c r="L313" s="474"/>
      <c r="M313" s="474"/>
      <c r="N313" s="475">
        <f t="shared" si="24"/>
        <v>0</v>
      </c>
      <c r="O313" s="476" t="str">
        <f t="shared" si="25"/>
        <v/>
      </c>
      <c r="P313" s="272"/>
      <c r="Q313" s="458"/>
      <c r="R313" s="26"/>
      <c r="S313" s="375"/>
    </row>
    <row r="314" spans="2:19" ht="15" customHeight="1" x14ac:dyDescent="0.25">
      <c r="B314" s="377"/>
      <c r="D314" s="416">
        <f t="shared" si="26"/>
        <v>300</v>
      </c>
      <c r="E314" s="994"/>
      <c r="F314" s="995"/>
      <c r="G314" s="994"/>
      <c r="H314" s="995"/>
      <c r="I314" s="995"/>
      <c r="J314" s="996"/>
      <c r="K314" s="474"/>
      <c r="L314" s="474"/>
      <c r="M314" s="474"/>
      <c r="N314" s="475">
        <f t="shared" si="24"/>
        <v>0</v>
      </c>
      <c r="O314" s="476" t="str">
        <f t="shared" si="25"/>
        <v/>
      </c>
      <c r="P314" s="272"/>
      <c r="Q314" s="458"/>
      <c r="R314" s="26"/>
      <c r="S314" s="375"/>
    </row>
    <row r="315" spans="2:19" ht="15" customHeight="1" x14ac:dyDescent="0.25">
      <c r="B315" s="377"/>
      <c r="D315" s="416">
        <f>D314+1</f>
        <v>301</v>
      </c>
      <c r="E315" s="994"/>
      <c r="F315" s="995"/>
      <c r="G315" s="994"/>
      <c r="H315" s="995"/>
      <c r="I315" s="995"/>
      <c r="J315" s="996"/>
      <c r="K315" s="474"/>
      <c r="L315" s="474"/>
      <c r="M315" s="474"/>
      <c r="N315" s="475">
        <f t="shared" ref="N315:N364" si="27">K315+M315+ROUND(L315*9.76,0)</f>
        <v>0</v>
      </c>
      <c r="O315" s="476" t="str">
        <f t="shared" ref="O315:O364" si="28">IF(N315=0,"",N315/$N$14)</f>
        <v/>
      </c>
      <c r="P315" s="272"/>
      <c r="Q315" s="458"/>
      <c r="R315" s="26"/>
      <c r="S315" s="375"/>
    </row>
    <row r="316" spans="2:19" ht="15" customHeight="1" x14ac:dyDescent="0.25">
      <c r="B316" s="377"/>
      <c r="D316" s="416">
        <f>D315+1</f>
        <v>302</v>
      </c>
      <c r="E316" s="994"/>
      <c r="F316" s="995"/>
      <c r="G316" s="994"/>
      <c r="H316" s="995"/>
      <c r="I316" s="995"/>
      <c r="J316" s="996"/>
      <c r="K316" s="474"/>
      <c r="L316" s="474"/>
      <c r="M316" s="474"/>
      <c r="N316" s="475">
        <f t="shared" si="27"/>
        <v>0</v>
      </c>
      <c r="O316" s="476" t="str">
        <f t="shared" si="28"/>
        <v/>
      </c>
      <c r="P316" s="272"/>
      <c r="Q316" s="458"/>
      <c r="R316" s="26"/>
      <c r="S316" s="375"/>
    </row>
    <row r="317" spans="2:19" ht="15" customHeight="1" x14ac:dyDescent="0.25">
      <c r="B317" s="377"/>
      <c r="D317" s="416">
        <f t="shared" ref="D317:D364" si="29">D316+1</f>
        <v>303</v>
      </c>
      <c r="E317" s="994"/>
      <c r="F317" s="995"/>
      <c r="G317" s="994"/>
      <c r="H317" s="995"/>
      <c r="I317" s="995"/>
      <c r="J317" s="996"/>
      <c r="K317" s="474"/>
      <c r="L317" s="474"/>
      <c r="M317" s="474"/>
      <c r="N317" s="475">
        <f t="shared" si="27"/>
        <v>0</v>
      </c>
      <c r="O317" s="476" t="str">
        <f t="shared" si="28"/>
        <v/>
      </c>
      <c r="P317" s="272"/>
      <c r="Q317" s="458"/>
      <c r="R317" s="26"/>
      <c r="S317" s="375"/>
    </row>
    <row r="318" spans="2:19" ht="15" customHeight="1" x14ac:dyDescent="0.25">
      <c r="B318" s="377"/>
      <c r="D318" s="416">
        <f t="shared" si="29"/>
        <v>304</v>
      </c>
      <c r="E318" s="994"/>
      <c r="F318" s="995"/>
      <c r="G318" s="994"/>
      <c r="H318" s="995"/>
      <c r="I318" s="995"/>
      <c r="J318" s="996"/>
      <c r="K318" s="474"/>
      <c r="L318" s="474"/>
      <c r="M318" s="474"/>
      <c r="N318" s="475">
        <f t="shared" si="27"/>
        <v>0</v>
      </c>
      <c r="O318" s="476" t="str">
        <f t="shared" si="28"/>
        <v/>
      </c>
      <c r="P318" s="272"/>
      <c r="Q318" s="458"/>
      <c r="R318" s="26"/>
      <c r="S318" s="375"/>
    </row>
    <row r="319" spans="2:19" ht="15" customHeight="1" x14ac:dyDescent="0.25">
      <c r="B319" s="377"/>
      <c r="D319" s="416">
        <f t="shared" si="29"/>
        <v>305</v>
      </c>
      <c r="E319" s="994"/>
      <c r="F319" s="995"/>
      <c r="G319" s="994"/>
      <c r="H319" s="995"/>
      <c r="I319" s="995"/>
      <c r="J319" s="996"/>
      <c r="K319" s="474"/>
      <c r="L319" s="474"/>
      <c r="M319" s="474"/>
      <c r="N319" s="475">
        <f t="shared" si="27"/>
        <v>0</v>
      </c>
      <c r="O319" s="476" t="str">
        <f t="shared" si="28"/>
        <v/>
      </c>
      <c r="P319" s="272"/>
      <c r="Q319" s="458"/>
      <c r="R319" s="26"/>
      <c r="S319" s="375"/>
    </row>
    <row r="320" spans="2:19" ht="15" customHeight="1" x14ac:dyDescent="0.25">
      <c r="B320" s="377"/>
      <c r="D320" s="416">
        <f t="shared" si="29"/>
        <v>306</v>
      </c>
      <c r="E320" s="994"/>
      <c r="F320" s="995"/>
      <c r="G320" s="994"/>
      <c r="H320" s="995"/>
      <c r="I320" s="995"/>
      <c r="J320" s="996"/>
      <c r="K320" s="474"/>
      <c r="L320" s="474"/>
      <c r="M320" s="474"/>
      <c r="N320" s="475">
        <f t="shared" si="27"/>
        <v>0</v>
      </c>
      <c r="O320" s="476" t="str">
        <f t="shared" si="28"/>
        <v/>
      </c>
      <c r="P320" s="272"/>
      <c r="Q320" s="458"/>
      <c r="R320" s="26"/>
      <c r="S320" s="375"/>
    </row>
    <row r="321" spans="2:19" ht="15" customHeight="1" x14ac:dyDescent="0.25">
      <c r="B321" s="377"/>
      <c r="D321" s="416">
        <f t="shared" si="29"/>
        <v>307</v>
      </c>
      <c r="E321" s="994"/>
      <c r="F321" s="995"/>
      <c r="G321" s="994"/>
      <c r="H321" s="995"/>
      <c r="I321" s="995"/>
      <c r="J321" s="996"/>
      <c r="K321" s="474"/>
      <c r="L321" s="474"/>
      <c r="M321" s="474"/>
      <c r="N321" s="475">
        <f t="shared" si="27"/>
        <v>0</v>
      </c>
      <c r="O321" s="476" t="str">
        <f t="shared" si="28"/>
        <v/>
      </c>
      <c r="P321" s="272"/>
      <c r="Q321" s="458"/>
      <c r="R321" s="26"/>
      <c r="S321" s="375"/>
    </row>
    <row r="322" spans="2:19" ht="15" customHeight="1" x14ac:dyDescent="0.25">
      <c r="B322" s="377"/>
      <c r="D322" s="416">
        <f t="shared" si="29"/>
        <v>308</v>
      </c>
      <c r="E322" s="994"/>
      <c r="F322" s="995"/>
      <c r="G322" s="994"/>
      <c r="H322" s="995"/>
      <c r="I322" s="995"/>
      <c r="J322" s="996"/>
      <c r="K322" s="474"/>
      <c r="L322" s="474"/>
      <c r="M322" s="474"/>
      <c r="N322" s="475">
        <f t="shared" si="27"/>
        <v>0</v>
      </c>
      <c r="O322" s="476" t="str">
        <f t="shared" si="28"/>
        <v/>
      </c>
      <c r="P322" s="272"/>
      <c r="Q322" s="458"/>
      <c r="R322" s="26"/>
      <c r="S322" s="375"/>
    </row>
    <row r="323" spans="2:19" ht="15" customHeight="1" x14ac:dyDescent="0.25">
      <c r="B323" s="377"/>
      <c r="D323" s="416">
        <f t="shared" si="29"/>
        <v>309</v>
      </c>
      <c r="E323" s="994"/>
      <c r="F323" s="995"/>
      <c r="G323" s="994"/>
      <c r="H323" s="995"/>
      <c r="I323" s="995"/>
      <c r="J323" s="996"/>
      <c r="K323" s="474"/>
      <c r="L323" s="474"/>
      <c r="M323" s="474"/>
      <c r="N323" s="475">
        <f t="shared" si="27"/>
        <v>0</v>
      </c>
      <c r="O323" s="476" t="str">
        <f t="shared" si="28"/>
        <v/>
      </c>
      <c r="P323" s="272"/>
      <c r="Q323" s="458"/>
      <c r="R323" s="26"/>
      <c r="S323" s="375"/>
    </row>
    <row r="324" spans="2:19" ht="15" customHeight="1" x14ac:dyDescent="0.25">
      <c r="B324" s="377"/>
      <c r="D324" s="416">
        <f t="shared" si="29"/>
        <v>310</v>
      </c>
      <c r="E324" s="994"/>
      <c r="F324" s="995"/>
      <c r="G324" s="994"/>
      <c r="H324" s="995"/>
      <c r="I324" s="995"/>
      <c r="J324" s="996"/>
      <c r="K324" s="474"/>
      <c r="L324" s="474"/>
      <c r="M324" s="474"/>
      <c r="N324" s="475">
        <f t="shared" si="27"/>
        <v>0</v>
      </c>
      <c r="O324" s="476" t="str">
        <f t="shared" si="28"/>
        <v/>
      </c>
      <c r="P324" s="272"/>
      <c r="Q324" s="458"/>
      <c r="R324" s="26"/>
      <c r="S324" s="375"/>
    </row>
    <row r="325" spans="2:19" ht="15" customHeight="1" x14ac:dyDescent="0.25">
      <c r="B325" s="377"/>
      <c r="D325" s="416">
        <f t="shared" si="29"/>
        <v>311</v>
      </c>
      <c r="E325" s="994"/>
      <c r="F325" s="995"/>
      <c r="G325" s="994"/>
      <c r="H325" s="995"/>
      <c r="I325" s="995"/>
      <c r="J325" s="996"/>
      <c r="K325" s="474"/>
      <c r="L325" s="474"/>
      <c r="M325" s="474"/>
      <c r="N325" s="475">
        <f t="shared" si="27"/>
        <v>0</v>
      </c>
      <c r="O325" s="476" t="str">
        <f t="shared" si="28"/>
        <v/>
      </c>
      <c r="P325" s="272"/>
      <c r="Q325" s="458"/>
      <c r="R325" s="26"/>
      <c r="S325" s="375"/>
    </row>
    <row r="326" spans="2:19" ht="15" customHeight="1" x14ac:dyDescent="0.25">
      <c r="B326" s="377"/>
      <c r="D326" s="416">
        <f t="shared" si="29"/>
        <v>312</v>
      </c>
      <c r="E326" s="994"/>
      <c r="F326" s="995"/>
      <c r="G326" s="994"/>
      <c r="H326" s="995"/>
      <c r="I326" s="995"/>
      <c r="J326" s="996"/>
      <c r="K326" s="474"/>
      <c r="L326" s="474"/>
      <c r="M326" s="474"/>
      <c r="N326" s="475">
        <f t="shared" si="27"/>
        <v>0</v>
      </c>
      <c r="O326" s="476" t="str">
        <f t="shared" si="28"/>
        <v/>
      </c>
      <c r="P326" s="272"/>
      <c r="Q326" s="458"/>
      <c r="R326" s="26"/>
      <c r="S326" s="375"/>
    </row>
    <row r="327" spans="2:19" ht="15" customHeight="1" x14ac:dyDescent="0.25">
      <c r="B327" s="377"/>
      <c r="D327" s="416">
        <f t="shared" si="29"/>
        <v>313</v>
      </c>
      <c r="E327" s="994"/>
      <c r="F327" s="995"/>
      <c r="G327" s="994"/>
      <c r="H327" s="995"/>
      <c r="I327" s="995"/>
      <c r="J327" s="996"/>
      <c r="K327" s="474"/>
      <c r="L327" s="474"/>
      <c r="M327" s="474"/>
      <c r="N327" s="475">
        <f t="shared" si="27"/>
        <v>0</v>
      </c>
      <c r="O327" s="476" t="str">
        <f t="shared" si="28"/>
        <v/>
      </c>
      <c r="P327" s="272"/>
      <c r="Q327" s="458"/>
      <c r="R327" s="26"/>
      <c r="S327" s="375"/>
    </row>
    <row r="328" spans="2:19" ht="15" customHeight="1" x14ac:dyDescent="0.25">
      <c r="B328" s="377"/>
      <c r="D328" s="416">
        <f t="shared" si="29"/>
        <v>314</v>
      </c>
      <c r="E328" s="994"/>
      <c r="F328" s="995"/>
      <c r="G328" s="994"/>
      <c r="H328" s="995"/>
      <c r="I328" s="995"/>
      <c r="J328" s="996"/>
      <c r="K328" s="474"/>
      <c r="L328" s="474"/>
      <c r="M328" s="474"/>
      <c r="N328" s="475">
        <f t="shared" si="27"/>
        <v>0</v>
      </c>
      <c r="O328" s="476" t="str">
        <f t="shared" si="28"/>
        <v/>
      </c>
      <c r="P328" s="272"/>
      <c r="Q328" s="458"/>
      <c r="R328" s="26"/>
      <c r="S328" s="375"/>
    </row>
    <row r="329" spans="2:19" ht="15" customHeight="1" x14ac:dyDescent="0.25">
      <c r="B329" s="377"/>
      <c r="D329" s="416">
        <f t="shared" si="29"/>
        <v>315</v>
      </c>
      <c r="E329" s="994"/>
      <c r="F329" s="995"/>
      <c r="G329" s="994"/>
      <c r="H329" s="995"/>
      <c r="I329" s="995"/>
      <c r="J329" s="996"/>
      <c r="K329" s="474"/>
      <c r="L329" s="474"/>
      <c r="M329" s="474"/>
      <c r="N329" s="475">
        <f t="shared" si="27"/>
        <v>0</v>
      </c>
      <c r="O329" s="476" t="str">
        <f t="shared" si="28"/>
        <v/>
      </c>
      <c r="P329" s="272"/>
      <c r="Q329" s="458"/>
      <c r="R329" s="26"/>
      <c r="S329" s="375"/>
    </row>
    <row r="330" spans="2:19" ht="15" customHeight="1" x14ac:dyDescent="0.25">
      <c r="B330" s="377"/>
      <c r="D330" s="416">
        <f t="shared" si="29"/>
        <v>316</v>
      </c>
      <c r="E330" s="994"/>
      <c r="F330" s="995"/>
      <c r="G330" s="994"/>
      <c r="H330" s="995"/>
      <c r="I330" s="995"/>
      <c r="J330" s="996"/>
      <c r="K330" s="474"/>
      <c r="L330" s="474"/>
      <c r="M330" s="474"/>
      <c r="N330" s="475">
        <f t="shared" si="27"/>
        <v>0</v>
      </c>
      <c r="O330" s="476" t="str">
        <f t="shared" si="28"/>
        <v/>
      </c>
      <c r="P330" s="272"/>
      <c r="Q330" s="458"/>
      <c r="R330" s="26"/>
      <c r="S330" s="375"/>
    </row>
    <row r="331" spans="2:19" ht="15" customHeight="1" x14ac:dyDescent="0.25">
      <c r="B331" s="377"/>
      <c r="D331" s="416">
        <f t="shared" si="29"/>
        <v>317</v>
      </c>
      <c r="E331" s="994"/>
      <c r="F331" s="995"/>
      <c r="G331" s="994"/>
      <c r="H331" s="995"/>
      <c r="I331" s="995"/>
      <c r="J331" s="996"/>
      <c r="K331" s="474"/>
      <c r="L331" s="474"/>
      <c r="M331" s="474"/>
      <c r="N331" s="475">
        <f t="shared" si="27"/>
        <v>0</v>
      </c>
      <c r="O331" s="476" t="str">
        <f t="shared" si="28"/>
        <v/>
      </c>
      <c r="P331" s="272"/>
      <c r="Q331" s="458"/>
      <c r="R331" s="26"/>
      <c r="S331" s="375"/>
    </row>
    <row r="332" spans="2:19" ht="15" customHeight="1" x14ac:dyDescent="0.25">
      <c r="B332" s="377"/>
      <c r="D332" s="416">
        <f t="shared" si="29"/>
        <v>318</v>
      </c>
      <c r="E332" s="994"/>
      <c r="F332" s="995"/>
      <c r="G332" s="994"/>
      <c r="H332" s="995"/>
      <c r="I332" s="995"/>
      <c r="J332" s="996"/>
      <c r="K332" s="474"/>
      <c r="L332" s="474"/>
      <c r="M332" s="474"/>
      <c r="N332" s="475">
        <f t="shared" si="27"/>
        <v>0</v>
      </c>
      <c r="O332" s="476" t="str">
        <f t="shared" si="28"/>
        <v/>
      </c>
      <c r="P332" s="272"/>
      <c r="Q332" s="458"/>
      <c r="R332" s="26"/>
      <c r="S332" s="375"/>
    </row>
    <row r="333" spans="2:19" ht="15" customHeight="1" x14ac:dyDescent="0.25">
      <c r="B333" s="377"/>
      <c r="D333" s="416">
        <f t="shared" si="29"/>
        <v>319</v>
      </c>
      <c r="E333" s="994"/>
      <c r="F333" s="995"/>
      <c r="G333" s="994"/>
      <c r="H333" s="995"/>
      <c r="I333" s="995"/>
      <c r="J333" s="996"/>
      <c r="K333" s="474"/>
      <c r="L333" s="474"/>
      <c r="M333" s="474"/>
      <c r="N333" s="475">
        <f t="shared" si="27"/>
        <v>0</v>
      </c>
      <c r="O333" s="476" t="str">
        <f t="shared" si="28"/>
        <v/>
      </c>
      <c r="P333" s="272"/>
      <c r="Q333" s="458"/>
      <c r="R333" s="26"/>
      <c r="S333" s="375"/>
    </row>
    <row r="334" spans="2:19" ht="15" customHeight="1" x14ac:dyDescent="0.25">
      <c r="B334" s="377"/>
      <c r="D334" s="416">
        <f t="shared" si="29"/>
        <v>320</v>
      </c>
      <c r="E334" s="994"/>
      <c r="F334" s="995"/>
      <c r="G334" s="994"/>
      <c r="H334" s="995"/>
      <c r="I334" s="995"/>
      <c r="J334" s="996"/>
      <c r="K334" s="474"/>
      <c r="L334" s="474"/>
      <c r="M334" s="474"/>
      <c r="N334" s="475">
        <f t="shared" si="27"/>
        <v>0</v>
      </c>
      <c r="O334" s="476" t="str">
        <f t="shared" si="28"/>
        <v/>
      </c>
      <c r="P334" s="272"/>
      <c r="Q334" s="458"/>
      <c r="R334" s="26"/>
      <c r="S334" s="375"/>
    </row>
    <row r="335" spans="2:19" ht="15" customHeight="1" x14ac:dyDescent="0.25">
      <c r="B335" s="377"/>
      <c r="D335" s="416">
        <f t="shared" si="29"/>
        <v>321</v>
      </c>
      <c r="E335" s="994"/>
      <c r="F335" s="995"/>
      <c r="G335" s="994"/>
      <c r="H335" s="995"/>
      <c r="I335" s="995"/>
      <c r="J335" s="996"/>
      <c r="K335" s="474"/>
      <c r="L335" s="474"/>
      <c r="M335" s="474"/>
      <c r="N335" s="475">
        <f t="shared" si="27"/>
        <v>0</v>
      </c>
      <c r="O335" s="476" t="str">
        <f t="shared" si="28"/>
        <v/>
      </c>
      <c r="P335" s="272"/>
      <c r="Q335" s="458"/>
      <c r="R335" s="26"/>
      <c r="S335" s="375"/>
    </row>
    <row r="336" spans="2:19" ht="15" customHeight="1" x14ac:dyDescent="0.25">
      <c r="B336" s="377"/>
      <c r="D336" s="416">
        <f t="shared" si="29"/>
        <v>322</v>
      </c>
      <c r="E336" s="994"/>
      <c r="F336" s="995"/>
      <c r="G336" s="994"/>
      <c r="H336" s="995"/>
      <c r="I336" s="995"/>
      <c r="J336" s="996"/>
      <c r="K336" s="474"/>
      <c r="L336" s="474"/>
      <c r="M336" s="474"/>
      <c r="N336" s="475">
        <f t="shared" si="27"/>
        <v>0</v>
      </c>
      <c r="O336" s="476" t="str">
        <f t="shared" si="28"/>
        <v/>
      </c>
      <c r="P336" s="272"/>
      <c r="Q336" s="458"/>
      <c r="R336" s="26"/>
      <c r="S336" s="375"/>
    </row>
    <row r="337" spans="2:19" ht="15" customHeight="1" x14ac:dyDescent="0.25">
      <c r="B337" s="377"/>
      <c r="D337" s="416">
        <f t="shared" si="29"/>
        <v>323</v>
      </c>
      <c r="E337" s="994"/>
      <c r="F337" s="995"/>
      <c r="G337" s="994"/>
      <c r="H337" s="995"/>
      <c r="I337" s="995"/>
      <c r="J337" s="996"/>
      <c r="K337" s="474"/>
      <c r="L337" s="474"/>
      <c r="M337" s="474"/>
      <c r="N337" s="475">
        <f t="shared" si="27"/>
        <v>0</v>
      </c>
      <c r="O337" s="476" t="str">
        <f t="shared" si="28"/>
        <v/>
      </c>
      <c r="P337" s="272"/>
      <c r="Q337" s="458"/>
      <c r="R337" s="26"/>
      <c r="S337" s="375"/>
    </row>
    <row r="338" spans="2:19" ht="15" customHeight="1" x14ac:dyDescent="0.25">
      <c r="B338" s="377"/>
      <c r="D338" s="416">
        <f t="shared" si="29"/>
        <v>324</v>
      </c>
      <c r="E338" s="994"/>
      <c r="F338" s="995"/>
      <c r="G338" s="994"/>
      <c r="H338" s="995"/>
      <c r="I338" s="995"/>
      <c r="J338" s="996"/>
      <c r="K338" s="474"/>
      <c r="L338" s="474"/>
      <c r="M338" s="474"/>
      <c r="N338" s="475">
        <f t="shared" si="27"/>
        <v>0</v>
      </c>
      <c r="O338" s="476" t="str">
        <f t="shared" si="28"/>
        <v/>
      </c>
      <c r="P338" s="272"/>
      <c r="Q338" s="458"/>
      <c r="R338" s="26"/>
      <c r="S338" s="375"/>
    </row>
    <row r="339" spans="2:19" ht="15" customHeight="1" x14ac:dyDescent="0.25">
      <c r="B339" s="377"/>
      <c r="D339" s="416">
        <f t="shared" si="29"/>
        <v>325</v>
      </c>
      <c r="E339" s="994"/>
      <c r="F339" s="995"/>
      <c r="G339" s="994"/>
      <c r="H339" s="995"/>
      <c r="I339" s="995"/>
      <c r="J339" s="996"/>
      <c r="K339" s="474"/>
      <c r="L339" s="474"/>
      <c r="M339" s="474"/>
      <c r="N339" s="475">
        <f t="shared" si="27"/>
        <v>0</v>
      </c>
      <c r="O339" s="476" t="str">
        <f t="shared" si="28"/>
        <v/>
      </c>
      <c r="P339" s="272"/>
      <c r="Q339" s="458"/>
      <c r="R339" s="26"/>
      <c r="S339" s="375"/>
    </row>
    <row r="340" spans="2:19" ht="15" customHeight="1" x14ac:dyDescent="0.25">
      <c r="B340" s="377"/>
      <c r="D340" s="416">
        <f t="shared" si="29"/>
        <v>326</v>
      </c>
      <c r="E340" s="994"/>
      <c r="F340" s="995"/>
      <c r="G340" s="994"/>
      <c r="H340" s="995"/>
      <c r="I340" s="995"/>
      <c r="J340" s="996"/>
      <c r="K340" s="474"/>
      <c r="L340" s="474"/>
      <c r="M340" s="474"/>
      <c r="N340" s="475">
        <f t="shared" si="27"/>
        <v>0</v>
      </c>
      <c r="O340" s="476" t="str">
        <f t="shared" si="28"/>
        <v/>
      </c>
      <c r="P340" s="272"/>
      <c r="Q340" s="458"/>
      <c r="R340" s="26"/>
      <c r="S340" s="375"/>
    </row>
    <row r="341" spans="2:19" ht="15" customHeight="1" x14ac:dyDescent="0.25">
      <c r="B341" s="377"/>
      <c r="D341" s="416">
        <f t="shared" si="29"/>
        <v>327</v>
      </c>
      <c r="E341" s="994"/>
      <c r="F341" s="995"/>
      <c r="G341" s="994"/>
      <c r="H341" s="995"/>
      <c r="I341" s="995"/>
      <c r="J341" s="996"/>
      <c r="K341" s="474"/>
      <c r="L341" s="474"/>
      <c r="M341" s="474"/>
      <c r="N341" s="475">
        <f t="shared" si="27"/>
        <v>0</v>
      </c>
      <c r="O341" s="476" t="str">
        <f t="shared" si="28"/>
        <v/>
      </c>
      <c r="P341" s="272"/>
      <c r="Q341" s="458"/>
      <c r="R341" s="26"/>
      <c r="S341" s="375"/>
    </row>
    <row r="342" spans="2:19" ht="15" customHeight="1" x14ac:dyDescent="0.25">
      <c r="B342" s="377"/>
      <c r="D342" s="416">
        <f t="shared" si="29"/>
        <v>328</v>
      </c>
      <c r="E342" s="994"/>
      <c r="F342" s="995"/>
      <c r="G342" s="994"/>
      <c r="H342" s="995"/>
      <c r="I342" s="995"/>
      <c r="J342" s="996"/>
      <c r="K342" s="474"/>
      <c r="L342" s="474"/>
      <c r="M342" s="474"/>
      <c r="N342" s="475">
        <f t="shared" si="27"/>
        <v>0</v>
      </c>
      <c r="O342" s="476" t="str">
        <f t="shared" si="28"/>
        <v/>
      </c>
      <c r="P342" s="272"/>
      <c r="Q342" s="458"/>
      <c r="R342" s="26"/>
      <c r="S342" s="375"/>
    </row>
    <row r="343" spans="2:19" ht="15" customHeight="1" x14ac:dyDescent="0.25">
      <c r="B343" s="377"/>
      <c r="D343" s="416">
        <f t="shared" si="29"/>
        <v>329</v>
      </c>
      <c r="E343" s="994"/>
      <c r="F343" s="995"/>
      <c r="G343" s="994"/>
      <c r="H343" s="995"/>
      <c r="I343" s="995"/>
      <c r="J343" s="996"/>
      <c r="K343" s="474"/>
      <c r="L343" s="474"/>
      <c r="M343" s="474"/>
      <c r="N343" s="475">
        <f t="shared" si="27"/>
        <v>0</v>
      </c>
      <c r="O343" s="476" t="str">
        <f t="shared" si="28"/>
        <v/>
      </c>
      <c r="P343" s="272"/>
      <c r="Q343" s="458"/>
      <c r="R343" s="26"/>
      <c r="S343" s="375"/>
    </row>
    <row r="344" spans="2:19" ht="15" customHeight="1" x14ac:dyDescent="0.25">
      <c r="B344" s="377"/>
      <c r="D344" s="416">
        <f t="shared" si="29"/>
        <v>330</v>
      </c>
      <c r="E344" s="994"/>
      <c r="F344" s="995"/>
      <c r="G344" s="994"/>
      <c r="H344" s="995"/>
      <c r="I344" s="995"/>
      <c r="J344" s="996"/>
      <c r="K344" s="474"/>
      <c r="L344" s="474"/>
      <c r="M344" s="474"/>
      <c r="N344" s="475">
        <f t="shared" si="27"/>
        <v>0</v>
      </c>
      <c r="O344" s="476" t="str">
        <f t="shared" si="28"/>
        <v/>
      </c>
      <c r="P344" s="272"/>
      <c r="Q344" s="458"/>
      <c r="R344" s="26"/>
      <c r="S344" s="375"/>
    </row>
    <row r="345" spans="2:19" ht="15" customHeight="1" x14ac:dyDescent="0.25">
      <c r="B345" s="377"/>
      <c r="D345" s="416">
        <f t="shared" si="29"/>
        <v>331</v>
      </c>
      <c r="E345" s="994"/>
      <c r="F345" s="995"/>
      <c r="G345" s="994"/>
      <c r="H345" s="995"/>
      <c r="I345" s="995"/>
      <c r="J345" s="996"/>
      <c r="K345" s="474"/>
      <c r="L345" s="474"/>
      <c r="M345" s="474"/>
      <c r="N345" s="475">
        <f t="shared" si="27"/>
        <v>0</v>
      </c>
      <c r="O345" s="476" t="str">
        <f t="shared" si="28"/>
        <v/>
      </c>
      <c r="P345" s="272"/>
      <c r="Q345" s="458"/>
      <c r="R345" s="26"/>
      <c r="S345" s="375"/>
    </row>
    <row r="346" spans="2:19" ht="15" customHeight="1" x14ac:dyDescent="0.25">
      <c r="B346" s="377"/>
      <c r="D346" s="416">
        <f t="shared" si="29"/>
        <v>332</v>
      </c>
      <c r="E346" s="994"/>
      <c r="F346" s="995"/>
      <c r="G346" s="994"/>
      <c r="H346" s="995"/>
      <c r="I346" s="995"/>
      <c r="J346" s="996"/>
      <c r="K346" s="474"/>
      <c r="L346" s="474"/>
      <c r="M346" s="474"/>
      <c r="N346" s="475">
        <f t="shared" si="27"/>
        <v>0</v>
      </c>
      <c r="O346" s="476" t="str">
        <f t="shared" si="28"/>
        <v/>
      </c>
      <c r="P346" s="272"/>
      <c r="Q346" s="458"/>
      <c r="R346" s="26"/>
      <c r="S346" s="375"/>
    </row>
    <row r="347" spans="2:19" ht="15" customHeight="1" x14ac:dyDescent="0.25">
      <c r="B347" s="377"/>
      <c r="D347" s="416">
        <f t="shared" si="29"/>
        <v>333</v>
      </c>
      <c r="E347" s="994"/>
      <c r="F347" s="995"/>
      <c r="G347" s="994"/>
      <c r="H347" s="995"/>
      <c r="I347" s="995"/>
      <c r="J347" s="996"/>
      <c r="K347" s="474"/>
      <c r="L347" s="474"/>
      <c r="M347" s="474"/>
      <c r="N347" s="475">
        <f t="shared" si="27"/>
        <v>0</v>
      </c>
      <c r="O347" s="476" t="str">
        <f t="shared" si="28"/>
        <v/>
      </c>
      <c r="P347" s="272"/>
      <c r="Q347" s="458"/>
      <c r="R347" s="26"/>
      <c r="S347" s="375"/>
    </row>
    <row r="348" spans="2:19" ht="15" customHeight="1" x14ac:dyDescent="0.25">
      <c r="B348" s="377"/>
      <c r="D348" s="416">
        <f t="shared" si="29"/>
        <v>334</v>
      </c>
      <c r="E348" s="994"/>
      <c r="F348" s="995"/>
      <c r="G348" s="994"/>
      <c r="H348" s="995"/>
      <c r="I348" s="995"/>
      <c r="J348" s="996"/>
      <c r="K348" s="474"/>
      <c r="L348" s="474"/>
      <c r="M348" s="474"/>
      <c r="N348" s="475">
        <f t="shared" si="27"/>
        <v>0</v>
      </c>
      <c r="O348" s="476" t="str">
        <f t="shared" si="28"/>
        <v/>
      </c>
      <c r="P348" s="272"/>
      <c r="Q348" s="458"/>
      <c r="R348" s="26"/>
      <c r="S348" s="375"/>
    </row>
    <row r="349" spans="2:19" ht="15" customHeight="1" x14ac:dyDescent="0.25">
      <c r="B349" s="377"/>
      <c r="D349" s="416">
        <f t="shared" si="29"/>
        <v>335</v>
      </c>
      <c r="E349" s="994"/>
      <c r="F349" s="995"/>
      <c r="G349" s="994"/>
      <c r="H349" s="995"/>
      <c r="I349" s="995"/>
      <c r="J349" s="996"/>
      <c r="K349" s="474"/>
      <c r="L349" s="474"/>
      <c r="M349" s="474"/>
      <c r="N349" s="475">
        <f t="shared" si="27"/>
        <v>0</v>
      </c>
      <c r="O349" s="476" t="str">
        <f t="shared" si="28"/>
        <v/>
      </c>
      <c r="P349" s="272"/>
      <c r="Q349" s="458"/>
      <c r="R349" s="26"/>
      <c r="S349" s="375"/>
    </row>
    <row r="350" spans="2:19" ht="15" customHeight="1" x14ac:dyDescent="0.25">
      <c r="B350" s="377"/>
      <c r="D350" s="416">
        <f t="shared" si="29"/>
        <v>336</v>
      </c>
      <c r="E350" s="994"/>
      <c r="F350" s="995"/>
      <c r="G350" s="994"/>
      <c r="H350" s="995"/>
      <c r="I350" s="995"/>
      <c r="J350" s="996"/>
      <c r="K350" s="474"/>
      <c r="L350" s="474"/>
      <c r="M350" s="474"/>
      <c r="N350" s="475">
        <f t="shared" si="27"/>
        <v>0</v>
      </c>
      <c r="O350" s="476" t="str">
        <f t="shared" si="28"/>
        <v/>
      </c>
      <c r="P350" s="272"/>
      <c r="Q350" s="458"/>
      <c r="R350" s="26"/>
      <c r="S350" s="375"/>
    </row>
    <row r="351" spans="2:19" ht="15" customHeight="1" x14ac:dyDescent="0.25">
      <c r="B351" s="377"/>
      <c r="D351" s="416">
        <f t="shared" si="29"/>
        <v>337</v>
      </c>
      <c r="E351" s="994"/>
      <c r="F351" s="995"/>
      <c r="G351" s="994"/>
      <c r="H351" s="995"/>
      <c r="I351" s="995"/>
      <c r="J351" s="996"/>
      <c r="K351" s="474"/>
      <c r="L351" s="474"/>
      <c r="M351" s="474"/>
      <c r="N351" s="475">
        <f t="shared" si="27"/>
        <v>0</v>
      </c>
      <c r="O351" s="476" t="str">
        <f t="shared" si="28"/>
        <v/>
      </c>
      <c r="P351" s="272"/>
      <c r="Q351" s="458"/>
      <c r="R351" s="26"/>
      <c r="S351" s="375"/>
    </row>
    <row r="352" spans="2:19" ht="15" customHeight="1" x14ac:dyDescent="0.25">
      <c r="B352" s="377"/>
      <c r="D352" s="416">
        <f t="shared" si="29"/>
        <v>338</v>
      </c>
      <c r="E352" s="994"/>
      <c r="F352" s="995"/>
      <c r="G352" s="994"/>
      <c r="H352" s="995"/>
      <c r="I352" s="995"/>
      <c r="J352" s="996"/>
      <c r="K352" s="474"/>
      <c r="L352" s="474"/>
      <c r="M352" s="474"/>
      <c r="N352" s="475">
        <f t="shared" si="27"/>
        <v>0</v>
      </c>
      <c r="O352" s="476" t="str">
        <f t="shared" si="28"/>
        <v/>
      </c>
      <c r="P352" s="272"/>
      <c r="Q352" s="458"/>
      <c r="R352" s="26"/>
      <c r="S352" s="375"/>
    </row>
    <row r="353" spans="2:19" ht="15" customHeight="1" x14ac:dyDescent="0.25">
      <c r="B353" s="377"/>
      <c r="D353" s="416">
        <f t="shared" si="29"/>
        <v>339</v>
      </c>
      <c r="E353" s="994"/>
      <c r="F353" s="995"/>
      <c r="G353" s="994"/>
      <c r="H353" s="995"/>
      <c r="I353" s="995"/>
      <c r="J353" s="996"/>
      <c r="K353" s="474"/>
      <c r="L353" s="474"/>
      <c r="M353" s="474"/>
      <c r="N353" s="475">
        <f t="shared" si="27"/>
        <v>0</v>
      </c>
      <c r="O353" s="476" t="str">
        <f t="shared" si="28"/>
        <v/>
      </c>
      <c r="P353" s="272"/>
      <c r="Q353" s="458"/>
      <c r="R353" s="26"/>
      <c r="S353" s="375"/>
    </row>
    <row r="354" spans="2:19" ht="15" customHeight="1" x14ac:dyDescent="0.25">
      <c r="B354" s="377"/>
      <c r="D354" s="416">
        <f t="shared" si="29"/>
        <v>340</v>
      </c>
      <c r="E354" s="994"/>
      <c r="F354" s="995"/>
      <c r="G354" s="994"/>
      <c r="H354" s="995"/>
      <c r="I354" s="995"/>
      <c r="J354" s="996"/>
      <c r="K354" s="474"/>
      <c r="L354" s="474"/>
      <c r="M354" s="474"/>
      <c r="N354" s="475">
        <f t="shared" si="27"/>
        <v>0</v>
      </c>
      <c r="O354" s="476" t="str">
        <f t="shared" si="28"/>
        <v/>
      </c>
      <c r="P354" s="272"/>
      <c r="Q354" s="458"/>
      <c r="R354" s="26"/>
      <c r="S354" s="375"/>
    </row>
    <row r="355" spans="2:19" ht="15" customHeight="1" x14ac:dyDescent="0.25">
      <c r="B355" s="377"/>
      <c r="D355" s="416">
        <f t="shared" si="29"/>
        <v>341</v>
      </c>
      <c r="E355" s="994"/>
      <c r="F355" s="995"/>
      <c r="G355" s="994"/>
      <c r="H355" s="995"/>
      <c r="I355" s="995"/>
      <c r="J355" s="996"/>
      <c r="K355" s="474"/>
      <c r="L355" s="474"/>
      <c r="M355" s="474"/>
      <c r="N355" s="475">
        <f t="shared" si="27"/>
        <v>0</v>
      </c>
      <c r="O355" s="476" t="str">
        <f t="shared" si="28"/>
        <v/>
      </c>
      <c r="P355" s="272"/>
      <c r="Q355" s="458"/>
      <c r="R355" s="26"/>
      <c r="S355" s="375"/>
    </row>
    <row r="356" spans="2:19" ht="15" customHeight="1" x14ac:dyDescent="0.25">
      <c r="B356" s="377"/>
      <c r="D356" s="416">
        <f t="shared" si="29"/>
        <v>342</v>
      </c>
      <c r="E356" s="994"/>
      <c r="F356" s="995"/>
      <c r="G356" s="994"/>
      <c r="H356" s="995"/>
      <c r="I356" s="995"/>
      <c r="J356" s="996"/>
      <c r="K356" s="474"/>
      <c r="L356" s="474"/>
      <c r="M356" s="474"/>
      <c r="N356" s="475">
        <f t="shared" si="27"/>
        <v>0</v>
      </c>
      <c r="O356" s="476" t="str">
        <f t="shared" si="28"/>
        <v/>
      </c>
      <c r="P356" s="272"/>
      <c r="Q356" s="458"/>
      <c r="R356" s="26"/>
      <c r="S356" s="375"/>
    </row>
    <row r="357" spans="2:19" ht="15" customHeight="1" x14ac:dyDescent="0.25">
      <c r="B357" s="377"/>
      <c r="D357" s="416">
        <f t="shared" si="29"/>
        <v>343</v>
      </c>
      <c r="E357" s="994"/>
      <c r="F357" s="995"/>
      <c r="G357" s="994"/>
      <c r="H357" s="995"/>
      <c r="I357" s="995"/>
      <c r="J357" s="996"/>
      <c r="K357" s="474"/>
      <c r="L357" s="474"/>
      <c r="M357" s="474"/>
      <c r="N357" s="475">
        <f t="shared" si="27"/>
        <v>0</v>
      </c>
      <c r="O357" s="476" t="str">
        <f t="shared" si="28"/>
        <v/>
      </c>
      <c r="P357" s="272"/>
      <c r="Q357" s="458"/>
      <c r="R357" s="26"/>
      <c r="S357" s="375"/>
    </row>
    <row r="358" spans="2:19" ht="15" customHeight="1" x14ac:dyDescent="0.25">
      <c r="B358" s="377"/>
      <c r="D358" s="416">
        <f t="shared" si="29"/>
        <v>344</v>
      </c>
      <c r="E358" s="994"/>
      <c r="F358" s="995"/>
      <c r="G358" s="994"/>
      <c r="H358" s="995"/>
      <c r="I358" s="995"/>
      <c r="J358" s="996"/>
      <c r="K358" s="474"/>
      <c r="L358" s="474"/>
      <c r="M358" s="474"/>
      <c r="N358" s="475">
        <f t="shared" si="27"/>
        <v>0</v>
      </c>
      <c r="O358" s="476" t="str">
        <f t="shared" si="28"/>
        <v/>
      </c>
      <c r="P358" s="272"/>
      <c r="Q358" s="458"/>
      <c r="R358" s="26"/>
      <c r="S358" s="375"/>
    </row>
    <row r="359" spans="2:19" ht="15" customHeight="1" x14ac:dyDescent="0.25">
      <c r="B359" s="377"/>
      <c r="D359" s="416">
        <f t="shared" si="29"/>
        <v>345</v>
      </c>
      <c r="E359" s="994"/>
      <c r="F359" s="995"/>
      <c r="G359" s="994"/>
      <c r="H359" s="995"/>
      <c r="I359" s="995"/>
      <c r="J359" s="996"/>
      <c r="K359" s="474"/>
      <c r="L359" s="474"/>
      <c r="M359" s="474"/>
      <c r="N359" s="475">
        <f t="shared" si="27"/>
        <v>0</v>
      </c>
      <c r="O359" s="476" t="str">
        <f t="shared" si="28"/>
        <v/>
      </c>
      <c r="P359" s="272"/>
      <c r="Q359" s="458"/>
      <c r="R359" s="26"/>
      <c r="S359" s="375"/>
    </row>
    <row r="360" spans="2:19" ht="15" customHeight="1" x14ac:dyDescent="0.25">
      <c r="B360" s="377"/>
      <c r="D360" s="416">
        <f t="shared" si="29"/>
        <v>346</v>
      </c>
      <c r="E360" s="994"/>
      <c r="F360" s="995"/>
      <c r="G360" s="994"/>
      <c r="H360" s="995"/>
      <c r="I360" s="995"/>
      <c r="J360" s="996"/>
      <c r="K360" s="474"/>
      <c r="L360" s="474"/>
      <c r="M360" s="474"/>
      <c r="N360" s="475">
        <f t="shared" si="27"/>
        <v>0</v>
      </c>
      <c r="O360" s="476" t="str">
        <f t="shared" si="28"/>
        <v/>
      </c>
      <c r="P360" s="272"/>
      <c r="Q360" s="458"/>
      <c r="R360" s="26"/>
      <c r="S360" s="375"/>
    </row>
    <row r="361" spans="2:19" ht="15" customHeight="1" x14ac:dyDescent="0.25">
      <c r="B361" s="377"/>
      <c r="D361" s="416">
        <f t="shared" si="29"/>
        <v>347</v>
      </c>
      <c r="E361" s="994"/>
      <c r="F361" s="995"/>
      <c r="G361" s="994"/>
      <c r="H361" s="995"/>
      <c r="I361" s="995"/>
      <c r="J361" s="996"/>
      <c r="K361" s="474"/>
      <c r="L361" s="474"/>
      <c r="M361" s="474"/>
      <c r="N361" s="475">
        <f t="shared" si="27"/>
        <v>0</v>
      </c>
      <c r="O361" s="476" t="str">
        <f t="shared" si="28"/>
        <v/>
      </c>
      <c r="P361" s="272"/>
      <c r="Q361" s="458"/>
      <c r="R361" s="26"/>
      <c r="S361" s="375"/>
    </row>
    <row r="362" spans="2:19" ht="15" customHeight="1" x14ac:dyDescent="0.25">
      <c r="B362" s="377"/>
      <c r="D362" s="416">
        <f t="shared" si="29"/>
        <v>348</v>
      </c>
      <c r="E362" s="994"/>
      <c r="F362" s="995"/>
      <c r="G362" s="994"/>
      <c r="H362" s="995"/>
      <c r="I362" s="995"/>
      <c r="J362" s="996"/>
      <c r="K362" s="474"/>
      <c r="L362" s="474"/>
      <c r="M362" s="474"/>
      <c r="N362" s="475">
        <f t="shared" si="27"/>
        <v>0</v>
      </c>
      <c r="O362" s="476" t="str">
        <f t="shared" si="28"/>
        <v/>
      </c>
      <c r="P362" s="272"/>
      <c r="Q362" s="458"/>
      <c r="R362" s="26"/>
      <c r="S362" s="375"/>
    </row>
    <row r="363" spans="2:19" ht="15" customHeight="1" x14ac:dyDescent="0.25">
      <c r="B363" s="377"/>
      <c r="D363" s="416">
        <f t="shared" si="29"/>
        <v>349</v>
      </c>
      <c r="E363" s="994"/>
      <c r="F363" s="995"/>
      <c r="G363" s="994"/>
      <c r="H363" s="995"/>
      <c r="I363" s="995"/>
      <c r="J363" s="996"/>
      <c r="K363" s="474"/>
      <c r="L363" s="474"/>
      <c r="M363" s="474"/>
      <c r="N363" s="475">
        <f t="shared" si="27"/>
        <v>0</v>
      </c>
      <c r="O363" s="476" t="str">
        <f t="shared" si="28"/>
        <v/>
      </c>
      <c r="P363" s="272"/>
      <c r="Q363" s="458"/>
      <c r="R363" s="26"/>
      <c r="S363" s="375"/>
    </row>
    <row r="364" spans="2:19" ht="15" customHeight="1" x14ac:dyDescent="0.25">
      <c r="B364" s="377"/>
      <c r="D364" s="416">
        <f t="shared" si="29"/>
        <v>350</v>
      </c>
      <c r="E364" s="994"/>
      <c r="F364" s="995"/>
      <c r="G364" s="994"/>
      <c r="H364" s="995"/>
      <c r="I364" s="995"/>
      <c r="J364" s="996"/>
      <c r="K364" s="474"/>
      <c r="L364" s="474"/>
      <c r="M364" s="474"/>
      <c r="N364" s="475">
        <f t="shared" si="27"/>
        <v>0</v>
      </c>
      <c r="O364" s="476" t="str">
        <f t="shared" si="28"/>
        <v/>
      </c>
      <c r="P364" s="272"/>
      <c r="Q364" s="458"/>
      <c r="R364" s="26"/>
      <c r="S364" s="375"/>
    </row>
    <row r="365" spans="2:19" ht="15" customHeight="1" x14ac:dyDescent="0.25">
      <c r="B365" s="377"/>
      <c r="D365" s="416">
        <f>D364+1</f>
        <v>351</v>
      </c>
      <c r="E365" s="994"/>
      <c r="F365" s="995"/>
      <c r="G365" s="994"/>
      <c r="H365" s="995"/>
      <c r="I365" s="995"/>
      <c r="J365" s="996"/>
      <c r="K365" s="474"/>
      <c r="L365" s="474"/>
      <c r="M365" s="474"/>
      <c r="N365" s="475">
        <f t="shared" ref="N365:N414" si="30">K365+M365+ROUND(L365*9.76,0)</f>
        <v>0</v>
      </c>
      <c r="O365" s="476" t="str">
        <f t="shared" ref="O365:O414" si="31">IF(N365=0,"",N365/$N$14)</f>
        <v/>
      </c>
      <c r="P365" s="272"/>
      <c r="Q365" s="458"/>
      <c r="R365" s="26"/>
      <c r="S365" s="375"/>
    </row>
    <row r="366" spans="2:19" ht="15" customHeight="1" x14ac:dyDescent="0.25">
      <c r="B366" s="377"/>
      <c r="D366" s="416">
        <f>D365+1</f>
        <v>352</v>
      </c>
      <c r="E366" s="994"/>
      <c r="F366" s="995"/>
      <c r="G366" s="994"/>
      <c r="H366" s="995"/>
      <c r="I366" s="995"/>
      <c r="J366" s="996"/>
      <c r="K366" s="474"/>
      <c r="L366" s="474"/>
      <c r="M366" s="474"/>
      <c r="N366" s="475">
        <f t="shared" si="30"/>
        <v>0</v>
      </c>
      <c r="O366" s="476" t="str">
        <f t="shared" si="31"/>
        <v/>
      </c>
      <c r="P366" s="272"/>
      <c r="Q366" s="458"/>
      <c r="R366" s="26"/>
      <c r="S366" s="375"/>
    </row>
    <row r="367" spans="2:19" ht="15" customHeight="1" x14ac:dyDescent="0.25">
      <c r="B367" s="377"/>
      <c r="D367" s="416">
        <f t="shared" ref="D367:D414" si="32">D366+1</f>
        <v>353</v>
      </c>
      <c r="E367" s="994"/>
      <c r="F367" s="995"/>
      <c r="G367" s="994"/>
      <c r="H367" s="995"/>
      <c r="I367" s="995"/>
      <c r="J367" s="996"/>
      <c r="K367" s="474"/>
      <c r="L367" s="474"/>
      <c r="M367" s="474"/>
      <c r="N367" s="475">
        <f t="shared" si="30"/>
        <v>0</v>
      </c>
      <c r="O367" s="476" t="str">
        <f t="shared" si="31"/>
        <v/>
      </c>
      <c r="P367" s="272"/>
      <c r="Q367" s="458"/>
      <c r="R367" s="26"/>
      <c r="S367" s="375"/>
    </row>
    <row r="368" spans="2:19" ht="15" customHeight="1" x14ac:dyDescent="0.25">
      <c r="B368" s="377"/>
      <c r="D368" s="416">
        <f t="shared" si="32"/>
        <v>354</v>
      </c>
      <c r="E368" s="994"/>
      <c r="F368" s="995"/>
      <c r="G368" s="994"/>
      <c r="H368" s="995"/>
      <c r="I368" s="995"/>
      <c r="J368" s="996"/>
      <c r="K368" s="474"/>
      <c r="L368" s="474"/>
      <c r="M368" s="474"/>
      <c r="N368" s="475">
        <f t="shared" si="30"/>
        <v>0</v>
      </c>
      <c r="O368" s="476" t="str">
        <f t="shared" si="31"/>
        <v/>
      </c>
      <c r="P368" s="272"/>
      <c r="Q368" s="458"/>
      <c r="R368" s="26"/>
      <c r="S368" s="375"/>
    </row>
    <row r="369" spans="2:19" ht="15" customHeight="1" x14ac:dyDescent="0.25">
      <c r="B369" s="377"/>
      <c r="D369" s="416">
        <f t="shared" si="32"/>
        <v>355</v>
      </c>
      <c r="E369" s="994"/>
      <c r="F369" s="995"/>
      <c r="G369" s="994"/>
      <c r="H369" s="995"/>
      <c r="I369" s="995"/>
      <c r="J369" s="996"/>
      <c r="K369" s="474"/>
      <c r="L369" s="474"/>
      <c r="M369" s="474"/>
      <c r="N369" s="475">
        <f t="shared" si="30"/>
        <v>0</v>
      </c>
      <c r="O369" s="476" t="str">
        <f t="shared" si="31"/>
        <v/>
      </c>
      <c r="P369" s="272"/>
      <c r="Q369" s="458"/>
      <c r="R369" s="26"/>
      <c r="S369" s="375"/>
    </row>
    <row r="370" spans="2:19" ht="15" customHeight="1" x14ac:dyDescent="0.25">
      <c r="B370" s="377"/>
      <c r="D370" s="416">
        <f t="shared" si="32"/>
        <v>356</v>
      </c>
      <c r="E370" s="994"/>
      <c r="F370" s="995"/>
      <c r="G370" s="994"/>
      <c r="H370" s="995"/>
      <c r="I370" s="995"/>
      <c r="J370" s="996"/>
      <c r="K370" s="474"/>
      <c r="L370" s="474"/>
      <c r="M370" s="474"/>
      <c r="N370" s="475">
        <f t="shared" si="30"/>
        <v>0</v>
      </c>
      <c r="O370" s="476" t="str">
        <f t="shared" si="31"/>
        <v/>
      </c>
      <c r="P370" s="272"/>
      <c r="Q370" s="458"/>
      <c r="R370" s="26"/>
      <c r="S370" s="375"/>
    </row>
    <row r="371" spans="2:19" ht="15" customHeight="1" x14ac:dyDescent="0.25">
      <c r="B371" s="377"/>
      <c r="D371" s="416">
        <f t="shared" si="32"/>
        <v>357</v>
      </c>
      <c r="E371" s="994"/>
      <c r="F371" s="995"/>
      <c r="G371" s="994"/>
      <c r="H371" s="995"/>
      <c r="I371" s="995"/>
      <c r="J371" s="996"/>
      <c r="K371" s="474"/>
      <c r="L371" s="474"/>
      <c r="M371" s="474"/>
      <c r="N371" s="475">
        <f t="shared" si="30"/>
        <v>0</v>
      </c>
      <c r="O371" s="476" t="str">
        <f t="shared" si="31"/>
        <v/>
      </c>
      <c r="P371" s="272"/>
      <c r="Q371" s="458"/>
      <c r="R371" s="26"/>
      <c r="S371" s="375"/>
    </row>
    <row r="372" spans="2:19" ht="15" customHeight="1" x14ac:dyDescent="0.25">
      <c r="B372" s="377"/>
      <c r="D372" s="416">
        <f t="shared" si="32"/>
        <v>358</v>
      </c>
      <c r="E372" s="994"/>
      <c r="F372" s="995"/>
      <c r="G372" s="994"/>
      <c r="H372" s="995"/>
      <c r="I372" s="995"/>
      <c r="J372" s="996"/>
      <c r="K372" s="474"/>
      <c r="L372" s="474"/>
      <c r="M372" s="474"/>
      <c r="N372" s="475">
        <f t="shared" si="30"/>
        <v>0</v>
      </c>
      <c r="O372" s="476" t="str">
        <f t="shared" si="31"/>
        <v/>
      </c>
      <c r="P372" s="272"/>
      <c r="Q372" s="458"/>
      <c r="R372" s="26"/>
      <c r="S372" s="375"/>
    </row>
    <row r="373" spans="2:19" ht="15" customHeight="1" x14ac:dyDescent="0.25">
      <c r="B373" s="377"/>
      <c r="D373" s="416">
        <f t="shared" si="32"/>
        <v>359</v>
      </c>
      <c r="E373" s="994"/>
      <c r="F373" s="995"/>
      <c r="G373" s="994"/>
      <c r="H373" s="995"/>
      <c r="I373" s="995"/>
      <c r="J373" s="996"/>
      <c r="K373" s="474"/>
      <c r="L373" s="474"/>
      <c r="M373" s="474"/>
      <c r="N373" s="475">
        <f t="shared" si="30"/>
        <v>0</v>
      </c>
      <c r="O373" s="476" t="str">
        <f t="shared" si="31"/>
        <v/>
      </c>
      <c r="P373" s="272"/>
      <c r="Q373" s="458"/>
      <c r="R373" s="26"/>
      <c r="S373" s="375"/>
    </row>
    <row r="374" spans="2:19" ht="15" customHeight="1" x14ac:dyDescent="0.25">
      <c r="B374" s="377"/>
      <c r="D374" s="416">
        <f t="shared" si="32"/>
        <v>360</v>
      </c>
      <c r="E374" s="994"/>
      <c r="F374" s="995"/>
      <c r="G374" s="994"/>
      <c r="H374" s="995"/>
      <c r="I374" s="995"/>
      <c r="J374" s="996"/>
      <c r="K374" s="474"/>
      <c r="L374" s="474"/>
      <c r="M374" s="474"/>
      <c r="N374" s="475">
        <f t="shared" si="30"/>
        <v>0</v>
      </c>
      <c r="O374" s="476" t="str">
        <f t="shared" si="31"/>
        <v/>
      </c>
      <c r="P374" s="272"/>
      <c r="Q374" s="458"/>
      <c r="R374" s="26"/>
      <c r="S374" s="375"/>
    </row>
    <row r="375" spans="2:19" ht="15" customHeight="1" x14ac:dyDescent="0.25">
      <c r="B375" s="377"/>
      <c r="D375" s="416">
        <f t="shared" si="32"/>
        <v>361</v>
      </c>
      <c r="E375" s="994"/>
      <c r="F375" s="995"/>
      <c r="G375" s="994"/>
      <c r="H375" s="995"/>
      <c r="I375" s="995"/>
      <c r="J375" s="996"/>
      <c r="K375" s="474"/>
      <c r="L375" s="474"/>
      <c r="M375" s="474"/>
      <c r="N375" s="475">
        <f t="shared" si="30"/>
        <v>0</v>
      </c>
      <c r="O375" s="476" t="str">
        <f t="shared" si="31"/>
        <v/>
      </c>
      <c r="P375" s="272"/>
      <c r="Q375" s="458"/>
      <c r="R375" s="26"/>
      <c r="S375" s="375"/>
    </row>
    <row r="376" spans="2:19" ht="15" customHeight="1" x14ac:dyDescent="0.25">
      <c r="B376" s="377"/>
      <c r="D376" s="416">
        <f t="shared" si="32"/>
        <v>362</v>
      </c>
      <c r="E376" s="994"/>
      <c r="F376" s="995"/>
      <c r="G376" s="994"/>
      <c r="H376" s="995"/>
      <c r="I376" s="995"/>
      <c r="J376" s="996"/>
      <c r="K376" s="474"/>
      <c r="L376" s="474"/>
      <c r="M376" s="474"/>
      <c r="N376" s="475">
        <f t="shared" si="30"/>
        <v>0</v>
      </c>
      <c r="O376" s="476" t="str">
        <f t="shared" si="31"/>
        <v/>
      </c>
      <c r="P376" s="272"/>
      <c r="Q376" s="458"/>
      <c r="R376" s="26"/>
      <c r="S376" s="375"/>
    </row>
    <row r="377" spans="2:19" ht="15" customHeight="1" x14ac:dyDescent="0.25">
      <c r="B377" s="377"/>
      <c r="D377" s="416">
        <f t="shared" si="32"/>
        <v>363</v>
      </c>
      <c r="E377" s="994"/>
      <c r="F377" s="995"/>
      <c r="G377" s="994"/>
      <c r="H377" s="995"/>
      <c r="I377" s="995"/>
      <c r="J377" s="996"/>
      <c r="K377" s="474"/>
      <c r="L377" s="474"/>
      <c r="M377" s="474"/>
      <c r="N377" s="475">
        <f t="shared" si="30"/>
        <v>0</v>
      </c>
      <c r="O377" s="476" t="str">
        <f t="shared" si="31"/>
        <v/>
      </c>
      <c r="P377" s="272"/>
      <c r="Q377" s="458"/>
      <c r="R377" s="26"/>
      <c r="S377" s="375"/>
    </row>
    <row r="378" spans="2:19" ht="15" customHeight="1" x14ac:dyDescent="0.25">
      <c r="B378" s="377"/>
      <c r="D378" s="416">
        <f t="shared" si="32"/>
        <v>364</v>
      </c>
      <c r="E378" s="994"/>
      <c r="F378" s="995"/>
      <c r="G378" s="994"/>
      <c r="H378" s="995"/>
      <c r="I378" s="995"/>
      <c r="J378" s="996"/>
      <c r="K378" s="474"/>
      <c r="L378" s="474"/>
      <c r="M378" s="474"/>
      <c r="N378" s="475">
        <f t="shared" si="30"/>
        <v>0</v>
      </c>
      <c r="O378" s="476" t="str">
        <f t="shared" si="31"/>
        <v/>
      </c>
      <c r="P378" s="272"/>
      <c r="Q378" s="458"/>
      <c r="R378" s="26"/>
      <c r="S378" s="375"/>
    </row>
    <row r="379" spans="2:19" ht="15" customHeight="1" x14ac:dyDescent="0.25">
      <c r="B379" s="377"/>
      <c r="D379" s="416">
        <f t="shared" si="32"/>
        <v>365</v>
      </c>
      <c r="E379" s="994"/>
      <c r="F379" s="995"/>
      <c r="G379" s="994"/>
      <c r="H379" s="995"/>
      <c r="I379" s="995"/>
      <c r="J379" s="996"/>
      <c r="K379" s="474"/>
      <c r="L379" s="474"/>
      <c r="M379" s="474"/>
      <c r="N379" s="475">
        <f t="shared" si="30"/>
        <v>0</v>
      </c>
      <c r="O379" s="476" t="str">
        <f t="shared" si="31"/>
        <v/>
      </c>
      <c r="P379" s="272"/>
      <c r="Q379" s="458"/>
      <c r="R379" s="26"/>
      <c r="S379" s="375"/>
    </row>
    <row r="380" spans="2:19" ht="15" customHeight="1" x14ac:dyDescent="0.25">
      <c r="B380" s="377"/>
      <c r="D380" s="416">
        <f t="shared" si="32"/>
        <v>366</v>
      </c>
      <c r="E380" s="994"/>
      <c r="F380" s="995"/>
      <c r="G380" s="994"/>
      <c r="H380" s="995"/>
      <c r="I380" s="995"/>
      <c r="J380" s="996"/>
      <c r="K380" s="474"/>
      <c r="L380" s="474"/>
      <c r="M380" s="474"/>
      <c r="N380" s="475">
        <f t="shared" si="30"/>
        <v>0</v>
      </c>
      <c r="O380" s="476" t="str">
        <f t="shared" si="31"/>
        <v/>
      </c>
      <c r="P380" s="272"/>
      <c r="Q380" s="458"/>
      <c r="R380" s="26"/>
      <c r="S380" s="375"/>
    </row>
    <row r="381" spans="2:19" ht="15" customHeight="1" x14ac:dyDescent="0.25">
      <c r="B381" s="377"/>
      <c r="D381" s="416">
        <f t="shared" si="32"/>
        <v>367</v>
      </c>
      <c r="E381" s="994"/>
      <c r="F381" s="995"/>
      <c r="G381" s="994"/>
      <c r="H381" s="995"/>
      <c r="I381" s="995"/>
      <c r="J381" s="996"/>
      <c r="K381" s="474"/>
      <c r="L381" s="474"/>
      <c r="M381" s="474"/>
      <c r="N381" s="475">
        <f t="shared" si="30"/>
        <v>0</v>
      </c>
      <c r="O381" s="476" t="str">
        <f t="shared" si="31"/>
        <v/>
      </c>
      <c r="P381" s="272"/>
      <c r="Q381" s="458"/>
      <c r="R381" s="26"/>
      <c r="S381" s="375"/>
    </row>
    <row r="382" spans="2:19" ht="15" customHeight="1" x14ac:dyDescent="0.25">
      <c r="B382" s="377"/>
      <c r="D382" s="416">
        <f t="shared" si="32"/>
        <v>368</v>
      </c>
      <c r="E382" s="994"/>
      <c r="F382" s="995"/>
      <c r="G382" s="994"/>
      <c r="H382" s="995"/>
      <c r="I382" s="995"/>
      <c r="J382" s="996"/>
      <c r="K382" s="474"/>
      <c r="L382" s="474"/>
      <c r="M382" s="474"/>
      <c r="N382" s="475">
        <f t="shared" si="30"/>
        <v>0</v>
      </c>
      <c r="O382" s="476" t="str">
        <f t="shared" si="31"/>
        <v/>
      </c>
      <c r="P382" s="272"/>
      <c r="Q382" s="458"/>
      <c r="R382" s="26"/>
      <c r="S382" s="375"/>
    </row>
    <row r="383" spans="2:19" ht="15" customHeight="1" x14ac:dyDescent="0.25">
      <c r="B383" s="377"/>
      <c r="D383" s="416">
        <f t="shared" si="32"/>
        <v>369</v>
      </c>
      <c r="E383" s="994"/>
      <c r="F383" s="995"/>
      <c r="G383" s="994"/>
      <c r="H383" s="995"/>
      <c r="I383" s="995"/>
      <c r="J383" s="996"/>
      <c r="K383" s="474"/>
      <c r="L383" s="474"/>
      <c r="M383" s="474"/>
      <c r="N383" s="475">
        <f t="shared" si="30"/>
        <v>0</v>
      </c>
      <c r="O383" s="476" t="str">
        <f t="shared" si="31"/>
        <v/>
      </c>
      <c r="P383" s="272"/>
      <c r="Q383" s="458"/>
      <c r="R383" s="26"/>
      <c r="S383" s="375"/>
    </row>
    <row r="384" spans="2:19" ht="15" customHeight="1" x14ac:dyDescent="0.25">
      <c r="B384" s="377"/>
      <c r="D384" s="416">
        <f t="shared" si="32"/>
        <v>370</v>
      </c>
      <c r="E384" s="994"/>
      <c r="F384" s="995"/>
      <c r="G384" s="994"/>
      <c r="H384" s="995"/>
      <c r="I384" s="995"/>
      <c r="J384" s="996"/>
      <c r="K384" s="474"/>
      <c r="L384" s="474"/>
      <c r="M384" s="474"/>
      <c r="N384" s="475">
        <f t="shared" si="30"/>
        <v>0</v>
      </c>
      <c r="O384" s="476" t="str">
        <f t="shared" si="31"/>
        <v/>
      </c>
      <c r="P384" s="272"/>
      <c r="Q384" s="458"/>
      <c r="R384" s="26"/>
      <c r="S384" s="375"/>
    </row>
    <row r="385" spans="2:19" ht="15" customHeight="1" x14ac:dyDescent="0.25">
      <c r="B385" s="377"/>
      <c r="D385" s="416">
        <f t="shared" si="32"/>
        <v>371</v>
      </c>
      <c r="E385" s="994"/>
      <c r="F385" s="995"/>
      <c r="G385" s="994"/>
      <c r="H385" s="995"/>
      <c r="I385" s="995"/>
      <c r="J385" s="996"/>
      <c r="K385" s="474"/>
      <c r="L385" s="474"/>
      <c r="M385" s="474"/>
      <c r="N385" s="475">
        <f t="shared" si="30"/>
        <v>0</v>
      </c>
      <c r="O385" s="476" t="str">
        <f t="shared" si="31"/>
        <v/>
      </c>
      <c r="P385" s="272"/>
      <c r="Q385" s="458"/>
      <c r="R385" s="26"/>
      <c r="S385" s="375"/>
    </row>
    <row r="386" spans="2:19" ht="15" customHeight="1" x14ac:dyDescent="0.25">
      <c r="B386" s="377"/>
      <c r="D386" s="416">
        <f t="shared" si="32"/>
        <v>372</v>
      </c>
      <c r="E386" s="994"/>
      <c r="F386" s="995"/>
      <c r="G386" s="994"/>
      <c r="H386" s="995"/>
      <c r="I386" s="995"/>
      <c r="J386" s="996"/>
      <c r="K386" s="474"/>
      <c r="L386" s="474"/>
      <c r="M386" s="474"/>
      <c r="N386" s="475">
        <f t="shared" si="30"/>
        <v>0</v>
      </c>
      <c r="O386" s="476" t="str">
        <f t="shared" si="31"/>
        <v/>
      </c>
      <c r="P386" s="272"/>
      <c r="Q386" s="458"/>
      <c r="R386" s="26"/>
      <c r="S386" s="375"/>
    </row>
    <row r="387" spans="2:19" ht="15" customHeight="1" x14ac:dyDescent="0.25">
      <c r="B387" s="377"/>
      <c r="D387" s="416">
        <f t="shared" si="32"/>
        <v>373</v>
      </c>
      <c r="E387" s="994"/>
      <c r="F387" s="995"/>
      <c r="G387" s="994"/>
      <c r="H387" s="995"/>
      <c r="I387" s="995"/>
      <c r="J387" s="996"/>
      <c r="K387" s="474"/>
      <c r="L387" s="474"/>
      <c r="M387" s="474"/>
      <c r="N387" s="475">
        <f t="shared" si="30"/>
        <v>0</v>
      </c>
      <c r="O387" s="476" t="str">
        <f t="shared" si="31"/>
        <v/>
      </c>
      <c r="P387" s="272"/>
      <c r="Q387" s="458"/>
      <c r="R387" s="26"/>
      <c r="S387" s="375"/>
    </row>
    <row r="388" spans="2:19" ht="15" customHeight="1" x14ac:dyDescent="0.25">
      <c r="B388" s="377"/>
      <c r="D388" s="416">
        <f t="shared" si="32"/>
        <v>374</v>
      </c>
      <c r="E388" s="994"/>
      <c r="F388" s="995"/>
      <c r="G388" s="994"/>
      <c r="H388" s="995"/>
      <c r="I388" s="995"/>
      <c r="J388" s="996"/>
      <c r="K388" s="474"/>
      <c r="L388" s="474"/>
      <c r="M388" s="474"/>
      <c r="N388" s="475">
        <f t="shared" si="30"/>
        <v>0</v>
      </c>
      <c r="O388" s="476" t="str">
        <f t="shared" si="31"/>
        <v/>
      </c>
      <c r="P388" s="272"/>
      <c r="Q388" s="458"/>
      <c r="R388" s="26"/>
      <c r="S388" s="375"/>
    </row>
    <row r="389" spans="2:19" ht="15" customHeight="1" x14ac:dyDescent="0.25">
      <c r="B389" s="377"/>
      <c r="D389" s="416">
        <f t="shared" si="32"/>
        <v>375</v>
      </c>
      <c r="E389" s="994"/>
      <c r="F389" s="995"/>
      <c r="G389" s="994"/>
      <c r="H389" s="995"/>
      <c r="I389" s="995"/>
      <c r="J389" s="996"/>
      <c r="K389" s="474"/>
      <c r="L389" s="474"/>
      <c r="M389" s="474"/>
      <c r="N389" s="475">
        <f t="shared" si="30"/>
        <v>0</v>
      </c>
      <c r="O389" s="476" t="str">
        <f t="shared" si="31"/>
        <v/>
      </c>
      <c r="P389" s="272"/>
      <c r="Q389" s="458"/>
      <c r="R389" s="26"/>
      <c r="S389" s="375"/>
    </row>
    <row r="390" spans="2:19" ht="15" customHeight="1" x14ac:dyDescent="0.25">
      <c r="B390" s="377"/>
      <c r="D390" s="416">
        <f t="shared" si="32"/>
        <v>376</v>
      </c>
      <c r="E390" s="994"/>
      <c r="F390" s="995"/>
      <c r="G390" s="994"/>
      <c r="H390" s="995"/>
      <c r="I390" s="995"/>
      <c r="J390" s="996"/>
      <c r="K390" s="474"/>
      <c r="L390" s="474"/>
      <c r="M390" s="474"/>
      <c r="N390" s="475">
        <f t="shared" si="30"/>
        <v>0</v>
      </c>
      <c r="O390" s="476" t="str">
        <f t="shared" si="31"/>
        <v/>
      </c>
      <c r="P390" s="272"/>
      <c r="Q390" s="458"/>
      <c r="R390" s="26"/>
      <c r="S390" s="375"/>
    </row>
    <row r="391" spans="2:19" ht="15" customHeight="1" x14ac:dyDescent="0.25">
      <c r="B391" s="377"/>
      <c r="D391" s="416">
        <f t="shared" si="32"/>
        <v>377</v>
      </c>
      <c r="E391" s="994"/>
      <c r="F391" s="995"/>
      <c r="G391" s="994"/>
      <c r="H391" s="995"/>
      <c r="I391" s="995"/>
      <c r="J391" s="996"/>
      <c r="K391" s="474"/>
      <c r="L391" s="474"/>
      <c r="M391" s="474"/>
      <c r="N391" s="475">
        <f t="shared" si="30"/>
        <v>0</v>
      </c>
      <c r="O391" s="476" t="str">
        <f t="shared" si="31"/>
        <v/>
      </c>
      <c r="P391" s="272"/>
      <c r="Q391" s="458"/>
      <c r="R391" s="26"/>
      <c r="S391" s="375"/>
    </row>
    <row r="392" spans="2:19" ht="15" customHeight="1" x14ac:dyDescent="0.25">
      <c r="B392" s="377"/>
      <c r="D392" s="416">
        <f t="shared" si="32"/>
        <v>378</v>
      </c>
      <c r="E392" s="994"/>
      <c r="F392" s="995"/>
      <c r="G392" s="994"/>
      <c r="H392" s="995"/>
      <c r="I392" s="995"/>
      <c r="J392" s="996"/>
      <c r="K392" s="474"/>
      <c r="L392" s="474"/>
      <c r="M392" s="474"/>
      <c r="N392" s="475">
        <f t="shared" si="30"/>
        <v>0</v>
      </c>
      <c r="O392" s="476" t="str">
        <f t="shared" si="31"/>
        <v/>
      </c>
      <c r="P392" s="272"/>
      <c r="Q392" s="458"/>
      <c r="R392" s="26"/>
      <c r="S392" s="375"/>
    </row>
    <row r="393" spans="2:19" ht="15" customHeight="1" x14ac:dyDescent="0.25">
      <c r="B393" s="377"/>
      <c r="D393" s="416">
        <f t="shared" si="32"/>
        <v>379</v>
      </c>
      <c r="E393" s="994"/>
      <c r="F393" s="995"/>
      <c r="G393" s="994"/>
      <c r="H393" s="995"/>
      <c r="I393" s="995"/>
      <c r="J393" s="996"/>
      <c r="K393" s="474"/>
      <c r="L393" s="474"/>
      <c r="M393" s="474"/>
      <c r="N393" s="475">
        <f t="shared" si="30"/>
        <v>0</v>
      </c>
      <c r="O393" s="476" t="str">
        <f t="shared" si="31"/>
        <v/>
      </c>
      <c r="P393" s="272"/>
      <c r="Q393" s="458"/>
      <c r="R393" s="26"/>
      <c r="S393" s="375"/>
    </row>
    <row r="394" spans="2:19" ht="15" customHeight="1" x14ac:dyDescent="0.25">
      <c r="B394" s="377"/>
      <c r="D394" s="416">
        <f t="shared" si="32"/>
        <v>380</v>
      </c>
      <c r="E394" s="994"/>
      <c r="F394" s="995"/>
      <c r="G394" s="994"/>
      <c r="H394" s="995"/>
      <c r="I394" s="995"/>
      <c r="J394" s="996"/>
      <c r="K394" s="474"/>
      <c r="L394" s="474"/>
      <c r="M394" s="474"/>
      <c r="N394" s="475">
        <f t="shared" si="30"/>
        <v>0</v>
      </c>
      <c r="O394" s="476" t="str">
        <f t="shared" si="31"/>
        <v/>
      </c>
      <c r="P394" s="272"/>
      <c r="Q394" s="458"/>
      <c r="R394" s="26"/>
      <c r="S394" s="375"/>
    </row>
    <row r="395" spans="2:19" ht="15" customHeight="1" x14ac:dyDescent="0.25">
      <c r="B395" s="377"/>
      <c r="D395" s="416">
        <f t="shared" si="32"/>
        <v>381</v>
      </c>
      <c r="E395" s="994"/>
      <c r="F395" s="995"/>
      <c r="G395" s="994"/>
      <c r="H395" s="995"/>
      <c r="I395" s="995"/>
      <c r="J395" s="996"/>
      <c r="K395" s="474"/>
      <c r="L395" s="474"/>
      <c r="M395" s="474"/>
      <c r="N395" s="475">
        <f t="shared" si="30"/>
        <v>0</v>
      </c>
      <c r="O395" s="476" t="str">
        <f t="shared" si="31"/>
        <v/>
      </c>
      <c r="P395" s="272"/>
      <c r="Q395" s="458"/>
      <c r="R395" s="26"/>
      <c r="S395" s="375"/>
    </row>
    <row r="396" spans="2:19" ht="15" customHeight="1" x14ac:dyDescent="0.25">
      <c r="B396" s="377"/>
      <c r="D396" s="416">
        <f t="shared" si="32"/>
        <v>382</v>
      </c>
      <c r="E396" s="994"/>
      <c r="F396" s="995"/>
      <c r="G396" s="994"/>
      <c r="H396" s="995"/>
      <c r="I396" s="995"/>
      <c r="J396" s="996"/>
      <c r="K396" s="474"/>
      <c r="L396" s="474"/>
      <c r="M396" s="474"/>
      <c r="N396" s="475">
        <f t="shared" si="30"/>
        <v>0</v>
      </c>
      <c r="O396" s="476" t="str">
        <f t="shared" si="31"/>
        <v/>
      </c>
      <c r="P396" s="272"/>
      <c r="Q396" s="458"/>
      <c r="R396" s="26"/>
      <c r="S396" s="375"/>
    </row>
    <row r="397" spans="2:19" ht="15" customHeight="1" x14ac:dyDescent="0.25">
      <c r="B397" s="377"/>
      <c r="D397" s="416">
        <f t="shared" si="32"/>
        <v>383</v>
      </c>
      <c r="E397" s="994"/>
      <c r="F397" s="995"/>
      <c r="G397" s="994"/>
      <c r="H397" s="995"/>
      <c r="I397" s="995"/>
      <c r="J397" s="996"/>
      <c r="K397" s="474"/>
      <c r="L397" s="474"/>
      <c r="M397" s="474"/>
      <c r="N397" s="475">
        <f t="shared" si="30"/>
        <v>0</v>
      </c>
      <c r="O397" s="476" t="str">
        <f t="shared" si="31"/>
        <v/>
      </c>
      <c r="P397" s="272"/>
      <c r="Q397" s="458"/>
      <c r="R397" s="26"/>
      <c r="S397" s="375"/>
    </row>
    <row r="398" spans="2:19" ht="15" customHeight="1" x14ac:dyDescent="0.25">
      <c r="B398" s="377"/>
      <c r="D398" s="416">
        <f t="shared" si="32"/>
        <v>384</v>
      </c>
      <c r="E398" s="994"/>
      <c r="F398" s="995"/>
      <c r="G398" s="994"/>
      <c r="H398" s="995"/>
      <c r="I398" s="995"/>
      <c r="J398" s="996"/>
      <c r="K398" s="474"/>
      <c r="L398" s="474"/>
      <c r="M398" s="474"/>
      <c r="N398" s="475">
        <f t="shared" si="30"/>
        <v>0</v>
      </c>
      <c r="O398" s="476" t="str">
        <f t="shared" si="31"/>
        <v/>
      </c>
      <c r="P398" s="272"/>
      <c r="Q398" s="458"/>
      <c r="R398" s="26"/>
      <c r="S398" s="375"/>
    </row>
    <row r="399" spans="2:19" ht="15" customHeight="1" x14ac:dyDescent="0.25">
      <c r="B399" s="377"/>
      <c r="D399" s="416">
        <f t="shared" si="32"/>
        <v>385</v>
      </c>
      <c r="E399" s="994"/>
      <c r="F399" s="995"/>
      <c r="G399" s="994"/>
      <c r="H399" s="995"/>
      <c r="I399" s="995"/>
      <c r="J399" s="996"/>
      <c r="K399" s="474"/>
      <c r="L399" s="474"/>
      <c r="M399" s="474"/>
      <c r="N399" s="475">
        <f t="shared" si="30"/>
        <v>0</v>
      </c>
      <c r="O399" s="476" t="str">
        <f t="shared" si="31"/>
        <v/>
      </c>
      <c r="P399" s="272"/>
      <c r="Q399" s="458"/>
      <c r="R399" s="26"/>
      <c r="S399" s="375"/>
    </row>
    <row r="400" spans="2:19" ht="15" customHeight="1" x14ac:dyDescent="0.25">
      <c r="B400" s="377"/>
      <c r="D400" s="416">
        <f t="shared" si="32"/>
        <v>386</v>
      </c>
      <c r="E400" s="994"/>
      <c r="F400" s="995"/>
      <c r="G400" s="994"/>
      <c r="H400" s="995"/>
      <c r="I400" s="995"/>
      <c r="J400" s="996"/>
      <c r="K400" s="474"/>
      <c r="L400" s="474"/>
      <c r="M400" s="474"/>
      <c r="N400" s="475">
        <f t="shared" si="30"/>
        <v>0</v>
      </c>
      <c r="O400" s="476" t="str">
        <f t="shared" si="31"/>
        <v/>
      </c>
      <c r="P400" s="272"/>
      <c r="Q400" s="458"/>
      <c r="R400" s="26"/>
      <c r="S400" s="375"/>
    </row>
    <row r="401" spans="2:19" ht="15" customHeight="1" x14ac:dyDescent="0.25">
      <c r="B401" s="377"/>
      <c r="D401" s="416">
        <f t="shared" si="32"/>
        <v>387</v>
      </c>
      <c r="E401" s="994"/>
      <c r="F401" s="995"/>
      <c r="G401" s="994"/>
      <c r="H401" s="995"/>
      <c r="I401" s="995"/>
      <c r="J401" s="996"/>
      <c r="K401" s="474"/>
      <c r="L401" s="474"/>
      <c r="M401" s="474"/>
      <c r="N401" s="475">
        <f t="shared" si="30"/>
        <v>0</v>
      </c>
      <c r="O401" s="476" t="str">
        <f t="shared" si="31"/>
        <v/>
      </c>
      <c r="P401" s="272"/>
      <c r="Q401" s="458"/>
      <c r="R401" s="26"/>
      <c r="S401" s="375"/>
    </row>
    <row r="402" spans="2:19" ht="15" customHeight="1" x14ac:dyDescent="0.25">
      <c r="B402" s="377"/>
      <c r="D402" s="416">
        <f t="shared" si="32"/>
        <v>388</v>
      </c>
      <c r="E402" s="994"/>
      <c r="F402" s="995"/>
      <c r="G402" s="994"/>
      <c r="H402" s="995"/>
      <c r="I402" s="995"/>
      <c r="J402" s="996"/>
      <c r="K402" s="474"/>
      <c r="L402" s="474"/>
      <c r="M402" s="474"/>
      <c r="N402" s="475">
        <f t="shared" si="30"/>
        <v>0</v>
      </c>
      <c r="O402" s="476" t="str">
        <f t="shared" si="31"/>
        <v/>
      </c>
      <c r="P402" s="272"/>
      <c r="Q402" s="458"/>
      <c r="R402" s="26"/>
      <c r="S402" s="375"/>
    </row>
    <row r="403" spans="2:19" ht="15" customHeight="1" x14ac:dyDescent="0.25">
      <c r="B403" s="377"/>
      <c r="D403" s="416">
        <f t="shared" si="32"/>
        <v>389</v>
      </c>
      <c r="E403" s="994"/>
      <c r="F403" s="995"/>
      <c r="G403" s="994"/>
      <c r="H403" s="995"/>
      <c r="I403" s="995"/>
      <c r="J403" s="996"/>
      <c r="K403" s="474"/>
      <c r="L403" s="474"/>
      <c r="M403" s="474"/>
      <c r="N403" s="475">
        <f t="shared" si="30"/>
        <v>0</v>
      </c>
      <c r="O403" s="476" t="str">
        <f t="shared" si="31"/>
        <v/>
      </c>
      <c r="P403" s="272"/>
      <c r="Q403" s="458"/>
      <c r="R403" s="26"/>
      <c r="S403" s="375"/>
    </row>
    <row r="404" spans="2:19" ht="15" customHeight="1" x14ac:dyDescent="0.25">
      <c r="B404" s="377"/>
      <c r="D404" s="416">
        <f t="shared" si="32"/>
        <v>390</v>
      </c>
      <c r="E404" s="994"/>
      <c r="F404" s="995"/>
      <c r="G404" s="994"/>
      <c r="H404" s="995"/>
      <c r="I404" s="995"/>
      <c r="J404" s="996"/>
      <c r="K404" s="474"/>
      <c r="L404" s="474"/>
      <c r="M404" s="474"/>
      <c r="N404" s="475">
        <f t="shared" si="30"/>
        <v>0</v>
      </c>
      <c r="O404" s="476" t="str">
        <f t="shared" si="31"/>
        <v/>
      </c>
      <c r="P404" s="272"/>
      <c r="Q404" s="458"/>
      <c r="R404" s="26"/>
      <c r="S404" s="375"/>
    </row>
    <row r="405" spans="2:19" ht="15" customHeight="1" x14ac:dyDescent="0.25">
      <c r="B405" s="377"/>
      <c r="D405" s="416">
        <f t="shared" si="32"/>
        <v>391</v>
      </c>
      <c r="E405" s="994"/>
      <c r="F405" s="995"/>
      <c r="G405" s="994"/>
      <c r="H405" s="995"/>
      <c r="I405" s="995"/>
      <c r="J405" s="996"/>
      <c r="K405" s="474"/>
      <c r="L405" s="474"/>
      <c r="M405" s="474"/>
      <c r="N405" s="475">
        <f t="shared" si="30"/>
        <v>0</v>
      </c>
      <c r="O405" s="476" t="str">
        <f t="shared" si="31"/>
        <v/>
      </c>
      <c r="P405" s="272"/>
      <c r="Q405" s="458"/>
      <c r="R405" s="26"/>
      <c r="S405" s="375"/>
    </row>
    <row r="406" spans="2:19" ht="15" customHeight="1" x14ac:dyDescent="0.25">
      <c r="B406" s="377"/>
      <c r="D406" s="416">
        <f t="shared" si="32"/>
        <v>392</v>
      </c>
      <c r="E406" s="994"/>
      <c r="F406" s="995"/>
      <c r="G406" s="994"/>
      <c r="H406" s="995"/>
      <c r="I406" s="995"/>
      <c r="J406" s="996"/>
      <c r="K406" s="474"/>
      <c r="L406" s="474"/>
      <c r="M406" s="474"/>
      <c r="N406" s="475">
        <f t="shared" si="30"/>
        <v>0</v>
      </c>
      <c r="O406" s="476" t="str">
        <f t="shared" si="31"/>
        <v/>
      </c>
      <c r="P406" s="272"/>
      <c r="Q406" s="458"/>
      <c r="R406" s="26"/>
      <c r="S406" s="375"/>
    </row>
    <row r="407" spans="2:19" ht="15" customHeight="1" x14ac:dyDescent="0.25">
      <c r="B407" s="377"/>
      <c r="D407" s="416">
        <f t="shared" si="32"/>
        <v>393</v>
      </c>
      <c r="E407" s="994"/>
      <c r="F407" s="995"/>
      <c r="G407" s="994"/>
      <c r="H407" s="995"/>
      <c r="I407" s="995"/>
      <c r="J407" s="996"/>
      <c r="K407" s="474"/>
      <c r="L407" s="474"/>
      <c r="M407" s="474"/>
      <c r="N407" s="475">
        <f t="shared" si="30"/>
        <v>0</v>
      </c>
      <c r="O407" s="476" t="str">
        <f t="shared" si="31"/>
        <v/>
      </c>
      <c r="P407" s="272"/>
      <c r="Q407" s="458"/>
      <c r="R407" s="26"/>
      <c r="S407" s="375"/>
    </row>
    <row r="408" spans="2:19" ht="15" customHeight="1" x14ac:dyDescent="0.25">
      <c r="B408" s="377"/>
      <c r="D408" s="416">
        <f t="shared" si="32"/>
        <v>394</v>
      </c>
      <c r="E408" s="994"/>
      <c r="F408" s="995"/>
      <c r="G408" s="994"/>
      <c r="H408" s="995"/>
      <c r="I408" s="995"/>
      <c r="J408" s="996"/>
      <c r="K408" s="474"/>
      <c r="L408" s="474"/>
      <c r="M408" s="474"/>
      <c r="N408" s="475">
        <f t="shared" si="30"/>
        <v>0</v>
      </c>
      <c r="O408" s="476" t="str">
        <f t="shared" si="31"/>
        <v/>
      </c>
      <c r="P408" s="272"/>
      <c r="Q408" s="458"/>
      <c r="R408" s="26"/>
      <c r="S408" s="375"/>
    </row>
    <row r="409" spans="2:19" ht="15" customHeight="1" x14ac:dyDescent="0.25">
      <c r="B409" s="377"/>
      <c r="D409" s="416">
        <f t="shared" si="32"/>
        <v>395</v>
      </c>
      <c r="E409" s="994"/>
      <c r="F409" s="995"/>
      <c r="G409" s="994"/>
      <c r="H409" s="995"/>
      <c r="I409" s="995"/>
      <c r="J409" s="996"/>
      <c r="K409" s="474"/>
      <c r="L409" s="474"/>
      <c r="M409" s="474"/>
      <c r="N409" s="475">
        <f t="shared" si="30"/>
        <v>0</v>
      </c>
      <c r="O409" s="476" t="str">
        <f t="shared" si="31"/>
        <v/>
      </c>
      <c r="P409" s="272"/>
      <c r="Q409" s="458"/>
      <c r="R409" s="26"/>
      <c r="S409" s="375"/>
    </row>
    <row r="410" spans="2:19" ht="15" customHeight="1" x14ac:dyDescent="0.25">
      <c r="B410" s="377"/>
      <c r="D410" s="416">
        <f t="shared" si="32"/>
        <v>396</v>
      </c>
      <c r="E410" s="994"/>
      <c r="F410" s="995"/>
      <c r="G410" s="994"/>
      <c r="H410" s="995"/>
      <c r="I410" s="995"/>
      <c r="J410" s="996"/>
      <c r="K410" s="474"/>
      <c r="L410" s="474"/>
      <c r="M410" s="474"/>
      <c r="N410" s="475">
        <f t="shared" si="30"/>
        <v>0</v>
      </c>
      <c r="O410" s="476" t="str">
        <f t="shared" si="31"/>
        <v/>
      </c>
      <c r="P410" s="272"/>
      <c r="Q410" s="458"/>
      <c r="R410" s="26"/>
      <c r="S410" s="375"/>
    </row>
    <row r="411" spans="2:19" ht="15" customHeight="1" x14ac:dyDescent="0.25">
      <c r="B411" s="377"/>
      <c r="D411" s="416">
        <f t="shared" si="32"/>
        <v>397</v>
      </c>
      <c r="E411" s="994"/>
      <c r="F411" s="995"/>
      <c r="G411" s="994"/>
      <c r="H411" s="995"/>
      <c r="I411" s="995"/>
      <c r="J411" s="996"/>
      <c r="K411" s="474"/>
      <c r="L411" s="474"/>
      <c r="M411" s="474"/>
      <c r="N411" s="475">
        <f t="shared" si="30"/>
        <v>0</v>
      </c>
      <c r="O411" s="476" t="str">
        <f t="shared" si="31"/>
        <v/>
      </c>
      <c r="P411" s="272"/>
      <c r="Q411" s="458"/>
      <c r="R411" s="26"/>
      <c r="S411" s="375"/>
    </row>
    <row r="412" spans="2:19" ht="15" customHeight="1" x14ac:dyDescent="0.25">
      <c r="B412" s="377"/>
      <c r="D412" s="416">
        <f t="shared" si="32"/>
        <v>398</v>
      </c>
      <c r="E412" s="994"/>
      <c r="F412" s="995"/>
      <c r="G412" s="994"/>
      <c r="H412" s="995"/>
      <c r="I412" s="995"/>
      <c r="J412" s="996"/>
      <c r="K412" s="474"/>
      <c r="L412" s="474"/>
      <c r="M412" s="474"/>
      <c r="N412" s="475">
        <f t="shared" si="30"/>
        <v>0</v>
      </c>
      <c r="O412" s="476" t="str">
        <f t="shared" si="31"/>
        <v/>
      </c>
      <c r="P412" s="272"/>
      <c r="Q412" s="458"/>
      <c r="R412" s="26"/>
      <c r="S412" s="375"/>
    </row>
    <row r="413" spans="2:19" ht="15" customHeight="1" x14ac:dyDescent="0.25">
      <c r="B413" s="377"/>
      <c r="D413" s="416">
        <f t="shared" si="32"/>
        <v>399</v>
      </c>
      <c r="E413" s="994"/>
      <c r="F413" s="995"/>
      <c r="G413" s="994"/>
      <c r="H413" s="995"/>
      <c r="I413" s="995"/>
      <c r="J413" s="996"/>
      <c r="K413" s="474"/>
      <c r="L413" s="474"/>
      <c r="M413" s="474"/>
      <c r="N413" s="475">
        <f t="shared" si="30"/>
        <v>0</v>
      </c>
      <c r="O413" s="476" t="str">
        <f t="shared" si="31"/>
        <v/>
      </c>
      <c r="P413" s="272"/>
      <c r="Q413" s="458"/>
      <c r="R413" s="26"/>
      <c r="S413" s="375"/>
    </row>
    <row r="414" spans="2:19" ht="15" customHeight="1" x14ac:dyDescent="0.25">
      <c r="B414" s="377"/>
      <c r="D414" s="416">
        <f t="shared" si="32"/>
        <v>400</v>
      </c>
      <c r="E414" s="994"/>
      <c r="F414" s="995"/>
      <c r="G414" s="994"/>
      <c r="H414" s="995"/>
      <c r="I414" s="995"/>
      <c r="J414" s="996"/>
      <c r="K414" s="474"/>
      <c r="L414" s="474"/>
      <c r="M414" s="474"/>
      <c r="N414" s="475">
        <f t="shared" si="30"/>
        <v>0</v>
      </c>
      <c r="O414" s="476" t="str">
        <f t="shared" si="31"/>
        <v/>
      </c>
      <c r="P414" s="272"/>
      <c r="Q414" s="458"/>
      <c r="R414" s="26"/>
      <c r="S414" s="375"/>
    </row>
    <row r="415" spans="2:19" ht="15" customHeight="1" x14ac:dyDescent="0.25">
      <c r="B415" s="377"/>
      <c r="D415" s="416">
        <f>D414+1</f>
        <v>401</v>
      </c>
      <c r="E415" s="994"/>
      <c r="F415" s="995"/>
      <c r="G415" s="994"/>
      <c r="H415" s="995"/>
      <c r="I415" s="995"/>
      <c r="J415" s="996"/>
      <c r="K415" s="474"/>
      <c r="L415" s="474"/>
      <c r="M415" s="474"/>
      <c r="N415" s="475">
        <f t="shared" ref="N415:N464" si="33">K415+M415+ROUND(L415*9.76,0)</f>
        <v>0</v>
      </c>
      <c r="O415" s="476" t="str">
        <f t="shared" ref="O415:O464" si="34">IF(N415=0,"",N415/$N$14)</f>
        <v/>
      </c>
      <c r="P415" s="272"/>
      <c r="Q415" s="458"/>
      <c r="R415" s="26"/>
      <c r="S415" s="375"/>
    </row>
    <row r="416" spans="2:19" ht="15" customHeight="1" x14ac:dyDescent="0.25">
      <c r="B416" s="377"/>
      <c r="D416" s="416">
        <f>D415+1</f>
        <v>402</v>
      </c>
      <c r="E416" s="994"/>
      <c r="F416" s="995"/>
      <c r="G416" s="994"/>
      <c r="H416" s="995"/>
      <c r="I416" s="995"/>
      <c r="J416" s="996"/>
      <c r="K416" s="474"/>
      <c r="L416" s="474"/>
      <c r="M416" s="474"/>
      <c r="N416" s="475">
        <f t="shared" si="33"/>
        <v>0</v>
      </c>
      <c r="O416" s="476" t="str">
        <f t="shared" si="34"/>
        <v/>
      </c>
      <c r="P416" s="272"/>
      <c r="Q416" s="458"/>
      <c r="R416" s="26"/>
      <c r="S416" s="375"/>
    </row>
    <row r="417" spans="2:19" ht="15" customHeight="1" x14ac:dyDescent="0.25">
      <c r="B417" s="377"/>
      <c r="D417" s="416">
        <f t="shared" ref="D417:D464" si="35">D416+1</f>
        <v>403</v>
      </c>
      <c r="E417" s="994"/>
      <c r="F417" s="995"/>
      <c r="G417" s="994"/>
      <c r="H417" s="995"/>
      <c r="I417" s="995"/>
      <c r="J417" s="996"/>
      <c r="K417" s="474"/>
      <c r="L417" s="474"/>
      <c r="M417" s="474"/>
      <c r="N417" s="475">
        <f t="shared" si="33"/>
        <v>0</v>
      </c>
      <c r="O417" s="476" t="str">
        <f t="shared" si="34"/>
        <v/>
      </c>
      <c r="P417" s="272"/>
      <c r="Q417" s="458"/>
      <c r="R417" s="26"/>
      <c r="S417" s="375"/>
    </row>
    <row r="418" spans="2:19" ht="15" customHeight="1" x14ac:dyDescent="0.25">
      <c r="B418" s="377"/>
      <c r="D418" s="416">
        <f t="shared" si="35"/>
        <v>404</v>
      </c>
      <c r="E418" s="994"/>
      <c r="F418" s="995"/>
      <c r="G418" s="994"/>
      <c r="H418" s="995"/>
      <c r="I418" s="995"/>
      <c r="J418" s="996"/>
      <c r="K418" s="474"/>
      <c r="L418" s="474"/>
      <c r="M418" s="474"/>
      <c r="N418" s="475">
        <f t="shared" si="33"/>
        <v>0</v>
      </c>
      <c r="O418" s="476" t="str">
        <f t="shared" si="34"/>
        <v/>
      </c>
      <c r="P418" s="272"/>
      <c r="Q418" s="458"/>
      <c r="R418" s="26"/>
      <c r="S418" s="375"/>
    </row>
    <row r="419" spans="2:19" ht="15" customHeight="1" x14ac:dyDescent="0.25">
      <c r="B419" s="377"/>
      <c r="D419" s="416">
        <f t="shared" si="35"/>
        <v>405</v>
      </c>
      <c r="E419" s="994"/>
      <c r="F419" s="995"/>
      <c r="G419" s="994"/>
      <c r="H419" s="995"/>
      <c r="I419" s="995"/>
      <c r="J419" s="996"/>
      <c r="K419" s="474"/>
      <c r="L419" s="474"/>
      <c r="M419" s="474"/>
      <c r="N419" s="475">
        <f t="shared" si="33"/>
        <v>0</v>
      </c>
      <c r="O419" s="476" t="str">
        <f t="shared" si="34"/>
        <v/>
      </c>
      <c r="P419" s="272"/>
      <c r="Q419" s="458"/>
      <c r="R419" s="26"/>
      <c r="S419" s="375"/>
    </row>
    <row r="420" spans="2:19" ht="15" customHeight="1" x14ac:dyDescent="0.25">
      <c r="B420" s="377"/>
      <c r="D420" s="416">
        <f t="shared" si="35"/>
        <v>406</v>
      </c>
      <c r="E420" s="994"/>
      <c r="F420" s="995"/>
      <c r="G420" s="994"/>
      <c r="H420" s="995"/>
      <c r="I420" s="995"/>
      <c r="J420" s="996"/>
      <c r="K420" s="474"/>
      <c r="L420" s="474"/>
      <c r="M420" s="474"/>
      <c r="N420" s="475">
        <f t="shared" si="33"/>
        <v>0</v>
      </c>
      <c r="O420" s="476" t="str">
        <f t="shared" si="34"/>
        <v/>
      </c>
      <c r="P420" s="272"/>
      <c r="Q420" s="458"/>
      <c r="R420" s="26"/>
      <c r="S420" s="375"/>
    </row>
    <row r="421" spans="2:19" ht="15" customHeight="1" x14ac:dyDescent="0.25">
      <c r="B421" s="377"/>
      <c r="D421" s="416">
        <f t="shared" si="35"/>
        <v>407</v>
      </c>
      <c r="E421" s="994"/>
      <c r="F421" s="995"/>
      <c r="G421" s="994"/>
      <c r="H421" s="995"/>
      <c r="I421" s="995"/>
      <c r="J421" s="996"/>
      <c r="K421" s="474"/>
      <c r="L421" s="474"/>
      <c r="M421" s="474"/>
      <c r="N421" s="475">
        <f t="shared" si="33"/>
        <v>0</v>
      </c>
      <c r="O421" s="476" t="str">
        <f t="shared" si="34"/>
        <v/>
      </c>
      <c r="P421" s="272"/>
      <c r="Q421" s="458"/>
      <c r="R421" s="26"/>
      <c r="S421" s="375"/>
    </row>
    <row r="422" spans="2:19" ht="15" customHeight="1" x14ac:dyDescent="0.25">
      <c r="B422" s="377"/>
      <c r="D422" s="416">
        <f t="shared" si="35"/>
        <v>408</v>
      </c>
      <c r="E422" s="994"/>
      <c r="F422" s="995"/>
      <c r="G422" s="994"/>
      <c r="H422" s="995"/>
      <c r="I422" s="995"/>
      <c r="J422" s="996"/>
      <c r="K422" s="474"/>
      <c r="L422" s="474"/>
      <c r="M422" s="474"/>
      <c r="N422" s="475">
        <f t="shared" si="33"/>
        <v>0</v>
      </c>
      <c r="O422" s="476" t="str">
        <f t="shared" si="34"/>
        <v/>
      </c>
      <c r="P422" s="272"/>
      <c r="Q422" s="458"/>
      <c r="R422" s="26"/>
      <c r="S422" s="375"/>
    </row>
    <row r="423" spans="2:19" ht="15" customHeight="1" x14ac:dyDescent="0.25">
      <c r="B423" s="377"/>
      <c r="D423" s="416">
        <f t="shared" si="35"/>
        <v>409</v>
      </c>
      <c r="E423" s="994"/>
      <c r="F423" s="995"/>
      <c r="G423" s="994"/>
      <c r="H423" s="995"/>
      <c r="I423" s="995"/>
      <c r="J423" s="996"/>
      <c r="K423" s="474"/>
      <c r="L423" s="474"/>
      <c r="M423" s="474"/>
      <c r="N423" s="475">
        <f t="shared" si="33"/>
        <v>0</v>
      </c>
      <c r="O423" s="476" t="str">
        <f t="shared" si="34"/>
        <v/>
      </c>
      <c r="P423" s="272"/>
      <c r="Q423" s="458"/>
      <c r="R423" s="26"/>
      <c r="S423" s="375"/>
    </row>
    <row r="424" spans="2:19" ht="15" customHeight="1" x14ac:dyDescent="0.25">
      <c r="B424" s="377"/>
      <c r="D424" s="416">
        <f t="shared" si="35"/>
        <v>410</v>
      </c>
      <c r="E424" s="994"/>
      <c r="F424" s="995"/>
      <c r="G424" s="994"/>
      <c r="H424" s="995"/>
      <c r="I424" s="995"/>
      <c r="J424" s="996"/>
      <c r="K424" s="474"/>
      <c r="L424" s="474"/>
      <c r="M424" s="474"/>
      <c r="N424" s="475">
        <f t="shared" si="33"/>
        <v>0</v>
      </c>
      <c r="O424" s="476" t="str">
        <f t="shared" si="34"/>
        <v/>
      </c>
      <c r="P424" s="272"/>
      <c r="Q424" s="458"/>
      <c r="R424" s="26"/>
      <c r="S424" s="375"/>
    </row>
    <row r="425" spans="2:19" ht="15" customHeight="1" x14ac:dyDescent="0.25">
      <c r="B425" s="377"/>
      <c r="D425" s="416">
        <f t="shared" si="35"/>
        <v>411</v>
      </c>
      <c r="E425" s="994"/>
      <c r="F425" s="995"/>
      <c r="G425" s="994"/>
      <c r="H425" s="995"/>
      <c r="I425" s="995"/>
      <c r="J425" s="996"/>
      <c r="K425" s="474"/>
      <c r="L425" s="474"/>
      <c r="M425" s="474"/>
      <c r="N425" s="475">
        <f t="shared" si="33"/>
        <v>0</v>
      </c>
      <c r="O425" s="476" t="str">
        <f t="shared" si="34"/>
        <v/>
      </c>
      <c r="P425" s="272"/>
      <c r="Q425" s="458"/>
      <c r="R425" s="26"/>
      <c r="S425" s="375"/>
    </row>
    <row r="426" spans="2:19" ht="15" customHeight="1" x14ac:dyDescent="0.25">
      <c r="B426" s="377"/>
      <c r="D426" s="416">
        <f t="shared" si="35"/>
        <v>412</v>
      </c>
      <c r="E426" s="994"/>
      <c r="F426" s="995"/>
      <c r="G426" s="994"/>
      <c r="H426" s="995"/>
      <c r="I426" s="995"/>
      <c r="J426" s="996"/>
      <c r="K426" s="474"/>
      <c r="L426" s="474"/>
      <c r="M426" s="474"/>
      <c r="N426" s="475">
        <f t="shared" si="33"/>
        <v>0</v>
      </c>
      <c r="O426" s="476" t="str">
        <f t="shared" si="34"/>
        <v/>
      </c>
      <c r="P426" s="272"/>
      <c r="Q426" s="458"/>
      <c r="R426" s="26"/>
      <c r="S426" s="375"/>
    </row>
    <row r="427" spans="2:19" ht="15" customHeight="1" x14ac:dyDescent="0.25">
      <c r="B427" s="377"/>
      <c r="D427" s="416">
        <f t="shared" si="35"/>
        <v>413</v>
      </c>
      <c r="E427" s="994"/>
      <c r="F427" s="995"/>
      <c r="G427" s="994"/>
      <c r="H427" s="995"/>
      <c r="I427" s="995"/>
      <c r="J427" s="996"/>
      <c r="K427" s="474"/>
      <c r="L427" s="474"/>
      <c r="M427" s="474"/>
      <c r="N427" s="475">
        <f t="shared" si="33"/>
        <v>0</v>
      </c>
      <c r="O427" s="476" t="str">
        <f t="shared" si="34"/>
        <v/>
      </c>
      <c r="P427" s="272"/>
      <c r="Q427" s="458"/>
      <c r="R427" s="26"/>
      <c r="S427" s="375"/>
    </row>
    <row r="428" spans="2:19" ht="15" customHeight="1" x14ac:dyDescent="0.25">
      <c r="B428" s="377"/>
      <c r="D428" s="416">
        <f t="shared" si="35"/>
        <v>414</v>
      </c>
      <c r="E428" s="994"/>
      <c r="F428" s="995"/>
      <c r="G428" s="994"/>
      <c r="H428" s="995"/>
      <c r="I428" s="995"/>
      <c r="J428" s="996"/>
      <c r="K428" s="474"/>
      <c r="L428" s="474"/>
      <c r="M428" s="474"/>
      <c r="N428" s="475">
        <f t="shared" si="33"/>
        <v>0</v>
      </c>
      <c r="O428" s="476" t="str">
        <f t="shared" si="34"/>
        <v/>
      </c>
      <c r="P428" s="272"/>
      <c r="Q428" s="458"/>
      <c r="R428" s="26"/>
      <c r="S428" s="375"/>
    </row>
    <row r="429" spans="2:19" ht="15" customHeight="1" x14ac:dyDescent="0.25">
      <c r="B429" s="377"/>
      <c r="D429" s="416">
        <f t="shared" si="35"/>
        <v>415</v>
      </c>
      <c r="E429" s="994"/>
      <c r="F429" s="995"/>
      <c r="G429" s="994"/>
      <c r="H429" s="995"/>
      <c r="I429" s="995"/>
      <c r="J429" s="996"/>
      <c r="K429" s="474"/>
      <c r="L429" s="474"/>
      <c r="M429" s="474"/>
      <c r="N429" s="475">
        <f t="shared" si="33"/>
        <v>0</v>
      </c>
      <c r="O429" s="476" t="str">
        <f t="shared" si="34"/>
        <v/>
      </c>
      <c r="P429" s="272"/>
      <c r="Q429" s="458"/>
      <c r="R429" s="26"/>
      <c r="S429" s="375"/>
    </row>
    <row r="430" spans="2:19" ht="15" customHeight="1" x14ac:dyDescent="0.25">
      <c r="B430" s="377"/>
      <c r="D430" s="416">
        <f t="shared" si="35"/>
        <v>416</v>
      </c>
      <c r="E430" s="994"/>
      <c r="F430" s="995"/>
      <c r="G430" s="994"/>
      <c r="H430" s="995"/>
      <c r="I430" s="995"/>
      <c r="J430" s="996"/>
      <c r="K430" s="474"/>
      <c r="L430" s="474"/>
      <c r="M430" s="474"/>
      <c r="N430" s="475">
        <f t="shared" si="33"/>
        <v>0</v>
      </c>
      <c r="O430" s="476" t="str">
        <f t="shared" si="34"/>
        <v/>
      </c>
      <c r="P430" s="272"/>
      <c r="Q430" s="458"/>
      <c r="R430" s="26"/>
      <c r="S430" s="375"/>
    </row>
    <row r="431" spans="2:19" ht="15" customHeight="1" x14ac:dyDescent="0.25">
      <c r="B431" s="377"/>
      <c r="D431" s="416">
        <f t="shared" si="35"/>
        <v>417</v>
      </c>
      <c r="E431" s="994"/>
      <c r="F431" s="995"/>
      <c r="G431" s="994"/>
      <c r="H431" s="995"/>
      <c r="I431" s="995"/>
      <c r="J431" s="996"/>
      <c r="K431" s="474"/>
      <c r="L431" s="474"/>
      <c r="M431" s="474"/>
      <c r="N431" s="475">
        <f t="shared" si="33"/>
        <v>0</v>
      </c>
      <c r="O431" s="476" t="str">
        <f t="shared" si="34"/>
        <v/>
      </c>
      <c r="P431" s="272"/>
      <c r="Q431" s="458"/>
      <c r="R431" s="26"/>
      <c r="S431" s="375"/>
    </row>
    <row r="432" spans="2:19" ht="15" customHeight="1" x14ac:dyDescent="0.25">
      <c r="B432" s="377"/>
      <c r="D432" s="416">
        <f t="shared" si="35"/>
        <v>418</v>
      </c>
      <c r="E432" s="994"/>
      <c r="F432" s="995"/>
      <c r="G432" s="994"/>
      <c r="H432" s="995"/>
      <c r="I432" s="995"/>
      <c r="J432" s="996"/>
      <c r="K432" s="474"/>
      <c r="L432" s="474"/>
      <c r="M432" s="474"/>
      <c r="N432" s="475">
        <f t="shared" si="33"/>
        <v>0</v>
      </c>
      <c r="O432" s="476" t="str">
        <f t="shared" si="34"/>
        <v/>
      </c>
      <c r="P432" s="272"/>
      <c r="Q432" s="458"/>
      <c r="R432" s="26"/>
      <c r="S432" s="375"/>
    </row>
    <row r="433" spans="2:19" ht="15" customHeight="1" x14ac:dyDescent="0.25">
      <c r="B433" s="377"/>
      <c r="D433" s="416">
        <f t="shared" si="35"/>
        <v>419</v>
      </c>
      <c r="E433" s="994"/>
      <c r="F433" s="995"/>
      <c r="G433" s="994"/>
      <c r="H433" s="995"/>
      <c r="I433" s="995"/>
      <c r="J433" s="996"/>
      <c r="K433" s="474"/>
      <c r="L433" s="474"/>
      <c r="M433" s="474"/>
      <c r="N433" s="475">
        <f t="shared" si="33"/>
        <v>0</v>
      </c>
      <c r="O433" s="476" t="str">
        <f t="shared" si="34"/>
        <v/>
      </c>
      <c r="P433" s="272"/>
      <c r="Q433" s="458"/>
      <c r="R433" s="26"/>
      <c r="S433" s="375"/>
    </row>
    <row r="434" spans="2:19" ht="15" customHeight="1" x14ac:dyDescent="0.25">
      <c r="B434" s="377"/>
      <c r="D434" s="416">
        <f t="shared" si="35"/>
        <v>420</v>
      </c>
      <c r="E434" s="994"/>
      <c r="F434" s="995"/>
      <c r="G434" s="994"/>
      <c r="H434" s="995"/>
      <c r="I434" s="995"/>
      <c r="J434" s="996"/>
      <c r="K434" s="474"/>
      <c r="L434" s="474"/>
      <c r="M434" s="474"/>
      <c r="N434" s="475">
        <f t="shared" si="33"/>
        <v>0</v>
      </c>
      <c r="O434" s="476" t="str">
        <f t="shared" si="34"/>
        <v/>
      </c>
      <c r="P434" s="272"/>
      <c r="Q434" s="458"/>
      <c r="R434" s="26"/>
      <c r="S434" s="375"/>
    </row>
    <row r="435" spans="2:19" ht="15" customHeight="1" x14ac:dyDescent="0.25">
      <c r="B435" s="377"/>
      <c r="D435" s="416">
        <f t="shared" si="35"/>
        <v>421</v>
      </c>
      <c r="E435" s="994"/>
      <c r="F435" s="995"/>
      <c r="G435" s="994"/>
      <c r="H435" s="995"/>
      <c r="I435" s="995"/>
      <c r="J435" s="996"/>
      <c r="K435" s="474"/>
      <c r="L435" s="474"/>
      <c r="M435" s="474"/>
      <c r="N435" s="475">
        <f t="shared" si="33"/>
        <v>0</v>
      </c>
      <c r="O435" s="476" t="str">
        <f t="shared" si="34"/>
        <v/>
      </c>
      <c r="P435" s="272"/>
      <c r="Q435" s="458"/>
      <c r="R435" s="26"/>
      <c r="S435" s="375"/>
    </row>
    <row r="436" spans="2:19" ht="15" customHeight="1" x14ac:dyDescent="0.25">
      <c r="B436" s="377"/>
      <c r="D436" s="416">
        <f t="shared" si="35"/>
        <v>422</v>
      </c>
      <c r="E436" s="994"/>
      <c r="F436" s="995"/>
      <c r="G436" s="994"/>
      <c r="H436" s="995"/>
      <c r="I436" s="995"/>
      <c r="J436" s="996"/>
      <c r="K436" s="474"/>
      <c r="L436" s="474"/>
      <c r="M436" s="474"/>
      <c r="N436" s="475">
        <f t="shared" si="33"/>
        <v>0</v>
      </c>
      <c r="O436" s="476" t="str">
        <f t="shared" si="34"/>
        <v/>
      </c>
      <c r="P436" s="272"/>
      <c r="Q436" s="458"/>
      <c r="R436" s="26"/>
      <c r="S436" s="375"/>
    </row>
    <row r="437" spans="2:19" ht="15" customHeight="1" x14ac:dyDescent="0.25">
      <c r="B437" s="377"/>
      <c r="D437" s="416">
        <f t="shared" si="35"/>
        <v>423</v>
      </c>
      <c r="E437" s="994"/>
      <c r="F437" s="995"/>
      <c r="G437" s="994"/>
      <c r="H437" s="995"/>
      <c r="I437" s="995"/>
      <c r="J437" s="996"/>
      <c r="K437" s="474"/>
      <c r="L437" s="474"/>
      <c r="M437" s="474"/>
      <c r="N437" s="475">
        <f t="shared" si="33"/>
        <v>0</v>
      </c>
      <c r="O437" s="476" t="str">
        <f t="shared" si="34"/>
        <v/>
      </c>
      <c r="P437" s="272"/>
      <c r="Q437" s="458"/>
      <c r="R437" s="26"/>
      <c r="S437" s="375"/>
    </row>
    <row r="438" spans="2:19" ht="15" customHeight="1" x14ac:dyDescent="0.25">
      <c r="B438" s="377"/>
      <c r="D438" s="416">
        <f t="shared" si="35"/>
        <v>424</v>
      </c>
      <c r="E438" s="994"/>
      <c r="F438" s="995"/>
      <c r="G438" s="994"/>
      <c r="H438" s="995"/>
      <c r="I438" s="995"/>
      <c r="J438" s="996"/>
      <c r="K438" s="474"/>
      <c r="L438" s="474"/>
      <c r="M438" s="474"/>
      <c r="N438" s="475">
        <f t="shared" si="33"/>
        <v>0</v>
      </c>
      <c r="O438" s="476" t="str">
        <f t="shared" si="34"/>
        <v/>
      </c>
      <c r="P438" s="272"/>
      <c r="Q438" s="458"/>
      <c r="R438" s="26"/>
      <c r="S438" s="375"/>
    </row>
    <row r="439" spans="2:19" ht="15" customHeight="1" x14ac:dyDescent="0.25">
      <c r="B439" s="377"/>
      <c r="D439" s="416">
        <f t="shared" si="35"/>
        <v>425</v>
      </c>
      <c r="E439" s="994"/>
      <c r="F439" s="995"/>
      <c r="G439" s="994"/>
      <c r="H439" s="995"/>
      <c r="I439" s="995"/>
      <c r="J439" s="996"/>
      <c r="K439" s="474"/>
      <c r="L439" s="474"/>
      <c r="M439" s="474"/>
      <c r="N439" s="475">
        <f t="shared" si="33"/>
        <v>0</v>
      </c>
      <c r="O439" s="476" t="str">
        <f t="shared" si="34"/>
        <v/>
      </c>
      <c r="P439" s="272"/>
      <c r="Q439" s="458"/>
      <c r="R439" s="26"/>
      <c r="S439" s="375"/>
    </row>
    <row r="440" spans="2:19" ht="15" customHeight="1" x14ac:dyDescent="0.25">
      <c r="B440" s="377"/>
      <c r="D440" s="416">
        <f t="shared" si="35"/>
        <v>426</v>
      </c>
      <c r="E440" s="994"/>
      <c r="F440" s="995"/>
      <c r="G440" s="994"/>
      <c r="H440" s="995"/>
      <c r="I440" s="995"/>
      <c r="J440" s="996"/>
      <c r="K440" s="474"/>
      <c r="L440" s="474"/>
      <c r="M440" s="474"/>
      <c r="N440" s="475">
        <f t="shared" si="33"/>
        <v>0</v>
      </c>
      <c r="O440" s="476" t="str">
        <f t="shared" si="34"/>
        <v/>
      </c>
      <c r="P440" s="272"/>
      <c r="Q440" s="458"/>
      <c r="R440" s="26"/>
      <c r="S440" s="375"/>
    </row>
    <row r="441" spans="2:19" ht="15" customHeight="1" x14ac:dyDescent="0.25">
      <c r="B441" s="377"/>
      <c r="D441" s="416">
        <f t="shared" si="35"/>
        <v>427</v>
      </c>
      <c r="E441" s="994"/>
      <c r="F441" s="995"/>
      <c r="G441" s="994"/>
      <c r="H441" s="995"/>
      <c r="I441" s="995"/>
      <c r="J441" s="996"/>
      <c r="K441" s="474"/>
      <c r="L441" s="474"/>
      <c r="M441" s="474"/>
      <c r="N441" s="475">
        <f t="shared" si="33"/>
        <v>0</v>
      </c>
      <c r="O441" s="476" t="str">
        <f t="shared" si="34"/>
        <v/>
      </c>
      <c r="P441" s="272"/>
      <c r="Q441" s="458"/>
      <c r="R441" s="26"/>
      <c r="S441" s="375"/>
    </row>
    <row r="442" spans="2:19" ht="15" customHeight="1" x14ac:dyDescent="0.25">
      <c r="B442" s="377"/>
      <c r="D442" s="416">
        <f t="shared" si="35"/>
        <v>428</v>
      </c>
      <c r="E442" s="994"/>
      <c r="F442" s="995"/>
      <c r="G442" s="994"/>
      <c r="H442" s="995"/>
      <c r="I442" s="995"/>
      <c r="J442" s="996"/>
      <c r="K442" s="474"/>
      <c r="L442" s="474"/>
      <c r="M442" s="474"/>
      <c r="N442" s="475">
        <f t="shared" si="33"/>
        <v>0</v>
      </c>
      <c r="O442" s="476" t="str">
        <f t="shared" si="34"/>
        <v/>
      </c>
      <c r="P442" s="272"/>
      <c r="Q442" s="458"/>
      <c r="R442" s="26"/>
      <c r="S442" s="375"/>
    </row>
    <row r="443" spans="2:19" ht="15" customHeight="1" x14ac:dyDescent="0.25">
      <c r="B443" s="377"/>
      <c r="D443" s="416">
        <f t="shared" si="35"/>
        <v>429</v>
      </c>
      <c r="E443" s="994"/>
      <c r="F443" s="995"/>
      <c r="G443" s="994"/>
      <c r="H443" s="995"/>
      <c r="I443" s="995"/>
      <c r="J443" s="996"/>
      <c r="K443" s="474"/>
      <c r="L443" s="474"/>
      <c r="M443" s="474"/>
      <c r="N443" s="475">
        <f t="shared" si="33"/>
        <v>0</v>
      </c>
      <c r="O443" s="476" t="str">
        <f t="shared" si="34"/>
        <v/>
      </c>
      <c r="P443" s="272"/>
      <c r="Q443" s="458"/>
      <c r="R443" s="26"/>
      <c r="S443" s="375"/>
    </row>
    <row r="444" spans="2:19" ht="15" customHeight="1" x14ac:dyDescent="0.25">
      <c r="B444" s="377"/>
      <c r="D444" s="416">
        <f t="shared" si="35"/>
        <v>430</v>
      </c>
      <c r="E444" s="994"/>
      <c r="F444" s="995"/>
      <c r="G444" s="994"/>
      <c r="H444" s="995"/>
      <c r="I444" s="995"/>
      <c r="J444" s="996"/>
      <c r="K444" s="474"/>
      <c r="L444" s="474"/>
      <c r="M444" s="474"/>
      <c r="N444" s="475">
        <f t="shared" si="33"/>
        <v>0</v>
      </c>
      <c r="O444" s="476" t="str">
        <f t="shared" si="34"/>
        <v/>
      </c>
      <c r="P444" s="272"/>
      <c r="Q444" s="458"/>
      <c r="R444" s="26"/>
      <c r="S444" s="375"/>
    </row>
    <row r="445" spans="2:19" ht="15" customHeight="1" x14ac:dyDescent="0.25">
      <c r="B445" s="377"/>
      <c r="D445" s="416">
        <f t="shared" si="35"/>
        <v>431</v>
      </c>
      <c r="E445" s="994"/>
      <c r="F445" s="995"/>
      <c r="G445" s="994"/>
      <c r="H445" s="995"/>
      <c r="I445" s="995"/>
      <c r="J445" s="996"/>
      <c r="K445" s="474"/>
      <c r="L445" s="474"/>
      <c r="M445" s="474"/>
      <c r="N445" s="475">
        <f t="shared" si="33"/>
        <v>0</v>
      </c>
      <c r="O445" s="476" t="str">
        <f t="shared" si="34"/>
        <v/>
      </c>
      <c r="P445" s="272"/>
      <c r="Q445" s="458"/>
      <c r="R445" s="26"/>
      <c r="S445" s="375"/>
    </row>
    <row r="446" spans="2:19" ht="15" customHeight="1" x14ac:dyDescent="0.25">
      <c r="B446" s="377"/>
      <c r="D446" s="416">
        <f t="shared" si="35"/>
        <v>432</v>
      </c>
      <c r="E446" s="994"/>
      <c r="F446" s="995"/>
      <c r="G446" s="994"/>
      <c r="H446" s="995"/>
      <c r="I446" s="995"/>
      <c r="J446" s="996"/>
      <c r="K446" s="474"/>
      <c r="L446" s="474"/>
      <c r="M446" s="474"/>
      <c r="N446" s="475">
        <f t="shared" si="33"/>
        <v>0</v>
      </c>
      <c r="O446" s="476" t="str">
        <f t="shared" si="34"/>
        <v/>
      </c>
      <c r="P446" s="272"/>
      <c r="Q446" s="458"/>
      <c r="R446" s="26"/>
      <c r="S446" s="375"/>
    </row>
    <row r="447" spans="2:19" ht="15" customHeight="1" x14ac:dyDescent="0.25">
      <c r="B447" s="377"/>
      <c r="D447" s="416">
        <f t="shared" si="35"/>
        <v>433</v>
      </c>
      <c r="E447" s="994"/>
      <c r="F447" s="995"/>
      <c r="G447" s="994"/>
      <c r="H447" s="995"/>
      <c r="I447" s="995"/>
      <c r="J447" s="996"/>
      <c r="K447" s="474"/>
      <c r="L447" s="474"/>
      <c r="M447" s="474"/>
      <c r="N447" s="475">
        <f t="shared" si="33"/>
        <v>0</v>
      </c>
      <c r="O447" s="476" t="str">
        <f t="shared" si="34"/>
        <v/>
      </c>
      <c r="P447" s="272"/>
      <c r="Q447" s="458"/>
      <c r="R447" s="26"/>
      <c r="S447" s="375"/>
    </row>
    <row r="448" spans="2:19" ht="15" customHeight="1" x14ac:dyDescent="0.25">
      <c r="B448" s="377"/>
      <c r="D448" s="416">
        <f t="shared" si="35"/>
        <v>434</v>
      </c>
      <c r="E448" s="994"/>
      <c r="F448" s="995"/>
      <c r="G448" s="994"/>
      <c r="H448" s="995"/>
      <c r="I448" s="995"/>
      <c r="J448" s="996"/>
      <c r="K448" s="474"/>
      <c r="L448" s="474"/>
      <c r="M448" s="474"/>
      <c r="N448" s="475">
        <f t="shared" si="33"/>
        <v>0</v>
      </c>
      <c r="O448" s="476" t="str">
        <f t="shared" si="34"/>
        <v/>
      </c>
      <c r="P448" s="272"/>
      <c r="Q448" s="458"/>
      <c r="R448" s="26"/>
      <c r="S448" s="375"/>
    </row>
    <row r="449" spans="2:19" ht="15" customHeight="1" x14ac:dyDescent="0.25">
      <c r="B449" s="377"/>
      <c r="D449" s="416">
        <f t="shared" si="35"/>
        <v>435</v>
      </c>
      <c r="E449" s="994"/>
      <c r="F449" s="995"/>
      <c r="G449" s="994"/>
      <c r="H449" s="995"/>
      <c r="I449" s="995"/>
      <c r="J449" s="996"/>
      <c r="K449" s="474"/>
      <c r="L449" s="474"/>
      <c r="M449" s="474"/>
      <c r="N449" s="475">
        <f t="shared" si="33"/>
        <v>0</v>
      </c>
      <c r="O449" s="476" t="str">
        <f t="shared" si="34"/>
        <v/>
      </c>
      <c r="P449" s="272"/>
      <c r="Q449" s="458"/>
      <c r="R449" s="26"/>
      <c r="S449" s="375"/>
    </row>
    <row r="450" spans="2:19" ht="15" customHeight="1" x14ac:dyDescent="0.25">
      <c r="B450" s="377"/>
      <c r="D450" s="416">
        <f t="shared" si="35"/>
        <v>436</v>
      </c>
      <c r="E450" s="994"/>
      <c r="F450" s="995"/>
      <c r="G450" s="994"/>
      <c r="H450" s="995"/>
      <c r="I450" s="995"/>
      <c r="J450" s="996"/>
      <c r="K450" s="474"/>
      <c r="L450" s="474"/>
      <c r="M450" s="474"/>
      <c r="N450" s="475">
        <f t="shared" si="33"/>
        <v>0</v>
      </c>
      <c r="O450" s="476" t="str">
        <f t="shared" si="34"/>
        <v/>
      </c>
      <c r="P450" s="272"/>
      <c r="Q450" s="458"/>
      <c r="R450" s="26"/>
      <c r="S450" s="375"/>
    </row>
    <row r="451" spans="2:19" ht="15" customHeight="1" x14ac:dyDescent="0.25">
      <c r="B451" s="377"/>
      <c r="D451" s="416">
        <f t="shared" si="35"/>
        <v>437</v>
      </c>
      <c r="E451" s="994"/>
      <c r="F451" s="995"/>
      <c r="G451" s="994"/>
      <c r="H451" s="995"/>
      <c r="I451" s="995"/>
      <c r="J451" s="996"/>
      <c r="K451" s="474"/>
      <c r="L451" s="474"/>
      <c r="M451" s="474"/>
      <c r="N451" s="475">
        <f t="shared" si="33"/>
        <v>0</v>
      </c>
      <c r="O451" s="476" t="str">
        <f t="shared" si="34"/>
        <v/>
      </c>
      <c r="P451" s="272"/>
      <c r="Q451" s="458"/>
      <c r="R451" s="26"/>
      <c r="S451" s="375"/>
    </row>
    <row r="452" spans="2:19" ht="15" customHeight="1" x14ac:dyDescent="0.25">
      <c r="B452" s="377"/>
      <c r="D452" s="416">
        <f t="shared" si="35"/>
        <v>438</v>
      </c>
      <c r="E452" s="994"/>
      <c r="F452" s="995"/>
      <c r="G452" s="994"/>
      <c r="H452" s="995"/>
      <c r="I452" s="995"/>
      <c r="J452" s="996"/>
      <c r="K452" s="474"/>
      <c r="L452" s="474"/>
      <c r="M452" s="474"/>
      <c r="N452" s="475">
        <f t="shared" si="33"/>
        <v>0</v>
      </c>
      <c r="O452" s="476" t="str">
        <f t="shared" si="34"/>
        <v/>
      </c>
      <c r="P452" s="272"/>
      <c r="Q452" s="458"/>
      <c r="R452" s="26"/>
      <c r="S452" s="375"/>
    </row>
    <row r="453" spans="2:19" ht="15" customHeight="1" x14ac:dyDescent="0.25">
      <c r="B453" s="377"/>
      <c r="D453" s="416">
        <f t="shared" si="35"/>
        <v>439</v>
      </c>
      <c r="E453" s="994"/>
      <c r="F453" s="995"/>
      <c r="G453" s="994"/>
      <c r="H453" s="995"/>
      <c r="I453" s="995"/>
      <c r="J453" s="996"/>
      <c r="K453" s="474"/>
      <c r="L453" s="474"/>
      <c r="M453" s="474"/>
      <c r="N453" s="475">
        <f t="shared" si="33"/>
        <v>0</v>
      </c>
      <c r="O453" s="476" t="str">
        <f t="shared" si="34"/>
        <v/>
      </c>
      <c r="P453" s="272"/>
      <c r="Q453" s="458"/>
      <c r="R453" s="26"/>
      <c r="S453" s="375"/>
    </row>
    <row r="454" spans="2:19" ht="15" customHeight="1" x14ac:dyDescent="0.25">
      <c r="B454" s="377"/>
      <c r="D454" s="416">
        <f t="shared" si="35"/>
        <v>440</v>
      </c>
      <c r="E454" s="994"/>
      <c r="F454" s="995"/>
      <c r="G454" s="994"/>
      <c r="H454" s="995"/>
      <c r="I454" s="995"/>
      <c r="J454" s="996"/>
      <c r="K454" s="474"/>
      <c r="L454" s="474"/>
      <c r="M454" s="474"/>
      <c r="N454" s="475">
        <f t="shared" si="33"/>
        <v>0</v>
      </c>
      <c r="O454" s="476" t="str">
        <f t="shared" si="34"/>
        <v/>
      </c>
      <c r="P454" s="272"/>
      <c r="Q454" s="458"/>
      <c r="R454" s="26"/>
      <c r="S454" s="375"/>
    </row>
    <row r="455" spans="2:19" ht="15" customHeight="1" x14ac:dyDescent="0.25">
      <c r="B455" s="377"/>
      <c r="D455" s="416">
        <f t="shared" si="35"/>
        <v>441</v>
      </c>
      <c r="E455" s="994"/>
      <c r="F455" s="995"/>
      <c r="G455" s="994"/>
      <c r="H455" s="995"/>
      <c r="I455" s="995"/>
      <c r="J455" s="996"/>
      <c r="K455" s="474"/>
      <c r="L455" s="474"/>
      <c r="M455" s="474"/>
      <c r="N455" s="475">
        <f t="shared" si="33"/>
        <v>0</v>
      </c>
      <c r="O455" s="476" t="str">
        <f t="shared" si="34"/>
        <v/>
      </c>
      <c r="P455" s="272"/>
      <c r="Q455" s="458"/>
      <c r="R455" s="26"/>
      <c r="S455" s="375"/>
    </row>
    <row r="456" spans="2:19" ht="15" customHeight="1" x14ac:dyDescent="0.25">
      <c r="B456" s="377"/>
      <c r="D456" s="416">
        <f t="shared" si="35"/>
        <v>442</v>
      </c>
      <c r="E456" s="994"/>
      <c r="F456" s="995"/>
      <c r="G456" s="994"/>
      <c r="H456" s="995"/>
      <c r="I456" s="995"/>
      <c r="J456" s="996"/>
      <c r="K456" s="474"/>
      <c r="L456" s="474"/>
      <c r="M456" s="474"/>
      <c r="N456" s="475">
        <f t="shared" si="33"/>
        <v>0</v>
      </c>
      <c r="O456" s="476" t="str">
        <f t="shared" si="34"/>
        <v/>
      </c>
      <c r="P456" s="272"/>
      <c r="Q456" s="458"/>
      <c r="R456" s="26"/>
      <c r="S456" s="375"/>
    </row>
    <row r="457" spans="2:19" ht="15" customHeight="1" x14ac:dyDescent="0.25">
      <c r="B457" s="377"/>
      <c r="D457" s="416">
        <f t="shared" si="35"/>
        <v>443</v>
      </c>
      <c r="E457" s="994"/>
      <c r="F457" s="995"/>
      <c r="G457" s="994"/>
      <c r="H457" s="995"/>
      <c r="I457" s="995"/>
      <c r="J457" s="996"/>
      <c r="K457" s="474"/>
      <c r="L457" s="474"/>
      <c r="M457" s="474"/>
      <c r="N457" s="475">
        <f t="shared" si="33"/>
        <v>0</v>
      </c>
      <c r="O457" s="476" t="str">
        <f t="shared" si="34"/>
        <v/>
      </c>
      <c r="P457" s="272"/>
      <c r="Q457" s="458"/>
      <c r="R457" s="26"/>
      <c r="S457" s="375"/>
    </row>
    <row r="458" spans="2:19" ht="15" customHeight="1" x14ac:dyDescent="0.25">
      <c r="B458" s="377"/>
      <c r="D458" s="416">
        <f t="shared" si="35"/>
        <v>444</v>
      </c>
      <c r="E458" s="994"/>
      <c r="F458" s="995"/>
      <c r="G458" s="994"/>
      <c r="H458" s="995"/>
      <c r="I458" s="995"/>
      <c r="J458" s="996"/>
      <c r="K458" s="474"/>
      <c r="L458" s="474"/>
      <c r="M458" s="474"/>
      <c r="N458" s="475">
        <f t="shared" si="33"/>
        <v>0</v>
      </c>
      <c r="O458" s="476" t="str">
        <f t="shared" si="34"/>
        <v/>
      </c>
      <c r="P458" s="272"/>
      <c r="Q458" s="458"/>
      <c r="R458" s="26"/>
      <c r="S458" s="375"/>
    </row>
    <row r="459" spans="2:19" ht="15" customHeight="1" x14ac:dyDescent="0.25">
      <c r="B459" s="377"/>
      <c r="D459" s="416">
        <f t="shared" si="35"/>
        <v>445</v>
      </c>
      <c r="E459" s="994"/>
      <c r="F459" s="995"/>
      <c r="G459" s="994"/>
      <c r="H459" s="995"/>
      <c r="I459" s="995"/>
      <c r="J459" s="996"/>
      <c r="K459" s="474"/>
      <c r="L459" s="474"/>
      <c r="M459" s="474"/>
      <c r="N459" s="475">
        <f t="shared" si="33"/>
        <v>0</v>
      </c>
      <c r="O459" s="476" t="str">
        <f t="shared" si="34"/>
        <v/>
      </c>
      <c r="P459" s="272"/>
      <c r="Q459" s="458"/>
      <c r="R459" s="26"/>
      <c r="S459" s="375"/>
    </row>
    <row r="460" spans="2:19" ht="15" customHeight="1" x14ac:dyDescent="0.25">
      <c r="B460" s="377"/>
      <c r="D460" s="416">
        <f t="shared" si="35"/>
        <v>446</v>
      </c>
      <c r="E460" s="994"/>
      <c r="F460" s="995"/>
      <c r="G460" s="994"/>
      <c r="H460" s="995"/>
      <c r="I460" s="995"/>
      <c r="J460" s="996"/>
      <c r="K460" s="474"/>
      <c r="L460" s="474"/>
      <c r="M460" s="474"/>
      <c r="N460" s="475">
        <f t="shared" si="33"/>
        <v>0</v>
      </c>
      <c r="O460" s="476" t="str">
        <f t="shared" si="34"/>
        <v/>
      </c>
      <c r="P460" s="272"/>
      <c r="Q460" s="458"/>
      <c r="R460" s="26"/>
      <c r="S460" s="375"/>
    </row>
    <row r="461" spans="2:19" ht="15" customHeight="1" x14ac:dyDescent="0.25">
      <c r="B461" s="377"/>
      <c r="D461" s="416">
        <f t="shared" si="35"/>
        <v>447</v>
      </c>
      <c r="E461" s="994"/>
      <c r="F461" s="995"/>
      <c r="G461" s="994"/>
      <c r="H461" s="995"/>
      <c r="I461" s="995"/>
      <c r="J461" s="996"/>
      <c r="K461" s="474"/>
      <c r="L461" s="474"/>
      <c r="M461" s="474"/>
      <c r="N461" s="475">
        <f t="shared" si="33"/>
        <v>0</v>
      </c>
      <c r="O461" s="476" t="str">
        <f t="shared" si="34"/>
        <v/>
      </c>
      <c r="P461" s="272"/>
      <c r="Q461" s="458"/>
      <c r="R461" s="26"/>
      <c r="S461" s="375"/>
    </row>
    <row r="462" spans="2:19" ht="15" customHeight="1" x14ac:dyDescent="0.25">
      <c r="B462" s="377"/>
      <c r="D462" s="416">
        <f t="shared" si="35"/>
        <v>448</v>
      </c>
      <c r="E462" s="994"/>
      <c r="F462" s="995"/>
      <c r="G462" s="994"/>
      <c r="H462" s="995"/>
      <c r="I462" s="995"/>
      <c r="J462" s="996"/>
      <c r="K462" s="474"/>
      <c r="L462" s="474"/>
      <c r="M462" s="474"/>
      <c r="N462" s="475">
        <f t="shared" si="33"/>
        <v>0</v>
      </c>
      <c r="O462" s="476" t="str">
        <f t="shared" si="34"/>
        <v/>
      </c>
      <c r="P462" s="272"/>
      <c r="Q462" s="458"/>
      <c r="R462" s="26"/>
      <c r="S462" s="375"/>
    </row>
    <row r="463" spans="2:19" ht="15" customHeight="1" x14ac:dyDescent="0.25">
      <c r="B463" s="377"/>
      <c r="D463" s="416">
        <f t="shared" si="35"/>
        <v>449</v>
      </c>
      <c r="E463" s="994"/>
      <c r="F463" s="995"/>
      <c r="G463" s="994"/>
      <c r="H463" s="995"/>
      <c r="I463" s="995"/>
      <c r="J463" s="996"/>
      <c r="K463" s="474"/>
      <c r="L463" s="474"/>
      <c r="M463" s="474"/>
      <c r="N463" s="475">
        <f t="shared" si="33"/>
        <v>0</v>
      </c>
      <c r="O463" s="476" t="str">
        <f t="shared" si="34"/>
        <v/>
      </c>
      <c r="P463" s="272"/>
      <c r="Q463" s="458"/>
      <c r="R463" s="26"/>
      <c r="S463" s="375"/>
    </row>
    <row r="464" spans="2:19" ht="15" customHeight="1" x14ac:dyDescent="0.25">
      <c r="B464" s="377"/>
      <c r="D464" s="416">
        <f t="shared" si="35"/>
        <v>450</v>
      </c>
      <c r="E464" s="994"/>
      <c r="F464" s="995"/>
      <c r="G464" s="994"/>
      <c r="H464" s="995"/>
      <c r="I464" s="995"/>
      <c r="J464" s="996"/>
      <c r="K464" s="474"/>
      <c r="L464" s="474"/>
      <c r="M464" s="474"/>
      <c r="N464" s="475">
        <f t="shared" si="33"/>
        <v>0</v>
      </c>
      <c r="O464" s="476" t="str">
        <f t="shared" si="34"/>
        <v/>
      </c>
      <c r="P464" s="272"/>
      <c r="Q464" s="458"/>
      <c r="R464" s="26"/>
      <c r="S464" s="375"/>
    </row>
    <row r="465" spans="2:19" ht="15" customHeight="1" x14ac:dyDescent="0.25">
      <c r="B465" s="377"/>
      <c r="D465" s="416">
        <f>D464+1</f>
        <v>451</v>
      </c>
      <c r="E465" s="994"/>
      <c r="F465" s="995"/>
      <c r="G465" s="994"/>
      <c r="H465" s="995"/>
      <c r="I465" s="995"/>
      <c r="J465" s="996"/>
      <c r="K465" s="474"/>
      <c r="L465" s="474"/>
      <c r="M465" s="474"/>
      <c r="N465" s="475">
        <f t="shared" ref="N465:N514" si="36">K465+M465+ROUND(L465*9.76,0)</f>
        <v>0</v>
      </c>
      <c r="O465" s="476" t="str">
        <f t="shared" ref="O465:O514" si="37">IF(N465=0,"",N465/$N$14)</f>
        <v/>
      </c>
      <c r="P465" s="272"/>
      <c r="Q465" s="458"/>
      <c r="R465" s="26"/>
      <c r="S465" s="375"/>
    </row>
    <row r="466" spans="2:19" ht="15" customHeight="1" x14ac:dyDescent="0.25">
      <c r="B466" s="377"/>
      <c r="D466" s="416">
        <f>D465+1</f>
        <v>452</v>
      </c>
      <c r="E466" s="994"/>
      <c r="F466" s="995"/>
      <c r="G466" s="994"/>
      <c r="H466" s="995"/>
      <c r="I466" s="995"/>
      <c r="J466" s="996"/>
      <c r="K466" s="474"/>
      <c r="L466" s="474"/>
      <c r="M466" s="474"/>
      <c r="N466" s="475">
        <f t="shared" si="36"/>
        <v>0</v>
      </c>
      <c r="O466" s="476" t="str">
        <f t="shared" si="37"/>
        <v/>
      </c>
      <c r="P466" s="272"/>
      <c r="Q466" s="458"/>
      <c r="R466" s="26"/>
      <c r="S466" s="375"/>
    </row>
    <row r="467" spans="2:19" ht="15" customHeight="1" x14ac:dyDescent="0.25">
      <c r="B467" s="377"/>
      <c r="D467" s="416">
        <f t="shared" ref="D467:D514" si="38">D466+1</f>
        <v>453</v>
      </c>
      <c r="E467" s="994"/>
      <c r="F467" s="995"/>
      <c r="G467" s="994"/>
      <c r="H467" s="995"/>
      <c r="I467" s="995"/>
      <c r="J467" s="996"/>
      <c r="K467" s="474"/>
      <c r="L467" s="474"/>
      <c r="M467" s="474"/>
      <c r="N467" s="475">
        <f t="shared" si="36"/>
        <v>0</v>
      </c>
      <c r="O467" s="476" t="str">
        <f t="shared" si="37"/>
        <v/>
      </c>
      <c r="P467" s="272"/>
      <c r="Q467" s="458"/>
      <c r="R467" s="26"/>
      <c r="S467" s="375"/>
    </row>
    <row r="468" spans="2:19" ht="15" customHeight="1" x14ac:dyDescent="0.25">
      <c r="B468" s="377"/>
      <c r="D468" s="416">
        <f t="shared" si="38"/>
        <v>454</v>
      </c>
      <c r="E468" s="994"/>
      <c r="F468" s="995"/>
      <c r="G468" s="994"/>
      <c r="H468" s="995"/>
      <c r="I468" s="995"/>
      <c r="J468" s="996"/>
      <c r="K468" s="474"/>
      <c r="L468" s="474"/>
      <c r="M468" s="474"/>
      <c r="N468" s="475">
        <f t="shared" si="36"/>
        <v>0</v>
      </c>
      <c r="O468" s="476" t="str">
        <f t="shared" si="37"/>
        <v/>
      </c>
      <c r="P468" s="272"/>
      <c r="Q468" s="458"/>
      <c r="R468" s="26"/>
      <c r="S468" s="375"/>
    </row>
    <row r="469" spans="2:19" ht="15" customHeight="1" x14ac:dyDescent="0.25">
      <c r="B469" s="377"/>
      <c r="D469" s="416">
        <f t="shared" si="38"/>
        <v>455</v>
      </c>
      <c r="E469" s="994"/>
      <c r="F469" s="995"/>
      <c r="G469" s="994"/>
      <c r="H469" s="995"/>
      <c r="I469" s="995"/>
      <c r="J469" s="996"/>
      <c r="K469" s="474"/>
      <c r="L469" s="474"/>
      <c r="M469" s="474"/>
      <c r="N469" s="475">
        <f t="shared" si="36"/>
        <v>0</v>
      </c>
      <c r="O469" s="476" t="str">
        <f t="shared" si="37"/>
        <v/>
      </c>
      <c r="P469" s="272"/>
      <c r="Q469" s="458"/>
      <c r="R469" s="26"/>
      <c r="S469" s="375"/>
    </row>
    <row r="470" spans="2:19" ht="15" customHeight="1" x14ac:dyDescent="0.25">
      <c r="B470" s="377"/>
      <c r="D470" s="416">
        <f t="shared" si="38"/>
        <v>456</v>
      </c>
      <c r="E470" s="994"/>
      <c r="F470" s="995"/>
      <c r="G470" s="994"/>
      <c r="H470" s="995"/>
      <c r="I470" s="995"/>
      <c r="J470" s="996"/>
      <c r="K470" s="474"/>
      <c r="L470" s="474"/>
      <c r="M470" s="474"/>
      <c r="N470" s="475">
        <f t="shared" si="36"/>
        <v>0</v>
      </c>
      <c r="O470" s="476" t="str">
        <f t="shared" si="37"/>
        <v/>
      </c>
      <c r="P470" s="272"/>
      <c r="Q470" s="458"/>
      <c r="R470" s="26"/>
      <c r="S470" s="375"/>
    </row>
    <row r="471" spans="2:19" ht="15" customHeight="1" x14ac:dyDescent="0.25">
      <c r="B471" s="377"/>
      <c r="D471" s="416">
        <f t="shared" si="38"/>
        <v>457</v>
      </c>
      <c r="E471" s="994"/>
      <c r="F471" s="995"/>
      <c r="G471" s="994"/>
      <c r="H471" s="995"/>
      <c r="I471" s="995"/>
      <c r="J471" s="996"/>
      <c r="K471" s="474"/>
      <c r="L471" s="474"/>
      <c r="M471" s="474"/>
      <c r="N471" s="475">
        <f t="shared" si="36"/>
        <v>0</v>
      </c>
      <c r="O471" s="476" t="str">
        <f t="shared" si="37"/>
        <v/>
      </c>
      <c r="P471" s="272"/>
      <c r="Q471" s="458"/>
      <c r="R471" s="26"/>
      <c r="S471" s="375"/>
    </row>
    <row r="472" spans="2:19" ht="15" customHeight="1" x14ac:dyDescent="0.25">
      <c r="B472" s="377"/>
      <c r="D472" s="416">
        <f t="shared" si="38"/>
        <v>458</v>
      </c>
      <c r="E472" s="994"/>
      <c r="F472" s="995"/>
      <c r="G472" s="994"/>
      <c r="H472" s="995"/>
      <c r="I472" s="995"/>
      <c r="J472" s="996"/>
      <c r="K472" s="474"/>
      <c r="L472" s="474"/>
      <c r="M472" s="474"/>
      <c r="N472" s="475">
        <f t="shared" si="36"/>
        <v>0</v>
      </c>
      <c r="O472" s="476" t="str">
        <f t="shared" si="37"/>
        <v/>
      </c>
      <c r="P472" s="272"/>
      <c r="Q472" s="458"/>
      <c r="R472" s="26"/>
      <c r="S472" s="375"/>
    </row>
    <row r="473" spans="2:19" ht="15" customHeight="1" x14ac:dyDescent="0.25">
      <c r="B473" s="377"/>
      <c r="D473" s="416">
        <f t="shared" si="38"/>
        <v>459</v>
      </c>
      <c r="E473" s="994"/>
      <c r="F473" s="995"/>
      <c r="G473" s="994"/>
      <c r="H473" s="995"/>
      <c r="I473" s="995"/>
      <c r="J473" s="996"/>
      <c r="K473" s="474"/>
      <c r="L473" s="474"/>
      <c r="M473" s="474"/>
      <c r="N473" s="475">
        <f t="shared" si="36"/>
        <v>0</v>
      </c>
      <c r="O473" s="476" t="str">
        <f t="shared" si="37"/>
        <v/>
      </c>
      <c r="P473" s="272"/>
      <c r="Q473" s="458"/>
      <c r="R473" s="26"/>
      <c r="S473" s="375"/>
    </row>
    <row r="474" spans="2:19" ht="15" customHeight="1" x14ac:dyDescent="0.25">
      <c r="B474" s="377"/>
      <c r="D474" s="416">
        <f t="shared" si="38"/>
        <v>460</v>
      </c>
      <c r="E474" s="994"/>
      <c r="F474" s="995"/>
      <c r="G474" s="994"/>
      <c r="H474" s="995"/>
      <c r="I474" s="995"/>
      <c r="J474" s="996"/>
      <c r="K474" s="474"/>
      <c r="L474" s="474"/>
      <c r="M474" s="474"/>
      <c r="N474" s="475">
        <f t="shared" si="36"/>
        <v>0</v>
      </c>
      <c r="O474" s="476" t="str">
        <f t="shared" si="37"/>
        <v/>
      </c>
      <c r="P474" s="272"/>
      <c r="Q474" s="458"/>
      <c r="R474" s="26"/>
      <c r="S474" s="375"/>
    </row>
    <row r="475" spans="2:19" ht="15" customHeight="1" x14ac:dyDescent="0.25">
      <c r="B475" s="377"/>
      <c r="D475" s="416">
        <f t="shared" si="38"/>
        <v>461</v>
      </c>
      <c r="E475" s="994"/>
      <c r="F475" s="995"/>
      <c r="G475" s="994"/>
      <c r="H475" s="995"/>
      <c r="I475" s="995"/>
      <c r="J475" s="996"/>
      <c r="K475" s="474"/>
      <c r="L475" s="474"/>
      <c r="M475" s="474"/>
      <c r="N475" s="475">
        <f t="shared" si="36"/>
        <v>0</v>
      </c>
      <c r="O475" s="476" t="str">
        <f t="shared" si="37"/>
        <v/>
      </c>
      <c r="P475" s="272"/>
      <c r="Q475" s="458"/>
      <c r="R475" s="26"/>
      <c r="S475" s="375"/>
    </row>
    <row r="476" spans="2:19" ht="15" customHeight="1" x14ac:dyDescent="0.25">
      <c r="B476" s="377"/>
      <c r="D476" s="416">
        <f t="shared" si="38"/>
        <v>462</v>
      </c>
      <c r="E476" s="994"/>
      <c r="F476" s="995"/>
      <c r="G476" s="994"/>
      <c r="H476" s="995"/>
      <c r="I476" s="995"/>
      <c r="J476" s="996"/>
      <c r="K476" s="474"/>
      <c r="L476" s="474"/>
      <c r="M476" s="474"/>
      <c r="N476" s="475">
        <f t="shared" si="36"/>
        <v>0</v>
      </c>
      <c r="O476" s="476" t="str">
        <f t="shared" si="37"/>
        <v/>
      </c>
      <c r="P476" s="272"/>
      <c r="Q476" s="458"/>
      <c r="R476" s="26"/>
      <c r="S476" s="375"/>
    </row>
    <row r="477" spans="2:19" ht="15" customHeight="1" x14ac:dyDescent="0.25">
      <c r="B477" s="377"/>
      <c r="D477" s="416">
        <f t="shared" si="38"/>
        <v>463</v>
      </c>
      <c r="E477" s="994"/>
      <c r="F477" s="995"/>
      <c r="G477" s="994"/>
      <c r="H477" s="995"/>
      <c r="I477" s="995"/>
      <c r="J477" s="996"/>
      <c r="K477" s="474"/>
      <c r="L477" s="474"/>
      <c r="M477" s="474"/>
      <c r="N477" s="475">
        <f t="shared" si="36"/>
        <v>0</v>
      </c>
      <c r="O477" s="476" t="str">
        <f t="shared" si="37"/>
        <v/>
      </c>
      <c r="P477" s="272"/>
      <c r="Q477" s="458"/>
      <c r="R477" s="26"/>
      <c r="S477" s="375"/>
    </row>
    <row r="478" spans="2:19" ht="15" customHeight="1" x14ac:dyDescent="0.25">
      <c r="B478" s="377"/>
      <c r="D478" s="416">
        <f t="shared" si="38"/>
        <v>464</v>
      </c>
      <c r="E478" s="994"/>
      <c r="F478" s="995"/>
      <c r="G478" s="994"/>
      <c r="H478" s="995"/>
      <c r="I478" s="995"/>
      <c r="J478" s="996"/>
      <c r="K478" s="474"/>
      <c r="L478" s="474"/>
      <c r="M478" s="474"/>
      <c r="N478" s="475">
        <f t="shared" si="36"/>
        <v>0</v>
      </c>
      <c r="O478" s="476" t="str">
        <f t="shared" si="37"/>
        <v/>
      </c>
      <c r="P478" s="272"/>
      <c r="Q478" s="458"/>
      <c r="R478" s="26"/>
      <c r="S478" s="375"/>
    </row>
    <row r="479" spans="2:19" ht="15" customHeight="1" x14ac:dyDescent="0.25">
      <c r="B479" s="377"/>
      <c r="D479" s="416">
        <f t="shared" si="38"/>
        <v>465</v>
      </c>
      <c r="E479" s="994"/>
      <c r="F479" s="995"/>
      <c r="G479" s="994"/>
      <c r="H479" s="995"/>
      <c r="I479" s="995"/>
      <c r="J479" s="996"/>
      <c r="K479" s="474"/>
      <c r="L479" s="474"/>
      <c r="M479" s="474"/>
      <c r="N479" s="475">
        <f t="shared" si="36"/>
        <v>0</v>
      </c>
      <c r="O479" s="476" t="str">
        <f t="shared" si="37"/>
        <v/>
      </c>
      <c r="P479" s="272"/>
      <c r="Q479" s="458"/>
      <c r="R479" s="26"/>
      <c r="S479" s="375"/>
    </row>
    <row r="480" spans="2:19" ht="15" customHeight="1" x14ac:dyDescent="0.25">
      <c r="B480" s="377"/>
      <c r="D480" s="416">
        <f t="shared" si="38"/>
        <v>466</v>
      </c>
      <c r="E480" s="994"/>
      <c r="F480" s="995"/>
      <c r="G480" s="994"/>
      <c r="H480" s="995"/>
      <c r="I480" s="995"/>
      <c r="J480" s="996"/>
      <c r="K480" s="474"/>
      <c r="L480" s="474"/>
      <c r="M480" s="474"/>
      <c r="N480" s="475">
        <f t="shared" si="36"/>
        <v>0</v>
      </c>
      <c r="O480" s="476" t="str">
        <f t="shared" si="37"/>
        <v/>
      </c>
      <c r="P480" s="272"/>
      <c r="Q480" s="458"/>
      <c r="R480" s="26"/>
      <c r="S480" s="375"/>
    </row>
    <row r="481" spans="2:19" ht="15" customHeight="1" x14ac:dyDescent="0.25">
      <c r="B481" s="377"/>
      <c r="D481" s="416">
        <f t="shared" si="38"/>
        <v>467</v>
      </c>
      <c r="E481" s="994"/>
      <c r="F481" s="995"/>
      <c r="G481" s="994"/>
      <c r="H481" s="995"/>
      <c r="I481" s="995"/>
      <c r="J481" s="996"/>
      <c r="K481" s="474"/>
      <c r="L481" s="474"/>
      <c r="M481" s="474"/>
      <c r="N481" s="475">
        <f t="shared" si="36"/>
        <v>0</v>
      </c>
      <c r="O481" s="476" t="str">
        <f t="shared" si="37"/>
        <v/>
      </c>
      <c r="P481" s="272"/>
      <c r="Q481" s="458"/>
      <c r="R481" s="26"/>
      <c r="S481" s="375"/>
    </row>
    <row r="482" spans="2:19" ht="15" customHeight="1" x14ac:dyDescent="0.25">
      <c r="B482" s="377"/>
      <c r="D482" s="416">
        <f t="shared" si="38"/>
        <v>468</v>
      </c>
      <c r="E482" s="994"/>
      <c r="F482" s="995"/>
      <c r="G482" s="994"/>
      <c r="H482" s="995"/>
      <c r="I482" s="995"/>
      <c r="J482" s="996"/>
      <c r="K482" s="474"/>
      <c r="L482" s="474"/>
      <c r="M482" s="474"/>
      <c r="N482" s="475">
        <f t="shared" si="36"/>
        <v>0</v>
      </c>
      <c r="O482" s="476" t="str">
        <f t="shared" si="37"/>
        <v/>
      </c>
      <c r="P482" s="272"/>
      <c r="Q482" s="458"/>
      <c r="R482" s="26"/>
      <c r="S482" s="375"/>
    </row>
    <row r="483" spans="2:19" ht="15" customHeight="1" x14ac:dyDescent="0.25">
      <c r="B483" s="377"/>
      <c r="D483" s="416">
        <f t="shared" si="38"/>
        <v>469</v>
      </c>
      <c r="E483" s="994"/>
      <c r="F483" s="995"/>
      <c r="G483" s="994"/>
      <c r="H483" s="995"/>
      <c r="I483" s="995"/>
      <c r="J483" s="996"/>
      <c r="K483" s="474"/>
      <c r="L483" s="474"/>
      <c r="M483" s="474"/>
      <c r="N483" s="475">
        <f t="shared" si="36"/>
        <v>0</v>
      </c>
      <c r="O483" s="476" t="str">
        <f t="shared" si="37"/>
        <v/>
      </c>
      <c r="P483" s="272"/>
      <c r="Q483" s="458"/>
      <c r="R483" s="26"/>
      <c r="S483" s="375"/>
    </row>
    <row r="484" spans="2:19" ht="15" customHeight="1" x14ac:dyDescent="0.25">
      <c r="B484" s="377"/>
      <c r="D484" s="416">
        <f t="shared" si="38"/>
        <v>470</v>
      </c>
      <c r="E484" s="994"/>
      <c r="F484" s="995"/>
      <c r="G484" s="994"/>
      <c r="H484" s="995"/>
      <c r="I484" s="995"/>
      <c r="J484" s="996"/>
      <c r="K484" s="474"/>
      <c r="L484" s="474"/>
      <c r="M484" s="474"/>
      <c r="N484" s="475">
        <f t="shared" si="36"/>
        <v>0</v>
      </c>
      <c r="O484" s="476" t="str">
        <f t="shared" si="37"/>
        <v/>
      </c>
      <c r="P484" s="272"/>
      <c r="Q484" s="458"/>
      <c r="R484" s="26"/>
      <c r="S484" s="375"/>
    </row>
    <row r="485" spans="2:19" ht="15" customHeight="1" x14ac:dyDescent="0.25">
      <c r="B485" s="377"/>
      <c r="D485" s="416">
        <f t="shared" si="38"/>
        <v>471</v>
      </c>
      <c r="E485" s="994"/>
      <c r="F485" s="995"/>
      <c r="G485" s="994"/>
      <c r="H485" s="995"/>
      <c r="I485" s="995"/>
      <c r="J485" s="996"/>
      <c r="K485" s="474"/>
      <c r="L485" s="474"/>
      <c r="M485" s="474"/>
      <c r="N485" s="475">
        <f t="shared" si="36"/>
        <v>0</v>
      </c>
      <c r="O485" s="476" t="str">
        <f t="shared" si="37"/>
        <v/>
      </c>
      <c r="P485" s="272"/>
      <c r="Q485" s="458"/>
      <c r="R485" s="26"/>
      <c r="S485" s="375"/>
    </row>
    <row r="486" spans="2:19" ht="15" customHeight="1" x14ac:dyDescent="0.25">
      <c r="B486" s="377"/>
      <c r="D486" s="416">
        <f t="shared" si="38"/>
        <v>472</v>
      </c>
      <c r="E486" s="994"/>
      <c r="F486" s="995"/>
      <c r="G486" s="994"/>
      <c r="H486" s="995"/>
      <c r="I486" s="995"/>
      <c r="J486" s="996"/>
      <c r="K486" s="474"/>
      <c r="L486" s="474"/>
      <c r="M486" s="474"/>
      <c r="N486" s="475">
        <f t="shared" si="36"/>
        <v>0</v>
      </c>
      <c r="O486" s="476" t="str">
        <f t="shared" si="37"/>
        <v/>
      </c>
      <c r="P486" s="272"/>
      <c r="Q486" s="458"/>
      <c r="R486" s="26"/>
      <c r="S486" s="375"/>
    </row>
    <row r="487" spans="2:19" ht="15" customHeight="1" x14ac:dyDescent="0.25">
      <c r="B487" s="377"/>
      <c r="D487" s="416">
        <f t="shared" si="38"/>
        <v>473</v>
      </c>
      <c r="E487" s="994"/>
      <c r="F487" s="995"/>
      <c r="G487" s="994"/>
      <c r="H487" s="995"/>
      <c r="I487" s="995"/>
      <c r="J487" s="996"/>
      <c r="K487" s="474"/>
      <c r="L487" s="474"/>
      <c r="M487" s="474"/>
      <c r="N487" s="475">
        <f t="shared" si="36"/>
        <v>0</v>
      </c>
      <c r="O487" s="476" t="str">
        <f t="shared" si="37"/>
        <v/>
      </c>
      <c r="P487" s="272"/>
      <c r="Q487" s="458"/>
      <c r="R487" s="26"/>
      <c r="S487" s="375"/>
    </row>
    <row r="488" spans="2:19" ht="15" customHeight="1" x14ac:dyDescent="0.25">
      <c r="B488" s="377"/>
      <c r="D488" s="416">
        <f t="shared" si="38"/>
        <v>474</v>
      </c>
      <c r="E488" s="994"/>
      <c r="F488" s="995"/>
      <c r="G488" s="994"/>
      <c r="H488" s="995"/>
      <c r="I488" s="995"/>
      <c r="J488" s="996"/>
      <c r="K488" s="474"/>
      <c r="L488" s="474"/>
      <c r="M488" s="474"/>
      <c r="N488" s="475">
        <f t="shared" si="36"/>
        <v>0</v>
      </c>
      <c r="O488" s="476" t="str">
        <f t="shared" si="37"/>
        <v/>
      </c>
      <c r="P488" s="272"/>
      <c r="Q488" s="458"/>
      <c r="R488" s="26"/>
      <c r="S488" s="375"/>
    </row>
    <row r="489" spans="2:19" ht="15" customHeight="1" x14ac:dyDescent="0.25">
      <c r="B489" s="377"/>
      <c r="D489" s="416">
        <f t="shared" si="38"/>
        <v>475</v>
      </c>
      <c r="E489" s="994"/>
      <c r="F489" s="995"/>
      <c r="G489" s="994"/>
      <c r="H489" s="995"/>
      <c r="I489" s="995"/>
      <c r="J489" s="996"/>
      <c r="K489" s="474"/>
      <c r="L489" s="474"/>
      <c r="M489" s="474"/>
      <c r="N489" s="475">
        <f t="shared" si="36"/>
        <v>0</v>
      </c>
      <c r="O489" s="476" t="str">
        <f t="shared" si="37"/>
        <v/>
      </c>
      <c r="P489" s="272"/>
      <c r="Q489" s="458"/>
      <c r="R489" s="26"/>
      <c r="S489" s="375"/>
    </row>
    <row r="490" spans="2:19" ht="15" customHeight="1" x14ac:dyDescent="0.25">
      <c r="B490" s="377"/>
      <c r="D490" s="416">
        <f t="shared" si="38"/>
        <v>476</v>
      </c>
      <c r="E490" s="994"/>
      <c r="F490" s="995"/>
      <c r="G490" s="994"/>
      <c r="H490" s="995"/>
      <c r="I490" s="995"/>
      <c r="J490" s="996"/>
      <c r="K490" s="474"/>
      <c r="L490" s="474"/>
      <c r="M490" s="474"/>
      <c r="N490" s="475">
        <f t="shared" si="36"/>
        <v>0</v>
      </c>
      <c r="O490" s="476" t="str">
        <f t="shared" si="37"/>
        <v/>
      </c>
      <c r="P490" s="272"/>
      <c r="Q490" s="458"/>
      <c r="R490" s="26"/>
      <c r="S490" s="375"/>
    </row>
    <row r="491" spans="2:19" ht="15" customHeight="1" x14ac:dyDescent="0.25">
      <c r="B491" s="377"/>
      <c r="D491" s="416">
        <f t="shared" si="38"/>
        <v>477</v>
      </c>
      <c r="E491" s="994"/>
      <c r="F491" s="995"/>
      <c r="G491" s="994"/>
      <c r="H491" s="995"/>
      <c r="I491" s="995"/>
      <c r="J491" s="996"/>
      <c r="K491" s="474"/>
      <c r="L491" s="474"/>
      <c r="M491" s="474"/>
      <c r="N491" s="475">
        <f t="shared" si="36"/>
        <v>0</v>
      </c>
      <c r="O491" s="476" t="str">
        <f t="shared" si="37"/>
        <v/>
      </c>
      <c r="P491" s="272"/>
      <c r="Q491" s="458"/>
      <c r="R491" s="26"/>
      <c r="S491" s="375"/>
    </row>
    <row r="492" spans="2:19" ht="15" customHeight="1" x14ac:dyDescent="0.25">
      <c r="B492" s="377"/>
      <c r="D492" s="416">
        <f t="shared" si="38"/>
        <v>478</v>
      </c>
      <c r="E492" s="994"/>
      <c r="F492" s="995"/>
      <c r="G492" s="994"/>
      <c r="H492" s="995"/>
      <c r="I492" s="995"/>
      <c r="J492" s="996"/>
      <c r="K492" s="474"/>
      <c r="L492" s="474"/>
      <c r="M492" s="474"/>
      <c r="N492" s="475">
        <f t="shared" si="36"/>
        <v>0</v>
      </c>
      <c r="O492" s="476" t="str">
        <f t="shared" si="37"/>
        <v/>
      </c>
      <c r="P492" s="272"/>
      <c r="Q492" s="458"/>
      <c r="R492" s="26"/>
      <c r="S492" s="375"/>
    </row>
    <row r="493" spans="2:19" ht="15" customHeight="1" x14ac:dyDescent="0.25">
      <c r="B493" s="377"/>
      <c r="D493" s="416">
        <f t="shared" si="38"/>
        <v>479</v>
      </c>
      <c r="E493" s="994"/>
      <c r="F493" s="995"/>
      <c r="G493" s="994"/>
      <c r="H493" s="995"/>
      <c r="I493" s="995"/>
      <c r="J493" s="996"/>
      <c r="K493" s="474"/>
      <c r="L493" s="474"/>
      <c r="M493" s="474"/>
      <c r="N493" s="475">
        <f t="shared" si="36"/>
        <v>0</v>
      </c>
      <c r="O493" s="476" t="str">
        <f t="shared" si="37"/>
        <v/>
      </c>
      <c r="P493" s="272"/>
      <c r="Q493" s="458"/>
      <c r="R493" s="26"/>
      <c r="S493" s="375"/>
    </row>
    <row r="494" spans="2:19" ht="15" customHeight="1" x14ac:dyDescent="0.25">
      <c r="B494" s="377"/>
      <c r="D494" s="416">
        <f t="shared" si="38"/>
        <v>480</v>
      </c>
      <c r="E494" s="994"/>
      <c r="F494" s="995"/>
      <c r="G494" s="994"/>
      <c r="H494" s="995"/>
      <c r="I494" s="995"/>
      <c r="J494" s="996"/>
      <c r="K494" s="474"/>
      <c r="L494" s="474"/>
      <c r="M494" s="474"/>
      <c r="N494" s="475">
        <f t="shared" si="36"/>
        <v>0</v>
      </c>
      <c r="O494" s="476" t="str">
        <f t="shared" si="37"/>
        <v/>
      </c>
      <c r="P494" s="272"/>
      <c r="Q494" s="458"/>
      <c r="R494" s="26"/>
      <c r="S494" s="375"/>
    </row>
    <row r="495" spans="2:19" ht="15" customHeight="1" x14ac:dyDescent="0.25">
      <c r="B495" s="377"/>
      <c r="D495" s="416">
        <f t="shared" si="38"/>
        <v>481</v>
      </c>
      <c r="E495" s="994"/>
      <c r="F495" s="995"/>
      <c r="G495" s="994"/>
      <c r="H495" s="995"/>
      <c r="I495" s="995"/>
      <c r="J495" s="996"/>
      <c r="K495" s="474"/>
      <c r="L495" s="474"/>
      <c r="M495" s="474"/>
      <c r="N495" s="475">
        <f t="shared" si="36"/>
        <v>0</v>
      </c>
      <c r="O495" s="476" t="str">
        <f t="shared" si="37"/>
        <v/>
      </c>
      <c r="P495" s="272"/>
      <c r="Q495" s="458"/>
      <c r="R495" s="26"/>
      <c r="S495" s="375"/>
    </row>
    <row r="496" spans="2:19" ht="15" customHeight="1" x14ac:dyDescent="0.25">
      <c r="B496" s="377"/>
      <c r="D496" s="416">
        <f t="shared" si="38"/>
        <v>482</v>
      </c>
      <c r="E496" s="994"/>
      <c r="F496" s="995"/>
      <c r="G496" s="994"/>
      <c r="H496" s="995"/>
      <c r="I496" s="995"/>
      <c r="J496" s="996"/>
      <c r="K496" s="474"/>
      <c r="L496" s="474"/>
      <c r="M496" s="474"/>
      <c r="N496" s="475">
        <f t="shared" si="36"/>
        <v>0</v>
      </c>
      <c r="O496" s="476" t="str">
        <f t="shared" si="37"/>
        <v/>
      </c>
      <c r="P496" s="272"/>
      <c r="Q496" s="458"/>
      <c r="R496" s="26"/>
      <c r="S496" s="375"/>
    </row>
    <row r="497" spans="2:19" ht="15" customHeight="1" x14ac:dyDescent="0.25">
      <c r="B497" s="377"/>
      <c r="D497" s="416">
        <f t="shared" si="38"/>
        <v>483</v>
      </c>
      <c r="E497" s="994"/>
      <c r="F497" s="995"/>
      <c r="G497" s="994"/>
      <c r="H497" s="995"/>
      <c r="I497" s="995"/>
      <c r="J497" s="996"/>
      <c r="K497" s="474"/>
      <c r="L497" s="474"/>
      <c r="M497" s="474"/>
      <c r="N497" s="475">
        <f t="shared" si="36"/>
        <v>0</v>
      </c>
      <c r="O497" s="476" t="str">
        <f t="shared" si="37"/>
        <v/>
      </c>
      <c r="P497" s="272"/>
      <c r="Q497" s="458"/>
      <c r="R497" s="26"/>
      <c r="S497" s="375"/>
    </row>
    <row r="498" spans="2:19" ht="15" customHeight="1" x14ac:dyDescent="0.25">
      <c r="B498" s="377"/>
      <c r="D498" s="416">
        <f t="shared" si="38"/>
        <v>484</v>
      </c>
      <c r="E498" s="994"/>
      <c r="F498" s="995"/>
      <c r="G498" s="994"/>
      <c r="H498" s="995"/>
      <c r="I498" s="995"/>
      <c r="J498" s="996"/>
      <c r="K498" s="474"/>
      <c r="L498" s="474"/>
      <c r="M498" s="474"/>
      <c r="N498" s="475">
        <f t="shared" si="36"/>
        <v>0</v>
      </c>
      <c r="O498" s="476" t="str">
        <f t="shared" si="37"/>
        <v/>
      </c>
      <c r="P498" s="272"/>
      <c r="Q498" s="458"/>
      <c r="R498" s="26"/>
      <c r="S498" s="375"/>
    </row>
    <row r="499" spans="2:19" ht="15" customHeight="1" x14ac:dyDescent="0.25">
      <c r="B499" s="377"/>
      <c r="D499" s="416">
        <f t="shared" si="38"/>
        <v>485</v>
      </c>
      <c r="E499" s="994"/>
      <c r="F499" s="995"/>
      <c r="G499" s="994"/>
      <c r="H499" s="995"/>
      <c r="I499" s="995"/>
      <c r="J499" s="996"/>
      <c r="K499" s="474"/>
      <c r="L499" s="474"/>
      <c r="M499" s="474"/>
      <c r="N499" s="475">
        <f t="shared" si="36"/>
        <v>0</v>
      </c>
      <c r="O499" s="476" t="str">
        <f t="shared" si="37"/>
        <v/>
      </c>
      <c r="P499" s="272"/>
      <c r="Q499" s="458"/>
      <c r="R499" s="26"/>
      <c r="S499" s="375"/>
    </row>
    <row r="500" spans="2:19" ht="15" customHeight="1" x14ac:dyDescent="0.25">
      <c r="B500" s="377"/>
      <c r="D500" s="416">
        <f t="shared" si="38"/>
        <v>486</v>
      </c>
      <c r="E500" s="994"/>
      <c r="F500" s="995"/>
      <c r="G500" s="994"/>
      <c r="H500" s="995"/>
      <c r="I500" s="995"/>
      <c r="J500" s="996"/>
      <c r="K500" s="474"/>
      <c r="L500" s="474"/>
      <c r="M500" s="474"/>
      <c r="N500" s="475">
        <f t="shared" si="36"/>
        <v>0</v>
      </c>
      <c r="O500" s="476" t="str">
        <f t="shared" si="37"/>
        <v/>
      </c>
      <c r="P500" s="272"/>
      <c r="Q500" s="458"/>
      <c r="R500" s="26"/>
      <c r="S500" s="375"/>
    </row>
    <row r="501" spans="2:19" ht="15" customHeight="1" x14ac:dyDescent="0.25">
      <c r="B501" s="377"/>
      <c r="D501" s="416">
        <f t="shared" si="38"/>
        <v>487</v>
      </c>
      <c r="E501" s="994"/>
      <c r="F501" s="995"/>
      <c r="G501" s="994"/>
      <c r="H501" s="995"/>
      <c r="I501" s="995"/>
      <c r="J501" s="996"/>
      <c r="K501" s="474"/>
      <c r="L501" s="474"/>
      <c r="M501" s="474"/>
      <c r="N501" s="475">
        <f t="shared" si="36"/>
        <v>0</v>
      </c>
      <c r="O501" s="476" t="str">
        <f t="shared" si="37"/>
        <v/>
      </c>
      <c r="P501" s="272"/>
      <c r="Q501" s="458"/>
      <c r="R501" s="26"/>
      <c r="S501" s="375"/>
    </row>
    <row r="502" spans="2:19" ht="15" customHeight="1" x14ac:dyDescent="0.25">
      <c r="B502" s="377"/>
      <c r="D502" s="416">
        <f t="shared" si="38"/>
        <v>488</v>
      </c>
      <c r="E502" s="994"/>
      <c r="F502" s="995"/>
      <c r="G502" s="994"/>
      <c r="H502" s="995"/>
      <c r="I502" s="995"/>
      <c r="J502" s="996"/>
      <c r="K502" s="474"/>
      <c r="L502" s="474"/>
      <c r="M502" s="474"/>
      <c r="N502" s="475">
        <f t="shared" si="36"/>
        <v>0</v>
      </c>
      <c r="O502" s="476" t="str">
        <f t="shared" si="37"/>
        <v/>
      </c>
      <c r="P502" s="272"/>
      <c r="Q502" s="458"/>
      <c r="R502" s="26"/>
      <c r="S502" s="375"/>
    </row>
    <row r="503" spans="2:19" ht="15" customHeight="1" x14ac:dyDescent="0.25">
      <c r="B503" s="377"/>
      <c r="D503" s="416">
        <f t="shared" si="38"/>
        <v>489</v>
      </c>
      <c r="E503" s="994"/>
      <c r="F503" s="995"/>
      <c r="G503" s="994"/>
      <c r="H503" s="995"/>
      <c r="I503" s="995"/>
      <c r="J503" s="996"/>
      <c r="K503" s="474"/>
      <c r="L503" s="474"/>
      <c r="M503" s="474"/>
      <c r="N503" s="475">
        <f t="shared" si="36"/>
        <v>0</v>
      </c>
      <c r="O503" s="476" t="str">
        <f t="shared" si="37"/>
        <v/>
      </c>
      <c r="P503" s="272"/>
      <c r="Q503" s="458"/>
      <c r="R503" s="26"/>
      <c r="S503" s="375"/>
    </row>
    <row r="504" spans="2:19" ht="15" customHeight="1" x14ac:dyDescent="0.25">
      <c r="B504" s="377"/>
      <c r="D504" s="416">
        <f t="shared" si="38"/>
        <v>490</v>
      </c>
      <c r="E504" s="994"/>
      <c r="F504" s="995"/>
      <c r="G504" s="994"/>
      <c r="H504" s="995"/>
      <c r="I504" s="995"/>
      <c r="J504" s="996"/>
      <c r="K504" s="474"/>
      <c r="L504" s="474"/>
      <c r="M504" s="474"/>
      <c r="N504" s="475">
        <f t="shared" si="36"/>
        <v>0</v>
      </c>
      <c r="O504" s="476" t="str">
        <f t="shared" si="37"/>
        <v/>
      </c>
      <c r="P504" s="272"/>
      <c r="Q504" s="458"/>
      <c r="R504" s="26"/>
      <c r="S504" s="375"/>
    </row>
    <row r="505" spans="2:19" ht="15" customHeight="1" x14ac:dyDescent="0.25">
      <c r="B505" s="377"/>
      <c r="D505" s="416">
        <f t="shared" si="38"/>
        <v>491</v>
      </c>
      <c r="E505" s="994"/>
      <c r="F505" s="995"/>
      <c r="G505" s="994"/>
      <c r="H505" s="995"/>
      <c r="I505" s="995"/>
      <c r="J505" s="996"/>
      <c r="K505" s="474"/>
      <c r="L505" s="474"/>
      <c r="M505" s="474"/>
      <c r="N505" s="475">
        <f t="shared" si="36"/>
        <v>0</v>
      </c>
      <c r="O505" s="476" t="str">
        <f t="shared" si="37"/>
        <v/>
      </c>
      <c r="P505" s="272"/>
      <c r="Q505" s="458"/>
      <c r="R505" s="26"/>
      <c r="S505" s="375"/>
    </row>
    <row r="506" spans="2:19" ht="15" customHeight="1" x14ac:dyDescent="0.25">
      <c r="B506" s="377"/>
      <c r="D506" s="416">
        <f t="shared" si="38"/>
        <v>492</v>
      </c>
      <c r="E506" s="994"/>
      <c r="F506" s="995"/>
      <c r="G506" s="994"/>
      <c r="H506" s="995"/>
      <c r="I506" s="995"/>
      <c r="J506" s="996"/>
      <c r="K506" s="474"/>
      <c r="L506" s="474"/>
      <c r="M506" s="474"/>
      <c r="N506" s="475">
        <f t="shared" si="36"/>
        <v>0</v>
      </c>
      <c r="O506" s="476" t="str">
        <f t="shared" si="37"/>
        <v/>
      </c>
      <c r="P506" s="272"/>
      <c r="Q506" s="458"/>
      <c r="R506" s="26"/>
      <c r="S506" s="375"/>
    </row>
    <row r="507" spans="2:19" ht="15" customHeight="1" x14ac:dyDescent="0.25">
      <c r="B507" s="377"/>
      <c r="D507" s="416">
        <f t="shared" si="38"/>
        <v>493</v>
      </c>
      <c r="E507" s="994"/>
      <c r="F507" s="995"/>
      <c r="G507" s="994"/>
      <c r="H507" s="995"/>
      <c r="I507" s="995"/>
      <c r="J507" s="996"/>
      <c r="K507" s="474"/>
      <c r="L507" s="474"/>
      <c r="M507" s="474"/>
      <c r="N507" s="475">
        <f t="shared" si="36"/>
        <v>0</v>
      </c>
      <c r="O507" s="476" t="str">
        <f t="shared" si="37"/>
        <v/>
      </c>
      <c r="P507" s="272"/>
      <c r="Q507" s="458"/>
      <c r="R507" s="26"/>
      <c r="S507" s="375"/>
    </row>
    <row r="508" spans="2:19" ht="15" customHeight="1" x14ac:dyDescent="0.25">
      <c r="B508" s="377"/>
      <c r="D508" s="416">
        <f t="shared" si="38"/>
        <v>494</v>
      </c>
      <c r="E508" s="994"/>
      <c r="F508" s="995"/>
      <c r="G508" s="994"/>
      <c r="H508" s="995"/>
      <c r="I508" s="995"/>
      <c r="J508" s="996"/>
      <c r="K508" s="474"/>
      <c r="L508" s="474"/>
      <c r="M508" s="474"/>
      <c r="N508" s="475">
        <f t="shared" si="36"/>
        <v>0</v>
      </c>
      <c r="O508" s="476" t="str">
        <f t="shared" si="37"/>
        <v/>
      </c>
      <c r="P508" s="272"/>
      <c r="Q508" s="458"/>
      <c r="R508" s="26"/>
      <c r="S508" s="375"/>
    </row>
    <row r="509" spans="2:19" ht="15" customHeight="1" x14ac:dyDescent="0.25">
      <c r="B509" s="377"/>
      <c r="D509" s="416">
        <f t="shared" si="38"/>
        <v>495</v>
      </c>
      <c r="E509" s="994"/>
      <c r="F509" s="995"/>
      <c r="G509" s="994"/>
      <c r="H509" s="995"/>
      <c r="I509" s="995"/>
      <c r="J509" s="996"/>
      <c r="K509" s="474"/>
      <c r="L509" s="474"/>
      <c r="M509" s="474"/>
      <c r="N509" s="475">
        <f t="shared" si="36"/>
        <v>0</v>
      </c>
      <c r="O509" s="476" t="str">
        <f t="shared" si="37"/>
        <v/>
      </c>
      <c r="P509" s="272"/>
      <c r="Q509" s="458"/>
      <c r="R509" s="26"/>
      <c r="S509" s="375"/>
    </row>
    <row r="510" spans="2:19" ht="15" customHeight="1" x14ac:dyDescent="0.25">
      <c r="B510" s="377"/>
      <c r="D510" s="416">
        <f t="shared" si="38"/>
        <v>496</v>
      </c>
      <c r="E510" s="994"/>
      <c r="F510" s="995"/>
      <c r="G510" s="994"/>
      <c r="H510" s="995"/>
      <c r="I510" s="995"/>
      <c r="J510" s="996"/>
      <c r="K510" s="474"/>
      <c r="L510" s="474"/>
      <c r="M510" s="474"/>
      <c r="N510" s="475">
        <f t="shared" si="36"/>
        <v>0</v>
      </c>
      <c r="O510" s="476" t="str">
        <f t="shared" si="37"/>
        <v/>
      </c>
      <c r="P510" s="272"/>
      <c r="Q510" s="458"/>
      <c r="R510" s="26"/>
      <c r="S510" s="375"/>
    </row>
    <row r="511" spans="2:19" ht="15" customHeight="1" x14ac:dyDescent="0.25">
      <c r="B511" s="377"/>
      <c r="D511" s="416">
        <f t="shared" si="38"/>
        <v>497</v>
      </c>
      <c r="E511" s="994"/>
      <c r="F511" s="995"/>
      <c r="G511" s="994"/>
      <c r="H511" s="995"/>
      <c r="I511" s="995"/>
      <c r="J511" s="996"/>
      <c r="K511" s="474"/>
      <c r="L511" s="474"/>
      <c r="M511" s="474"/>
      <c r="N511" s="475">
        <f t="shared" si="36"/>
        <v>0</v>
      </c>
      <c r="O511" s="476" t="str">
        <f t="shared" si="37"/>
        <v/>
      </c>
      <c r="P511" s="272"/>
      <c r="Q511" s="458"/>
      <c r="R511" s="26"/>
      <c r="S511" s="375"/>
    </row>
    <row r="512" spans="2:19" ht="15" customHeight="1" x14ac:dyDescent="0.25">
      <c r="B512" s="377"/>
      <c r="D512" s="416">
        <f t="shared" si="38"/>
        <v>498</v>
      </c>
      <c r="E512" s="994"/>
      <c r="F512" s="995"/>
      <c r="G512" s="994"/>
      <c r="H512" s="995"/>
      <c r="I512" s="995"/>
      <c r="J512" s="996"/>
      <c r="K512" s="474"/>
      <c r="L512" s="474"/>
      <c r="M512" s="474"/>
      <c r="N512" s="475">
        <f t="shared" si="36"/>
        <v>0</v>
      </c>
      <c r="O512" s="476" t="str">
        <f t="shared" si="37"/>
        <v/>
      </c>
      <c r="P512" s="272"/>
      <c r="Q512" s="458"/>
      <c r="R512" s="26"/>
      <c r="S512" s="375"/>
    </row>
    <row r="513" spans="2:29" ht="15" customHeight="1" x14ac:dyDescent="0.25">
      <c r="B513" s="377"/>
      <c r="D513" s="416">
        <f t="shared" si="38"/>
        <v>499</v>
      </c>
      <c r="E513" s="994"/>
      <c r="F513" s="995"/>
      <c r="G513" s="994"/>
      <c r="H513" s="995"/>
      <c r="I513" s="995"/>
      <c r="J513" s="996"/>
      <c r="K513" s="474"/>
      <c r="L513" s="474"/>
      <c r="M513" s="474"/>
      <c r="N513" s="475">
        <f t="shared" si="36"/>
        <v>0</v>
      </c>
      <c r="O513" s="476" t="str">
        <f t="shared" si="37"/>
        <v/>
      </c>
      <c r="P513" s="272"/>
      <c r="Q513" s="458"/>
      <c r="R513" s="26"/>
      <c r="S513" s="375"/>
    </row>
    <row r="514" spans="2:29" ht="15" customHeight="1" x14ac:dyDescent="0.25">
      <c r="B514" s="377"/>
      <c r="D514" s="416">
        <f t="shared" si="38"/>
        <v>500</v>
      </c>
      <c r="E514" s="994"/>
      <c r="F514" s="995"/>
      <c r="G514" s="994"/>
      <c r="H514" s="995"/>
      <c r="I514" s="995"/>
      <c r="J514" s="996"/>
      <c r="K514" s="474"/>
      <c r="L514" s="474"/>
      <c r="M514" s="474"/>
      <c r="N514" s="475">
        <f t="shared" si="36"/>
        <v>0</v>
      </c>
      <c r="O514" s="476" t="str">
        <f t="shared" si="37"/>
        <v/>
      </c>
      <c r="P514" s="272"/>
      <c r="Q514" s="458"/>
      <c r="R514" s="26"/>
      <c r="S514" s="375"/>
    </row>
    <row r="515" spans="2:29" ht="15" customHeight="1" x14ac:dyDescent="0.25">
      <c r="B515" s="377"/>
      <c r="D515" s="86"/>
      <c r="E515" s="86"/>
      <c r="F515" s="86"/>
      <c r="G515" s="86"/>
      <c r="H515" s="86"/>
      <c r="I515" s="86"/>
      <c r="J515" s="86"/>
      <c r="K515" s="521"/>
      <c r="L515" s="521"/>
      <c r="M515" s="521"/>
      <c r="N515" s="521"/>
      <c r="O515" s="820"/>
      <c r="P515" s="86"/>
      <c r="Q515" s="830"/>
      <c r="R515" s="26"/>
      <c r="S515" s="375"/>
    </row>
    <row r="516" spans="2:29" ht="3" customHeight="1" x14ac:dyDescent="0.25">
      <c r="B516" s="378"/>
      <c r="C516" s="389"/>
      <c r="D516" s="389"/>
      <c r="E516" s="273"/>
      <c r="F516" s="178"/>
      <c r="G516" s="178"/>
      <c r="H516" s="178"/>
      <c r="I516" s="178"/>
      <c r="J516" s="178"/>
      <c r="K516" s="178"/>
      <c r="L516" s="178"/>
      <c r="M516" s="178"/>
      <c r="N516" s="178"/>
      <c r="O516" s="178"/>
      <c r="P516" s="178"/>
      <c r="Q516" s="178"/>
      <c r="R516" s="178"/>
      <c r="S516" s="376"/>
    </row>
    <row r="517" spans="2:29" ht="15" customHeight="1" x14ac:dyDescent="0.25">
      <c r="S517" s="922" t="s">
        <v>3371</v>
      </c>
    </row>
    <row r="519" spans="2:29" hidden="1" x14ac:dyDescent="0.25">
      <c r="E519" s="29">
        <v>1</v>
      </c>
      <c r="F519" s="29">
        <v>2</v>
      </c>
      <c r="G519" s="29">
        <v>3</v>
      </c>
      <c r="H519" s="29">
        <v>4</v>
      </c>
      <c r="I519" s="29">
        <v>5</v>
      </c>
      <c r="J519" s="29">
        <v>6</v>
      </c>
      <c r="K519" s="29">
        <v>7</v>
      </c>
      <c r="L519" s="29">
        <v>9</v>
      </c>
      <c r="M519" s="29">
        <v>8</v>
      </c>
      <c r="N519" s="29">
        <v>10</v>
      </c>
      <c r="O519" s="29">
        <v>11</v>
      </c>
      <c r="P519" s="29">
        <v>12</v>
      </c>
      <c r="Q519" s="29">
        <v>13</v>
      </c>
      <c r="S519" s="29">
        <v>14</v>
      </c>
      <c r="T519" s="29">
        <v>15</v>
      </c>
      <c r="U519" s="29">
        <v>16</v>
      </c>
      <c r="V519" s="29">
        <v>17</v>
      </c>
      <c r="W519" s="29">
        <v>18</v>
      </c>
      <c r="X519" s="29">
        <v>19</v>
      </c>
      <c r="Y519" s="29">
        <v>20</v>
      </c>
      <c r="Z519" s="29">
        <v>21</v>
      </c>
      <c r="AA519" s="29">
        <v>22</v>
      </c>
      <c r="AB519" s="29">
        <v>23</v>
      </c>
      <c r="AC519" s="29">
        <v>24</v>
      </c>
    </row>
    <row r="520" spans="2:29" hidden="1" x14ac:dyDescent="0.25">
      <c r="K520" s="313" t="s">
        <v>194</v>
      </c>
      <c r="L520" s="313"/>
      <c r="M520" s="313"/>
      <c r="N520" s="313"/>
      <c r="O520" s="1004" t="s">
        <v>195</v>
      </c>
      <c r="V520" s="3"/>
      <c r="W520" s="3"/>
      <c r="X520" s="3"/>
    </row>
    <row r="521" spans="2:29" hidden="1" x14ac:dyDescent="0.25">
      <c r="K521" s="309" t="s">
        <v>442</v>
      </c>
      <c r="L521" s="365" t="s">
        <v>196</v>
      </c>
      <c r="M521" s="309" t="s">
        <v>1359</v>
      </c>
      <c r="N521" s="309" t="s">
        <v>2460</v>
      </c>
      <c r="O521" s="1004"/>
      <c r="V521" s="3"/>
      <c r="W521" s="3"/>
      <c r="X521" s="3"/>
    </row>
    <row r="522" spans="2:29" hidden="1" x14ac:dyDescent="0.25">
      <c r="K522" s="309" t="s">
        <v>1691</v>
      </c>
      <c r="L522" s="309" t="s">
        <v>1692</v>
      </c>
      <c r="M522" s="309" t="s">
        <v>1691</v>
      </c>
      <c r="N522" s="309" t="s">
        <v>1875</v>
      </c>
      <c r="O522" s="1004"/>
      <c r="U522" s="387" t="s">
        <v>62</v>
      </c>
      <c r="V522" s="3" t="s">
        <v>770</v>
      </c>
      <c r="W522" s="3" t="s">
        <v>771</v>
      </c>
      <c r="X522" s="3" t="s">
        <v>191</v>
      </c>
      <c r="Z522" s="453"/>
      <c r="AA522" s="453"/>
      <c r="AB522" s="453"/>
      <c r="AC522" s="453"/>
    </row>
    <row r="523" spans="2:29" ht="14.25" hidden="1" customHeight="1" x14ac:dyDescent="0.25">
      <c r="E523" s="1" t="str">
        <f>評価結果!R540</f>
        <v>蒸気供給</v>
      </c>
      <c r="F523"/>
      <c r="G523" s="108"/>
      <c r="H523" s="108"/>
      <c r="K523" s="311">
        <f t="shared" ref="K523:M549" si="39">SUMIF($P$15:$P$514,$E523,K$15:K$514)</f>
        <v>0</v>
      </c>
      <c r="L523" s="311">
        <f t="shared" si="39"/>
        <v>0</v>
      </c>
      <c r="M523" s="311">
        <f t="shared" si="39"/>
        <v>0</v>
      </c>
      <c r="N523" s="311">
        <f t="shared" ref="N523:N549" si="40">K523+M523+ROUND(L523*9.76,0)</f>
        <v>0</v>
      </c>
      <c r="O523" s="312" t="str">
        <f t="shared" ref="O523:O549" si="41">IF(N523=0,"",N523/SUM($N$523:$N$549))</f>
        <v/>
      </c>
      <c r="U523" s="3" t="str">
        <f>評価結果!R561</f>
        <v>燃料燃焼</v>
      </c>
      <c r="V523" s="1" t="str">
        <f>評価結果!R574</f>
        <v>取水・導水</v>
      </c>
      <c r="W523" s="1" t="str">
        <f>評価結果!R582</f>
        <v>主ポンプ</v>
      </c>
      <c r="X523" s="1" t="str">
        <f>評価結果!R590</f>
        <v>乾　燥</v>
      </c>
      <c r="Z523" s="453"/>
      <c r="AA523" s="453"/>
      <c r="AB523" s="453"/>
      <c r="AC523" s="453" t="s">
        <v>1361</v>
      </c>
    </row>
    <row r="524" spans="2:29" ht="14.25" hidden="1" customHeight="1" x14ac:dyDescent="0.25">
      <c r="E524" s="4" t="str">
        <f>評価結果!R541</f>
        <v>熱　源</v>
      </c>
      <c r="K524" s="311">
        <f t="shared" si="39"/>
        <v>0</v>
      </c>
      <c r="L524" s="311">
        <f t="shared" si="39"/>
        <v>0</v>
      </c>
      <c r="M524" s="311">
        <f t="shared" si="39"/>
        <v>0</v>
      </c>
      <c r="N524" s="311">
        <f t="shared" si="40"/>
        <v>0</v>
      </c>
      <c r="O524" s="312" t="str">
        <f t="shared" si="41"/>
        <v/>
      </c>
      <c r="U524" s="3" t="str">
        <f>評価結果!R562</f>
        <v>熱利用</v>
      </c>
      <c r="V524" s="1" t="str">
        <f>評価結果!R575</f>
        <v>沈　殿</v>
      </c>
      <c r="W524" s="1" t="str">
        <f>評価結果!R583</f>
        <v>沈殿池</v>
      </c>
      <c r="X524" s="1" t="str">
        <f>評価結果!R591</f>
        <v>受入供給</v>
      </c>
      <c r="Z524" s="453"/>
      <c r="AA524" s="453"/>
      <c r="AB524" s="453"/>
      <c r="AC524" s="453"/>
    </row>
    <row r="525" spans="2:29" hidden="1" x14ac:dyDescent="0.25">
      <c r="E525" s="4" t="str">
        <f>評価結果!R542</f>
        <v>冷却塔</v>
      </c>
      <c r="K525" s="311">
        <f t="shared" si="39"/>
        <v>0</v>
      </c>
      <c r="L525" s="311">
        <f t="shared" si="39"/>
        <v>0</v>
      </c>
      <c r="M525" s="311">
        <f t="shared" si="39"/>
        <v>0</v>
      </c>
      <c r="N525" s="311">
        <f t="shared" si="40"/>
        <v>0</v>
      </c>
      <c r="O525" s="312" t="str">
        <f t="shared" si="41"/>
        <v/>
      </c>
      <c r="U525" s="3" t="str">
        <f>評価結果!R563</f>
        <v>電動力応用</v>
      </c>
      <c r="V525" s="1" t="str">
        <f>評価結果!R576</f>
        <v>ろ　過</v>
      </c>
      <c r="W525" s="1" t="str">
        <f>評価結果!R584</f>
        <v>反応タンク</v>
      </c>
      <c r="X525" s="1" t="str">
        <f>評価結果!R592</f>
        <v>燃　焼</v>
      </c>
      <c r="Z525" s="453"/>
      <c r="AA525" s="453"/>
      <c r="AB525" s="453"/>
      <c r="AC525" s="453"/>
    </row>
    <row r="526" spans="2:29" hidden="1" x14ac:dyDescent="0.25">
      <c r="E526" s="4" t="str">
        <f>評価結果!R543</f>
        <v>熱搬送</v>
      </c>
      <c r="K526" s="311">
        <f t="shared" si="39"/>
        <v>0</v>
      </c>
      <c r="L526" s="311">
        <f t="shared" si="39"/>
        <v>0</v>
      </c>
      <c r="M526" s="311">
        <f t="shared" si="39"/>
        <v>0</v>
      </c>
      <c r="N526" s="311">
        <f t="shared" si="40"/>
        <v>0</v>
      </c>
      <c r="O526" s="312" t="str">
        <f t="shared" si="41"/>
        <v/>
      </c>
      <c r="U526" s="3" t="str">
        <f>評価結果!R564</f>
        <v>電気加熱</v>
      </c>
      <c r="V526" s="1" t="str">
        <f>評価結果!R577</f>
        <v>高度浄水</v>
      </c>
      <c r="W526" s="1" t="str">
        <f>評価結果!R585</f>
        <v>高度処理</v>
      </c>
      <c r="X526" s="1" t="str">
        <f>評価結果!R593</f>
        <v>灰溶融</v>
      </c>
      <c r="Z526" s="453"/>
      <c r="AA526" s="453"/>
      <c r="AB526" s="453"/>
      <c r="AC526" s="453"/>
    </row>
    <row r="527" spans="2:29" hidden="1" x14ac:dyDescent="0.25">
      <c r="E527" s="1" t="str">
        <f>評価結果!R544</f>
        <v>コージェネ</v>
      </c>
      <c r="G527" s="315"/>
      <c r="K527" s="311">
        <f t="shared" si="39"/>
        <v>0</v>
      </c>
      <c r="L527" s="311">
        <f t="shared" si="39"/>
        <v>0</v>
      </c>
      <c r="M527" s="311">
        <f t="shared" si="39"/>
        <v>0</v>
      </c>
      <c r="N527" s="311">
        <f t="shared" si="40"/>
        <v>0</v>
      </c>
      <c r="O527" s="312" t="str">
        <f t="shared" si="41"/>
        <v/>
      </c>
      <c r="U527" s="387" t="s">
        <v>700</v>
      </c>
      <c r="V527" s="1" t="str">
        <f>評価結果!R578</f>
        <v>汚泥濃縮</v>
      </c>
      <c r="W527" s="1" t="str">
        <f>評価結果!R586</f>
        <v>汚泥濃縮</v>
      </c>
      <c r="X527" s="1" t="str">
        <f>評価結果!R594</f>
        <v>ガス冷却</v>
      </c>
      <c r="Z527" s="453"/>
      <c r="AA527" s="452"/>
      <c r="AB527" s="452"/>
      <c r="AC527" s="452"/>
    </row>
    <row r="528" spans="2:29" hidden="1" x14ac:dyDescent="0.25">
      <c r="E528" s="1" t="str">
        <f>評価結果!R545</f>
        <v>受変電</v>
      </c>
      <c r="K528" s="311">
        <f t="shared" si="39"/>
        <v>0</v>
      </c>
      <c r="L528" s="311">
        <f t="shared" si="39"/>
        <v>0</v>
      </c>
      <c r="M528" s="311">
        <f t="shared" si="39"/>
        <v>0</v>
      </c>
      <c r="N528" s="311">
        <f t="shared" si="40"/>
        <v>0</v>
      </c>
      <c r="O528" s="312" t="str">
        <f t="shared" si="41"/>
        <v/>
      </c>
      <c r="U528" s="387" t="s">
        <v>697</v>
      </c>
      <c r="V528" s="1" t="str">
        <f>評価結果!R579</f>
        <v>汚泥脱水</v>
      </c>
      <c r="W528" s="1" t="str">
        <f>評価結果!R587</f>
        <v>汚泥消化</v>
      </c>
      <c r="X528" s="1" t="str">
        <f>評価結果!R595</f>
        <v>通　風</v>
      </c>
      <c r="Z528" s="453"/>
      <c r="AA528" s="452"/>
      <c r="AB528" s="452"/>
      <c r="AC528" s="452"/>
    </row>
    <row r="529" spans="5:29" ht="14.25" hidden="1" customHeight="1" x14ac:dyDescent="0.25">
      <c r="E529" s="1" t="str">
        <f>評価結果!R546</f>
        <v>圧縮空気</v>
      </c>
      <c r="K529" s="311">
        <f t="shared" si="39"/>
        <v>0</v>
      </c>
      <c r="L529" s="311">
        <f t="shared" si="39"/>
        <v>0</v>
      </c>
      <c r="M529" s="311">
        <f t="shared" si="39"/>
        <v>0</v>
      </c>
      <c r="N529" s="311">
        <f t="shared" si="40"/>
        <v>0</v>
      </c>
      <c r="O529" s="312" t="str">
        <f t="shared" si="41"/>
        <v/>
      </c>
      <c r="U529" s="1" t="s">
        <v>675</v>
      </c>
      <c r="V529" s="1" t="str">
        <f>評価結果!R580</f>
        <v>送水・配水</v>
      </c>
      <c r="W529" s="1" t="str">
        <f>評価結果!R588</f>
        <v>汚泥脱水</v>
      </c>
      <c r="X529" s="1" t="str">
        <f>評価結果!R596</f>
        <v>排ガス処理</v>
      </c>
      <c r="Z529" s="453"/>
      <c r="AA529" s="452"/>
      <c r="AB529" s="452"/>
      <c r="AC529" s="452"/>
    </row>
    <row r="530" spans="5:29" ht="14.25" hidden="1" customHeight="1" x14ac:dyDescent="0.25">
      <c r="E530" s="1" t="str">
        <f>評価結果!R547</f>
        <v>給排水</v>
      </c>
      <c r="K530" s="311">
        <f t="shared" si="39"/>
        <v>0</v>
      </c>
      <c r="L530" s="311">
        <f t="shared" si="39"/>
        <v>0</v>
      </c>
      <c r="M530" s="311">
        <f t="shared" si="39"/>
        <v>0</v>
      </c>
      <c r="N530" s="311">
        <f t="shared" si="40"/>
        <v>0</v>
      </c>
      <c r="O530" s="312" t="str">
        <f t="shared" si="41"/>
        <v/>
      </c>
      <c r="U530" s="3" t="s">
        <v>843</v>
      </c>
      <c r="V530" s="1"/>
      <c r="W530" s="1" t="str">
        <f>評価結果!R589</f>
        <v>汚泥焼却</v>
      </c>
      <c r="X530" s="1" t="str">
        <f>評価結果!R597</f>
        <v>灰出し</v>
      </c>
      <c r="Z530" s="453"/>
      <c r="AA530" s="452"/>
      <c r="AB530" s="452"/>
      <c r="AC530" s="452"/>
    </row>
    <row r="531" spans="5:29" ht="14.25" hidden="1" customHeight="1" x14ac:dyDescent="0.25">
      <c r="E531" s="1" t="str">
        <f>評価結果!R548</f>
        <v>給　湯</v>
      </c>
      <c r="K531" s="311">
        <f t="shared" si="39"/>
        <v>0</v>
      </c>
      <c r="L531" s="311">
        <f t="shared" si="39"/>
        <v>0</v>
      </c>
      <c r="M531" s="311">
        <f t="shared" si="39"/>
        <v>0</v>
      </c>
      <c r="N531" s="311">
        <f t="shared" si="40"/>
        <v>0</v>
      </c>
      <c r="O531" s="312" t="str">
        <f t="shared" si="41"/>
        <v/>
      </c>
      <c r="U531" s="3" t="s">
        <v>1658</v>
      </c>
      <c r="W531" s="1"/>
      <c r="X531" s="1"/>
      <c r="Z531" s="453"/>
      <c r="AA531" s="452"/>
      <c r="AB531" s="452"/>
      <c r="AC531" s="452"/>
    </row>
    <row r="532" spans="5:29" hidden="1" x14ac:dyDescent="0.25">
      <c r="E532" s="1" t="str">
        <f>評価結果!R549</f>
        <v>排水処理</v>
      </c>
      <c r="K532" s="311">
        <f t="shared" si="39"/>
        <v>0</v>
      </c>
      <c r="L532" s="311">
        <f t="shared" si="39"/>
        <v>0</v>
      </c>
      <c r="M532" s="311">
        <f t="shared" si="39"/>
        <v>0</v>
      </c>
      <c r="N532" s="311">
        <f t="shared" si="40"/>
        <v>0</v>
      </c>
      <c r="O532" s="312" t="str">
        <f t="shared" si="41"/>
        <v/>
      </c>
      <c r="U532" s="3" t="s">
        <v>2418</v>
      </c>
      <c r="W532" s="1"/>
      <c r="Y532" s="3"/>
      <c r="Z532" s="454"/>
      <c r="AA532" s="453"/>
      <c r="AB532" s="453"/>
      <c r="AC532" s="455"/>
    </row>
    <row r="533" spans="5:29" hidden="1" x14ac:dyDescent="0.25">
      <c r="E533" s="4" t="str">
        <f>評価結果!R550</f>
        <v>一般ﾊﾟｯｹｰｼﾞ空調</v>
      </c>
      <c r="K533" s="311">
        <f t="shared" si="39"/>
        <v>0</v>
      </c>
      <c r="L533" s="311">
        <f t="shared" si="39"/>
        <v>0</v>
      </c>
      <c r="M533" s="311">
        <f t="shared" si="39"/>
        <v>0</v>
      </c>
      <c r="N533" s="311">
        <f t="shared" si="40"/>
        <v>0</v>
      </c>
      <c r="O533" s="312" t="str">
        <f t="shared" si="41"/>
        <v/>
      </c>
      <c r="Y533" s="3"/>
      <c r="Z533" s="454"/>
      <c r="AA533" s="453"/>
      <c r="AB533" s="453"/>
      <c r="AC533" s="455"/>
    </row>
    <row r="534" spans="5:29" ht="21" hidden="1" customHeight="1" x14ac:dyDescent="0.25">
      <c r="E534" s="4" t="str">
        <f>評価結果!R551</f>
        <v>一般空調機</v>
      </c>
      <c r="K534" s="311">
        <f t="shared" si="39"/>
        <v>0</v>
      </c>
      <c r="L534" s="311">
        <f t="shared" si="39"/>
        <v>0</v>
      </c>
      <c r="M534" s="311">
        <f t="shared" si="39"/>
        <v>0</v>
      </c>
      <c r="N534" s="311">
        <f t="shared" si="40"/>
        <v>0</v>
      </c>
      <c r="O534" s="312" t="str">
        <f t="shared" si="41"/>
        <v/>
      </c>
      <c r="Y534" s="3"/>
      <c r="Z534" s="454"/>
      <c r="AA534" s="453"/>
      <c r="AB534" s="453"/>
      <c r="AC534" s="455"/>
    </row>
    <row r="535" spans="5:29" hidden="1" x14ac:dyDescent="0.25">
      <c r="E535" s="1" t="str">
        <f>評価結果!R552</f>
        <v>換　気</v>
      </c>
      <c r="K535" s="311">
        <f t="shared" si="39"/>
        <v>0</v>
      </c>
      <c r="L535" s="311">
        <f t="shared" si="39"/>
        <v>0</v>
      </c>
      <c r="M535" s="311">
        <f t="shared" si="39"/>
        <v>0</v>
      </c>
      <c r="N535" s="311">
        <f t="shared" si="40"/>
        <v>0</v>
      </c>
      <c r="O535" s="312" t="str">
        <f t="shared" si="41"/>
        <v/>
      </c>
      <c r="Y535" s="3"/>
      <c r="Z535" s="454"/>
      <c r="AA535" s="453"/>
      <c r="AB535" s="453"/>
      <c r="AC535" s="455"/>
    </row>
    <row r="536" spans="5:29" hidden="1" x14ac:dyDescent="0.25">
      <c r="E536" s="1" t="str">
        <f>評価結果!R553</f>
        <v>照　明</v>
      </c>
      <c r="K536" s="311">
        <f t="shared" si="39"/>
        <v>0</v>
      </c>
      <c r="L536" s="311">
        <f t="shared" si="39"/>
        <v>0</v>
      </c>
      <c r="M536" s="311">
        <f t="shared" si="39"/>
        <v>0</v>
      </c>
      <c r="N536" s="311">
        <f t="shared" si="40"/>
        <v>0</v>
      </c>
      <c r="O536" s="312" t="str">
        <f t="shared" si="41"/>
        <v/>
      </c>
      <c r="Y536" s="3"/>
      <c r="Z536" s="453"/>
      <c r="AA536" s="453"/>
      <c r="AB536" s="453"/>
      <c r="AC536" s="452"/>
    </row>
    <row r="537" spans="5:29" hidden="1" x14ac:dyDescent="0.25">
      <c r="E537" s="1" t="str">
        <f>評価結果!R554</f>
        <v>昇降機</v>
      </c>
      <c r="K537" s="311">
        <f t="shared" si="39"/>
        <v>0</v>
      </c>
      <c r="L537" s="311">
        <f t="shared" si="39"/>
        <v>0</v>
      </c>
      <c r="M537" s="311">
        <f t="shared" si="39"/>
        <v>0</v>
      </c>
      <c r="N537" s="311">
        <f t="shared" si="40"/>
        <v>0</v>
      </c>
      <c r="O537" s="312" t="str">
        <f t="shared" si="41"/>
        <v/>
      </c>
      <c r="Z537" s="453"/>
      <c r="AA537" s="453"/>
      <c r="AB537" s="453"/>
      <c r="AC537" s="452"/>
    </row>
    <row r="538" spans="5:29" hidden="1" x14ac:dyDescent="0.25">
      <c r="E538" s="1" t="str">
        <f>評価結果!R555</f>
        <v>コンセント</v>
      </c>
      <c r="K538" s="311">
        <f t="shared" si="39"/>
        <v>0</v>
      </c>
      <c r="L538" s="311">
        <f t="shared" si="39"/>
        <v>0</v>
      </c>
      <c r="M538" s="311">
        <f t="shared" si="39"/>
        <v>0</v>
      </c>
      <c r="N538" s="311">
        <f t="shared" si="40"/>
        <v>0</v>
      </c>
      <c r="O538" s="312" t="str">
        <f t="shared" si="41"/>
        <v/>
      </c>
      <c r="Z538" s="453"/>
      <c r="AA538" s="453"/>
      <c r="AB538" s="453"/>
      <c r="AC538" s="452"/>
    </row>
    <row r="539" spans="5:29" ht="14.25" hidden="1" customHeight="1" x14ac:dyDescent="0.25">
      <c r="E539" s="1" t="str">
        <f>評価結果!R556</f>
        <v>厨　房</v>
      </c>
      <c r="K539" s="311">
        <f t="shared" si="39"/>
        <v>0</v>
      </c>
      <c r="L539" s="311">
        <f t="shared" si="39"/>
        <v>0</v>
      </c>
      <c r="M539" s="311">
        <f t="shared" si="39"/>
        <v>0</v>
      </c>
      <c r="N539" s="311">
        <f t="shared" si="40"/>
        <v>0</v>
      </c>
      <c r="O539" s="312" t="str">
        <f t="shared" si="41"/>
        <v/>
      </c>
      <c r="Z539" s="453"/>
      <c r="AA539" s="452"/>
      <c r="AB539" s="452"/>
      <c r="AC539" s="452"/>
    </row>
    <row r="540" spans="5:29" ht="14.25" hidden="1" customHeight="1" x14ac:dyDescent="0.25">
      <c r="E540" s="3" t="str">
        <f t="shared" ref="E540:E546" si="42">IF($U$2="上水道施設",V523,IF($U$2="下水道施設",W523,IF($U$2="廃棄物処理施設",X523,U523)))</f>
        <v>燃料燃焼</v>
      </c>
      <c r="K540" s="311">
        <f t="shared" si="39"/>
        <v>0</v>
      </c>
      <c r="L540" s="311">
        <f t="shared" si="39"/>
        <v>0</v>
      </c>
      <c r="M540" s="311">
        <f t="shared" si="39"/>
        <v>0</v>
      </c>
      <c r="N540" s="311">
        <f t="shared" si="40"/>
        <v>0</v>
      </c>
      <c r="O540" s="312" t="str">
        <f t="shared" si="41"/>
        <v/>
      </c>
      <c r="Z540" s="453"/>
      <c r="AA540" s="452"/>
      <c r="AB540" s="452"/>
      <c r="AC540" s="452"/>
    </row>
    <row r="541" spans="5:29" ht="14.25" hidden="1" customHeight="1" x14ac:dyDescent="0.25">
      <c r="E541" s="3" t="str">
        <f t="shared" si="42"/>
        <v>熱利用</v>
      </c>
      <c r="K541" s="311">
        <f t="shared" si="39"/>
        <v>0</v>
      </c>
      <c r="L541" s="311">
        <f t="shared" si="39"/>
        <v>0</v>
      </c>
      <c r="M541" s="311">
        <f t="shared" si="39"/>
        <v>0</v>
      </c>
      <c r="N541" s="311">
        <f t="shared" si="40"/>
        <v>0</v>
      </c>
      <c r="O541" s="312" t="str">
        <f t="shared" si="41"/>
        <v/>
      </c>
      <c r="Z541" s="453"/>
      <c r="AA541" s="452"/>
      <c r="AB541" s="452"/>
      <c r="AC541" s="452"/>
    </row>
    <row r="542" spans="5:29" hidden="1" x14ac:dyDescent="0.25">
      <c r="E542" s="3" t="str">
        <f t="shared" si="42"/>
        <v>電動力応用</v>
      </c>
      <c r="K542" s="311">
        <f t="shared" si="39"/>
        <v>0</v>
      </c>
      <c r="L542" s="311">
        <f t="shared" si="39"/>
        <v>0</v>
      </c>
      <c r="M542" s="311">
        <f t="shared" si="39"/>
        <v>0</v>
      </c>
      <c r="N542" s="311">
        <f t="shared" si="40"/>
        <v>0</v>
      </c>
      <c r="O542" s="312" t="str">
        <f t="shared" si="41"/>
        <v/>
      </c>
      <c r="Z542" s="453"/>
      <c r="AA542" s="452"/>
      <c r="AB542" s="452"/>
      <c r="AC542" s="452"/>
    </row>
    <row r="543" spans="5:29" hidden="1" x14ac:dyDescent="0.25">
      <c r="E543" s="3" t="str">
        <f t="shared" si="42"/>
        <v>電気加熱</v>
      </c>
      <c r="K543" s="311">
        <f t="shared" si="39"/>
        <v>0</v>
      </c>
      <c r="L543" s="311">
        <f t="shared" si="39"/>
        <v>0</v>
      </c>
      <c r="M543" s="311">
        <f t="shared" si="39"/>
        <v>0</v>
      </c>
      <c r="N543" s="311">
        <f t="shared" si="40"/>
        <v>0</v>
      </c>
      <c r="O543" s="312" t="str">
        <f t="shared" si="41"/>
        <v/>
      </c>
      <c r="Z543" s="453"/>
      <c r="AA543" s="452"/>
      <c r="AB543" s="452"/>
      <c r="AC543" s="452"/>
    </row>
    <row r="544" spans="5:29" hidden="1" x14ac:dyDescent="0.25">
      <c r="E544" s="3" t="str">
        <f t="shared" si="42"/>
        <v>特殊ﾊﾟｯｹｰｼﾞ空調</v>
      </c>
      <c r="K544" s="311">
        <f t="shared" si="39"/>
        <v>0</v>
      </c>
      <c r="L544" s="311">
        <f t="shared" si="39"/>
        <v>0</v>
      </c>
      <c r="M544" s="311">
        <f t="shared" si="39"/>
        <v>0</v>
      </c>
      <c r="N544" s="311">
        <f t="shared" si="40"/>
        <v>0</v>
      </c>
      <c r="O544" s="312" t="str">
        <f t="shared" si="41"/>
        <v/>
      </c>
      <c r="Z544" s="453"/>
      <c r="AA544" s="456"/>
      <c r="AB544" s="456"/>
      <c r="AC544" s="452"/>
    </row>
    <row r="545" spans="5:29" hidden="1" x14ac:dyDescent="0.25">
      <c r="E545" s="3" t="str">
        <f t="shared" si="42"/>
        <v>特殊空調機</v>
      </c>
      <c r="K545" s="311">
        <f t="shared" si="39"/>
        <v>0</v>
      </c>
      <c r="L545" s="311">
        <f t="shared" si="39"/>
        <v>0</v>
      </c>
      <c r="M545" s="311">
        <f t="shared" si="39"/>
        <v>0</v>
      </c>
      <c r="N545" s="311">
        <f t="shared" si="40"/>
        <v>0</v>
      </c>
      <c r="O545" s="312" t="str">
        <f t="shared" si="41"/>
        <v/>
      </c>
      <c r="Z545" s="453"/>
      <c r="AA545" s="456"/>
      <c r="AB545" s="456"/>
      <c r="AC545" s="452"/>
    </row>
    <row r="546" spans="5:29" hidden="1" x14ac:dyDescent="0.25">
      <c r="E546" s="3" t="str">
        <f t="shared" si="42"/>
        <v>冷凍・冷蔵</v>
      </c>
      <c r="K546" s="311">
        <f t="shared" si="39"/>
        <v>0</v>
      </c>
      <c r="L546" s="311">
        <f t="shared" si="39"/>
        <v>0</v>
      </c>
      <c r="M546" s="311">
        <f t="shared" si="39"/>
        <v>0</v>
      </c>
      <c r="N546" s="311">
        <f t="shared" si="40"/>
        <v>0</v>
      </c>
      <c r="O546" s="312" t="str">
        <f t="shared" si="41"/>
        <v/>
      </c>
      <c r="Z546" s="452"/>
      <c r="AA546" s="456"/>
      <c r="AB546" s="456"/>
      <c r="AC546" s="457"/>
    </row>
    <row r="547" spans="5:29" hidden="1" x14ac:dyDescent="0.25">
      <c r="E547" s="3" t="str">
        <f>IF($U$2="上水道施設","",IF($U$2="下水道施設",W530,IF($U$2="廃棄物処理施設",X530,U530)))</f>
        <v>特殊排気</v>
      </c>
      <c r="K547" s="311">
        <f t="shared" si="39"/>
        <v>0</v>
      </c>
      <c r="L547" s="311">
        <f t="shared" si="39"/>
        <v>0</v>
      </c>
      <c r="M547" s="311">
        <f t="shared" si="39"/>
        <v>0</v>
      </c>
      <c r="N547" s="311">
        <f t="shared" si="40"/>
        <v>0</v>
      </c>
      <c r="O547" s="312" t="str">
        <f t="shared" si="41"/>
        <v/>
      </c>
      <c r="Z547" s="452"/>
      <c r="AA547" s="456"/>
      <c r="AB547" s="456"/>
      <c r="AC547" s="457"/>
    </row>
    <row r="548" spans="5:29" hidden="1" x14ac:dyDescent="0.25">
      <c r="E548" s="3" t="str">
        <f>IF($U$2="上水道施設","",IF($U$2="下水道施設","",IF($U$2="廃棄物処理施設","",U531)))</f>
        <v>純水供給</v>
      </c>
      <c r="K548" s="311">
        <f t="shared" si="39"/>
        <v>0</v>
      </c>
      <c r="L548" s="311">
        <f t="shared" si="39"/>
        <v>0</v>
      </c>
      <c r="M548" s="311">
        <f t="shared" si="39"/>
        <v>0</v>
      </c>
      <c r="N548" s="311">
        <f t="shared" si="40"/>
        <v>0</v>
      </c>
      <c r="O548" s="312" t="str">
        <f t="shared" si="41"/>
        <v/>
      </c>
    </row>
    <row r="549" spans="5:29" hidden="1" x14ac:dyDescent="0.25">
      <c r="E549" s="3" t="str">
        <f>IF($U$2="上水道施設","",IF($U$2="下水道施設","",IF($U$2="廃棄物処理施設","",U532)))</f>
        <v>輸　送</v>
      </c>
      <c r="K549" s="311">
        <f t="shared" si="39"/>
        <v>0</v>
      </c>
      <c r="L549" s="311">
        <f t="shared" si="39"/>
        <v>0</v>
      </c>
      <c r="M549" s="311">
        <f t="shared" si="39"/>
        <v>0</v>
      </c>
      <c r="N549" s="311">
        <f t="shared" si="40"/>
        <v>0</v>
      </c>
      <c r="O549" s="312" t="str">
        <f t="shared" si="41"/>
        <v/>
      </c>
    </row>
    <row r="823" spans="10:10" hidden="1" x14ac:dyDescent="0.25">
      <c r="J823" s="1"/>
    </row>
  </sheetData>
  <sheetProtection algorithmName="SHA-512" hashValue="8WlVTM+LEXGxVpURYmrBv9TvUPyxhwraSUwLLibCWbgC1oaS3pMq6nli4naoWHtBQ4ZoCgNRIV/ky45jc9Ny4Q==" saltValue="26Mkoxp/07PG+ngGG9s/VQ==" spinCount="100000" sheet="1" objects="1" scenarios="1" selectLockedCells="1"/>
  <mergeCells count="1009">
    <mergeCell ref="E514:F514"/>
    <mergeCell ref="G514:J514"/>
    <mergeCell ref="E511:F511"/>
    <mergeCell ref="G511:J511"/>
    <mergeCell ref="E512:F512"/>
    <mergeCell ref="G512:J512"/>
    <mergeCell ref="E505:F505"/>
    <mergeCell ref="G505:J505"/>
    <mergeCell ref="E506:F506"/>
    <mergeCell ref="G506:J506"/>
    <mergeCell ref="E503:F503"/>
    <mergeCell ref="G503:J503"/>
    <mergeCell ref="E504:F504"/>
    <mergeCell ref="G504:J504"/>
    <mergeCell ref="E509:F509"/>
    <mergeCell ref="G509:J509"/>
    <mergeCell ref="E510:F510"/>
    <mergeCell ref="G510:J510"/>
    <mergeCell ref="E507:F507"/>
    <mergeCell ref="G507:J507"/>
    <mergeCell ref="E508:F508"/>
    <mergeCell ref="G508:J508"/>
    <mergeCell ref="E513:F513"/>
    <mergeCell ref="G513:J513"/>
    <mergeCell ref="E494:F494"/>
    <mergeCell ref="G494:J494"/>
    <mergeCell ref="E491:F491"/>
    <mergeCell ref="G491:J491"/>
    <mergeCell ref="E492:F492"/>
    <mergeCell ref="G492:J492"/>
    <mergeCell ref="E497:F497"/>
    <mergeCell ref="G497:J497"/>
    <mergeCell ref="E498:F498"/>
    <mergeCell ref="G498:J498"/>
    <mergeCell ref="E495:F495"/>
    <mergeCell ref="G495:J495"/>
    <mergeCell ref="E496:F496"/>
    <mergeCell ref="G496:J496"/>
    <mergeCell ref="E501:F501"/>
    <mergeCell ref="G501:J501"/>
    <mergeCell ref="E502:F502"/>
    <mergeCell ref="G502:J502"/>
    <mergeCell ref="E499:F499"/>
    <mergeCell ref="G499:J499"/>
    <mergeCell ref="E500:F500"/>
    <mergeCell ref="G500:J500"/>
    <mergeCell ref="E485:F485"/>
    <mergeCell ref="G485:J485"/>
    <mergeCell ref="E486:F486"/>
    <mergeCell ref="G486:J486"/>
    <mergeCell ref="E483:F483"/>
    <mergeCell ref="G483:J483"/>
    <mergeCell ref="E484:F484"/>
    <mergeCell ref="G484:J484"/>
    <mergeCell ref="E489:F489"/>
    <mergeCell ref="G489:J489"/>
    <mergeCell ref="E490:F490"/>
    <mergeCell ref="G490:J490"/>
    <mergeCell ref="E487:F487"/>
    <mergeCell ref="G487:J487"/>
    <mergeCell ref="E488:F488"/>
    <mergeCell ref="G488:J488"/>
    <mergeCell ref="E493:F493"/>
    <mergeCell ref="G493:J493"/>
    <mergeCell ref="E474:F474"/>
    <mergeCell ref="G474:J474"/>
    <mergeCell ref="E471:F471"/>
    <mergeCell ref="G471:J471"/>
    <mergeCell ref="E472:F472"/>
    <mergeCell ref="G472:J472"/>
    <mergeCell ref="E477:F477"/>
    <mergeCell ref="G477:J477"/>
    <mergeCell ref="E478:F478"/>
    <mergeCell ref="G478:J478"/>
    <mergeCell ref="E475:F475"/>
    <mergeCell ref="G475:J475"/>
    <mergeCell ref="E476:F476"/>
    <mergeCell ref="G476:J476"/>
    <mergeCell ref="E481:F481"/>
    <mergeCell ref="G481:J481"/>
    <mergeCell ref="E482:F482"/>
    <mergeCell ref="G482:J482"/>
    <mergeCell ref="E479:F479"/>
    <mergeCell ref="G479:J479"/>
    <mergeCell ref="E480:F480"/>
    <mergeCell ref="G480:J480"/>
    <mergeCell ref="E465:F465"/>
    <mergeCell ref="G465:J465"/>
    <mergeCell ref="E466:F466"/>
    <mergeCell ref="G466:J466"/>
    <mergeCell ref="E463:F463"/>
    <mergeCell ref="G463:J463"/>
    <mergeCell ref="E464:F464"/>
    <mergeCell ref="G464:J464"/>
    <mergeCell ref="E469:F469"/>
    <mergeCell ref="G469:J469"/>
    <mergeCell ref="E470:F470"/>
    <mergeCell ref="G470:J470"/>
    <mergeCell ref="E467:F467"/>
    <mergeCell ref="G467:J467"/>
    <mergeCell ref="E468:F468"/>
    <mergeCell ref="G468:J468"/>
    <mergeCell ref="E473:F473"/>
    <mergeCell ref="G473:J473"/>
    <mergeCell ref="E454:F454"/>
    <mergeCell ref="G454:J454"/>
    <mergeCell ref="E451:F451"/>
    <mergeCell ref="G451:J451"/>
    <mergeCell ref="E452:F452"/>
    <mergeCell ref="G452:J452"/>
    <mergeCell ref="E457:F457"/>
    <mergeCell ref="G457:J457"/>
    <mergeCell ref="E458:F458"/>
    <mergeCell ref="G458:J458"/>
    <mergeCell ref="E455:F455"/>
    <mergeCell ref="G455:J455"/>
    <mergeCell ref="E456:F456"/>
    <mergeCell ref="G456:J456"/>
    <mergeCell ref="E461:F461"/>
    <mergeCell ref="G461:J461"/>
    <mergeCell ref="E462:F462"/>
    <mergeCell ref="G462:J462"/>
    <mergeCell ref="E459:F459"/>
    <mergeCell ref="G459:J459"/>
    <mergeCell ref="E460:F460"/>
    <mergeCell ref="G460:J460"/>
    <mergeCell ref="E445:F445"/>
    <mergeCell ref="G445:J445"/>
    <mergeCell ref="E446:F446"/>
    <mergeCell ref="G446:J446"/>
    <mergeCell ref="E443:F443"/>
    <mergeCell ref="G443:J443"/>
    <mergeCell ref="E444:F444"/>
    <mergeCell ref="G444:J444"/>
    <mergeCell ref="E449:F449"/>
    <mergeCell ref="G449:J449"/>
    <mergeCell ref="E450:F450"/>
    <mergeCell ref="G450:J450"/>
    <mergeCell ref="E447:F447"/>
    <mergeCell ref="G447:J447"/>
    <mergeCell ref="E448:F448"/>
    <mergeCell ref="G448:J448"/>
    <mergeCell ref="E453:F453"/>
    <mergeCell ref="G453:J453"/>
    <mergeCell ref="E434:F434"/>
    <mergeCell ref="G434:J434"/>
    <mergeCell ref="E431:F431"/>
    <mergeCell ref="G431:J431"/>
    <mergeCell ref="E432:F432"/>
    <mergeCell ref="G432:J432"/>
    <mergeCell ref="E437:F437"/>
    <mergeCell ref="G437:J437"/>
    <mergeCell ref="E438:F438"/>
    <mergeCell ref="G438:J438"/>
    <mergeCell ref="E435:F435"/>
    <mergeCell ref="G435:J435"/>
    <mergeCell ref="E436:F436"/>
    <mergeCell ref="G436:J436"/>
    <mergeCell ref="E441:F441"/>
    <mergeCell ref="G441:J441"/>
    <mergeCell ref="E442:F442"/>
    <mergeCell ref="G442:J442"/>
    <mergeCell ref="E439:F439"/>
    <mergeCell ref="G439:J439"/>
    <mergeCell ref="E440:F440"/>
    <mergeCell ref="G440:J440"/>
    <mergeCell ref="E425:F425"/>
    <mergeCell ref="G425:J425"/>
    <mergeCell ref="E426:F426"/>
    <mergeCell ref="G426:J426"/>
    <mergeCell ref="E423:F423"/>
    <mergeCell ref="G423:J423"/>
    <mergeCell ref="E424:F424"/>
    <mergeCell ref="G424:J424"/>
    <mergeCell ref="E429:F429"/>
    <mergeCell ref="G429:J429"/>
    <mergeCell ref="E430:F430"/>
    <mergeCell ref="G430:J430"/>
    <mergeCell ref="E427:F427"/>
    <mergeCell ref="G427:J427"/>
    <mergeCell ref="E428:F428"/>
    <mergeCell ref="G428:J428"/>
    <mergeCell ref="E433:F433"/>
    <mergeCell ref="G433:J433"/>
    <mergeCell ref="E414:F414"/>
    <mergeCell ref="G414:J414"/>
    <mergeCell ref="E411:F411"/>
    <mergeCell ref="G411:J411"/>
    <mergeCell ref="E412:F412"/>
    <mergeCell ref="G412:J412"/>
    <mergeCell ref="E417:F417"/>
    <mergeCell ref="G417:J417"/>
    <mergeCell ref="E418:F418"/>
    <mergeCell ref="G418:J418"/>
    <mergeCell ref="E415:F415"/>
    <mergeCell ref="G415:J415"/>
    <mergeCell ref="E416:F416"/>
    <mergeCell ref="G416:J416"/>
    <mergeCell ref="E421:F421"/>
    <mergeCell ref="G421:J421"/>
    <mergeCell ref="E422:F422"/>
    <mergeCell ref="G422:J422"/>
    <mergeCell ref="E419:F419"/>
    <mergeCell ref="G419:J419"/>
    <mergeCell ref="E420:F420"/>
    <mergeCell ref="G420:J420"/>
    <mergeCell ref="E405:F405"/>
    <mergeCell ref="G405:J405"/>
    <mergeCell ref="E406:F406"/>
    <mergeCell ref="G406:J406"/>
    <mergeCell ref="E403:F403"/>
    <mergeCell ref="G403:J403"/>
    <mergeCell ref="E404:F404"/>
    <mergeCell ref="G404:J404"/>
    <mergeCell ref="E409:F409"/>
    <mergeCell ref="G409:J409"/>
    <mergeCell ref="E410:F410"/>
    <mergeCell ref="G410:J410"/>
    <mergeCell ref="E407:F407"/>
    <mergeCell ref="G407:J407"/>
    <mergeCell ref="E408:F408"/>
    <mergeCell ref="G408:J408"/>
    <mergeCell ref="E413:F413"/>
    <mergeCell ref="G413:J413"/>
    <mergeCell ref="E394:F394"/>
    <mergeCell ref="G394:J394"/>
    <mergeCell ref="E391:F391"/>
    <mergeCell ref="G391:J391"/>
    <mergeCell ref="E392:F392"/>
    <mergeCell ref="G392:J392"/>
    <mergeCell ref="E397:F397"/>
    <mergeCell ref="G397:J397"/>
    <mergeCell ref="E398:F398"/>
    <mergeCell ref="G398:J398"/>
    <mergeCell ref="E395:F395"/>
    <mergeCell ref="G395:J395"/>
    <mergeCell ref="E396:F396"/>
    <mergeCell ref="G396:J396"/>
    <mergeCell ref="E401:F401"/>
    <mergeCell ref="G401:J401"/>
    <mergeCell ref="E402:F402"/>
    <mergeCell ref="G402:J402"/>
    <mergeCell ref="E399:F399"/>
    <mergeCell ref="G399:J399"/>
    <mergeCell ref="E400:F400"/>
    <mergeCell ref="G400:J400"/>
    <mergeCell ref="E385:F385"/>
    <mergeCell ref="G385:J385"/>
    <mergeCell ref="E386:F386"/>
    <mergeCell ref="G386:J386"/>
    <mergeCell ref="E383:F383"/>
    <mergeCell ref="G383:J383"/>
    <mergeCell ref="E384:F384"/>
    <mergeCell ref="G384:J384"/>
    <mergeCell ref="E389:F389"/>
    <mergeCell ref="G389:J389"/>
    <mergeCell ref="E390:F390"/>
    <mergeCell ref="G390:J390"/>
    <mergeCell ref="E387:F387"/>
    <mergeCell ref="G387:J387"/>
    <mergeCell ref="E388:F388"/>
    <mergeCell ref="G388:J388"/>
    <mergeCell ref="E393:F393"/>
    <mergeCell ref="G393:J393"/>
    <mergeCell ref="E374:F374"/>
    <mergeCell ref="G374:J374"/>
    <mergeCell ref="E371:F371"/>
    <mergeCell ref="G371:J371"/>
    <mergeCell ref="E372:F372"/>
    <mergeCell ref="G372:J372"/>
    <mergeCell ref="E377:F377"/>
    <mergeCell ref="G377:J377"/>
    <mergeCell ref="E378:F378"/>
    <mergeCell ref="G378:J378"/>
    <mergeCell ref="E375:F375"/>
    <mergeCell ref="G375:J375"/>
    <mergeCell ref="E376:F376"/>
    <mergeCell ref="G376:J376"/>
    <mergeCell ref="E381:F381"/>
    <mergeCell ref="G381:J381"/>
    <mergeCell ref="E382:F382"/>
    <mergeCell ref="G382:J382"/>
    <mergeCell ref="E379:F379"/>
    <mergeCell ref="G379:J379"/>
    <mergeCell ref="E380:F380"/>
    <mergeCell ref="G380:J380"/>
    <mergeCell ref="E365:F365"/>
    <mergeCell ref="G365:J365"/>
    <mergeCell ref="E366:F366"/>
    <mergeCell ref="G366:J366"/>
    <mergeCell ref="E363:F363"/>
    <mergeCell ref="G363:J363"/>
    <mergeCell ref="E364:F364"/>
    <mergeCell ref="G364:J364"/>
    <mergeCell ref="E369:F369"/>
    <mergeCell ref="G369:J369"/>
    <mergeCell ref="E370:F370"/>
    <mergeCell ref="G370:J370"/>
    <mergeCell ref="E367:F367"/>
    <mergeCell ref="G367:J367"/>
    <mergeCell ref="E368:F368"/>
    <mergeCell ref="G368:J368"/>
    <mergeCell ref="E373:F373"/>
    <mergeCell ref="G373:J373"/>
    <mergeCell ref="E354:F354"/>
    <mergeCell ref="G354:J354"/>
    <mergeCell ref="E351:F351"/>
    <mergeCell ref="G351:J351"/>
    <mergeCell ref="E352:F352"/>
    <mergeCell ref="G352:J352"/>
    <mergeCell ref="E357:F357"/>
    <mergeCell ref="G357:J357"/>
    <mergeCell ref="E358:F358"/>
    <mergeCell ref="G358:J358"/>
    <mergeCell ref="E355:F355"/>
    <mergeCell ref="G355:J355"/>
    <mergeCell ref="E356:F356"/>
    <mergeCell ref="G356:J356"/>
    <mergeCell ref="E361:F361"/>
    <mergeCell ref="G361:J361"/>
    <mergeCell ref="E362:F362"/>
    <mergeCell ref="G362:J362"/>
    <mergeCell ref="E359:F359"/>
    <mergeCell ref="G359:J359"/>
    <mergeCell ref="E360:F360"/>
    <mergeCell ref="G360:J360"/>
    <mergeCell ref="E345:F345"/>
    <mergeCell ref="G345:J345"/>
    <mergeCell ref="E346:F346"/>
    <mergeCell ref="G346:J346"/>
    <mergeCell ref="E343:F343"/>
    <mergeCell ref="G343:J343"/>
    <mergeCell ref="E344:F344"/>
    <mergeCell ref="G344:J344"/>
    <mergeCell ref="E349:F349"/>
    <mergeCell ref="G349:J349"/>
    <mergeCell ref="E350:F350"/>
    <mergeCell ref="G350:J350"/>
    <mergeCell ref="E347:F347"/>
    <mergeCell ref="G347:J347"/>
    <mergeCell ref="E348:F348"/>
    <mergeCell ref="G348:J348"/>
    <mergeCell ref="E353:F353"/>
    <mergeCell ref="G353:J353"/>
    <mergeCell ref="E334:F334"/>
    <mergeCell ref="G334:J334"/>
    <mergeCell ref="E331:F331"/>
    <mergeCell ref="G331:J331"/>
    <mergeCell ref="E332:F332"/>
    <mergeCell ref="G332:J332"/>
    <mergeCell ref="E337:F337"/>
    <mergeCell ref="G337:J337"/>
    <mergeCell ref="E338:F338"/>
    <mergeCell ref="G338:J338"/>
    <mergeCell ref="E335:F335"/>
    <mergeCell ref="G335:J335"/>
    <mergeCell ref="E336:F336"/>
    <mergeCell ref="G336:J336"/>
    <mergeCell ref="E341:F341"/>
    <mergeCell ref="G341:J341"/>
    <mergeCell ref="E342:F342"/>
    <mergeCell ref="G342:J342"/>
    <mergeCell ref="E339:F339"/>
    <mergeCell ref="G339:J339"/>
    <mergeCell ref="E340:F340"/>
    <mergeCell ref="G340:J340"/>
    <mergeCell ref="E325:F325"/>
    <mergeCell ref="G325:J325"/>
    <mergeCell ref="E326:F326"/>
    <mergeCell ref="G326:J326"/>
    <mergeCell ref="E323:F323"/>
    <mergeCell ref="G323:J323"/>
    <mergeCell ref="E324:F324"/>
    <mergeCell ref="G324:J324"/>
    <mergeCell ref="E329:F329"/>
    <mergeCell ref="G329:J329"/>
    <mergeCell ref="E330:F330"/>
    <mergeCell ref="G330:J330"/>
    <mergeCell ref="E327:F327"/>
    <mergeCell ref="G327:J327"/>
    <mergeCell ref="E328:F328"/>
    <mergeCell ref="G328:J328"/>
    <mergeCell ref="E333:F333"/>
    <mergeCell ref="G333:J333"/>
    <mergeCell ref="E314:F314"/>
    <mergeCell ref="G314:J314"/>
    <mergeCell ref="E311:F311"/>
    <mergeCell ref="G311:J311"/>
    <mergeCell ref="E312:F312"/>
    <mergeCell ref="G312:J312"/>
    <mergeCell ref="E317:F317"/>
    <mergeCell ref="G317:J317"/>
    <mergeCell ref="E318:F318"/>
    <mergeCell ref="G318:J318"/>
    <mergeCell ref="E315:F315"/>
    <mergeCell ref="G315:J315"/>
    <mergeCell ref="E316:F316"/>
    <mergeCell ref="G316:J316"/>
    <mergeCell ref="E321:F321"/>
    <mergeCell ref="G321:J321"/>
    <mergeCell ref="E322:F322"/>
    <mergeCell ref="G322:J322"/>
    <mergeCell ref="E319:F319"/>
    <mergeCell ref="G319:J319"/>
    <mergeCell ref="E320:F320"/>
    <mergeCell ref="G320:J320"/>
    <mergeCell ref="E305:F305"/>
    <mergeCell ref="G305:J305"/>
    <mergeCell ref="E306:F306"/>
    <mergeCell ref="G306:J306"/>
    <mergeCell ref="E303:F303"/>
    <mergeCell ref="G303:J303"/>
    <mergeCell ref="E304:F304"/>
    <mergeCell ref="G304:J304"/>
    <mergeCell ref="E309:F309"/>
    <mergeCell ref="G309:J309"/>
    <mergeCell ref="E310:F310"/>
    <mergeCell ref="G310:J310"/>
    <mergeCell ref="E307:F307"/>
    <mergeCell ref="G307:J307"/>
    <mergeCell ref="E308:F308"/>
    <mergeCell ref="G308:J308"/>
    <mergeCell ref="E313:F313"/>
    <mergeCell ref="G313:J313"/>
    <mergeCell ref="E294:F294"/>
    <mergeCell ref="G294:J294"/>
    <mergeCell ref="E291:F291"/>
    <mergeCell ref="G291:J291"/>
    <mergeCell ref="E292:F292"/>
    <mergeCell ref="G292:J292"/>
    <mergeCell ref="E297:F297"/>
    <mergeCell ref="G297:J297"/>
    <mergeCell ref="E298:F298"/>
    <mergeCell ref="G298:J298"/>
    <mergeCell ref="E295:F295"/>
    <mergeCell ref="G295:J295"/>
    <mergeCell ref="E296:F296"/>
    <mergeCell ref="G296:J296"/>
    <mergeCell ref="E301:F301"/>
    <mergeCell ref="G301:J301"/>
    <mergeCell ref="E302:F302"/>
    <mergeCell ref="G302:J302"/>
    <mergeCell ref="E299:F299"/>
    <mergeCell ref="G299:J299"/>
    <mergeCell ref="E300:F300"/>
    <mergeCell ref="G300:J300"/>
    <mergeCell ref="E285:F285"/>
    <mergeCell ref="G285:J285"/>
    <mergeCell ref="E286:F286"/>
    <mergeCell ref="G286:J286"/>
    <mergeCell ref="E283:F283"/>
    <mergeCell ref="G283:J283"/>
    <mergeCell ref="E284:F284"/>
    <mergeCell ref="G284:J284"/>
    <mergeCell ref="E289:F289"/>
    <mergeCell ref="G289:J289"/>
    <mergeCell ref="E290:F290"/>
    <mergeCell ref="G290:J290"/>
    <mergeCell ref="E287:F287"/>
    <mergeCell ref="G287:J287"/>
    <mergeCell ref="E288:F288"/>
    <mergeCell ref="G288:J288"/>
    <mergeCell ref="E293:F293"/>
    <mergeCell ref="G293:J293"/>
    <mergeCell ref="E274:F274"/>
    <mergeCell ref="G274:J274"/>
    <mergeCell ref="E271:F271"/>
    <mergeCell ref="G271:J271"/>
    <mergeCell ref="E272:F272"/>
    <mergeCell ref="G272:J272"/>
    <mergeCell ref="E277:F277"/>
    <mergeCell ref="G277:J277"/>
    <mergeCell ref="E278:F278"/>
    <mergeCell ref="G278:J278"/>
    <mergeCell ref="E275:F275"/>
    <mergeCell ref="G275:J275"/>
    <mergeCell ref="E276:F276"/>
    <mergeCell ref="G276:J276"/>
    <mergeCell ref="E281:F281"/>
    <mergeCell ref="G281:J281"/>
    <mergeCell ref="E282:F282"/>
    <mergeCell ref="G282:J282"/>
    <mergeCell ref="E279:F279"/>
    <mergeCell ref="G279:J279"/>
    <mergeCell ref="E280:F280"/>
    <mergeCell ref="G280:J280"/>
    <mergeCell ref="E265:F265"/>
    <mergeCell ref="G265:J265"/>
    <mergeCell ref="E266:F266"/>
    <mergeCell ref="G266:J266"/>
    <mergeCell ref="E263:F263"/>
    <mergeCell ref="G263:J263"/>
    <mergeCell ref="E264:F264"/>
    <mergeCell ref="G264:J264"/>
    <mergeCell ref="E269:F269"/>
    <mergeCell ref="G269:J269"/>
    <mergeCell ref="E270:F270"/>
    <mergeCell ref="G270:J270"/>
    <mergeCell ref="E267:F267"/>
    <mergeCell ref="G267:J267"/>
    <mergeCell ref="E268:F268"/>
    <mergeCell ref="G268:J268"/>
    <mergeCell ref="E273:F273"/>
    <mergeCell ref="G273:J273"/>
    <mergeCell ref="E254:F254"/>
    <mergeCell ref="G254:J254"/>
    <mergeCell ref="E251:F251"/>
    <mergeCell ref="G251:J251"/>
    <mergeCell ref="E252:F252"/>
    <mergeCell ref="G252:J252"/>
    <mergeCell ref="E257:F257"/>
    <mergeCell ref="G257:J257"/>
    <mergeCell ref="E258:F258"/>
    <mergeCell ref="G258:J258"/>
    <mergeCell ref="E255:F255"/>
    <mergeCell ref="G255:J255"/>
    <mergeCell ref="E256:F256"/>
    <mergeCell ref="G256:J256"/>
    <mergeCell ref="E261:F261"/>
    <mergeCell ref="G261:J261"/>
    <mergeCell ref="E262:F262"/>
    <mergeCell ref="G262:J262"/>
    <mergeCell ref="E259:F259"/>
    <mergeCell ref="G259:J259"/>
    <mergeCell ref="E260:F260"/>
    <mergeCell ref="G260:J260"/>
    <mergeCell ref="E245:F245"/>
    <mergeCell ref="G245:J245"/>
    <mergeCell ref="E246:F246"/>
    <mergeCell ref="G246:J246"/>
    <mergeCell ref="E243:F243"/>
    <mergeCell ref="G243:J243"/>
    <mergeCell ref="E244:F244"/>
    <mergeCell ref="G244:J244"/>
    <mergeCell ref="E249:F249"/>
    <mergeCell ref="G249:J249"/>
    <mergeCell ref="E250:F250"/>
    <mergeCell ref="G250:J250"/>
    <mergeCell ref="E247:F247"/>
    <mergeCell ref="G247:J247"/>
    <mergeCell ref="E248:F248"/>
    <mergeCell ref="G248:J248"/>
    <mergeCell ref="E253:F253"/>
    <mergeCell ref="G253:J253"/>
    <mergeCell ref="E234:F234"/>
    <mergeCell ref="G234:J234"/>
    <mergeCell ref="E231:F231"/>
    <mergeCell ref="G231:J231"/>
    <mergeCell ref="E232:F232"/>
    <mergeCell ref="G232:J232"/>
    <mergeCell ref="E237:F237"/>
    <mergeCell ref="G237:J237"/>
    <mergeCell ref="E238:F238"/>
    <mergeCell ref="G238:J238"/>
    <mergeCell ref="E235:F235"/>
    <mergeCell ref="G235:J235"/>
    <mergeCell ref="E236:F236"/>
    <mergeCell ref="G236:J236"/>
    <mergeCell ref="E241:F241"/>
    <mergeCell ref="G241:J241"/>
    <mergeCell ref="E242:F242"/>
    <mergeCell ref="G242:J242"/>
    <mergeCell ref="E239:F239"/>
    <mergeCell ref="G239:J239"/>
    <mergeCell ref="E240:F240"/>
    <mergeCell ref="G240:J240"/>
    <mergeCell ref="E225:F225"/>
    <mergeCell ref="G225:J225"/>
    <mergeCell ref="E226:F226"/>
    <mergeCell ref="G226:J226"/>
    <mergeCell ref="E223:F223"/>
    <mergeCell ref="G223:J223"/>
    <mergeCell ref="E224:F224"/>
    <mergeCell ref="G224:J224"/>
    <mergeCell ref="E229:F229"/>
    <mergeCell ref="G229:J229"/>
    <mergeCell ref="E230:F230"/>
    <mergeCell ref="G230:J230"/>
    <mergeCell ref="E227:F227"/>
    <mergeCell ref="G227:J227"/>
    <mergeCell ref="E228:F228"/>
    <mergeCell ref="G228:J228"/>
    <mergeCell ref="E233:F233"/>
    <mergeCell ref="G233:J233"/>
    <mergeCell ref="E217:F217"/>
    <mergeCell ref="G217:J217"/>
    <mergeCell ref="E218:F218"/>
    <mergeCell ref="G218:J218"/>
    <mergeCell ref="G164:J164"/>
    <mergeCell ref="G165:J165"/>
    <mergeCell ref="G211:J211"/>
    <mergeCell ref="G212:J212"/>
    <mergeCell ref="E170:F170"/>
    <mergeCell ref="E171:F171"/>
    <mergeCell ref="E221:F221"/>
    <mergeCell ref="G221:J221"/>
    <mergeCell ref="E222:F222"/>
    <mergeCell ref="G222:J222"/>
    <mergeCell ref="E219:F219"/>
    <mergeCell ref="G219:J219"/>
    <mergeCell ref="E220:F220"/>
    <mergeCell ref="G220:J220"/>
    <mergeCell ref="E178:F178"/>
    <mergeCell ref="E179:F179"/>
    <mergeCell ref="G178:J178"/>
    <mergeCell ref="G179:J179"/>
    <mergeCell ref="E180:F180"/>
    <mergeCell ref="E181:F181"/>
    <mergeCell ref="G180:J180"/>
    <mergeCell ref="G181:J181"/>
    <mergeCell ref="E174:F174"/>
    <mergeCell ref="E175:F175"/>
    <mergeCell ref="G174:J174"/>
    <mergeCell ref="G175:J175"/>
    <mergeCell ref="E176:F176"/>
    <mergeCell ref="E177:F177"/>
    <mergeCell ref="G77:J77"/>
    <mergeCell ref="G78:J78"/>
    <mergeCell ref="G79:J79"/>
    <mergeCell ref="G80:J80"/>
    <mergeCell ref="G70:J70"/>
    <mergeCell ref="G71:J71"/>
    <mergeCell ref="G72:J72"/>
    <mergeCell ref="G73:J73"/>
    <mergeCell ref="G76:J76"/>
    <mergeCell ref="G81:J81"/>
    <mergeCell ref="G82:J82"/>
    <mergeCell ref="G83:J83"/>
    <mergeCell ref="G84:J84"/>
    <mergeCell ref="G85:J85"/>
    <mergeCell ref="G86:J86"/>
    <mergeCell ref="G103:J103"/>
    <mergeCell ref="G104:J104"/>
    <mergeCell ref="G92:J92"/>
    <mergeCell ref="G93:J93"/>
    <mergeCell ref="G94:J94"/>
    <mergeCell ref="G75:J75"/>
    <mergeCell ref="G42:J42"/>
    <mergeCell ref="E44:F44"/>
    <mergeCell ref="E42:F42"/>
    <mergeCell ref="E43:F43"/>
    <mergeCell ref="G44:J44"/>
    <mergeCell ref="E23:F23"/>
    <mergeCell ref="G23:J23"/>
    <mergeCell ref="G40:J40"/>
    <mergeCell ref="E39:F39"/>
    <mergeCell ref="G39:J39"/>
    <mergeCell ref="E28:F28"/>
    <mergeCell ref="E27:F27"/>
    <mergeCell ref="G27:J27"/>
    <mergeCell ref="G28:J28"/>
    <mergeCell ref="E33:F33"/>
    <mergeCell ref="D13:J13"/>
    <mergeCell ref="O9:O11"/>
    <mergeCell ref="E18:F18"/>
    <mergeCell ref="E17:F17"/>
    <mergeCell ref="G17:J17"/>
    <mergeCell ref="G9:J11"/>
    <mergeCell ref="E9:F11"/>
    <mergeCell ref="E15:F15"/>
    <mergeCell ref="E20:F20"/>
    <mergeCell ref="G16:J16"/>
    <mergeCell ref="G18:J18"/>
    <mergeCell ref="E16:F16"/>
    <mergeCell ref="E19:F19"/>
    <mergeCell ref="G20:J20"/>
    <mergeCell ref="G46:J46"/>
    <mergeCell ref="G47:J47"/>
    <mergeCell ref="G48:J48"/>
    <mergeCell ref="G49:J49"/>
    <mergeCell ref="E47:F47"/>
    <mergeCell ref="G61:J61"/>
    <mergeCell ref="G51:J51"/>
    <mergeCell ref="E51:F51"/>
    <mergeCell ref="G54:J54"/>
    <mergeCell ref="G53:J53"/>
    <mergeCell ref="G55:J55"/>
    <mergeCell ref="G56:J56"/>
    <mergeCell ref="E56:F56"/>
    <mergeCell ref="E55:F55"/>
    <mergeCell ref="E57:F57"/>
    <mergeCell ref="E45:F45"/>
    <mergeCell ref="E46:F46"/>
    <mergeCell ref="G45:J45"/>
    <mergeCell ref="G60:J60"/>
    <mergeCell ref="E58:F58"/>
    <mergeCell ref="E60:F60"/>
    <mergeCell ref="E59:F59"/>
    <mergeCell ref="E62:F62"/>
    <mergeCell ref="E61:F61"/>
    <mergeCell ref="E63:F63"/>
    <mergeCell ref="G62:J62"/>
    <mergeCell ref="G63:J63"/>
    <mergeCell ref="E54:F54"/>
    <mergeCell ref="E49:F49"/>
    <mergeCell ref="E48:F48"/>
    <mergeCell ref="G59:J59"/>
    <mergeCell ref="G58:J58"/>
    <mergeCell ref="G57:J57"/>
    <mergeCell ref="E50:F50"/>
    <mergeCell ref="G50:J50"/>
    <mergeCell ref="G52:J52"/>
    <mergeCell ref="E52:F52"/>
    <mergeCell ref="E53:F53"/>
    <mergeCell ref="E74:F74"/>
    <mergeCell ref="E72:F72"/>
    <mergeCell ref="E71:F71"/>
    <mergeCell ref="G74:J74"/>
    <mergeCell ref="E73:F73"/>
    <mergeCell ref="E69:F69"/>
    <mergeCell ref="E67:F67"/>
    <mergeCell ref="E66:F66"/>
    <mergeCell ref="G68:J68"/>
    <mergeCell ref="G69:J69"/>
    <mergeCell ref="E70:F70"/>
    <mergeCell ref="G64:J64"/>
    <mergeCell ref="G65:J65"/>
    <mergeCell ref="G66:J66"/>
    <mergeCell ref="G67:J67"/>
    <mergeCell ref="E65:F65"/>
    <mergeCell ref="E68:F68"/>
    <mergeCell ref="E64:F64"/>
    <mergeCell ref="E76:F76"/>
    <mergeCell ref="E77:F77"/>
    <mergeCell ref="E88:F88"/>
    <mergeCell ref="E95:F95"/>
    <mergeCell ref="E97:F97"/>
    <mergeCell ref="E96:F96"/>
    <mergeCell ref="E85:F85"/>
    <mergeCell ref="E87:F87"/>
    <mergeCell ref="E81:F81"/>
    <mergeCell ref="E83:F83"/>
    <mergeCell ref="E86:F86"/>
    <mergeCell ref="E84:F84"/>
    <mergeCell ref="E82:F82"/>
    <mergeCell ref="E78:F78"/>
    <mergeCell ref="E79:F79"/>
    <mergeCell ref="E80:F80"/>
    <mergeCell ref="E75:F75"/>
    <mergeCell ref="E90:F90"/>
    <mergeCell ref="E92:F92"/>
    <mergeCell ref="E98:F98"/>
    <mergeCell ref="E94:F94"/>
    <mergeCell ref="E93:F93"/>
    <mergeCell ref="G95:J95"/>
    <mergeCell ref="G96:J96"/>
    <mergeCell ref="G87:J87"/>
    <mergeCell ref="G88:J88"/>
    <mergeCell ref="G89:J89"/>
    <mergeCell ref="G90:J90"/>
    <mergeCell ref="E89:F89"/>
    <mergeCell ref="E91:F91"/>
    <mergeCell ref="G91:J91"/>
    <mergeCell ref="E111:F111"/>
    <mergeCell ref="E110:F110"/>
    <mergeCell ref="E112:F112"/>
    <mergeCell ref="E113:F113"/>
    <mergeCell ref="G110:J110"/>
    <mergeCell ref="G111:J111"/>
    <mergeCell ref="G112:J112"/>
    <mergeCell ref="G113:J113"/>
    <mergeCell ref="E103:F103"/>
    <mergeCell ref="E105:F105"/>
    <mergeCell ref="E106:F106"/>
    <mergeCell ref="E104:F104"/>
    <mergeCell ref="E107:F107"/>
    <mergeCell ref="E109:F109"/>
    <mergeCell ref="E108:F108"/>
    <mergeCell ref="G97:J97"/>
    <mergeCell ref="G98:J98"/>
    <mergeCell ref="E100:F100"/>
    <mergeCell ref="E101:F101"/>
    <mergeCell ref="E99:F99"/>
    <mergeCell ref="E102:F102"/>
    <mergeCell ref="G99:J99"/>
    <mergeCell ref="G100:J100"/>
    <mergeCell ref="G101:J101"/>
    <mergeCell ref="G102:J102"/>
    <mergeCell ref="G105:J105"/>
    <mergeCell ref="G106:J106"/>
    <mergeCell ref="G108:J108"/>
    <mergeCell ref="G107:J107"/>
    <mergeCell ref="G109:J109"/>
    <mergeCell ref="E118:F118"/>
    <mergeCell ref="E119:F119"/>
    <mergeCell ref="E120:F120"/>
    <mergeCell ref="E121:F121"/>
    <mergeCell ref="E122:F122"/>
    <mergeCell ref="G121:J121"/>
    <mergeCell ref="G122:J122"/>
    <mergeCell ref="G118:J118"/>
    <mergeCell ref="G119:J119"/>
    <mergeCell ref="G120:J120"/>
    <mergeCell ref="E115:F115"/>
    <mergeCell ref="E116:F116"/>
    <mergeCell ref="E114:F114"/>
    <mergeCell ref="G114:J114"/>
    <mergeCell ref="G116:J116"/>
    <mergeCell ref="E117:F117"/>
    <mergeCell ref="G115:J115"/>
    <mergeCell ref="G117:J117"/>
    <mergeCell ref="E131:F131"/>
    <mergeCell ref="E132:F132"/>
    <mergeCell ref="G131:J131"/>
    <mergeCell ref="G132:J132"/>
    <mergeCell ref="E133:F133"/>
    <mergeCell ref="E134:F134"/>
    <mergeCell ref="G133:J133"/>
    <mergeCell ref="G134:J134"/>
    <mergeCell ref="E127:F127"/>
    <mergeCell ref="E128:F128"/>
    <mergeCell ref="G127:J127"/>
    <mergeCell ref="G128:J128"/>
    <mergeCell ref="E129:F129"/>
    <mergeCell ref="E130:F130"/>
    <mergeCell ref="G129:J129"/>
    <mergeCell ref="G130:J130"/>
    <mergeCell ref="E123:F123"/>
    <mergeCell ref="E124:F124"/>
    <mergeCell ref="G123:J123"/>
    <mergeCell ref="G124:J124"/>
    <mergeCell ref="E125:F125"/>
    <mergeCell ref="E126:F126"/>
    <mergeCell ref="G125:J125"/>
    <mergeCell ref="G126:J126"/>
    <mergeCell ref="E143:F143"/>
    <mergeCell ref="E144:F144"/>
    <mergeCell ref="G143:J143"/>
    <mergeCell ref="G144:J144"/>
    <mergeCell ref="E145:F145"/>
    <mergeCell ref="E146:F146"/>
    <mergeCell ref="G145:J145"/>
    <mergeCell ref="G146:J146"/>
    <mergeCell ref="E139:F139"/>
    <mergeCell ref="E140:F140"/>
    <mergeCell ref="G139:J139"/>
    <mergeCell ref="G140:J140"/>
    <mergeCell ref="E141:F141"/>
    <mergeCell ref="E142:F142"/>
    <mergeCell ref="G141:J141"/>
    <mergeCell ref="G142:J142"/>
    <mergeCell ref="E135:F135"/>
    <mergeCell ref="E136:F136"/>
    <mergeCell ref="G135:J135"/>
    <mergeCell ref="G136:J136"/>
    <mergeCell ref="E137:F137"/>
    <mergeCell ref="E138:F138"/>
    <mergeCell ref="G137:J137"/>
    <mergeCell ref="G138:J138"/>
    <mergeCell ref="E155:F155"/>
    <mergeCell ref="E156:F156"/>
    <mergeCell ref="G155:J155"/>
    <mergeCell ref="G156:J156"/>
    <mergeCell ref="E157:F157"/>
    <mergeCell ref="E158:F158"/>
    <mergeCell ref="G157:J157"/>
    <mergeCell ref="G158:J158"/>
    <mergeCell ref="E151:F151"/>
    <mergeCell ref="E152:F152"/>
    <mergeCell ref="G151:J151"/>
    <mergeCell ref="G152:J152"/>
    <mergeCell ref="E153:F153"/>
    <mergeCell ref="E154:F154"/>
    <mergeCell ref="G153:J153"/>
    <mergeCell ref="G154:J154"/>
    <mergeCell ref="E147:F147"/>
    <mergeCell ref="E148:F148"/>
    <mergeCell ref="G147:J147"/>
    <mergeCell ref="G148:J148"/>
    <mergeCell ref="E149:F149"/>
    <mergeCell ref="E150:F150"/>
    <mergeCell ref="G149:J149"/>
    <mergeCell ref="G150:J150"/>
    <mergeCell ref="E161:F161"/>
    <mergeCell ref="E163:F163"/>
    <mergeCell ref="E162:F162"/>
    <mergeCell ref="E168:F168"/>
    <mergeCell ref="E169:F169"/>
    <mergeCell ref="G168:J168"/>
    <mergeCell ref="G169:J169"/>
    <mergeCell ref="G162:J162"/>
    <mergeCell ref="G163:J163"/>
    <mergeCell ref="G161:J161"/>
    <mergeCell ref="E160:F160"/>
    <mergeCell ref="E159:F159"/>
    <mergeCell ref="G159:J159"/>
    <mergeCell ref="G160:J160"/>
    <mergeCell ref="E166:F166"/>
    <mergeCell ref="E167:F167"/>
    <mergeCell ref="G166:J166"/>
    <mergeCell ref="G167:J167"/>
    <mergeCell ref="E165:F165"/>
    <mergeCell ref="E164:F164"/>
    <mergeCell ref="G176:J176"/>
    <mergeCell ref="G177:J177"/>
    <mergeCell ref="G170:J170"/>
    <mergeCell ref="G171:J171"/>
    <mergeCell ref="E172:F172"/>
    <mergeCell ref="E173:F173"/>
    <mergeCell ref="G172:J172"/>
    <mergeCell ref="G173:J173"/>
    <mergeCell ref="E190:F190"/>
    <mergeCell ref="E191:F191"/>
    <mergeCell ref="G190:J190"/>
    <mergeCell ref="G191:J191"/>
    <mergeCell ref="E192:F192"/>
    <mergeCell ref="E193:F193"/>
    <mergeCell ref="G192:J192"/>
    <mergeCell ref="G193:J193"/>
    <mergeCell ref="E186:F186"/>
    <mergeCell ref="E187:F187"/>
    <mergeCell ref="G186:J186"/>
    <mergeCell ref="G187:J187"/>
    <mergeCell ref="E188:F188"/>
    <mergeCell ref="E189:F189"/>
    <mergeCell ref="G188:J188"/>
    <mergeCell ref="G189:J189"/>
    <mergeCell ref="E182:F182"/>
    <mergeCell ref="E183:F183"/>
    <mergeCell ref="G182:J182"/>
    <mergeCell ref="G183:J183"/>
    <mergeCell ref="E184:F184"/>
    <mergeCell ref="E185:F185"/>
    <mergeCell ref="G184:J184"/>
    <mergeCell ref="G185:J185"/>
    <mergeCell ref="E204:F204"/>
    <mergeCell ref="E205:F205"/>
    <mergeCell ref="G204:J204"/>
    <mergeCell ref="G205:J205"/>
    <mergeCell ref="E198:F198"/>
    <mergeCell ref="E199:F199"/>
    <mergeCell ref="G198:J198"/>
    <mergeCell ref="G199:J199"/>
    <mergeCell ref="E200:F200"/>
    <mergeCell ref="E201:F201"/>
    <mergeCell ref="G200:J200"/>
    <mergeCell ref="G201:J201"/>
    <mergeCell ref="E194:F194"/>
    <mergeCell ref="E195:F195"/>
    <mergeCell ref="G194:J194"/>
    <mergeCell ref="G195:J195"/>
    <mergeCell ref="E196:F196"/>
    <mergeCell ref="E197:F197"/>
    <mergeCell ref="G196:J196"/>
    <mergeCell ref="G197:J197"/>
    <mergeCell ref="E210:F210"/>
    <mergeCell ref="E211:F211"/>
    <mergeCell ref="G210:J210"/>
    <mergeCell ref="D9:D11"/>
    <mergeCell ref="D14:J14"/>
    <mergeCell ref="G37:J37"/>
    <mergeCell ref="G31:J31"/>
    <mergeCell ref="E34:F34"/>
    <mergeCell ref="G19:J19"/>
    <mergeCell ref="G15:J15"/>
    <mergeCell ref="O520:O522"/>
    <mergeCell ref="E213:F213"/>
    <mergeCell ref="E214:F214"/>
    <mergeCell ref="E212:F212"/>
    <mergeCell ref="G213:J213"/>
    <mergeCell ref="G214:J214"/>
    <mergeCell ref="E215:F215"/>
    <mergeCell ref="G215:J215"/>
    <mergeCell ref="E216:F216"/>
    <mergeCell ref="G216:J216"/>
    <mergeCell ref="E206:F206"/>
    <mergeCell ref="E207:F207"/>
    <mergeCell ref="G206:J206"/>
    <mergeCell ref="G207:J207"/>
    <mergeCell ref="E208:F208"/>
    <mergeCell ref="E209:F209"/>
    <mergeCell ref="G208:J208"/>
    <mergeCell ref="G209:J209"/>
    <mergeCell ref="E202:F202"/>
    <mergeCell ref="E203:F203"/>
    <mergeCell ref="G202:J202"/>
    <mergeCell ref="G203:J203"/>
    <mergeCell ref="P9:P11"/>
    <mergeCell ref="Q9:Q11"/>
    <mergeCell ref="G43:J43"/>
    <mergeCell ref="E37:F37"/>
    <mergeCell ref="E38:F38"/>
    <mergeCell ref="G34:J34"/>
    <mergeCell ref="E35:F35"/>
    <mergeCell ref="G35:J35"/>
    <mergeCell ref="E36:F36"/>
    <mergeCell ref="G36:J36"/>
    <mergeCell ref="G38:J38"/>
    <mergeCell ref="E40:F40"/>
    <mergeCell ref="G33:J33"/>
    <mergeCell ref="G29:J29"/>
    <mergeCell ref="E31:F31"/>
    <mergeCell ref="E30:F30"/>
    <mergeCell ref="E32:F32"/>
    <mergeCell ref="G32:J32"/>
    <mergeCell ref="E29:F29"/>
    <mergeCell ref="G30:J30"/>
    <mergeCell ref="E21:F21"/>
    <mergeCell ref="E22:F22"/>
    <mergeCell ref="G21:J21"/>
    <mergeCell ref="E26:F26"/>
    <mergeCell ref="G26:J26"/>
    <mergeCell ref="G22:J22"/>
    <mergeCell ref="G24:J24"/>
    <mergeCell ref="G25:J25"/>
    <mergeCell ref="E25:F25"/>
    <mergeCell ref="E24:F24"/>
    <mergeCell ref="E41:F41"/>
    <mergeCell ref="G41:J41"/>
  </mergeCells>
  <phoneticPr fontId="2"/>
  <dataValidations count="2">
    <dataValidation type="list" allowBlank="1" showInputMessage="1" showErrorMessage="1" sqref="P15:P515" xr:uid="{00000000-0002-0000-0200-000000000000}">
      <formula1>$E$523:$E$550</formula1>
    </dataValidation>
    <dataValidation type="list" allowBlank="1" showInputMessage="1" showErrorMessage="1" sqref="Q15:R515" xr:uid="{00000000-0002-0000-0200-000001000000}">
      <formula1>$AC$523:$AC$524</formula1>
    </dataValidation>
  </dataValidations>
  <printOptions horizontalCentered="1"/>
  <pageMargins left="0.39370078740157483" right="0.19685039370078741" top="0.78740157480314965" bottom="0.19685039370078741" header="0.51181102362204722" footer="0.51181102362204722"/>
  <pageSetup paperSize="9" scale="94" orientation="portrait" blackAndWhite="1" r:id="rId1"/>
  <headerFooter alignWithMargins="0"/>
  <rowBreaks count="6" manualBreakCount="6">
    <brk id="214" max="16" man="1"/>
    <brk id="264" max="16" man="1"/>
    <brk id="314" max="16" man="1"/>
    <brk id="364" max="16" man="1"/>
    <brk id="414" max="16" man="1"/>
    <brk id="464"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AB757"/>
  <sheetViews>
    <sheetView showGridLines="0" topLeftCell="A9" zoomScaleNormal="100" zoomScaleSheetLayoutView="85" workbookViewId="0">
      <selection activeCell="D12" sqref="D12"/>
    </sheetView>
  </sheetViews>
  <sheetFormatPr defaultColWidth="0" defaultRowHeight="12.75" zeroHeight="1" x14ac:dyDescent="0.25"/>
  <cols>
    <col min="1" max="1" width="2.1328125" customWidth="1"/>
    <col min="2" max="2" width="0.46484375" customWidth="1"/>
    <col min="3" max="3" width="1.59765625" customWidth="1"/>
    <col min="4" max="5" width="3.1328125" customWidth="1"/>
    <col min="6" max="6" width="22.59765625" customWidth="1"/>
    <col min="7" max="8" width="4.1328125" style="1" customWidth="1"/>
    <col min="9" max="9" width="45.59765625" style="1" customWidth="1"/>
    <col min="10" max="10" width="5.59765625" style="1" customWidth="1"/>
    <col min="11" max="14" width="6.59765625" customWidth="1"/>
    <col min="15" max="15" width="1.59765625" customWidth="1"/>
    <col min="16" max="16" width="0.46484375" customWidth="1"/>
    <col min="17" max="17" width="1.59765625" customWidth="1"/>
    <col min="18" max="18" width="6.59765625" style="1" hidden="1" customWidth="1"/>
    <col min="19" max="20" width="6.59765625" hidden="1" customWidth="1"/>
    <col min="21" max="21" width="6.59765625" style="1" hidden="1" customWidth="1"/>
    <col min="22" max="23" width="6.59765625" hidden="1" customWidth="1"/>
    <col min="24" max="24" width="6.59765625" style="1" hidden="1" customWidth="1"/>
    <col min="25" max="25" width="7.1328125" hidden="1" customWidth="1"/>
  </cols>
  <sheetData>
    <row r="1" spans="1:28" hidden="1" x14ac:dyDescent="0.25">
      <c r="M1" s="6" t="s">
        <v>688</v>
      </c>
      <c r="N1" s="323"/>
      <c r="O1" s="323"/>
    </row>
    <row r="2" spans="1:28" hidden="1" x14ac:dyDescent="0.25">
      <c r="G2"/>
      <c r="H2" s="7" t="s">
        <v>1528</v>
      </c>
      <c r="I2"/>
      <c r="J2"/>
      <c r="K2" s="5" t="s">
        <v>1066</v>
      </c>
      <c r="M2" s="5" t="s">
        <v>2354</v>
      </c>
      <c r="N2" s="5" t="s">
        <v>2355</v>
      </c>
      <c r="O2" s="5"/>
    </row>
    <row r="3" spans="1:28" hidden="1" x14ac:dyDescent="0.25">
      <c r="D3" s="1" t="s">
        <v>686</v>
      </c>
      <c r="G3" s="98"/>
      <c r="H3" s="166">
        <v>10</v>
      </c>
      <c r="I3" s="1" t="s">
        <v>1046</v>
      </c>
      <c r="K3" s="279">
        <f ca="1">SUM(V15:V37)</f>
        <v>0.87250000000000016</v>
      </c>
      <c r="M3" s="279">
        <f ca="1">IF(K3=0,0,H3/K3)</f>
        <v>11.46131805157593</v>
      </c>
      <c r="N3" s="279">
        <f ca="1">M3*$H$6</f>
        <v>9.1690544412607444</v>
      </c>
      <c r="O3" s="522"/>
    </row>
    <row r="4" spans="1:28" hidden="1" x14ac:dyDescent="0.25">
      <c r="D4" s="1" t="s">
        <v>907</v>
      </c>
      <c r="G4" s="98"/>
      <c r="H4" s="166">
        <v>60</v>
      </c>
      <c r="I4" s="1" t="s">
        <v>1046</v>
      </c>
      <c r="K4" s="279">
        <f ca="1">SUM(V38:V181,V280:V357,V415:V428,V449:V480,V503:V527)</f>
        <v>0</v>
      </c>
      <c r="M4" s="914">
        <f ca="1">IF(K4=0,0,H4/K4)</f>
        <v>0</v>
      </c>
      <c r="N4" s="914">
        <f ca="1">M4*$H$6</f>
        <v>0</v>
      </c>
      <c r="O4" s="522"/>
    </row>
    <row r="5" spans="1:28" ht="14.25" hidden="1" x14ac:dyDescent="0.25">
      <c r="B5" s="34"/>
      <c r="C5" s="34"/>
      <c r="D5" s="1" t="s">
        <v>1572</v>
      </c>
      <c r="G5" s="98"/>
      <c r="H5" s="166">
        <v>30</v>
      </c>
      <c r="I5" s="1" t="s">
        <v>1046</v>
      </c>
      <c r="K5" s="279">
        <f ca="1">SUM(V182:V271,V358:V406,V429:V440,V481:V494,V528:V533)</f>
        <v>0</v>
      </c>
      <c r="M5" s="279">
        <f ca="1">IF(K5=0,0,H5/K5)</f>
        <v>0</v>
      </c>
      <c r="N5" s="279">
        <f ca="1">M5*$H$6</f>
        <v>0</v>
      </c>
      <c r="O5" s="522"/>
      <c r="W5" s="837"/>
    </row>
    <row r="6" spans="1:28" ht="14.25" hidden="1" x14ac:dyDescent="0.25">
      <c r="B6" s="34"/>
      <c r="C6" s="34"/>
      <c r="D6" s="1" t="s">
        <v>2356</v>
      </c>
      <c r="E6" s="8"/>
      <c r="F6" s="8"/>
      <c r="H6" s="166">
        <v>0.8</v>
      </c>
      <c r="L6" s="5" t="s">
        <v>2369</v>
      </c>
      <c r="V6" s="5" t="s">
        <v>2370</v>
      </c>
      <c r="W6" s="837"/>
    </row>
    <row r="7" spans="1:28" ht="14.25" hidden="1" x14ac:dyDescent="0.25">
      <c r="B7" s="34"/>
      <c r="C7" s="34"/>
      <c r="D7" s="1" t="s">
        <v>1045</v>
      </c>
      <c r="E7" s="8"/>
      <c r="F7" s="8"/>
      <c r="G7" s="99"/>
      <c r="H7" s="166">
        <v>1</v>
      </c>
      <c r="I7" s="1" t="s">
        <v>687</v>
      </c>
      <c r="K7" s="5" t="s">
        <v>1067</v>
      </c>
      <c r="M7" s="26" t="s">
        <v>1068</v>
      </c>
      <c r="S7" s="5" t="s">
        <v>1069</v>
      </c>
      <c r="T7" s="5" t="s">
        <v>1070</v>
      </c>
      <c r="U7" s="5" t="s">
        <v>1071</v>
      </c>
      <c r="W7" s="5" t="s">
        <v>1072</v>
      </c>
    </row>
    <row r="8" spans="1:28" ht="14.25" hidden="1" x14ac:dyDescent="0.25">
      <c r="B8" s="34"/>
      <c r="C8" s="34"/>
      <c r="E8" s="8"/>
      <c r="F8" s="8"/>
      <c r="G8" s="99"/>
      <c r="K8" s="5" t="s">
        <v>1625</v>
      </c>
      <c r="L8" s="5" t="s">
        <v>1625</v>
      </c>
      <c r="M8" s="5" t="s">
        <v>1625</v>
      </c>
      <c r="R8" s="6"/>
      <c r="S8" s="5" t="s">
        <v>1625</v>
      </c>
      <c r="T8" s="5" t="s">
        <v>1625</v>
      </c>
      <c r="U8" s="5" t="s">
        <v>1625</v>
      </c>
      <c r="V8" s="5" t="s">
        <v>1625</v>
      </c>
      <c r="W8" s="5" t="s">
        <v>1625</v>
      </c>
    </row>
    <row r="9" spans="1:28" ht="14.25" x14ac:dyDescent="0.25">
      <c r="A9" s="182" t="s">
        <v>2202</v>
      </c>
      <c r="B9" s="182"/>
      <c r="C9" s="182"/>
      <c r="E9" s="8"/>
      <c r="F9" s="8"/>
      <c r="G9" s="99"/>
      <c r="K9" s="5"/>
      <c r="L9" s="5"/>
      <c r="M9" s="5"/>
      <c r="P9" s="838"/>
      <c r="R9" s="6"/>
      <c r="S9" s="5"/>
      <c r="T9" s="5"/>
      <c r="U9" s="5"/>
      <c r="V9" s="5"/>
      <c r="W9" s="5"/>
    </row>
    <row r="10" spans="1:28" ht="3" customHeight="1" x14ac:dyDescent="0.25">
      <c r="B10" s="345"/>
      <c r="C10" s="520"/>
      <c r="D10" s="346"/>
      <c r="E10" s="347"/>
      <c r="F10" s="347"/>
      <c r="G10" s="181"/>
      <c r="H10" s="181"/>
      <c r="I10" s="181"/>
      <c r="J10" s="181"/>
      <c r="K10" s="333"/>
      <c r="L10" s="333"/>
      <c r="M10" s="333"/>
      <c r="N10" s="333"/>
      <c r="O10" s="333"/>
      <c r="P10" s="400"/>
    </row>
    <row r="11" spans="1:28" ht="15.4" x14ac:dyDescent="0.25">
      <c r="B11" s="377"/>
      <c r="C11" s="34"/>
      <c r="D11" s="280" t="s">
        <v>112</v>
      </c>
      <c r="E11" s="8"/>
      <c r="F11" s="8"/>
      <c r="P11" s="402"/>
    </row>
    <row r="12" spans="1:28" ht="23.25" customHeight="1" x14ac:dyDescent="0.25">
      <c r="B12" s="401"/>
      <c r="F12" s="323"/>
      <c r="I12" s="1005" t="s">
        <v>167</v>
      </c>
      <c r="J12" s="1005"/>
      <c r="K12" s="1005"/>
      <c r="L12" s="1005"/>
      <c r="M12" s="1005"/>
      <c r="N12" s="1005"/>
      <c r="O12" s="523"/>
      <c r="P12" s="402"/>
    </row>
    <row r="13" spans="1:28" ht="45" customHeight="1" x14ac:dyDescent="0.25">
      <c r="B13" s="401"/>
      <c r="D13" s="1008" t="s">
        <v>2245</v>
      </c>
      <c r="E13" s="1009"/>
      <c r="F13" s="1010"/>
      <c r="G13" s="9" t="s">
        <v>1417</v>
      </c>
      <c r="H13" s="9" t="s">
        <v>1878</v>
      </c>
      <c r="I13" s="156" t="s">
        <v>655</v>
      </c>
      <c r="J13" s="156" t="s">
        <v>1832</v>
      </c>
      <c r="K13" s="9" t="s">
        <v>745</v>
      </c>
      <c r="L13" s="9" t="s">
        <v>1256</v>
      </c>
      <c r="M13" s="9" t="s">
        <v>1864</v>
      </c>
      <c r="N13" s="9" t="s">
        <v>957</v>
      </c>
      <c r="O13" s="488"/>
      <c r="P13" s="402"/>
      <c r="R13" s="156" t="s">
        <v>1918</v>
      </c>
      <c r="S13" s="158" t="s">
        <v>2109</v>
      </c>
      <c r="T13" s="158" t="s">
        <v>1894</v>
      </c>
      <c r="U13" s="133" t="s">
        <v>1061</v>
      </c>
      <c r="V13" s="156" t="s">
        <v>1805</v>
      </c>
      <c r="W13" s="156" t="s">
        <v>2458</v>
      </c>
      <c r="X13" s="156" t="s">
        <v>800</v>
      </c>
      <c r="Y13" s="133" t="s">
        <v>1061</v>
      </c>
      <c r="Z13" s="167" t="s">
        <v>1865</v>
      </c>
      <c r="AA13" s="167" t="s">
        <v>827</v>
      </c>
      <c r="AB13" s="167" t="s">
        <v>674</v>
      </c>
    </row>
    <row r="14" spans="1:28" ht="1.5" customHeight="1" x14ac:dyDescent="0.25">
      <c r="B14" s="401"/>
      <c r="D14" s="160"/>
      <c r="E14" s="161"/>
      <c r="F14" s="162"/>
      <c r="G14" s="14"/>
      <c r="H14" s="14"/>
      <c r="I14" s="161"/>
      <c r="J14" s="161"/>
      <c r="K14" s="13"/>
      <c r="L14" s="13"/>
      <c r="M14" s="13"/>
      <c r="N14" s="14"/>
      <c r="O14" s="488"/>
      <c r="P14" s="402"/>
      <c r="R14" s="136"/>
      <c r="S14" s="159"/>
      <c r="T14" s="159"/>
      <c r="U14" s="136"/>
      <c r="V14" s="136"/>
      <c r="W14" s="136"/>
      <c r="X14" s="136"/>
      <c r="Y14" s="136"/>
    </row>
    <row r="15" spans="1:28" ht="15" customHeight="1" x14ac:dyDescent="0.25">
      <c r="B15" s="401"/>
      <c r="D15" s="526" t="s">
        <v>252</v>
      </c>
      <c r="E15" s="43" t="s">
        <v>2023</v>
      </c>
      <c r="F15" s="41" t="s">
        <v>3382</v>
      </c>
      <c r="G15" s="87" t="str">
        <f ca="1">IF(OFFSET('取組状況入力－共通'!$B$16,MATCH(I15,'取組状況入力－共通'!$E$16:$E$571,0)-1,1,1,1)=0,"",OFFSET('取組状況入力－共通'!$B$16,MATCH(I15,'取組状況入力－共通'!$E$16:$E$571,0)-1,1,1,1))</f>
        <v>◎</v>
      </c>
      <c r="H15" s="88">
        <v>1.1000000000000001</v>
      </c>
      <c r="I15" s="79" t="s">
        <v>3383</v>
      </c>
      <c r="J15" s="85" t="str">
        <f ca="1">IF(AND($G15="◎",$K15=0),"×","")</f>
        <v>×</v>
      </c>
      <c r="K15" s="85">
        <f>VLOOKUP(I15,'取組状況入力－共通'!$E$17:$X$571,'取組状況入力－共通'!$S$1,0)</f>
        <v>0</v>
      </c>
      <c r="L15" s="71">
        <f ca="1">IF(K15="×","×",IF(K15="-","-",S$15*T15*W15*U15))</f>
        <v>0.45845272206303728</v>
      </c>
      <c r="M15" s="89">
        <f ca="1">IF(K15="×","×",IF(K15="-","-",K15*L15))</f>
        <v>0</v>
      </c>
      <c r="N15" s="90">
        <f ca="1">SUM(AA15:AA19)</f>
        <v>0</v>
      </c>
      <c r="O15" s="263"/>
      <c r="P15" s="402"/>
      <c r="R15" s="91" t="s">
        <v>1438</v>
      </c>
      <c r="S15" s="151">
        <v>0.1</v>
      </c>
      <c r="T15" s="420">
        <v>0.4</v>
      </c>
      <c r="U15" s="81">
        <f t="shared" ref="U15:U37" si="0">IF(Y15="",1,IF(Y15="-",0,Y15))</f>
        <v>1</v>
      </c>
      <c r="V15" s="170">
        <f ca="1">IF(OR(G15="＋",K15="-"),"",1*S$15*T15*U15)</f>
        <v>4.0000000000000008E-2</v>
      </c>
      <c r="W15" s="170">
        <f t="shared" ref="W15:W37" ca="1" si="1">IF(K15="-","",IF(G15="＋",$N$3,$M$3))</f>
        <v>11.46131805157593</v>
      </c>
      <c r="X15" s="80">
        <f ca="1">IF($J15="×",1,"")</f>
        <v>1</v>
      </c>
      <c r="Y15" s="81"/>
      <c r="Z15" s="1">
        <f ca="1">IF(K15="-","",IF(G15="＋","",S$15*T15*W15*U15))</f>
        <v>0.45845272206303728</v>
      </c>
      <c r="AA15" s="1">
        <f t="shared" ref="AA15:AA37" ca="1" si="2">IF(G15="＋","",M15)</f>
        <v>0</v>
      </c>
      <c r="AB15" s="1"/>
    </row>
    <row r="16" spans="1:28" ht="15" customHeight="1" x14ac:dyDescent="0.25">
      <c r="B16" s="401"/>
      <c r="D16" s="282"/>
      <c r="E16" s="40"/>
      <c r="F16" s="41"/>
      <c r="G16" s="49" t="str">
        <f ca="1">IF(OFFSET('取組状況入力－共通'!$B$16,MATCH(I16,'取組状況入力－共通'!$E$16:$E$571,0)-1,1,1,1)=0,"",OFFSET('取組状況入力－共通'!$B$16,MATCH(I16,'取組状況入力－共通'!$E$16:$E$571,0)-1,1,1,1))</f>
        <v>◎</v>
      </c>
      <c r="H16" s="50">
        <v>1.2</v>
      </c>
      <c r="I16" s="51" t="s">
        <v>575</v>
      </c>
      <c r="J16" s="52" t="str">
        <f t="shared" ref="J16:J118" ca="1" si="3">IF(AND($G16="◎",$K16=0),"×","")</f>
        <v>×</v>
      </c>
      <c r="K16" s="52">
        <f>VLOOKUP(I16,'取組状況入力－共通'!$E$17:$X$571,'取組状況入力－共通'!$S$1,0)</f>
        <v>0</v>
      </c>
      <c r="L16" s="71">
        <f ca="1">IF(K16="×","×",IF(K16="-","-",S$15*T16*W16*U16))</f>
        <v>0.34383954154727786</v>
      </c>
      <c r="M16" s="71">
        <f t="shared" ref="M16:M75" ca="1" si="4">IF(K16="×","×",IF(K16="-","-",K16*L16))</f>
        <v>0</v>
      </c>
      <c r="N16" s="186">
        <f ca="1">SUM(AB15:AB19)</f>
        <v>0</v>
      </c>
      <c r="O16" s="524"/>
      <c r="P16" s="402"/>
      <c r="R16" s="92" t="s">
        <v>1438</v>
      </c>
      <c r="S16" s="151"/>
      <c r="T16" s="93">
        <v>0.3</v>
      </c>
      <c r="U16" s="81">
        <f t="shared" si="0"/>
        <v>1</v>
      </c>
      <c r="V16" s="170">
        <f ca="1">IF(OR(G16="＋",K16="-"),"",1*S$15*T16*U16)</f>
        <v>0.03</v>
      </c>
      <c r="W16" s="170">
        <f t="shared" ca="1" si="1"/>
        <v>11.46131805157593</v>
      </c>
      <c r="X16" s="81">
        <f t="shared" ref="X16:X118" ca="1" si="5">IF($J16="×",1,"")</f>
        <v>1</v>
      </c>
      <c r="Y16" s="81"/>
      <c r="Z16" s="1">
        <f ca="1">IF(K16="-","",IF(G16="＋","",S$15*T16*W16*U16))</f>
        <v>0.34383954154727786</v>
      </c>
      <c r="AA16" s="1">
        <f t="shared" ca="1" si="2"/>
        <v>0</v>
      </c>
      <c r="AB16" s="1" t="str">
        <f t="shared" ref="AB16:AB37" ca="1" si="6">IF(G16="＋",M16,"")</f>
        <v/>
      </c>
    </row>
    <row r="17" spans="2:28" ht="15" customHeight="1" x14ac:dyDescent="0.25">
      <c r="B17" s="401"/>
      <c r="D17" s="282"/>
      <c r="E17" s="40"/>
      <c r="F17" s="41"/>
      <c r="G17" s="49" t="str">
        <f ca="1">IF(OFFSET('取組状況入力－共通'!$B$16,MATCH(I17,'取組状況入力－共通'!$E$16:$E$571,0)-1,1,1,1)=0,"",OFFSET('取組状況入力－共通'!$B$16,MATCH(I17,'取組状況入力－共通'!$E$16:$E$571,0)-1,1,1,1))</f>
        <v>○</v>
      </c>
      <c r="H17" s="50">
        <v>1.3</v>
      </c>
      <c r="I17" s="51" t="s">
        <v>746</v>
      </c>
      <c r="J17" s="52" t="str">
        <f t="shared" ca="1" si="3"/>
        <v/>
      </c>
      <c r="K17" s="52">
        <f>VLOOKUP(I17,'取組状況入力－共通'!$E$17:$X$571,'取組状況入力－共通'!$S$1,0)</f>
        <v>0</v>
      </c>
      <c r="L17" s="71">
        <f ca="1">IF(K17="×","×",IF(K17="-","-",S$15*T17*W17*U17))</f>
        <v>0.17191977077363893</v>
      </c>
      <c r="M17" s="71">
        <f t="shared" ca="1" si="4"/>
        <v>0</v>
      </c>
      <c r="N17" s="186"/>
      <c r="O17" s="524"/>
      <c r="P17" s="402"/>
      <c r="R17" s="92" t="s">
        <v>1438</v>
      </c>
      <c r="S17" s="151"/>
      <c r="T17" s="93">
        <v>0.15</v>
      </c>
      <c r="U17" s="81">
        <f t="shared" si="0"/>
        <v>1</v>
      </c>
      <c r="V17" s="170">
        <f ca="1">IF(OR(G17="＋",K17="-"),"",1*S$15*T17*U17)</f>
        <v>1.4999999999999999E-2</v>
      </c>
      <c r="W17" s="170">
        <f ca="1">IF(K17="-","",IF(G17="＋",$N$3,$M$3))</f>
        <v>11.46131805157593</v>
      </c>
      <c r="X17" s="81" t="str">
        <f t="shared" ca="1" si="5"/>
        <v/>
      </c>
      <c r="Y17" s="81"/>
      <c r="Z17" s="1">
        <f ca="1">IF(K17="-","",IF(G17="＋","",S$15*T17*W17*U17))</f>
        <v>0.17191977077363893</v>
      </c>
      <c r="AA17" s="1">
        <f t="shared" ca="1" si="2"/>
        <v>0</v>
      </c>
      <c r="AB17" s="1" t="str">
        <f t="shared" ca="1" si="6"/>
        <v/>
      </c>
    </row>
    <row r="18" spans="2:28" ht="15" customHeight="1" x14ac:dyDescent="0.25">
      <c r="B18" s="401"/>
      <c r="D18" s="282"/>
      <c r="E18" s="40"/>
      <c r="F18" s="41"/>
      <c r="G18" s="49" t="str">
        <f ca="1">IF(OFFSET('取組状況入力－共通'!$B$16,MATCH(I18,'取組状況入力－共通'!$E$16:$E$571,0)-1,1,1,1)=0,"",OFFSET('取組状況入力－共通'!$B$16,MATCH(I18,'取組状況入力－共通'!$E$16:$E$571,0)-1,1,1,1))</f>
        <v>○</v>
      </c>
      <c r="H18" s="50">
        <v>1.4</v>
      </c>
      <c r="I18" s="51" t="s">
        <v>3384</v>
      </c>
      <c r="J18" s="52" t="str">
        <f ca="1">IF(AND($G18="◎",$K18=0),"×","")</f>
        <v/>
      </c>
      <c r="K18" s="52">
        <f>VLOOKUP(I18,'取組状況入力－共通'!$E$17:$X$571,'取組状況入力－共通'!$S$1,0)</f>
        <v>0</v>
      </c>
      <c r="L18" s="71">
        <f ca="1">IF(K18="×","×",IF(K18="-","-",S$15*T18*W18*U18))</f>
        <v>0.17191977077363893</v>
      </c>
      <c r="M18" s="71">
        <f ca="1">IF(K18="×","×",IF(K18="-","-",K18*L18))</f>
        <v>0</v>
      </c>
      <c r="N18" s="186"/>
      <c r="O18" s="524"/>
      <c r="P18" s="402"/>
      <c r="R18" s="92" t="s">
        <v>1438</v>
      </c>
      <c r="S18" s="151"/>
      <c r="T18" s="93">
        <v>0.15</v>
      </c>
      <c r="U18" s="81">
        <f>IF(Y18="",1,IF(Y18="-",0,Y18))</f>
        <v>1</v>
      </c>
      <c r="V18" s="170">
        <f ca="1">IF(OR(G18="＋",K18="-"),"",1*S$15*T18*U18)</f>
        <v>1.4999999999999999E-2</v>
      </c>
      <c r="W18" s="170">
        <f ca="1">IF(K18="-","",IF(G18="＋",$N$3,$M$3))</f>
        <v>11.46131805157593</v>
      </c>
      <c r="X18" s="81" t="str">
        <f ca="1">IF($J18="×",1,"")</f>
        <v/>
      </c>
      <c r="Y18" s="81"/>
      <c r="Z18" s="1">
        <f ca="1">IF(K18="-","",IF(G18="＋","",S$15*T18*W18*U18))</f>
        <v>0.17191977077363893</v>
      </c>
      <c r="AA18" s="1">
        <f ca="1">IF(G18="＋","",M18)</f>
        <v>0</v>
      </c>
      <c r="AB18" s="1" t="str">
        <f ca="1">IF(G18="＋",M18,"")</f>
        <v/>
      </c>
    </row>
    <row r="19" spans="2:28" ht="15" customHeight="1" x14ac:dyDescent="0.25">
      <c r="B19" s="401"/>
      <c r="D19" s="282"/>
      <c r="E19" s="40"/>
      <c r="F19" s="41"/>
      <c r="G19" s="49" t="str">
        <f ca="1">IF(OFFSET('取組状況入力－共通'!$B$16,MATCH(I19,'取組状況入力－共通'!$E$16:$E$571,0)-1,1,1,1)=0,"",OFFSET('取組状況入力－共通'!$B$16,MATCH(I19,'取組状況入力－共通'!$E$16:$E$571,0)-1,1,1,1))</f>
        <v>＋</v>
      </c>
      <c r="H19" s="50">
        <v>1.5</v>
      </c>
      <c r="I19" s="51" t="s">
        <v>2999</v>
      </c>
      <c r="J19" s="52" t="str">
        <f ca="1">IF(AND($G19="◎",$K19=0),"×","")</f>
        <v/>
      </c>
      <c r="K19" s="52">
        <f>VLOOKUP(I19,'取組状況入力－共通'!$E$17:$X$571,'取組状況入力－共通'!$S$1,0)</f>
        <v>0</v>
      </c>
      <c r="L19" s="155">
        <f ca="1">IF(K19="×","×",IF(K19="-","-",S$15*T19*W19*U19))</f>
        <v>0.18338108882521492</v>
      </c>
      <c r="M19" s="71">
        <f ca="1">IF(K19="×","×",IF(K19="-","-",K19*L19))</f>
        <v>0</v>
      </c>
      <c r="N19" s="186"/>
      <c r="O19" s="524"/>
      <c r="P19" s="402"/>
      <c r="R19" s="92" t="s">
        <v>1438</v>
      </c>
      <c r="S19" s="151"/>
      <c r="T19" s="93">
        <v>0.2</v>
      </c>
      <c r="U19" s="59">
        <f>IF(Y19="",1,IF(Y19="-",0,Y19))</f>
        <v>1</v>
      </c>
      <c r="V19" s="155" t="str">
        <f ca="1">IF(OR(G19="＋",K19="-"),"",1*S$15*T19*U19)</f>
        <v/>
      </c>
      <c r="W19" s="155">
        <f ca="1">IF(K19="-","",IF(G19="＋",$N$3,$M$3))</f>
        <v>9.1690544412607444</v>
      </c>
      <c r="X19" s="59" t="str">
        <f ca="1">IF($J19="×",1,"")</f>
        <v/>
      </c>
      <c r="Y19" s="59"/>
      <c r="Z19" s="1" t="str">
        <f ca="1">IF(K19="-","",IF(G19="＋","",S$15*T19*W19*U19))</f>
        <v/>
      </c>
      <c r="AA19" s="1" t="str">
        <f ca="1">IF(G19="＋","",M19)</f>
        <v/>
      </c>
      <c r="AB19" s="1">
        <f ca="1">IF(G19="＋",M19,"")</f>
        <v>0</v>
      </c>
    </row>
    <row r="20" spans="2:28" ht="15" customHeight="1" x14ac:dyDescent="0.25">
      <c r="B20" s="401"/>
      <c r="D20" s="282"/>
      <c r="E20" s="38" t="s">
        <v>938</v>
      </c>
      <c r="F20" s="39" t="s">
        <v>2300</v>
      </c>
      <c r="G20" s="44" t="str">
        <f ca="1">IF(OFFSET('取組状況入力－共通'!$B$16,MATCH(I20,'取組状況入力－共通'!$E$16:$E$571,0)-1,1,1,1)=0,"",OFFSET('取組状況入力－共通'!$B$16,MATCH(I20,'取組状況入力－共通'!$E$16:$E$571,0)-1,1,1,1))</f>
        <v>◎</v>
      </c>
      <c r="H20" s="45">
        <v>2.1</v>
      </c>
      <c r="I20" s="46" t="s">
        <v>1626</v>
      </c>
      <c r="J20" s="47" t="str">
        <f t="shared" ca="1" si="3"/>
        <v>×</v>
      </c>
      <c r="K20" s="47">
        <f>VLOOKUP(I20,'取組状況入力－共通'!$E$17:$X$571,'取組状況入力－共通'!$S$1,0)</f>
        <v>0</v>
      </c>
      <c r="L20" s="89">
        <f ca="1">IF(K20="×","×",IF(K20="-","-",S$20*T20*W20*U20))</f>
        <v>0.34383954154727786</v>
      </c>
      <c r="M20" s="70">
        <f t="shared" ca="1" si="4"/>
        <v>0</v>
      </c>
      <c r="N20" s="73">
        <f ca="1">SUM(AA20:AA22)</f>
        <v>0</v>
      </c>
      <c r="O20" s="263"/>
      <c r="P20" s="402"/>
      <c r="R20" s="96" t="s">
        <v>1438</v>
      </c>
      <c r="S20" s="153">
        <v>0.1</v>
      </c>
      <c r="T20" s="97">
        <v>0.3</v>
      </c>
      <c r="U20" s="81">
        <f t="shared" si="0"/>
        <v>1</v>
      </c>
      <c r="V20" s="170">
        <f ca="1">IF(OR(G20="＋",K20="-"),"",1*S$20*T20*U20)</f>
        <v>0.03</v>
      </c>
      <c r="W20" s="170">
        <f t="shared" ca="1" si="1"/>
        <v>11.46131805157593</v>
      </c>
      <c r="X20" s="81">
        <f t="shared" ca="1" si="5"/>
        <v>1</v>
      </c>
      <c r="Y20" s="81"/>
      <c r="Z20" s="1">
        <f ca="1">IF(K20="-","",IF(G20="＋","",S$20*T20*W20*U20))</f>
        <v>0.34383954154727786</v>
      </c>
      <c r="AA20" s="1">
        <f t="shared" ca="1" si="2"/>
        <v>0</v>
      </c>
      <c r="AB20" s="1" t="str">
        <f t="shared" ca="1" si="6"/>
        <v/>
      </c>
    </row>
    <row r="21" spans="2:28" ht="15" customHeight="1" x14ac:dyDescent="0.25">
      <c r="B21" s="401"/>
      <c r="D21" s="282"/>
      <c r="E21" s="40"/>
      <c r="F21" s="41"/>
      <c r="G21" s="49" t="str">
        <f ca="1">IF(OFFSET('取組状況入力－共通'!$B$16,MATCH(I21,'取組状況入力－共通'!$E$16:$E$571,0)-1,1,1,1)=0,"",OFFSET('取組状況入力－共通'!$B$16,MATCH(I21,'取組状況入力－共通'!$E$16:$E$571,0)-1,1,1,1))</f>
        <v>◎</v>
      </c>
      <c r="H21" s="50">
        <v>2.2000000000000002</v>
      </c>
      <c r="I21" s="51" t="s">
        <v>1023</v>
      </c>
      <c r="J21" s="52" t="str">
        <f t="shared" ca="1" si="3"/>
        <v>×</v>
      </c>
      <c r="K21" s="52">
        <f>VLOOKUP(I21,'取組状況入力－共通'!$E$17:$X$571,'取組状況入力－共通'!$S$1,0)</f>
        <v>0</v>
      </c>
      <c r="L21" s="71">
        <f ca="1">IF(K21="×","×",IF(K21="-","-",S$20*T21*W21*U21))</f>
        <v>0.34383954154727786</v>
      </c>
      <c r="M21" s="71">
        <f t="shared" ca="1" si="4"/>
        <v>0</v>
      </c>
      <c r="N21" s="186">
        <f ca="1">SUM(AB20:AB22)</f>
        <v>0</v>
      </c>
      <c r="O21" s="524"/>
      <c r="P21" s="402"/>
      <c r="R21" s="92" t="s">
        <v>1438</v>
      </c>
      <c r="S21" s="151"/>
      <c r="T21" s="93">
        <v>0.3</v>
      </c>
      <c r="U21" s="81">
        <f t="shared" si="0"/>
        <v>1</v>
      </c>
      <c r="V21" s="170">
        <f ca="1">IF(OR(G21="＋",K21="-"),"",1*S$20*T21*U21)</f>
        <v>0.03</v>
      </c>
      <c r="W21" s="170">
        <f t="shared" ca="1" si="1"/>
        <v>11.46131805157593</v>
      </c>
      <c r="X21" s="81">
        <f t="shared" ca="1" si="5"/>
        <v>1</v>
      </c>
      <c r="Y21" s="81"/>
      <c r="Z21" s="1">
        <f ca="1">IF(K21="-","",IF(G21="＋","",S$20*T21*W21*U21))</f>
        <v>0.34383954154727786</v>
      </c>
      <c r="AA21" s="1">
        <f t="shared" ca="1" si="2"/>
        <v>0</v>
      </c>
      <c r="AB21" s="1" t="str">
        <f t="shared" ca="1" si="6"/>
        <v/>
      </c>
    </row>
    <row r="22" spans="2:28" ht="15" customHeight="1" x14ac:dyDescent="0.25">
      <c r="B22" s="401"/>
      <c r="D22" s="282"/>
      <c r="E22" s="33"/>
      <c r="F22" s="42"/>
      <c r="G22" s="54" t="str">
        <f ca="1">IF(OFFSET('取組状況入力－共通'!$B$16,MATCH(I22,'取組状況入力－共通'!$E$16:$E$571,0)-1,1,1,1)=0,"",OFFSET('取組状況入力－共通'!$B$16,MATCH(I22,'取組状況入力－共通'!$E$16:$E$571,0)-1,1,1,1))</f>
        <v>◎</v>
      </c>
      <c r="H22" s="50">
        <v>2.2999999999999998</v>
      </c>
      <c r="I22" s="51" t="s">
        <v>75</v>
      </c>
      <c r="J22" s="58" t="str">
        <f t="shared" ca="1" si="3"/>
        <v>×</v>
      </c>
      <c r="K22" s="58">
        <f>VLOOKUP(I22,'取組状況入力－共通'!$E$17:$X$571,'取組状況入力－共通'!$S$1,0)</f>
        <v>0</v>
      </c>
      <c r="L22" s="155">
        <f ca="1">IF(K22="×","×",IF(K22="-","-",S$20*T22*W22*U22))</f>
        <v>0.45845272206303728</v>
      </c>
      <c r="M22" s="72">
        <f t="shared" ca="1" si="4"/>
        <v>0</v>
      </c>
      <c r="N22" s="75"/>
      <c r="O22" s="26"/>
      <c r="P22" s="402"/>
      <c r="R22" s="94" t="s">
        <v>1438</v>
      </c>
      <c r="S22" s="152"/>
      <c r="T22" s="95">
        <v>0.4</v>
      </c>
      <c r="U22" s="59">
        <f t="shared" si="0"/>
        <v>1</v>
      </c>
      <c r="V22" s="155">
        <f ca="1">IF(OR(G22="＋",K22="-"),"",1*S$20*T22*U22)</f>
        <v>4.0000000000000008E-2</v>
      </c>
      <c r="W22" s="155">
        <f t="shared" ca="1" si="1"/>
        <v>11.46131805157593</v>
      </c>
      <c r="X22" s="59">
        <f t="shared" ca="1" si="5"/>
        <v>1</v>
      </c>
      <c r="Y22" s="59"/>
      <c r="Z22" s="1">
        <f ca="1">IF(K22="-","",IF(G22="＋","",S$20*T22*W22*U22))</f>
        <v>0.45845272206303728</v>
      </c>
      <c r="AA22" s="1">
        <f t="shared" ca="1" si="2"/>
        <v>0</v>
      </c>
      <c r="AB22" s="1" t="str">
        <f t="shared" ca="1" si="6"/>
        <v/>
      </c>
    </row>
    <row r="23" spans="2:28" ht="15" customHeight="1" x14ac:dyDescent="0.25">
      <c r="B23" s="401"/>
      <c r="D23" s="282"/>
      <c r="E23" s="38" t="s">
        <v>939</v>
      </c>
      <c r="F23" s="1006" t="s">
        <v>2301</v>
      </c>
      <c r="G23" s="87" t="str">
        <f ca="1">IF(OFFSET('取組状況入力－共通'!$B$16,MATCH(I23,'取組状況入力－共通'!$E$16:$E$571,0)-1,1,1,1)=0,"",OFFSET('取組状況入力－共通'!$B$16,MATCH(I23,'取組状況入力－共通'!$E$16:$E$571,0)-1,1,1,1))</f>
        <v>◎</v>
      </c>
      <c r="H23" s="45">
        <v>3.1</v>
      </c>
      <c r="I23" s="46" t="s">
        <v>262</v>
      </c>
      <c r="J23" s="47" t="str">
        <f t="shared" ca="1" si="3"/>
        <v>×</v>
      </c>
      <c r="K23" s="47">
        <f>VLOOKUP(I23,'取組状況入力－共通'!$E$17:$X$571,'取組状況入力－共通'!$S$1,0)</f>
        <v>0</v>
      </c>
      <c r="L23" s="89">
        <f t="shared" ref="L23:L28" ca="1" si="7">IF(K23="×","×",IF(K23="-","-",S$23*T23*W23*U23))</f>
        <v>0.85959885386819468</v>
      </c>
      <c r="M23" s="70">
        <f t="shared" ca="1" si="4"/>
        <v>0</v>
      </c>
      <c r="N23" s="73">
        <f ca="1">SUM(AA23:AA28)</f>
        <v>0</v>
      </c>
      <c r="O23" s="263"/>
      <c r="P23" s="402"/>
      <c r="R23" s="96" t="s">
        <v>1438</v>
      </c>
      <c r="S23" s="153">
        <v>0.3</v>
      </c>
      <c r="T23" s="97">
        <v>0.25</v>
      </c>
      <c r="U23" s="81">
        <f t="shared" si="0"/>
        <v>1</v>
      </c>
      <c r="V23" s="170">
        <f t="shared" ref="V23:V28" ca="1" si="8">IF(OR(G23="＋",K23="-"),"",1*S$23*T23*U23)</f>
        <v>7.4999999999999997E-2</v>
      </c>
      <c r="W23" s="170">
        <f t="shared" ca="1" si="1"/>
        <v>11.46131805157593</v>
      </c>
      <c r="X23" s="81">
        <f t="shared" ca="1" si="5"/>
        <v>1</v>
      </c>
      <c r="Y23" s="81"/>
      <c r="Z23" s="1">
        <f t="shared" ref="Z23:Z28" ca="1" si="9">IF(K23="-","",IF(G23="＋","",S$23*T23*W23*U23))</f>
        <v>0.85959885386819468</v>
      </c>
      <c r="AA23" s="1">
        <f t="shared" ca="1" si="2"/>
        <v>0</v>
      </c>
      <c r="AB23" s="1" t="str">
        <f t="shared" ca="1" si="6"/>
        <v/>
      </c>
    </row>
    <row r="24" spans="2:28" ht="15" customHeight="1" x14ac:dyDescent="0.25">
      <c r="B24" s="401"/>
      <c r="D24" s="282"/>
      <c r="E24" s="43"/>
      <c r="F24" s="1007"/>
      <c r="G24" s="49" t="str">
        <f ca="1">IF(OFFSET('取組状況入力－共通'!$B$16,MATCH(I24,'取組状況入力－共通'!$E$16:$E$571,0)-1,1,1,1)=0,"",OFFSET('取組状況入力－共通'!$B$16,MATCH(I24,'取組状況入力－共通'!$E$16:$E$571,0)-1,1,1,1))</f>
        <v>◎</v>
      </c>
      <c r="H24" s="50">
        <v>3.2</v>
      </c>
      <c r="I24" s="51" t="s">
        <v>1396</v>
      </c>
      <c r="J24" s="52" t="str">
        <f t="shared" ca="1" si="3"/>
        <v>×</v>
      </c>
      <c r="K24" s="52">
        <f>VLOOKUP(I24,'取組状況入力－共通'!$E$17:$X$571,'取組状況入力－共通'!$S$1,0)</f>
        <v>0</v>
      </c>
      <c r="L24" s="71">
        <f t="shared" ca="1" si="7"/>
        <v>0.34383954154727786</v>
      </c>
      <c r="M24" s="71">
        <f t="shared" ca="1" si="4"/>
        <v>0</v>
      </c>
      <c r="N24" s="186">
        <f ca="1">SUM(AB23:AB28)</f>
        <v>0</v>
      </c>
      <c r="O24" s="524"/>
      <c r="P24" s="402"/>
      <c r="R24" s="92" t="s">
        <v>1438</v>
      </c>
      <c r="S24" s="151"/>
      <c r="T24" s="93">
        <v>0.1</v>
      </c>
      <c r="U24" s="81">
        <f t="shared" si="0"/>
        <v>1</v>
      </c>
      <c r="V24" s="170">
        <f t="shared" ca="1" si="8"/>
        <v>0.03</v>
      </c>
      <c r="W24" s="170">
        <f t="shared" ca="1" si="1"/>
        <v>11.46131805157593</v>
      </c>
      <c r="X24" s="81">
        <f t="shared" ca="1" si="5"/>
        <v>1</v>
      </c>
      <c r="Y24" s="81"/>
      <c r="Z24" s="1">
        <f t="shared" ca="1" si="9"/>
        <v>0.34383954154727786</v>
      </c>
      <c r="AA24" s="1">
        <f t="shared" ca="1" si="2"/>
        <v>0</v>
      </c>
      <c r="AB24" s="1" t="str">
        <f t="shared" ca="1" si="6"/>
        <v/>
      </c>
    </row>
    <row r="25" spans="2:28" ht="15" customHeight="1" x14ac:dyDescent="0.25">
      <c r="B25" s="401"/>
      <c r="D25" s="282"/>
      <c r="E25" s="40"/>
      <c r="F25" s="41"/>
      <c r="G25" s="49" t="str">
        <f ca="1">IF(OFFSET('取組状況入力－共通'!$B$16,MATCH(I25,'取組状況入力－共通'!$E$16:$E$571,0)-1,1,1,1)=0,"",OFFSET('取組状況入力－共通'!$B$16,MATCH(I25,'取組状況入力－共通'!$E$16:$E$571,0)-1,1,1,1))</f>
        <v>◎</v>
      </c>
      <c r="H25" s="50">
        <v>3.3</v>
      </c>
      <c r="I25" s="51" t="s">
        <v>2303</v>
      </c>
      <c r="J25" s="52" t="str">
        <f t="shared" ca="1" si="3"/>
        <v>×</v>
      </c>
      <c r="K25" s="52">
        <f>VLOOKUP(I25,'取組状況入力－共通'!$E$17:$X$571,'取組状況入力－共通'!$S$1,0)</f>
        <v>0</v>
      </c>
      <c r="L25" s="71">
        <f t="shared" ca="1" si="7"/>
        <v>0.68767908309455572</v>
      </c>
      <c r="M25" s="71">
        <f t="shared" ca="1" si="4"/>
        <v>0</v>
      </c>
      <c r="N25" s="168"/>
      <c r="O25" s="525"/>
      <c r="P25" s="402"/>
      <c r="R25" s="92" t="s">
        <v>1438</v>
      </c>
      <c r="S25" s="151"/>
      <c r="T25" s="93">
        <v>0.2</v>
      </c>
      <c r="U25" s="81">
        <f t="shared" si="0"/>
        <v>1</v>
      </c>
      <c r="V25" s="170">
        <f t="shared" ca="1" si="8"/>
        <v>0.06</v>
      </c>
      <c r="W25" s="170">
        <f t="shared" ca="1" si="1"/>
        <v>11.46131805157593</v>
      </c>
      <c r="X25" s="81">
        <f t="shared" ca="1" si="5"/>
        <v>1</v>
      </c>
      <c r="Y25" s="81"/>
      <c r="Z25" s="1">
        <f t="shared" ca="1" si="9"/>
        <v>0.68767908309455572</v>
      </c>
      <c r="AA25" s="1">
        <f t="shared" ca="1" si="2"/>
        <v>0</v>
      </c>
      <c r="AB25" s="1" t="str">
        <f t="shared" ca="1" si="6"/>
        <v/>
      </c>
    </row>
    <row r="26" spans="2:28" ht="15" customHeight="1" x14ac:dyDescent="0.25">
      <c r="B26" s="401"/>
      <c r="D26" s="282"/>
      <c r="E26" s="40"/>
      <c r="F26" s="41"/>
      <c r="G26" s="49" t="str">
        <f ca="1">IF(OFFSET('取組状況入力－共通'!$B$16,MATCH(I26,'取組状況入力－共通'!$E$16:$E$571,0)-1,1,1,1)=0,"",OFFSET('取組状況入力－共通'!$B$16,MATCH(I26,'取組状況入力－共通'!$E$16:$E$571,0)-1,1,1,1))</f>
        <v>◎</v>
      </c>
      <c r="H26" s="50">
        <v>3.4</v>
      </c>
      <c r="I26" s="51" t="s">
        <v>1700</v>
      </c>
      <c r="J26" s="52" t="str">
        <f t="shared" ca="1" si="3"/>
        <v>×</v>
      </c>
      <c r="K26" s="52">
        <f>VLOOKUP(I26,'取組状況入力－共通'!$E$17:$X$571,'取組状況入力－共通'!$S$1,0)</f>
        <v>0</v>
      </c>
      <c r="L26" s="71">
        <f t="shared" ca="1" si="7"/>
        <v>0.68767908309455572</v>
      </c>
      <c r="M26" s="71">
        <f t="shared" ca="1" si="4"/>
        <v>0</v>
      </c>
      <c r="N26" s="74"/>
      <c r="O26" s="26"/>
      <c r="P26" s="402"/>
      <c r="R26" s="92" t="s">
        <v>1438</v>
      </c>
      <c r="S26" s="151"/>
      <c r="T26" s="93">
        <v>0.2</v>
      </c>
      <c r="U26" s="81">
        <f t="shared" si="0"/>
        <v>1</v>
      </c>
      <c r="V26" s="170">
        <f t="shared" ca="1" si="8"/>
        <v>0.06</v>
      </c>
      <c r="W26" s="170">
        <f t="shared" ca="1" si="1"/>
        <v>11.46131805157593</v>
      </c>
      <c r="X26" s="81">
        <f t="shared" ca="1" si="5"/>
        <v>1</v>
      </c>
      <c r="Y26" s="81"/>
      <c r="Z26" s="1">
        <f t="shared" ca="1" si="9"/>
        <v>0.68767908309455572</v>
      </c>
      <c r="AA26" s="1">
        <f t="shared" ca="1" si="2"/>
        <v>0</v>
      </c>
      <c r="AB26" s="1" t="str">
        <f t="shared" ca="1" si="6"/>
        <v/>
      </c>
    </row>
    <row r="27" spans="2:28" ht="15" customHeight="1" x14ac:dyDescent="0.25">
      <c r="B27" s="401"/>
      <c r="D27" s="282"/>
      <c r="E27" s="40"/>
      <c r="F27" s="41"/>
      <c r="G27" s="49" t="str">
        <f ca="1">IF(OFFSET('取組状況入力－共通'!$B$16,MATCH(I27,'取組状況入力－共通'!$E$16:$E$571,0)-1,1,1,1)=0,"",OFFSET('取組状況入力－共通'!$B$16,MATCH(I27,'取組状況入力－共通'!$E$16:$E$571,0)-1,1,1,1))</f>
        <v>◎</v>
      </c>
      <c r="H27" s="50">
        <v>3.5</v>
      </c>
      <c r="I27" s="51" t="s">
        <v>382</v>
      </c>
      <c r="J27" s="52" t="str">
        <f t="shared" ca="1" si="3"/>
        <v>×</v>
      </c>
      <c r="K27" s="52">
        <f>VLOOKUP(I27,'取組状況入力－共通'!$E$17:$X$571,'取組状況入力－共通'!$S$1,0)</f>
        <v>0</v>
      </c>
      <c r="L27" s="71">
        <f t="shared" ca="1" si="7"/>
        <v>0.17191977077363893</v>
      </c>
      <c r="M27" s="71">
        <f t="shared" ca="1" si="4"/>
        <v>0</v>
      </c>
      <c r="N27" s="74"/>
      <c r="O27" s="26"/>
      <c r="P27" s="402"/>
      <c r="R27" s="92" t="s">
        <v>1438</v>
      </c>
      <c r="S27" s="151"/>
      <c r="T27" s="93">
        <v>0.05</v>
      </c>
      <c r="U27" s="81">
        <f t="shared" si="0"/>
        <v>1</v>
      </c>
      <c r="V27" s="170">
        <f t="shared" ca="1" si="8"/>
        <v>1.4999999999999999E-2</v>
      </c>
      <c r="W27" s="170">
        <f t="shared" ca="1" si="1"/>
        <v>11.46131805157593</v>
      </c>
      <c r="X27" s="81">
        <f t="shared" ca="1" si="5"/>
        <v>1</v>
      </c>
      <c r="Y27" s="81"/>
      <c r="Z27" s="1">
        <f t="shared" ca="1" si="9"/>
        <v>0.17191977077363893</v>
      </c>
      <c r="AA27" s="1">
        <f t="shared" ca="1" si="2"/>
        <v>0</v>
      </c>
      <c r="AB27" s="1" t="str">
        <f t="shared" ca="1" si="6"/>
        <v/>
      </c>
    </row>
    <row r="28" spans="2:28" ht="15" customHeight="1" x14ac:dyDescent="0.25">
      <c r="B28" s="401"/>
      <c r="D28" s="282"/>
      <c r="E28" s="40"/>
      <c r="F28" s="41"/>
      <c r="G28" s="53" t="str">
        <f ca="1">IF(OFFSET('取組状況入力－共通'!$B$16,MATCH(I28,'取組状況入力－共通'!$E$16:$E$571,0)-1,1,1,1)=0,"",OFFSET('取組状況入力－共通'!$B$16,MATCH(I28,'取組状況入力－共通'!$E$16:$E$571,0)-1,1,1,1))</f>
        <v>○</v>
      </c>
      <c r="H28" s="50">
        <v>3.6</v>
      </c>
      <c r="I28" s="51" t="s">
        <v>339</v>
      </c>
      <c r="J28" s="52" t="str">
        <f t="shared" ca="1" si="3"/>
        <v/>
      </c>
      <c r="K28" s="52" t="str">
        <f>VLOOKUP(I28,'取組状況入力－共通'!$E$17:$X$571,'取組状況入力－共通'!$S$1,0)</f>
        <v>-</v>
      </c>
      <c r="L28" s="71" t="str">
        <f t="shared" si="7"/>
        <v>-</v>
      </c>
      <c r="M28" s="71" t="str">
        <f t="shared" si="4"/>
        <v>-</v>
      </c>
      <c r="N28" s="74"/>
      <c r="O28" s="26"/>
      <c r="P28" s="402"/>
      <c r="R28" s="92" t="s">
        <v>1438</v>
      </c>
      <c r="S28" s="151"/>
      <c r="T28" s="93">
        <v>0.2</v>
      </c>
      <c r="U28" s="81">
        <f t="shared" si="0"/>
        <v>1</v>
      </c>
      <c r="V28" s="170" t="str">
        <f t="shared" ca="1" si="8"/>
        <v/>
      </c>
      <c r="W28" s="170" t="str">
        <f t="shared" si="1"/>
        <v/>
      </c>
      <c r="X28" s="81" t="str">
        <f t="shared" ca="1" si="5"/>
        <v/>
      </c>
      <c r="Y28" s="81"/>
      <c r="Z28" s="1" t="str">
        <f t="shared" si="9"/>
        <v/>
      </c>
      <c r="AA28" s="1" t="str">
        <f t="shared" ca="1" si="2"/>
        <v>-</v>
      </c>
      <c r="AB28" s="1" t="str">
        <f t="shared" ca="1" si="6"/>
        <v/>
      </c>
    </row>
    <row r="29" spans="2:28" ht="15" customHeight="1" x14ac:dyDescent="0.25">
      <c r="B29" s="401"/>
      <c r="D29" s="282"/>
      <c r="E29" s="38" t="s">
        <v>2187</v>
      </c>
      <c r="F29" s="1006" t="s">
        <v>3385</v>
      </c>
      <c r="G29" s="44" t="str">
        <f ca="1">IF(OFFSET('取組状況入力－共通'!$B$16,MATCH(I29,'取組状況入力－共通'!$E$16:$E$571,0)-1,1,1,1)=0,"",OFFSET('取組状況入力－共通'!$B$16,MATCH(I29,'取組状況入力－共通'!$E$16:$E$571,0)-1,1,1,1))</f>
        <v>◎</v>
      </c>
      <c r="H29" s="45">
        <v>4.0999999999999996</v>
      </c>
      <c r="I29" s="46" t="s">
        <v>2468</v>
      </c>
      <c r="J29" s="47" t="str">
        <f t="shared" ca="1" si="3"/>
        <v/>
      </c>
      <c r="K29" s="47" t="str">
        <f>VLOOKUP(I29,'取組状況入力－共通'!$E$17:$X$571,'取組状況入力－共通'!$S$1,0)</f>
        <v>-</v>
      </c>
      <c r="L29" s="70" t="str">
        <f>IF(K29="×","×",IF(K29="-","-",S$29*T29*W29*U29))</f>
        <v>-</v>
      </c>
      <c r="M29" s="70" t="str">
        <f t="shared" si="4"/>
        <v>-</v>
      </c>
      <c r="N29" s="73">
        <f ca="1">SUM(AA29:AA36)</f>
        <v>0</v>
      </c>
      <c r="O29" s="263"/>
      <c r="P29" s="402"/>
      <c r="R29" s="96" t="s">
        <v>1438</v>
      </c>
      <c r="S29" s="153">
        <v>0.45</v>
      </c>
      <c r="T29" s="97">
        <v>0.05</v>
      </c>
      <c r="U29" s="81">
        <f t="shared" si="0"/>
        <v>1</v>
      </c>
      <c r="V29" s="170" t="str">
        <f ca="1">IF(OR(G29="＋",K29="-"),"",1*S$29*T29*U29)</f>
        <v/>
      </c>
      <c r="W29" s="170" t="str">
        <f t="shared" si="1"/>
        <v/>
      </c>
      <c r="X29" s="81" t="str">
        <f t="shared" ca="1" si="5"/>
        <v/>
      </c>
      <c r="Y29" s="81"/>
      <c r="Z29" s="1" t="str">
        <f t="shared" ref="Z29:Z36" si="10">IF(K29="-","",IF(G29="＋","",S$29*T29*W29*U29))</f>
        <v/>
      </c>
      <c r="AA29" s="1" t="str">
        <f t="shared" ca="1" si="2"/>
        <v>-</v>
      </c>
      <c r="AB29" s="1" t="str">
        <f t="shared" ca="1" si="6"/>
        <v/>
      </c>
    </row>
    <row r="30" spans="2:28" ht="15" customHeight="1" x14ac:dyDescent="0.25">
      <c r="B30" s="401"/>
      <c r="D30" s="282"/>
      <c r="E30" s="43"/>
      <c r="F30" s="1007"/>
      <c r="G30" s="87" t="str">
        <f ca="1">IF(OFFSET('取組状況入力－共通'!$B$16,MATCH(I30,'取組状況入力－共通'!$E$16:$E$571,0)-1,1,1,1)=0,"",OFFSET('取組状況入力－共通'!$B$16,MATCH(I30,'取組状況入力－共通'!$E$16:$E$571,0)-1,1,1,1))</f>
        <v>◎</v>
      </c>
      <c r="H30" s="50">
        <v>4.2</v>
      </c>
      <c r="I30" s="79" t="s">
        <v>2765</v>
      </c>
      <c r="J30" s="85" t="str">
        <f t="shared" ca="1" si="3"/>
        <v>×</v>
      </c>
      <c r="K30" s="85">
        <f>VLOOKUP(I30,'取組状況入力－共通'!$E$17:$X$571,'取組状況入力－共通'!$S$1,0)</f>
        <v>0</v>
      </c>
      <c r="L30" s="89">
        <f t="shared" ref="L30:L36" ca="1" si="11">IF(K30="×","×",IF(K30="-","-",S$29*T30*W30*U30))</f>
        <v>0.51575931232091687</v>
      </c>
      <c r="M30" s="89">
        <f t="shared" ca="1" si="4"/>
        <v>0</v>
      </c>
      <c r="N30" s="186">
        <f ca="1">SUM(AB29:AB36)</f>
        <v>0</v>
      </c>
      <c r="O30" s="524"/>
      <c r="P30" s="402"/>
      <c r="R30" s="92" t="s">
        <v>1438</v>
      </c>
      <c r="S30" s="151"/>
      <c r="T30" s="93">
        <v>0.1</v>
      </c>
      <c r="U30" s="81">
        <f t="shared" si="0"/>
        <v>1</v>
      </c>
      <c r="V30" s="170">
        <f t="shared" ref="V30:V36" ca="1" si="12">IF(OR(G30="＋",K30="-"),"",1*S$29*T30*U30)</f>
        <v>4.5000000000000005E-2</v>
      </c>
      <c r="W30" s="170">
        <f ca="1">IF(K30="-","",IF(G30="＋",$N$3,$M$3))</f>
        <v>11.46131805157593</v>
      </c>
      <c r="X30" s="81">
        <f t="shared" ca="1" si="5"/>
        <v>1</v>
      </c>
      <c r="Y30" s="81"/>
      <c r="Z30" s="1">
        <f t="shared" ca="1" si="10"/>
        <v>0.51575931232091687</v>
      </c>
      <c r="AA30" s="1">
        <f t="shared" ca="1" si="2"/>
        <v>0</v>
      </c>
      <c r="AB30" s="1" t="str">
        <f t="shared" ca="1" si="6"/>
        <v/>
      </c>
    </row>
    <row r="31" spans="2:28" ht="15" customHeight="1" x14ac:dyDescent="0.25">
      <c r="B31" s="401"/>
      <c r="D31" s="282"/>
      <c r="E31" s="43"/>
      <c r="F31" s="41"/>
      <c r="G31" s="49" t="str">
        <f ca="1">IF(OFFSET('取組状況入力－共通'!$B$16,MATCH(I31,'取組状況入力－共通'!$E$16:$E$571,0)-1,1,1,1)=0,"",OFFSET('取組状況入力－共通'!$B$16,MATCH(I31,'取組状況入力－共通'!$E$16:$E$571,0)-1,1,1,1))</f>
        <v>◎</v>
      </c>
      <c r="H31" s="50">
        <v>4.3</v>
      </c>
      <c r="I31" s="51" t="s">
        <v>3386</v>
      </c>
      <c r="J31" s="52" t="str">
        <f t="shared" ca="1" si="3"/>
        <v>×</v>
      </c>
      <c r="K31" s="52">
        <f>VLOOKUP(I31,'取組状況入力－共通'!$E$17:$X$571,'取組状況入力－共通'!$S$1,0)</f>
        <v>0</v>
      </c>
      <c r="L31" s="71">
        <f t="shared" ca="1" si="11"/>
        <v>0.25787965616045844</v>
      </c>
      <c r="M31" s="71">
        <f t="shared" ca="1" si="4"/>
        <v>0</v>
      </c>
      <c r="N31" s="168"/>
      <c r="O31" s="525"/>
      <c r="P31" s="402"/>
      <c r="R31" s="92" t="s">
        <v>1438</v>
      </c>
      <c r="S31" s="151"/>
      <c r="T31" s="93">
        <v>0.05</v>
      </c>
      <c r="U31" s="81">
        <f t="shared" si="0"/>
        <v>1</v>
      </c>
      <c r="V31" s="170">
        <f t="shared" ca="1" si="12"/>
        <v>2.2500000000000003E-2</v>
      </c>
      <c r="W31" s="170">
        <f t="shared" ca="1" si="1"/>
        <v>11.46131805157593</v>
      </c>
      <c r="X31" s="81">
        <f t="shared" ca="1" si="5"/>
        <v>1</v>
      </c>
      <c r="Y31" s="81"/>
      <c r="Z31" s="1">
        <f t="shared" ca="1" si="10"/>
        <v>0.25787965616045844</v>
      </c>
      <c r="AA31" s="1">
        <f t="shared" ca="1" si="2"/>
        <v>0</v>
      </c>
      <c r="AB31" s="1" t="str">
        <f t="shared" ca="1" si="6"/>
        <v/>
      </c>
    </row>
    <row r="32" spans="2:28" ht="15" customHeight="1" x14ac:dyDescent="0.25">
      <c r="B32" s="401"/>
      <c r="D32" s="282"/>
      <c r="E32" s="43"/>
      <c r="F32" s="41"/>
      <c r="G32" s="49" t="str">
        <f ca="1">IF(OFFSET('取組状況入力－共通'!$B$16,MATCH(I32,'取組状況入力－共通'!$E$16:$E$571,0)-1,1,1,1)=0,"",OFFSET('取組状況入力－共通'!$B$16,MATCH(I32,'取組状況入力－共通'!$E$16:$E$571,0)-1,1,1,1))</f>
        <v>◎</v>
      </c>
      <c r="H32" s="50">
        <v>4.4000000000000004</v>
      </c>
      <c r="I32" s="51" t="s">
        <v>3387</v>
      </c>
      <c r="J32" s="52" t="str">
        <f t="shared" ca="1" si="3"/>
        <v>×</v>
      </c>
      <c r="K32" s="52">
        <f>VLOOKUP(I32,'取組状況入力－共通'!$E$17:$X$571,'取組状況入力－共通'!$S$1,0)</f>
        <v>0</v>
      </c>
      <c r="L32" s="71">
        <f t="shared" ca="1" si="11"/>
        <v>1.2893982808022921</v>
      </c>
      <c r="M32" s="71">
        <f t="shared" ca="1" si="4"/>
        <v>0</v>
      </c>
      <c r="N32" s="74"/>
      <c r="O32" s="26"/>
      <c r="P32" s="402"/>
      <c r="R32" s="92" t="s">
        <v>1438</v>
      </c>
      <c r="S32" s="151"/>
      <c r="T32" s="93">
        <v>0.25</v>
      </c>
      <c r="U32" s="81">
        <f t="shared" si="0"/>
        <v>1</v>
      </c>
      <c r="V32" s="170">
        <f t="shared" ca="1" si="12"/>
        <v>0.1125</v>
      </c>
      <c r="W32" s="170">
        <f t="shared" ca="1" si="1"/>
        <v>11.46131805157593</v>
      </c>
      <c r="X32" s="81">
        <f t="shared" ca="1" si="5"/>
        <v>1</v>
      </c>
      <c r="Y32" s="81"/>
      <c r="Z32" s="1">
        <f t="shared" ca="1" si="10"/>
        <v>1.2893982808022921</v>
      </c>
      <c r="AA32" s="1">
        <f t="shared" ca="1" si="2"/>
        <v>0</v>
      </c>
      <c r="AB32" s="1" t="str">
        <f t="shared" ca="1" si="6"/>
        <v/>
      </c>
    </row>
    <row r="33" spans="2:28" ht="15" customHeight="1" x14ac:dyDescent="0.25">
      <c r="B33" s="401"/>
      <c r="D33" s="282"/>
      <c r="E33" s="43"/>
      <c r="F33" s="41"/>
      <c r="G33" s="49" t="str">
        <f ca="1">IF(OFFSET('取組状況入力－共通'!$B$16,MATCH(I33,'取組状況入力－共通'!$E$16:$E$571,0)-1,1,1,1)=0,"",OFFSET('取組状況入力－共通'!$B$16,MATCH(I33,'取組状況入力－共通'!$E$16:$E$571,0)-1,1,1,1))</f>
        <v>◎</v>
      </c>
      <c r="H33" s="50">
        <v>4.5</v>
      </c>
      <c r="I33" s="51" t="s">
        <v>3388</v>
      </c>
      <c r="J33" s="52" t="str">
        <f t="shared" ca="1" si="3"/>
        <v>×</v>
      </c>
      <c r="K33" s="52">
        <f>VLOOKUP(I33,'取組状況入力－共通'!$E$17:$X$571,'取組状況入力－共通'!$S$1,0)</f>
        <v>0</v>
      </c>
      <c r="L33" s="71">
        <f t="shared" ca="1" si="11"/>
        <v>0.51575931232091687</v>
      </c>
      <c r="M33" s="71">
        <f t="shared" ca="1" si="4"/>
        <v>0</v>
      </c>
      <c r="N33" s="74"/>
      <c r="O33" s="26"/>
      <c r="P33" s="402"/>
      <c r="R33" s="92" t="s">
        <v>1438</v>
      </c>
      <c r="S33" s="151"/>
      <c r="T33" s="93">
        <v>0.1</v>
      </c>
      <c r="U33" s="81">
        <f t="shared" si="0"/>
        <v>1</v>
      </c>
      <c r="V33" s="170">
        <f t="shared" ca="1" si="12"/>
        <v>4.5000000000000005E-2</v>
      </c>
      <c r="W33" s="170">
        <f t="shared" ca="1" si="1"/>
        <v>11.46131805157593</v>
      </c>
      <c r="X33" s="81">
        <f t="shared" ca="1" si="5"/>
        <v>1</v>
      </c>
      <c r="Y33" s="81"/>
      <c r="Z33" s="1">
        <f t="shared" ca="1" si="10"/>
        <v>0.51575931232091687</v>
      </c>
      <c r="AA33" s="1">
        <f t="shared" ca="1" si="2"/>
        <v>0</v>
      </c>
      <c r="AB33" s="1" t="str">
        <f t="shared" ca="1" si="6"/>
        <v/>
      </c>
    </row>
    <row r="34" spans="2:28" ht="15" customHeight="1" x14ac:dyDescent="0.25">
      <c r="B34" s="401"/>
      <c r="D34" s="282"/>
      <c r="E34" s="43"/>
      <c r="F34" s="41"/>
      <c r="G34" s="49" t="str">
        <f ca="1">IF(OFFSET('取組状況入力－共通'!$B$16,MATCH(I34,'取組状況入力－共通'!$E$16:$E$571,0)-1,1,1,1)=0,"",OFFSET('取組状況入力－共通'!$B$16,MATCH(I34,'取組状況入力－共通'!$E$16:$E$571,0)-1,1,1,1))</f>
        <v>◎</v>
      </c>
      <c r="H34" s="50">
        <v>4.5999999999999996</v>
      </c>
      <c r="I34" s="51" t="s">
        <v>2623</v>
      </c>
      <c r="J34" s="52" t="str">
        <f t="shared" ca="1" si="3"/>
        <v>×</v>
      </c>
      <c r="K34" s="52">
        <f>VLOOKUP(I34,'取組状況入力－共通'!$E$17:$X$571,'取組状況入力－共通'!$S$1,0)</f>
        <v>0</v>
      </c>
      <c r="L34" s="71">
        <f t="shared" ca="1" si="11"/>
        <v>1.8051575931232089</v>
      </c>
      <c r="M34" s="71">
        <f t="shared" ca="1" si="4"/>
        <v>0</v>
      </c>
      <c r="N34" s="74"/>
      <c r="O34" s="26"/>
      <c r="P34" s="402"/>
      <c r="R34" s="92" t="s">
        <v>1438</v>
      </c>
      <c r="S34" s="151"/>
      <c r="T34" s="93">
        <v>0.35</v>
      </c>
      <c r="U34" s="81">
        <f t="shared" si="0"/>
        <v>1</v>
      </c>
      <c r="V34" s="170">
        <f t="shared" ca="1" si="12"/>
        <v>0.1575</v>
      </c>
      <c r="W34" s="170">
        <f t="shared" ca="1" si="1"/>
        <v>11.46131805157593</v>
      </c>
      <c r="X34" s="81">
        <f t="shared" ca="1" si="5"/>
        <v>1</v>
      </c>
      <c r="Y34" s="81"/>
      <c r="Z34" s="1">
        <f t="shared" ca="1" si="10"/>
        <v>1.8051575931232089</v>
      </c>
      <c r="AA34" s="1">
        <f t="shared" ca="1" si="2"/>
        <v>0</v>
      </c>
      <c r="AB34" s="1" t="str">
        <f t="shared" ca="1" si="6"/>
        <v/>
      </c>
    </row>
    <row r="35" spans="2:28" ht="15" customHeight="1" x14ac:dyDescent="0.25">
      <c r="B35" s="401"/>
      <c r="D35" s="282"/>
      <c r="E35" s="43"/>
      <c r="F35" s="41"/>
      <c r="G35" s="49" t="str">
        <f ca="1">IF(OFFSET('取組状況入力－共通'!$B$16,MATCH(I35,'取組状況入力－共通'!$E$16:$E$571,0)-1,1,1,1)=0,"",OFFSET('取組状況入力－共通'!$B$16,MATCH(I35,'取組状況入力－共通'!$E$16:$E$571,0)-1,1,1,1))</f>
        <v>○</v>
      </c>
      <c r="H35" s="50">
        <v>4.7</v>
      </c>
      <c r="I35" s="51" t="s">
        <v>340</v>
      </c>
      <c r="J35" s="52" t="str">
        <f t="shared" ca="1" si="3"/>
        <v/>
      </c>
      <c r="K35" s="52" t="str">
        <f>VLOOKUP(I35,'取組状況入力－共通'!$E$17:$X$571,'取組状況入力－共通'!$S$1,0)</f>
        <v>-</v>
      </c>
      <c r="L35" s="71" t="str">
        <f t="shared" si="11"/>
        <v>-</v>
      </c>
      <c r="M35" s="71" t="str">
        <f t="shared" si="4"/>
        <v>-</v>
      </c>
      <c r="N35" s="74"/>
      <c r="O35" s="26"/>
      <c r="P35" s="402"/>
      <c r="R35" s="92" t="s">
        <v>1438</v>
      </c>
      <c r="S35" s="151"/>
      <c r="T35" s="93">
        <v>0.1</v>
      </c>
      <c r="U35" s="81">
        <f>IF(Y35="",1,IF(Y35="-",0,Y35))</f>
        <v>1</v>
      </c>
      <c r="V35" s="170" t="str">
        <f t="shared" ca="1" si="12"/>
        <v/>
      </c>
      <c r="W35" s="170" t="str">
        <f>IF(K35="-","",IF(G35="＋",$N$3,$M$3))</f>
        <v/>
      </c>
      <c r="X35" s="81" t="str">
        <f t="shared" ca="1" si="5"/>
        <v/>
      </c>
      <c r="Y35" s="81"/>
      <c r="Z35" s="1" t="str">
        <f t="shared" si="10"/>
        <v/>
      </c>
      <c r="AA35" s="1" t="str">
        <f ca="1">IF(G35="＋","",M35)</f>
        <v>-</v>
      </c>
      <c r="AB35" s="1" t="str">
        <f ca="1">IF(G35="＋",M35,"")</f>
        <v/>
      </c>
    </row>
    <row r="36" spans="2:28" ht="15" customHeight="1" x14ac:dyDescent="0.25">
      <c r="B36" s="401"/>
      <c r="D36" s="282"/>
      <c r="E36" s="43"/>
      <c r="F36" s="41"/>
      <c r="G36" s="143" t="str">
        <f ca="1">IF(OFFSET('取組状況入力－共通'!$B$16,MATCH(I36,'取組状況入力－共通'!$E$16:$E$571,0)-1,1,1,1)=0,"",OFFSET('取組状況入力－共通'!$B$16,MATCH(I36,'取組状況入力－共通'!$E$16:$E$571,0)-1,1,1,1))</f>
        <v>＋</v>
      </c>
      <c r="H36" s="50">
        <v>4.8</v>
      </c>
      <c r="I36" s="141" t="s">
        <v>330</v>
      </c>
      <c r="J36" s="144" t="str">
        <f t="shared" ca="1" si="3"/>
        <v/>
      </c>
      <c r="K36" s="144">
        <f>VLOOKUP(I36,'取組状況入力－共通'!$E$17:$X$571,'取組状況入力－共通'!$S$1,0)</f>
        <v>0</v>
      </c>
      <c r="L36" s="198">
        <f t="shared" ca="1" si="11"/>
        <v>0.41260744985673353</v>
      </c>
      <c r="M36" s="281">
        <f t="shared" ca="1" si="4"/>
        <v>0</v>
      </c>
      <c r="N36" s="74"/>
      <c r="O36" s="26"/>
      <c r="P36" s="402"/>
      <c r="R36" s="146" t="s">
        <v>1438</v>
      </c>
      <c r="S36" s="151"/>
      <c r="T36" s="421">
        <v>0.1</v>
      </c>
      <c r="U36" s="75">
        <f t="shared" si="0"/>
        <v>1</v>
      </c>
      <c r="V36" s="198" t="str">
        <f t="shared" ca="1" si="12"/>
        <v/>
      </c>
      <c r="W36" s="198">
        <f ca="1">IF(K36="-","",IF(G36="＋",$N$3,$M$3))</f>
        <v>9.1690544412607444</v>
      </c>
      <c r="X36" s="75" t="str">
        <f t="shared" ca="1" si="5"/>
        <v/>
      </c>
      <c r="Y36" s="75"/>
      <c r="Z36" s="1" t="str">
        <f t="shared" ca="1" si="10"/>
        <v/>
      </c>
      <c r="AA36" s="1" t="str">
        <f t="shared" ca="1" si="2"/>
        <v/>
      </c>
      <c r="AB36" s="1">
        <f t="shared" ca="1" si="6"/>
        <v>0</v>
      </c>
    </row>
    <row r="37" spans="2:28" ht="15" customHeight="1" x14ac:dyDescent="0.25">
      <c r="B37" s="401"/>
      <c r="D37" s="282"/>
      <c r="E37" s="38" t="s">
        <v>2188</v>
      </c>
      <c r="F37" s="39" t="s">
        <v>1621</v>
      </c>
      <c r="G37" s="44" t="str">
        <f ca="1">IF(OFFSET('取組状況入力－共通'!$B$16,MATCH(I37,'取組状況入力－共通'!$E$16:$E$571,0)-1,1,1,1)=0,"",OFFSET('取組状況入力－共通'!$B$16,MATCH(I37,'取組状況入力－共通'!$E$16:$E$571,0)-1,1,1,1))</f>
        <v>◎</v>
      </c>
      <c r="H37" s="45">
        <v>5.0999999999999996</v>
      </c>
      <c r="I37" s="46" t="s">
        <v>2625</v>
      </c>
      <c r="J37" s="47" t="str">
        <f t="shared" ca="1" si="3"/>
        <v>×</v>
      </c>
      <c r="K37" s="47">
        <f>VLOOKUP(I37,'取組状況入力－共通'!$E$17:$X$571,'取組状況入力－共通'!$S$1,0)</f>
        <v>0</v>
      </c>
      <c r="L37" s="89">
        <f ca="1">IF(K37="×","×",IF(K37="-","-",S$37*T37*W37*U37))</f>
        <v>0.57306590257879653</v>
      </c>
      <c r="M37" s="145">
        <f t="shared" ca="1" si="4"/>
        <v>0</v>
      </c>
      <c r="N37" s="73">
        <f ca="1">SUM(AA37:AA37)</f>
        <v>0</v>
      </c>
      <c r="O37" s="263"/>
      <c r="P37" s="402"/>
      <c r="R37" s="304" t="s">
        <v>1438</v>
      </c>
      <c r="S37" s="423">
        <v>0.05</v>
      </c>
      <c r="T37" s="423">
        <v>1</v>
      </c>
      <c r="U37" s="11">
        <f t="shared" si="0"/>
        <v>1</v>
      </c>
      <c r="V37" s="283">
        <f ca="1">IF(OR(G37="＋",K37="-"),"",1*S$37*T37*U37)</f>
        <v>0.05</v>
      </c>
      <c r="W37" s="283">
        <f t="shared" ca="1" si="1"/>
        <v>11.46131805157593</v>
      </c>
      <c r="X37" s="11">
        <f t="shared" ca="1" si="5"/>
        <v>1</v>
      </c>
      <c r="Y37" s="11"/>
      <c r="Z37" s="1">
        <f ca="1">IF(K37="-","",IF(G37="＋","",S$37*T37*W37*U37))</f>
        <v>0.57306590257879653</v>
      </c>
      <c r="AA37" s="1">
        <f t="shared" ca="1" si="2"/>
        <v>0</v>
      </c>
      <c r="AB37" s="1" t="str">
        <f t="shared" ca="1" si="6"/>
        <v/>
      </c>
    </row>
    <row r="38" spans="2:28" ht="15" customHeight="1" x14ac:dyDescent="0.25">
      <c r="B38" s="401"/>
      <c r="D38" s="1024" t="s">
        <v>2264</v>
      </c>
      <c r="E38" s="1016" t="s">
        <v>1354</v>
      </c>
      <c r="F38" s="39" t="s">
        <v>893</v>
      </c>
      <c r="G38" s="48" t="str">
        <f ca="1">IF(OFFSET('取組状況入力－共通'!$B$16,MATCH(I38,'取組状況入力－共通'!$E$16:$E$571,0)-1,1,1,1)=0,"",OFFSET('取組状況入力－共通'!$B$16,MATCH(I38,'取組状況入力－共通'!$E$16:$E$571,0)-1,1,1,1))</f>
        <v>◎</v>
      </c>
      <c r="H38" s="60" t="s">
        <v>568</v>
      </c>
      <c r="I38" s="46" t="s">
        <v>2373</v>
      </c>
      <c r="J38" s="47" t="str">
        <f>IF('取組状況入力－共通'!$AA$66="×","×","")</f>
        <v/>
      </c>
      <c r="K38" s="47" t="str">
        <f>VLOOKUP(I38,'取組状況入力－共通'!$E$17:$X$571,'取組状況入力－共通'!$S$1,0)</f>
        <v>-</v>
      </c>
      <c r="L38" s="70" t="str">
        <f t="shared" ref="L38:L70" si="13">IF(K38="×","×",IF(K38="-","-",S38*T38*W38*U38))</f>
        <v>-</v>
      </c>
      <c r="M38" s="70" t="str">
        <f t="shared" si="4"/>
        <v>-</v>
      </c>
      <c r="N38" s="73">
        <f ca="1">SUM(AA38:AA53)</f>
        <v>0</v>
      </c>
      <c r="O38" s="263"/>
      <c r="P38" s="402"/>
      <c r="R38" s="91" t="s">
        <v>1424</v>
      </c>
      <c r="S38" s="380">
        <f t="shared" ref="S38:S75" si="14">VLOOKUP(R38,$R$539:$S$597,2,0)</f>
        <v>0</v>
      </c>
      <c r="T38" s="420">
        <v>0.17100000000000001</v>
      </c>
      <c r="U38" s="81">
        <f>IF(Y38="",1,IF(VLOOKUP(Y38,基本情報!$E$63:$T$76,基本情報!$T$1,FALSE)="",0,VLOOKUP(Y38,基本情報!$E$63:$T$76,基本情報!$T$1,FALSE)))</f>
        <v>1</v>
      </c>
      <c r="V38" s="170" t="str">
        <f t="shared" ref="V38:V109" ca="1" si="15">IF(OR(G38="＋",K38="-"),"",1*S38*T38*U38)</f>
        <v/>
      </c>
      <c r="W38" s="170" t="str">
        <f>IF(K38="-","",IF(G38="＋",$N$4,$M$4))</f>
        <v/>
      </c>
      <c r="X38" s="81" t="str">
        <f t="shared" si="5"/>
        <v/>
      </c>
      <c r="Y38" s="81"/>
      <c r="Z38" s="1" t="str">
        <f>IF(K38="-","",IF(G38="＋","",S38*T38*W38*U38))</f>
        <v/>
      </c>
      <c r="AA38" s="1" t="str">
        <f t="shared" ref="AA38:AA53" ca="1" si="16">IF(G38="＋","",M38)</f>
        <v>-</v>
      </c>
      <c r="AB38" s="1" t="str">
        <f t="shared" ref="AB38:AB53" ca="1" si="17">IF(G38="＋",M38,"")</f>
        <v/>
      </c>
    </row>
    <row r="39" spans="2:28" ht="15" customHeight="1" x14ac:dyDescent="0.25">
      <c r="B39" s="401"/>
      <c r="D39" s="1025"/>
      <c r="E39" s="1017"/>
      <c r="F39" s="41"/>
      <c r="G39" s="53" t="str">
        <f ca="1">IF(OFFSET('取組状況入力－共通'!$B$16,MATCH(I39,'取組状況入力－共通'!$E$16:$E$571,0)-1,1,1,1)=0,"",OFFSET('取組状況入力－共通'!$B$16,MATCH(I39,'取組状況入力－共通'!$E$16:$E$571,0)-1,1,1,1))</f>
        <v>◎</v>
      </c>
      <c r="H39" s="88" t="s">
        <v>2033</v>
      </c>
      <c r="I39" s="51" t="s">
        <v>2374</v>
      </c>
      <c r="J39" s="52" t="str">
        <f t="shared" ca="1" si="3"/>
        <v>×</v>
      </c>
      <c r="K39" s="52">
        <f>VLOOKUP(I39,'取組状況入力－共通'!$E$17:$X$571,'取組状況入力－共通'!$S$1,0)</f>
        <v>0</v>
      </c>
      <c r="L39" s="71">
        <f t="shared" ca="1" si="13"/>
        <v>0</v>
      </c>
      <c r="M39" s="71">
        <f t="shared" ca="1" si="4"/>
        <v>0</v>
      </c>
      <c r="N39" s="186">
        <f ca="1">SUM(AB38:AB53)</f>
        <v>0</v>
      </c>
      <c r="O39" s="524"/>
      <c r="P39" s="402"/>
      <c r="R39" s="92" t="s">
        <v>1424</v>
      </c>
      <c r="S39" s="381">
        <f t="shared" si="14"/>
        <v>0</v>
      </c>
      <c r="T39" s="93">
        <v>6.2E-2</v>
      </c>
      <c r="U39" s="53">
        <f>IF(Y39="",1,IF(VLOOKUP(Y39,基本情報!$E$63:$T$76,基本情報!$T$1,FALSE)="",0,VLOOKUP(Y39,基本情報!$E$63:$T$76,基本情報!$T$1,FALSE)))</f>
        <v>1</v>
      </c>
      <c r="V39" s="197">
        <f t="shared" ca="1" si="15"/>
        <v>0</v>
      </c>
      <c r="W39" s="170">
        <f t="shared" ref="W39:W53" ca="1" si="18">IF(K39="-","",IF(G39="＋",$N$4,$M$4))</f>
        <v>0</v>
      </c>
      <c r="X39" s="53">
        <f t="shared" ca="1" si="5"/>
        <v>1</v>
      </c>
      <c r="Y39" s="53"/>
      <c r="Z39" s="1">
        <f t="shared" ref="Z39:Z75" ca="1" si="19">IF(K39="-","",IF(G39="＋","",S39*T39*W39*U39))</f>
        <v>0</v>
      </c>
      <c r="AA39" s="1">
        <f t="shared" ca="1" si="16"/>
        <v>0</v>
      </c>
      <c r="AB39" s="1" t="str">
        <f t="shared" ca="1" si="17"/>
        <v/>
      </c>
    </row>
    <row r="40" spans="2:28" ht="15" customHeight="1" x14ac:dyDescent="0.25">
      <c r="B40" s="401"/>
      <c r="D40" s="1025"/>
      <c r="E40" s="1017"/>
      <c r="F40" s="41"/>
      <c r="G40" s="53" t="str">
        <f ca="1">IF(OFFSET('取組状況入力－共通'!$B$16,MATCH(I40,'取組状況入力－共通'!$E$16:$E$571,0)-1,1,1,1)=0,"",OFFSET('取組状況入力－共通'!$B$16,MATCH(I40,'取組状況入力－共通'!$E$16:$E$571,0)-1,1,1,1))</f>
        <v>◎</v>
      </c>
      <c r="H40" s="88" t="s">
        <v>1532</v>
      </c>
      <c r="I40" s="51" t="s">
        <v>2434</v>
      </c>
      <c r="J40" s="52" t="str">
        <f t="shared" ca="1" si="3"/>
        <v/>
      </c>
      <c r="K40" s="52" t="str">
        <f>VLOOKUP(I40,'取組状況入力－共通'!$E$17:$X$571,'取組状況入力－共通'!$S$1,0)</f>
        <v>-</v>
      </c>
      <c r="L40" s="71" t="str">
        <f t="shared" si="13"/>
        <v>-</v>
      </c>
      <c r="M40" s="71" t="str">
        <f t="shared" si="4"/>
        <v>-</v>
      </c>
      <c r="N40" s="168"/>
      <c r="O40" s="525"/>
      <c r="P40" s="402"/>
      <c r="R40" s="92" t="s">
        <v>1424</v>
      </c>
      <c r="S40" s="381">
        <f t="shared" si="14"/>
        <v>0</v>
      </c>
      <c r="T40" s="93">
        <v>0.02</v>
      </c>
      <c r="U40" s="53">
        <f>IF(Y40="",1,IF(VLOOKUP(Y40,基本情報!$E$63:$T$76,基本情報!$T$1,FALSE)="",0,VLOOKUP(Y40,基本情報!$E$63:$T$76,基本情報!$T$1,FALSE)))</f>
        <v>1</v>
      </c>
      <c r="V40" s="197" t="str">
        <f t="shared" ca="1" si="15"/>
        <v/>
      </c>
      <c r="W40" s="170" t="str">
        <f t="shared" si="18"/>
        <v/>
      </c>
      <c r="X40" s="53" t="str">
        <f t="shared" ca="1" si="5"/>
        <v/>
      </c>
      <c r="Y40" s="53"/>
      <c r="Z40" s="1" t="str">
        <f t="shared" si="19"/>
        <v/>
      </c>
      <c r="AA40" s="1" t="str">
        <f t="shared" ca="1" si="16"/>
        <v>-</v>
      </c>
      <c r="AB40" s="1" t="str">
        <f t="shared" ca="1" si="17"/>
        <v/>
      </c>
    </row>
    <row r="41" spans="2:28" ht="15" customHeight="1" x14ac:dyDescent="0.25">
      <c r="B41" s="401"/>
      <c r="D41" s="1025"/>
      <c r="E41" s="1017"/>
      <c r="F41" s="41"/>
      <c r="G41" s="53" t="str">
        <f ca="1">IF(OFFSET('取組状況入力－共通'!$B$16,MATCH(I41,'取組状況入力－共通'!$E$16:$E$571,0)-1,1,1,1)=0,"",OFFSET('取組状況入力－共通'!$B$16,MATCH(I41,'取組状況入力－共通'!$E$16:$E$571,0)-1,1,1,1))</f>
        <v>◎</v>
      </c>
      <c r="H41" s="88" t="s">
        <v>1533</v>
      </c>
      <c r="I41" s="51" t="s">
        <v>651</v>
      </c>
      <c r="J41" s="52" t="str">
        <f t="shared" ca="1" si="3"/>
        <v/>
      </c>
      <c r="K41" s="52" t="str">
        <f>VLOOKUP(I41,'取組状況入力－共通'!$E$17:$X$571,'取組状況入力－共通'!$S$1,0)</f>
        <v>-</v>
      </c>
      <c r="L41" s="71" t="str">
        <f t="shared" si="13"/>
        <v>-</v>
      </c>
      <c r="M41" s="71" t="str">
        <f t="shared" si="4"/>
        <v>-</v>
      </c>
      <c r="N41" s="74"/>
      <c r="O41" s="26"/>
      <c r="P41" s="402"/>
      <c r="R41" s="92" t="s">
        <v>1424</v>
      </c>
      <c r="S41" s="381">
        <f t="shared" si="14"/>
        <v>0</v>
      </c>
      <c r="T41" s="93">
        <v>1E-3</v>
      </c>
      <c r="U41" s="53">
        <f>IF(Y41="",1,IF(VLOOKUP(Y41,基本情報!$E$63:$T$76,基本情報!$T$1,FALSE)="",0,VLOOKUP(Y41,基本情報!$E$63:$T$76,基本情報!$T$1,FALSE)))</f>
        <v>1</v>
      </c>
      <c r="V41" s="197" t="str">
        <f t="shared" ca="1" si="15"/>
        <v/>
      </c>
      <c r="W41" s="170" t="str">
        <f t="shared" si="18"/>
        <v/>
      </c>
      <c r="X41" s="53" t="str">
        <f t="shared" ca="1" si="5"/>
        <v/>
      </c>
      <c r="Y41" s="53"/>
      <c r="Z41" s="1" t="str">
        <f t="shared" si="19"/>
        <v/>
      </c>
      <c r="AA41" s="1" t="str">
        <f t="shared" ca="1" si="16"/>
        <v>-</v>
      </c>
      <c r="AB41" s="1" t="str">
        <f t="shared" ca="1" si="17"/>
        <v/>
      </c>
    </row>
    <row r="42" spans="2:28" ht="15" customHeight="1" x14ac:dyDescent="0.25">
      <c r="B42" s="401"/>
      <c r="D42" s="1025"/>
      <c r="E42" s="1017"/>
      <c r="F42" s="41"/>
      <c r="G42" s="53" t="str">
        <f ca="1">IF(OFFSET('取組状況入力－共通'!$B$16,MATCH(I42,'取組状況入力－共通'!$E$16:$E$571,0)-1,1,1,1)=0,"",OFFSET('取組状況入力－共通'!$B$16,MATCH(I42,'取組状況入力－共通'!$E$16:$E$571,0)-1,1,1,1))</f>
        <v>◎</v>
      </c>
      <c r="H42" s="88" t="s">
        <v>1534</v>
      </c>
      <c r="I42" s="51" t="s">
        <v>652</v>
      </c>
      <c r="J42" s="52" t="str">
        <f t="shared" ca="1" si="3"/>
        <v/>
      </c>
      <c r="K42" s="52" t="str">
        <f>VLOOKUP(I42,'取組状況入力－共通'!$E$17:$X$571,'取組状況入力－共通'!$S$1,0)</f>
        <v>-</v>
      </c>
      <c r="L42" s="71" t="str">
        <f t="shared" si="13"/>
        <v>-</v>
      </c>
      <c r="M42" s="71" t="str">
        <f t="shared" si="4"/>
        <v>-</v>
      </c>
      <c r="N42" s="74"/>
      <c r="O42" s="26"/>
      <c r="P42" s="402"/>
      <c r="R42" s="92" t="s">
        <v>1424</v>
      </c>
      <c r="S42" s="381">
        <f t="shared" si="14"/>
        <v>0</v>
      </c>
      <c r="T42" s="93">
        <v>5.8999999999999997E-2</v>
      </c>
      <c r="U42" s="53">
        <f>IF(Y42="",1,IF(VLOOKUP(Y42,基本情報!$E$63:$T$76,基本情報!$T$1,FALSE)="",0,VLOOKUP(Y42,基本情報!$E$63:$T$76,基本情報!$T$1,FALSE)))</f>
        <v>1</v>
      </c>
      <c r="V42" s="197" t="str">
        <f t="shared" ca="1" si="15"/>
        <v/>
      </c>
      <c r="W42" s="170" t="str">
        <f t="shared" si="18"/>
        <v/>
      </c>
      <c r="X42" s="53" t="str">
        <f t="shared" ca="1" si="5"/>
        <v/>
      </c>
      <c r="Y42" s="53"/>
      <c r="Z42" s="1" t="str">
        <f t="shared" si="19"/>
        <v/>
      </c>
      <c r="AA42" s="1" t="str">
        <f t="shared" ca="1" si="16"/>
        <v>-</v>
      </c>
      <c r="AB42" s="1" t="str">
        <f t="shared" ca="1" si="17"/>
        <v/>
      </c>
    </row>
    <row r="43" spans="2:28" ht="15" customHeight="1" x14ac:dyDescent="0.25">
      <c r="B43" s="401"/>
      <c r="D43" s="1025"/>
      <c r="E43" s="1017"/>
      <c r="F43" s="41"/>
      <c r="G43" s="53" t="str">
        <f ca="1">IF(OFFSET('取組状況入力－共通'!$B$16,MATCH(I43,'取組状況入力－共通'!$E$16:$E$571,0)-1,1,1,1)=0,"",OFFSET('取組状況入力－共通'!$B$16,MATCH(I43,'取組状況入力－共通'!$E$16:$E$571,0)-1,1,1,1))</f>
        <v>○</v>
      </c>
      <c r="H43" s="88" t="s">
        <v>1535</v>
      </c>
      <c r="I43" s="51" t="s">
        <v>161</v>
      </c>
      <c r="J43" s="52" t="str">
        <f ca="1">IF(AND($G43="◎",$K43=0),"×","")</f>
        <v/>
      </c>
      <c r="K43" s="52" t="str">
        <f>VLOOKUP(I43,'取組状況入力－共通'!$E$17:$X$571,'取組状況入力－共通'!$S$1,0)</f>
        <v>-</v>
      </c>
      <c r="L43" s="71" t="str">
        <f>IF(K43="×","×",IF(K43="-","-",S43*T43*W43*U43))</f>
        <v>-</v>
      </c>
      <c r="M43" s="71" t="str">
        <f>IF(K43="×","×",IF(K43="-","-",K43*L43))</f>
        <v>-</v>
      </c>
      <c r="N43" s="74"/>
      <c r="O43" s="26"/>
      <c r="P43" s="402"/>
      <c r="R43" s="92" t="s">
        <v>1424</v>
      </c>
      <c r="S43" s="381">
        <f t="shared" si="14"/>
        <v>0</v>
      </c>
      <c r="T43" s="93">
        <v>3.2000000000000001E-2</v>
      </c>
      <c r="U43" s="53">
        <f>IF(Y43="",1,IF(VLOOKUP(Y43,基本情報!$E$63:$T$76,基本情報!$T$1,FALSE)="",0,VLOOKUP(Y43,基本情報!$E$63:$T$76,基本情報!$T$1,FALSE)))</f>
        <v>1</v>
      </c>
      <c r="V43" s="197" t="str">
        <f ca="1">IF(OR(G43="＋",K43="-"),"",1*S43*T43*U43)</f>
        <v/>
      </c>
      <c r="W43" s="170" t="str">
        <f>IF(K43="-","",IF(G43="＋",$N$4,$M$4))</f>
        <v/>
      </c>
      <c r="X43" s="53" t="str">
        <f ca="1">IF($J43="×",1,"")</f>
        <v/>
      </c>
      <c r="Y43" s="53"/>
      <c r="Z43" s="1" t="str">
        <f t="shared" si="19"/>
        <v/>
      </c>
      <c r="AA43" s="1" t="str">
        <f ca="1">IF(G43="＋","",M43)</f>
        <v>-</v>
      </c>
      <c r="AB43" s="1" t="str">
        <f ca="1">IF(G43="＋",M43,"")</f>
        <v/>
      </c>
    </row>
    <row r="44" spans="2:28" ht="15" customHeight="1" x14ac:dyDescent="0.25">
      <c r="B44" s="401"/>
      <c r="D44" s="1025"/>
      <c r="E44" s="1017"/>
      <c r="F44" s="41"/>
      <c r="G44" s="53" t="str">
        <f ca="1">IF(OFFSET('取組状況入力－共通'!$B$16,MATCH(I44,'取組状況入力－共通'!$E$16:$E$571,0)-1,1,1,1)=0,"",OFFSET('取組状況入力－共通'!$B$16,MATCH(I44,'取組状況入力－共通'!$E$16:$E$571,0)-1,1,1,1))</f>
        <v>○</v>
      </c>
      <c r="H44" s="88" t="s">
        <v>932</v>
      </c>
      <c r="I44" s="51" t="s">
        <v>1705</v>
      </c>
      <c r="J44" s="52" t="str">
        <f t="shared" ca="1" si="3"/>
        <v/>
      </c>
      <c r="K44" s="52" t="str">
        <f>VLOOKUP(I44,'取組状況入力－共通'!$E$17:$X$571,'取組状況入力－共通'!$S$1,0)</f>
        <v>-</v>
      </c>
      <c r="L44" s="71" t="str">
        <f t="shared" si="13"/>
        <v>-</v>
      </c>
      <c r="M44" s="71" t="str">
        <f t="shared" si="4"/>
        <v>-</v>
      </c>
      <c r="N44" s="74"/>
      <c r="O44" s="26"/>
      <c r="P44" s="402"/>
      <c r="R44" s="92" t="s">
        <v>1424</v>
      </c>
      <c r="S44" s="381">
        <f t="shared" si="14"/>
        <v>0</v>
      </c>
      <c r="T44" s="93">
        <v>3.6999999999999998E-2</v>
      </c>
      <c r="U44" s="53">
        <f>IF(Y44="",1,IF(VLOOKUP(Y44,基本情報!$E$63:$T$76,基本情報!$T$1,FALSE)="",0,VLOOKUP(Y44,基本情報!$E$63:$T$76,基本情報!$T$1,FALSE)))</f>
        <v>1</v>
      </c>
      <c r="V44" s="197" t="str">
        <f t="shared" ca="1" si="15"/>
        <v/>
      </c>
      <c r="W44" s="170" t="str">
        <f t="shared" si="18"/>
        <v/>
      </c>
      <c r="X44" s="53" t="str">
        <f t="shared" ca="1" si="5"/>
        <v/>
      </c>
      <c r="Y44" s="53"/>
      <c r="Z44" s="1" t="str">
        <f t="shared" si="19"/>
        <v/>
      </c>
      <c r="AA44" s="1" t="str">
        <f t="shared" ca="1" si="16"/>
        <v>-</v>
      </c>
      <c r="AB44" s="1" t="str">
        <f t="shared" ca="1" si="17"/>
        <v/>
      </c>
    </row>
    <row r="45" spans="2:28" ht="15" customHeight="1" x14ac:dyDescent="0.25">
      <c r="B45" s="401"/>
      <c r="D45" s="1025"/>
      <c r="E45" s="1017"/>
      <c r="F45" s="41"/>
      <c r="G45" s="53" t="str">
        <f ca="1">IF(OFFSET('取組状況入力－共通'!$B$16,MATCH(I45,'取組状況入力－共通'!$E$16:$E$571,0)-1,1,1,1)=0,"",OFFSET('取組状況入力－共通'!$B$16,MATCH(I45,'取組状況入力－共通'!$E$16:$E$571,0)-1,1,1,1))</f>
        <v>○</v>
      </c>
      <c r="H45" s="88" t="s">
        <v>218</v>
      </c>
      <c r="I45" s="51" t="s">
        <v>845</v>
      </c>
      <c r="J45" s="52" t="str">
        <f t="shared" ca="1" si="3"/>
        <v/>
      </c>
      <c r="K45" s="52" t="str">
        <f>VLOOKUP(I45,'取組状況入力－共通'!$E$17:$X$571,'取組状況入力－共通'!$S$1,0)</f>
        <v>-</v>
      </c>
      <c r="L45" s="71" t="str">
        <f t="shared" si="13"/>
        <v>-</v>
      </c>
      <c r="M45" s="71" t="str">
        <f t="shared" si="4"/>
        <v>-</v>
      </c>
      <c r="N45" s="74"/>
      <c r="O45" s="26"/>
      <c r="P45" s="402"/>
      <c r="R45" s="92" t="s">
        <v>1424</v>
      </c>
      <c r="S45" s="381">
        <f t="shared" si="14"/>
        <v>0</v>
      </c>
      <c r="T45" s="93">
        <v>7.0000000000000001E-3</v>
      </c>
      <c r="U45" s="53">
        <f>IF(Y45="",1,IF(VLOOKUP(Y45,基本情報!$E$63:$T$76,基本情報!$T$1,FALSE)="",0,VLOOKUP(Y45,基本情報!$E$63:$T$76,基本情報!$T$1,FALSE)))</f>
        <v>1</v>
      </c>
      <c r="V45" s="197" t="str">
        <f t="shared" ca="1" si="15"/>
        <v/>
      </c>
      <c r="W45" s="170" t="str">
        <f t="shared" si="18"/>
        <v/>
      </c>
      <c r="X45" s="53" t="str">
        <f t="shared" ca="1" si="5"/>
        <v/>
      </c>
      <c r="Y45" s="53"/>
      <c r="Z45" s="1" t="str">
        <f t="shared" si="19"/>
        <v/>
      </c>
      <c r="AA45" s="1" t="str">
        <f t="shared" ca="1" si="16"/>
        <v>-</v>
      </c>
      <c r="AB45" s="1" t="str">
        <f t="shared" ca="1" si="17"/>
        <v/>
      </c>
    </row>
    <row r="46" spans="2:28" ht="15" customHeight="1" x14ac:dyDescent="0.25">
      <c r="B46" s="401"/>
      <c r="D46" s="1025"/>
      <c r="E46" s="1017"/>
      <c r="F46" s="41"/>
      <c r="G46" s="53" t="str">
        <f ca="1">IF(OFFSET('取組状況入力－共通'!$B$16,MATCH(I46,'取組状況入力－共通'!$E$16:$E$571,0)-1,1,1,1)=0,"",OFFSET('取組状況入力－共通'!$B$16,MATCH(I46,'取組状況入力－共通'!$E$16:$E$571,0)-1,1,1,1))</f>
        <v>＋</v>
      </c>
      <c r="H46" s="88" t="s">
        <v>1996</v>
      </c>
      <c r="I46" s="51" t="s">
        <v>1704</v>
      </c>
      <c r="J46" s="52" t="str">
        <f ca="1">IF(AND($G46="◎",$K46=0),"×","")</f>
        <v/>
      </c>
      <c r="K46" s="52">
        <f>VLOOKUP(I46,'取組状況入力－共通'!$E$17:$X$571,'取組状況入力－共通'!$S$1,0)</f>
        <v>0</v>
      </c>
      <c r="L46" s="71">
        <f ca="1">IF(K46="×","×",IF(K46="-","-",S46*T46*W46*U46))</f>
        <v>0</v>
      </c>
      <c r="M46" s="71">
        <f ca="1">IF(K46="×","×",IF(K46="-","-",K46*L46))</f>
        <v>0</v>
      </c>
      <c r="N46" s="74"/>
      <c r="O46" s="26"/>
      <c r="P46" s="402"/>
      <c r="R46" s="92" t="s">
        <v>1424</v>
      </c>
      <c r="S46" s="381">
        <f t="shared" si="14"/>
        <v>0</v>
      </c>
      <c r="T46" s="93">
        <v>0.02</v>
      </c>
      <c r="U46" s="53">
        <f>IF(Y46="",1,IF(VLOOKUP(Y46,基本情報!$E$63:$T$76,基本情報!$T$1,FALSE)="",0,VLOOKUP(Y46,基本情報!$E$63:$T$76,基本情報!$T$1,FALSE)))</f>
        <v>1</v>
      </c>
      <c r="V46" s="197" t="str">
        <f ca="1">IF(OR(G46="＋",K46="-"),"",1*S46*T46*U46)</f>
        <v/>
      </c>
      <c r="W46" s="170">
        <f ca="1">IF(K46="-","",IF(G46="＋",$N$4,$M$4))</f>
        <v>0</v>
      </c>
      <c r="X46" s="53" t="str">
        <f ca="1">IF($J46="×",1,"")</f>
        <v/>
      </c>
      <c r="Y46" s="53"/>
      <c r="Z46" s="1" t="str">
        <f t="shared" ca="1" si="19"/>
        <v/>
      </c>
      <c r="AA46" s="1" t="str">
        <f ca="1">IF(G46="＋","",M46)</f>
        <v/>
      </c>
      <c r="AB46" s="1">
        <f ca="1">IF(G46="＋",M46,"")</f>
        <v>0</v>
      </c>
    </row>
    <row r="47" spans="2:28" ht="15" customHeight="1" x14ac:dyDescent="0.25">
      <c r="B47" s="401"/>
      <c r="D47" s="1025"/>
      <c r="E47" s="1017"/>
      <c r="F47" s="41"/>
      <c r="G47" s="53" t="str">
        <f ca="1">IF(OFFSET('取組状況入力－共通'!$B$16,MATCH(I47,'取組状況入力－共通'!$E$16:$E$571,0)-1,1,1,1)=0,"",OFFSET('取組状況入力－共通'!$B$16,MATCH(I47,'取組状況入力－共通'!$E$16:$E$571,0)-1,1,1,1))</f>
        <v>＋</v>
      </c>
      <c r="H47" s="88" t="s">
        <v>1997</v>
      </c>
      <c r="I47" s="51" t="s">
        <v>158</v>
      </c>
      <c r="J47" s="52" t="str">
        <f t="shared" ca="1" si="3"/>
        <v/>
      </c>
      <c r="K47" s="52">
        <f>VLOOKUP(I47,'取組状況入力－共通'!$E$17:$X$571,'取組状況入力－共通'!$S$1,0)</f>
        <v>0</v>
      </c>
      <c r="L47" s="71">
        <f t="shared" ca="1" si="13"/>
        <v>0</v>
      </c>
      <c r="M47" s="71">
        <f t="shared" ca="1" si="4"/>
        <v>0</v>
      </c>
      <c r="N47" s="74"/>
      <c r="O47" s="26"/>
      <c r="P47" s="402"/>
      <c r="R47" s="92" t="s">
        <v>1424</v>
      </c>
      <c r="S47" s="381">
        <f t="shared" si="14"/>
        <v>0</v>
      </c>
      <c r="T47" s="93">
        <v>1E-3</v>
      </c>
      <c r="U47" s="53">
        <f>IF(Y47="",1,IF(VLOOKUP(Y47,基本情報!$E$63:$T$76,基本情報!$T$1,FALSE)="",0,VLOOKUP(Y47,基本情報!$E$63:$T$76,基本情報!$T$1,FALSE)))</f>
        <v>1</v>
      </c>
      <c r="V47" s="197" t="str">
        <f t="shared" ca="1" si="15"/>
        <v/>
      </c>
      <c r="W47" s="170">
        <f t="shared" ca="1" si="18"/>
        <v>0</v>
      </c>
      <c r="X47" s="53" t="str">
        <f t="shared" ca="1" si="5"/>
        <v/>
      </c>
      <c r="Y47" s="53"/>
      <c r="Z47" s="1" t="str">
        <f t="shared" ca="1" si="19"/>
        <v/>
      </c>
      <c r="AA47" s="1" t="str">
        <f t="shared" ca="1" si="16"/>
        <v/>
      </c>
      <c r="AB47" s="1">
        <f t="shared" ca="1" si="17"/>
        <v>0</v>
      </c>
    </row>
    <row r="48" spans="2:28" ht="15" customHeight="1" x14ac:dyDescent="0.25">
      <c r="B48" s="401"/>
      <c r="D48" s="1025"/>
      <c r="E48" s="1017"/>
      <c r="F48" s="41"/>
      <c r="G48" s="53" t="str">
        <f ca="1">IF(OFFSET('取組状況入力－共通'!$B$16,MATCH(I48,'取組状況入力－共通'!$E$16:$E$571,0)-1,1,1,1)=0,"",OFFSET('取組状況入力－共通'!$B$16,MATCH(I48,'取組状況入力－共通'!$E$16:$E$571,0)-1,1,1,1))</f>
        <v>＋</v>
      </c>
      <c r="H48" s="88" t="s">
        <v>1998</v>
      </c>
      <c r="I48" s="51" t="s">
        <v>338</v>
      </c>
      <c r="J48" s="52" t="str">
        <f t="shared" ca="1" si="3"/>
        <v/>
      </c>
      <c r="K48" s="52">
        <f>VLOOKUP(I48,'取組状況入力－共通'!$E$17:$X$571,'取組状況入力－共通'!$S$1,0)</f>
        <v>0</v>
      </c>
      <c r="L48" s="71">
        <f t="shared" ca="1" si="13"/>
        <v>0</v>
      </c>
      <c r="M48" s="71">
        <f t="shared" ca="1" si="4"/>
        <v>0</v>
      </c>
      <c r="N48" s="74"/>
      <c r="O48" s="26"/>
      <c r="P48" s="402"/>
      <c r="R48" s="92" t="s">
        <v>1424</v>
      </c>
      <c r="S48" s="381">
        <f t="shared" si="14"/>
        <v>0</v>
      </c>
      <c r="T48" s="93">
        <v>0.04</v>
      </c>
      <c r="U48" s="53">
        <f>IF(Y48="",1,IF(VLOOKUP(Y48,基本情報!$E$63:$T$76,基本情報!$T$1,FALSE)="",0,VLOOKUP(Y48,基本情報!$E$63:$T$76,基本情報!$T$1,FALSE)))</f>
        <v>1</v>
      </c>
      <c r="V48" s="197" t="str">
        <f t="shared" ca="1" si="15"/>
        <v/>
      </c>
      <c r="W48" s="170">
        <f t="shared" ca="1" si="18"/>
        <v>0</v>
      </c>
      <c r="X48" s="53" t="str">
        <f t="shared" ca="1" si="5"/>
        <v/>
      </c>
      <c r="Y48" s="53"/>
      <c r="Z48" s="1" t="str">
        <f t="shared" ca="1" si="19"/>
        <v/>
      </c>
      <c r="AA48" s="1" t="str">
        <f t="shared" ca="1" si="16"/>
        <v/>
      </c>
      <c r="AB48" s="1">
        <f t="shared" ca="1" si="17"/>
        <v>0</v>
      </c>
    </row>
    <row r="49" spans="2:28" ht="15" customHeight="1" x14ac:dyDescent="0.25">
      <c r="B49" s="401"/>
      <c r="D49" s="1025"/>
      <c r="E49" s="1017"/>
      <c r="F49" s="41"/>
      <c r="G49" s="53" t="str">
        <f ca="1">IF(OFFSET('取組状況入力－共通'!$B$16,MATCH(I49,'取組状況入力－共通'!$E$16:$E$571,0)-1,1,1,1)=0,"",OFFSET('取組状況入力－共通'!$B$16,MATCH(I49,'取組状況入力－共通'!$E$16:$E$571,0)-1,1,1,1))</f>
        <v>＋</v>
      </c>
      <c r="H49" s="88" t="s">
        <v>1999</v>
      </c>
      <c r="I49" s="51" t="s">
        <v>159</v>
      </c>
      <c r="J49" s="52" t="str">
        <f t="shared" ca="1" si="3"/>
        <v/>
      </c>
      <c r="K49" s="52">
        <f>VLOOKUP(I49,'取組状況入力－共通'!$E$17:$X$571,'取組状況入力－共通'!$S$1,0)</f>
        <v>0</v>
      </c>
      <c r="L49" s="71">
        <f t="shared" ca="1" si="13"/>
        <v>0</v>
      </c>
      <c r="M49" s="71">
        <f t="shared" ca="1" si="4"/>
        <v>0</v>
      </c>
      <c r="N49" s="74"/>
      <c r="O49" s="26"/>
      <c r="P49" s="402"/>
      <c r="R49" s="92" t="s">
        <v>1424</v>
      </c>
      <c r="S49" s="381">
        <f t="shared" si="14"/>
        <v>0</v>
      </c>
      <c r="T49" s="93">
        <v>8.0000000000000002E-3</v>
      </c>
      <c r="U49" s="53">
        <f>IF(Y49="",1,IF(VLOOKUP(Y49,基本情報!$E$63:$T$76,基本情報!$T$1,FALSE)="",0,VLOOKUP(Y49,基本情報!$E$63:$T$76,基本情報!$T$1,FALSE)))</f>
        <v>1</v>
      </c>
      <c r="V49" s="197" t="str">
        <f t="shared" ca="1" si="15"/>
        <v/>
      </c>
      <c r="W49" s="170">
        <f t="shared" ca="1" si="18"/>
        <v>0</v>
      </c>
      <c r="X49" s="53" t="str">
        <f t="shared" ca="1" si="5"/>
        <v/>
      </c>
      <c r="Y49" s="53"/>
      <c r="Z49" s="1" t="str">
        <f t="shared" ca="1" si="19"/>
        <v/>
      </c>
      <c r="AA49" s="1" t="str">
        <f t="shared" ca="1" si="16"/>
        <v/>
      </c>
      <c r="AB49" s="1">
        <f t="shared" ca="1" si="17"/>
        <v>0</v>
      </c>
    </row>
    <row r="50" spans="2:28" ht="15" customHeight="1" x14ac:dyDescent="0.25">
      <c r="B50" s="401"/>
      <c r="D50" s="1025"/>
      <c r="E50" s="1017"/>
      <c r="F50" s="41"/>
      <c r="G50" s="53" t="str">
        <f ca="1">IF(OFFSET('取組状況入力－共通'!$B$16,MATCH(I50,'取組状況入力－共通'!$E$16:$E$571,0)-1,1,1,1)=0,"",OFFSET('取組状況入力－共通'!$B$16,MATCH(I50,'取組状況入力－共通'!$E$16:$E$571,0)-1,1,1,1))</f>
        <v>＋</v>
      </c>
      <c r="H50" s="88" t="s">
        <v>903</v>
      </c>
      <c r="I50" s="51" t="s">
        <v>160</v>
      </c>
      <c r="J50" s="52" t="str">
        <f t="shared" ca="1" si="3"/>
        <v/>
      </c>
      <c r="K50" s="52">
        <f>VLOOKUP(I50,'取組状況入力－共通'!$E$17:$X$571,'取組状況入力－共通'!$S$1,0)</f>
        <v>0</v>
      </c>
      <c r="L50" s="71">
        <f t="shared" ca="1" si="13"/>
        <v>0</v>
      </c>
      <c r="M50" s="71">
        <f t="shared" ca="1" si="4"/>
        <v>0</v>
      </c>
      <c r="N50" s="74"/>
      <c r="O50" s="26"/>
      <c r="P50" s="402"/>
      <c r="R50" s="92" t="s">
        <v>1424</v>
      </c>
      <c r="S50" s="381">
        <f t="shared" si="14"/>
        <v>0</v>
      </c>
      <c r="T50" s="93">
        <v>5.8999999999999997E-2</v>
      </c>
      <c r="U50" s="53">
        <f>IF(Y50="",1,IF(VLOOKUP(Y50,基本情報!$E$63:$T$76,基本情報!$T$1,FALSE)="",0,VLOOKUP(Y50,基本情報!$E$63:$T$76,基本情報!$T$1,FALSE)))</f>
        <v>1</v>
      </c>
      <c r="V50" s="197" t="str">
        <f t="shared" ca="1" si="15"/>
        <v/>
      </c>
      <c r="W50" s="170">
        <f ca="1">IF(K50="-","",IF(G50="＋",$N$4,$M$4))</f>
        <v>0</v>
      </c>
      <c r="X50" s="53" t="str">
        <f t="shared" ca="1" si="5"/>
        <v/>
      </c>
      <c r="Y50" s="53"/>
      <c r="Z50" s="1" t="str">
        <f t="shared" ca="1" si="19"/>
        <v/>
      </c>
      <c r="AA50" s="1" t="str">
        <f ca="1">IF(G50="＋","",M50)</f>
        <v/>
      </c>
      <c r="AB50" s="1">
        <f ca="1">IF(G50="＋",M50,"")</f>
        <v>0</v>
      </c>
    </row>
    <row r="51" spans="2:28" ht="15" customHeight="1" x14ac:dyDescent="0.25">
      <c r="B51" s="401"/>
      <c r="D51" s="1025"/>
      <c r="E51" s="1017"/>
      <c r="F51" s="41"/>
      <c r="G51" s="53" t="str">
        <f ca="1">IF(OFFSET('取組状況入力－共通'!$B$16,MATCH(I51,'取組状況入力－共通'!$E$16:$E$571,0)-1,1,1,1)=0,"",OFFSET('取組状況入力－共通'!$B$16,MATCH(I51,'取組状況入力－共通'!$E$16:$E$571,0)-1,1,1,1))</f>
        <v>＋</v>
      </c>
      <c r="H51" s="88" t="s">
        <v>904</v>
      </c>
      <c r="I51" s="51" t="s">
        <v>981</v>
      </c>
      <c r="J51" s="52" t="str">
        <f t="shared" ca="1" si="3"/>
        <v/>
      </c>
      <c r="K51" s="52">
        <f>VLOOKUP(I51,'取組状況入力－共通'!$E$17:$X$571,'取組状況入力－共通'!$S$1,0)</f>
        <v>0</v>
      </c>
      <c r="L51" s="71">
        <f t="shared" ca="1" si="13"/>
        <v>0</v>
      </c>
      <c r="M51" s="71">
        <f t="shared" ca="1" si="4"/>
        <v>0</v>
      </c>
      <c r="N51" s="74"/>
      <c r="O51" s="26"/>
      <c r="P51" s="402"/>
      <c r="R51" s="92" t="s">
        <v>1424</v>
      </c>
      <c r="S51" s="381">
        <f t="shared" si="14"/>
        <v>0</v>
      </c>
      <c r="T51" s="93">
        <v>8.9999999999999993E-3</v>
      </c>
      <c r="U51" s="53">
        <f>IF(Y51="",1,IF(VLOOKUP(Y51,基本情報!$E$63:$T$76,基本情報!$T$1,FALSE)="",0,VLOOKUP(Y51,基本情報!$E$63:$T$76,基本情報!$T$1,FALSE)))</f>
        <v>1</v>
      </c>
      <c r="V51" s="197" t="str">
        <f t="shared" ca="1" si="15"/>
        <v/>
      </c>
      <c r="W51" s="170">
        <f t="shared" ca="1" si="18"/>
        <v>0</v>
      </c>
      <c r="X51" s="53" t="str">
        <f t="shared" ca="1" si="5"/>
        <v/>
      </c>
      <c r="Y51" s="53"/>
      <c r="Z51" s="1" t="str">
        <f t="shared" ca="1" si="19"/>
        <v/>
      </c>
      <c r="AA51" s="1" t="str">
        <f t="shared" ca="1" si="16"/>
        <v/>
      </c>
      <c r="AB51" s="1">
        <f t="shared" ca="1" si="17"/>
        <v>0</v>
      </c>
    </row>
    <row r="52" spans="2:28" ht="15" customHeight="1" x14ac:dyDescent="0.25">
      <c r="B52" s="401"/>
      <c r="D52" s="1025"/>
      <c r="E52" s="1017"/>
      <c r="F52" s="41"/>
      <c r="G52" s="53" t="str">
        <f ca="1">IF(OFFSET('取組状況入力－共通'!$B$16,MATCH(I52,'取組状況入力－共通'!$E$16:$E$571,0)-1,1,1,1)=0,"",OFFSET('取組状況入力－共通'!$B$16,MATCH(I52,'取組状況入力－共通'!$E$16:$E$571,0)-1,1,1,1))</f>
        <v>＋</v>
      </c>
      <c r="H52" s="88" t="s">
        <v>1526</v>
      </c>
      <c r="I52" s="51" t="s">
        <v>982</v>
      </c>
      <c r="J52" s="52" t="str">
        <f t="shared" ca="1" si="3"/>
        <v/>
      </c>
      <c r="K52" s="52">
        <f>VLOOKUP(I52,'取組状況入力－共通'!$E$17:$X$571,'取組状況入力－共通'!$S$1,0)</f>
        <v>0</v>
      </c>
      <c r="L52" s="71">
        <f t="shared" ca="1" si="13"/>
        <v>0</v>
      </c>
      <c r="M52" s="71">
        <f t="shared" ca="1" si="4"/>
        <v>0</v>
      </c>
      <c r="N52" s="74"/>
      <c r="O52" s="26"/>
      <c r="P52" s="402"/>
      <c r="R52" s="92" t="s">
        <v>1424</v>
      </c>
      <c r="S52" s="381">
        <f t="shared" si="14"/>
        <v>0</v>
      </c>
      <c r="T52" s="93">
        <v>5.8999999999999997E-2</v>
      </c>
      <c r="U52" s="53">
        <f>IF(Y52="",1,IF(VLOOKUP(Y52,基本情報!$E$63:$T$76,基本情報!$T$1,FALSE)="",0,VLOOKUP(Y52,基本情報!$E$63:$T$76,基本情報!$T$1,FALSE)))</f>
        <v>1</v>
      </c>
      <c r="V52" s="197" t="str">
        <f t="shared" ca="1" si="15"/>
        <v/>
      </c>
      <c r="W52" s="170">
        <f t="shared" ca="1" si="18"/>
        <v>0</v>
      </c>
      <c r="X52" s="53" t="str">
        <f t="shared" ca="1" si="5"/>
        <v/>
      </c>
      <c r="Y52" s="53"/>
      <c r="Z52" s="1" t="str">
        <f t="shared" ca="1" si="19"/>
        <v/>
      </c>
      <c r="AA52" s="1" t="str">
        <f t="shared" ca="1" si="16"/>
        <v/>
      </c>
      <c r="AB52" s="1">
        <f t="shared" ca="1" si="17"/>
        <v>0</v>
      </c>
    </row>
    <row r="53" spans="2:28" ht="15" customHeight="1" x14ac:dyDescent="0.25">
      <c r="B53" s="401"/>
      <c r="D53" s="1026"/>
      <c r="E53" s="1018"/>
      <c r="F53" s="18"/>
      <c r="G53" s="59" t="str">
        <f ca="1">IF(OFFSET('取組状況入力－共通'!$B$16,MATCH(I53,'取組状況入力－共通'!$E$16:$E$571,0)-1,1,1,1)=0,"",OFFSET('取組状況入力－共通'!$B$16,MATCH(I53,'取組状況入力－共通'!$E$16:$E$571,0)-1,1,1,1))</f>
        <v>＋</v>
      </c>
      <c r="H53" s="32" t="s">
        <v>2360</v>
      </c>
      <c r="I53" s="56" t="s">
        <v>1702</v>
      </c>
      <c r="J53" s="58" t="str">
        <f t="shared" ca="1" si="3"/>
        <v/>
      </c>
      <c r="K53" s="58">
        <f>VLOOKUP(I53,'取組状況入力－共通'!$E$17:$X$571,'取組状況入力－共通'!$S$1,0)</f>
        <v>0</v>
      </c>
      <c r="L53" s="155">
        <f t="shared" ca="1" si="13"/>
        <v>0</v>
      </c>
      <c r="M53" s="72">
        <f t="shared" ca="1" si="4"/>
        <v>0</v>
      </c>
      <c r="N53" s="75"/>
      <c r="O53" s="26"/>
      <c r="P53" s="402"/>
      <c r="R53" s="94" t="s">
        <v>1424</v>
      </c>
      <c r="S53" s="382">
        <f t="shared" si="14"/>
        <v>0</v>
      </c>
      <c r="T53" s="95">
        <v>5.8999999999999997E-2</v>
      </c>
      <c r="U53" s="59">
        <f>IF(Y53="",1,IF(VLOOKUP(Y53,基本情報!$E$63:$T$76,基本情報!$T$1,FALSE)="",0,VLOOKUP(Y53,基本情報!$E$63:$T$76,基本情報!$T$1,FALSE)))</f>
        <v>1</v>
      </c>
      <c r="V53" s="155" t="str">
        <f t="shared" ca="1" si="15"/>
        <v/>
      </c>
      <c r="W53" s="155">
        <f t="shared" ca="1" si="18"/>
        <v>0</v>
      </c>
      <c r="X53" s="59" t="str">
        <f t="shared" ca="1" si="5"/>
        <v/>
      </c>
      <c r="Y53" s="59"/>
      <c r="Z53" s="1" t="str">
        <f t="shared" ca="1" si="19"/>
        <v/>
      </c>
      <c r="AA53" s="1" t="str">
        <f t="shared" ca="1" si="16"/>
        <v/>
      </c>
      <c r="AB53" s="1">
        <f t="shared" ca="1" si="17"/>
        <v>0</v>
      </c>
    </row>
    <row r="54" spans="2:28" ht="15" customHeight="1" x14ac:dyDescent="0.25">
      <c r="B54" s="401"/>
      <c r="D54" s="1011" t="s">
        <v>2264</v>
      </c>
      <c r="E54" s="1016" t="s">
        <v>1354</v>
      </c>
      <c r="F54" s="39" t="s">
        <v>2040</v>
      </c>
      <c r="G54" s="48" t="str">
        <f ca="1">IF(OFFSET('取組状況入力－共通'!$B$16,MATCH(I54,'取組状況入力－共通'!$E$16:$E$571,0)-1,1,1,1)=0,"",OFFSET('取組状況入力－共通'!$B$16,MATCH(I54,'取組状況入力－共通'!$E$16:$E$571,0)-1,1,1,1))</f>
        <v>◎</v>
      </c>
      <c r="H54" s="60" t="s">
        <v>933</v>
      </c>
      <c r="I54" s="46" t="s">
        <v>2318</v>
      </c>
      <c r="J54" s="47" t="str">
        <f>IF('取組状況入力－共通'!$AA$121="×","×","")</f>
        <v/>
      </c>
      <c r="K54" s="47" t="str">
        <f>VLOOKUP(I54,'取組状況入力－共通'!$E$17:$X$571,'取組状況入力－共通'!$S$1,0)</f>
        <v>-</v>
      </c>
      <c r="L54" s="70" t="str">
        <f t="shared" si="13"/>
        <v>-</v>
      </c>
      <c r="M54" s="70" t="str">
        <f t="shared" si="4"/>
        <v>-</v>
      </c>
      <c r="N54" s="73">
        <f ca="1">SUM(AA54:AA75)</f>
        <v>0</v>
      </c>
      <c r="O54" s="263"/>
      <c r="P54" s="402"/>
      <c r="R54" s="96" t="s">
        <v>1452</v>
      </c>
      <c r="S54" s="380">
        <f t="shared" si="14"/>
        <v>0</v>
      </c>
      <c r="T54" s="420">
        <v>0.28199999999999997</v>
      </c>
      <c r="U54" s="81">
        <f>IF(Y54="",1,IF(VLOOKUP(Y54,基本情報!$E$63:$T$76,基本情報!$T$1,FALSE)="",0,VLOOKUP(Y54,基本情報!$E$63:$T$76,基本情報!$T$1,FALSE)))</f>
        <v>1</v>
      </c>
      <c r="V54" s="170" t="str">
        <f t="shared" ca="1" si="15"/>
        <v/>
      </c>
      <c r="W54" s="170" t="str">
        <f t="shared" ref="W54:W94" si="20">IF(K54="-","",IF(G54="＋",$N$4,$M$4))</f>
        <v/>
      </c>
      <c r="X54" s="81" t="str">
        <f t="shared" si="5"/>
        <v/>
      </c>
      <c r="Y54" s="81"/>
      <c r="Z54" s="1" t="str">
        <f t="shared" si="19"/>
        <v/>
      </c>
      <c r="AA54" s="1" t="str">
        <f t="shared" ref="AA54:AA94" ca="1" si="21">IF(G54="＋","",M54)</f>
        <v>-</v>
      </c>
      <c r="AB54" s="1" t="str">
        <f t="shared" ref="AB54:AB94" ca="1" si="22">IF(G54="＋",M54,"")</f>
        <v/>
      </c>
    </row>
    <row r="55" spans="2:28" ht="15" customHeight="1" x14ac:dyDescent="0.25">
      <c r="B55" s="401"/>
      <c r="D55" s="1012"/>
      <c r="E55" s="1017"/>
      <c r="F55" s="41"/>
      <c r="G55" s="53" t="str">
        <f ca="1">IF(OFFSET('取組状況入力－共通'!$B$16,MATCH(I55,'取組状況入力－共通'!$E$16:$E$571,0)-1,1,1,1)=0,"",OFFSET('取組状況入力－共通'!$B$16,MATCH(I55,'取組状況入力－共通'!$E$16:$E$571,0)-1,1,1,1))</f>
        <v>○</v>
      </c>
      <c r="H55" s="61" t="s">
        <v>2034</v>
      </c>
      <c r="I55" s="51" t="s">
        <v>2381</v>
      </c>
      <c r="J55" s="52" t="str">
        <f t="shared" ca="1" si="3"/>
        <v/>
      </c>
      <c r="K55" s="52" t="str">
        <f>VLOOKUP(I55,'取組状況入力－共通'!$E$17:$X$571,'取組状況入力－共通'!$S$1,0)</f>
        <v>-</v>
      </c>
      <c r="L55" s="71" t="str">
        <f t="shared" si="13"/>
        <v>-</v>
      </c>
      <c r="M55" s="71" t="str">
        <f t="shared" si="4"/>
        <v>-</v>
      </c>
      <c r="N55" s="186">
        <f ca="1">SUM(AB54:AB75)</f>
        <v>0</v>
      </c>
      <c r="O55" s="524"/>
      <c r="P55" s="402"/>
      <c r="R55" s="92" t="s">
        <v>1453</v>
      </c>
      <c r="S55" s="381">
        <f t="shared" si="14"/>
        <v>0</v>
      </c>
      <c r="T55" s="422">
        <v>0.06</v>
      </c>
      <c r="U55" s="53">
        <f>IF(Y55="",1,IF(VLOOKUP(Y55,基本情報!$E$63:$T$76,基本情報!$T$1,FALSE)="",0,VLOOKUP(Y55,基本情報!$E$63:$T$76,基本情報!$T$1,FALSE)))</f>
        <v>1</v>
      </c>
      <c r="V55" s="197" t="str">
        <f t="shared" ca="1" si="15"/>
        <v/>
      </c>
      <c r="W55" s="170" t="str">
        <f t="shared" si="20"/>
        <v/>
      </c>
      <c r="X55" s="53" t="str">
        <f t="shared" ca="1" si="5"/>
        <v/>
      </c>
      <c r="Y55" s="53"/>
      <c r="Z55" s="1" t="str">
        <f t="shared" si="19"/>
        <v/>
      </c>
      <c r="AA55" s="1" t="str">
        <f t="shared" ca="1" si="21"/>
        <v>-</v>
      </c>
      <c r="AB55" s="1" t="str">
        <f t="shared" ca="1" si="22"/>
        <v/>
      </c>
    </row>
    <row r="56" spans="2:28" ht="15" customHeight="1" x14ac:dyDescent="0.25">
      <c r="B56" s="401"/>
      <c r="D56" s="1012"/>
      <c r="E56" s="1017"/>
      <c r="F56" s="41"/>
      <c r="G56" s="53" t="str">
        <f ca="1">IF(OFFSET('取組状況入力－共通'!$B$16,MATCH(I56,'取組状況入力－共通'!$E$16:$E$571,0)-1,1,1,1)=0,"",OFFSET('取組状況入力－共通'!$B$16,MATCH(I56,'取組状況入力－共通'!$E$16:$E$571,0)-1,1,1,1))</f>
        <v>○</v>
      </c>
      <c r="H56" s="61" t="s">
        <v>839</v>
      </c>
      <c r="I56" s="51" t="s">
        <v>855</v>
      </c>
      <c r="J56" s="52" t="str">
        <f t="shared" ca="1" si="3"/>
        <v/>
      </c>
      <c r="K56" s="52" t="str">
        <f>VLOOKUP(I56,'取組状況入力－共通'!$E$17:$X$571,'取組状況入力－共通'!$S$1,0)</f>
        <v>-</v>
      </c>
      <c r="L56" s="71" t="str">
        <f t="shared" si="13"/>
        <v>-</v>
      </c>
      <c r="M56" s="71" t="str">
        <f t="shared" si="4"/>
        <v>-</v>
      </c>
      <c r="N56" s="74"/>
      <c r="O56" s="26"/>
      <c r="P56" s="402"/>
      <c r="R56" s="92" t="s">
        <v>1452</v>
      </c>
      <c r="S56" s="381">
        <f t="shared" si="14"/>
        <v>0</v>
      </c>
      <c r="T56" s="422">
        <v>1.4999999999999999E-2</v>
      </c>
      <c r="U56" s="53">
        <f>IF(Y56="",1,IF(VLOOKUP(Y56,基本情報!$E$63:$T$76,基本情報!$T$1,FALSE)="",0,VLOOKUP(Y56,基本情報!$E$63:$T$76,基本情報!$T$1,FALSE)))</f>
        <v>1</v>
      </c>
      <c r="V56" s="197" t="str">
        <f t="shared" ca="1" si="15"/>
        <v/>
      </c>
      <c r="W56" s="170" t="str">
        <f t="shared" si="20"/>
        <v/>
      </c>
      <c r="X56" s="53" t="str">
        <f t="shared" ca="1" si="5"/>
        <v/>
      </c>
      <c r="Y56" s="53"/>
      <c r="Z56" s="1" t="str">
        <f t="shared" si="19"/>
        <v/>
      </c>
      <c r="AA56" s="1" t="str">
        <f t="shared" ca="1" si="21"/>
        <v>-</v>
      </c>
      <c r="AB56" s="1" t="str">
        <f t="shared" ca="1" si="22"/>
        <v/>
      </c>
    </row>
    <row r="57" spans="2:28" ht="15" customHeight="1" x14ac:dyDescent="0.25">
      <c r="B57" s="401"/>
      <c r="D57" s="1012"/>
      <c r="E57" s="1017"/>
      <c r="F57" s="41"/>
      <c r="G57" s="53" t="str">
        <f ca="1">IF(OFFSET('取組状況入力－共通'!$B$16,MATCH(I57,'取組状況入力－共通'!$E$16:$E$571,0)-1,1,1,1)=0,"",OFFSET('取組状況入力－共通'!$B$16,MATCH(I57,'取組状況入力－共通'!$E$16:$E$571,0)-1,1,1,1))</f>
        <v>○</v>
      </c>
      <c r="H57" s="61" t="s">
        <v>935</v>
      </c>
      <c r="I57" s="51" t="s">
        <v>910</v>
      </c>
      <c r="J57" s="52" t="str">
        <f t="shared" ca="1" si="3"/>
        <v/>
      </c>
      <c r="K57" s="52" t="str">
        <f>VLOOKUP(I57,'取組状況入力－共通'!$E$17:$X$571,'取組状況入力－共通'!$S$1,0)</f>
        <v>-</v>
      </c>
      <c r="L57" s="71" t="str">
        <f t="shared" si="13"/>
        <v>-</v>
      </c>
      <c r="M57" s="71" t="str">
        <f t="shared" si="4"/>
        <v>-</v>
      </c>
      <c r="N57" s="74"/>
      <c r="O57" s="26"/>
      <c r="P57" s="402"/>
      <c r="R57" s="92" t="s">
        <v>1694</v>
      </c>
      <c r="S57" s="381">
        <f t="shared" si="14"/>
        <v>0</v>
      </c>
      <c r="T57" s="422">
        <v>0.15</v>
      </c>
      <c r="U57" s="53">
        <f>IF(Y57="",1,IF(VLOOKUP(Y57,基本情報!$E$63:$T$76,基本情報!$T$1,FALSE)="",0,VLOOKUP(Y57,基本情報!$E$63:$T$76,基本情報!$T$1,FALSE)))</f>
        <v>1</v>
      </c>
      <c r="V57" s="197" t="str">
        <f t="shared" ca="1" si="15"/>
        <v/>
      </c>
      <c r="W57" s="170" t="str">
        <f t="shared" si="20"/>
        <v/>
      </c>
      <c r="X57" s="53" t="str">
        <f t="shared" ca="1" si="5"/>
        <v/>
      </c>
      <c r="Y57" s="53"/>
      <c r="Z57" s="1" t="str">
        <f t="shared" si="19"/>
        <v/>
      </c>
      <c r="AA57" s="1" t="str">
        <f t="shared" ca="1" si="21"/>
        <v>-</v>
      </c>
      <c r="AB57" s="1" t="str">
        <f t="shared" ca="1" si="22"/>
        <v/>
      </c>
    </row>
    <row r="58" spans="2:28" ht="15" customHeight="1" x14ac:dyDescent="0.25">
      <c r="B58" s="401"/>
      <c r="D58" s="1012"/>
      <c r="E58" s="1017"/>
      <c r="F58" s="41"/>
      <c r="G58" s="53" t="str">
        <f ca="1">IF(OFFSET('取組状況入力－共通'!$B$16,MATCH(I58,'取組状況入力－共通'!$E$16:$E$571,0)-1,1,1,1)=0,"",OFFSET('取組状況入力－共通'!$B$16,MATCH(I58,'取組状況入力－共通'!$E$16:$E$571,0)-1,1,1,1))</f>
        <v>○</v>
      </c>
      <c r="H58" s="61" t="s">
        <v>936</v>
      </c>
      <c r="I58" s="51" t="s">
        <v>2971</v>
      </c>
      <c r="J58" s="52" t="str">
        <f t="shared" ca="1" si="3"/>
        <v/>
      </c>
      <c r="K58" s="52" t="str">
        <f>VLOOKUP(I58,'取組状況入力－共通'!$E$17:$X$571,'取組状況入力－共通'!$S$1,0)</f>
        <v>-</v>
      </c>
      <c r="L58" s="71" t="str">
        <f t="shared" si="13"/>
        <v>-</v>
      </c>
      <c r="M58" s="71" t="str">
        <f t="shared" si="4"/>
        <v>-</v>
      </c>
      <c r="N58" s="74"/>
      <c r="O58" s="26"/>
      <c r="P58" s="402"/>
      <c r="R58" s="92" t="s">
        <v>1453</v>
      </c>
      <c r="S58" s="381">
        <f t="shared" si="14"/>
        <v>0</v>
      </c>
      <c r="T58" s="422">
        <v>0.18</v>
      </c>
      <c r="U58" s="53">
        <f>IF(Y58="",1,IF(VLOOKUP(Y58,基本情報!$E$63:$T$76,基本情報!$T$1,FALSE)="",0,VLOOKUP(Y58,基本情報!$E$63:$T$76,基本情報!$T$1,FALSE)))</f>
        <v>0</v>
      </c>
      <c r="V58" s="197" t="str">
        <f t="shared" ca="1" si="15"/>
        <v/>
      </c>
      <c r="W58" s="170" t="str">
        <f t="shared" si="20"/>
        <v/>
      </c>
      <c r="X58" s="53" t="str">
        <f t="shared" ca="1" si="5"/>
        <v/>
      </c>
      <c r="Y58" s="53" t="s">
        <v>3057</v>
      </c>
      <c r="Z58" s="1" t="str">
        <f t="shared" si="19"/>
        <v/>
      </c>
      <c r="AA58" s="1" t="str">
        <f t="shared" ca="1" si="21"/>
        <v>-</v>
      </c>
      <c r="AB58" s="1" t="str">
        <f t="shared" ca="1" si="22"/>
        <v/>
      </c>
    </row>
    <row r="59" spans="2:28" ht="15" customHeight="1" x14ac:dyDescent="0.25">
      <c r="B59" s="401"/>
      <c r="D59" s="1012"/>
      <c r="E59" s="1017"/>
      <c r="F59" s="41"/>
      <c r="G59" s="53" t="str">
        <f ca="1">IF(OFFSET('取組状況入力－共通'!$B$16,MATCH(I59,'取組状況入力－共通'!$E$16:$E$571,0)-1,1,1,1)=0,"",OFFSET('取組状況入力－共通'!$B$16,MATCH(I59,'取組状況入力－共通'!$E$16:$E$571,0)-1,1,1,1))</f>
        <v>○</v>
      </c>
      <c r="H59" s="61" t="s">
        <v>937</v>
      </c>
      <c r="I59" s="51" t="s">
        <v>2970</v>
      </c>
      <c r="J59" s="52" t="str">
        <f t="shared" ca="1" si="3"/>
        <v/>
      </c>
      <c r="K59" s="52" t="str">
        <f>VLOOKUP(I59,'取組状況入力－共通'!$E$17:$X$571,'取組状況入力－共通'!$S$1,0)</f>
        <v>-</v>
      </c>
      <c r="L59" s="71" t="str">
        <f t="shared" si="13"/>
        <v>-</v>
      </c>
      <c r="M59" s="71" t="str">
        <f t="shared" si="4"/>
        <v>-</v>
      </c>
      <c r="N59" s="74"/>
      <c r="O59" s="26"/>
      <c r="P59" s="402"/>
      <c r="R59" s="92" t="s">
        <v>1453</v>
      </c>
      <c r="S59" s="381">
        <f t="shared" si="14"/>
        <v>0</v>
      </c>
      <c r="T59" s="422">
        <v>0.11</v>
      </c>
      <c r="U59" s="53">
        <f>IF(Y59="",1,IF(VLOOKUP(Y59,基本情報!$E$63:$T$76,基本情報!$T$1,FALSE)="",0,VLOOKUP(Y59,基本情報!$E$63:$T$76,基本情報!$T$1,FALSE)))</f>
        <v>0</v>
      </c>
      <c r="V59" s="197" t="str">
        <f t="shared" ca="1" si="15"/>
        <v/>
      </c>
      <c r="W59" s="170" t="str">
        <f t="shared" si="20"/>
        <v/>
      </c>
      <c r="X59" s="53" t="str">
        <f t="shared" ca="1" si="5"/>
        <v/>
      </c>
      <c r="Y59" s="53" t="str">
        <f>$Y$58</f>
        <v>熱源2次ポンプ</v>
      </c>
      <c r="Z59" s="1" t="str">
        <f t="shared" si="19"/>
        <v/>
      </c>
      <c r="AA59" s="1" t="str">
        <f t="shared" ca="1" si="21"/>
        <v>-</v>
      </c>
      <c r="AB59" s="1" t="str">
        <f t="shared" ca="1" si="22"/>
        <v/>
      </c>
    </row>
    <row r="60" spans="2:28" ht="15" customHeight="1" x14ac:dyDescent="0.25">
      <c r="B60" s="401"/>
      <c r="D60" s="1012"/>
      <c r="E60" s="1017"/>
      <c r="F60" s="41"/>
      <c r="G60" s="53" t="str">
        <f ca="1">IF(OFFSET('取組状況入力－共通'!$B$16,MATCH(I60,'取組状況入力－共通'!$E$16:$E$571,0)-1,1,1,1)=0,"",OFFSET('取組状況入力－共通'!$B$16,MATCH(I60,'取組状況入力－共通'!$E$16:$E$571,0)-1,1,1,1))</f>
        <v>＋</v>
      </c>
      <c r="H60" s="61" t="s">
        <v>1055</v>
      </c>
      <c r="I60" s="51" t="s">
        <v>2273</v>
      </c>
      <c r="J60" s="52" t="str">
        <f t="shared" ca="1" si="3"/>
        <v/>
      </c>
      <c r="K60" s="52">
        <f>VLOOKUP(I60,'取組状況入力－共通'!$E$17:$X$571,'取組状況入力－共通'!$S$1,0)</f>
        <v>0</v>
      </c>
      <c r="L60" s="71">
        <f t="shared" ca="1" si="13"/>
        <v>0</v>
      </c>
      <c r="M60" s="71">
        <f t="shared" ca="1" si="4"/>
        <v>0</v>
      </c>
      <c r="N60" s="74"/>
      <c r="O60" s="26"/>
      <c r="P60" s="402"/>
      <c r="R60" s="92" t="s">
        <v>1694</v>
      </c>
      <c r="S60" s="381">
        <f t="shared" si="14"/>
        <v>0</v>
      </c>
      <c r="T60" s="422">
        <v>0.48599999999999999</v>
      </c>
      <c r="U60" s="53">
        <f>IF(Y60="",1,IF(VLOOKUP(Y60,基本情報!$E$63:$T$76,基本情報!$T$1,FALSE)="",0,VLOOKUP(Y60,基本情報!$E$63:$T$76,基本情報!$T$1,FALSE)))</f>
        <v>1</v>
      </c>
      <c r="V60" s="197" t="str">
        <f t="shared" ca="1" si="15"/>
        <v/>
      </c>
      <c r="W60" s="170">
        <f t="shared" ca="1" si="20"/>
        <v>0</v>
      </c>
      <c r="X60" s="53" t="str">
        <f t="shared" ca="1" si="5"/>
        <v/>
      </c>
      <c r="Y60" s="53"/>
      <c r="Z60" s="1" t="str">
        <f t="shared" ca="1" si="19"/>
        <v/>
      </c>
      <c r="AA60" s="1" t="str">
        <f t="shared" ca="1" si="21"/>
        <v/>
      </c>
      <c r="AB60" s="1">
        <f t="shared" ca="1" si="22"/>
        <v>0</v>
      </c>
    </row>
    <row r="61" spans="2:28" ht="15" customHeight="1" x14ac:dyDescent="0.25">
      <c r="B61" s="401"/>
      <c r="D61" s="1012"/>
      <c r="E61" s="1017"/>
      <c r="F61" s="41"/>
      <c r="G61" s="53" t="str">
        <f ca="1">IF(OFFSET('取組状況入力－共通'!$B$16,MATCH(I61,'取組状況入力－共通'!$E$16:$E$571,0)-1,1,1,1)=0,"",OFFSET('取組状況入力－共通'!$B$16,MATCH(I61,'取組状況入力－共通'!$E$16:$E$571,0)-1,1,1,1))</f>
        <v>＋</v>
      </c>
      <c r="H61" s="61" t="s">
        <v>1056</v>
      </c>
      <c r="I61" s="51" t="s">
        <v>3001</v>
      </c>
      <c r="J61" s="52" t="str">
        <f t="shared" ca="1" si="3"/>
        <v/>
      </c>
      <c r="K61" s="52">
        <f>VLOOKUP(I61,'取組状況入力－共通'!$E$17:$X$571,'取組状況入力－共通'!$S$1,0)</f>
        <v>0</v>
      </c>
      <c r="L61" s="71">
        <f t="shared" ca="1" si="13"/>
        <v>0</v>
      </c>
      <c r="M61" s="71">
        <f t="shared" ca="1" si="4"/>
        <v>0</v>
      </c>
      <c r="N61" s="74"/>
      <c r="O61" s="26"/>
      <c r="P61" s="402"/>
      <c r="R61" s="92" t="s">
        <v>1453</v>
      </c>
      <c r="S61" s="381">
        <f t="shared" si="14"/>
        <v>0</v>
      </c>
      <c r="T61" s="422">
        <v>9.6000000000000002E-2</v>
      </c>
      <c r="U61" s="53">
        <f>IF(Y61="",1,IF(VLOOKUP(Y61,基本情報!$E$63:$T$76,基本情報!$T$1,FALSE)="",0,VLOOKUP(Y61,基本情報!$E$63:$T$76,基本情報!$T$1,FALSE)))</f>
        <v>1</v>
      </c>
      <c r="V61" s="197" t="str">
        <f t="shared" ca="1" si="15"/>
        <v/>
      </c>
      <c r="W61" s="170">
        <f t="shared" ca="1" si="20"/>
        <v>0</v>
      </c>
      <c r="X61" s="53" t="str">
        <f t="shared" ca="1" si="5"/>
        <v/>
      </c>
      <c r="Y61" s="53"/>
      <c r="Z61" s="1" t="str">
        <f t="shared" ca="1" si="19"/>
        <v/>
      </c>
      <c r="AA61" s="1" t="str">
        <f t="shared" ca="1" si="21"/>
        <v/>
      </c>
      <c r="AB61" s="1">
        <f t="shared" ca="1" si="22"/>
        <v>0</v>
      </c>
    </row>
    <row r="62" spans="2:28" ht="15" customHeight="1" x14ac:dyDescent="0.25">
      <c r="B62" s="401"/>
      <c r="D62" s="1012"/>
      <c r="E62" s="1017"/>
      <c r="F62" s="41"/>
      <c r="G62" s="53" t="str">
        <f ca="1">IF(OFFSET('取組状況入力－共通'!$B$16,MATCH(I62,'取組状況入力－共通'!$E$16:$E$571,0)-1,1,1,1)=0,"",OFFSET('取組状況入力－共通'!$B$16,MATCH(I62,'取組状況入力－共通'!$E$16:$E$571,0)-1,1,1,1))</f>
        <v>＋</v>
      </c>
      <c r="H62" s="61" t="s">
        <v>1057</v>
      </c>
      <c r="I62" s="51" t="s">
        <v>909</v>
      </c>
      <c r="J62" s="52" t="str">
        <f t="shared" ca="1" si="3"/>
        <v/>
      </c>
      <c r="K62" s="52">
        <f>VLOOKUP(I62,'取組状況入力－共通'!$E$17:$X$571,'取組状況入力－共通'!$S$1,0)</f>
        <v>0</v>
      </c>
      <c r="L62" s="71">
        <f t="shared" ca="1" si="13"/>
        <v>0</v>
      </c>
      <c r="M62" s="71">
        <f t="shared" ca="1" si="4"/>
        <v>0</v>
      </c>
      <c r="N62" s="74"/>
      <c r="O62" s="26"/>
      <c r="P62" s="402"/>
      <c r="R62" s="92" t="s">
        <v>1453</v>
      </c>
      <c r="S62" s="381">
        <f t="shared" si="14"/>
        <v>0</v>
      </c>
      <c r="T62" s="422">
        <v>0.24</v>
      </c>
      <c r="U62" s="53">
        <f>IF(Y62="",1,IF(VLOOKUP(Y62,基本情報!$E$63:$T$76,基本情報!$T$1,FALSE)="",0,VLOOKUP(Y62,基本情報!$E$63:$T$76,基本情報!$T$1,FALSE)))</f>
        <v>1</v>
      </c>
      <c r="V62" s="197" t="str">
        <f t="shared" ca="1" si="15"/>
        <v/>
      </c>
      <c r="W62" s="170">
        <f t="shared" ca="1" si="20"/>
        <v>0</v>
      </c>
      <c r="X62" s="53" t="str">
        <f t="shared" ca="1" si="5"/>
        <v/>
      </c>
      <c r="Y62" s="53"/>
      <c r="Z62" s="1" t="str">
        <f t="shared" ca="1" si="19"/>
        <v/>
      </c>
      <c r="AA62" s="1" t="str">
        <f t="shared" ca="1" si="21"/>
        <v/>
      </c>
      <c r="AB62" s="1">
        <f t="shared" ca="1" si="22"/>
        <v>0</v>
      </c>
    </row>
    <row r="63" spans="2:28" ht="15" customHeight="1" x14ac:dyDescent="0.25">
      <c r="B63" s="401"/>
      <c r="D63" s="1012"/>
      <c r="E63" s="1017"/>
      <c r="F63" s="41"/>
      <c r="G63" s="53" t="str">
        <f ca="1">IF(OFFSET('取組状況入力－共通'!$B$16,MATCH(I63,'取組状況入力－共通'!$E$16:$E$571,0)-1,1,1,1)=0,"",OFFSET('取組状況入力－共通'!$B$16,MATCH(I63,'取組状況入力－共通'!$E$16:$E$571,0)-1,1,1,1))</f>
        <v>＋</v>
      </c>
      <c r="H63" s="61" t="s">
        <v>1058</v>
      </c>
      <c r="I63" s="51" t="s">
        <v>104</v>
      </c>
      <c r="J63" s="52" t="str">
        <f t="shared" ca="1" si="3"/>
        <v/>
      </c>
      <c r="K63" s="52">
        <f>VLOOKUP(I63,'取組状況入力－共通'!$E$17:$X$571,'取組状況入力－共通'!$S$1,0)</f>
        <v>0</v>
      </c>
      <c r="L63" s="71">
        <f t="shared" ca="1" si="13"/>
        <v>0</v>
      </c>
      <c r="M63" s="71">
        <f t="shared" ca="1" si="4"/>
        <v>0</v>
      </c>
      <c r="N63" s="74"/>
      <c r="O63" s="26"/>
      <c r="P63" s="402"/>
      <c r="R63" s="92" t="s">
        <v>1452</v>
      </c>
      <c r="S63" s="381">
        <f t="shared" si="14"/>
        <v>0</v>
      </c>
      <c r="T63" s="93">
        <v>6.0000000000000001E-3</v>
      </c>
      <c r="U63" s="53">
        <f>IF(Y63="",1,IF(VLOOKUP(Y63,基本情報!$E$63:$T$76,基本情報!$T$1,FALSE)="",0,VLOOKUP(Y63,基本情報!$E$63:$T$76,基本情報!$T$1,FALSE)))</f>
        <v>1</v>
      </c>
      <c r="V63" s="197" t="str">
        <f t="shared" ca="1" si="15"/>
        <v/>
      </c>
      <c r="W63" s="170">
        <f t="shared" ca="1" si="20"/>
        <v>0</v>
      </c>
      <c r="X63" s="53" t="str">
        <f t="shared" ca="1" si="5"/>
        <v/>
      </c>
      <c r="Y63" s="53"/>
      <c r="Z63" s="1" t="str">
        <f t="shared" ca="1" si="19"/>
        <v/>
      </c>
      <c r="AA63" s="1" t="str">
        <f t="shared" ca="1" si="21"/>
        <v/>
      </c>
      <c r="AB63" s="1">
        <f t="shared" ca="1" si="22"/>
        <v>0</v>
      </c>
    </row>
    <row r="64" spans="2:28" ht="15" customHeight="1" x14ac:dyDescent="0.25">
      <c r="B64" s="401"/>
      <c r="D64" s="1012"/>
      <c r="E64" s="1017"/>
      <c r="F64" s="41"/>
      <c r="G64" s="53" t="str">
        <f ca="1">IF(OFFSET('取組状況入力－共通'!$B$16,MATCH(I64,'取組状況入力－共通'!$E$16:$E$571,0)-1,1,1,1)=0,"",OFFSET('取組状況入力－共通'!$B$16,MATCH(I64,'取組状況入力－共通'!$E$16:$E$571,0)-1,1,1,1))</f>
        <v>＋</v>
      </c>
      <c r="H64" s="61" t="s">
        <v>1059</v>
      </c>
      <c r="I64" s="51" t="s">
        <v>3000</v>
      </c>
      <c r="J64" s="52" t="str">
        <f t="shared" ca="1" si="3"/>
        <v/>
      </c>
      <c r="K64" s="52">
        <f>VLOOKUP(I64,'取組状況入力－共通'!$E$17:$X$571,'取組状況入力－共通'!$S$1,0)</f>
        <v>0</v>
      </c>
      <c r="L64" s="71">
        <f t="shared" ca="1" si="13"/>
        <v>0</v>
      </c>
      <c r="M64" s="71">
        <f t="shared" ca="1" si="4"/>
        <v>0</v>
      </c>
      <c r="N64" s="74"/>
      <c r="O64" s="26"/>
      <c r="P64" s="402"/>
      <c r="R64" s="92" t="s">
        <v>1453</v>
      </c>
      <c r="S64" s="381">
        <f t="shared" si="14"/>
        <v>0</v>
      </c>
      <c r="T64" s="422">
        <v>0.22</v>
      </c>
      <c r="U64" s="53">
        <f>IF(Y64="",1,IF(VLOOKUP(Y64,基本情報!$E$63:$T$76,基本情報!$T$1,FALSE)="",0,VLOOKUP(Y64,基本情報!$E$63:$T$76,基本情報!$T$1,FALSE)))</f>
        <v>0</v>
      </c>
      <c r="V64" s="197" t="str">
        <f t="shared" ca="1" si="15"/>
        <v/>
      </c>
      <c r="W64" s="170">
        <f t="shared" ca="1" si="20"/>
        <v>0</v>
      </c>
      <c r="X64" s="53" t="str">
        <f t="shared" ca="1" si="5"/>
        <v/>
      </c>
      <c r="Y64" s="53" t="s">
        <v>3058</v>
      </c>
      <c r="Z64" s="1" t="str">
        <f t="shared" ca="1" si="19"/>
        <v/>
      </c>
      <c r="AA64" s="1" t="str">
        <f t="shared" ca="1" si="21"/>
        <v/>
      </c>
      <c r="AB64" s="1">
        <f t="shared" ca="1" si="22"/>
        <v>0</v>
      </c>
    </row>
    <row r="65" spans="1:28" ht="15" customHeight="1" x14ac:dyDescent="0.25">
      <c r="B65" s="401"/>
      <c r="D65" s="1012"/>
      <c r="E65" s="1017"/>
      <c r="F65" s="41"/>
      <c r="G65" s="53" t="str">
        <f ca="1">IF(OFFSET('取組状況入力－共通'!$B$16,MATCH(I65,'取組状況入力－共通'!$E$16:$E$571,0)-1,1,1,1)=0,"",OFFSET('取組状況入力－共通'!$B$16,MATCH(I65,'取組状況入力－共通'!$E$16:$E$571,0)-1,1,1,1))</f>
        <v>＋</v>
      </c>
      <c r="H65" s="61" t="s">
        <v>2384</v>
      </c>
      <c r="I65" s="51" t="s">
        <v>30</v>
      </c>
      <c r="J65" s="52" t="str">
        <f t="shared" ca="1" si="3"/>
        <v/>
      </c>
      <c r="K65" s="52">
        <f>VLOOKUP(I65,'取組状況入力－共通'!$E$17:$X$571,'取組状況入力－共通'!$S$1,0)</f>
        <v>0</v>
      </c>
      <c r="L65" s="71">
        <f t="shared" ca="1" si="13"/>
        <v>0</v>
      </c>
      <c r="M65" s="71">
        <f t="shared" ca="1" si="4"/>
        <v>0</v>
      </c>
      <c r="N65" s="74"/>
      <c r="O65" s="26"/>
      <c r="P65" s="402"/>
      <c r="R65" s="92" t="s">
        <v>1453</v>
      </c>
      <c r="S65" s="381">
        <f t="shared" si="14"/>
        <v>0</v>
      </c>
      <c r="T65" s="422">
        <v>0.25</v>
      </c>
      <c r="U65" s="53">
        <f>IF(Y65="",1,IF(VLOOKUP(Y65,基本情報!$E$63:$T$76,基本情報!$T$1,FALSE)="",0,VLOOKUP(Y65,基本情報!$E$63:$T$76,基本情報!$T$1,FALSE)))</f>
        <v>0</v>
      </c>
      <c r="V65" s="197" t="str">
        <f t="shared" ca="1" si="15"/>
        <v/>
      </c>
      <c r="W65" s="170">
        <f t="shared" ca="1" si="20"/>
        <v>0</v>
      </c>
      <c r="X65" s="53" t="str">
        <f t="shared" ca="1" si="5"/>
        <v/>
      </c>
      <c r="Y65" s="53" t="s">
        <v>3059</v>
      </c>
      <c r="Z65" s="1" t="str">
        <f t="shared" ca="1" si="19"/>
        <v/>
      </c>
      <c r="AA65" s="1" t="str">
        <f t="shared" ca="1" si="21"/>
        <v/>
      </c>
      <c r="AB65" s="1">
        <f t="shared" ca="1" si="22"/>
        <v>0</v>
      </c>
    </row>
    <row r="66" spans="1:28" ht="15" customHeight="1" x14ac:dyDescent="0.25">
      <c r="B66" s="401"/>
      <c r="D66" s="1012"/>
      <c r="E66" s="1017"/>
      <c r="F66" s="41"/>
      <c r="G66" s="53" t="str">
        <f ca="1">IF(OFFSET('取組状況入力－共通'!$B$16,MATCH(I66,'取組状況入力－共通'!$E$16:$E$571,0)-1,1,1,1)=0,"",OFFSET('取組状況入力－共通'!$B$16,MATCH(I66,'取組状況入力－共通'!$E$16:$E$571,0)-1,1,1,1))</f>
        <v>＋</v>
      </c>
      <c r="H66" s="61" t="s">
        <v>178</v>
      </c>
      <c r="I66" s="51" t="s">
        <v>3195</v>
      </c>
      <c r="J66" s="52" t="str">
        <f t="shared" ca="1" si="3"/>
        <v/>
      </c>
      <c r="K66" s="52">
        <f>VLOOKUP(I66,'取組状況入力－共通'!$E$17:$X$571,'取組状況入力－共通'!$S$1,0)</f>
        <v>0</v>
      </c>
      <c r="L66" s="71">
        <f t="shared" ca="1" si="13"/>
        <v>0</v>
      </c>
      <c r="M66" s="71">
        <f t="shared" ca="1" si="4"/>
        <v>0</v>
      </c>
      <c r="N66" s="74"/>
      <c r="O66" s="26"/>
      <c r="P66" s="402"/>
      <c r="R66" s="92" t="s">
        <v>1453</v>
      </c>
      <c r="S66" s="381">
        <f t="shared" si="14"/>
        <v>0</v>
      </c>
      <c r="T66" s="422">
        <v>6.5000000000000002E-2</v>
      </c>
      <c r="U66" s="53">
        <f>IF(Y66="",1,IF(VLOOKUP(Y66,基本情報!$E$63:$T$76,基本情報!$T$1,FALSE)="",0,VLOOKUP(Y66,基本情報!$E$63:$T$76,基本情報!$T$1,FALSE)))</f>
        <v>0</v>
      </c>
      <c r="V66" s="197" t="str">
        <f t="shared" ca="1" si="15"/>
        <v/>
      </c>
      <c r="W66" s="170">
        <f t="shared" ca="1" si="20"/>
        <v>0</v>
      </c>
      <c r="X66" s="53" t="str">
        <f t="shared" ca="1" si="5"/>
        <v/>
      </c>
      <c r="Y66" s="53" t="str">
        <f>$Y$58</f>
        <v>熱源2次ポンプ</v>
      </c>
      <c r="Z66" s="1" t="str">
        <f t="shared" ca="1" si="19"/>
        <v/>
      </c>
      <c r="AA66" s="1" t="str">
        <f t="shared" ca="1" si="21"/>
        <v/>
      </c>
      <c r="AB66" s="1">
        <f t="shared" ca="1" si="22"/>
        <v>0</v>
      </c>
    </row>
    <row r="67" spans="1:28" ht="15" customHeight="1" x14ac:dyDescent="0.25">
      <c r="B67" s="401"/>
      <c r="D67" s="1012"/>
      <c r="E67" s="1017"/>
      <c r="F67" s="41"/>
      <c r="G67" s="53" t="str">
        <f ca="1">IF(OFFSET('取組状況入力－共通'!$B$16,MATCH(I67,'取組状況入力－共通'!$E$16:$E$571,0)-1,1,1,1)=0,"",OFFSET('取組状況入力－共通'!$B$16,MATCH(I67,'取組状況入力－共通'!$E$16:$E$571,0)-1,1,1,1))</f>
        <v>＋</v>
      </c>
      <c r="H67" s="61" t="s">
        <v>179</v>
      </c>
      <c r="I67" s="51" t="s">
        <v>3131</v>
      </c>
      <c r="J67" s="52" t="str">
        <f t="shared" ca="1" si="3"/>
        <v/>
      </c>
      <c r="K67" s="52">
        <f>VLOOKUP(I67,'取組状況入力－共通'!$E$17:$X$571,'取組状況入力－共通'!$S$1,0)</f>
        <v>0</v>
      </c>
      <c r="L67" s="71">
        <f ca="1">IF(K67="×","×",IF(K67="-","-",S67*T67*W67*U67))</f>
        <v>0</v>
      </c>
      <c r="M67" s="71">
        <f ca="1">IF(K67="×","×",IF(K67="-","-",K67*L67))</f>
        <v>0</v>
      </c>
      <c r="N67" s="74"/>
      <c r="O67" s="26"/>
      <c r="P67" s="402"/>
      <c r="R67" s="92" t="s">
        <v>1452</v>
      </c>
      <c r="S67" s="381">
        <f t="shared" si="14"/>
        <v>0</v>
      </c>
      <c r="T67" s="422">
        <v>7.0000000000000001E-3</v>
      </c>
      <c r="U67" s="53">
        <f>IF(Y67="",1,IF(VLOOKUP(Y67,基本情報!$E$63:$T$76,基本情報!$T$1,FALSE)="",0,VLOOKUP(Y67,基本情報!$E$63:$T$76,基本情報!$T$1,FALSE)))</f>
        <v>1</v>
      </c>
      <c r="V67" s="197" t="str">
        <f ca="1">IF(OR(G67="＋",K67="-"),"",1*S67*T67*U67)</f>
        <v/>
      </c>
      <c r="W67" s="170">
        <f ca="1">IF(K67="-","",IF(G67="＋",$N$4,$M$4))</f>
        <v>0</v>
      </c>
      <c r="X67" s="53" t="str">
        <f t="shared" ca="1" si="5"/>
        <v/>
      </c>
      <c r="Y67" s="53"/>
      <c r="Z67" s="1" t="str">
        <f ca="1">IF(K67="-","",IF(G67="＋","",S67*T67*W67*U67))</f>
        <v/>
      </c>
      <c r="AA67" s="1" t="str">
        <f ca="1">IF(G67="＋","",M67)</f>
        <v/>
      </c>
      <c r="AB67" s="1">
        <f ca="1">IF(G67="＋",M67,"")</f>
        <v>0</v>
      </c>
    </row>
    <row r="68" spans="1:28" ht="15" customHeight="1" x14ac:dyDescent="0.25">
      <c r="B68" s="401"/>
      <c r="D68" s="1012"/>
      <c r="E68" s="1017"/>
      <c r="F68" s="41"/>
      <c r="G68" s="53" t="str">
        <f ca="1">IF(OFFSET('取組状況入力－共通'!$B$16,MATCH(I68,'取組状況入力－共通'!$E$16:$E$571,0)-1,1,1,1)=0,"",OFFSET('取組状況入力－共通'!$B$16,MATCH(I68,'取組状況入力－共通'!$E$16:$E$571,0)-1,1,1,1))</f>
        <v>＋</v>
      </c>
      <c r="H68" s="61" t="s">
        <v>180</v>
      </c>
      <c r="I68" s="51" t="s">
        <v>2024</v>
      </c>
      <c r="J68" s="52" t="str">
        <f t="shared" ca="1" si="3"/>
        <v/>
      </c>
      <c r="K68" s="52">
        <f>VLOOKUP(I68,'取組状況入力－共通'!$E$17:$X$571,'取組状況入力－共通'!$S$1,0)</f>
        <v>0</v>
      </c>
      <c r="L68" s="71">
        <f t="shared" ca="1" si="13"/>
        <v>0</v>
      </c>
      <c r="M68" s="71">
        <f t="shared" ca="1" si="4"/>
        <v>0</v>
      </c>
      <c r="N68" s="74"/>
      <c r="O68" s="26"/>
      <c r="P68" s="402"/>
      <c r="R68" s="92" t="s">
        <v>1452</v>
      </c>
      <c r="S68" s="381">
        <f t="shared" si="14"/>
        <v>0</v>
      </c>
      <c r="T68" s="93">
        <v>0.05</v>
      </c>
      <c r="U68" s="53">
        <f>IF(Y68="",1,IF(VLOOKUP(Y68,基本情報!$E$63:$T$76,基本情報!$T$1,FALSE)="",0,VLOOKUP(Y68,基本情報!$E$63:$T$76,基本情報!$T$1,FALSE)))</f>
        <v>1</v>
      </c>
      <c r="V68" s="197" t="str">
        <f t="shared" ca="1" si="15"/>
        <v/>
      </c>
      <c r="W68" s="170">
        <f t="shared" ca="1" si="20"/>
        <v>0</v>
      </c>
      <c r="X68" s="53" t="str">
        <f t="shared" ca="1" si="5"/>
        <v/>
      </c>
      <c r="Y68" s="53"/>
      <c r="Z68" s="1" t="str">
        <f t="shared" ca="1" si="19"/>
        <v/>
      </c>
      <c r="AA68" s="1" t="str">
        <f t="shared" ca="1" si="21"/>
        <v/>
      </c>
      <c r="AB68" s="1">
        <f t="shared" ca="1" si="22"/>
        <v>0</v>
      </c>
    </row>
    <row r="69" spans="1:28" ht="15" customHeight="1" x14ac:dyDescent="0.25">
      <c r="B69" s="401"/>
      <c r="D69" s="1012"/>
      <c r="E69" s="1017"/>
      <c r="F69" s="41"/>
      <c r="G69" s="53" t="str">
        <f ca="1">IF(OFFSET('取組状況入力－共通'!$B$16,MATCH(I69,'取組状況入力－共通'!$E$16:$E$571,0)-1,1,1,1)=0,"",OFFSET('取組状況入力－共通'!$B$16,MATCH(I69,'取組状況入力－共通'!$E$16:$E$571,0)-1,1,1,1))</f>
        <v>＋</v>
      </c>
      <c r="H69" s="61" t="s">
        <v>2432</v>
      </c>
      <c r="I69" s="51" t="s">
        <v>221</v>
      </c>
      <c r="J69" s="52" t="str">
        <f t="shared" ca="1" si="3"/>
        <v/>
      </c>
      <c r="K69" s="52">
        <f>VLOOKUP(I69,'取組状況入力－共通'!$E$17:$X$571,'取組状況入力－共通'!$S$1,0)</f>
        <v>0</v>
      </c>
      <c r="L69" s="71">
        <f t="shared" ca="1" si="13"/>
        <v>0</v>
      </c>
      <c r="M69" s="71">
        <f t="shared" ca="1" si="4"/>
        <v>0</v>
      </c>
      <c r="N69" s="74"/>
      <c r="O69" s="26"/>
      <c r="P69" s="402"/>
      <c r="R69" s="92" t="s">
        <v>1694</v>
      </c>
      <c r="S69" s="381">
        <f t="shared" si="14"/>
        <v>0</v>
      </c>
      <c r="T69" s="422">
        <v>1.4999999999999999E-2</v>
      </c>
      <c r="U69" s="53">
        <f>IF(Y69="",1,IF(VLOOKUP(Y69,基本情報!$E$63:$T$76,基本情報!$T$1,FALSE)="",0,VLOOKUP(Y69,基本情報!$E$63:$T$76,基本情報!$T$1,FALSE)))</f>
        <v>1</v>
      </c>
      <c r="V69" s="197" t="str">
        <f t="shared" ca="1" si="15"/>
        <v/>
      </c>
      <c r="W69" s="170">
        <f t="shared" ca="1" si="20"/>
        <v>0</v>
      </c>
      <c r="X69" s="53" t="str">
        <f t="shared" ca="1" si="5"/>
        <v/>
      </c>
      <c r="Y69" s="53"/>
      <c r="Z69" s="1" t="str">
        <f t="shared" ca="1" si="19"/>
        <v/>
      </c>
      <c r="AA69" s="1" t="str">
        <f t="shared" ca="1" si="21"/>
        <v/>
      </c>
      <c r="AB69" s="1">
        <f t="shared" ca="1" si="22"/>
        <v>0</v>
      </c>
    </row>
    <row r="70" spans="1:28" ht="15" customHeight="1" x14ac:dyDescent="0.25">
      <c r="B70" s="401"/>
      <c r="D70" s="1012"/>
      <c r="E70" s="1017"/>
      <c r="F70" s="41"/>
      <c r="G70" s="53" t="str">
        <f ca="1">IF(OFFSET('取組状況入力－共通'!$B$16,MATCH(I70,'取組状況入力－共通'!$E$16:$E$571,0)-1,1,1,1)=0,"",OFFSET('取組状況入力－共通'!$B$16,MATCH(I70,'取組状況入力－共通'!$E$16:$E$571,0)-1,1,1,1))</f>
        <v>＋</v>
      </c>
      <c r="H70" s="61" t="s">
        <v>608</v>
      </c>
      <c r="I70" s="51" t="s">
        <v>2025</v>
      </c>
      <c r="J70" s="52" t="str">
        <f t="shared" ca="1" si="3"/>
        <v/>
      </c>
      <c r="K70" s="52">
        <f>VLOOKUP(I70,'取組状況入力－共通'!$E$17:$X$571,'取組状況入力－共通'!$S$1,0)</f>
        <v>0</v>
      </c>
      <c r="L70" s="71">
        <f t="shared" ca="1" si="13"/>
        <v>0</v>
      </c>
      <c r="M70" s="71">
        <f t="shared" ca="1" si="4"/>
        <v>0</v>
      </c>
      <c r="N70" s="74"/>
      <c r="O70" s="26"/>
      <c r="P70" s="402"/>
      <c r="R70" s="92" t="s">
        <v>1452</v>
      </c>
      <c r="S70" s="381">
        <f t="shared" si="14"/>
        <v>0</v>
      </c>
      <c r="T70" s="93">
        <v>0.03</v>
      </c>
      <c r="U70" s="53">
        <f>IF(Y70="",1,IF(VLOOKUP(Y70,基本情報!$E$63:$T$76,基本情報!$T$1,FALSE)="",0,VLOOKUP(Y70,基本情報!$E$63:$T$76,基本情報!$T$1,FALSE)))</f>
        <v>1</v>
      </c>
      <c r="V70" s="197" t="str">
        <f t="shared" ca="1" si="15"/>
        <v/>
      </c>
      <c r="W70" s="170">
        <f t="shared" ca="1" si="20"/>
        <v>0</v>
      </c>
      <c r="X70" s="53" t="str">
        <f t="shared" ca="1" si="5"/>
        <v/>
      </c>
      <c r="Y70" s="53"/>
      <c r="Z70" s="1" t="str">
        <f t="shared" ca="1" si="19"/>
        <v/>
      </c>
      <c r="AA70" s="1" t="str">
        <f t="shared" ca="1" si="21"/>
        <v/>
      </c>
      <c r="AB70" s="1">
        <f t="shared" ca="1" si="22"/>
        <v>0</v>
      </c>
    </row>
    <row r="71" spans="1:28" ht="15" customHeight="1" x14ac:dyDescent="0.25">
      <c r="B71" s="401"/>
      <c r="D71" s="1012"/>
      <c r="E71" s="1017"/>
      <c r="F71" s="41"/>
      <c r="G71" s="53" t="str">
        <f ca="1">IF(OFFSET('取組状況入力－共通'!$B$16,MATCH(I71,'取組状況入力－共通'!$E$16:$E$571,0)-1,1,1,1)=0,"",OFFSET('取組状況入力－共通'!$B$16,MATCH(I71,'取組状況入力－共通'!$E$16:$E$571,0)-1,1,1,1))</f>
        <v>＋</v>
      </c>
      <c r="H71" s="61" t="s">
        <v>1871</v>
      </c>
      <c r="I71" s="51" t="s">
        <v>2036</v>
      </c>
      <c r="J71" s="52" t="str">
        <f t="shared" ca="1" si="3"/>
        <v/>
      </c>
      <c r="K71" s="52">
        <f>VLOOKUP(I71,'取組状況入力－共通'!$E$17:$X$571,'取組状況入力－共通'!$S$1,0)</f>
        <v>0</v>
      </c>
      <c r="L71" s="71">
        <f t="shared" ref="L71:L109" ca="1" si="23">IF(K71="×","×",IF(K71="-","-",S71*T71*W71*U71))</f>
        <v>0</v>
      </c>
      <c r="M71" s="71">
        <f t="shared" ca="1" si="4"/>
        <v>0</v>
      </c>
      <c r="N71" s="74"/>
      <c r="O71" s="26"/>
      <c r="P71" s="402"/>
      <c r="R71" s="92" t="s">
        <v>1994</v>
      </c>
      <c r="S71" s="381">
        <f t="shared" si="14"/>
        <v>0</v>
      </c>
      <c r="T71" s="422">
        <v>0.05</v>
      </c>
      <c r="U71" s="53">
        <f>IF(Y71="",1,IF(VLOOKUP(Y71,基本情報!$E$63:$T$76,基本情報!$T$1,FALSE)="",0,VLOOKUP(Y71,基本情報!$E$63:$T$76,基本情報!$T$1,FALSE)))</f>
        <v>1</v>
      </c>
      <c r="V71" s="197" t="str">
        <f t="shared" ca="1" si="15"/>
        <v/>
      </c>
      <c r="W71" s="170">
        <f t="shared" ca="1" si="20"/>
        <v>0</v>
      </c>
      <c r="X71" s="53" t="str">
        <f t="shared" ca="1" si="5"/>
        <v/>
      </c>
      <c r="Y71" s="53"/>
      <c r="Z71" s="1" t="str">
        <f t="shared" ca="1" si="19"/>
        <v/>
      </c>
      <c r="AA71" s="1" t="str">
        <f t="shared" ca="1" si="21"/>
        <v/>
      </c>
      <c r="AB71" s="1">
        <f t="shared" ca="1" si="22"/>
        <v>0</v>
      </c>
    </row>
    <row r="72" spans="1:28" ht="15" customHeight="1" x14ac:dyDescent="0.25">
      <c r="B72" s="401"/>
      <c r="D72" s="1012"/>
      <c r="E72" s="1017"/>
      <c r="F72" s="41"/>
      <c r="G72" s="53" t="str">
        <f ca="1">IF(OFFSET('取組状況入力－共通'!$B$16,MATCH(I72,'取組状況入力－共通'!$E$16:$E$571,0)-1,1,1,1)=0,"",OFFSET('取組状況入力－共通'!$B$16,MATCH(I72,'取組状況入力－共通'!$E$16:$E$571,0)-1,1,1,1))</f>
        <v>＋</v>
      </c>
      <c r="H72" s="61" t="s">
        <v>2653</v>
      </c>
      <c r="I72" s="51" t="s">
        <v>2766</v>
      </c>
      <c r="J72" s="52" t="str">
        <f t="shared" ca="1" si="3"/>
        <v/>
      </c>
      <c r="K72" s="52">
        <f>VLOOKUP(I72,'取組状況入力－共通'!$E$17:$X$571,'取組状況入力－共通'!$S$1,0)</f>
        <v>0</v>
      </c>
      <c r="L72" s="71">
        <f ca="1">IF(K72="×","×",IF(K72="-","-",S72*T72*W72*U72))</f>
        <v>0</v>
      </c>
      <c r="M72" s="71">
        <f ca="1">IF(K72="×","×",IF(K72="-","-",K72*L72))</f>
        <v>0</v>
      </c>
      <c r="N72" s="74"/>
      <c r="O72" s="26"/>
      <c r="P72" s="402"/>
      <c r="R72" s="92" t="s">
        <v>2767</v>
      </c>
      <c r="S72" s="381">
        <f t="shared" si="14"/>
        <v>0</v>
      </c>
      <c r="T72" s="422">
        <v>1.4999999999999999E-2</v>
      </c>
      <c r="U72" s="53">
        <f>IF(Y72="",1,IF(VLOOKUP(Y72,基本情報!$E$63:$T$76,基本情報!$T$1,FALSE)="",0,VLOOKUP(Y72,基本情報!$E$63:$T$76,基本情報!$T$1,FALSE)))</f>
        <v>0</v>
      </c>
      <c r="V72" s="197" t="str">
        <f ca="1">IF(OR(G72="＋",K72="-"),"",1*S72*T72*U72)</f>
        <v/>
      </c>
      <c r="W72" s="170">
        <f ca="1">IF(K72="-","",IF(G72="＋",$N$4,$M$4))</f>
        <v>0</v>
      </c>
      <c r="X72" s="53" t="str">
        <f t="shared" ca="1" si="5"/>
        <v/>
      </c>
      <c r="Y72" s="53" t="str">
        <f>$Y$65</f>
        <v>冷却水ポンプ</v>
      </c>
      <c r="Z72" s="1" t="str">
        <f ca="1">IF(K72="-","",IF(G72="＋","",S72*T72*W72*U72))</f>
        <v/>
      </c>
      <c r="AA72" s="1" t="str">
        <f ca="1">IF(G72="＋","",M72)</f>
        <v/>
      </c>
      <c r="AB72" s="1">
        <f ca="1">IF(G72="＋",M72,"")</f>
        <v>0</v>
      </c>
    </row>
    <row r="73" spans="1:28" ht="15" customHeight="1" x14ac:dyDescent="0.25">
      <c r="B73" s="401"/>
      <c r="D73" s="1012"/>
      <c r="E73" s="1017"/>
      <c r="F73" s="41"/>
      <c r="G73" s="53" t="str">
        <f ca="1">IF(OFFSET('取組状況入力－共通'!$B$16,MATCH(I73,'取組状況入力－共通'!$E$16:$E$571,0)-1,1,1,1)=0,"",OFFSET('取組状況入力－共通'!$B$16,MATCH(I73,'取組状況入力－共通'!$E$16:$E$571,0)-1,1,1,1))</f>
        <v>＋</v>
      </c>
      <c r="H73" s="61" t="s">
        <v>2733</v>
      </c>
      <c r="I73" s="51" t="s">
        <v>2725</v>
      </c>
      <c r="J73" s="52" t="str">
        <f t="shared" ca="1" si="3"/>
        <v/>
      </c>
      <c r="K73" s="52">
        <f>VLOOKUP(I73,'取組状況入力－共通'!$E$17:$X$571,'取組状況入力－共通'!$S$1,0)</f>
        <v>0</v>
      </c>
      <c r="L73" s="71">
        <f ca="1">IF(K73="×","×",IF(K73="-","-",S73*T73*W73*U73))</f>
        <v>0</v>
      </c>
      <c r="M73" s="71">
        <f t="shared" ca="1" si="4"/>
        <v>0</v>
      </c>
      <c r="N73" s="74"/>
      <c r="O73" s="26"/>
      <c r="P73" s="402"/>
      <c r="R73" s="92" t="s">
        <v>1452</v>
      </c>
      <c r="S73" s="381">
        <f t="shared" si="14"/>
        <v>0</v>
      </c>
      <c r="T73" s="839">
        <v>0.02</v>
      </c>
      <c r="U73" s="53">
        <f>IF(Y73="",1,IF(VLOOKUP(Y73,基本情報!$E$63:$T$76,基本情報!$T$1,FALSE)="",0,VLOOKUP(Y73,基本情報!$E$63:$T$76,基本情報!$T$1,FALSE)))</f>
        <v>1</v>
      </c>
      <c r="V73" s="197" t="str">
        <f ca="1">IF(OR(G73="＋",K73="-"),"",1*S73*T73*U73)</f>
        <v/>
      </c>
      <c r="W73" s="170">
        <f ca="1">IF(K73="-","",IF(G73="＋",$N$4,$M$4))</f>
        <v>0</v>
      </c>
      <c r="X73" s="53" t="str">
        <f t="shared" ca="1" si="5"/>
        <v/>
      </c>
      <c r="Y73" s="53"/>
      <c r="Z73" s="1" t="str">
        <f t="shared" ca="1" si="19"/>
        <v/>
      </c>
      <c r="AA73" s="1" t="str">
        <f ca="1">IF(G73="＋","",M73)</f>
        <v/>
      </c>
      <c r="AB73" s="1">
        <f ca="1">IF(G73="＋",M73,"")</f>
        <v>0</v>
      </c>
    </row>
    <row r="74" spans="1:28" ht="15" customHeight="1" x14ac:dyDescent="0.25">
      <c r="B74" s="401"/>
      <c r="D74" s="1012"/>
      <c r="E74" s="1017"/>
      <c r="F74" s="41"/>
      <c r="G74" s="53" t="str">
        <f ca="1">IF(OFFSET('取組状況入力－共通'!$B$16,MATCH(I74,'取組状況入力－共通'!$E$16:$E$571,0)-1,1,1,1)=0,"",OFFSET('取組状況入力－共通'!$B$16,MATCH(I74,'取組状況入力－共通'!$E$16:$E$571,0)-1,1,1,1))</f>
        <v>＋</v>
      </c>
      <c r="H74" s="61" t="s">
        <v>2734</v>
      </c>
      <c r="I74" s="51" t="s">
        <v>2727</v>
      </c>
      <c r="J74" s="52" t="str">
        <f t="shared" ca="1" si="3"/>
        <v/>
      </c>
      <c r="K74" s="52">
        <f>VLOOKUP(I74,'取組状況入力－共通'!$E$17:$X$571,'取組状況入力－共通'!$S$1,0)</f>
        <v>0</v>
      </c>
      <c r="L74" s="71">
        <f ca="1">IF(K74="×","×",IF(K74="-","-",S74*T74*W74*U74))</f>
        <v>0</v>
      </c>
      <c r="M74" s="71">
        <f ca="1">IF(K74="×","×",IF(K74="-","-",K74*L74))</f>
        <v>0</v>
      </c>
      <c r="N74" s="74"/>
      <c r="O74" s="26"/>
      <c r="P74" s="402"/>
      <c r="R74" s="92" t="s">
        <v>1452</v>
      </c>
      <c r="S74" s="381">
        <f t="shared" si="14"/>
        <v>0</v>
      </c>
      <c r="T74" s="839">
        <v>0.04</v>
      </c>
      <c r="U74" s="53">
        <f>IF(Y74="",1,IF(VLOOKUP(Y74,基本情報!$E$63:$T$76,基本情報!$T$1,FALSE)="",0,VLOOKUP(Y74,基本情報!$E$63:$T$76,基本情報!$T$1,FALSE)))</f>
        <v>1</v>
      </c>
      <c r="V74" s="197" t="str">
        <f ca="1">IF(OR(G74="＋",K74="-"),"",1*S74*T74*U74)</f>
        <v/>
      </c>
      <c r="W74" s="170">
        <f ca="1">IF(K74="-","",IF(G74="＋",$N$4,$M$4))</f>
        <v>0</v>
      </c>
      <c r="X74" s="53" t="str">
        <f t="shared" ca="1" si="5"/>
        <v/>
      </c>
      <c r="Y74" s="53"/>
      <c r="Z74" s="1" t="str">
        <f ca="1">IF(K74="-","",IF(G74="＋","",S74*T74*W74*U74))</f>
        <v/>
      </c>
      <c r="AA74" s="1" t="str">
        <f ca="1">IF(G74="＋","",M74)</f>
        <v/>
      </c>
      <c r="AB74" s="1">
        <f ca="1">IF(G74="＋",M74,"")</f>
        <v>0</v>
      </c>
    </row>
    <row r="75" spans="1:28" ht="15" customHeight="1" x14ac:dyDescent="0.25">
      <c r="B75" s="401"/>
      <c r="D75" s="1013"/>
      <c r="E75" s="1018"/>
      <c r="F75" s="18"/>
      <c r="G75" s="59" t="str">
        <f ca="1">IF(OFFSET('取組状況入力－共通'!$B$16,MATCH(I75,'取組状況入力－共通'!$E$16:$E$571,0)-1,1,1,1)=0,"",OFFSET('取組状況入力－共通'!$B$16,MATCH(I75,'取組状況入力－共通'!$E$16:$E$571,0)-1,1,1,1))</f>
        <v>＋</v>
      </c>
      <c r="H75" s="154" t="s">
        <v>2735</v>
      </c>
      <c r="I75" s="56" t="s">
        <v>2736</v>
      </c>
      <c r="J75" s="58" t="str">
        <f t="shared" ca="1" si="3"/>
        <v/>
      </c>
      <c r="K75" s="58">
        <f>VLOOKUP(I75,'取組状況入力－共通'!$E$17:$X$571,'取組状況入力－共通'!$S$1,0)</f>
        <v>0</v>
      </c>
      <c r="L75" s="72">
        <f ca="1">IF(K75="×","×",IF(K75="-","-",S75*T75*W75*U75))</f>
        <v>0</v>
      </c>
      <c r="M75" s="155">
        <f t="shared" ca="1" si="4"/>
        <v>0</v>
      </c>
      <c r="N75" s="75"/>
      <c r="O75" s="26"/>
      <c r="P75" s="402"/>
      <c r="R75" s="94" t="s">
        <v>1453</v>
      </c>
      <c r="S75" s="382">
        <f t="shared" si="14"/>
        <v>0</v>
      </c>
      <c r="T75" s="840">
        <v>0.05</v>
      </c>
      <c r="U75" s="59">
        <f>IF(Y75="",1,IF(VLOOKUP(Y75,基本情報!$E$63:$T$76,基本情報!$T$1,FALSE)="",0,VLOOKUP(Y75,基本情報!$E$63:$T$76,基本情報!$T$1,FALSE)))</f>
        <v>0</v>
      </c>
      <c r="V75" s="155" t="str">
        <f ca="1">IF(OR(G75="＋",K75="-"),"",1*S75*T75*U75)</f>
        <v/>
      </c>
      <c r="W75" s="198">
        <f ca="1">IF(K75="-","",IF(G75="＋",$N$4,$M$4))</f>
        <v>0</v>
      </c>
      <c r="X75" s="59" t="str">
        <f t="shared" ca="1" si="5"/>
        <v/>
      </c>
      <c r="Y75" s="59" t="str">
        <f>$Y$58</f>
        <v>熱源2次ポンプ</v>
      </c>
      <c r="Z75" s="1" t="str">
        <f t="shared" ca="1" si="19"/>
        <v/>
      </c>
      <c r="AA75" s="1" t="str">
        <f ca="1">IF(G75="＋","",M75)</f>
        <v/>
      </c>
      <c r="AB75" s="1">
        <f ca="1">IF(G75="＋",M75,"")</f>
        <v>0</v>
      </c>
    </row>
    <row r="76" spans="1:28" ht="15" customHeight="1" x14ac:dyDescent="0.25">
      <c r="B76" s="401"/>
      <c r="D76" s="779"/>
      <c r="E76" s="780"/>
      <c r="F76" s="3"/>
      <c r="G76" s="26"/>
      <c r="H76" s="343"/>
      <c r="I76" s="3"/>
      <c r="J76" s="26"/>
      <c r="K76" s="26"/>
      <c r="L76" s="263"/>
      <c r="M76" s="263"/>
      <c r="N76" s="26"/>
      <c r="O76" s="26"/>
      <c r="P76" s="402"/>
      <c r="R76" s="26"/>
      <c r="S76" s="26"/>
      <c r="T76" s="26"/>
      <c r="U76" s="26"/>
      <c r="V76" s="263"/>
      <c r="W76" s="263"/>
      <c r="X76" s="26"/>
      <c r="Y76" s="26"/>
      <c r="Z76" s="1"/>
      <c r="AA76" s="1"/>
      <c r="AB76" s="1"/>
    </row>
    <row r="77" spans="1:28" ht="3" customHeight="1" x14ac:dyDescent="0.25">
      <c r="B77" s="33"/>
      <c r="C77" s="297"/>
      <c r="D77" s="297"/>
      <c r="E77" s="297"/>
      <c r="F77" s="297"/>
      <c r="G77" s="348"/>
      <c r="H77" s="349"/>
      <c r="I77" s="297"/>
      <c r="J77" s="348"/>
      <c r="K77" s="348"/>
      <c r="L77" s="350"/>
      <c r="M77" s="350"/>
      <c r="N77" s="348"/>
      <c r="O77" s="348"/>
      <c r="P77" s="404"/>
      <c r="R77"/>
      <c r="U77" s="26"/>
      <c r="V77" s="263"/>
      <c r="W77" s="263"/>
      <c r="X77" s="26"/>
      <c r="Y77" s="26"/>
      <c r="Z77" s="1"/>
      <c r="AA77" s="1"/>
      <c r="AB77" s="1"/>
    </row>
    <row r="78" spans="1:28" ht="15" customHeight="1" x14ac:dyDescent="0.25">
      <c r="B78" s="3"/>
      <c r="C78" s="3"/>
      <c r="D78" s="3"/>
      <c r="E78" s="3"/>
      <c r="F78" s="3"/>
      <c r="G78" s="26"/>
      <c r="H78" s="343"/>
      <c r="I78" s="3"/>
      <c r="J78" s="26"/>
      <c r="K78" s="26"/>
      <c r="L78" s="263"/>
      <c r="M78" s="263"/>
      <c r="N78" s="26"/>
      <c r="O78" s="26"/>
      <c r="P78" s="922" t="s">
        <v>3371</v>
      </c>
      <c r="R78"/>
      <c r="U78" s="26"/>
      <c r="V78" s="263"/>
      <c r="W78" s="263"/>
      <c r="X78" s="26"/>
      <c r="Y78" s="26"/>
      <c r="Z78" s="1"/>
      <c r="AA78" s="1"/>
      <c r="AB78" s="1"/>
    </row>
    <row r="79" spans="1:28" ht="15" customHeight="1" x14ac:dyDescent="0.25">
      <c r="A79" s="182" t="s">
        <v>2203</v>
      </c>
      <c r="B79" s="182"/>
      <c r="C79" s="182"/>
      <c r="D79" s="3"/>
      <c r="E79" s="3"/>
      <c r="F79" s="3"/>
      <c r="G79" s="26"/>
      <c r="H79" s="343"/>
      <c r="I79" s="3"/>
      <c r="J79" s="26"/>
      <c r="K79" s="26"/>
      <c r="L79" s="263"/>
      <c r="M79" s="263"/>
      <c r="N79" s="26"/>
      <c r="O79" s="26"/>
      <c r="P79" s="838"/>
      <c r="R79"/>
      <c r="U79" s="26"/>
      <c r="V79" s="263"/>
      <c r="W79" s="263"/>
      <c r="X79" s="26"/>
      <c r="Y79" s="26"/>
      <c r="Z79" s="1"/>
      <c r="AA79" s="1"/>
      <c r="AB79" s="1"/>
    </row>
    <row r="80" spans="1:28" ht="3" customHeight="1" x14ac:dyDescent="0.25">
      <c r="B80" s="351"/>
      <c r="C80" s="347"/>
      <c r="D80" s="347"/>
      <c r="E80" s="347"/>
      <c r="F80" s="347"/>
      <c r="G80" s="352"/>
      <c r="H80" s="181"/>
      <c r="I80" s="181"/>
      <c r="J80" s="181"/>
      <c r="K80" s="331"/>
      <c r="L80" s="331"/>
      <c r="M80" s="331"/>
      <c r="N80" s="333"/>
      <c r="O80" s="333"/>
      <c r="P80" s="400"/>
      <c r="R80" s="6"/>
      <c r="S80" s="5"/>
      <c r="T80" s="5"/>
      <c r="U80" s="5"/>
      <c r="V80" s="5"/>
      <c r="W80" s="5"/>
    </row>
    <row r="81" spans="2:28" ht="14.25" x14ac:dyDescent="0.25">
      <c r="B81" s="781"/>
      <c r="C81" s="8"/>
      <c r="D81" s="8"/>
      <c r="E81" s="8"/>
      <c r="F81" s="8"/>
      <c r="G81" s="99"/>
      <c r="K81" s="5"/>
      <c r="L81" s="5"/>
      <c r="M81" s="5"/>
      <c r="P81" s="402"/>
      <c r="R81" s="6"/>
      <c r="S81" s="5"/>
      <c r="T81" s="5"/>
      <c r="U81" s="5"/>
      <c r="V81" s="5"/>
      <c r="W81" s="5"/>
    </row>
    <row r="82" spans="2:28" ht="45" customHeight="1" x14ac:dyDescent="0.25">
      <c r="B82" s="401"/>
      <c r="D82" s="1008" t="s">
        <v>2245</v>
      </c>
      <c r="E82" s="1009"/>
      <c r="F82" s="1010"/>
      <c r="G82" s="9" t="s">
        <v>1417</v>
      </c>
      <c r="H82" s="9" t="s">
        <v>2310</v>
      </c>
      <c r="I82" s="156" t="s">
        <v>655</v>
      </c>
      <c r="J82" s="156" t="s">
        <v>1832</v>
      </c>
      <c r="K82" s="9" t="s">
        <v>745</v>
      </c>
      <c r="L82" s="9" t="s">
        <v>1256</v>
      </c>
      <c r="M82" s="9" t="s">
        <v>1864</v>
      </c>
      <c r="N82" s="9" t="s">
        <v>957</v>
      </c>
      <c r="O82" s="488"/>
      <c r="P82" s="402"/>
      <c r="R82" s="156" t="s">
        <v>1918</v>
      </c>
      <c r="S82" s="158" t="s">
        <v>2109</v>
      </c>
      <c r="T82" s="158" t="s">
        <v>1894</v>
      </c>
      <c r="U82" s="133" t="s">
        <v>272</v>
      </c>
      <c r="V82" s="156" t="s">
        <v>1805</v>
      </c>
      <c r="W82" s="156" t="s">
        <v>2458</v>
      </c>
      <c r="X82" s="156" t="s">
        <v>800</v>
      </c>
      <c r="Y82" s="133" t="s">
        <v>272</v>
      </c>
      <c r="Z82" s="167" t="s">
        <v>1865</v>
      </c>
      <c r="AA82" s="167" t="s">
        <v>827</v>
      </c>
      <c r="AB82" s="167" t="s">
        <v>674</v>
      </c>
    </row>
    <row r="83" spans="2:28" ht="1.5" customHeight="1" x14ac:dyDescent="0.25">
      <c r="B83" s="401"/>
      <c r="D83" s="282"/>
      <c r="E83" s="344"/>
      <c r="F83" s="162"/>
      <c r="G83" s="14"/>
      <c r="H83" s="14"/>
      <c r="I83" s="161"/>
      <c r="J83" s="161"/>
      <c r="K83" s="13"/>
      <c r="L83" s="13"/>
      <c r="M83" s="13"/>
      <c r="N83" s="14"/>
      <c r="O83" s="488"/>
      <c r="P83" s="402"/>
      <c r="R83" s="136"/>
      <c r="S83" s="159"/>
      <c r="T83" s="159"/>
      <c r="U83" s="136"/>
      <c r="V83" s="136"/>
      <c r="W83" s="136"/>
      <c r="X83" s="136"/>
      <c r="Y83" s="136"/>
    </row>
    <row r="84" spans="2:28" ht="15" customHeight="1" x14ac:dyDescent="0.25">
      <c r="B84" s="401"/>
      <c r="D84" s="1011" t="s">
        <v>1176</v>
      </c>
      <c r="E84" s="1019" t="s">
        <v>1354</v>
      </c>
      <c r="F84" s="284" t="s">
        <v>2037</v>
      </c>
      <c r="G84" s="11" t="str">
        <f ca="1">IF(OFFSET('取組状況入力－共通'!$B$16,MATCH(I84,'取組状況入力－共通'!$E$16:$E$571,0)-1,1,1,1)=0,"",OFFSET('取組状況入力－共通'!$B$16,MATCH(I84,'取組状況入力－共通'!$E$16:$E$571,0)-1,1,1,1))</f>
        <v>＋</v>
      </c>
      <c r="H84" s="287" t="s">
        <v>2386</v>
      </c>
      <c r="I84" s="83" t="s">
        <v>2035</v>
      </c>
      <c r="J84" s="10" t="str">
        <f ca="1">IF(AND($G84="◎",$K84=0),"×","")</f>
        <v/>
      </c>
      <c r="K84" s="10">
        <f>VLOOKUP(I84,'取組状況入力－共通'!$E$17:$X$571,'取組状況入力－共通'!$S$1,0)</f>
        <v>0</v>
      </c>
      <c r="L84" s="283">
        <f t="shared" ca="1" si="23"/>
        <v>0</v>
      </c>
      <c r="M84" s="288">
        <f t="shared" ref="M84:M146" ca="1" si="24">IF(K84="×","×",IF(K84="-","-",K84*L84))</f>
        <v>0</v>
      </c>
      <c r="N84" s="186">
        <f ca="1">SUM(AB84)</f>
        <v>0</v>
      </c>
      <c r="O84" s="524"/>
      <c r="P84" s="402"/>
      <c r="R84" s="304" t="s">
        <v>1170</v>
      </c>
      <c r="S84" s="383">
        <f t="shared" ref="S84:S115" si="25">VLOOKUP(R84,$R$539:$S$597,2,0)</f>
        <v>0</v>
      </c>
      <c r="T84" s="423">
        <v>0.1</v>
      </c>
      <c r="U84" s="11">
        <f>IF(Y84="",1,IF(VLOOKUP(Y84,基本情報!$E$63:$T$76,基本情報!$T$1,FALSE)="",0,VLOOKUP(Y84,基本情報!$E$63:$T$76,基本情報!$T$1,FALSE)))</f>
        <v>1</v>
      </c>
      <c r="V84" s="283" t="str">
        <f t="shared" ca="1" si="15"/>
        <v/>
      </c>
      <c r="W84" s="283">
        <f t="shared" ca="1" si="20"/>
        <v>0</v>
      </c>
      <c r="X84" s="11" t="str">
        <f t="shared" ref="X84:X94" ca="1" si="26">IF($J84="×",1,"")</f>
        <v/>
      </c>
      <c r="Y84" s="11"/>
      <c r="Z84" s="1" t="str">
        <f t="shared" ref="Z84:Z146" ca="1" si="27">IF(K84="-","",IF(G84="＋","",S84*T84*W84*U84))</f>
        <v/>
      </c>
      <c r="AA84" s="1" t="str">
        <f t="shared" ca="1" si="21"/>
        <v/>
      </c>
      <c r="AB84" s="1">
        <f t="shared" ca="1" si="22"/>
        <v>0</v>
      </c>
    </row>
    <row r="85" spans="2:28" ht="15" customHeight="1" x14ac:dyDescent="0.25">
      <c r="B85" s="401"/>
      <c r="D85" s="1012"/>
      <c r="E85" s="1027"/>
      <c r="F85" s="41" t="s">
        <v>2039</v>
      </c>
      <c r="G85" s="81" t="str">
        <f ca="1">IF(OFFSET('取組状況入力－共通'!$B$16,MATCH(I85,'取組状況入力－共通'!$E$16:$E$571,0)-1,1,1,1)=0,"",OFFSET('取組状況入力－共通'!$B$16,MATCH(I85,'取組状況入力－共通'!$E$16:$E$571,0)-1,1,1,1))</f>
        <v>○</v>
      </c>
      <c r="H85" s="88" t="s">
        <v>2042</v>
      </c>
      <c r="I85" s="285" t="s">
        <v>1419</v>
      </c>
      <c r="J85" s="286" t="str">
        <f ca="1">IF(AND($G85="◎",$K85=0),"×","")</f>
        <v/>
      </c>
      <c r="K85" s="85" t="str">
        <f>VLOOKUP(I85,'取組状況入力－共通'!$E$17:$X$571,'取組状況入力－共通'!$S$1,0)</f>
        <v>-</v>
      </c>
      <c r="L85" s="89" t="str">
        <f t="shared" si="23"/>
        <v>-</v>
      </c>
      <c r="M85" s="89" t="str">
        <f t="shared" si="24"/>
        <v>-</v>
      </c>
      <c r="N85" s="73">
        <f ca="1">SUM(AA85:AA93)</f>
        <v>0</v>
      </c>
      <c r="O85" s="263"/>
      <c r="P85" s="402"/>
      <c r="R85" s="91" t="s">
        <v>911</v>
      </c>
      <c r="S85" s="380">
        <f t="shared" si="25"/>
        <v>0</v>
      </c>
      <c r="T85" s="420">
        <v>0.2</v>
      </c>
      <c r="U85" s="81">
        <f>IF(Y85="",1,IF(VLOOKUP(Y85,基本情報!$E$63:$T$76,基本情報!$T$1,FALSE)="",0,VLOOKUP(Y85,基本情報!$E$63:$T$76,基本情報!$T$1,FALSE)))</f>
        <v>1</v>
      </c>
      <c r="V85" s="170" t="str">
        <f t="shared" ca="1" si="15"/>
        <v/>
      </c>
      <c r="W85" s="170" t="str">
        <f t="shared" si="20"/>
        <v/>
      </c>
      <c r="X85" s="81" t="str">
        <f t="shared" ca="1" si="26"/>
        <v/>
      </c>
      <c r="Y85" s="81"/>
      <c r="Z85" s="1" t="str">
        <f t="shared" si="27"/>
        <v/>
      </c>
      <c r="AA85" s="1" t="str">
        <f t="shared" ca="1" si="21"/>
        <v>-</v>
      </c>
      <c r="AB85" s="1" t="str">
        <f t="shared" ca="1" si="22"/>
        <v/>
      </c>
    </row>
    <row r="86" spans="2:28" ht="15" customHeight="1" x14ac:dyDescent="0.25">
      <c r="B86" s="401"/>
      <c r="D86" s="1012"/>
      <c r="E86" s="1027"/>
      <c r="F86" s="41"/>
      <c r="G86" s="53" t="str">
        <f ca="1">IF(OFFSET('取組状況入力－共通'!$B$16,MATCH(I86,'取組状況入力－共通'!$E$16:$E$571,0)-1,1,1,1)=0,"",OFFSET('取組状況入力－共通'!$B$16,MATCH(I86,'取組状況入力－共通'!$E$16:$E$571,0)-1,1,1,1))</f>
        <v>◎</v>
      </c>
      <c r="H86" s="88" t="s">
        <v>1422</v>
      </c>
      <c r="I86" s="63" t="s">
        <v>2028</v>
      </c>
      <c r="J86" s="261" t="str">
        <f ca="1">IF(AND($G86="◎",$K86=0),"×","")</f>
        <v/>
      </c>
      <c r="K86" s="52" t="str">
        <f>VLOOKUP(I86,'取組状況入力－共通'!$E$17:$X$571,'取組状況入力－共通'!$S$1,0)</f>
        <v>-</v>
      </c>
      <c r="L86" s="71" t="str">
        <f t="shared" si="23"/>
        <v>-</v>
      </c>
      <c r="M86" s="71" t="str">
        <f t="shared" si="24"/>
        <v>-</v>
      </c>
      <c r="N86" s="186">
        <f ca="1">SUM(AB85:AB93)</f>
        <v>0</v>
      </c>
      <c r="O86" s="524"/>
      <c r="P86" s="402"/>
      <c r="R86" s="92" t="s">
        <v>911</v>
      </c>
      <c r="S86" s="381">
        <f t="shared" si="25"/>
        <v>0</v>
      </c>
      <c r="T86" s="93">
        <v>0.2</v>
      </c>
      <c r="U86" s="53">
        <f>IF(Y86="",1,IF(VLOOKUP(Y86,基本情報!$E$63:$T$76,基本情報!$T$1,FALSE)="",0,VLOOKUP(Y86,基本情報!$E$63:$T$76,基本情報!$T$1,FALSE)))</f>
        <v>1</v>
      </c>
      <c r="V86" s="197" t="str">
        <f t="shared" ca="1" si="15"/>
        <v/>
      </c>
      <c r="W86" s="170" t="str">
        <f t="shared" si="20"/>
        <v/>
      </c>
      <c r="X86" s="53" t="str">
        <f t="shared" ca="1" si="26"/>
        <v/>
      </c>
      <c r="Y86" s="53"/>
      <c r="Z86" s="1" t="str">
        <f t="shared" si="27"/>
        <v/>
      </c>
      <c r="AA86" s="1" t="str">
        <f t="shared" ca="1" si="21"/>
        <v>-</v>
      </c>
      <c r="AB86" s="1" t="str">
        <f t="shared" ca="1" si="22"/>
        <v/>
      </c>
    </row>
    <row r="87" spans="2:28" ht="15" customHeight="1" x14ac:dyDescent="0.25">
      <c r="B87" s="401"/>
      <c r="D87" s="1012"/>
      <c r="E87" s="1027"/>
      <c r="F87" s="41"/>
      <c r="G87" s="53" t="str">
        <f ca="1">IF(OFFSET('取組状況入力－共通'!$B$16,MATCH(I87,'取組状況入力－共通'!$E$16:$E$571,0)-1,1,1,1)=0,"",OFFSET('取組状況入力－共通'!$B$16,MATCH(I87,'取組状況入力－共通'!$E$16:$E$571,0)-1,1,1,1))</f>
        <v>○</v>
      </c>
      <c r="H87" s="88" t="s">
        <v>610</v>
      </c>
      <c r="I87" s="63" t="s">
        <v>2029</v>
      </c>
      <c r="J87" s="261" t="str">
        <f t="shared" ref="J87:J92" ca="1" si="28">IF(AND($G87="◎",$K87=0),"×","")</f>
        <v/>
      </c>
      <c r="K87" s="52">
        <f>VLOOKUP(I87,'取組状況入力－共通'!$E$17:$X$571,'取組状況入力－共通'!$S$1,0)</f>
        <v>0</v>
      </c>
      <c r="L87" s="71">
        <f t="shared" ca="1" si="23"/>
        <v>0</v>
      </c>
      <c r="M87" s="71">
        <f t="shared" ca="1" si="24"/>
        <v>0</v>
      </c>
      <c r="N87" s="74"/>
      <c r="O87" s="26"/>
      <c r="P87" s="402"/>
      <c r="R87" s="92" t="s">
        <v>911</v>
      </c>
      <c r="S87" s="381">
        <f t="shared" si="25"/>
        <v>0</v>
      </c>
      <c r="T87" s="93">
        <v>7.4999999999999997E-2</v>
      </c>
      <c r="U87" s="53">
        <f>IF(Y87="",1,IF(VLOOKUP(Y87,基本情報!$E$63:$T$76,基本情報!$T$1,FALSE)="",0,VLOOKUP(Y87,基本情報!$E$63:$T$76,基本情報!$T$1,FALSE)))</f>
        <v>1</v>
      </c>
      <c r="V87" s="197">
        <f t="shared" ca="1" si="15"/>
        <v>0</v>
      </c>
      <c r="W87" s="170">
        <f t="shared" ca="1" si="20"/>
        <v>0</v>
      </c>
      <c r="X87" s="53" t="str">
        <f t="shared" ca="1" si="26"/>
        <v/>
      </c>
      <c r="Y87" s="53"/>
      <c r="Z87" s="1">
        <f t="shared" ca="1" si="27"/>
        <v>0</v>
      </c>
      <c r="AA87" s="1">
        <f t="shared" ca="1" si="21"/>
        <v>0</v>
      </c>
      <c r="AB87" s="1" t="str">
        <f t="shared" ca="1" si="22"/>
        <v/>
      </c>
    </row>
    <row r="88" spans="2:28" ht="15" customHeight="1" x14ac:dyDescent="0.25">
      <c r="B88" s="401"/>
      <c r="D88" s="1012"/>
      <c r="E88" s="1027"/>
      <c r="F88" s="3"/>
      <c r="G88" s="53" t="str">
        <f ca="1">IF(OFFSET('取組状況入力－共通'!$B$16,MATCH(I88,'取組状況入力－共通'!$E$16:$E$571,0)-1,1,1,1)=0,"",OFFSET('取組状況入力－共通'!$B$16,MATCH(I88,'取組状況入力－共通'!$E$16:$E$571,0)-1,1,1,1))</f>
        <v>＋</v>
      </c>
      <c r="H88" s="88" t="s">
        <v>611</v>
      </c>
      <c r="I88" s="63" t="s">
        <v>832</v>
      </c>
      <c r="J88" s="261" t="str">
        <f t="shared" ca="1" si="28"/>
        <v/>
      </c>
      <c r="K88" s="52">
        <f>VLOOKUP(I88,'取組状況入力－共通'!$E$17:$X$571,'取組状況入力－共通'!$S$1,0)</f>
        <v>0</v>
      </c>
      <c r="L88" s="71">
        <f t="shared" ca="1" si="23"/>
        <v>0</v>
      </c>
      <c r="M88" s="71">
        <f t="shared" ca="1" si="24"/>
        <v>0</v>
      </c>
      <c r="N88" s="74"/>
      <c r="O88" s="26"/>
      <c r="P88" s="402"/>
      <c r="R88" s="92" t="s">
        <v>911</v>
      </c>
      <c r="S88" s="381">
        <f t="shared" si="25"/>
        <v>0</v>
      </c>
      <c r="T88" s="93">
        <v>0.15</v>
      </c>
      <c r="U88" s="53">
        <f>IF(Y88="",1,IF(VLOOKUP(Y88,基本情報!$E$63:$T$76,基本情報!$T$1,FALSE)="",0,VLOOKUP(Y88,基本情報!$E$63:$T$76,基本情報!$T$1,FALSE)))</f>
        <v>1</v>
      </c>
      <c r="V88" s="197" t="str">
        <f t="shared" ca="1" si="15"/>
        <v/>
      </c>
      <c r="W88" s="170">
        <f t="shared" ca="1" si="20"/>
        <v>0</v>
      </c>
      <c r="X88" s="53" t="str">
        <f t="shared" ca="1" si="26"/>
        <v/>
      </c>
      <c r="Y88" s="53"/>
      <c r="Z88" s="1" t="str">
        <f t="shared" ca="1" si="27"/>
        <v/>
      </c>
      <c r="AA88" s="1" t="str">
        <f t="shared" ca="1" si="21"/>
        <v/>
      </c>
      <c r="AB88" s="1">
        <f t="shared" ca="1" si="22"/>
        <v>0</v>
      </c>
    </row>
    <row r="89" spans="2:28" ht="15" customHeight="1" x14ac:dyDescent="0.25">
      <c r="B89" s="401"/>
      <c r="D89" s="1012"/>
      <c r="E89" s="1027"/>
      <c r="F89" s="3"/>
      <c r="G89" s="53" t="str">
        <f ca="1">IF(OFFSET('取組状況入力－共通'!$B$16,MATCH(I89,'取組状況入力－共通'!$E$16:$E$571,0)-1,1,1,1)=0,"",OFFSET('取組状況入力－共通'!$B$16,MATCH(I89,'取組状況入力－共通'!$E$16:$E$571,0)-1,1,1,1))</f>
        <v>＋</v>
      </c>
      <c r="H89" s="88" t="s">
        <v>612</v>
      </c>
      <c r="I89" s="63" t="s">
        <v>2038</v>
      </c>
      <c r="J89" s="261" t="str">
        <f t="shared" ca="1" si="28"/>
        <v/>
      </c>
      <c r="K89" s="52">
        <f>VLOOKUP(I89,'取組状況入力－共通'!$E$17:$X$571,'取組状況入力－共通'!$S$1,0)</f>
        <v>0</v>
      </c>
      <c r="L89" s="71">
        <f t="shared" ca="1" si="23"/>
        <v>0</v>
      </c>
      <c r="M89" s="71">
        <f t="shared" ca="1" si="24"/>
        <v>0</v>
      </c>
      <c r="N89" s="74"/>
      <c r="O89" s="26"/>
      <c r="P89" s="402"/>
      <c r="R89" s="92" t="s">
        <v>911</v>
      </c>
      <c r="S89" s="381">
        <f t="shared" si="25"/>
        <v>0</v>
      </c>
      <c r="T89" s="93">
        <v>0.1</v>
      </c>
      <c r="U89" s="53">
        <f>IF(Y89="",1,IF(VLOOKUP(Y89,基本情報!$E$63:$T$76,基本情報!$T$1,FALSE)="",0,VLOOKUP(Y89,基本情報!$E$63:$T$76,基本情報!$T$1,FALSE)))</f>
        <v>1</v>
      </c>
      <c r="V89" s="197" t="str">
        <f t="shared" ca="1" si="15"/>
        <v/>
      </c>
      <c r="W89" s="170">
        <f t="shared" ca="1" si="20"/>
        <v>0</v>
      </c>
      <c r="X89" s="53" t="str">
        <f t="shared" ca="1" si="26"/>
        <v/>
      </c>
      <c r="Y89" s="53"/>
      <c r="Z89" s="1" t="str">
        <f t="shared" ca="1" si="27"/>
        <v/>
      </c>
      <c r="AA89" s="1" t="str">
        <f t="shared" ca="1" si="21"/>
        <v/>
      </c>
      <c r="AB89" s="1">
        <f t="shared" ca="1" si="22"/>
        <v>0</v>
      </c>
    </row>
    <row r="90" spans="2:28" ht="15" customHeight="1" x14ac:dyDescent="0.25">
      <c r="B90" s="401"/>
      <c r="D90" s="1012"/>
      <c r="E90" s="1027"/>
      <c r="F90" s="3"/>
      <c r="G90" s="53" t="str">
        <f ca="1">IF(OFFSET('取組状況入力－共通'!$B$16,MATCH(I90,'取組状況入力－共通'!$E$16:$E$571,0)-1,1,1,1)=0,"",OFFSET('取組状況入力－共通'!$B$16,MATCH(I90,'取組状況入力－共通'!$E$16:$E$571,0)-1,1,1,1))</f>
        <v>＋</v>
      </c>
      <c r="H90" s="88" t="s">
        <v>980</v>
      </c>
      <c r="I90" s="63" t="s">
        <v>677</v>
      </c>
      <c r="J90" s="261" t="str">
        <f t="shared" ca="1" si="28"/>
        <v/>
      </c>
      <c r="K90" s="52">
        <f>VLOOKUP(I90,'取組状況入力－共通'!$E$17:$X$571,'取組状況入力－共通'!$S$1,0)</f>
        <v>0</v>
      </c>
      <c r="L90" s="71">
        <f t="shared" ca="1" si="23"/>
        <v>0</v>
      </c>
      <c r="M90" s="71">
        <f t="shared" ca="1" si="24"/>
        <v>0</v>
      </c>
      <c r="N90" s="74"/>
      <c r="O90" s="26"/>
      <c r="P90" s="402"/>
      <c r="R90" s="92" t="s">
        <v>911</v>
      </c>
      <c r="S90" s="381">
        <f t="shared" si="25"/>
        <v>0</v>
      </c>
      <c r="T90" s="93">
        <v>0.1</v>
      </c>
      <c r="U90" s="53">
        <f>IF(Y90="",1,IF(VLOOKUP(Y90,基本情報!$E$63:$T$76,基本情報!$T$1,FALSE)="",0,VLOOKUP(Y90,基本情報!$E$63:$T$76,基本情報!$T$1,FALSE)))</f>
        <v>1</v>
      </c>
      <c r="V90" s="197" t="str">
        <f t="shared" ca="1" si="15"/>
        <v/>
      </c>
      <c r="W90" s="170">
        <f t="shared" ca="1" si="20"/>
        <v>0</v>
      </c>
      <c r="X90" s="53" t="str">
        <f t="shared" ca="1" si="26"/>
        <v/>
      </c>
      <c r="Y90" s="53"/>
      <c r="Z90" s="1" t="str">
        <f t="shared" ca="1" si="27"/>
        <v/>
      </c>
      <c r="AA90" s="1" t="str">
        <f t="shared" ca="1" si="21"/>
        <v/>
      </c>
      <c r="AB90" s="1">
        <f t="shared" ca="1" si="22"/>
        <v>0</v>
      </c>
    </row>
    <row r="91" spans="2:28" ht="15" customHeight="1" x14ac:dyDescent="0.25">
      <c r="B91" s="401"/>
      <c r="D91" s="1012"/>
      <c r="E91" s="1027"/>
      <c r="F91" s="3"/>
      <c r="G91" s="53" t="str">
        <f ca="1">IF(OFFSET('取組状況入力－共通'!$B$16,MATCH(I91,'取組状況入力－共通'!$E$16:$E$571,0)-1,1,1,1)=0,"",OFFSET('取組状況入力－共通'!$B$16,MATCH(I91,'取組状況入力－共通'!$E$16:$E$571,0)-1,1,1,1))</f>
        <v>＋</v>
      </c>
      <c r="H91" s="88" t="s">
        <v>1241</v>
      </c>
      <c r="I91" s="63" t="s">
        <v>833</v>
      </c>
      <c r="J91" s="261" t="str">
        <f t="shared" ca="1" si="28"/>
        <v/>
      </c>
      <c r="K91" s="52">
        <f>VLOOKUP(I91,'取組状況入力－共通'!$E$17:$X$571,'取組状況入力－共通'!$S$1,0)</f>
        <v>0</v>
      </c>
      <c r="L91" s="71">
        <f t="shared" ca="1" si="23"/>
        <v>0</v>
      </c>
      <c r="M91" s="71">
        <f t="shared" ca="1" si="24"/>
        <v>0</v>
      </c>
      <c r="N91" s="74"/>
      <c r="O91" s="26"/>
      <c r="P91" s="402"/>
      <c r="R91" s="92" t="s">
        <v>911</v>
      </c>
      <c r="S91" s="381">
        <f t="shared" si="25"/>
        <v>0</v>
      </c>
      <c r="T91" s="93">
        <v>0.1</v>
      </c>
      <c r="U91" s="53">
        <f>IF(Y91="",1,IF(VLOOKUP(Y91,基本情報!$E$63:$T$76,基本情報!$T$1,FALSE)="",0,VLOOKUP(Y91,基本情報!$E$63:$T$76,基本情報!$T$1,FALSE)))</f>
        <v>1</v>
      </c>
      <c r="V91" s="197" t="str">
        <f t="shared" ca="1" si="15"/>
        <v/>
      </c>
      <c r="W91" s="170">
        <f t="shared" ca="1" si="20"/>
        <v>0</v>
      </c>
      <c r="X91" s="53" t="str">
        <f t="shared" ca="1" si="26"/>
        <v/>
      </c>
      <c r="Y91" s="53"/>
      <c r="Z91" s="1" t="str">
        <f t="shared" ca="1" si="27"/>
        <v/>
      </c>
      <c r="AA91" s="1" t="str">
        <f t="shared" ca="1" si="21"/>
        <v/>
      </c>
      <c r="AB91" s="1">
        <f t="shared" ca="1" si="22"/>
        <v>0</v>
      </c>
    </row>
    <row r="92" spans="2:28" ht="15" customHeight="1" x14ac:dyDescent="0.25">
      <c r="B92" s="401"/>
      <c r="D92" s="1012"/>
      <c r="E92" s="1027"/>
      <c r="F92" s="3"/>
      <c r="G92" s="53" t="str">
        <f ca="1">IF(OFFSET('取組状況入力－共通'!$B$16,MATCH(I92,'取組状況入力－共通'!$E$16:$E$571,0)-1,1,1,1)=0,"",OFFSET('取組状況入力－共通'!$B$16,MATCH(I92,'取組状況入力－共通'!$E$16:$E$571,0)-1,1,1,1))</f>
        <v>＋</v>
      </c>
      <c r="H92" s="88" t="s">
        <v>1242</v>
      </c>
      <c r="I92" s="63" t="s">
        <v>834</v>
      </c>
      <c r="J92" s="261" t="str">
        <f t="shared" ca="1" si="28"/>
        <v/>
      </c>
      <c r="K92" s="52">
        <f>VLOOKUP(I92,'取組状況入力－共通'!$E$17:$X$571,'取組状況入力－共通'!$S$1,0)</f>
        <v>0</v>
      </c>
      <c r="L92" s="71">
        <f t="shared" ca="1" si="23"/>
        <v>0</v>
      </c>
      <c r="M92" s="71">
        <f t="shared" ca="1" si="24"/>
        <v>0</v>
      </c>
      <c r="N92" s="74"/>
      <c r="O92" s="26"/>
      <c r="P92" s="402"/>
      <c r="R92" s="92" t="s">
        <v>911</v>
      </c>
      <c r="S92" s="381">
        <f t="shared" si="25"/>
        <v>0</v>
      </c>
      <c r="T92" s="93">
        <v>7.4999999999999997E-2</v>
      </c>
      <c r="U92" s="53">
        <f>IF(Y92="",1,IF(VLOOKUP(Y92,基本情報!$E$63:$T$76,基本情報!$T$1,FALSE)="",0,VLOOKUP(Y92,基本情報!$E$63:$T$76,基本情報!$T$1,FALSE)))</f>
        <v>1</v>
      </c>
      <c r="V92" s="197" t="str">
        <f t="shared" ca="1" si="15"/>
        <v/>
      </c>
      <c r="W92" s="170">
        <f t="shared" ca="1" si="20"/>
        <v>0</v>
      </c>
      <c r="X92" s="53" t="str">
        <f t="shared" ca="1" si="26"/>
        <v/>
      </c>
      <c r="Y92" s="53"/>
      <c r="Z92" s="1" t="str">
        <f t="shared" ca="1" si="27"/>
        <v/>
      </c>
      <c r="AA92" s="1" t="str">
        <f t="shared" ca="1" si="21"/>
        <v/>
      </c>
      <c r="AB92" s="1">
        <f t="shared" ca="1" si="22"/>
        <v>0</v>
      </c>
    </row>
    <row r="93" spans="2:28" ht="15" customHeight="1" x14ac:dyDescent="0.25">
      <c r="B93" s="401"/>
      <c r="D93" s="1012"/>
      <c r="E93" s="1027"/>
      <c r="F93" s="33"/>
      <c r="G93" s="59" t="str">
        <f ca="1">IF(OFFSET('取組状況入力－共通'!$B$16,MATCH(I93,'取組状況入力－共通'!$E$16:$E$571,0)-1,1,1,1)=0,"",OFFSET('取組状況入力－共通'!$B$16,MATCH(I93,'取組状況入力－共通'!$E$16:$E$571,0)-1,1,1,1))</f>
        <v>＋</v>
      </c>
      <c r="H93" s="55" t="s">
        <v>1243</v>
      </c>
      <c r="I93" s="289" t="s">
        <v>1470</v>
      </c>
      <c r="J93" s="290" t="str">
        <f ca="1">IF(AND($G93="◎",$K93=0),"×","")</f>
        <v/>
      </c>
      <c r="K93" s="58">
        <f>VLOOKUP(I93,'取組状況入力－共通'!$E$17:$X$571,'取組状況入力－共通'!$S$1,0)</f>
        <v>0</v>
      </c>
      <c r="L93" s="155">
        <f ca="1">IF(K93="×","×",IF(K93="-","-",S93*T93*W93*U93))</f>
        <v>0</v>
      </c>
      <c r="M93" s="72">
        <f t="shared" ca="1" si="24"/>
        <v>0</v>
      </c>
      <c r="N93" s="75"/>
      <c r="O93" s="26"/>
      <c r="P93" s="402"/>
      <c r="R93" s="94" t="s">
        <v>911</v>
      </c>
      <c r="S93" s="382">
        <f t="shared" si="25"/>
        <v>0</v>
      </c>
      <c r="T93" s="95">
        <v>8.0000000000000002E-3</v>
      </c>
      <c r="U93" s="59">
        <f>IF(Y93="",1,IF(VLOOKUP(Y93,基本情報!$E$63:$T$76,基本情報!$T$1,FALSE)="",0,VLOOKUP(Y93,基本情報!$E$63:$T$76,基本情報!$T$1,FALSE)))</f>
        <v>1</v>
      </c>
      <c r="V93" s="155" t="str">
        <f ca="1">IF(OR(G93="＋",K93="-"),"",1*S93*T93*U93)</f>
        <v/>
      </c>
      <c r="W93" s="155">
        <f ca="1">IF(K93="-","",IF(G93="＋",$N$4,$M$4))</f>
        <v>0</v>
      </c>
      <c r="X93" s="59" t="str">
        <f t="shared" ca="1" si="26"/>
        <v/>
      </c>
      <c r="Y93" s="59"/>
      <c r="Z93" s="1" t="str">
        <f t="shared" ca="1" si="27"/>
        <v/>
      </c>
      <c r="AA93" s="1" t="str">
        <f ca="1">IF(G93="＋","",M93)</f>
        <v/>
      </c>
      <c r="AB93" s="1">
        <f ca="1">IF(G93="＋",M93,"")</f>
        <v>0</v>
      </c>
    </row>
    <row r="94" spans="2:28" ht="15" customHeight="1" x14ac:dyDescent="0.25">
      <c r="B94" s="401"/>
      <c r="D94" s="1012"/>
      <c r="E94" s="1027"/>
      <c r="F94" s="41" t="s">
        <v>896</v>
      </c>
      <c r="G94" s="81" t="str">
        <f ca="1">IF(OFFSET('取組状況入力－共通'!$B$16,MATCH(I94,'取組状況入力－共通'!$E$16:$E$571,0)-1,1,1,1)=0,"",OFFSET('取組状況入力－共通'!$B$16,MATCH(I94,'取組状況入力－共通'!$E$16:$E$571,0)-1,1,1,1))</f>
        <v>○</v>
      </c>
      <c r="H94" s="88" t="s">
        <v>2043</v>
      </c>
      <c r="I94" s="79" t="s">
        <v>1395</v>
      </c>
      <c r="J94" s="85" t="str">
        <f ca="1">IF(AND($G94="◎",$K94=0),"×","")</f>
        <v/>
      </c>
      <c r="K94" s="85">
        <f>VLOOKUP(I94,'取組状況入力－共通'!$E$17:$X$571,'取組状況入力－共通'!$S$1,0)</f>
        <v>0</v>
      </c>
      <c r="L94" s="89">
        <f t="shared" ca="1" si="23"/>
        <v>0</v>
      </c>
      <c r="M94" s="89">
        <f t="shared" ca="1" si="24"/>
        <v>0</v>
      </c>
      <c r="N94" s="73">
        <f ca="1">SUM(AA94:AA106)</f>
        <v>0</v>
      </c>
      <c r="O94" s="263"/>
      <c r="P94" s="402"/>
      <c r="R94" s="92" t="s">
        <v>1423</v>
      </c>
      <c r="S94" s="381">
        <f t="shared" si="25"/>
        <v>0</v>
      </c>
      <c r="T94" s="93">
        <v>0.25</v>
      </c>
      <c r="U94" s="53">
        <f>IF(Y94="",1,IF(VLOOKUP(Y94,基本情報!$E$63:$T$76,基本情報!$T$1,FALSE)="",0,VLOOKUP(Y94,基本情報!$E$63:$T$76,基本情報!$T$1,FALSE)))</f>
        <v>1</v>
      </c>
      <c r="V94" s="197">
        <f t="shared" ca="1" si="15"/>
        <v>0</v>
      </c>
      <c r="W94" s="170">
        <f t="shared" ca="1" si="20"/>
        <v>0</v>
      </c>
      <c r="X94" s="53" t="str">
        <f t="shared" ca="1" si="26"/>
        <v/>
      </c>
      <c r="Y94" s="53"/>
      <c r="Z94" s="1">
        <f t="shared" ca="1" si="27"/>
        <v>0</v>
      </c>
      <c r="AA94" s="1">
        <f t="shared" ca="1" si="21"/>
        <v>0</v>
      </c>
      <c r="AB94" s="1" t="str">
        <f t="shared" ca="1" si="22"/>
        <v/>
      </c>
    </row>
    <row r="95" spans="2:28" ht="15" customHeight="1" x14ac:dyDescent="0.25">
      <c r="B95" s="401"/>
      <c r="D95" s="1012"/>
      <c r="E95" s="1027"/>
      <c r="F95" s="41"/>
      <c r="G95" s="53" t="str">
        <f ca="1">IF(OFFSET('取組状況入力－共通'!$B$16,MATCH(I95,'取組状況入力－共通'!$E$16:$E$571,0)-1,1,1,1)=0,"",OFFSET('取組状況入力－共通'!$B$16,MATCH(I95,'取組状況入力－共通'!$E$16:$E$571,0)-1,1,1,1))</f>
        <v>○</v>
      </c>
      <c r="H95" s="88" t="s">
        <v>2069</v>
      </c>
      <c r="I95" s="63" t="s">
        <v>678</v>
      </c>
      <c r="J95" s="85" t="str">
        <f t="shared" ref="J95:J106" ca="1" si="29">IF(AND($G95="◎",$K95=0),"×","")</f>
        <v/>
      </c>
      <c r="K95" s="85" t="str">
        <f>VLOOKUP(I95,'取組状況入力－共通'!$E$17:$X$571,'取組状況入力－共通'!$S$1,0)</f>
        <v>-</v>
      </c>
      <c r="L95" s="89" t="str">
        <f t="shared" si="23"/>
        <v>-</v>
      </c>
      <c r="M95" s="71" t="str">
        <f t="shared" si="24"/>
        <v>-</v>
      </c>
      <c r="N95" s="186">
        <f ca="1">SUM(AB94:AB106)</f>
        <v>0</v>
      </c>
      <c r="O95" s="524"/>
      <c r="P95" s="402"/>
      <c r="R95" s="92" t="s">
        <v>1423</v>
      </c>
      <c r="S95" s="381">
        <f t="shared" si="25"/>
        <v>0</v>
      </c>
      <c r="T95" s="93">
        <v>0.1</v>
      </c>
      <c r="U95" s="53">
        <f>IF(Y95="",1,IF(VLOOKUP(Y95,基本情報!$E$63:$T$76,基本情報!$T$1,FALSE)="",0,VLOOKUP(Y95,基本情報!$E$63:$T$76,基本情報!$T$1,FALSE)))</f>
        <v>1</v>
      </c>
      <c r="V95" s="197" t="str">
        <f t="shared" ca="1" si="15"/>
        <v/>
      </c>
      <c r="W95" s="170" t="str">
        <f t="shared" ref="W95:W105" si="30">IF(K95="-","",IF(G95="＋",$N$4,$M$4))</f>
        <v/>
      </c>
      <c r="X95" s="53" t="str">
        <f t="shared" ref="X95:X106" ca="1" si="31">IF($J95="×",1,"")</f>
        <v/>
      </c>
      <c r="Y95" s="53"/>
      <c r="Z95" s="1" t="str">
        <f t="shared" si="27"/>
        <v/>
      </c>
      <c r="AA95" s="1" t="str">
        <f t="shared" ref="AA95:AA105" ca="1" si="32">IF(G95="＋","",M95)</f>
        <v>-</v>
      </c>
      <c r="AB95" s="1" t="str">
        <f t="shared" ref="AB95:AB105" ca="1" si="33">IF(G95="＋",M95,"")</f>
        <v/>
      </c>
    </row>
    <row r="96" spans="2:28" ht="15" customHeight="1" x14ac:dyDescent="0.25">
      <c r="B96" s="401"/>
      <c r="D96" s="1012"/>
      <c r="E96" s="1027"/>
      <c r="F96" s="41"/>
      <c r="G96" s="53" t="str">
        <f ca="1">IF(OFFSET('取組状況入力－共通'!$B$16,MATCH(I96,'取組状況入力－共通'!$E$16:$E$571,0)-1,1,1,1)=0,"",OFFSET('取組状況入力－共通'!$B$16,MATCH(I96,'取組状況入力－共通'!$E$16:$E$571,0)-1,1,1,1))</f>
        <v>○</v>
      </c>
      <c r="H96" s="88" t="s">
        <v>2239</v>
      </c>
      <c r="I96" s="63" t="s">
        <v>645</v>
      </c>
      <c r="J96" s="85" t="str">
        <f t="shared" ca="1" si="29"/>
        <v/>
      </c>
      <c r="K96" s="85" t="str">
        <f>VLOOKUP(I96,'取組状況入力－共通'!$E$17:$X$571,'取組状況入力－共通'!$S$1,0)</f>
        <v>-</v>
      </c>
      <c r="L96" s="89" t="str">
        <f t="shared" si="23"/>
        <v>-</v>
      </c>
      <c r="M96" s="71" t="str">
        <f t="shared" si="24"/>
        <v>-</v>
      </c>
      <c r="N96" s="74"/>
      <c r="O96" s="26"/>
      <c r="P96" s="402"/>
      <c r="R96" s="92" t="s">
        <v>1423</v>
      </c>
      <c r="S96" s="381">
        <f t="shared" si="25"/>
        <v>0</v>
      </c>
      <c r="T96" s="93">
        <v>0.01</v>
      </c>
      <c r="U96" s="53">
        <f>IF(Y96="",1,IF(VLOOKUP(Y96,基本情報!$E$63:$T$76,基本情報!$T$1,FALSE)="",0,VLOOKUP(Y96,基本情報!$E$63:$T$76,基本情報!$T$1,FALSE)))</f>
        <v>1</v>
      </c>
      <c r="V96" s="197" t="str">
        <f t="shared" ca="1" si="15"/>
        <v/>
      </c>
      <c r="W96" s="170" t="str">
        <f t="shared" si="30"/>
        <v/>
      </c>
      <c r="X96" s="53" t="str">
        <f t="shared" ca="1" si="31"/>
        <v/>
      </c>
      <c r="Y96" s="53"/>
      <c r="Z96" s="1" t="str">
        <f t="shared" si="27"/>
        <v/>
      </c>
      <c r="AA96" s="1" t="str">
        <f t="shared" ca="1" si="32"/>
        <v>-</v>
      </c>
      <c r="AB96" s="1" t="str">
        <f t="shared" ca="1" si="33"/>
        <v/>
      </c>
    </row>
    <row r="97" spans="2:28" ht="15" customHeight="1" x14ac:dyDescent="0.25">
      <c r="B97" s="401"/>
      <c r="D97" s="1012"/>
      <c r="E97" s="1027"/>
      <c r="F97" s="41"/>
      <c r="G97" s="53" t="str">
        <f ca="1">IF(OFFSET('取組状況入力－共通'!$B$16,MATCH(I97,'取組状況入力－共通'!$E$16:$E$571,0)-1,1,1,1)=0,"",OFFSET('取組状況入力－共通'!$B$16,MATCH(I97,'取組状況入力－共通'!$E$16:$E$571,0)-1,1,1,1))</f>
        <v>＋</v>
      </c>
      <c r="H97" s="88" t="s">
        <v>2240</v>
      </c>
      <c r="I97" s="63" t="s">
        <v>597</v>
      </c>
      <c r="J97" s="85" t="str">
        <f t="shared" ca="1" si="29"/>
        <v/>
      </c>
      <c r="K97" s="85">
        <f>VLOOKUP(I97,'取組状況入力－共通'!$E$17:$X$571,'取組状況入力－共通'!$S$1,0)</f>
        <v>0</v>
      </c>
      <c r="L97" s="89">
        <f t="shared" ca="1" si="23"/>
        <v>0</v>
      </c>
      <c r="M97" s="71">
        <f t="shared" ca="1" si="24"/>
        <v>0</v>
      </c>
      <c r="N97" s="74"/>
      <c r="O97" s="26"/>
      <c r="P97" s="402"/>
      <c r="R97" s="92" t="s">
        <v>1423</v>
      </c>
      <c r="S97" s="381">
        <f t="shared" si="25"/>
        <v>0</v>
      </c>
      <c r="T97" s="93">
        <v>0.01</v>
      </c>
      <c r="U97" s="53">
        <f>IF(Y97="",1,IF(VLOOKUP(Y97,基本情報!$E$63:$T$76,基本情報!$T$1,FALSE)="",0,VLOOKUP(Y97,基本情報!$E$63:$T$76,基本情報!$T$1,FALSE)))</f>
        <v>1</v>
      </c>
      <c r="V97" s="197" t="str">
        <f t="shared" ca="1" si="15"/>
        <v/>
      </c>
      <c r="W97" s="170">
        <f t="shared" ca="1" si="30"/>
        <v>0</v>
      </c>
      <c r="X97" s="53" t="str">
        <f t="shared" ca="1" si="31"/>
        <v/>
      </c>
      <c r="Y97" s="53"/>
      <c r="Z97" s="1" t="str">
        <f t="shared" ca="1" si="27"/>
        <v/>
      </c>
      <c r="AA97" s="1" t="str">
        <f t="shared" ca="1" si="32"/>
        <v/>
      </c>
      <c r="AB97" s="1">
        <f t="shared" ca="1" si="33"/>
        <v>0</v>
      </c>
    </row>
    <row r="98" spans="2:28" ht="15" customHeight="1" x14ac:dyDescent="0.25">
      <c r="B98" s="401"/>
      <c r="D98" s="1012"/>
      <c r="E98" s="1027"/>
      <c r="F98" s="41"/>
      <c r="G98" s="53" t="str">
        <f ca="1">IF(OFFSET('取組状況入力－共通'!$B$16,MATCH(I98,'取組状況入力－共通'!$E$16:$E$571,0)-1,1,1,1)=0,"",OFFSET('取組状況入力－共通'!$B$16,MATCH(I98,'取組状況入力－共通'!$E$16:$E$571,0)-1,1,1,1))</f>
        <v>＋</v>
      </c>
      <c r="H98" s="88" t="s">
        <v>2241</v>
      </c>
      <c r="I98" s="63" t="s">
        <v>1461</v>
      </c>
      <c r="J98" s="85" t="str">
        <f t="shared" ca="1" si="29"/>
        <v/>
      </c>
      <c r="K98" s="85">
        <f>VLOOKUP(I98,'取組状況入力－共通'!$E$17:$X$571,'取組状況入力－共通'!$S$1,0)</f>
        <v>0</v>
      </c>
      <c r="L98" s="89">
        <f t="shared" ca="1" si="23"/>
        <v>0</v>
      </c>
      <c r="M98" s="71">
        <f t="shared" ca="1" si="24"/>
        <v>0</v>
      </c>
      <c r="N98" s="74"/>
      <c r="O98" s="26"/>
      <c r="P98" s="402"/>
      <c r="R98" s="92" t="s">
        <v>1423</v>
      </c>
      <c r="S98" s="381">
        <f t="shared" si="25"/>
        <v>0</v>
      </c>
      <c r="T98" s="93">
        <v>0.04</v>
      </c>
      <c r="U98" s="53">
        <f>IF(Y98="",1,IF(VLOOKUP(Y98,基本情報!$E$63:$T$76,基本情報!$T$1,FALSE)="",0,VLOOKUP(Y98,基本情報!$E$63:$T$76,基本情報!$T$1,FALSE)))</f>
        <v>1</v>
      </c>
      <c r="V98" s="197" t="str">
        <f t="shared" ca="1" si="15"/>
        <v/>
      </c>
      <c r="W98" s="170">
        <f t="shared" ca="1" si="30"/>
        <v>0</v>
      </c>
      <c r="X98" s="53" t="str">
        <f t="shared" ca="1" si="31"/>
        <v/>
      </c>
      <c r="Y98" s="53"/>
      <c r="Z98" s="1" t="str">
        <f t="shared" ca="1" si="27"/>
        <v/>
      </c>
      <c r="AA98" s="1" t="str">
        <f t="shared" ca="1" si="32"/>
        <v/>
      </c>
      <c r="AB98" s="1">
        <f t="shared" ca="1" si="33"/>
        <v>0</v>
      </c>
    </row>
    <row r="99" spans="2:28" ht="15" customHeight="1" x14ac:dyDescent="0.25">
      <c r="B99" s="401"/>
      <c r="D99" s="1012"/>
      <c r="E99" s="1027"/>
      <c r="F99" s="41"/>
      <c r="G99" s="53" t="str">
        <f ca="1">IF(OFFSET('取組状況入力－共通'!$B$16,MATCH(I99,'取組状況入力－共通'!$E$16:$E$571,0)-1,1,1,1)=0,"",OFFSET('取組状況入力－共通'!$B$16,MATCH(I99,'取組状況入力－共通'!$E$16:$E$571,0)-1,1,1,1))</f>
        <v>＋</v>
      </c>
      <c r="H99" s="88" t="s">
        <v>868</v>
      </c>
      <c r="I99" s="63" t="s">
        <v>171</v>
      </c>
      <c r="J99" s="85" t="str">
        <f t="shared" ca="1" si="29"/>
        <v/>
      </c>
      <c r="K99" s="85">
        <f>VLOOKUP(I99,'取組状況入力－共通'!$E$17:$X$571,'取組状況入力－共通'!$S$1,0)</f>
        <v>0</v>
      </c>
      <c r="L99" s="89">
        <f t="shared" ca="1" si="23"/>
        <v>0</v>
      </c>
      <c r="M99" s="71">
        <f t="shared" ca="1" si="24"/>
        <v>0</v>
      </c>
      <c r="N99" s="74"/>
      <c r="O99" s="26"/>
      <c r="P99" s="402"/>
      <c r="R99" s="92" t="s">
        <v>1423</v>
      </c>
      <c r="S99" s="381">
        <f t="shared" si="25"/>
        <v>0</v>
      </c>
      <c r="T99" s="93">
        <v>8.5000000000000006E-2</v>
      </c>
      <c r="U99" s="53">
        <f>IF(Y99="",1,IF(VLOOKUP(Y99,基本情報!$E$63:$T$76,基本情報!$T$1,FALSE)="",0,VLOOKUP(Y99,基本情報!$E$63:$T$76,基本情報!$T$1,FALSE)))</f>
        <v>1</v>
      </c>
      <c r="V99" s="197" t="str">
        <f t="shared" ca="1" si="15"/>
        <v/>
      </c>
      <c r="W99" s="170">
        <f t="shared" ca="1" si="30"/>
        <v>0</v>
      </c>
      <c r="X99" s="53" t="str">
        <f t="shared" ca="1" si="31"/>
        <v/>
      </c>
      <c r="Y99" s="53"/>
      <c r="Z99" s="1" t="str">
        <f t="shared" ca="1" si="27"/>
        <v/>
      </c>
      <c r="AA99" s="1" t="str">
        <f t="shared" ca="1" si="32"/>
        <v/>
      </c>
      <c r="AB99" s="1">
        <f t="shared" ca="1" si="33"/>
        <v>0</v>
      </c>
    </row>
    <row r="100" spans="2:28" ht="15" customHeight="1" x14ac:dyDescent="0.25">
      <c r="B100" s="401"/>
      <c r="D100" s="1012"/>
      <c r="E100" s="1027"/>
      <c r="F100" s="41"/>
      <c r="G100" s="53" t="str">
        <f ca="1">IF(OFFSET('取組状況入力－共通'!$B$16,MATCH(I100,'取組状況入力－共通'!$E$16:$E$571,0)-1,1,1,1)=0,"",OFFSET('取組状況入力－共通'!$B$16,MATCH(I100,'取組状況入力－共通'!$E$16:$E$571,0)-1,1,1,1))</f>
        <v>＋</v>
      </c>
      <c r="H100" s="88" t="s">
        <v>869</v>
      </c>
      <c r="I100" s="63" t="s">
        <v>1462</v>
      </c>
      <c r="J100" s="85" t="str">
        <f t="shared" ca="1" si="29"/>
        <v/>
      </c>
      <c r="K100" s="85">
        <f>VLOOKUP(I100,'取組状況入力－共通'!$E$17:$X$571,'取組状況入力－共通'!$S$1,0)</f>
        <v>0</v>
      </c>
      <c r="L100" s="89">
        <f t="shared" ca="1" si="23"/>
        <v>0</v>
      </c>
      <c r="M100" s="71">
        <f t="shared" ca="1" si="24"/>
        <v>0</v>
      </c>
      <c r="N100" s="74"/>
      <c r="O100" s="26"/>
      <c r="P100" s="402"/>
      <c r="R100" s="92" t="s">
        <v>1423</v>
      </c>
      <c r="S100" s="381">
        <f t="shared" si="25"/>
        <v>0</v>
      </c>
      <c r="T100" s="93">
        <v>8.5000000000000006E-2</v>
      </c>
      <c r="U100" s="53">
        <f>IF(Y100="",1,IF(VLOOKUP(Y100,基本情報!$E$63:$T$76,基本情報!$T$1,FALSE)="",0,VLOOKUP(Y100,基本情報!$E$63:$T$76,基本情報!$T$1,FALSE)))</f>
        <v>1</v>
      </c>
      <c r="V100" s="197" t="str">
        <f t="shared" ca="1" si="15"/>
        <v/>
      </c>
      <c r="W100" s="170">
        <f t="shared" ca="1" si="30"/>
        <v>0</v>
      </c>
      <c r="X100" s="53" t="str">
        <f t="shared" ca="1" si="31"/>
        <v/>
      </c>
      <c r="Y100" s="53"/>
      <c r="Z100" s="1" t="str">
        <f t="shared" ca="1" si="27"/>
        <v/>
      </c>
      <c r="AA100" s="1" t="str">
        <f t="shared" ca="1" si="32"/>
        <v/>
      </c>
      <c r="AB100" s="1">
        <f t="shared" ca="1" si="33"/>
        <v>0</v>
      </c>
    </row>
    <row r="101" spans="2:28" ht="15" customHeight="1" x14ac:dyDescent="0.25">
      <c r="B101" s="401"/>
      <c r="D101" s="1012"/>
      <c r="E101" s="1027"/>
      <c r="F101" s="41"/>
      <c r="G101" s="53" t="str">
        <f ca="1">IF(OFFSET('取組状況入力－共通'!$B$16,MATCH(I101,'取組状況入力－共通'!$E$16:$E$571,0)-1,1,1,1)=0,"",OFFSET('取組状況入力－共通'!$B$16,MATCH(I101,'取組状況入力－共通'!$E$16:$E$571,0)-1,1,1,1))</f>
        <v>＋</v>
      </c>
      <c r="H101" s="88" t="s">
        <v>294</v>
      </c>
      <c r="I101" s="63" t="s">
        <v>35</v>
      </c>
      <c r="J101" s="85" t="str">
        <f t="shared" ca="1" si="29"/>
        <v/>
      </c>
      <c r="K101" s="85">
        <f>VLOOKUP(I101,'取組状況入力－共通'!$E$17:$X$571,'取組状況入力－共通'!$S$1,0)</f>
        <v>0</v>
      </c>
      <c r="L101" s="89">
        <f t="shared" ca="1" si="23"/>
        <v>0</v>
      </c>
      <c r="M101" s="71">
        <f t="shared" ca="1" si="24"/>
        <v>0</v>
      </c>
      <c r="N101" s="74"/>
      <c r="O101" s="26"/>
      <c r="P101" s="402"/>
      <c r="R101" s="92" t="s">
        <v>1423</v>
      </c>
      <c r="S101" s="381">
        <f t="shared" si="25"/>
        <v>0</v>
      </c>
      <c r="T101" s="93">
        <v>0.04</v>
      </c>
      <c r="U101" s="53">
        <f>IF(Y101="",1,IF(VLOOKUP(Y101,基本情報!$E$63:$T$76,基本情報!$T$1,FALSE)="",0,VLOOKUP(Y101,基本情報!$E$63:$T$76,基本情報!$T$1,FALSE)))</f>
        <v>1</v>
      </c>
      <c r="V101" s="197" t="str">
        <f t="shared" ca="1" si="15"/>
        <v/>
      </c>
      <c r="W101" s="170">
        <f t="shared" ca="1" si="30"/>
        <v>0</v>
      </c>
      <c r="X101" s="53" t="str">
        <f t="shared" ca="1" si="31"/>
        <v/>
      </c>
      <c r="Y101" s="53"/>
      <c r="Z101" s="1" t="str">
        <f t="shared" ca="1" si="27"/>
        <v/>
      </c>
      <c r="AA101" s="1" t="str">
        <f t="shared" ca="1" si="32"/>
        <v/>
      </c>
      <c r="AB101" s="1">
        <f t="shared" ca="1" si="33"/>
        <v>0</v>
      </c>
    </row>
    <row r="102" spans="2:28" ht="15" customHeight="1" x14ac:dyDescent="0.25">
      <c r="B102" s="401"/>
      <c r="D102" s="1012"/>
      <c r="E102" s="1027"/>
      <c r="F102" s="41"/>
      <c r="G102" s="53" t="str">
        <f ca="1">IF(OFFSET('取組状況入力－共通'!$B$16,MATCH(I102,'取組状況入力－共通'!$E$16:$E$571,0)-1,1,1,1)=0,"",OFFSET('取組状況入力－共通'!$B$16,MATCH(I102,'取組状況入力－共通'!$E$16:$E$571,0)-1,1,1,1))</f>
        <v>＋</v>
      </c>
      <c r="H102" s="88" t="s">
        <v>322</v>
      </c>
      <c r="I102" s="63" t="s">
        <v>2198</v>
      </c>
      <c r="J102" s="85" t="str">
        <f t="shared" ca="1" si="29"/>
        <v/>
      </c>
      <c r="K102" s="85">
        <f>VLOOKUP(I102,'取組状況入力－共通'!$E$17:$X$571,'取組状況入力－共通'!$S$1,0)</f>
        <v>0</v>
      </c>
      <c r="L102" s="89">
        <f t="shared" ca="1" si="23"/>
        <v>0</v>
      </c>
      <c r="M102" s="71">
        <f t="shared" ca="1" si="24"/>
        <v>0</v>
      </c>
      <c r="N102" s="74"/>
      <c r="O102" s="26"/>
      <c r="P102" s="402"/>
      <c r="R102" s="92" t="s">
        <v>1423</v>
      </c>
      <c r="S102" s="381">
        <f t="shared" si="25"/>
        <v>0</v>
      </c>
      <c r="T102" s="93">
        <v>0.02</v>
      </c>
      <c r="U102" s="53">
        <f>IF(Y102="",1,IF(VLOOKUP(Y102,基本情報!$E$63:$T$76,基本情報!$T$1,FALSE)="",0,VLOOKUP(Y102,基本情報!$E$63:$T$76,基本情報!$T$1,FALSE)))</f>
        <v>1</v>
      </c>
      <c r="V102" s="197" t="str">
        <f t="shared" ca="1" si="15"/>
        <v/>
      </c>
      <c r="W102" s="170">
        <f t="shared" ca="1" si="30"/>
        <v>0</v>
      </c>
      <c r="X102" s="53" t="str">
        <f t="shared" ca="1" si="31"/>
        <v/>
      </c>
      <c r="Y102" s="53"/>
      <c r="Z102" s="1" t="str">
        <f t="shared" ca="1" si="27"/>
        <v/>
      </c>
      <c r="AA102" s="1" t="str">
        <f t="shared" ca="1" si="32"/>
        <v/>
      </c>
      <c r="AB102" s="1">
        <f t="shared" ca="1" si="33"/>
        <v>0</v>
      </c>
    </row>
    <row r="103" spans="2:28" ht="15" customHeight="1" x14ac:dyDescent="0.25">
      <c r="B103" s="401"/>
      <c r="D103" s="1012"/>
      <c r="E103" s="1027"/>
      <c r="F103" s="41"/>
      <c r="G103" s="53" t="str">
        <f ca="1">IF(OFFSET('取組状況入力－共通'!$B$16,MATCH(I103,'取組状況入力－共通'!$E$16:$E$571,0)-1,1,1,1)=0,"",OFFSET('取組状況入力－共通'!$B$16,MATCH(I103,'取組状況入力－共通'!$E$16:$E$571,0)-1,1,1,1))</f>
        <v>＋</v>
      </c>
      <c r="H103" s="88" t="s">
        <v>323</v>
      </c>
      <c r="I103" s="63" t="s">
        <v>646</v>
      </c>
      <c r="J103" s="85" t="str">
        <f t="shared" ca="1" si="29"/>
        <v/>
      </c>
      <c r="K103" s="85">
        <f>VLOOKUP(I103,'取組状況入力－共通'!$E$17:$X$571,'取組状況入力－共通'!$S$1,0)</f>
        <v>0</v>
      </c>
      <c r="L103" s="89">
        <f t="shared" ca="1" si="23"/>
        <v>0</v>
      </c>
      <c r="M103" s="71">
        <f t="shared" ca="1" si="24"/>
        <v>0</v>
      </c>
      <c r="N103" s="74"/>
      <c r="O103" s="26"/>
      <c r="P103" s="402"/>
      <c r="R103" s="92" t="s">
        <v>1423</v>
      </c>
      <c r="S103" s="381">
        <f t="shared" si="25"/>
        <v>0</v>
      </c>
      <c r="T103" s="93">
        <v>7.0000000000000007E-2</v>
      </c>
      <c r="U103" s="53">
        <f>IF(Y103="",1,IF(VLOOKUP(Y103,基本情報!$E$63:$T$76,基本情報!$T$1,FALSE)="",0,VLOOKUP(Y103,基本情報!$E$63:$T$76,基本情報!$T$1,FALSE)))</f>
        <v>1</v>
      </c>
      <c r="V103" s="197" t="str">
        <f t="shared" ca="1" si="15"/>
        <v/>
      </c>
      <c r="W103" s="170">
        <f ca="1">IF(K103="-","",IF(G103="＋",$N$4,$M$4))</f>
        <v>0</v>
      </c>
      <c r="X103" s="53" t="str">
        <f t="shared" ca="1" si="31"/>
        <v/>
      </c>
      <c r="Y103" s="53"/>
      <c r="Z103" s="1" t="str">
        <f t="shared" ca="1" si="27"/>
        <v/>
      </c>
      <c r="AA103" s="1" t="str">
        <f ca="1">IF(G103="＋","",M103)</f>
        <v/>
      </c>
      <c r="AB103" s="1">
        <f ca="1">IF(G103="＋",M103,"")</f>
        <v>0</v>
      </c>
    </row>
    <row r="104" spans="2:28" ht="15" customHeight="1" x14ac:dyDescent="0.25">
      <c r="B104" s="401"/>
      <c r="D104" s="1012"/>
      <c r="E104" s="1027"/>
      <c r="F104" s="41"/>
      <c r="G104" s="53" t="str">
        <f ca="1">IF(OFFSET('取組状況入力－共通'!$B$16,MATCH(I104,'取組状況入力－共通'!$E$16:$E$571,0)-1,1,1,1)=0,"",OFFSET('取組状況入力－共通'!$B$16,MATCH(I104,'取組状況入力－共通'!$E$16:$E$571,0)-1,1,1,1))</f>
        <v>＋</v>
      </c>
      <c r="H104" s="88" t="s">
        <v>176</v>
      </c>
      <c r="I104" s="63" t="s">
        <v>666</v>
      </c>
      <c r="J104" s="85" t="str">
        <f t="shared" ca="1" si="29"/>
        <v/>
      </c>
      <c r="K104" s="85">
        <f>VLOOKUP(I104,'取組状況入力－共通'!$E$17:$X$571,'取組状況入力－共通'!$S$1,0)</f>
        <v>0</v>
      </c>
      <c r="L104" s="89">
        <f t="shared" ca="1" si="23"/>
        <v>0</v>
      </c>
      <c r="M104" s="71">
        <f t="shared" ca="1" si="24"/>
        <v>0</v>
      </c>
      <c r="N104" s="74"/>
      <c r="O104" s="26"/>
      <c r="P104" s="402"/>
      <c r="R104" s="92" t="s">
        <v>1423</v>
      </c>
      <c r="S104" s="381">
        <f t="shared" si="25"/>
        <v>0</v>
      </c>
      <c r="T104" s="93">
        <v>0.02</v>
      </c>
      <c r="U104" s="53">
        <f>IF(Y104="",1,IF(VLOOKUP(Y104,基本情報!$E$63:$T$76,基本情報!$T$1,FALSE)="",0,VLOOKUP(Y104,基本情報!$E$63:$T$76,基本情報!$T$1,FALSE)))</f>
        <v>1</v>
      </c>
      <c r="V104" s="197" t="str">
        <f t="shared" ca="1" si="15"/>
        <v/>
      </c>
      <c r="W104" s="170">
        <f ca="1">IF(K104="-","",IF(G104="＋",$N$4,$M$4))</f>
        <v>0</v>
      </c>
      <c r="X104" s="53" t="str">
        <f t="shared" ca="1" si="31"/>
        <v/>
      </c>
      <c r="Y104" s="53"/>
      <c r="Z104" s="1" t="str">
        <f t="shared" ca="1" si="27"/>
        <v/>
      </c>
      <c r="AA104" s="1" t="str">
        <f ca="1">IF(G104="＋","",M104)</f>
        <v/>
      </c>
      <c r="AB104" s="1">
        <f ca="1">IF(G104="＋",M104,"")</f>
        <v>0</v>
      </c>
    </row>
    <row r="105" spans="2:28" ht="15" customHeight="1" x14ac:dyDescent="0.25">
      <c r="B105" s="401"/>
      <c r="D105" s="1012"/>
      <c r="E105" s="1027"/>
      <c r="F105" s="41"/>
      <c r="G105" s="53" t="str">
        <f ca="1">IF(OFFSET('取組状況入力－共通'!$B$16,MATCH(I105,'取組状況入力－共通'!$E$16:$E$571,0)-1,1,1,1)=0,"",OFFSET('取組状況入力－共通'!$B$16,MATCH(I105,'取組状況入力－共通'!$E$16:$E$571,0)-1,1,1,1))</f>
        <v>＋</v>
      </c>
      <c r="H105" s="88" t="s">
        <v>177</v>
      </c>
      <c r="I105" s="63" t="s">
        <v>1033</v>
      </c>
      <c r="J105" s="85" t="str">
        <f t="shared" ca="1" si="29"/>
        <v/>
      </c>
      <c r="K105" s="85">
        <f>VLOOKUP(I105,'取組状況入力－共通'!$E$17:$X$571,'取組状況入力－共通'!$S$1,0)</f>
        <v>0</v>
      </c>
      <c r="L105" s="89">
        <f t="shared" ca="1" si="23"/>
        <v>0</v>
      </c>
      <c r="M105" s="71">
        <f t="shared" ca="1" si="24"/>
        <v>0</v>
      </c>
      <c r="N105" s="74"/>
      <c r="O105" s="26"/>
      <c r="P105" s="402"/>
      <c r="R105" s="92" t="s">
        <v>1423</v>
      </c>
      <c r="S105" s="381">
        <f t="shared" si="25"/>
        <v>0</v>
      </c>
      <c r="T105" s="93">
        <v>0.01</v>
      </c>
      <c r="U105" s="53">
        <f>IF(Y105="",1,IF(VLOOKUP(Y105,基本情報!$E$63:$T$76,基本情報!$T$1,FALSE)="",0,VLOOKUP(Y105,基本情報!$E$63:$T$76,基本情報!$T$1,FALSE)))</f>
        <v>1</v>
      </c>
      <c r="V105" s="197" t="str">
        <f t="shared" ca="1" si="15"/>
        <v/>
      </c>
      <c r="W105" s="170">
        <f t="shared" ca="1" si="30"/>
        <v>0</v>
      </c>
      <c r="X105" s="53" t="str">
        <f t="shared" ca="1" si="31"/>
        <v/>
      </c>
      <c r="Y105" s="53"/>
      <c r="Z105" s="1" t="str">
        <f t="shared" ca="1" si="27"/>
        <v/>
      </c>
      <c r="AA105" s="1" t="str">
        <f t="shared" ca="1" si="32"/>
        <v/>
      </c>
      <c r="AB105" s="1">
        <f t="shared" ca="1" si="33"/>
        <v>0</v>
      </c>
    </row>
    <row r="106" spans="2:28" ht="15" customHeight="1" x14ac:dyDescent="0.25">
      <c r="B106" s="401"/>
      <c r="D106" s="1012"/>
      <c r="E106" s="1027"/>
      <c r="F106" s="18"/>
      <c r="G106" s="53" t="str">
        <f ca="1">IF(OFFSET('取組状況入力－共通'!$B$16,MATCH(I106,'取組状況入力－共通'!$E$16:$E$571,0)-1,1,1,1)=0,"",OFFSET('取組状況入力－共通'!$B$16,MATCH(I106,'取組状況入力－共通'!$E$16:$E$571,0)-1,1,1,1))</f>
        <v>＋</v>
      </c>
      <c r="H106" s="55" t="s">
        <v>2722</v>
      </c>
      <c r="I106" s="63" t="s">
        <v>2723</v>
      </c>
      <c r="J106" s="85" t="str">
        <f t="shared" ca="1" si="29"/>
        <v/>
      </c>
      <c r="K106" s="85">
        <f>VLOOKUP(I106,'取組状況入力－共通'!$E$17:$X$571,'取組状況入力－共通'!$S$1,0)</f>
        <v>0</v>
      </c>
      <c r="L106" s="155">
        <f ca="1">IF(K106="×","×",IF(K106="-","-",S106*T106*W106*U106))</f>
        <v>0</v>
      </c>
      <c r="M106" s="71">
        <f ca="1">IF(K106="×","×",IF(K106="-","-",K106*L106))</f>
        <v>0</v>
      </c>
      <c r="N106" s="74"/>
      <c r="O106" s="26"/>
      <c r="P106" s="402"/>
      <c r="R106" s="94" t="s">
        <v>1423</v>
      </c>
      <c r="S106" s="382">
        <f t="shared" si="25"/>
        <v>0</v>
      </c>
      <c r="T106" s="95">
        <v>0.01</v>
      </c>
      <c r="U106" s="59">
        <f>IF(Y106="",1,IF(VLOOKUP(Y106,基本情報!$E$63:$T$76,基本情報!$T$1,FALSE)="",0,VLOOKUP(Y106,基本情報!$E$63:$T$76,基本情報!$T$1,FALSE)))</f>
        <v>1</v>
      </c>
      <c r="V106" s="155" t="str">
        <f ca="1">IF(OR(G106="＋",K106="-"),"",1*S106*T106*U106)</f>
        <v/>
      </c>
      <c r="W106" s="155">
        <f ca="1">IF(K106="-","",IF(G106="＋",$N$4,$M$4))</f>
        <v>0</v>
      </c>
      <c r="X106" s="59" t="str">
        <f t="shared" ca="1" si="31"/>
        <v/>
      </c>
      <c r="Y106" s="59"/>
      <c r="Z106" s="1" t="str">
        <f ca="1">IF(K106="-","",IF(G106="＋","",S106*T106*W106*U106))</f>
        <v/>
      </c>
      <c r="AA106" s="1" t="str">
        <f ca="1">IF(G106="＋","",M106)</f>
        <v/>
      </c>
      <c r="AB106" s="1">
        <f ca="1">IF(G106="＋",M106,"")</f>
        <v>0</v>
      </c>
    </row>
    <row r="107" spans="2:28" ht="15" customHeight="1" x14ac:dyDescent="0.25">
      <c r="B107" s="401"/>
      <c r="D107" s="1012"/>
      <c r="E107" s="1027"/>
      <c r="F107" s="1014" t="s">
        <v>308</v>
      </c>
      <c r="G107" s="48" t="str">
        <f ca="1">IF(OFFSET('取組状況入力－共通'!$B$16,MATCH(I107,'取組状況入力－共通'!$E$16:$E$571,0)-1,1,1,1)=0,"",OFFSET('取組状況入力－共通'!$B$16,MATCH(I107,'取組状況入力－共通'!$E$16:$E$571,0)-1,1,1,1))</f>
        <v>○</v>
      </c>
      <c r="H107" s="88" t="s">
        <v>1039</v>
      </c>
      <c r="I107" s="46" t="s">
        <v>2030</v>
      </c>
      <c r="J107" s="47" t="str">
        <f t="shared" ref="J107:J112" ca="1" si="34">IF(AND($G107="◎",$K107=0),"×","")</f>
        <v/>
      </c>
      <c r="K107" s="47">
        <f>VLOOKUP(I107,'取組状況入力－共通'!$E$17:$X$571,'取組状況入力－共通'!$S$1,0)</f>
        <v>0</v>
      </c>
      <c r="L107" s="89">
        <f t="shared" ca="1" si="23"/>
        <v>0</v>
      </c>
      <c r="M107" s="70">
        <f t="shared" ca="1" si="24"/>
        <v>0</v>
      </c>
      <c r="N107" s="73">
        <f ca="1">SUM(AA107:AA113)</f>
        <v>0</v>
      </c>
      <c r="O107" s="263"/>
      <c r="P107" s="402"/>
      <c r="R107" s="96" t="s">
        <v>1994</v>
      </c>
      <c r="S107" s="384">
        <f t="shared" si="25"/>
        <v>0</v>
      </c>
      <c r="T107" s="97">
        <v>0.1</v>
      </c>
      <c r="U107" s="81">
        <f>IF(Y107="",1,IF(VLOOKUP(Y107,基本情報!$E$63:$T$76,基本情報!$T$1,FALSE)="",0,VLOOKUP(Y107,基本情報!$E$63:$T$76,基本情報!$T$1,FALSE)))</f>
        <v>1</v>
      </c>
      <c r="V107" s="170">
        <f t="shared" ca="1" si="15"/>
        <v>0</v>
      </c>
      <c r="W107" s="170">
        <f t="shared" ref="W107:W115" ca="1" si="35">IF(K107="-","",IF(G107="＋",$N$4,$M$4))</f>
        <v>0</v>
      </c>
      <c r="X107" s="81" t="str">
        <f t="shared" ref="X107:X112" ca="1" si="36">IF($J107="×",1,"")</f>
        <v/>
      </c>
      <c r="Y107" s="53"/>
      <c r="Z107" s="1">
        <f t="shared" ca="1" si="27"/>
        <v>0</v>
      </c>
      <c r="AA107" s="1">
        <f t="shared" ref="AA107:AA120" ca="1" si="37">IF(G107="＋","",M107)</f>
        <v>0</v>
      </c>
      <c r="AB107" s="1" t="str">
        <f t="shared" ref="AB107:AB120" ca="1" si="38">IF(G107="＋",M107,"")</f>
        <v/>
      </c>
    </row>
    <row r="108" spans="2:28" ht="15" customHeight="1" x14ac:dyDescent="0.25">
      <c r="B108" s="401"/>
      <c r="D108" s="1012"/>
      <c r="E108" s="1027"/>
      <c r="F108" s="1015"/>
      <c r="G108" s="53" t="str">
        <f ca="1">IF(OFFSET('取組状況入力－共通'!$B$16,MATCH(I108,'取組状況入力－共通'!$E$16:$E$571,0)-1,1,1,1)=0,"",OFFSET('取組状況入力－共通'!$B$16,MATCH(I108,'取組状況入力－共通'!$E$16:$E$571,0)-1,1,1,1))</f>
        <v>＋</v>
      </c>
      <c r="H108" s="88" t="s">
        <v>2365</v>
      </c>
      <c r="I108" s="51" t="s">
        <v>548</v>
      </c>
      <c r="J108" s="52" t="str">
        <f t="shared" ca="1" si="34"/>
        <v/>
      </c>
      <c r="K108" s="52">
        <f>VLOOKUP(I108,'取組状況入力－共通'!$E$17:$X$571,'取組状況入力－共通'!$S$1,0)</f>
        <v>0</v>
      </c>
      <c r="L108" s="71">
        <f t="shared" ca="1" si="23"/>
        <v>0</v>
      </c>
      <c r="M108" s="71">
        <f t="shared" ca="1" si="24"/>
        <v>0</v>
      </c>
      <c r="N108" s="186">
        <f ca="1">SUM(AB107:AB113)</f>
        <v>0</v>
      </c>
      <c r="O108" s="524"/>
      <c r="P108" s="402"/>
      <c r="R108" s="92" t="s">
        <v>1425</v>
      </c>
      <c r="S108" s="381">
        <f t="shared" si="25"/>
        <v>0</v>
      </c>
      <c r="T108" s="93">
        <v>0.1</v>
      </c>
      <c r="U108" s="53">
        <f>IF(Y108="",1,IF(VLOOKUP(Y108,基本情報!$E$63:$T$76,基本情報!$T$1,FALSE)="",0,VLOOKUP(Y108,基本情報!$E$63:$T$76,基本情報!$T$1,FALSE)))</f>
        <v>1</v>
      </c>
      <c r="V108" s="197" t="str">
        <f t="shared" ca="1" si="15"/>
        <v/>
      </c>
      <c r="W108" s="170">
        <f t="shared" ca="1" si="35"/>
        <v>0</v>
      </c>
      <c r="X108" s="53" t="str">
        <f t="shared" ca="1" si="36"/>
        <v/>
      </c>
      <c r="Y108" s="53"/>
      <c r="Z108" s="1" t="str">
        <f t="shared" ca="1" si="27"/>
        <v/>
      </c>
      <c r="AA108" s="1" t="str">
        <f t="shared" ca="1" si="37"/>
        <v/>
      </c>
      <c r="AB108" s="1">
        <f t="shared" ca="1" si="38"/>
        <v>0</v>
      </c>
    </row>
    <row r="109" spans="2:28" ht="15" customHeight="1" x14ac:dyDescent="0.25">
      <c r="B109" s="401"/>
      <c r="D109" s="1012"/>
      <c r="E109" s="1027"/>
      <c r="F109" s="3"/>
      <c r="G109" s="53" t="str">
        <f ca="1">IF(OFFSET('取組状況入力－共通'!$B$16,MATCH(I109,'取組状況入力－共通'!$E$16:$E$571,0)-1,1,1,1)=0,"",OFFSET('取組状況入力－共通'!$B$16,MATCH(I109,'取組状況入力－共通'!$E$16:$E$571,0)-1,1,1,1))</f>
        <v>＋</v>
      </c>
      <c r="H109" s="88" t="s">
        <v>2121</v>
      </c>
      <c r="I109" s="51" t="s">
        <v>3132</v>
      </c>
      <c r="J109" s="52" t="str">
        <f ca="1">IF(AND($G109="◎",$K109=0),"×","")</f>
        <v/>
      </c>
      <c r="K109" s="52">
        <f>VLOOKUP(I109,'取組状況入力－共通'!$E$17:$X$571,'取組状況入力－共通'!$S$1,0)</f>
        <v>0</v>
      </c>
      <c r="L109" s="71">
        <f t="shared" ca="1" si="23"/>
        <v>0</v>
      </c>
      <c r="M109" s="71">
        <f t="shared" ca="1" si="24"/>
        <v>0</v>
      </c>
      <c r="N109" s="74"/>
      <c r="O109" s="26"/>
      <c r="P109" s="402"/>
      <c r="R109" s="92" t="s">
        <v>1994</v>
      </c>
      <c r="S109" s="381">
        <f t="shared" si="25"/>
        <v>0</v>
      </c>
      <c r="T109" s="93">
        <v>5.7000000000000002E-2</v>
      </c>
      <c r="U109" s="53">
        <f>IF(Y109="",1,IF(VLOOKUP(Y109,基本情報!$E$63:$T$76,基本情報!$T$1,FALSE)="",0,VLOOKUP(Y109,基本情報!$E$63:$T$76,基本情報!$T$1,FALSE)))</f>
        <v>1</v>
      </c>
      <c r="V109" s="197" t="str">
        <f t="shared" ca="1" si="15"/>
        <v/>
      </c>
      <c r="W109" s="170">
        <f ca="1">IF(K109="-","",IF(G109="＋",$N$4,$M$4))</f>
        <v>0</v>
      </c>
      <c r="X109" s="53" t="str">
        <f ca="1">IF($J109="×",1,"")</f>
        <v/>
      </c>
      <c r="Y109" s="53"/>
      <c r="Z109" s="1" t="str">
        <f t="shared" ca="1" si="27"/>
        <v/>
      </c>
      <c r="AA109" s="1" t="str">
        <f ca="1">IF(G109="＋","",M109)</f>
        <v/>
      </c>
      <c r="AB109" s="1">
        <f ca="1">IF(G109="＋",M109,"")</f>
        <v>0</v>
      </c>
    </row>
    <row r="110" spans="2:28" ht="15" customHeight="1" x14ac:dyDescent="0.25">
      <c r="B110" s="401"/>
      <c r="D110" s="1012"/>
      <c r="E110" s="1027"/>
      <c r="F110" s="3"/>
      <c r="G110" s="53" t="str">
        <f ca="1">IF(OFFSET('取組状況入力－共通'!$B$16,MATCH(I110,'取組状況入力－共通'!$E$16:$E$571,0)-1,1,1,1)=0,"",OFFSET('取組状況入力－共通'!$B$16,MATCH(I110,'取組状況入力－共通'!$E$16:$E$571,0)-1,1,1,1))</f>
        <v>＋</v>
      </c>
      <c r="H110" s="88" t="s">
        <v>606</v>
      </c>
      <c r="I110" s="51" t="s">
        <v>563</v>
      </c>
      <c r="J110" s="52" t="str">
        <f t="shared" ca="1" si="34"/>
        <v/>
      </c>
      <c r="K110" s="52">
        <f>VLOOKUP(I110,'取組状況入力－共通'!$E$17:$X$571,'取組状況入力－共通'!$S$1,0)</f>
        <v>0</v>
      </c>
      <c r="L110" s="71">
        <f t="shared" ref="L110:L132" ca="1" si="39">IF(K110="×","×",IF(K110="-","-",S110*T110*W110*U110))</f>
        <v>0</v>
      </c>
      <c r="M110" s="71">
        <f t="shared" ca="1" si="24"/>
        <v>0</v>
      </c>
      <c r="N110" s="74"/>
      <c r="O110" s="26"/>
      <c r="P110" s="402"/>
      <c r="R110" s="92" t="s">
        <v>1425</v>
      </c>
      <c r="S110" s="381">
        <f t="shared" si="25"/>
        <v>0</v>
      </c>
      <c r="T110" s="93">
        <v>0.1</v>
      </c>
      <c r="U110" s="53">
        <f>IF(Y110="",1,IF(VLOOKUP(Y110,基本情報!$E$63:$T$76,基本情報!$T$1,FALSE)="",0,VLOOKUP(Y110,基本情報!$E$63:$T$76,基本情報!$T$1,FALSE)))</f>
        <v>1</v>
      </c>
      <c r="V110" s="197" t="str">
        <f t="shared" ref="V110:V178" ca="1" si="40">IF(OR(G110="＋",K110="-"),"",1*S110*T110*U110)</f>
        <v/>
      </c>
      <c r="W110" s="170">
        <f t="shared" ca="1" si="35"/>
        <v>0</v>
      </c>
      <c r="X110" s="53" t="str">
        <f t="shared" ca="1" si="36"/>
        <v/>
      </c>
      <c r="Y110" s="53"/>
      <c r="Z110" s="1" t="str">
        <f t="shared" ca="1" si="27"/>
        <v/>
      </c>
      <c r="AA110" s="1" t="str">
        <f t="shared" ca="1" si="37"/>
        <v/>
      </c>
      <c r="AB110" s="1">
        <f t="shared" ca="1" si="38"/>
        <v>0</v>
      </c>
    </row>
    <row r="111" spans="2:28" ht="15" customHeight="1" x14ac:dyDescent="0.25">
      <c r="B111" s="401"/>
      <c r="D111" s="1012"/>
      <c r="E111" s="1027"/>
      <c r="F111" s="3"/>
      <c r="G111" s="53" t="str">
        <f ca="1">IF(OFFSET('取組状況入力－共通'!$B$16,MATCH(I111,'取組状況入力－共通'!$E$16:$E$571,0)-1,1,1,1)=0,"",OFFSET('取組状況入力－共通'!$B$16,MATCH(I111,'取組状況入力－共通'!$E$16:$E$571,0)-1,1,1,1))</f>
        <v>＋</v>
      </c>
      <c r="H111" s="88" t="s">
        <v>613</v>
      </c>
      <c r="I111" s="51" t="s">
        <v>1813</v>
      </c>
      <c r="J111" s="52" t="str">
        <f t="shared" ca="1" si="34"/>
        <v/>
      </c>
      <c r="K111" s="52">
        <f>VLOOKUP(I111,'取組状況入力－共通'!$E$17:$X$571,'取組状況入力－共通'!$S$1,0)</f>
        <v>0</v>
      </c>
      <c r="L111" s="71">
        <f t="shared" ca="1" si="39"/>
        <v>0</v>
      </c>
      <c r="M111" s="71">
        <f t="shared" ca="1" si="24"/>
        <v>0</v>
      </c>
      <c r="N111" s="74"/>
      <c r="O111" s="26"/>
      <c r="P111" s="402"/>
      <c r="R111" s="92" t="s">
        <v>1425</v>
      </c>
      <c r="S111" s="381">
        <f t="shared" si="25"/>
        <v>0</v>
      </c>
      <c r="T111" s="93">
        <v>0.05</v>
      </c>
      <c r="U111" s="53">
        <f>IF(Y111="",1,IF(VLOOKUP(Y111,基本情報!$E$63:$T$76,基本情報!$T$1,FALSE)="",0,VLOOKUP(Y111,基本情報!$E$63:$T$76,基本情報!$T$1,FALSE)))</f>
        <v>1</v>
      </c>
      <c r="V111" s="197" t="str">
        <f t="shared" ca="1" si="40"/>
        <v/>
      </c>
      <c r="W111" s="170">
        <f t="shared" ca="1" si="35"/>
        <v>0</v>
      </c>
      <c r="X111" s="53" t="str">
        <f t="shared" ca="1" si="36"/>
        <v/>
      </c>
      <c r="Y111" s="53"/>
      <c r="Z111" s="1" t="str">
        <f t="shared" ca="1" si="27"/>
        <v/>
      </c>
      <c r="AA111" s="1" t="str">
        <f t="shared" ca="1" si="37"/>
        <v/>
      </c>
      <c r="AB111" s="1">
        <f t="shared" ca="1" si="38"/>
        <v>0</v>
      </c>
    </row>
    <row r="112" spans="2:28" ht="15" customHeight="1" x14ac:dyDescent="0.25">
      <c r="B112" s="401"/>
      <c r="D112" s="1012"/>
      <c r="E112" s="1027"/>
      <c r="F112" s="3"/>
      <c r="G112" s="53" t="str">
        <f ca="1">IF(OFFSET('取組状況入力－共通'!$B$16,MATCH(I112,'取組状況入力－共通'!$E$16:$E$571,0)-1,1,1,1)=0,"",OFFSET('取組状況入力－共通'!$B$16,MATCH(I112,'取組状況入力－共通'!$E$16:$E$571,0)-1,1,1,1))</f>
        <v>＋</v>
      </c>
      <c r="H112" s="88" t="s">
        <v>614</v>
      </c>
      <c r="I112" s="51" t="s">
        <v>949</v>
      </c>
      <c r="J112" s="52" t="str">
        <f t="shared" ca="1" si="34"/>
        <v/>
      </c>
      <c r="K112" s="52">
        <f>VLOOKUP(I112,'取組状況入力－共通'!$E$17:$X$571,'取組状況入力－共通'!$S$1,0)</f>
        <v>0</v>
      </c>
      <c r="L112" s="71">
        <f t="shared" ca="1" si="39"/>
        <v>0</v>
      </c>
      <c r="M112" s="71">
        <f t="shared" ca="1" si="24"/>
        <v>0</v>
      </c>
      <c r="N112" s="74"/>
      <c r="O112" s="26"/>
      <c r="P112" s="402"/>
      <c r="R112" s="92" t="s">
        <v>1425</v>
      </c>
      <c r="S112" s="381">
        <f t="shared" si="25"/>
        <v>0</v>
      </c>
      <c r="T112" s="93">
        <v>0.05</v>
      </c>
      <c r="U112" s="53">
        <f>IF(Y112="",1,IF(VLOOKUP(Y112,基本情報!$E$63:$T$76,基本情報!$T$1,FALSE)="",0,VLOOKUP(Y112,基本情報!$E$63:$T$76,基本情報!$T$1,FALSE)))</f>
        <v>1</v>
      </c>
      <c r="V112" s="197" t="str">
        <f t="shared" ca="1" si="40"/>
        <v/>
      </c>
      <c r="W112" s="170">
        <f t="shared" ca="1" si="35"/>
        <v>0</v>
      </c>
      <c r="X112" s="53" t="str">
        <f t="shared" ca="1" si="36"/>
        <v/>
      </c>
      <c r="Y112" s="53"/>
      <c r="Z112" s="1" t="str">
        <f t="shared" ca="1" si="27"/>
        <v/>
      </c>
      <c r="AA112" s="1" t="str">
        <f t="shared" ca="1" si="37"/>
        <v/>
      </c>
      <c r="AB112" s="1">
        <f t="shared" ca="1" si="38"/>
        <v>0</v>
      </c>
    </row>
    <row r="113" spans="2:28" ht="15" customHeight="1" x14ac:dyDescent="0.25">
      <c r="B113" s="401"/>
      <c r="D113" s="1012"/>
      <c r="E113" s="1028"/>
      <c r="F113" s="297"/>
      <c r="G113" s="59" t="str">
        <f ca="1">IF(OFFSET('取組状況入力－共通'!$B$16,MATCH(I113,'取組状況入力－共通'!$E$16:$E$571,0)-1,1,1,1)=0,"",OFFSET('取組状況入力－共通'!$B$16,MATCH(I113,'取組状況入力－共通'!$E$16:$E$571,0)-1,1,1,1))</f>
        <v>＋</v>
      </c>
      <c r="H113" s="88" t="s">
        <v>1529</v>
      </c>
      <c r="I113" s="56" t="s">
        <v>668</v>
      </c>
      <c r="J113" s="58" t="str">
        <f ca="1">IF(AND($G113="◎",$K113=0),"×","")</f>
        <v/>
      </c>
      <c r="K113" s="58">
        <f>VLOOKUP(I113,'取組状況入力－共通'!$E$17:$X$571,'取組状況入力－共通'!$S$1,0)</f>
        <v>0</v>
      </c>
      <c r="L113" s="155">
        <f t="shared" ca="1" si="39"/>
        <v>0</v>
      </c>
      <c r="M113" s="72">
        <f t="shared" ca="1" si="24"/>
        <v>0</v>
      </c>
      <c r="N113" s="75"/>
      <c r="O113" s="26"/>
      <c r="P113" s="402"/>
      <c r="R113" s="94" t="s">
        <v>273</v>
      </c>
      <c r="S113" s="382">
        <f t="shared" si="25"/>
        <v>0</v>
      </c>
      <c r="T113" s="95">
        <v>0.29199999999999998</v>
      </c>
      <c r="U113" s="59">
        <f>IF(Y113="",1,IF(VLOOKUP(Y113,基本情報!$E$63:$T$76,基本情報!$T$1,FALSE)="",0,VLOOKUP(Y113,基本情報!$E$63:$T$76,基本情報!$T$1,FALSE)))</f>
        <v>1</v>
      </c>
      <c r="V113" s="155" t="str">
        <f t="shared" ca="1" si="40"/>
        <v/>
      </c>
      <c r="W113" s="155">
        <f ca="1">IF(K113="-","",IF(G113="＋",$N$4,$M$4))</f>
        <v>0</v>
      </c>
      <c r="X113" s="59" t="str">
        <f ca="1">IF($J113="×",1,"")</f>
        <v/>
      </c>
      <c r="Y113" s="59"/>
      <c r="Z113" s="1" t="str">
        <f t="shared" ca="1" si="27"/>
        <v/>
      </c>
      <c r="AA113" s="1" t="str">
        <f ca="1">IF(G113="＋","",M113)</f>
        <v/>
      </c>
      <c r="AB113" s="1">
        <f ca="1">IF(G113="＋",M113,"")</f>
        <v>0</v>
      </c>
    </row>
    <row r="114" spans="2:28" ht="15" customHeight="1" x14ac:dyDescent="0.25">
      <c r="B114" s="401"/>
      <c r="D114" s="1012"/>
      <c r="E114" s="1019" t="s">
        <v>1830</v>
      </c>
      <c r="F114" s="86" t="s">
        <v>732</v>
      </c>
      <c r="G114" s="48" t="str">
        <f ca="1">IF(OFFSET('取組状況入力－共通'!$B$16,MATCH(I114,'取組状況入力－共通'!$E$16:$E$571,0)-1,1,1,1)=0,"",OFFSET('取組状況入力－共通'!$B$16,MATCH(I114,'取組状況入力－共通'!$E$16:$E$571,0)-1,1,1,1))</f>
        <v>◎</v>
      </c>
      <c r="H114" s="45" t="s">
        <v>149</v>
      </c>
      <c r="I114" s="46" t="s">
        <v>840</v>
      </c>
      <c r="J114" s="47" t="str">
        <f t="shared" ca="1" si="3"/>
        <v/>
      </c>
      <c r="K114" s="47" t="str">
        <f>VLOOKUP(I114,'取組状況入力－共通'!$E$17:$X$571,'取組状況入力－共通'!$S$1,0)</f>
        <v>-</v>
      </c>
      <c r="L114" s="70" t="str">
        <f t="shared" si="39"/>
        <v>-</v>
      </c>
      <c r="M114" s="70" t="str">
        <f t="shared" si="24"/>
        <v>-</v>
      </c>
      <c r="N114" s="73">
        <f ca="1">SUM(AA114:AA136)</f>
        <v>0</v>
      </c>
      <c r="O114" s="263"/>
      <c r="P114" s="402"/>
      <c r="R114" s="91" t="s">
        <v>1353</v>
      </c>
      <c r="S114" s="380">
        <f t="shared" si="25"/>
        <v>0</v>
      </c>
      <c r="T114" s="420">
        <v>0.3</v>
      </c>
      <c r="U114" s="81">
        <f>IF(Y114="",1,IF(VLOOKUP(Y114,基本情報!$E$63:$T$76,基本情報!$T$1,FALSE)="",0,VLOOKUP(Y114,基本情報!$E$63:$T$76,基本情報!$T$1,FALSE)))</f>
        <v>1</v>
      </c>
      <c r="V114" s="170" t="str">
        <f t="shared" ca="1" si="40"/>
        <v/>
      </c>
      <c r="W114" s="170" t="str">
        <f t="shared" si="35"/>
        <v/>
      </c>
      <c r="X114" s="81" t="str">
        <f t="shared" ca="1" si="5"/>
        <v/>
      </c>
      <c r="Y114" s="81"/>
      <c r="Z114" s="1" t="str">
        <f t="shared" si="27"/>
        <v/>
      </c>
      <c r="AA114" s="1" t="str">
        <f t="shared" ca="1" si="37"/>
        <v>-</v>
      </c>
      <c r="AB114" s="1" t="str">
        <f t="shared" ca="1" si="38"/>
        <v/>
      </c>
    </row>
    <row r="115" spans="2:28" ht="15" customHeight="1" x14ac:dyDescent="0.25">
      <c r="B115" s="401"/>
      <c r="D115" s="1012"/>
      <c r="E115" s="1020"/>
      <c r="F115" s="41"/>
      <c r="G115" s="53" t="str">
        <f ca="1">IF(OFFSET('取組状況入力－共通'!$B$16,MATCH(I115,'取組状況入力－共通'!$E$16:$E$571,0)-1,1,1,1)=0,"",OFFSET('取組状況入力－共通'!$B$16,MATCH(I115,'取組状況入力－共通'!$E$16:$E$571,0)-1,1,1,1))</f>
        <v>○</v>
      </c>
      <c r="H115" s="50" t="s">
        <v>1246</v>
      </c>
      <c r="I115" s="51" t="s">
        <v>341</v>
      </c>
      <c r="J115" s="52" t="str">
        <f t="shared" ca="1" si="3"/>
        <v/>
      </c>
      <c r="K115" s="52" t="str">
        <f>VLOOKUP(I115,'取組状況入力－共通'!$E$17:$X$571,'取組状況入力－共通'!$S$1,0)</f>
        <v>-</v>
      </c>
      <c r="L115" s="71" t="str">
        <f t="shared" si="39"/>
        <v>-</v>
      </c>
      <c r="M115" s="71" t="str">
        <f t="shared" si="24"/>
        <v>-</v>
      </c>
      <c r="N115" s="186">
        <f ca="1">SUM(AB114:AB136)</f>
        <v>0</v>
      </c>
      <c r="O115" s="524"/>
      <c r="P115" s="402"/>
      <c r="R115" s="92" t="s">
        <v>440</v>
      </c>
      <c r="S115" s="381">
        <f t="shared" si="25"/>
        <v>0</v>
      </c>
      <c r="T115" s="93">
        <v>0.01</v>
      </c>
      <c r="U115" s="53">
        <f>IF(Y115="",1,IF(VLOOKUP(Y115,基本情報!$E$63:$T$76,基本情報!$T$1,FALSE)="",0,VLOOKUP(Y115,基本情報!$E$63:$T$76,基本情報!$T$1,FALSE)))</f>
        <v>1</v>
      </c>
      <c r="V115" s="197" t="str">
        <f t="shared" ca="1" si="40"/>
        <v/>
      </c>
      <c r="W115" s="170" t="str">
        <f t="shared" si="35"/>
        <v/>
      </c>
      <c r="X115" s="53" t="str">
        <f t="shared" ca="1" si="5"/>
        <v/>
      </c>
      <c r="Y115" s="53"/>
      <c r="Z115" s="1" t="str">
        <f t="shared" si="27"/>
        <v/>
      </c>
      <c r="AA115" s="1" t="str">
        <f ca="1">IF(G115="＋","",M115)</f>
        <v>-</v>
      </c>
      <c r="AB115" s="1" t="str">
        <f ca="1">IF(G115="＋",M115,"")</f>
        <v/>
      </c>
    </row>
    <row r="116" spans="2:28" ht="15" customHeight="1" x14ac:dyDescent="0.25">
      <c r="B116" s="401"/>
      <c r="D116" s="1012"/>
      <c r="E116" s="1020"/>
      <c r="F116" s="3"/>
      <c r="G116" s="53" t="str">
        <f ca="1">IF(OFFSET('取組状況入力－共通'!$B$16,MATCH(I116,'取組状況入力－共通'!$E$16:$E$571,0)-1,1,1,1)=0,"",OFFSET('取組状況入力－共通'!$B$16,MATCH(I116,'取組状況入力－共通'!$E$16:$E$571,0)-1,1,1,1))</f>
        <v>＋</v>
      </c>
      <c r="H116" s="50" t="s">
        <v>1992</v>
      </c>
      <c r="I116" s="51" t="s">
        <v>586</v>
      </c>
      <c r="J116" s="52" t="str">
        <f t="shared" ca="1" si="3"/>
        <v/>
      </c>
      <c r="K116" s="52">
        <f>VLOOKUP(I116,'取組状況入力－共通'!$E$17:$X$571,'取組状況入力－共通'!$S$1,0)</f>
        <v>0</v>
      </c>
      <c r="L116" s="71">
        <f t="shared" ca="1" si="39"/>
        <v>0</v>
      </c>
      <c r="M116" s="71">
        <f t="shared" ca="1" si="24"/>
        <v>0</v>
      </c>
      <c r="N116" s="186"/>
      <c r="O116" s="524"/>
      <c r="P116" s="402"/>
      <c r="R116" s="92" t="s">
        <v>1904</v>
      </c>
      <c r="S116" s="381">
        <f t="shared" ref="S116:S147" si="41">VLOOKUP(R116,$R$539:$S$597,2,0)</f>
        <v>0</v>
      </c>
      <c r="T116" s="93">
        <v>5.1999999999999998E-2</v>
      </c>
      <c r="U116" s="53">
        <f>IF(Y116="",1,IF(VLOOKUP(Y116,基本情報!$E$63:$T$76,基本情報!$T$1,FALSE)="",0,VLOOKUP(Y116,基本情報!$E$63:$T$76,基本情報!$T$1,FALSE)))</f>
        <v>1</v>
      </c>
      <c r="V116" s="197" t="str">
        <f t="shared" ca="1" si="40"/>
        <v/>
      </c>
      <c r="W116" s="170">
        <f t="shared" ref="W116:W146" ca="1" si="42">IF(K116="-","",IF(G116="＋",$N$4,$M$4))</f>
        <v>0</v>
      </c>
      <c r="X116" s="53" t="str">
        <f t="shared" ca="1" si="5"/>
        <v/>
      </c>
      <c r="Y116" s="53"/>
      <c r="Z116" s="1" t="str">
        <f t="shared" ca="1" si="27"/>
        <v/>
      </c>
      <c r="AA116" s="1" t="str">
        <f t="shared" ca="1" si="37"/>
        <v/>
      </c>
      <c r="AB116" s="1">
        <f t="shared" ca="1" si="38"/>
        <v>0</v>
      </c>
    </row>
    <row r="117" spans="2:28" ht="15" customHeight="1" x14ac:dyDescent="0.25">
      <c r="B117" s="401"/>
      <c r="D117" s="1012"/>
      <c r="E117" s="1020"/>
      <c r="F117" s="3"/>
      <c r="G117" s="53" t="str">
        <f ca="1">IF(OFFSET('取組状況入力－共通'!$B$16,MATCH(I117,'取組状況入力－共通'!$E$16:$E$571,0)-1,1,1,1)=0,"",OFFSET('取組状況入力－共通'!$B$16,MATCH(I117,'取組状況入力－共通'!$E$16:$E$571,0)-1,1,1,1))</f>
        <v>＋</v>
      </c>
      <c r="H117" s="50" t="s">
        <v>607</v>
      </c>
      <c r="I117" s="51" t="s">
        <v>1037</v>
      </c>
      <c r="J117" s="52" t="str">
        <f t="shared" ca="1" si="3"/>
        <v/>
      </c>
      <c r="K117" s="52">
        <f>VLOOKUP(I117,'取組状況入力－共通'!$E$17:$X$571,'取組状況入力－共通'!$S$1,0)</f>
        <v>0</v>
      </c>
      <c r="L117" s="71">
        <f t="shared" ca="1" si="39"/>
        <v>0</v>
      </c>
      <c r="M117" s="71">
        <f t="shared" ca="1" si="24"/>
        <v>0</v>
      </c>
      <c r="N117" s="168"/>
      <c r="O117" s="525"/>
      <c r="P117" s="402"/>
      <c r="R117" s="92" t="s">
        <v>440</v>
      </c>
      <c r="S117" s="381">
        <f t="shared" si="41"/>
        <v>0</v>
      </c>
      <c r="T117" s="93">
        <v>0.12</v>
      </c>
      <c r="U117" s="53">
        <f>IF(Y117="",1,IF(VLOOKUP(Y117,基本情報!$E$63:$T$76,基本情報!$T$1,FALSE)="",0,VLOOKUP(Y117,基本情報!$E$63:$T$76,基本情報!$T$1,FALSE)))</f>
        <v>1</v>
      </c>
      <c r="V117" s="197" t="str">
        <f t="shared" ca="1" si="40"/>
        <v/>
      </c>
      <c r="W117" s="170">
        <f t="shared" ca="1" si="42"/>
        <v>0</v>
      </c>
      <c r="X117" s="53" t="str">
        <f t="shared" ca="1" si="5"/>
        <v/>
      </c>
      <c r="Y117" s="53"/>
      <c r="Z117" s="1" t="str">
        <f t="shared" ca="1" si="27"/>
        <v/>
      </c>
      <c r="AA117" s="1" t="str">
        <f t="shared" ca="1" si="37"/>
        <v/>
      </c>
      <c r="AB117" s="1">
        <f t="shared" ca="1" si="38"/>
        <v>0</v>
      </c>
    </row>
    <row r="118" spans="2:28" ht="15" customHeight="1" x14ac:dyDescent="0.25">
      <c r="B118" s="401"/>
      <c r="D118" s="1012"/>
      <c r="E118" s="1020"/>
      <c r="F118" s="41"/>
      <c r="G118" s="53" t="str">
        <f ca="1">IF(OFFSET('取組状況入力－共通'!$B$16,MATCH(I118,'取組状況入力－共通'!$E$16:$E$571,0)-1,1,1,1)=0,"",OFFSET('取組状況入力－共通'!$B$16,MATCH(I118,'取組状況入力－共通'!$E$16:$E$571,0)-1,1,1,1))</f>
        <v>＋</v>
      </c>
      <c r="H118" s="50" t="s">
        <v>1897</v>
      </c>
      <c r="I118" s="51" t="s">
        <v>816</v>
      </c>
      <c r="J118" s="52" t="str">
        <f t="shared" ca="1" si="3"/>
        <v/>
      </c>
      <c r="K118" s="52">
        <f>VLOOKUP(I118,'取組状況入力－共通'!$E$17:$X$571,'取組状況入力－共通'!$S$1,0)</f>
        <v>0</v>
      </c>
      <c r="L118" s="71">
        <f t="shared" ca="1" si="39"/>
        <v>0</v>
      </c>
      <c r="M118" s="71">
        <f t="shared" ca="1" si="24"/>
        <v>0</v>
      </c>
      <c r="N118" s="74"/>
      <c r="O118" s="26"/>
      <c r="P118" s="402"/>
      <c r="R118" s="92" t="s">
        <v>696</v>
      </c>
      <c r="S118" s="381">
        <f t="shared" si="41"/>
        <v>0</v>
      </c>
      <c r="T118" s="93">
        <v>0.02</v>
      </c>
      <c r="U118" s="53">
        <f>IF(Y118="",1,IF(VLOOKUP(Y118,基本情報!$E$63:$T$76,基本情報!$T$1,FALSE)="",0,VLOOKUP(Y118,基本情報!$E$63:$T$76,基本情報!$T$1,FALSE)))</f>
        <v>0</v>
      </c>
      <c r="V118" s="197" t="str">
        <f t="shared" ca="1" si="40"/>
        <v/>
      </c>
      <c r="W118" s="170">
        <f t="shared" ca="1" si="42"/>
        <v>0</v>
      </c>
      <c r="X118" s="53" t="str">
        <f t="shared" ca="1" si="5"/>
        <v/>
      </c>
      <c r="Y118" s="53" t="s">
        <v>3108</v>
      </c>
      <c r="Z118" s="1" t="str">
        <f t="shared" ca="1" si="27"/>
        <v/>
      </c>
      <c r="AA118" s="1" t="str">
        <f t="shared" ca="1" si="37"/>
        <v/>
      </c>
      <c r="AB118" s="1">
        <f t="shared" ca="1" si="38"/>
        <v>0</v>
      </c>
    </row>
    <row r="119" spans="2:28" ht="15" customHeight="1" x14ac:dyDescent="0.25">
      <c r="B119" s="401"/>
      <c r="D119" s="1012"/>
      <c r="E119" s="1020"/>
      <c r="F119" s="3"/>
      <c r="G119" s="53" t="str">
        <f ca="1">IF(OFFSET('取組状況入力－共通'!$B$16,MATCH(I119,'取組状況入力－共通'!$E$16:$E$571,0)-1,1,1,1)=0,"",OFFSET('取組状況入力－共通'!$B$16,MATCH(I119,'取組状況入力－共通'!$E$16:$E$571,0)-1,1,1,1))</f>
        <v>＋</v>
      </c>
      <c r="H119" s="50" t="s">
        <v>1052</v>
      </c>
      <c r="I119" s="51" t="s">
        <v>1389</v>
      </c>
      <c r="J119" s="52" t="str">
        <f t="shared" ref="J119:J167" ca="1" si="43">IF(AND($G119="◎",$K119=0),"×","")</f>
        <v/>
      </c>
      <c r="K119" s="52">
        <f>VLOOKUP(I119,'取組状況入力－共通'!$E$17:$X$571,'取組状況入力－共通'!$S$1,0)</f>
        <v>0</v>
      </c>
      <c r="L119" s="71">
        <f t="shared" ca="1" si="39"/>
        <v>0</v>
      </c>
      <c r="M119" s="71">
        <f t="shared" ca="1" si="24"/>
        <v>0</v>
      </c>
      <c r="N119" s="74"/>
      <c r="O119" s="26"/>
      <c r="P119" s="402"/>
      <c r="R119" s="92" t="s">
        <v>696</v>
      </c>
      <c r="S119" s="381">
        <f t="shared" si="41"/>
        <v>0</v>
      </c>
      <c r="T119" s="93">
        <v>8.2000000000000003E-2</v>
      </c>
      <c r="U119" s="53">
        <f>IF(Y119="",1,IF(VLOOKUP(Y119,基本情報!$E$63:$T$76,基本情報!$T$1,FALSE)="",0,VLOOKUP(Y119,基本情報!$E$63:$T$76,基本情報!$T$1,FALSE)))</f>
        <v>1</v>
      </c>
      <c r="V119" s="197" t="str">
        <f t="shared" ca="1" si="40"/>
        <v/>
      </c>
      <c r="W119" s="170">
        <f t="shared" ca="1" si="42"/>
        <v>0</v>
      </c>
      <c r="X119" s="53" t="str">
        <f t="shared" ref="X119:X167" ca="1" si="44">IF($J119="×",1,"")</f>
        <v/>
      </c>
      <c r="Y119" s="53"/>
      <c r="Z119" s="1" t="str">
        <f t="shared" ca="1" si="27"/>
        <v/>
      </c>
      <c r="AA119" s="1" t="str">
        <f t="shared" ca="1" si="37"/>
        <v/>
      </c>
      <c r="AB119" s="1">
        <f t="shared" ca="1" si="38"/>
        <v>0</v>
      </c>
    </row>
    <row r="120" spans="2:28" ht="15" customHeight="1" x14ac:dyDescent="0.25">
      <c r="B120" s="401"/>
      <c r="D120" s="1012"/>
      <c r="E120" s="1020"/>
      <c r="F120" s="41"/>
      <c r="G120" s="53" t="str">
        <f ca="1">IF(OFFSET('取組状況入力－共通'!$B$16,MATCH(I120,'取組状況入力－共通'!$E$16:$E$571,0)-1,1,1,1)=0,"",OFFSET('取組状況入力－共通'!$B$16,MATCH(I120,'取組状況入力－共通'!$E$16:$E$571,0)-1,1,1,1))</f>
        <v>＋</v>
      </c>
      <c r="H120" s="50" t="s">
        <v>863</v>
      </c>
      <c r="I120" s="51" t="s">
        <v>1358</v>
      </c>
      <c r="J120" s="52" t="str">
        <f t="shared" ca="1" si="43"/>
        <v/>
      </c>
      <c r="K120" s="52">
        <f>VLOOKUP(I120,'取組状況入力－共通'!$E$17:$X$571,'取組状況入力－共通'!$S$1,0)</f>
        <v>0</v>
      </c>
      <c r="L120" s="71">
        <f ca="1">IF(K120="×","×",IF(K120="-","-",S120*T120*W120*U120))</f>
        <v>0</v>
      </c>
      <c r="M120" s="71">
        <f t="shared" ca="1" si="24"/>
        <v>0</v>
      </c>
      <c r="N120" s="74"/>
      <c r="O120" s="26"/>
      <c r="P120" s="402"/>
      <c r="R120" s="92" t="s">
        <v>696</v>
      </c>
      <c r="S120" s="381">
        <f t="shared" si="41"/>
        <v>0</v>
      </c>
      <c r="T120" s="93">
        <v>0.01</v>
      </c>
      <c r="U120" s="53">
        <f>IF(Y120="",1,IF(VLOOKUP(Y120,基本情報!$E$63:$T$76,基本情報!$T$1,FALSE)="",0,VLOOKUP(Y120,基本情報!$E$63:$T$76,基本情報!$T$1,FALSE)))</f>
        <v>0</v>
      </c>
      <c r="V120" s="197" t="str">
        <f ca="1">IF(OR(G120="＋",K120="-"),"",1*S120*T120*U120)</f>
        <v/>
      </c>
      <c r="W120" s="170">
        <f t="shared" ca="1" si="42"/>
        <v>0</v>
      </c>
      <c r="X120" s="53" t="str">
        <f t="shared" ca="1" si="44"/>
        <v/>
      </c>
      <c r="Y120" s="53" t="str">
        <f>$Y$118</f>
        <v>事務室</v>
      </c>
      <c r="Z120" s="1" t="str">
        <f t="shared" ca="1" si="27"/>
        <v/>
      </c>
      <c r="AA120" s="1" t="str">
        <f t="shared" ca="1" si="37"/>
        <v/>
      </c>
      <c r="AB120" s="1">
        <f t="shared" ca="1" si="38"/>
        <v>0</v>
      </c>
    </row>
    <row r="121" spans="2:28" ht="15" customHeight="1" x14ac:dyDescent="0.25">
      <c r="B121" s="401"/>
      <c r="D121" s="1012"/>
      <c r="E121" s="1020"/>
      <c r="F121" s="41"/>
      <c r="G121" s="53" t="str">
        <f ca="1">IF(OFFSET('取組状況入力－共通'!$B$16,MATCH(I121,'取組状況入力－共通'!$E$16:$E$571,0)-1,1,1,1)=0,"",OFFSET('取組状況入力－共通'!$B$16,MATCH(I121,'取組状況入力－共通'!$E$16:$E$571,0)-1,1,1,1))</f>
        <v>＋</v>
      </c>
      <c r="H121" s="50" t="s">
        <v>2433</v>
      </c>
      <c r="I121" s="51" t="s">
        <v>1916</v>
      </c>
      <c r="J121" s="52" t="str">
        <f t="shared" ca="1" si="43"/>
        <v/>
      </c>
      <c r="K121" s="52">
        <f>VLOOKUP(I121,'取組状況入力－共通'!$E$17:$X$571,'取組状況入力－共通'!$S$1,0)</f>
        <v>0</v>
      </c>
      <c r="L121" s="71">
        <f t="shared" ca="1" si="39"/>
        <v>0</v>
      </c>
      <c r="M121" s="71">
        <f t="shared" ca="1" si="24"/>
        <v>0</v>
      </c>
      <c r="N121" s="74"/>
      <c r="O121" s="26"/>
      <c r="P121" s="402"/>
      <c r="R121" s="92" t="s">
        <v>696</v>
      </c>
      <c r="S121" s="381">
        <f t="shared" si="41"/>
        <v>0</v>
      </c>
      <c r="T121" s="93">
        <v>3.1E-2</v>
      </c>
      <c r="U121" s="53">
        <f>IF(Y121="",1,IF(VLOOKUP(Y121,基本情報!$E$63:$T$76,基本情報!$T$1,FALSE)="",0,VLOOKUP(Y121,基本情報!$E$63:$T$76,基本情報!$T$1,FALSE)))</f>
        <v>0</v>
      </c>
      <c r="V121" s="197" t="str">
        <f t="shared" ca="1" si="40"/>
        <v/>
      </c>
      <c r="W121" s="170">
        <f t="shared" ca="1" si="42"/>
        <v>0</v>
      </c>
      <c r="X121" s="53" t="str">
        <f t="shared" ca="1" si="44"/>
        <v/>
      </c>
      <c r="Y121" s="53" t="str">
        <f>$Y$118</f>
        <v>事務室</v>
      </c>
      <c r="Z121" s="1" t="str">
        <f t="shared" ca="1" si="27"/>
        <v/>
      </c>
      <c r="AA121" s="1" t="str">
        <f t="shared" ref="AA121:AA168" ca="1" si="45">IF(G121="＋","",M121)</f>
        <v/>
      </c>
      <c r="AB121" s="1">
        <f t="shared" ref="AB121:AB168" ca="1" si="46">IF(G121="＋",M121,"")</f>
        <v>0</v>
      </c>
    </row>
    <row r="122" spans="2:28" ht="15" customHeight="1" x14ac:dyDescent="0.25">
      <c r="B122" s="401"/>
      <c r="D122" s="1012"/>
      <c r="E122" s="1020"/>
      <c r="F122" s="41"/>
      <c r="G122" s="53" t="str">
        <f ca="1">IF(OFFSET('取組状況入力－共通'!$B$16,MATCH(I122,'取組状況入力－共通'!$E$16:$E$571,0)-1,1,1,1)=0,"",OFFSET('取組状況入力－共通'!$B$16,MATCH(I122,'取組状況入力－共通'!$E$16:$E$571,0)-1,1,1,1))</f>
        <v>＋</v>
      </c>
      <c r="H122" s="50" t="s">
        <v>1913</v>
      </c>
      <c r="I122" s="51" t="s">
        <v>1038</v>
      </c>
      <c r="J122" s="52" t="str">
        <f t="shared" ca="1" si="43"/>
        <v/>
      </c>
      <c r="K122" s="52">
        <f>VLOOKUP(I122,'取組状況入力－共通'!$E$17:$X$571,'取組状況入力－共通'!$S$1,0)</f>
        <v>0</v>
      </c>
      <c r="L122" s="71">
        <f t="shared" ca="1" si="39"/>
        <v>0</v>
      </c>
      <c r="M122" s="71">
        <f t="shared" ca="1" si="24"/>
        <v>0</v>
      </c>
      <c r="N122" s="74"/>
      <c r="O122" s="26"/>
      <c r="P122" s="402"/>
      <c r="R122" s="92" t="s">
        <v>696</v>
      </c>
      <c r="S122" s="381">
        <f t="shared" si="41"/>
        <v>0</v>
      </c>
      <c r="T122" s="93">
        <v>0.01</v>
      </c>
      <c r="U122" s="53">
        <f>IF(Y122="",1,IF(VLOOKUP(Y122,基本情報!$E$63:$T$76,基本情報!$T$1,FALSE)="",0,VLOOKUP(Y122,基本情報!$E$63:$T$76,基本情報!$T$1,FALSE)))</f>
        <v>1</v>
      </c>
      <c r="V122" s="197" t="str">
        <f t="shared" ca="1" si="40"/>
        <v/>
      </c>
      <c r="W122" s="170">
        <f t="shared" ca="1" si="42"/>
        <v>0</v>
      </c>
      <c r="X122" s="53" t="str">
        <f t="shared" ca="1" si="44"/>
        <v/>
      </c>
      <c r="Y122" s="53"/>
      <c r="Z122" s="1" t="str">
        <f t="shared" ca="1" si="27"/>
        <v/>
      </c>
      <c r="AA122" s="1" t="str">
        <f ca="1">IF(G122="＋","",M122)</f>
        <v/>
      </c>
      <c r="AB122" s="1">
        <f ca="1">IF(G122="＋",M122,"")</f>
        <v>0</v>
      </c>
    </row>
    <row r="123" spans="2:28" ht="15" customHeight="1" x14ac:dyDescent="0.25">
      <c r="B123" s="401"/>
      <c r="D123" s="1012"/>
      <c r="E123" s="1020"/>
      <c r="F123" s="41"/>
      <c r="G123" s="53" t="str">
        <f ca="1">IF(OFFSET('取組状況入力－共通'!$B$16,MATCH(I123,'取組状況入力－共通'!$E$16:$E$571,0)-1,1,1,1)=0,"",OFFSET('取組状況入力－共通'!$B$16,MATCH(I123,'取組状況入力－共通'!$E$16:$E$571,0)-1,1,1,1))</f>
        <v>＋</v>
      </c>
      <c r="H123" s="50" t="s">
        <v>1914</v>
      </c>
      <c r="I123" s="51" t="s">
        <v>3389</v>
      </c>
      <c r="J123" s="52" t="str">
        <f t="shared" ca="1" si="43"/>
        <v/>
      </c>
      <c r="K123" s="52">
        <f>VLOOKUP(I123,'取組状況入力－共通'!$E$17:$X$571,'取組状況入力－共通'!$S$1,0)</f>
        <v>0</v>
      </c>
      <c r="L123" s="71">
        <f t="shared" ca="1" si="39"/>
        <v>0</v>
      </c>
      <c r="M123" s="71">
        <f t="shared" ca="1" si="24"/>
        <v>0</v>
      </c>
      <c r="N123" s="74"/>
      <c r="O123" s="26"/>
      <c r="P123" s="402"/>
      <c r="R123" s="92" t="s">
        <v>696</v>
      </c>
      <c r="S123" s="381">
        <f t="shared" si="41"/>
        <v>0</v>
      </c>
      <c r="T123" s="93">
        <v>5.7000000000000002E-2</v>
      </c>
      <c r="U123" s="53">
        <f>IF(Y123="",1,IF(VLOOKUP(Y123,基本情報!$E$63:$T$76,基本情報!$T$1,FALSE)="",0,VLOOKUP(Y123,基本情報!$E$63:$T$76,基本情報!$T$1,FALSE)))</f>
        <v>0</v>
      </c>
      <c r="V123" s="197" t="str">
        <f t="shared" ca="1" si="40"/>
        <v/>
      </c>
      <c r="W123" s="170">
        <f t="shared" ca="1" si="42"/>
        <v>0</v>
      </c>
      <c r="X123" s="53" t="str">
        <f t="shared" ca="1" si="44"/>
        <v/>
      </c>
      <c r="Y123" s="53" t="str">
        <f>$Y$118</f>
        <v>事務室</v>
      </c>
      <c r="Z123" s="1" t="str">
        <f t="shared" ca="1" si="27"/>
        <v/>
      </c>
      <c r="AA123" s="1" t="str">
        <f t="shared" ca="1" si="45"/>
        <v/>
      </c>
      <c r="AB123" s="1">
        <f t="shared" ca="1" si="46"/>
        <v>0</v>
      </c>
    </row>
    <row r="124" spans="2:28" ht="15" customHeight="1" x14ac:dyDescent="0.25">
      <c r="B124" s="401"/>
      <c r="D124" s="1012"/>
      <c r="E124" s="1020"/>
      <c r="F124" s="41"/>
      <c r="G124" s="53" t="str">
        <f ca="1">IF(OFFSET('取組状況入力－共通'!$B$16,MATCH(I124,'取組状況入力－共通'!$E$16:$E$571,0)-1,1,1,1)=0,"",OFFSET('取組状況入力－共通'!$B$16,MATCH(I124,'取組状況入力－共通'!$E$16:$E$571,0)-1,1,1,1))</f>
        <v>＋</v>
      </c>
      <c r="H124" s="50" t="s">
        <v>2084</v>
      </c>
      <c r="I124" s="51" t="s">
        <v>1408</v>
      </c>
      <c r="J124" s="52" t="str">
        <f t="shared" ca="1" si="43"/>
        <v/>
      </c>
      <c r="K124" s="52">
        <f>VLOOKUP(I124,'取組状況入力－共通'!$E$17:$X$571,'取組状況入力－共通'!$S$1,0)</f>
        <v>0</v>
      </c>
      <c r="L124" s="71">
        <f t="shared" ca="1" si="39"/>
        <v>0</v>
      </c>
      <c r="M124" s="71">
        <f t="shared" ca="1" si="24"/>
        <v>0</v>
      </c>
      <c r="N124" s="74"/>
      <c r="O124" s="26"/>
      <c r="P124" s="402"/>
      <c r="R124" s="92" t="s">
        <v>1453</v>
      </c>
      <c r="S124" s="381">
        <f t="shared" si="41"/>
        <v>0</v>
      </c>
      <c r="T124" s="93">
        <v>0.01</v>
      </c>
      <c r="U124" s="53">
        <f>IF(Y124="",1,IF(VLOOKUP(Y124,基本情報!$E$63:$T$76,基本情報!$T$1,FALSE)="",0,VLOOKUP(Y124,基本情報!$E$63:$T$76,基本情報!$T$1,FALSE)))</f>
        <v>0</v>
      </c>
      <c r="V124" s="197" t="str">
        <f t="shared" ca="1" si="40"/>
        <v/>
      </c>
      <c r="W124" s="170">
        <f t="shared" ca="1" si="42"/>
        <v>0</v>
      </c>
      <c r="X124" s="53" t="str">
        <f t="shared" ca="1" si="44"/>
        <v/>
      </c>
      <c r="Y124" s="53" t="str">
        <f>$Y$58</f>
        <v>熱源2次ポンプ</v>
      </c>
      <c r="Z124" s="1" t="str">
        <f t="shared" ca="1" si="27"/>
        <v/>
      </c>
      <c r="AA124" s="1" t="str">
        <f t="shared" ca="1" si="45"/>
        <v/>
      </c>
      <c r="AB124" s="1">
        <f t="shared" ca="1" si="46"/>
        <v>0</v>
      </c>
    </row>
    <row r="125" spans="2:28" ht="15" customHeight="1" x14ac:dyDescent="0.25">
      <c r="B125" s="401"/>
      <c r="D125" s="1012"/>
      <c r="E125" s="1020"/>
      <c r="F125" s="41"/>
      <c r="G125" s="53" t="str">
        <f ca="1">IF(OFFSET('取組状況入力－共通'!$B$16,MATCH(I125,'取組状況入力－共通'!$E$16:$E$571,0)-1,1,1,1)=0,"",OFFSET('取組状況入力－共通'!$B$16,MATCH(I125,'取組状況入力－共通'!$E$16:$E$571,0)-1,1,1,1))</f>
        <v>＋</v>
      </c>
      <c r="H125" s="50" t="s">
        <v>2242</v>
      </c>
      <c r="I125" s="51" t="s">
        <v>862</v>
      </c>
      <c r="J125" s="52" t="str">
        <f t="shared" ca="1" si="43"/>
        <v/>
      </c>
      <c r="K125" s="52">
        <f>VLOOKUP(I125,'取組状況入力－共通'!$E$17:$X$571,'取組状況入力－共通'!$S$1,0)</f>
        <v>0</v>
      </c>
      <c r="L125" s="71">
        <f t="shared" ca="1" si="39"/>
        <v>0</v>
      </c>
      <c r="M125" s="71">
        <f t="shared" ca="1" si="24"/>
        <v>0</v>
      </c>
      <c r="N125" s="74"/>
      <c r="O125" s="26"/>
      <c r="P125" s="402"/>
      <c r="R125" s="92" t="s">
        <v>696</v>
      </c>
      <c r="S125" s="381">
        <f t="shared" si="41"/>
        <v>0</v>
      </c>
      <c r="T125" s="93">
        <v>0.01</v>
      </c>
      <c r="U125" s="53">
        <f>IF(Y125="",1,IF(VLOOKUP(Y125,基本情報!$E$63:$T$76,基本情報!$T$1,FALSE)="",0,VLOOKUP(Y125,基本情報!$E$63:$T$76,基本情報!$T$1,FALSE)))</f>
        <v>0</v>
      </c>
      <c r="V125" s="197" t="str">
        <f t="shared" ca="1" si="40"/>
        <v/>
      </c>
      <c r="W125" s="170">
        <f t="shared" ca="1" si="42"/>
        <v>0</v>
      </c>
      <c r="X125" s="53" t="str">
        <f t="shared" ca="1" si="44"/>
        <v/>
      </c>
      <c r="Y125" s="53" t="str">
        <f>$Y$118</f>
        <v>事務室</v>
      </c>
      <c r="Z125" s="1" t="str">
        <f t="shared" ca="1" si="27"/>
        <v/>
      </c>
      <c r="AA125" s="1" t="str">
        <f t="shared" ca="1" si="45"/>
        <v/>
      </c>
      <c r="AB125" s="1">
        <f t="shared" ca="1" si="46"/>
        <v>0</v>
      </c>
    </row>
    <row r="126" spans="2:28" ht="15" customHeight="1" x14ac:dyDescent="0.25">
      <c r="B126" s="401"/>
      <c r="D126" s="1012"/>
      <c r="E126" s="1020"/>
      <c r="F126" s="3"/>
      <c r="G126" s="53" t="str">
        <f ca="1">IF(OFFSET('取組状況入力－共通'!$B$16,MATCH(I126,'取組状況入力－共通'!$E$16:$E$571,0)-1,1,1,1)=0,"",OFFSET('取組状況入力－共通'!$B$16,MATCH(I126,'取組状況入力－共通'!$E$16:$E$571,0)-1,1,1,1))</f>
        <v>＋</v>
      </c>
      <c r="H126" s="50" t="s">
        <v>426</v>
      </c>
      <c r="I126" s="51" t="s">
        <v>1663</v>
      </c>
      <c r="J126" s="52" t="str">
        <f t="shared" ca="1" si="43"/>
        <v/>
      </c>
      <c r="K126" s="52">
        <f>VLOOKUP(I126,'取組状況入力－共通'!$E$17:$X$571,'取組状況入力－共通'!$S$1,0)</f>
        <v>0</v>
      </c>
      <c r="L126" s="71">
        <f t="shared" ca="1" si="39"/>
        <v>0</v>
      </c>
      <c r="M126" s="71">
        <f t="shared" ca="1" si="24"/>
        <v>0</v>
      </c>
      <c r="N126" s="74"/>
      <c r="O126" s="26"/>
      <c r="P126" s="402"/>
      <c r="R126" s="92" t="s">
        <v>696</v>
      </c>
      <c r="S126" s="381">
        <f t="shared" si="41"/>
        <v>0</v>
      </c>
      <c r="T126" s="93">
        <v>0.06</v>
      </c>
      <c r="U126" s="53">
        <f>IF(Y126="",1,IF(VLOOKUP(Y126,基本情報!$E$63:$T$76,基本情報!$T$1,FALSE)="",0,VLOOKUP(Y126,基本情報!$E$63:$T$76,基本情報!$T$1,FALSE)))</f>
        <v>0</v>
      </c>
      <c r="V126" s="197" t="str">
        <f t="shared" ca="1" si="40"/>
        <v/>
      </c>
      <c r="W126" s="170">
        <f t="shared" ca="1" si="42"/>
        <v>0</v>
      </c>
      <c r="X126" s="53" t="str">
        <f t="shared" ca="1" si="44"/>
        <v/>
      </c>
      <c r="Y126" s="53" t="str">
        <f>$Y$118</f>
        <v>事務室</v>
      </c>
      <c r="Z126" s="1" t="str">
        <f t="shared" ca="1" si="27"/>
        <v/>
      </c>
      <c r="AA126" s="1" t="str">
        <f t="shared" ca="1" si="45"/>
        <v/>
      </c>
      <c r="AB126" s="1">
        <f t="shared" ca="1" si="46"/>
        <v>0</v>
      </c>
    </row>
    <row r="127" spans="2:28" ht="15" customHeight="1" x14ac:dyDescent="0.25">
      <c r="B127" s="401"/>
      <c r="D127" s="1012"/>
      <c r="E127" s="1020"/>
      <c r="F127" s="3"/>
      <c r="G127" s="53" t="str">
        <f ca="1">IF(OFFSET('取組状況入力－共通'!$B$16,MATCH(I127,'取組状況入力－共通'!$E$16:$E$571,0)-1,1,1,1)=0,"",OFFSET('取組状況入力－共通'!$B$16,MATCH(I127,'取組状況入力－共通'!$E$16:$E$571,0)-1,1,1,1))</f>
        <v>＋</v>
      </c>
      <c r="H127" s="50" t="s">
        <v>427</v>
      </c>
      <c r="I127" s="51" t="s">
        <v>2289</v>
      </c>
      <c r="J127" s="52" t="str">
        <f t="shared" ca="1" si="43"/>
        <v/>
      </c>
      <c r="K127" s="52">
        <f>VLOOKUP(I127,'取組状況入力－共通'!$E$17:$X$571,'取組状況入力－共通'!$S$1,0)</f>
        <v>0</v>
      </c>
      <c r="L127" s="71">
        <f ca="1">IF(K127="×","×",IF(K127="-","-",S127*T127*W127*U127))</f>
        <v>0</v>
      </c>
      <c r="M127" s="71">
        <f t="shared" ca="1" si="24"/>
        <v>0</v>
      </c>
      <c r="N127" s="74"/>
      <c r="O127" s="26"/>
      <c r="P127" s="402"/>
      <c r="R127" s="92" t="s">
        <v>696</v>
      </c>
      <c r="S127" s="381">
        <f t="shared" si="41"/>
        <v>0</v>
      </c>
      <c r="T127" s="93">
        <v>1.6E-2</v>
      </c>
      <c r="U127" s="53">
        <f>IF(Y127="",1,IF(VLOOKUP(Y127,基本情報!$E$63:$T$76,基本情報!$T$1,FALSE)="",0,VLOOKUP(Y127,基本情報!$E$63:$T$76,基本情報!$T$1,FALSE)))</f>
        <v>1</v>
      </c>
      <c r="V127" s="197" t="str">
        <f ca="1">IF(OR(G127="＋",K127="-"),"",1*S127*T127*U127)</f>
        <v/>
      </c>
      <c r="W127" s="170">
        <f t="shared" ca="1" si="42"/>
        <v>0</v>
      </c>
      <c r="X127" s="53" t="str">
        <f t="shared" ca="1" si="44"/>
        <v/>
      </c>
      <c r="Y127" s="53"/>
      <c r="Z127" s="1" t="str">
        <f t="shared" ca="1" si="27"/>
        <v/>
      </c>
      <c r="AA127" s="1" t="str">
        <f ca="1">IF(G127="＋","",M127)</f>
        <v/>
      </c>
      <c r="AB127" s="1">
        <f ca="1">IF(G127="＋",M127,"")</f>
        <v>0</v>
      </c>
    </row>
    <row r="128" spans="2:28" ht="15" customHeight="1" x14ac:dyDescent="0.25">
      <c r="B128" s="401"/>
      <c r="D128" s="1012"/>
      <c r="E128" s="1020"/>
      <c r="F128" s="3"/>
      <c r="G128" s="53" t="str">
        <f ca="1">IF(OFFSET('取組状況入力－共通'!$B$16,MATCH(I128,'取組状況入力－共通'!$E$16:$E$571,0)-1,1,1,1)=0,"",OFFSET('取組状況入力－共通'!$B$16,MATCH(I128,'取組状況入力－共通'!$E$16:$E$571,0)-1,1,1,1))</f>
        <v>＋</v>
      </c>
      <c r="H128" s="50" t="s">
        <v>428</v>
      </c>
      <c r="I128" s="51" t="s">
        <v>2898</v>
      </c>
      <c r="J128" s="52" t="str">
        <f t="shared" ca="1" si="43"/>
        <v/>
      </c>
      <c r="K128" s="52">
        <f>VLOOKUP(I128,'取組状況入力－共通'!$E$17:$X$571,'取組状況入力－共通'!$S$1,0)</f>
        <v>0</v>
      </c>
      <c r="L128" s="71">
        <f ca="1">IF(K128="×","×",IF(K128="-","-",S128*T128*W128*U128))</f>
        <v>0</v>
      </c>
      <c r="M128" s="71">
        <f ca="1">IF(K128="×","×",IF(K128="-","-",K128*L128))</f>
        <v>0</v>
      </c>
      <c r="N128" s="74"/>
      <c r="O128" s="26"/>
      <c r="P128" s="402"/>
      <c r="R128" s="92" t="s">
        <v>696</v>
      </c>
      <c r="S128" s="381">
        <f t="shared" si="41"/>
        <v>0</v>
      </c>
      <c r="T128" s="93">
        <v>5.0999999999999997E-2</v>
      </c>
      <c r="U128" s="53">
        <f>IF(Y128="",1,IF(VLOOKUP(Y128,基本情報!$E$63:$T$76,基本情報!$T$1,FALSE)="",0,VLOOKUP(Y128,基本情報!$E$63:$T$76,基本情報!$T$1,FALSE)))</f>
        <v>1</v>
      </c>
      <c r="V128" s="197" t="str">
        <f ca="1">IF(OR(G128="＋",K128="-"),"",1*S128*T128*U128)</f>
        <v/>
      </c>
      <c r="W128" s="170">
        <f ca="1">IF(K128="-","",IF(G128="＋",$N$4,$M$4))</f>
        <v>0</v>
      </c>
      <c r="X128" s="53" t="str">
        <f t="shared" ca="1" si="44"/>
        <v/>
      </c>
      <c r="Y128" s="53"/>
      <c r="Z128" s="1" t="str">
        <f ca="1">IF(K128="-","",IF(G128="＋","",S128*T128*W128*U128))</f>
        <v/>
      </c>
      <c r="AA128" s="1" t="str">
        <f ca="1">IF(G128="＋","",M128)</f>
        <v/>
      </c>
      <c r="AB128" s="1">
        <f ca="1">IF(G128="＋",M128,"")</f>
        <v>0</v>
      </c>
    </row>
    <row r="129" spans="2:28" ht="15" customHeight="1" x14ac:dyDescent="0.25">
      <c r="B129" s="401"/>
      <c r="D129" s="1012"/>
      <c r="E129" s="1020"/>
      <c r="F129" s="41"/>
      <c r="G129" s="53" t="str">
        <f ca="1">IF(OFFSET('取組状況入力－共通'!$B$16,MATCH(I129,'取組状況入力－共通'!$E$16:$E$571,0)-1,1,1,1)=0,"",OFFSET('取組状況入力－共通'!$B$16,MATCH(I129,'取組状況入力－共通'!$E$16:$E$571,0)-1,1,1,1))</f>
        <v>＋</v>
      </c>
      <c r="H129" s="50" t="s">
        <v>429</v>
      </c>
      <c r="I129" s="51" t="s">
        <v>34</v>
      </c>
      <c r="J129" s="52" t="str">
        <f t="shared" ca="1" si="43"/>
        <v/>
      </c>
      <c r="K129" s="52">
        <f>VLOOKUP(I129,'取組状況入力－共通'!$E$17:$X$571,'取組状況入力－共通'!$S$1,0)</f>
        <v>0</v>
      </c>
      <c r="L129" s="71">
        <f t="shared" ca="1" si="39"/>
        <v>0</v>
      </c>
      <c r="M129" s="71">
        <f t="shared" ca="1" si="24"/>
        <v>0</v>
      </c>
      <c r="N129" s="74"/>
      <c r="O129" s="26"/>
      <c r="P129" s="402"/>
      <c r="R129" s="92" t="s">
        <v>440</v>
      </c>
      <c r="S129" s="381">
        <f t="shared" si="41"/>
        <v>0</v>
      </c>
      <c r="T129" s="93">
        <v>0.08</v>
      </c>
      <c r="U129" s="53">
        <f>IF(Y129="",1,IF(VLOOKUP(Y129,基本情報!$E$63:$T$76,基本情報!$T$1,FALSE)="",0,VLOOKUP(Y129,基本情報!$E$63:$T$76,基本情報!$T$1,FALSE)))</f>
        <v>1</v>
      </c>
      <c r="V129" s="197" t="str">
        <f t="shared" ca="1" si="40"/>
        <v/>
      </c>
      <c r="W129" s="170">
        <f t="shared" ca="1" si="42"/>
        <v>0</v>
      </c>
      <c r="X129" s="53" t="str">
        <f t="shared" ca="1" si="44"/>
        <v/>
      </c>
      <c r="Y129" s="53"/>
      <c r="Z129" s="1" t="str">
        <f t="shared" ca="1" si="27"/>
        <v/>
      </c>
      <c r="AA129" s="1" t="str">
        <f t="shared" ca="1" si="45"/>
        <v/>
      </c>
      <c r="AB129" s="1">
        <f t="shared" ca="1" si="46"/>
        <v>0</v>
      </c>
    </row>
    <row r="130" spans="2:28" ht="15" customHeight="1" x14ac:dyDescent="0.25">
      <c r="B130" s="401"/>
      <c r="D130" s="1012"/>
      <c r="E130" s="1020"/>
      <c r="F130" s="41"/>
      <c r="G130" s="53" t="str">
        <f ca="1">IF(OFFSET('取組状況入力－共通'!$B$16,MATCH(I130,'取組状況入力－共通'!$E$16:$E$571,0)-1,1,1,1)=0,"",OFFSET('取組状況入力－共通'!$B$16,MATCH(I130,'取組状況入力－共通'!$E$16:$E$571,0)-1,1,1,1))</f>
        <v>＋</v>
      </c>
      <c r="H130" s="50" t="s">
        <v>430</v>
      </c>
      <c r="I130" s="51" t="s">
        <v>861</v>
      </c>
      <c r="J130" s="52" t="str">
        <f t="shared" ca="1" si="43"/>
        <v/>
      </c>
      <c r="K130" s="52">
        <f>VLOOKUP(I130,'取組状況入力－共通'!$E$17:$X$571,'取組状況入力－共通'!$S$1,0)</f>
        <v>0</v>
      </c>
      <c r="L130" s="71">
        <f t="shared" ca="1" si="39"/>
        <v>0</v>
      </c>
      <c r="M130" s="71">
        <f t="shared" ca="1" si="24"/>
        <v>0</v>
      </c>
      <c r="N130" s="74"/>
      <c r="O130" s="26"/>
      <c r="P130" s="402"/>
      <c r="R130" s="92" t="s">
        <v>696</v>
      </c>
      <c r="S130" s="381">
        <f t="shared" si="41"/>
        <v>0</v>
      </c>
      <c r="T130" s="93">
        <v>3.2000000000000001E-2</v>
      </c>
      <c r="U130" s="53">
        <f>IF(Y130="",1,IF(VLOOKUP(Y130,基本情報!$E$63:$T$76,基本情報!$T$1,FALSE)="",0,VLOOKUP(Y130,基本情報!$E$63:$T$76,基本情報!$T$1,FALSE)))</f>
        <v>1</v>
      </c>
      <c r="V130" s="197" t="str">
        <f t="shared" ca="1" si="40"/>
        <v/>
      </c>
      <c r="W130" s="170">
        <f t="shared" ca="1" si="42"/>
        <v>0</v>
      </c>
      <c r="X130" s="53" t="str">
        <f t="shared" ca="1" si="44"/>
        <v/>
      </c>
      <c r="Y130" s="53"/>
      <c r="Z130" s="1" t="str">
        <f t="shared" ca="1" si="27"/>
        <v/>
      </c>
      <c r="AA130" s="1" t="str">
        <f t="shared" ca="1" si="45"/>
        <v/>
      </c>
      <c r="AB130" s="1">
        <f t="shared" ca="1" si="46"/>
        <v>0</v>
      </c>
    </row>
    <row r="131" spans="2:28" ht="15" customHeight="1" x14ac:dyDescent="0.25">
      <c r="B131" s="401"/>
      <c r="D131" s="1012"/>
      <c r="E131" s="1020"/>
      <c r="F131" s="41"/>
      <c r="G131" s="53" t="str">
        <f ca="1">IF(OFFSET('取組状況入力－共通'!$B$16,MATCH(I131,'取組状況入力－共通'!$E$16:$E$571,0)-1,1,1,1)=0,"",OFFSET('取組状況入力－共通'!$B$16,MATCH(I131,'取組状況入力－共通'!$E$16:$E$571,0)-1,1,1,1))</f>
        <v>＋</v>
      </c>
      <c r="H131" s="50" t="s">
        <v>1217</v>
      </c>
      <c r="I131" s="51" t="s">
        <v>148</v>
      </c>
      <c r="J131" s="52" t="str">
        <f t="shared" ca="1" si="43"/>
        <v/>
      </c>
      <c r="K131" s="52">
        <f>VLOOKUP(I131,'取組状況入力－共通'!$E$17:$X$571,'取組状況入力－共通'!$S$1,0)</f>
        <v>0</v>
      </c>
      <c r="L131" s="71">
        <f ca="1">IF(K131="×","×",IF(K131="-","-",S131*T131*W131*U131))</f>
        <v>0</v>
      </c>
      <c r="M131" s="71">
        <f t="shared" ca="1" si="24"/>
        <v>0</v>
      </c>
      <c r="N131" s="74"/>
      <c r="O131" s="26"/>
      <c r="P131" s="402"/>
      <c r="R131" s="92" t="s">
        <v>329</v>
      </c>
      <c r="S131" s="381">
        <f t="shared" si="41"/>
        <v>0</v>
      </c>
      <c r="T131" s="93">
        <v>0.16</v>
      </c>
      <c r="U131" s="53">
        <f>IF(Y131="",1,IF(VLOOKUP(Y131,基本情報!$E$63:$T$76,基本情報!$T$1,FALSE)="",0,VLOOKUP(Y131,基本情報!$E$63:$T$76,基本情報!$T$1,FALSE)))</f>
        <v>1</v>
      </c>
      <c r="V131" s="197" t="str">
        <f ca="1">IF(OR(G131="＋",K131="-"),"",1*S131*T131*U131)</f>
        <v/>
      </c>
      <c r="W131" s="170">
        <f t="shared" ca="1" si="42"/>
        <v>0</v>
      </c>
      <c r="X131" s="53" t="str">
        <f t="shared" ca="1" si="44"/>
        <v/>
      </c>
      <c r="Y131" s="53"/>
      <c r="Z131" s="1" t="str">
        <f t="shared" ca="1" si="27"/>
        <v/>
      </c>
      <c r="AA131" s="1" t="str">
        <f ca="1">IF(G131="＋","",M131)</f>
        <v/>
      </c>
      <c r="AB131" s="1">
        <f ca="1">IF(G131="＋",M131,"")</f>
        <v>0</v>
      </c>
    </row>
    <row r="132" spans="2:28" ht="15" customHeight="1" x14ac:dyDescent="0.25">
      <c r="B132" s="401"/>
      <c r="D132" s="1012"/>
      <c r="E132" s="1020"/>
      <c r="F132" s="41"/>
      <c r="G132" s="53" t="str">
        <f ca="1">IF(OFFSET('取組状況入力－共通'!$B$16,MATCH(I132,'取組状況入力－共通'!$E$16:$E$571,0)-1,1,1,1)=0,"",OFFSET('取組状況入力－共通'!$B$16,MATCH(I132,'取組状況入力－共通'!$E$16:$E$571,0)-1,1,1,1))</f>
        <v>＋</v>
      </c>
      <c r="H132" s="50" t="s">
        <v>1218</v>
      </c>
      <c r="I132" s="51" t="s">
        <v>2435</v>
      </c>
      <c r="J132" s="52" t="str">
        <f t="shared" ca="1" si="43"/>
        <v/>
      </c>
      <c r="K132" s="52">
        <f>VLOOKUP(I132,'取組状況入力－共通'!$E$17:$X$571,'取組状況入力－共通'!$S$1,0)</f>
        <v>0</v>
      </c>
      <c r="L132" s="71">
        <f t="shared" ca="1" si="39"/>
        <v>0</v>
      </c>
      <c r="M132" s="71">
        <f t="shared" ca="1" si="24"/>
        <v>0</v>
      </c>
      <c r="N132" s="74"/>
      <c r="O132" s="26"/>
      <c r="P132" s="402"/>
      <c r="R132" s="92" t="s">
        <v>329</v>
      </c>
      <c r="S132" s="381">
        <f t="shared" si="41"/>
        <v>0</v>
      </c>
      <c r="T132" s="93">
        <v>3.7999999999999999E-2</v>
      </c>
      <c r="U132" s="53">
        <f>IF(Y132="",1,IF(VLOOKUP(Y132,基本情報!$E$63:$T$76,基本情報!$T$1,FALSE)="",0,VLOOKUP(Y132,基本情報!$E$63:$T$76,基本情報!$T$1,FALSE)))</f>
        <v>1</v>
      </c>
      <c r="V132" s="197" t="str">
        <f t="shared" ca="1" si="40"/>
        <v/>
      </c>
      <c r="W132" s="170">
        <f t="shared" ca="1" si="42"/>
        <v>0</v>
      </c>
      <c r="X132" s="53" t="str">
        <f t="shared" ca="1" si="44"/>
        <v/>
      </c>
      <c r="Y132" s="53"/>
      <c r="Z132" s="1" t="str">
        <f t="shared" ca="1" si="27"/>
        <v/>
      </c>
      <c r="AA132" s="1" t="str">
        <f t="shared" ca="1" si="45"/>
        <v/>
      </c>
      <c r="AB132" s="1">
        <f t="shared" ca="1" si="46"/>
        <v>0</v>
      </c>
    </row>
    <row r="133" spans="2:28" ht="15" customHeight="1" x14ac:dyDescent="0.25">
      <c r="B133" s="401"/>
      <c r="D133" s="1012"/>
      <c r="E133" s="1020"/>
      <c r="F133" s="41"/>
      <c r="G133" s="53" t="str">
        <f ca="1">IF(OFFSET('取組状況入力－共通'!$B$16,MATCH(I133,'取組状況入力－共通'!$E$16:$E$571,0)-1,1,1,1)=0,"",OFFSET('取組状況入力－共通'!$B$16,MATCH(I133,'取組状況入力－共通'!$E$16:$E$571,0)-1,1,1,1))</f>
        <v>＋</v>
      </c>
      <c r="H133" s="50" t="s">
        <v>431</v>
      </c>
      <c r="I133" s="51" t="s">
        <v>240</v>
      </c>
      <c r="J133" s="52" t="str">
        <f t="shared" ca="1" si="43"/>
        <v/>
      </c>
      <c r="K133" s="52">
        <f>VLOOKUP(I133,'取組状況入力－共通'!$E$17:$X$571,'取組状況入力－共通'!$S$1,0)</f>
        <v>0</v>
      </c>
      <c r="L133" s="71">
        <f ca="1">IF(K133="×","×",IF(K133="-","-",S133*T133*W133*U133))</f>
        <v>0</v>
      </c>
      <c r="M133" s="71">
        <f ca="1">IF(K133="×","×",IF(K133="-","-",K133*L133))</f>
        <v>0</v>
      </c>
      <c r="N133" s="74"/>
      <c r="O133" s="26"/>
      <c r="P133" s="402"/>
      <c r="Q133" s="401"/>
      <c r="R133" s="92" t="s">
        <v>277</v>
      </c>
      <c r="S133" s="381">
        <f t="shared" si="41"/>
        <v>0</v>
      </c>
      <c r="T133" s="93">
        <v>1.6E-2</v>
      </c>
      <c r="U133" s="53">
        <f>IF(Y133="",1,IF(VLOOKUP(Y133,基本情報!$E$63:$T$76,基本情報!$T$1,FALSE)="",0,VLOOKUP(Y133,基本情報!$E$63:$T$76,基本情報!$T$1,FALSE)))</f>
        <v>1</v>
      </c>
      <c r="V133" s="197" t="str">
        <f ca="1">IF(OR(G133="＋",K133="-"),"",1*S133*T133*U133)</f>
        <v/>
      </c>
      <c r="W133" s="170">
        <f ca="1">IF(K133="-","",IF(G133="＋",$N$4,$M$4))</f>
        <v>0</v>
      </c>
      <c r="X133" s="53" t="str">
        <f t="shared" ca="1" si="44"/>
        <v/>
      </c>
      <c r="Y133" s="53"/>
      <c r="Z133" s="1" t="str">
        <f ca="1">IF(K133="-","",IF(G133="＋","",S133*T133*W133*U133))</f>
        <v/>
      </c>
      <c r="AA133" s="1" t="str">
        <f ca="1">IF(G133="＋","",M133)</f>
        <v/>
      </c>
      <c r="AB133" s="1">
        <f ca="1">IF(G133="＋",M133,"")</f>
        <v>0</v>
      </c>
    </row>
    <row r="134" spans="2:28" ht="15" customHeight="1" x14ac:dyDescent="0.25">
      <c r="B134" s="401"/>
      <c r="D134" s="1012"/>
      <c r="E134" s="1020"/>
      <c r="F134" s="3"/>
      <c r="G134" s="53" t="str">
        <f ca="1">IF(OFFSET('取組状況入力－共通'!$B$16,MATCH(I134,'取組状況入力－共通'!$E$16:$E$571,0)-1,1,1,1)=0,"",OFFSET('取組状況入力－共通'!$B$16,MATCH(I134,'取組状況入力－共通'!$E$16:$E$571,0)-1,1,1,1))</f>
        <v>＋</v>
      </c>
      <c r="H134" s="50" t="s">
        <v>3030</v>
      </c>
      <c r="I134" s="51" t="s">
        <v>2848</v>
      </c>
      <c r="J134" s="52" t="str">
        <f t="shared" ca="1" si="43"/>
        <v/>
      </c>
      <c r="K134" s="52">
        <f>VLOOKUP(I134,'取組状況入力－共通'!$E$17:$X$571,'取組状況入力－共通'!$S$1,0)</f>
        <v>0</v>
      </c>
      <c r="L134" s="281">
        <f>IF(K134="×","×",IF(K134="-","-",S134*T134*W134*U134))</f>
        <v>0</v>
      </c>
      <c r="M134" s="71">
        <f>IF(K134="×","×",IF(K134="-","-",K134*L134))</f>
        <v>0</v>
      </c>
      <c r="N134" s="74"/>
      <c r="O134" s="26"/>
      <c r="P134" s="402"/>
      <c r="Q134" s="401"/>
      <c r="R134" s="92" t="s">
        <v>806</v>
      </c>
      <c r="S134" s="381">
        <f t="shared" si="41"/>
        <v>0</v>
      </c>
      <c r="T134" s="93">
        <v>0.02</v>
      </c>
      <c r="U134" s="196">
        <f>IF(Y134="",1,IF(VLOOKUP(Y134,基本情報!$E$63:$T$76,基本情報!$T$1,FALSE)="",0,VLOOKUP(Y134,基本情報!$E$63:$T$76,基本情報!$T$1,FALSE)))</f>
        <v>0</v>
      </c>
      <c r="V134" s="777" t="s">
        <v>421</v>
      </c>
      <c r="W134" s="170">
        <v>189.38122983565995</v>
      </c>
      <c r="X134" s="196" t="s">
        <v>421</v>
      </c>
      <c r="Y134" s="53" t="str">
        <f>$Y$118</f>
        <v>事務室</v>
      </c>
      <c r="Z134" s="1" t="s">
        <v>421</v>
      </c>
      <c r="AA134" s="1" t="s">
        <v>421</v>
      </c>
      <c r="AB134" s="1">
        <v>0</v>
      </c>
    </row>
    <row r="135" spans="2:28" ht="15" customHeight="1" x14ac:dyDescent="0.25">
      <c r="B135" s="401"/>
      <c r="D135" s="1012"/>
      <c r="E135" s="1020"/>
      <c r="F135" s="3"/>
      <c r="G135" s="196" t="str">
        <f ca="1">IF(OFFSET('取組状況入力－共通'!$B$16,MATCH(I135,'取組状況入力－共通'!$E$16:$E$571,0)-1,1,1,1)=0,"",OFFSET('取組状況入力－共通'!$B$16,MATCH(I135,'取組状況入力－共通'!$E$16:$E$571,0)-1,1,1,1))</f>
        <v>＋</v>
      </c>
      <c r="H135" s="468" t="s">
        <v>3031</v>
      </c>
      <c r="I135" s="141" t="s">
        <v>3353</v>
      </c>
      <c r="J135" s="144" t="str">
        <f t="shared" ca="1" si="43"/>
        <v/>
      </c>
      <c r="K135" s="144">
        <f>VLOOKUP(I135,'取組状況入力－共通'!$E$17:$X$571,'取組状況入力－共通'!$S$1,0)</f>
        <v>0</v>
      </c>
      <c r="L135" s="281">
        <f ca="1">IF(K135="×","×",IF(K135="-","-",S135*T135*W135*U135))</f>
        <v>0</v>
      </c>
      <c r="M135" s="281">
        <f t="shared" ca="1" si="24"/>
        <v>0</v>
      </c>
      <c r="N135" s="74"/>
      <c r="O135" s="26"/>
      <c r="P135" s="402"/>
      <c r="Q135" s="401"/>
      <c r="R135" s="146" t="s">
        <v>274</v>
      </c>
      <c r="S135" s="381">
        <f t="shared" si="41"/>
        <v>0</v>
      </c>
      <c r="T135" s="421">
        <v>0.01</v>
      </c>
      <c r="U135" s="196">
        <f>IF(Y135="",1,IF(VLOOKUP(Y135,基本情報!$E$63:$T$76,基本情報!$T$1,FALSE)="",0,VLOOKUP(Y135,基本情報!$E$63:$T$76,基本情報!$T$1,FALSE)))</f>
        <v>1</v>
      </c>
      <c r="V135" s="777" t="str">
        <f t="shared" ca="1" si="40"/>
        <v/>
      </c>
      <c r="W135" s="170">
        <f t="shared" ca="1" si="42"/>
        <v>0</v>
      </c>
      <c r="X135" s="196" t="str">
        <f t="shared" ca="1" si="44"/>
        <v/>
      </c>
      <c r="Y135" s="196"/>
      <c r="Z135" s="1" t="str">
        <f t="shared" ca="1" si="27"/>
        <v/>
      </c>
      <c r="AA135" s="1" t="str">
        <f t="shared" ca="1" si="45"/>
        <v/>
      </c>
      <c r="AB135" s="1">
        <f t="shared" ca="1" si="46"/>
        <v>0</v>
      </c>
    </row>
    <row r="136" spans="2:28" ht="15" customHeight="1" x14ac:dyDescent="0.25">
      <c r="B136" s="401"/>
      <c r="D136" s="1012"/>
      <c r="E136" s="1020"/>
      <c r="F136" s="33"/>
      <c r="G136" s="59" t="str">
        <f ca="1">IF(OFFSET('取組状況入力－共通'!$B$16,MATCH(I136,'取組状況入力－共通'!$E$16:$E$571,0)-1,1,1,1)=0,"",OFFSET('取組状況入力－共通'!$B$16,MATCH(I136,'取組状況入力－共通'!$E$16:$E$571,0)-1,1,1,1))</f>
        <v>＋</v>
      </c>
      <c r="H136" s="55" t="s">
        <v>3014</v>
      </c>
      <c r="I136" s="56" t="s">
        <v>2822</v>
      </c>
      <c r="J136" s="58" t="str">
        <f t="shared" ca="1" si="43"/>
        <v/>
      </c>
      <c r="K136" s="58">
        <f>VLOOKUP(I136,'取組状況入力－共通'!$E$17:$X$571,'取組状況入力－共通'!$S$1,0)</f>
        <v>0</v>
      </c>
      <c r="L136" s="155">
        <f ca="1">IF(K136="×","×",IF(K136="-","-",S136*T136*W136*U136))</f>
        <v>0</v>
      </c>
      <c r="M136" s="72">
        <f t="shared" ca="1" si="24"/>
        <v>0</v>
      </c>
      <c r="N136" s="75"/>
      <c r="O136" s="26"/>
      <c r="P136" s="402"/>
      <c r="Q136" s="401"/>
      <c r="R136" s="94" t="s">
        <v>657</v>
      </c>
      <c r="S136" s="841">
        <f t="shared" si="41"/>
        <v>0</v>
      </c>
      <c r="T136" s="95">
        <v>0.01</v>
      </c>
      <c r="U136" s="59">
        <f>IF(Y136="",1,IF(VLOOKUP(Y136,基本情報!$E$63:$T$76,基本情報!$T$1,FALSE)="",0,VLOOKUP(Y136,基本情報!$E$63:$T$76,基本情報!$T$1,FALSE)))</f>
        <v>1</v>
      </c>
      <c r="V136" s="155" t="str">
        <f ca="1">IF(OR(G136="＋",K136="-"),"",1*S136*T136*U136)</f>
        <v/>
      </c>
      <c r="W136" s="198">
        <f ca="1">IF(K136="-","",IF(G136="＋",$N$4,$M$4))</f>
        <v>0</v>
      </c>
      <c r="X136" s="59" t="str">
        <f t="shared" ca="1" si="44"/>
        <v/>
      </c>
      <c r="Y136" s="59"/>
      <c r="Z136" s="1" t="str">
        <f ca="1">IF(K136="-","",IF(G136="＋","",S136*T136*W136*U136))</f>
        <v/>
      </c>
      <c r="AA136" s="1" t="str">
        <f ca="1">IF(G136="＋","",M136)</f>
        <v/>
      </c>
      <c r="AB136" s="1">
        <f ca="1">IF(G136="＋",M136,"")</f>
        <v>0</v>
      </c>
    </row>
    <row r="137" spans="2:28" ht="15" customHeight="1" x14ac:dyDescent="0.25">
      <c r="B137" s="401"/>
      <c r="D137" s="1012"/>
      <c r="E137" s="1020"/>
      <c r="F137" s="41" t="s">
        <v>733</v>
      </c>
      <c r="G137" s="81" t="str">
        <f ca="1">IF(OFFSET('取組状況入力－共通'!$B$16,MATCH(I137,'取組状況入力－共通'!$E$16:$E$571,0)-1,1,1,1)=0,"",OFFSET('取組状況入力－共通'!$B$16,MATCH(I137,'取組状況入力－共通'!$E$16:$E$571,0)-1,1,1,1))</f>
        <v>◎</v>
      </c>
      <c r="H137" s="88" t="s">
        <v>1249</v>
      </c>
      <c r="I137" s="79" t="s">
        <v>2026</v>
      </c>
      <c r="J137" s="261" t="str">
        <f t="shared" ca="1" si="43"/>
        <v>×</v>
      </c>
      <c r="K137" s="85">
        <f>VLOOKUP(I137,'取組状況入力－共通'!$E$17:$X$571,'取組状況入力－共通'!$S$1,0)</f>
        <v>0</v>
      </c>
      <c r="L137" s="89">
        <f t="shared" ref="L137:L178" ca="1" si="47">IF(K137="×","×",IF(K137="-","-",S137*T137*W137*U137))</f>
        <v>0</v>
      </c>
      <c r="M137" s="89">
        <f t="shared" ca="1" si="24"/>
        <v>0</v>
      </c>
      <c r="N137" s="90">
        <f ca="1">SUM(AA137:AA148)</f>
        <v>0</v>
      </c>
      <c r="O137" s="263"/>
      <c r="P137" s="402"/>
      <c r="R137" s="91" t="s">
        <v>1454</v>
      </c>
      <c r="S137" s="380">
        <f t="shared" si="41"/>
        <v>0</v>
      </c>
      <c r="T137" s="420">
        <v>0.188</v>
      </c>
      <c r="U137" s="81">
        <f>IF(Y137="",1,IF(VLOOKUP(Y137,基本情報!$E$63:$T$76,基本情報!$T$1,FALSE)="",0,VLOOKUP(Y137,基本情報!$E$63:$T$76,基本情報!$T$1,FALSE)))</f>
        <v>1</v>
      </c>
      <c r="V137" s="170">
        <f t="shared" ca="1" si="40"/>
        <v>0</v>
      </c>
      <c r="W137" s="170">
        <f t="shared" ca="1" si="42"/>
        <v>0</v>
      </c>
      <c r="X137" s="81">
        <f t="shared" ca="1" si="44"/>
        <v>1</v>
      </c>
      <c r="Y137" s="81"/>
      <c r="Z137" s="1">
        <f t="shared" ca="1" si="27"/>
        <v>0</v>
      </c>
      <c r="AA137" s="1">
        <f t="shared" ca="1" si="45"/>
        <v>0</v>
      </c>
      <c r="AB137" s="1" t="str">
        <f t="shared" ca="1" si="46"/>
        <v/>
      </c>
    </row>
    <row r="138" spans="2:28" ht="15" customHeight="1" x14ac:dyDescent="0.25">
      <c r="B138" s="401"/>
      <c r="D138" s="1012"/>
      <c r="E138" s="1020"/>
      <c r="F138" s="41"/>
      <c r="G138" s="53" t="str">
        <f ca="1">IF(OFFSET('取組状況入力－共通'!$B$16,MATCH(I138,'取組状況入力－共通'!$E$16:$E$571,0)-1,1,1,1)=0,"",OFFSET('取組状況入力－共通'!$B$16,MATCH(I138,'取組状況入力－共通'!$E$16:$E$571,0)-1,1,1,1))</f>
        <v>○</v>
      </c>
      <c r="H138" s="50" t="s">
        <v>151</v>
      </c>
      <c r="I138" s="63" t="s">
        <v>2027</v>
      </c>
      <c r="J138" s="261" t="str">
        <f t="shared" ca="1" si="43"/>
        <v/>
      </c>
      <c r="K138" s="52">
        <f>VLOOKUP(I138,'取組状況入力－共通'!$E$17:$X$571,'取組状況入力－共通'!$S$1,0)</f>
        <v>0</v>
      </c>
      <c r="L138" s="71">
        <f t="shared" ca="1" si="47"/>
        <v>0</v>
      </c>
      <c r="M138" s="71">
        <f t="shared" ca="1" si="24"/>
        <v>0</v>
      </c>
      <c r="N138" s="186">
        <f ca="1">SUM(AB137:AB148)</f>
        <v>0</v>
      </c>
      <c r="O138" s="524"/>
      <c r="P138" s="402"/>
      <c r="R138" s="92" t="s">
        <v>1454</v>
      </c>
      <c r="S138" s="381">
        <f t="shared" si="41"/>
        <v>0</v>
      </c>
      <c r="T138" s="93">
        <v>1.7999999999999999E-2</v>
      </c>
      <c r="U138" s="53">
        <f>IF(Y138="",1,IF(VLOOKUP(Y138,基本情報!$E$63:$T$76,基本情報!$T$1,FALSE)="",0,VLOOKUP(Y138,基本情報!$E$63:$T$76,基本情報!$T$1,FALSE)))</f>
        <v>1</v>
      </c>
      <c r="V138" s="197">
        <f t="shared" ca="1" si="40"/>
        <v>0</v>
      </c>
      <c r="W138" s="170">
        <f t="shared" ca="1" si="42"/>
        <v>0</v>
      </c>
      <c r="X138" s="53" t="str">
        <f t="shared" ca="1" si="44"/>
        <v/>
      </c>
      <c r="Y138" s="53"/>
      <c r="Z138" s="1">
        <f t="shared" ca="1" si="27"/>
        <v>0</v>
      </c>
      <c r="AA138" s="1">
        <f t="shared" ca="1" si="45"/>
        <v>0</v>
      </c>
      <c r="AB138" s="1" t="str">
        <f t="shared" ca="1" si="46"/>
        <v/>
      </c>
    </row>
    <row r="139" spans="2:28" ht="15" customHeight="1" x14ac:dyDescent="0.25">
      <c r="B139" s="401"/>
      <c r="D139" s="1012"/>
      <c r="E139" s="1020"/>
      <c r="F139" s="41"/>
      <c r="G139" s="53" t="str">
        <f ca="1">IF(OFFSET('取組状況入力－共通'!$B$16,MATCH(I139,'取組状況入力－共通'!$E$16:$E$571,0)-1,1,1,1)=0,"",OFFSET('取組状況入力－共通'!$B$16,MATCH(I139,'取組状況入力－共通'!$E$16:$E$571,0)-1,1,1,1))</f>
        <v>○</v>
      </c>
      <c r="H139" s="50" t="s">
        <v>152</v>
      </c>
      <c r="I139" s="63" t="s">
        <v>38</v>
      </c>
      <c r="J139" s="261" t="str">
        <f t="shared" ca="1" si="43"/>
        <v/>
      </c>
      <c r="K139" s="52">
        <f>VLOOKUP(I139,'取組状況入力－共通'!$E$17:$X$571,'取組状況入力－共通'!$S$1,0)</f>
        <v>0</v>
      </c>
      <c r="L139" s="71">
        <f ca="1">IF(K139="×","×",IF(K139="-","-",S139*T139*W139*U139))</f>
        <v>0</v>
      </c>
      <c r="M139" s="71">
        <f ca="1">IF(K139="×","×",IF(K139="-","-",K139*L139))</f>
        <v>0</v>
      </c>
      <c r="N139" s="74"/>
      <c r="O139" s="26"/>
      <c r="P139" s="402"/>
      <c r="R139" s="92" t="s">
        <v>1454</v>
      </c>
      <c r="S139" s="381">
        <f t="shared" si="41"/>
        <v>0</v>
      </c>
      <c r="T139" s="93">
        <v>0.05</v>
      </c>
      <c r="U139" s="53">
        <f>IF(Y139="",1,IF(VLOOKUP(Y139,基本情報!$E$63:$T$76,基本情報!$T$1,FALSE)="",0,VLOOKUP(Y139,基本情報!$E$63:$T$76,基本情報!$T$1,FALSE)))</f>
        <v>1</v>
      </c>
      <c r="V139" s="197">
        <f ca="1">IF(OR(G139="＋",K139="-"),"",1*S139*T139*U139)</f>
        <v>0</v>
      </c>
      <c r="W139" s="170">
        <f ca="1">IF(K139="-","",IF(G139="＋",$N$4,$M$4))</f>
        <v>0</v>
      </c>
      <c r="X139" s="53" t="str">
        <f t="shared" ca="1" si="44"/>
        <v/>
      </c>
      <c r="Y139" s="53"/>
      <c r="Z139" s="1">
        <f ca="1">IF(K139="-","",IF(G139="＋","",S139*T139*W139*U139))</f>
        <v>0</v>
      </c>
      <c r="AA139" s="1">
        <f ca="1">IF(G139="＋","",M139)</f>
        <v>0</v>
      </c>
      <c r="AB139" s="1" t="str">
        <f ca="1">IF(G139="＋",M139,"")</f>
        <v/>
      </c>
    </row>
    <row r="140" spans="2:28" ht="15" customHeight="1" x14ac:dyDescent="0.25">
      <c r="B140" s="401"/>
      <c r="D140" s="1012"/>
      <c r="E140" s="1020"/>
      <c r="F140" s="41"/>
      <c r="G140" s="53" t="str">
        <f ca="1">IF(OFFSET('取組状況入力－共通'!$B$16,MATCH(I140,'取組状況入力－共通'!$E$16:$E$571,0)-1,1,1,1)=0,"",OFFSET('取組状況入力－共通'!$B$16,MATCH(I140,'取組状況入力－共通'!$E$16:$E$571,0)-1,1,1,1))</f>
        <v>○</v>
      </c>
      <c r="H140" s="50" t="s">
        <v>153</v>
      </c>
      <c r="I140" s="63" t="s">
        <v>198</v>
      </c>
      <c r="J140" s="261" t="str">
        <f t="shared" ca="1" si="43"/>
        <v/>
      </c>
      <c r="K140" s="52">
        <f>VLOOKUP(I140,'取組状況入力－共通'!$E$17:$X$571,'取組状況入力－共通'!$S$1,0)</f>
        <v>0</v>
      </c>
      <c r="L140" s="71">
        <f t="shared" ca="1" si="47"/>
        <v>0</v>
      </c>
      <c r="M140" s="71">
        <f t="shared" ca="1" si="24"/>
        <v>0</v>
      </c>
      <c r="N140" s="74"/>
      <c r="O140" s="26"/>
      <c r="P140" s="402"/>
      <c r="R140" s="92" t="s">
        <v>1454</v>
      </c>
      <c r="S140" s="381">
        <f t="shared" si="41"/>
        <v>0</v>
      </c>
      <c r="T140" s="93">
        <v>0.03</v>
      </c>
      <c r="U140" s="53">
        <f>IF(Y140="",1,IF(VLOOKUP(Y140,基本情報!$E$63:$T$76,基本情報!$T$1,FALSE)="",0,VLOOKUP(Y140,基本情報!$E$63:$T$76,基本情報!$T$1,FALSE)))</f>
        <v>1</v>
      </c>
      <c r="V140" s="197">
        <f t="shared" ca="1" si="40"/>
        <v>0</v>
      </c>
      <c r="W140" s="170">
        <f t="shared" ca="1" si="42"/>
        <v>0</v>
      </c>
      <c r="X140" s="53" t="str">
        <f t="shared" ca="1" si="44"/>
        <v/>
      </c>
      <c r="Y140" s="53"/>
      <c r="Z140" s="1">
        <f t="shared" ca="1" si="27"/>
        <v>0</v>
      </c>
      <c r="AA140" s="1">
        <f ca="1">IF(G140="＋","",M140)</f>
        <v>0</v>
      </c>
      <c r="AB140" s="1" t="str">
        <f ca="1">IF(G140="＋",M140,"")</f>
        <v/>
      </c>
    </row>
    <row r="141" spans="2:28" ht="15" customHeight="1" x14ac:dyDescent="0.25">
      <c r="B141" s="401"/>
      <c r="D141" s="1012"/>
      <c r="E141" s="1020"/>
      <c r="F141" s="41"/>
      <c r="G141" s="53" t="str">
        <f ca="1">IF(OFFSET('取組状況入力－共通'!$B$16,MATCH(I141,'取組状況入力－共通'!$E$16:$E$571,0)-1,1,1,1)=0,"",OFFSET('取組状況入力－共通'!$B$16,MATCH(I141,'取組状況入力－共通'!$E$16:$E$571,0)-1,1,1,1))</f>
        <v>＋</v>
      </c>
      <c r="H141" s="50" t="s">
        <v>154</v>
      </c>
      <c r="I141" s="63" t="s">
        <v>588</v>
      </c>
      <c r="J141" s="261" t="str">
        <f t="shared" ca="1" si="43"/>
        <v/>
      </c>
      <c r="K141" s="52">
        <f>VLOOKUP(I141,'取組状況入力－共通'!$E$17:$X$571,'取組状況入力－共通'!$S$1,0)</f>
        <v>0</v>
      </c>
      <c r="L141" s="71">
        <f t="shared" ca="1" si="47"/>
        <v>0</v>
      </c>
      <c r="M141" s="71">
        <f t="shared" ca="1" si="24"/>
        <v>0</v>
      </c>
      <c r="N141" s="74"/>
      <c r="O141" s="26"/>
      <c r="P141" s="402"/>
      <c r="R141" s="92" t="s">
        <v>1454</v>
      </c>
      <c r="S141" s="381">
        <f t="shared" si="41"/>
        <v>0</v>
      </c>
      <c r="T141" s="93">
        <v>0.04</v>
      </c>
      <c r="U141" s="53">
        <f>IF(Y141="",1,IF(VLOOKUP(Y141,基本情報!$E$63:$T$76,基本情報!$T$1,FALSE)="",0,VLOOKUP(Y141,基本情報!$E$63:$T$76,基本情報!$T$1,FALSE)))</f>
        <v>1</v>
      </c>
      <c r="V141" s="197" t="str">
        <f t="shared" ca="1" si="40"/>
        <v/>
      </c>
      <c r="W141" s="170">
        <f t="shared" ca="1" si="42"/>
        <v>0</v>
      </c>
      <c r="X141" s="53" t="str">
        <f t="shared" ca="1" si="44"/>
        <v/>
      </c>
      <c r="Y141" s="53"/>
      <c r="Z141" s="1" t="str">
        <f t="shared" ca="1" si="27"/>
        <v/>
      </c>
      <c r="AA141" s="1" t="str">
        <f ca="1">IF(G141="＋","",M141)</f>
        <v/>
      </c>
      <c r="AB141" s="1">
        <f ca="1">IF(G141="＋",M141,"")</f>
        <v>0</v>
      </c>
    </row>
    <row r="142" spans="2:28" ht="15" customHeight="1" x14ac:dyDescent="0.25">
      <c r="B142" s="401"/>
      <c r="D142" s="1012"/>
      <c r="E142" s="1020"/>
      <c r="F142" s="41"/>
      <c r="G142" s="53" t="str">
        <f ca="1">IF(OFFSET('取組状況入力－共通'!$B$16,MATCH(I142,'取組状況入力－共通'!$E$16:$E$571,0)-1,1,1,1)=0,"",OFFSET('取組状況入力－共通'!$B$16,MATCH(I142,'取組状況入力－共通'!$E$16:$E$571,0)-1,1,1,1))</f>
        <v>＋</v>
      </c>
      <c r="H142" s="50" t="s">
        <v>977</v>
      </c>
      <c r="I142" s="63" t="s">
        <v>2305</v>
      </c>
      <c r="J142" s="261" t="str">
        <f t="shared" ca="1" si="43"/>
        <v/>
      </c>
      <c r="K142" s="52">
        <f>VLOOKUP(I142,'取組状況入力－共通'!$E$17:$X$571,'取組状況入力－共通'!$S$1,0)</f>
        <v>0</v>
      </c>
      <c r="L142" s="71">
        <f t="shared" ca="1" si="47"/>
        <v>0</v>
      </c>
      <c r="M142" s="71">
        <f t="shared" ca="1" si="24"/>
        <v>0</v>
      </c>
      <c r="N142" s="168"/>
      <c r="O142" s="525"/>
      <c r="P142" s="402"/>
      <c r="R142" s="92" t="s">
        <v>1454</v>
      </c>
      <c r="S142" s="381">
        <f t="shared" si="41"/>
        <v>0</v>
      </c>
      <c r="T142" s="93">
        <v>0.105</v>
      </c>
      <c r="U142" s="53">
        <f>IF(Y142="",1,IF(VLOOKUP(Y142,基本情報!$E$63:$T$76,基本情報!$T$1,FALSE)="",0,VLOOKUP(Y142,基本情報!$E$63:$T$76,基本情報!$T$1,FALSE)))</f>
        <v>0</v>
      </c>
      <c r="V142" s="197" t="str">
        <f t="shared" ca="1" si="40"/>
        <v/>
      </c>
      <c r="W142" s="170">
        <f t="shared" ca="1" si="42"/>
        <v>0</v>
      </c>
      <c r="X142" s="53" t="str">
        <f t="shared" ca="1" si="44"/>
        <v/>
      </c>
      <c r="Y142" s="53" t="str">
        <f>$Y$118</f>
        <v>事務室</v>
      </c>
      <c r="Z142" s="1" t="str">
        <f t="shared" ca="1" si="27"/>
        <v/>
      </c>
      <c r="AA142" s="1" t="str">
        <f ca="1">IF(G142="＋","",M142)</f>
        <v/>
      </c>
      <c r="AB142" s="1">
        <f ca="1">IF(G142="＋",M142,"")</f>
        <v>0</v>
      </c>
    </row>
    <row r="143" spans="2:28" ht="15" customHeight="1" x14ac:dyDescent="0.25">
      <c r="B143" s="401"/>
      <c r="D143" s="1012"/>
      <c r="E143" s="1020"/>
      <c r="F143" s="41"/>
      <c r="G143" s="53" t="str">
        <f ca="1">IF(OFFSET('取組状況入力－共通'!$B$16,MATCH(I143,'取組状況入力－共通'!$E$16:$E$571,0)-1,1,1,1)=0,"",OFFSET('取組状況入力－共通'!$B$16,MATCH(I143,'取組状況入力－共通'!$E$16:$E$571,0)-1,1,1,1))</f>
        <v>＋</v>
      </c>
      <c r="H143" s="50" t="s">
        <v>1416</v>
      </c>
      <c r="I143" s="63" t="s">
        <v>681</v>
      </c>
      <c r="J143" s="261" t="str">
        <f t="shared" ca="1" si="43"/>
        <v/>
      </c>
      <c r="K143" s="52">
        <f>VLOOKUP(I143,'取組状況入力－共通'!$E$17:$X$571,'取組状況入力－共通'!$S$1,0)</f>
        <v>0</v>
      </c>
      <c r="L143" s="71">
        <f t="shared" ca="1" si="47"/>
        <v>0</v>
      </c>
      <c r="M143" s="71">
        <f t="shared" ca="1" si="24"/>
        <v>0</v>
      </c>
      <c r="N143" s="74"/>
      <c r="O143" s="26"/>
      <c r="P143" s="402"/>
      <c r="R143" s="92" t="s">
        <v>1454</v>
      </c>
      <c r="S143" s="381">
        <f t="shared" si="41"/>
        <v>0</v>
      </c>
      <c r="T143" s="422">
        <v>7.0000000000000007E-2</v>
      </c>
      <c r="U143" s="53">
        <f>IF(Y143="",1,IF(VLOOKUP(Y143,基本情報!$E$63:$T$76,基本情報!$T$1,FALSE)="",0,VLOOKUP(Y143,基本情報!$E$63:$T$76,基本情報!$T$1,FALSE)))</f>
        <v>0</v>
      </c>
      <c r="V143" s="197" t="str">
        <f t="shared" ca="1" si="40"/>
        <v/>
      </c>
      <c r="W143" s="170">
        <f t="shared" ca="1" si="42"/>
        <v>0</v>
      </c>
      <c r="X143" s="53" t="str">
        <f t="shared" ca="1" si="44"/>
        <v/>
      </c>
      <c r="Y143" s="53" t="str">
        <f>$Y$118</f>
        <v>事務室</v>
      </c>
      <c r="Z143" s="1" t="str">
        <f t="shared" ca="1" si="27"/>
        <v/>
      </c>
      <c r="AA143" s="1" t="str">
        <f t="shared" ca="1" si="45"/>
        <v/>
      </c>
      <c r="AB143" s="1">
        <f t="shared" ca="1" si="46"/>
        <v>0</v>
      </c>
    </row>
    <row r="144" spans="2:28" ht="15" customHeight="1" x14ac:dyDescent="0.25">
      <c r="B144" s="401"/>
      <c r="D144" s="1012"/>
      <c r="E144" s="1020"/>
      <c r="F144" s="41"/>
      <c r="G144" s="53" t="str">
        <f ca="1">IF(OFFSET('取組状況入力－共通'!$B$16,MATCH(I144,'取組状況入力－共通'!$E$16:$E$571,0)-1,1,1,1)=0,"",OFFSET('取組状況入力－共通'!$B$16,MATCH(I144,'取組状況入力－共通'!$E$16:$E$571,0)-1,1,1,1))</f>
        <v>＋</v>
      </c>
      <c r="H144" s="50" t="s">
        <v>432</v>
      </c>
      <c r="I144" s="63" t="s">
        <v>680</v>
      </c>
      <c r="J144" s="261" t="str">
        <f t="shared" ca="1" si="43"/>
        <v/>
      </c>
      <c r="K144" s="52">
        <f>VLOOKUP(I144,'取組状況入力－共通'!$E$17:$X$571,'取組状況入力－共通'!$S$1,0)</f>
        <v>0</v>
      </c>
      <c r="L144" s="71">
        <f t="shared" ca="1" si="47"/>
        <v>0</v>
      </c>
      <c r="M144" s="71">
        <f t="shared" ca="1" si="24"/>
        <v>0</v>
      </c>
      <c r="N144" s="74"/>
      <c r="O144" s="26"/>
      <c r="P144" s="402"/>
      <c r="R144" s="92" t="s">
        <v>1454</v>
      </c>
      <c r="S144" s="381">
        <f t="shared" si="41"/>
        <v>0</v>
      </c>
      <c r="T144" s="93">
        <v>2.5000000000000001E-2</v>
      </c>
      <c r="U144" s="53">
        <f>IF(Y144="",1,IF(VLOOKUP(Y144,基本情報!$E$63:$T$76,基本情報!$T$1,FALSE)="",0,VLOOKUP(Y144,基本情報!$E$63:$T$76,基本情報!$T$1,FALSE)))</f>
        <v>1</v>
      </c>
      <c r="V144" s="197" t="str">
        <f t="shared" ca="1" si="40"/>
        <v/>
      </c>
      <c r="W144" s="170">
        <f t="shared" ca="1" si="42"/>
        <v>0</v>
      </c>
      <c r="X144" s="53" t="str">
        <f t="shared" ca="1" si="44"/>
        <v/>
      </c>
      <c r="Y144" s="53"/>
      <c r="Z144" s="1" t="str">
        <f t="shared" ca="1" si="27"/>
        <v/>
      </c>
      <c r="AA144" s="1" t="str">
        <f t="shared" ca="1" si="45"/>
        <v/>
      </c>
      <c r="AB144" s="1">
        <f t="shared" ca="1" si="46"/>
        <v>0</v>
      </c>
    </row>
    <row r="145" spans="1:28" ht="15" customHeight="1" x14ac:dyDescent="0.25">
      <c r="B145" s="401"/>
      <c r="D145" s="1012"/>
      <c r="E145" s="1020"/>
      <c r="F145" s="41"/>
      <c r="G145" s="53" t="str">
        <f ca="1">IF(OFFSET('取組状況入力－共通'!$B$16,MATCH(I145,'取組状況入力－共通'!$E$16:$E$571,0)-1,1,1,1)=0,"",OFFSET('取組状況入力－共通'!$B$16,MATCH(I145,'取組状況入力－共通'!$E$16:$E$571,0)-1,1,1,1))</f>
        <v>＋</v>
      </c>
      <c r="H145" s="50" t="s">
        <v>433</v>
      </c>
      <c r="I145" s="63" t="s">
        <v>497</v>
      </c>
      <c r="J145" s="261" t="str">
        <f t="shared" ca="1" si="43"/>
        <v/>
      </c>
      <c r="K145" s="52">
        <f>VLOOKUP(I145,'取組状況入力－共通'!$E$17:$X$571,'取組状況入力－共通'!$S$1,0)</f>
        <v>0</v>
      </c>
      <c r="L145" s="71">
        <f ca="1">IF(K145="×","×",IF(K145="-","-",S145*T145*W145*U145))</f>
        <v>0</v>
      </c>
      <c r="M145" s="71">
        <f ca="1">IF(K145="×","×",IF(K145="-","-",K145*L145))</f>
        <v>0</v>
      </c>
      <c r="N145" s="74"/>
      <c r="O145" s="26"/>
      <c r="P145" s="402"/>
      <c r="R145" s="92" t="s">
        <v>1454</v>
      </c>
      <c r="S145" s="381">
        <f t="shared" si="41"/>
        <v>0</v>
      </c>
      <c r="T145" s="93">
        <v>0.25</v>
      </c>
      <c r="U145" s="53">
        <f>IF(Y145="",1,IF(VLOOKUP(Y145,基本情報!$E$63:$T$76,基本情報!$T$1,FALSE)="",0,VLOOKUP(Y145,基本情報!$E$63:$T$76,基本情報!$T$1,FALSE)))</f>
        <v>0</v>
      </c>
      <c r="V145" s="197" t="str">
        <f ca="1">IF(OR(G145="＋",K145="-"),"",1*S145*T145*U145)</f>
        <v/>
      </c>
      <c r="W145" s="170">
        <f ca="1">IF(K145="-","",IF(G145="＋",$N$4,$M$4))</f>
        <v>0</v>
      </c>
      <c r="X145" s="53" t="str">
        <f t="shared" ca="1" si="44"/>
        <v/>
      </c>
      <c r="Y145" s="53" t="str">
        <f>$Y$118</f>
        <v>事務室</v>
      </c>
      <c r="Z145" s="1" t="str">
        <f ca="1">IF(K145="-","",IF(G145="＋","",S145*T145*W145*U145))</f>
        <v/>
      </c>
      <c r="AA145" s="1" t="str">
        <f ca="1">IF(G145="＋","",M145)</f>
        <v/>
      </c>
      <c r="AB145" s="1">
        <f ca="1">IF(G145="＋",M145,"")</f>
        <v>0</v>
      </c>
    </row>
    <row r="146" spans="1:28" ht="15" customHeight="1" x14ac:dyDescent="0.25">
      <c r="B146" s="401"/>
      <c r="D146" s="1012"/>
      <c r="E146" s="1020"/>
      <c r="F146" s="41"/>
      <c r="G146" s="53" t="str">
        <f ca="1">IF(OFFSET('取組状況入力－共通'!$B$16,MATCH(I146,'取組状況入力－共通'!$E$16:$E$571,0)-1,1,1,1)=0,"",OFFSET('取組状況入力－共通'!$B$16,MATCH(I146,'取組状況入力－共通'!$E$16:$E$571,0)-1,1,1,1))</f>
        <v>＋</v>
      </c>
      <c r="H146" s="50" t="s">
        <v>434</v>
      </c>
      <c r="I146" s="63" t="s">
        <v>2306</v>
      </c>
      <c r="J146" s="261" t="str">
        <f t="shared" ca="1" si="43"/>
        <v/>
      </c>
      <c r="K146" s="52">
        <f>VLOOKUP(I146,'取組状況入力－共通'!$E$17:$X$571,'取組状況入力－共通'!$S$1,0)</f>
        <v>0</v>
      </c>
      <c r="L146" s="71">
        <f t="shared" ca="1" si="47"/>
        <v>0</v>
      </c>
      <c r="M146" s="71">
        <f t="shared" ca="1" si="24"/>
        <v>0</v>
      </c>
      <c r="N146" s="74"/>
      <c r="O146" s="26"/>
      <c r="P146" s="402"/>
      <c r="R146" s="92" t="s">
        <v>1454</v>
      </c>
      <c r="S146" s="381">
        <f t="shared" si="41"/>
        <v>0</v>
      </c>
      <c r="T146" s="93">
        <v>4.0000000000000001E-3</v>
      </c>
      <c r="U146" s="53">
        <f>IF(Y146="",1,IF(VLOOKUP(Y146,基本情報!$E$63:$T$76,基本情報!$T$1,FALSE)="",0,VLOOKUP(Y146,基本情報!$E$63:$T$76,基本情報!$T$1,FALSE)))</f>
        <v>1</v>
      </c>
      <c r="V146" s="197" t="str">
        <f t="shared" ca="1" si="40"/>
        <v/>
      </c>
      <c r="W146" s="170">
        <f t="shared" ca="1" si="42"/>
        <v>0</v>
      </c>
      <c r="X146" s="53" t="str">
        <f t="shared" ca="1" si="44"/>
        <v/>
      </c>
      <c r="Y146" s="53"/>
      <c r="Z146" s="1" t="str">
        <f t="shared" ca="1" si="27"/>
        <v/>
      </c>
      <c r="AA146" s="1" t="str">
        <f t="shared" ca="1" si="45"/>
        <v/>
      </c>
      <c r="AB146" s="1">
        <f t="shared" ca="1" si="46"/>
        <v>0</v>
      </c>
    </row>
    <row r="147" spans="1:28" ht="15" customHeight="1" x14ac:dyDescent="0.25">
      <c r="B147" s="401"/>
      <c r="D147" s="1012"/>
      <c r="E147" s="1020"/>
      <c r="F147" s="41"/>
      <c r="G147" s="53" t="str">
        <f ca="1">IF(OFFSET('取組状況入力－共通'!$B$16,MATCH(I147,'取組状況入力－共通'!$E$16:$E$571,0)-1,1,1,1)=0,"",OFFSET('取組状況入力－共通'!$B$16,MATCH(I147,'取組状況入力－共通'!$E$16:$E$571,0)-1,1,1,1))</f>
        <v>＋</v>
      </c>
      <c r="H147" s="50" t="s">
        <v>2874</v>
      </c>
      <c r="I147" s="63" t="s">
        <v>2712</v>
      </c>
      <c r="J147" s="261" t="str">
        <f t="shared" ca="1" si="43"/>
        <v/>
      </c>
      <c r="K147" s="52">
        <f>VLOOKUP(I147,'取組状況入力－共通'!$E$17:$X$571,'取組状況入力－共通'!$S$1,0)</f>
        <v>0</v>
      </c>
      <c r="L147" s="71">
        <f ca="1">IF(K147="×","×",IF(K147="-","-",S147*T147*W147*U147))</f>
        <v>0</v>
      </c>
      <c r="M147" s="71">
        <f ca="1">IF(K147="×","×",IF(K147="-","-",K147*L147))</f>
        <v>0</v>
      </c>
      <c r="N147" s="74"/>
      <c r="O147" s="26"/>
      <c r="P147" s="402"/>
      <c r="R147" s="92" t="s">
        <v>1454</v>
      </c>
      <c r="S147" s="381">
        <f t="shared" si="41"/>
        <v>0</v>
      </c>
      <c r="T147" s="93">
        <v>5.0000000000000001E-3</v>
      </c>
      <c r="U147" s="53">
        <f>IF(Y147="",1,IF(VLOOKUP(Y147,基本情報!$E$63:$T$76,基本情報!$T$1,FALSE)="",0,VLOOKUP(Y147,基本情報!$E$63:$T$76,基本情報!$T$1,FALSE)))</f>
        <v>0</v>
      </c>
      <c r="V147" s="197" t="str">
        <f ca="1">IF(OR(G147="＋",K147="-"),"",1*S147*T147*U147)</f>
        <v/>
      </c>
      <c r="W147" s="170">
        <f ca="1">IF(K147="-","",IF(G147="＋",$N$4,$M$4))</f>
        <v>0</v>
      </c>
      <c r="X147" s="53" t="str">
        <f t="shared" ca="1" si="44"/>
        <v/>
      </c>
      <c r="Y147" s="53" t="str">
        <f>$Y$118</f>
        <v>事務室</v>
      </c>
      <c r="Z147" s="1" t="str">
        <f ca="1">IF(K147="-","",IF(G147="＋","",S147*T147*W147*U147))</f>
        <v/>
      </c>
      <c r="AA147" s="1" t="str">
        <f ca="1">IF(G147="＋","",M147)</f>
        <v/>
      </c>
      <c r="AB147" s="1">
        <f ca="1">IF(G147="＋",M147,"")</f>
        <v>0</v>
      </c>
    </row>
    <row r="148" spans="1:28" ht="15" customHeight="1" x14ac:dyDescent="0.25">
      <c r="B148" s="401"/>
      <c r="D148" s="1013"/>
      <c r="E148" s="1021"/>
      <c r="F148" s="18"/>
      <c r="G148" s="59" t="str">
        <f ca="1">IF(OFFSET('取組状況入力－共通'!$B$16,MATCH(I148,'取組状況入力－共通'!$E$16:$E$571,0)-1,1,1,1)=0,"",OFFSET('取組状況入力－共通'!$B$16,MATCH(I148,'取組状況入力－共通'!$E$16:$E$571,0)-1,1,1,1))</f>
        <v>＋</v>
      </c>
      <c r="H148" s="55" t="s">
        <v>2899</v>
      </c>
      <c r="I148" s="289" t="s">
        <v>2823</v>
      </c>
      <c r="J148" s="290" t="str">
        <f t="shared" ca="1" si="43"/>
        <v/>
      </c>
      <c r="K148" s="58">
        <f>VLOOKUP(I148,'取組状況入力－共通'!$E$17:$X$571,'取組状況入力－共通'!$S$1,0)</f>
        <v>0</v>
      </c>
      <c r="L148" s="72">
        <f ca="1">IF(K148="×","×",IF(K148="-","-",S148*T148*W148*U148))</f>
        <v>0</v>
      </c>
      <c r="M148" s="72">
        <f ca="1">IF(K148="×","×",IF(K148="-","-",K148*L148))</f>
        <v>0</v>
      </c>
      <c r="N148" s="75"/>
      <c r="O148" s="26"/>
      <c r="P148" s="402"/>
      <c r="R148" s="94" t="s">
        <v>1454</v>
      </c>
      <c r="S148" s="382">
        <f>VLOOKUP(R148,$R$539:$S$597,2,0)</f>
        <v>0</v>
      </c>
      <c r="T148" s="95">
        <v>5.0000000000000001E-3</v>
      </c>
      <c r="U148" s="59">
        <f>IF(Y148="",1,IF(VLOOKUP(Y148,基本情報!$E$63:$T$76,基本情報!$T$1,FALSE)="",0,VLOOKUP(Y148,基本情報!$E$63:$T$76,基本情報!$T$1,FALSE)))</f>
        <v>1</v>
      </c>
      <c r="V148" s="155" t="str">
        <f ca="1">IF(OR(G148="＋",K148="-"),"",1*S148*T148*U148)</f>
        <v/>
      </c>
      <c r="W148" s="198">
        <f ca="1">IF(K148="-","",IF(G148="＋",$N$4,$M$4))</f>
        <v>0</v>
      </c>
      <c r="X148" s="59" t="str">
        <f t="shared" ca="1" si="44"/>
        <v/>
      </c>
      <c r="Y148" s="59"/>
      <c r="Z148" s="1" t="str">
        <f ca="1">IF(K148="-","",IF(G148="＋","",S148*T148*W148*U148))</f>
        <v/>
      </c>
      <c r="AA148" s="1" t="str">
        <f ca="1">IF(G148="＋","",M148)</f>
        <v/>
      </c>
      <c r="AB148" s="1">
        <f ca="1">IF(G148="＋",M148,"")</f>
        <v>0</v>
      </c>
    </row>
    <row r="149" spans="1:28" ht="15" customHeight="1" x14ac:dyDescent="0.25">
      <c r="B149" s="401"/>
      <c r="D149" s="779"/>
      <c r="E149" s="782"/>
      <c r="F149" s="3"/>
      <c r="G149" s="26"/>
      <c r="H149" s="5"/>
      <c r="I149" s="28"/>
      <c r="J149" s="167"/>
      <c r="K149" s="26"/>
      <c r="L149" s="263"/>
      <c r="M149" s="263"/>
      <c r="N149" s="26"/>
      <c r="O149" s="26"/>
      <c r="P149" s="402"/>
      <c r="R149" s="26"/>
      <c r="S149" s="26"/>
      <c r="T149" s="26"/>
      <c r="U149" s="26"/>
      <c r="V149" s="263"/>
      <c r="W149" s="263"/>
      <c r="X149" s="26"/>
      <c r="Y149" s="26"/>
      <c r="Z149" s="1"/>
      <c r="AA149" s="1"/>
      <c r="AB149" s="1"/>
    </row>
    <row r="150" spans="1:28" ht="3" customHeight="1" x14ac:dyDescent="0.25">
      <c r="B150" s="33"/>
      <c r="C150" s="297"/>
      <c r="D150" s="297"/>
      <c r="E150" s="297"/>
      <c r="F150" s="297"/>
      <c r="G150" s="348"/>
      <c r="H150" s="349"/>
      <c r="I150" s="297"/>
      <c r="J150" s="348"/>
      <c r="K150" s="348"/>
      <c r="L150" s="350"/>
      <c r="M150" s="350"/>
      <c r="N150" s="348"/>
      <c r="O150" s="348"/>
      <c r="P150" s="404"/>
      <c r="R150"/>
      <c r="U150" s="26"/>
      <c r="V150" s="263"/>
      <c r="W150" s="263"/>
      <c r="X150" s="26"/>
      <c r="Y150" s="26"/>
      <c r="Z150" s="1"/>
      <c r="AA150" s="1"/>
      <c r="AB150" s="1"/>
    </row>
    <row r="151" spans="1:28" ht="15" customHeight="1" x14ac:dyDescent="0.25">
      <c r="B151" s="3"/>
      <c r="C151" s="3"/>
      <c r="D151" s="3"/>
      <c r="E151" s="3"/>
      <c r="F151" s="3"/>
      <c r="G151" s="26"/>
      <c r="H151" s="343"/>
      <c r="I151" s="3"/>
      <c r="J151" s="26"/>
      <c r="K151" s="26"/>
      <c r="L151" s="263"/>
      <c r="M151" s="263"/>
      <c r="N151" s="26"/>
      <c r="O151" s="26"/>
      <c r="P151" s="922" t="s">
        <v>3371</v>
      </c>
      <c r="R151"/>
      <c r="U151" s="26"/>
      <c r="V151" s="263"/>
      <c r="W151" s="263"/>
      <c r="X151" s="26"/>
      <c r="Y151" s="26"/>
      <c r="Z151" s="1"/>
      <c r="AA151" s="1"/>
      <c r="AB151" s="1"/>
    </row>
    <row r="152" spans="1:28" ht="15" customHeight="1" x14ac:dyDescent="0.25">
      <c r="A152" s="182" t="s">
        <v>2204</v>
      </c>
      <c r="B152" s="182"/>
      <c r="C152" s="182"/>
      <c r="D152" s="3"/>
      <c r="E152" s="3"/>
      <c r="F152" s="3"/>
      <c r="G152" s="26"/>
      <c r="H152" s="343"/>
      <c r="I152" s="3"/>
      <c r="J152" s="26"/>
      <c r="K152" s="26"/>
      <c r="L152" s="263"/>
      <c r="M152" s="263"/>
      <c r="N152" s="26"/>
      <c r="O152" s="26"/>
      <c r="P152" s="838"/>
      <c r="R152"/>
      <c r="U152" s="26"/>
      <c r="V152" s="263"/>
      <c r="W152" s="263"/>
      <c r="X152" s="26"/>
      <c r="Y152" s="26"/>
      <c r="Z152" s="1"/>
      <c r="AA152" s="1"/>
      <c r="AB152" s="1"/>
    </row>
    <row r="153" spans="1:28" ht="3" customHeight="1" x14ac:dyDescent="0.25">
      <c r="B153" s="351"/>
      <c r="C153" s="347"/>
      <c r="D153" s="347"/>
      <c r="E153" s="347"/>
      <c r="F153" s="347"/>
      <c r="G153" s="352"/>
      <c r="H153" s="181"/>
      <c r="I153" s="181"/>
      <c r="J153" s="181"/>
      <c r="K153" s="331"/>
      <c r="L153" s="331"/>
      <c r="M153" s="331"/>
      <c r="N153" s="333"/>
      <c r="O153" s="333"/>
      <c r="P153" s="400"/>
      <c r="R153" s="6"/>
      <c r="S153" s="5"/>
      <c r="T153" s="5"/>
      <c r="U153" s="5"/>
      <c r="V153" s="5"/>
      <c r="W153" s="5"/>
    </row>
    <row r="154" spans="1:28" ht="14.25" x14ac:dyDescent="0.25">
      <c r="B154" s="781"/>
      <c r="C154" s="8"/>
      <c r="D154" s="783"/>
      <c r="E154" s="783"/>
      <c r="F154" s="783"/>
      <c r="G154" s="784"/>
      <c r="H154" s="178"/>
      <c r="I154" s="178"/>
      <c r="J154" s="178"/>
      <c r="K154" s="335"/>
      <c r="L154" s="335"/>
      <c r="M154" s="335"/>
      <c r="N154" s="339"/>
      <c r="P154" s="402"/>
      <c r="R154" s="6"/>
      <c r="S154" s="5"/>
      <c r="T154" s="5"/>
      <c r="U154" s="5"/>
      <c r="V154" s="5"/>
      <c r="W154" s="5"/>
    </row>
    <row r="155" spans="1:28" ht="45" customHeight="1" x14ac:dyDescent="0.25">
      <c r="B155" s="401"/>
      <c r="D155" s="1008" t="s">
        <v>2245</v>
      </c>
      <c r="E155" s="1009"/>
      <c r="F155" s="1010"/>
      <c r="G155" s="9" t="s">
        <v>1417</v>
      </c>
      <c r="H155" s="9" t="s">
        <v>2310</v>
      </c>
      <c r="I155" s="156" t="s">
        <v>655</v>
      </c>
      <c r="J155" s="156" t="s">
        <v>1832</v>
      </c>
      <c r="K155" s="9" t="s">
        <v>745</v>
      </c>
      <c r="L155" s="9" t="s">
        <v>1256</v>
      </c>
      <c r="M155" s="9" t="s">
        <v>1864</v>
      </c>
      <c r="N155" s="9" t="s">
        <v>957</v>
      </c>
      <c r="O155" s="488"/>
      <c r="P155" s="402"/>
      <c r="R155" s="156" t="s">
        <v>1918</v>
      </c>
      <c r="S155" s="158" t="s">
        <v>2109</v>
      </c>
      <c r="T155" s="158" t="s">
        <v>1894</v>
      </c>
      <c r="U155" s="133" t="s">
        <v>275</v>
      </c>
      <c r="V155" s="156" t="s">
        <v>1805</v>
      </c>
      <c r="W155" s="156" t="s">
        <v>2458</v>
      </c>
      <c r="X155" s="156" t="s">
        <v>800</v>
      </c>
      <c r="Y155" s="133" t="s">
        <v>275</v>
      </c>
      <c r="Z155" s="167" t="s">
        <v>1865</v>
      </c>
      <c r="AA155" s="167" t="s">
        <v>827</v>
      </c>
      <c r="AB155" s="167" t="s">
        <v>674</v>
      </c>
    </row>
    <row r="156" spans="1:28" ht="1.5" customHeight="1" x14ac:dyDescent="0.25">
      <c r="B156" s="401"/>
      <c r="D156" s="282"/>
      <c r="E156" s="344"/>
      <c r="F156" s="162"/>
      <c r="G156" s="14"/>
      <c r="H156" s="14"/>
      <c r="I156" s="161"/>
      <c r="J156" s="161"/>
      <c r="K156" s="13"/>
      <c r="L156" s="13"/>
      <c r="M156" s="13"/>
      <c r="N156" s="14"/>
      <c r="O156" s="488"/>
      <c r="P156" s="402"/>
      <c r="R156" s="136"/>
      <c r="S156" s="159"/>
      <c r="T156" s="159"/>
      <c r="U156" s="136"/>
      <c r="V156" s="136"/>
      <c r="W156" s="136"/>
      <c r="X156" s="136"/>
      <c r="Y156" s="136"/>
    </row>
    <row r="157" spans="1:28" ht="15" customHeight="1" x14ac:dyDescent="0.25">
      <c r="B157" s="401"/>
      <c r="D157" s="1011" t="s">
        <v>1176</v>
      </c>
      <c r="E157" s="1016" t="s">
        <v>587</v>
      </c>
      <c r="F157" s="3" t="s">
        <v>396</v>
      </c>
      <c r="G157" s="81" t="str">
        <f ca="1">IF(OFFSET('取組状況入力－共通'!$B$16,MATCH(I157,'取組状況入力－共通'!$E$16:$E$571,0)-1,1,1,1)=0,"",OFFSET('取組状況入力－共通'!$B$16,MATCH(I157,'取組状況入力－共通'!$E$16:$E$571,0)-1,1,1,1))</f>
        <v>○</v>
      </c>
      <c r="H157" s="88" t="s">
        <v>1244</v>
      </c>
      <c r="I157" s="79" t="s">
        <v>1896</v>
      </c>
      <c r="J157" s="85" t="str">
        <f t="shared" ca="1" si="43"/>
        <v/>
      </c>
      <c r="K157" s="85">
        <f>VLOOKUP(I157,'取組状況入力－共通'!$E$17:$X$571,'取組状況入力－共通'!$S$1,0)</f>
        <v>0</v>
      </c>
      <c r="L157" s="89">
        <f t="shared" ca="1" si="47"/>
        <v>0</v>
      </c>
      <c r="M157" s="89">
        <f t="shared" ref="M157:M218" ca="1" si="48">IF(K157="×","×",IF(K157="-","-",K157*L157))</f>
        <v>0</v>
      </c>
      <c r="N157" s="90">
        <f ca="1">SUM(AA157:AA162)</f>
        <v>0</v>
      </c>
      <c r="O157" s="263"/>
      <c r="P157" s="402"/>
      <c r="R157" s="91" t="s">
        <v>1994</v>
      </c>
      <c r="S157" s="380">
        <f t="shared" ref="S157:S180" si="49">VLOOKUP(R157,$R$539:$S$597,2,0)</f>
        <v>0</v>
      </c>
      <c r="T157" s="420">
        <v>0.22</v>
      </c>
      <c r="U157" s="81">
        <f>IF(Y157="",1,IF(VLOOKUP(Y157,基本情報!$E$63:$T$76,基本情報!$T$1,FALSE)="",0,VLOOKUP(Y157,基本情報!$E$63:$T$76,基本情報!$T$1,FALSE)))</f>
        <v>1</v>
      </c>
      <c r="V157" s="170">
        <f t="shared" ca="1" si="40"/>
        <v>0</v>
      </c>
      <c r="W157" s="170">
        <f t="shared" ref="W157:W181" ca="1" si="50">IF(K157="-","",IF(G157="＋",$N$4,$M$4))</f>
        <v>0</v>
      </c>
      <c r="X157" s="81" t="str">
        <f t="shared" ca="1" si="44"/>
        <v/>
      </c>
      <c r="Y157" s="81"/>
      <c r="Z157" s="1">
        <f t="shared" ref="Z157:Z218" ca="1" si="51">IF(K157="-","",IF(G157="＋","",S157*T157*W157*U157))</f>
        <v>0</v>
      </c>
      <c r="AA157" s="1">
        <f t="shared" ca="1" si="45"/>
        <v>0</v>
      </c>
      <c r="AB157" s="1" t="str">
        <f t="shared" ca="1" si="46"/>
        <v/>
      </c>
    </row>
    <row r="158" spans="1:28" ht="15" customHeight="1" x14ac:dyDescent="0.25">
      <c r="B158" s="401"/>
      <c r="D158" s="1012"/>
      <c r="E158" s="1017"/>
      <c r="F158" s="3"/>
      <c r="G158" s="53" t="str">
        <f ca="1">IF(OFFSET('取組状況入力－共通'!$B$16,MATCH(I158,'取組状況入力－共通'!$E$16:$E$571,0)-1,1,1,1)=0,"",OFFSET('取組状況入力－共通'!$B$16,MATCH(I158,'取組状況入力－共通'!$E$16:$E$571,0)-1,1,1,1))</f>
        <v>＋</v>
      </c>
      <c r="H158" s="50" t="s">
        <v>2475</v>
      </c>
      <c r="I158" s="51" t="s">
        <v>184</v>
      </c>
      <c r="J158" s="52" t="str">
        <f t="shared" ca="1" si="43"/>
        <v/>
      </c>
      <c r="K158" s="52">
        <f>VLOOKUP(I158,'取組状況入力－共通'!$E$17:$X$571,'取組状況入力－共通'!$S$1,0)</f>
        <v>0</v>
      </c>
      <c r="L158" s="71">
        <f t="shared" ca="1" si="47"/>
        <v>0</v>
      </c>
      <c r="M158" s="71">
        <f t="shared" ca="1" si="48"/>
        <v>0</v>
      </c>
      <c r="N158" s="186">
        <f ca="1">SUM(AB157:AB162)</f>
        <v>0</v>
      </c>
      <c r="O158" s="524"/>
      <c r="P158" s="402"/>
      <c r="R158" s="92" t="s">
        <v>1994</v>
      </c>
      <c r="S158" s="381">
        <f t="shared" si="49"/>
        <v>0</v>
      </c>
      <c r="T158" s="93">
        <v>0.3</v>
      </c>
      <c r="U158" s="53">
        <f>IF(Y158="",1,IF(VLOOKUP(Y158,基本情報!$E$63:$T$76,基本情報!$T$1,FALSE)="",0,VLOOKUP(Y158,基本情報!$E$63:$T$76,基本情報!$T$1,FALSE)))</f>
        <v>1</v>
      </c>
      <c r="V158" s="197" t="str">
        <f t="shared" ca="1" si="40"/>
        <v/>
      </c>
      <c r="W158" s="170">
        <f t="shared" ca="1" si="50"/>
        <v>0</v>
      </c>
      <c r="X158" s="53" t="str">
        <f t="shared" ca="1" si="44"/>
        <v/>
      </c>
      <c r="Y158" s="53"/>
      <c r="Z158" s="1" t="str">
        <f t="shared" ca="1" si="51"/>
        <v/>
      </c>
      <c r="AA158" s="1" t="str">
        <f t="shared" ca="1" si="45"/>
        <v/>
      </c>
      <c r="AB158" s="1">
        <f t="shared" ca="1" si="46"/>
        <v>0</v>
      </c>
    </row>
    <row r="159" spans="1:28" ht="15" customHeight="1" x14ac:dyDescent="0.25">
      <c r="B159" s="401"/>
      <c r="D159" s="1012"/>
      <c r="E159" s="1017"/>
      <c r="F159" s="3"/>
      <c r="G159" s="53" t="str">
        <f ca="1">IF(OFFSET('取組状況入力－共通'!$B$16,MATCH(I159,'取組状況入力－共通'!$E$16:$E$571,0)-1,1,1,1)=0,"",OFFSET('取組状況入力－共通'!$B$16,MATCH(I159,'取組状況入力－共通'!$E$16:$E$571,0)-1,1,1,1))</f>
        <v>＋</v>
      </c>
      <c r="H159" s="50" t="s">
        <v>2476</v>
      </c>
      <c r="I159" s="51" t="s">
        <v>1584</v>
      </c>
      <c r="J159" s="52" t="str">
        <f t="shared" ca="1" si="43"/>
        <v/>
      </c>
      <c r="K159" s="52">
        <f>VLOOKUP(I159,'取組状況入力－共通'!$E$17:$X$571,'取組状況入力－共通'!$S$1,0)</f>
        <v>0</v>
      </c>
      <c r="L159" s="71">
        <f t="shared" ca="1" si="47"/>
        <v>0</v>
      </c>
      <c r="M159" s="71">
        <f t="shared" ca="1" si="48"/>
        <v>0</v>
      </c>
      <c r="N159" s="74"/>
      <c r="O159" s="26"/>
      <c r="P159" s="402"/>
      <c r="R159" s="92" t="s">
        <v>1994</v>
      </c>
      <c r="S159" s="381">
        <f t="shared" si="49"/>
        <v>0</v>
      </c>
      <c r="T159" s="93">
        <v>0.03</v>
      </c>
      <c r="U159" s="53">
        <f>IF(Y159="",1,IF(VLOOKUP(Y159,基本情報!$E$63:$T$76,基本情報!$T$1,FALSE)="",0,VLOOKUP(Y159,基本情報!$E$63:$T$76,基本情報!$T$1,FALSE)))</f>
        <v>1</v>
      </c>
      <c r="V159" s="197" t="str">
        <f t="shared" ca="1" si="40"/>
        <v/>
      </c>
      <c r="W159" s="170">
        <f t="shared" ca="1" si="50"/>
        <v>0</v>
      </c>
      <c r="X159" s="53" t="str">
        <f t="shared" ca="1" si="44"/>
        <v/>
      </c>
      <c r="Y159" s="53"/>
      <c r="Z159" s="1" t="str">
        <f t="shared" ca="1" si="51"/>
        <v/>
      </c>
      <c r="AA159" s="1" t="str">
        <f t="shared" ca="1" si="45"/>
        <v/>
      </c>
      <c r="AB159" s="1">
        <f t="shared" ca="1" si="46"/>
        <v>0</v>
      </c>
    </row>
    <row r="160" spans="1:28" ht="15" customHeight="1" x14ac:dyDescent="0.25">
      <c r="B160" s="401"/>
      <c r="D160" s="1012"/>
      <c r="E160" s="1017"/>
      <c r="F160" s="3"/>
      <c r="G160" s="53" t="str">
        <f ca="1">IF(OFFSET('取組状況入力－共通'!$B$16,MATCH(I160,'取組状況入力－共通'!$E$16:$E$571,0)-1,1,1,1)=0,"",OFFSET('取組状況入力－共通'!$B$16,MATCH(I160,'取組状況入力－共通'!$E$16:$E$571,0)-1,1,1,1))</f>
        <v>＋</v>
      </c>
      <c r="H160" s="50" t="s">
        <v>2477</v>
      </c>
      <c r="I160" s="51" t="s">
        <v>3374</v>
      </c>
      <c r="J160" s="52" t="str">
        <f t="shared" ca="1" si="43"/>
        <v/>
      </c>
      <c r="K160" s="52">
        <f>VLOOKUP(I160,'取組状況入力－共通'!$E$17:$X$571,'取組状況入力－共通'!$S$1,0)</f>
        <v>0</v>
      </c>
      <c r="L160" s="71">
        <f t="shared" ca="1" si="47"/>
        <v>0</v>
      </c>
      <c r="M160" s="71">
        <f t="shared" ca="1" si="48"/>
        <v>0</v>
      </c>
      <c r="N160" s="74"/>
      <c r="O160" s="26"/>
      <c r="P160" s="402"/>
      <c r="R160" s="92" t="s">
        <v>1994</v>
      </c>
      <c r="S160" s="381">
        <f t="shared" si="49"/>
        <v>0</v>
      </c>
      <c r="T160" s="93">
        <v>0.1</v>
      </c>
      <c r="U160" s="53">
        <f>IF(Y160="",1,IF(VLOOKUP(Y160,基本情報!$E$63:$T$76,基本情報!$T$1,FALSE)="",0,VLOOKUP(Y160,基本情報!$E$63:$T$76,基本情報!$T$1,FALSE)))</f>
        <v>1</v>
      </c>
      <c r="V160" s="197" t="str">
        <f t="shared" ca="1" si="40"/>
        <v/>
      </c>
      <c r="W160" s="170">
        <f t="shared" ca="1" si="50"/>
        <v>0</v>
      </c>
      <c r="X160" s="53" t="str">
        <f t="shared" ca="1" si="44"/>
        <v/>
      </c>
      <c r="Y160" s="53"/>
      <c r="Z160" s="1" t="str">
        <f t="shared" ca="1" si="51"/>
        <v/>
      </c>
      <c r="AA160" s="1" t="str">
        <f t="shared" ca="1" si="45"/>
        <v/>
      </c>
      <c r="AB160" s="1">
        <f t="shared" ca="1" si="46"/>
        <v>0</v>
      </c>
    </row>
    <row r="161" spans="2:28" ht="15" customHeight="1" x14ac:dyDescent="0.25">
      <c r="B161" s="401"/>
      <c r="D161" s="1012"/>
      <c r="E161" s="1017"/>
      <c r="F161" s="3"/>
      <c r="G161" s="53" t="str">
        <f ca="1">IF(OFFSET('取組状況入力－共通'!$B$16,MATCH(I161,'取組状況入力－共通'!$E$16:$E$571,0)-1,1,1,1)=0,"",OFFSET('取組状況入力－共通'!$B$16,MATCH(I161,'取組状況入力－共通'!$E$16:$E$571,0)-1,1,1,1))</f>
        <v>＋</v>
      </c>
      <c r="H161" s="50" t="s">
        <v>435</v>
      </c>
      <c r="I161" s="51" t="s">
        <v>669</v>
      </c>
      <c r="J161" s="52" t="str">
        <f t="shared" ca="1" si="43"/>
        <v/>
      </c>
      <c r="K161" s="52">
        <f>VLOOKUP(I161,'取組状況入力－共通'!$E$17:$X$571,'取組状況入力－共通'!$S$1,0)</f>
        <v>0</v>
      </c>
      <c r="L161" s="71">
        <f t="shared" ca="1" si="47"/>
        <v>0</v>
      </c>
      <c r="M161" s="71">
        <f t="shared" ca="1" si="48"/>
        <v>0</v>
      </c>
      <c r="N161" s="74"/>
      <c r="O161" s="26"/>
      <c r="P161" s="402"/>
      <c r="R161" s="92" t="s">
        <v>90</v>
      </c>
      <c r="S161" s="381">
        <f t="shared" si="49"/>
        <v>0</v>
      </c>
      <c r="T161" s="93">
        <v>0.16700000000000001</v>
      </c>
      <c r="U161" s="53">
        <f>IF(Y161="",1,IF(VLOOKUP(Y161,基本情報!$E$63:$T$76,基本情報!$T$1,FALSE)="",0,VLOOKUP(Y161,基本情報!$E$63:$T$76,基本情報!$T$1,FALSE)))</f>
        <v>1</v>
      </c>
      <c r="V161" s="197" t="str">
        <f t="shared" ca="1" si="40"/>
        <v/>
      </c>
      <c r="W161" s="170">
        <f t="shared" ca="1" si="50"/>
        <v>0</v>
      </c>
      <c r="X161" s="53" t="str">
        <f t="shared" ca="1" si="44"/>
        <v/>
      </c>
      <c r="Y161" s="53"/>
      <c r="Z161" s="1" t="str">
        <f t="shared" ca="1" si="51"/>
        <v/>
      </c>
      <c r="AA161" s="1" t="str">
        <f t="shared" ca="1" si="45"/>
        <v/>
      </c>
      <c r="AB161" s="1">
        <f t="shared" ca="1" si="46"/>
        <v>0</v>
      </c>
    </row>
    <row r="162" spans="2:28" ht="15" customHeight="1" x14ac:dyDescent="0.25">
      <c r="B162" s="401"/>
      <c r="D162" s="1012"/>
      <c r="E162" s="1017"/>
      <c r="F162" s="42"/>
      <c r="G162" s="59" t="str">
        <f ca="1">IF(OFFSET('取組状況入力－共通'!$B$16,MATCH(I162,'取組状況入力－共通'!$E$16:$E$571,0)-1,1,1,1)=0,"",OFFSET('取組状況入力－共通'!$B$16,MATCH(I162,'取組状況入力－共通'!$E$16:$E$571,0)-1,1,1,1))</f>
        <v>＋</v>
      </c>
      <c r="H162" s="55" t="s">
        <v>436</v>
      </c>
      <c r="I162" s="57" t="s">
        <v>860</v>
      </c>
      <c r="J162" s="58" t="str">
        <f t="shared" ca="1" si="43"/>
        <v/>
      </c>
      <c r="K162" s="58">
        <f>VLOOKUP(I162,'取組状況入力－共通'!$E$17:$X$571,'取組状況入力－共通'!$S$1,0)</f>
        <v>0</v>
      </c>
      <c r="L162" s="155">
        <f t="shared" ca="1" si="47"/>
        <v>0</v>
      </c>
      <c r="M162" s="72">
        <f t="shared" ca="1" si="48"/>
        <v>0</v>
      </c>
      <c r="N162" s="75"/>
      <c r="O162" s="26"/>
      <c r="P162" s="402"/>
      <c r="R162" s="94" t="s">
        <v>90</v>
      </c>
      <c r="S162" s="382">
        <f t="shared" si="49"/>
        <v>0</v>
      </c>
      <c r="T162" s="95">
        <v>0.1</v>
      </c>
      <c r="U162" s="59">
        <f>IF(Y162="",1,IF(VLOOKUP(Y162,基本情報!$E$63:$T$76,基本情報!$T$1,FALSE)="",0,VLOOKUP(Y162,基本情報!$E$63:$T$76,基本情報!$T$1,FALSE)))</f>
        <v>1</v>
      </c>
      <c r="V162" s="155" t="str">
        <f t="shared" ca="1" si="40"/>
        <v/>
      </c>
      <c r="W162" s="155">
        <f t="shared" ca="1" si="50"/>
        <v>0</v>
      </c>
      <c r="X162" s="59" t="str">
        <f t="shared" ca="1" si="44"/>
        <v/>
      </c>
      <c r="Y162" s="59"/>
      <c r="Z162" s="1" t="str">
        <f t="shared" ca="1" si="51"/>
        <v/>
      </c>
      <c r="AA162" s="1" t="str">
        <f t="shared" ca="1" si="45"/>
        <v/>
      </c>
      <c r="AB162" s="1">
        <f t="shared" ca="1" si="46"/>
        <v>0</v>
      </c>
    </row>
    <row r="163" spans="2:28" ht="15" customHeight="1" x14ac:dyDescent="0.25">
      <c r="B163" s="401"/>
      <c r="D163" s="1012"/>
      <c r="E163" s="1017"/>
      <c r="F163" s="41" t="s">
        <v>383</v>
      </c>
      <c r="G163" s="81" t="str">
        <f ca="1">IF(OFFSET('取組状況入力－共通'!$B$16,MATCH(I163,'取組状況入力－共通'!$E$16:$E$571,0)-1,1,1,1)=0,"",OFFSET('取組状況入力－共通'!$B$16,MATCH(I163,'取組状況入力－共通'!$E$16:$E$571,0)-1,1,1,1))</f>
        <v>○</v>
      </c>
      <c r="H163" s="157" t="s">
        <v>1620</v>
      </c>
      <c r="I163" s="79" t="s">
        <v>2031</v>
      </c>
      <c r="J163" s="85" t="str">
        <f t="shared" ca="1" si="43"/>
        <v/>
      </c>
      <c r="K163" s="85" t="str">
        <f>VLOOKUP(I163,'取組状況入力－共通'!$E$17:$X$571,'取組状況入力－共通'!$S$1,0)</f>
        <v>-</v>
      </c>
      <c r="L163" s="89" t="str">
        <f t="shared" si="47"/>
        <v>-</v>
      </c>
      <c r="M163" s="89" t="str">
        <f t="shared" si="48"/>
        <v>-</v>
      </c>
      <c r="N163" s="90">
        <f ca="1">SUM(AA163:AA166)</f>
        <v>0</v>
      </c>
      <c r="O163" s="263"/>
      <c r="P163" s="402"/>
      <c r="R163" s="91" t="s">
        <v>1530</v>
      </c>
      <c r="S163" s="380">
        <f t="shared" si="49"/>
        <v>0</v>
      </c>
      <c r="T163" s="420">
        <v>0.5</v>
      </c>
      <c r="U163" s="81">
        <f>IF(Y163="",1,IF(VLOOKUP(Y163,基本情報!$E$63:$T$76,基本情報!$T$1,FALSE)="",0,VLOOKUP(Y163,基本情報!$E$63:$T$76,基本情報!$T$1,FALSE)))</f>
        <v>1</v>
      </c>
      <c r="V163" s="170" t="str">
        <f t="shared" ca="1" si="40"/>
        <v/>
      </c>
      <c r="W163" s="170" t="str">
        <f t="shared" si="50"/>
        <v/>
      </c>
      <c r="X163" s="81" t="str">
        <f t="shared" ca="1" si="44"/>
        <v/>
      </c>
      <c r="Y163" s="81"/>
      <c r="Z163" s="1" t="str">
        <f t="shared" si="51"/>
        <v/>
      </c>
      <c r="AA163" s="1" t="str">
        <f t="shared" ca="1" si="45"/>
        <v>-</v>
      </c>
      <c r="AB163" s="1" t="str">
        <f t="shared" ca="1" si="46"/>
        <v/>
      </c>
    </row>
    <row r="164" spans="2:28" ht="15" customHeight="1" x14ac:dyDescent="0.25">
      <c r="B164" s="401"/>
      <c r="D164" s="1012"/>
      <c r="E164" s="1017"/>
      <c r="F164" s="41"/>
      <c r="G164" s="53" t="str">
        <f ca="1">IF(OFFSET('取組状況入力－共通'!$B$16,MATCH(I164,'取組状況入力－共通'!$E$16:$E$571,0)-1,1,1,1)=0,"",OFFSET('取組状況入力－共通'!$B$16,MATCH(I164,'取組状況入力－共通'!$E$16:$E$571,0)-1,1,1,1))</f>
        <v>○</v>
      </c>
      <c r="H164" s="62" t="s">
        <v>437</v>
      </c>
      <c r="I164" s="51" t="s">
        <v>29</v>
      </c>
      <c r="J164" s="52" t="str">
        <f t="shared" ca="1" si="43"/>
        <v/>
      </c>
      <c r="K164" s="52" t="str">
        <f>VLOOKUP(I164,'取組状況入力－共通'!$E$17:$X$571,'取組状況入力－共通'!$S$1,0)</f>
        <v>-</v>
      </c>
      <c r="L164" s="71" t="str">
        <f t="shared" si="47"/>
        <v>-</v>
      </c>
      <c r="M164" s="71" t="str">
        <f t="shared" si="48"/>
        <v>-</v>
      </c>
      <c r="N164" s="186">
        <f ca="1">SUM(AB163:AB166)</f>
        <v>0</v>
      </c>
      <c r="O164" s="524"/>
      <c r="P164" s="402"/>
      <c r="R164" s="92" t="s">
        <v>1530</v>
      </c>
      <c r="S164" s="381">
        <f t="shared" si="49"/>
        <v>0</v>
      </c>
      <c r="T164" s="93">
        <v>0.1</v>
      </c>
      <c r="U164" s="53">
        <f>IF(Y164="",1,IF(VLOOKUP(Y164,基本情報!$E$63:$T$76,基本情報!$T$1,FALSE)="",0,VLOOKUP(Y164,基本情報!$E$63:$T$76,基本情報!$T$1,FALSE)))</f>
        <v>1</v>
      </c>
      <c r="V164" s="197" t="str">
        <f t="shared" ca="1" si="40"/>
        <v/>
      </c>
      <c r="W164" s="170" t="str">
        <f t="shared" si="50"/>
        <v/>
      </c>
      <c r="X164" s="53" t="str">
        <f t="shared" ca="1" si="44"/>
        <v/>
      </c>
      <c r="Y164" s="53"/>
      <c r="Z164" s="1" t="str">
        <f t="shared" si="51"/>
        <v/>
      </c>
      <c r="AA164" s="1" t="str">
        <f t="shared" ca="1" si="45"/>
        <v>-</v>
      </c>
      <c r="AB164" s="1" t="str">
        <f t="shared" ca="1" si="46"/>
        <v/>
      </c>
    </row>
    <row r="165" spans="2:28" ht="15" customHeight="1" x14ac:dyDescent="0.25">
      <c r="B165" s="401"/>
      <c r="D165" s="1012"/>
      <c r="E165" s="1017"/>
      <c r="F165" s="41"/>
      <c r="G165" s="53" t="str">
        <f ca="1">IF(OFFSET('取組状況入力－共通'!$B$16,MATCH(I165,'取組状況入力－共通'!$E$16:$E$571,0)-1,1,1,1)=0,"",OFFSET('取組状況入力－共通'!$B$16,MATCH(I165,'取組状況入力－共通'!$E$16:$E$571,0)-1,1,1,1))</f>
        <v>○</v>
      </c>
      <c r="H165" s="62" t="s">
        <v>438</v>
      </c>
      <c r="I165" s="51" t="s">
        <v>1902</v>
      </c>
      <c r="J165" s="52" t="str">
        <f t="shared" ca="1" si="43"/>
        <v/>
      </c>
      <c r="K165" s="52" t="str">
        <f>VLOOKUP(I165,'取組状況入力－共通'!$E$17:$X$571,'取組状況入力－共通'!$S$1,0)</f>
        <v>-</v>
      </c>
      <c r="L165" s="71" t="str">
        <f t="shared" si="47"/>
        <v>-</v>
      </c>
      <c r="M165" s="71" t="str">
        <f t="shared" si="48"/>
        <v>-</v>
      </c>
      <c r="N165" s="168"/>
      <c r="O165" s="525"/>
      <c r="P165" s="402"/>
      <c r="R165" s="92" t="s">
        <v>1530</v>
      </c>
      <c r="S165" s="381">
        <f t="shared" si="49"/>
        <v>0</v>
      </c>
      <c r="T165" s="93">
        <v>0.02</v>
      </c>
      <c r="U165" s="53">
        <f>IF(Y165="",1,IF(VLOOKUP(Y165,基本情報!$E$63:$T$76,基本情報!$T$1,FALSE)="",0,VLOOKUP(Y165,基本情報!$E$63:$T$76,基本情報!$T$1,FALSE)))</f>
        <v>1</v>
      </c>
      <c r="V165" s="197" t="str">
        <f t="shared" ca="1" si="40"/>
        <v/>
      </c>
      <c r="W165" s="170" t="str">
        <f t="shared" si="50"/>
        <v/>
      </c>
      <c r="X165" s="53" t="str">
        <f t="shared" ca="1" si="44"/>
        <v/>
      </c>
      <c r="Y165" s="53"/>
      <c r="Z165" s="1" t="str">
        <f t="shared" si="51"/>
        <v/>
      </c>
      <c r="AA165" s="1" t="str">
        <f t="shared" ca="1" si="45"/>
        <v>-</v>
      </c>
      <c r="AB165" s="1" t="str">
        <f t="shared" ca="1" si="46"/>
        <v/>
      </c>
    </row>
    <row r="166" spans="2:28" ht="15" customHeight="1" x14ac:dyDescent="0.25">
      <c r="B166" s="401"/>
      <c r="D166" s="1012"/>
      <c r="E166" s="1017"/>
      <c r="F166" s="18"/>
      <c r="G166" s="53" t="str">
        <f ca="1">IF(OFFSET('取組状況入力－共通'!$B$16,MATCH(I166,'取組状況入力－共通'!$E$16:$E$571,0)-1,1,1,1)=0,"",OFFSET('取組状況入力－共通'!$B$16,MATCH(I166,'取組状況入力－共通'!$E$16:$E$571,0)-1,1,1,1))</f>
        <v>＋</v>
      </c>
      <c r="H166" s="62" t="s">
        <v>439</v>
      </c>
      <c r="I166" s="51" t="s">
        <v>550</v>
      </c>
      <c r="J166" s="52" t="str">
        <f t="shared" ca="1" si="43"/>
        <v/>
      </c>
      <c r="K166" s="52">
        <f>VLOOKUP(I166,'取組状況入力－共通'!$E$17:$X$571,'取組状況入力－共通'!$S$1,0)</f>
        <v>0</v>
      </c>
      <c r="L166" s="155">
        <f t="shared" ca="1" si="47"/>
        <v>0</v>
      </c>
      <c r="M166" s="71">
        <f t="shared" ca="1" si="48"/>
        <v>0</v>
      </c>
      <c r="N166" s="74"/>
      <c r="O166" s="26"/>
      <c r="P166" s="402"/>
      <c r="R166" s="92" t="s">
        <v>1530</v>
      </c>
      <c r="S166" s="381">
        <f t="shared" si="49"/>
        <v>0</v>
      </c>
      <c r="T166" s="95">
        <v>0.111</v>
      </c>
      <c r="U166" s="59">
        <f>IF(Y166="",1,IF(VLOOKUP(Y166,基本情報!$E$63:$T$76,基本情報!$T$1,FALSE)="",0,VLOOKUP(Y166,基本情報!$E$63:$T$76,基本情報!$T$1,FALSE)))</f>
        <v>1</v>
      </c>
      <c r="V166" s="155" t="str">
        <f t="shared" ca="1" si="40"/>
        <v/>
      </c>
      <c r="W166" s="155">
        <f t="shared" ca="1" si="50"/>
        <v>0</v>
      </c>
      <c r="X166" s="59" t="str">
        <f t="shared" ca="1" si="44"/>
        <v/>
      </c>
      <c r="Y166" s="59"/>
      <c r="Z166" s="1" t="str">
        <f t="shared" ca="1" si="51"/>
        <v/>
      </c>
      <c r="AA166" s="1" t="str">
        <f t="shared" ca="1" si="45"/>
        <v/>
      </c>
      <c r="AB166" s="1">
        <f t="shared" ca="1" si="46"/>
        <v>0</v>
      </c>
    </row>
    <row r="167" spans="2:28" ht="15" customHeight="1" x14ac:dyDescent="0.25">
      <c r="B167" s="401"/>
      <c r="D167" s="1012"/>
      <c r="E167" s="1017"/>
      <c r="F167" s="41" t="s">
        <v>384</v>
      </c>
      <c r="G167" s="48" t="str">
        <f ca="1">IF(OFFSET('取組状況入力－共通'!$B$16,MATCH(I167,'取組状況入力－共通'!$E$16:$E$571,0)-1,1,1,1)=0,"",OFFSET('取組状況入力－共通'!$B$16,MATCH(I167,'取組状況入力－共通'!$E$16:$E$571,0)-1,1,1,1))</f>
        <v>○</v>
      </c>
      <c r="H167" s="60" t="s">
        <v>253</v>
      </c>
      <c r="I167" s="46" t="s">
        <v>1903</v>
      </c>
      <c r="J167" s="47" t="str">
        <f t="shared" ca="1" si="43"/>
        <v/>
      </c>
      <c r="K167" s="47">
        <f>VLOOKUP(I167,'取組状況入力－共通'!$E$17:$X$571,'取組状況入力－共通'!$S$1,0)</f>
        <v>0</v>
      </c>
      <c r="L167" s="89">
        <f t="shared" ca="1" si="47"/>
        <v>0</v>
      </c>
      <c r="M167" s="70">
        <f t="shared" ca="1" si="48"/>
        <v>0</v>
      </c>
      <c r="N167" s="73">
        <f ca="1">SUM(AA167:AA169)</f>
        <v>0</v>
      </c>
      <c r="O167" s="263"/>
      <c r="P167" s="402"/>
      <c r="R167" s="96" t="s">
        <v>162</v>
      </c>
      <c r="S167" s="384">
        <f t="shared" si="49"/>
        <v>0</v>
      </c>
      <c r="T167" s="93">
        <v>4.0000000000000001E-3</v>
      </c>
      <c r="U167" s="81">
        <f>IF(Y167="",1,IF(VLOOKUP(Y167,基本情報!$E$63:$T$76,基本情報!$T$1,FALSE)="",0,VLOOKUP(Y167,基本情報!$E$63:$T$76,基本情報!$T$1,FALSE)))</f>
        <v>1</v>
      </c>
      <c r="V167" s="170">
        <f t="shared" ca="1" si="40"/>
        <v>0</v>
      </c>
      <c r="W167" s="170">
        <f t="shared" ca="1" si="50"/>
        <v>0</v>
      </c>
      <c r="X167" s="81" t="str">
        <f t="shared" ca="1" si="44"/>
        <v/>
      </c>
      <c r="Y167" s="81"/>
      <c r="Z167" s="1">
        <f t="shared" ca="1" si="51"/>
        <v>0</v>
      </c>
      <c r="AA167" s="1">
        <f t="shared" ca="1" si="45"/>
        <v>0</v>
      </c>
      <c r="AB167" s="1" t="str">
        <f t="shared" ca="1" si="46"/>
        <v/>
      </c>
    </row>
    <row r="168" spans="2:28" ht="15" customHeight="1" x14ac:dyDescent="0.25">
      <c r="B168" s="401"/>
      <c r="D168" s="1012"/>
      <c r="E168" s="1017"/>
      <c r="F168" s="41"/>
      <c r="G168" s="53" t="str">
        <f ca="1">IF(OFFSET('取組状況入力－共通'!$B$16,MATCH(I168,'取組状況入力－共通'!$E$16:$E$571,0)-1,1,1,1)=0,"",OFFSET('取組状況入力－共通'!$B$16,MATCH(I168,'取組状況入力－共通'!$E$16:$E$571,0)-1,1,1,1))</f>
        <v>○</v>
      </c>
      <c r="H168" s="61" t="s">
        <v>254</v>
      </c>
      <c r="I168" s="51" t="s">
        <v>79</v>
      </c>
      <c r="J168" s="52" t="str">
        <f ca="1">IF(AND($G168="◎",$K168=0),"×","")</f>
        <v/>
      </c>
      <c r="K168" s="52" t="str">
        <f>VLOOKUP(I168,'取組状況入力－共通'!$E$17:$X$571,'取組状況入力－共通'!$S$1,0)</f>
        <v>-</v>
      </c>
      <c r="L168" s="71" t="str">
        <f t="shared" si="47"/>
        <v>-</v>
      </c>
      <c r="M168" s="71" t="str">
        <f t="shared" si="48"/>
        <v>-</v>
      </c>
      <c r="N168" s="186">
        <f ca="1">SUM(AB167:AB169)</f>
        <v>0</v>
      </c>
      <c r="O168" s="524"/>
      <c r="P168" s="402"/>
      <c r="R168" s="92" t="s">
        <v>162</v>
      </c>
      <c r="S168" s="381">
        <f t="shared" si="49"/>
        <v>0</v>
      </c>
      <c r="T168" s="93">
        <v>2E-3</v>
      </c>
      <c r="U168" s="53">
        <f>IF(Y168="",1,IF(VLOOKUP(Y168,基本情報!$E$63:$T$76,基本情報!$T$1,FALSE)="",0,VLOOKUP(Y168,基本情報!$E$63:$T$76,基本情報!$T$1,FALSE)))</f>
        <v>1</v>
      </c>
      <c r="V168" s="197" t="str">
        <f t="shared" ca="1" si="40"/>
        <v/>
      </c>
      <c r="W168" s="170" t="str">
        <f t="shared" si="50"/>
        <v/>
      </c>
      <c r="X168" s="53" t="str">
        <f ca="1">IF($J168="×",1,"")</f>
        <v/>
      </c>
      <c r="Y168" s="53"/>
      <c r="Z168" s="1" t="str">
        <f t="shared" si="51"/>
        <v/>
      </c>
      <c r="AA168" s="1" t="str">
        <f t="shared" ca="1" si="45"/>
        <v>-</v>
      </c>
      <c r="AB168" s="1" t="str">
        <f t="shared" ca="1" si="46"/>
        <v/>
      </c>
    </row>
    <row r="169" spans="2:28" ht="15" customHeight="1" x14ac:dyDescent="0.25">
      <c r="B169" s="401"/>
      <c r="D169" s="1012"/>
      <c r="E169" s="1018"/>
      <c r="F169" s="18"/>
      <c r="G169" s="59" t="str">
        <f ca="1">IF(OFFSET('取組状況入力－共通'!$B$16,MATCH(I169,'取組状況入力－共通'!$E$16:$E$571,0)-1,1,1,1)=0,"",OFFSET('取組状況入力－共通'!$B$16,MATCH(I169,'取組状況入力－共通'!$E$16:$E$571,0)-1,1,1,1))</f>
        <v>＋</v>
      </c>
      <c r="H169" s="154" t="s">
        <v>2463</v>
      </c>
      <c r="I169" s="56" t="s">
        <v>1804</v>
      </c>
      <c r="J169" s="58" t="str">
        <f ca="1">IF(AND($G169="◎",$K169=0),"×","")</f>
        <v/>
      </c>
      <c r="K169" s="58">
        <f>VLOOKUP(I169,'取組状況入力－共通'!$E$17:$X$571,'取組状況入力－共通'!$S$1,0)</f>
        <v>0</v>
      </c>
      <c r="L169" s="72">
        <f t="shared" ca="1" si="47"/>
        <v>0</v>
      </c>
      <c r="M169" s="72">
        <f t="shared" ca="1" si="48"/>
        <v>0</v>
      </c>
      <c r="N169" s="75"/>
      <c r="O169" s="26"/>
      <c r="P169" s="402"/>
      <c r="R169" s="94" t="s">
        <v>329</v>
      </c>
      <c r="S169" s="382">
        <f t="shared" si="49"/>
        <v>0</v>
      </c>
      <c r="T169" s="95">
        <v>0.15</v>
      </c>
      <c r="U169" s="59">
        <f>IF(Y169="",1,IF(VLOOKUP(Y169,基本情報!$E$63:$T$76,基本情報!$T$1,FALSE)="",0,VLOOKUP(Y169,基本情報!$E$63:$T$76,基本情報!$T$1,FALSE)))</f>
        <v>1</v>
      </c>
      <c r="V169" s="155" t="str">
        <f t="shared" ca="1" si="40"/>
        <v/>
      </c>
      <c r="W169" s="155">
        <f t="shared" ca="1" si="50"/>
        <v>0</v>
      </c>
      <c r="X169" s="59" t="str">
        <f ca="1">IF($J169="×",1,"")</f>
        <v/>
      </c>
      <c r="Y169" s="59"/>
      <c r="Z169" s="1" t="str">
        <f t="shared" ca="1" si="51"/>
        <v/>
      </c>
      <c r="AA169" s="1" t="str">
        <f t="shared" ref="AA169:AA181" ca="1" si="52">IF(G169="＋","",M169)</f>
        <v/>
      </c>
      <c r="AB169" s="1">
        <f t="shared" ref="AB169:AB181" ca="1" si="53">IF(G169="＋",M169,"")</f>
        <v>0</v>
      </c>
    </row>
    <row r="170" spans="2:28" ht="15" customHeight="1" x14ac:dyDescent="0.25">
      <c r="B170" s="401"/>
      <c r="D170" s="1012"/>
      <c r="E170" s="1024" t="s">
        <v>1235</v>
      </c>
      <c r="F170" s="39" t="s">
        <v>661</v>
      </c>
      <c r="G170" s="48" t="str">
        <f ca="1">IF(OFFSET('取組状況入力－共通'!$B$16,MATCH(I170,'取組状況入力－共通'!$E$16:$E$571,0)-1,1,1,1)=0,"",OFFSET('取組状況入力－共通'!$B$16,MATCH(I170,'取組状況入力－共通'!$E$16:$E$571,0)-1,1,1,1))</f>
        <v>＋</v>
      </c>
      <c r="H170" s="45" t="s">
        <v>1811</v>
      </c>
      <c r="I170" s="46" t="s">
        <v>1009</v>
      </c>
      <c r="J170" s="47" t="str">
        <f t="shared" ref="J170:J181" ca="1" si="54">IF(AND($G170="◎",$K170=0),"×","")</f>
        <v/>
      </c>
      <c r="K170" s="47">
        <f>VLOOKUP(I170,'取組状況入力－共通'!$E$17:$X$571,'取組状況入力－共通'!$S$1,0)</f>
        <v>0</v>
      </c>
      <c r="L170" s="70">
        <f t="shared" ca="1" si="47"/>
        <v>0</v>
      </c>
      <c r="M170" s="70">
        <f t="shared" ca="1" si="48"/>
        <v>0</v>
      </c>
      <c r="N170" s="186">
        <f ca="1">SUM(AB170:AB176)</f>
        <v>0</v>
      </c>
      <c r="O170" s="524"/>
      <c r="P170" s="402"/>
      <c r="R170" s="91" t="s">
        <v>163</v>
      </c>
      <c r="S170" s="380">
        <f t="shared" si="49"/>
        <v>0</v>
      </c>
      <c r="T170" s="420">
        <v>0.68</v>
      </c>
      <c r="U170" s="81">
        <f>IF(Y170="",1,IF(VLOOKUP(Y170,基本情報!$E$63:$T$76,基本情報!$T$1,FALSE)="",0,VLOOKUP(Y170,基本情報!$E$63:$T$76,基本情報!$T$1,FALSE)))</f>
        <v>0</v>
      </c>
      <c r="V170" s="170" t="str">
        <f t="shared" ca="1" si="40"/>
        <v/>
      </c>
      <c r="W170" s="170">
        <f t="shared" ca="1" si="50"/>
        <v>0</v>
      </c>
      <c r="X170" s="81" t="str">
        <f t="shared" ref="X170:X181" ca="1" si="55">IF($J170="×",1,"")</f>
        <v/>
      </c>
      <c r="Y170" s="53" t="s">
        <v>3080</v>
      </c>
      <c r="Z170" s="1" t="str">
        <f t="shared" ca="1" si="51"/>
        <v/>
      </c>
      <c r="AA170" s="1" t="str">
        <f t="shared" ca="1" si="52"/>
        <v/>
      </c>
      <c r="AB170" s="1">
        <f t="shared" ca="1" si="53"/>
        <v>0</v>
      </c>
    </row>
    <row r="171" spans="2:28" ht="15" customHeight="1" x14ac:dyDescent="0.25">
      <c r="B171" s="401"/>
      <c r="D171" s="1012"/>
      <c r="E171" s="1025"/>
      <c r="F171" s="41"/>
      <c r="G171" s="53" t="str">
        <f ca="1">IF(OFFSET('取組状況入力－共通'!$B$16,MATCH(I171,'取組状況入力－共通'!$E$16:$E$571,0)-1,1,1,1)=0,"",OFFSET('取組状況入力－共通'!$B$16,MATCH(I171,'取組状況入力－共通'!$E$16:$E$571,0)-1,1,1,1))</f>
        <v>＋</v>
      </c>
      <c r="H171" s="50" t="s">
        <v>1144</v>
      </c>
      <c r="I171" s="51" t="s">
        <v>2464</v>
      </c>
      <c r="J171" s="52" t="str">
        <f t="shared" ca="1" si="54"/>
        <v/>
      </c>
      <c r="K171" s="52">
        <f>VLOOKUP(I171,'取組状況入力－共通'!$E$17:$X$571,'取組状況入力－共通'!$S$1,0)</f>
        <v>0</v>
      </c>
      <c r="L171" s="71">
        <f t="shared" ca="1" si="47"/>
        <v>0</v>
      </c>
      <c r="M171" s="71">
        <f t="shared" ca="1" si="48"/>
        <v>0</v>
      </c>
      <c r="N171" s="168"/>
      <c r="O171" s="525"/>
      <c r="P171" s="402"/>
      <c r="R171" s="92" t="s">
        <v>1439</v>
      </c>
      <c r="S171" s="381">
        <f t="shared" si="49"/>
        <v>0</v>
      </c>
      <c r="T171" s="93">
        <v>0.04</v>
      </c>
      <c r="U171" s="53">
        <f>IF(Y171="",1,IF(VLOOKUP(Y171,基本情報!$E$63:$T$76,基本情報!$T$1,FALSE)="",0,VLOOKUP(Y171,基本情報!$E$63:$T$76,基本情報!$T$1,FALSE)))</f>
        <v>1</v>
      </c>
      <c r="V171" s="197" t="str">
        <f t="shared" ca="1" si="40"/>
        <v/>
      </c>
      <c r="W171" s="170">
        <f t="shared" ca="1" si="50"/>
        <v>0</v>
      </c>
      <c r="X171" s="53" t="str">
        <f t="shared" ca="1" si="55"/>
        <v/>
      </c>
      <c r="Y171" s="53"/>
      <c r="Z171" s="1" t="str">
        <f t="shared" ca="1" si="51"/>
        <v/>
      </c>
      <c r="AA171" s="1" t="str">
        <f t="shared" ca="1" si="52"/>
        <v/>
      </c>
      <c r="AB171" s="1">
        <f t="shared" ca="1" si="53"/>
        <v>0</v>
      </c>
    </row>
    <row r="172" spans="2:28" ht="15" customHeight="1" x14ac:dyDescent="0.25">
      <c r="B172" s="401"/>
      <c r="D172" s="1012"/>
      <c r="E172" s="1025"/>
      <c r="F172" s="41"/>
      <c r="G172" s="53" t="str">
        <f ca="1">IF(OFFSET('取組状況入力－共通'!$B$16,MATCH(I172,'取組状況入力－共通'!$E$16:$E$571,0)-1,1,1,1)=0,"",OFFSET('取組状況入力－共通'!$B$16,MATCH(I172,'取組状況入力－共通'!$E$16:$E$571,0)-1,1,1,1))</f>
        <v>＋</v>
      </c>
      <c r="H172" s="50" t="s">
        <v>169</v>
      </c>
      <c r="I172" s="51" t="s">
        <v>333</v>
      </c>
      <c r="J172" s="52" t="str">
        <f t="shared" ca="1" si="54"/>
        <v/>
      </c>
      <c r="K172" s="52">
        <f>VLOOKUP(I172,'取組状況入力－共通'!$E$17:$X$571,'取組状況入力－共通'!$S$1,0)</f>
        <v>0</v>
      </c>
      <c r="L172" s="71">
        <f t="shared" ca="1" si="47"/>
        <v>0</v>
      </c>
      <c r="M172" s="71">
        <f t="shared" ca="1" si="48"/>
        <v>0</v>
      </c>
      <c r="N172" s="168"/>
      <c r="O172" s="525"/>
      <c r="P172" s="402"/>
      <c r="R172" s="92" t="s">
        <v>1439</v>
      </c>
      <c r="S172" s="381">
        <f t="shared" si="49"/>
        <v>0</v>
      </c>
      <c r="T172" s="93">
        <v>0.02</v>
      </c>
      <c r="U172" s="53">
        <f>IF(Y172="",1,IF(VLOOKUP(Y172,基本情報!$E$63:$T$76,基本情報!$T$1,FALSE)="",0,VLOOKUP(Y172,基本情報!$E$63:$T$76,基本情報!$T$1,FALSE)))</f>
        <v>1</v>
      </c>
      <c r="V172" s="197" t="str">
        <f t="shared" ca="1" si="40"/>
        <v/>
      </c>
      <c r="W172" s="170">
        <f t="shared" ca="1" si="50"/>
        <v>0</v>
      </c>
      <c r="X172" s="53" t="str">
        <f t="shared" ca="1" si="55"/>
        <v/>
      </c>
      <c r="Y172" s="53"/>
      <c r="Z172" s="1" t="str">
        <f t="shared" ca="1" si="51"/>
        <v/>
      </c>
      <c r="AA172" s="1" t="str">
        <f t="shared" ca="1" si="52"/>
        <v/>
      </c>
      <c r="AB172" s="1">
        <f t="shared" ca="1" si="53"/>
        <v>0</v>
      </c>
    </row>
    <row r="173" spans="2:28" ht="15" customHeight="1" x14ac:dyDescent="0.25">
      <c r="B173" s="401"/>
      <c r="D173" s="1012"/>
      <c r="E173" s="1025"/>
      <c r="F173" s="41"/>
      <c r="G173" s="53" t="str">
        <f ca="1">IF(OFFSET('取組状況入力－共通'!$B$16,MATCH(I173,'取組状況入力－共通'!$E$16:$E$571,0)-1,1,1,1)=0,"",OFFSET('取組状況入力－共通'!$B$16,MATCH(I173,'取組状況入力－共通'!$E$16:$E$571,0)-1,1,1,1))</f>
        <v>＋</v>
      </c>
      <c r="H173" s="50" t="s">
        <v>1920</v>
      </c>
      <c r="I173" s="51" t="s">
        <v>958</v>
      </c>
      <c r="J173" s="52" t="str">
        <f t="shared" ca="1" si="54"/>
        <v/>
      </c>
      <c r="K173" s="52">
        <f>VLOOKUP(I173,'取組状況入力－共通'!$E$17:$X$571,'取組状況入力－共通'!$S$1,0)</f>
        <v>0</v>
      </c>
      <c r="L173" s="71">
        <f t="shared" ca="1" si="47"/>
        <v>0</v>
      </c>
      <c r="M173" s="71">
        <f t="shared" ca="1" si="48"/>
        <v>0</v>
      </c>
      <c r="N173" s="74"/>
      <c r="O173" s="26"/>
      <c r="P173" s="402"/>
      <c r="R173" s="92" t="s">
        <v>1439</v>
      </c>
      <c r="S173" s="381">
        <f t="shared" si="49"/>
        <v>0</v>
      </c>
      <c r="T173" s="93">
        <v>8.0000000000000002E-3</v>
      </c>
      <c r="U173" s="53">
        <f>IF(Y173="",1,IF(VLOOKUP(Y173,基本情報!$E$63:$T$76,基本情報!$T$1,FALSE)="",0,VLOOKUP(Y173,基本情報!$E$63:$T$76,基本情報!$T$1,FALSE)))</f>
        <v>1</v>
      </c>
      <c r="V173" s="197" t="str">
        <f t="shared" ca="1" si="40"/>
        <v/>
      </c>
      <c r="W173" s="170">
        <f t="shared" ca="1" si="50"/>
        <v>0</v>
      </c>
      <c r="X173" s="53" t="str">
        <f t="shared" ca="1" si="55"/>
        <v/>
      </c>
      <c r="Y173" s="53"/>
      <c r="Z173" s="1" t="str">
        <f t="shared" ca="1" si="51"/>
        <v/>
      </c>
      <c r="AA173" s="1" t="str">
        <f t="shared" ca="1" si="52"/>
        <v/>
      </c>
      <c r="AB173" s="1">
        <f t="shared" ca="1" si="53"/>
        <v>0</v>
      </c>
    </row>
    <row r="174" spans="2:28" ht="15" customHeight="1" x14ac:dyDescent="0.25">
      <c r="B174" s="401"/>
      <c r="D174" s="1012"/>
      <c r="E174" s="1025"/>
      <c r="F174" s="41"/>
      <c r="G174" s="53" t="str">
        <f ca="1">IF(OFFSET('取組状況入力－共通'!$B$16,MATCH(I174,'取組状況入力－共通'!$E$16:$E$571,0)-1,1,1,1)=0,"",OFFSET('取組状況入力－共通'!$B$16,MATCH(I174,'取組状況入力－共通'!$E$16:$E$571,0)-1,1,1,1))</f>
        <v>＋</v>
      </c>
      <c r="H174" s="50" t="s">
        <v>1921</v>
      </c>
      <c r="I174" s="51" t="s">
        <v>334</v>
      </c>
      <c r="J174" s="52" t="str">
        <f t="shared" ca="1" si="54"/>
        <v/>
      </c>
      <c r="K174" s="52">
        <f>VLOOKUP(I174,'取組状況入力－共通'!$E$17:$X$571,'取組状況入力－共通'!$S$1,0)</f>
        <v>0</v>
      </c>
      <c r="L174" s="71">
        <f t="shared" ca="1" si="47"/>
        <v>0</v>
      </c>
      <c r="M174" s="71">
        <f t="shared" ca="1" si="48"/>
        <v>0</v>
      </c>
      <c r="N174" s="74"/>
      <c r="O174" s="26"/>
      <c r="P174" s="402"/>
      <c r="R174" s="92" t="s">
        <v>1439</v>
      </c>
      <c r="S174" s="381">
        <f t="shared" si="49"/>
        <v>0</v>
      </c>
      <c r="T174" s="93">
        <v>1.4999999999999999E-2</v>
      </c>
      <c r="U174" s="53">
        <f>IF(Y174="",1,IF(VLOOKUP(Y174,基本情報!$E$63:$T$76,基本情報!$T$1,FALSE)="",0,VLOOKUP(Y174,基本情報!$E$63:$T$76,基本情報!$T$1,FALSE)))</f>
        <v>1</v>
      </c>
      <c r="V174" s="197" t="str">
        <f t="shared" ca="1" si="40"/>
        <v/>
      </c>
      <c r="W174" s="170">
        <f t="shared" ca="1" si="50"/>
        <v>0</v>
      </c>
      <c r="X174" s="53" t="str">
        <f t="shared" ca="1" si="55"/>
        <v/>
      </c>
      <c r="Y174" s="53"/>
      <c r="Z174" s="1" t="str">
        <f t="shared" ca="1" si="51"/>
        <v/>
      </c>
      <c r="AA174" s="1" t="str">
        <f t="shared" ca="1" si="52"/>
        <v/>
      </c>
      <c r="AB174" s="1">
        <f t="shared" ca="1" si="53"/>
        <v>0</v>
      </c>
    </row>
    <row r="175" spans="2:28" ht="15" customHeight="1" x14ac:dyDescent="0.25">
      <c r="B175" s="401"/>
      <c r="D175" s="1012"/>
      <c r="E175" s="1025"/>
      <c r="F175" s="41"/>
      <c r="G175" s="53" t="str">
        <f ca="1">IF(OFFSET('取組状況入力－共通'!$B$16,MATCH(I175,'取組状況入力－共通'!$E$16:$E$571,0)-1,1,1,1)=0,"",OFFSET('取組状況入力－共通'!$B$16,MATCH(I175,'取組状況入力－共通'!$E$16:$E$571,0)-1,1,1,1))</f>
        <v>＋</v>
      </c>
      <c r="H175" s="50" t="s">
        <v>1922</v>
      </c>
      <c r="I175" s="51" t="s">
        <v>2361</v>
      </c>
      <c r="J175" s="52" t="str">
        <f t="shared" ca="1" si="54"/>
        <v/>
      </c>
      <c r="K175" s="52">
        <f>VLOOKUP(I175,'取組状況入力－共通'!$E$17:$X$571,'取組状況入力－共通'!$S$1,0)</f>
        <v>0</v>
      </c>
      <c r="L175" s="71">
        <f ca="1">IF(K175="×","×",IF(K175="-","-",S175*T175*W175*U175))</f>
        <v>0</v>
      </c>
      <c r="M175" s="71">
        <f t="shared" ca="1" si="48"/>
        <v>0</v>
      </c>
      <c r="N175" s="74"/>
      <c r="O175" s="26"/>
      <c r="P175" s="402"/>
      <c r="R175" s="92" t="s">
        <v>1439</v>
      </c>
      <c r="S175" s="381">
        <f t="shared" si="49"/>
        <v>0</v>
      </c>
      <c r="T175" s="93">
        <v>1.4999999999999999E-2</v>
      </c>
      <c r="U175" s="53">
        <f>IF(Y175="",1,IF(VLOOKUP(Y175,基本情報!$E$63:$T$76,基本情報!$T$1,FALSE)="",0,VLOOKUP(Y175,基本情報!$E$63:$T$76,基本情報!$T$1,FALSE)))</f>
        <v>1</v>
      </c>
      <c r="V175" s="197" t="str">
        <f ca="1">IF(OR(G175="＋",K175="-"),"",1*S175*T175*U175)</f>
        <v/>
      </c>
      <c r="W175" s="170">
        <f t="shared" ca="1" si="50"/>
        <v>0</v>
      </c>
      <c r="X175" s="53" t="str">
        <f t="shared" ca="1" si="55"/>
        <v/>
      </c>
      <c r="Y175" s="53"/>
      <c r="Z175" s="1" t="str">
        <f t="shared" ca="1" si="51"/>
        <v/>
      </c>
      <c r="AA175" s="1" t="str">
        <f t="shared" ca="1" si="52"/>
        <v/>
      </c>
      <c r="AB175" s="1">
        <f t="shared" ca="1" si="53"/>
        <v>0</v>
      </c>
    </row>
    <row r="176" spans="2:28" ht="15" customHeight="1" x14ac:dyDescent="0.25">
      <c r="B176" s="401"/>
      <c r="D176" s="1012"/>
      <c r="E176" s="1025"/>
      <c r="F176" s="41"/>
      <c r="G176" s="59" t="str">
        <f ca="1">IF(OFFSET('取組状況入力－共通'!$B$16,MATCH(I176,'取組状況入力－共通'!$E$16:$E$571,0)-1,1,1,1)=0,"",OFFSET('取組状況入力－共通'!$B$16,MATCH(I176,'取組状況入力－共通'!$E$16:$E$571,0)-1,1,1,1))</f>
        <v>＋</v>
      </c>
      <c r="H176" s="55" t="s">
        <v>1923</v>
      </c>
      <c r="I176" s="56" t="s">
        <v>2465</v>
      </c>
      <c r="J176" s="58" t="str">
        <f t="shared" ca="1" si="54"/>
        <v/>
      </c>
      <c r="K176" s="58">
        <f>VLOOKUP(I176,'取組状況入力－共通'!$E$17:$X$571,'取組状況入力－共通'!$S$1,0)</f>
        <v>0</v>
      </c>
      <c r="L176" s="155">
        <f t="shared" ca="1" si="47"/>
        <v>0</v>
      </c>
      <c r="M176" s="72">
        <f t="shared" ca="1" si="48"/>
        <v>0</v>
      </c>
      <c r="N176" s="75"/>
      <c r="O176" s="26"/>
      <c r="P176" s="402"/>
      <c r="R176" s="94" t="s">
        <v>1439</v>
      </c>
      <c r="S176" s="382">
        <f t="shared" si="49"/>
        <v>0</v>
      </c>
      <c r="T176" s="95">
        <v>8.0000000000000002E-3</v>
      </c>
      <c r="U176" s="59">
        <f>IF(Y176="",1,IF(VLOOKUP(Y176,基本情報!$E$63:$T$76,基本情報!$T$1,FALSE)="",0,VLOOKUP(Y176,基本情報!$E$63:$T$76,基本情報!$T$1,FALSE)))</f>
        <v>1</v>
      </c>
      <c r="V176" s="155" t="str">
        <f t="shared" ca="1" si="40"/>
        <v/>
      </c>
      <c r="W176" s="155">
        <f t="shared" ca="1" si="50"/>
        <v>0</v>
      </c>
      <c r="X176" s="59" t="str">
        <f t="shared" ca="1" si="55"/>
        <v/>
      </c>
      <c r="Y176" s="59"/>
      <c r="Z176" s="1" t="str">
        <f t="shared" ca="1" si="51"/>
        <v/>
      </c>
      <c r="AA176" s="1" t="str">
        <f t="shared" ca="1" si="52"/>
        <v/>
      </c>
      <c r="AB176" s="1">
        <f t="shared" ca="1" si="53"/>
        <v>0</v>
      </c>
    </row>
    <row r="177" spans="2:28" ht="15" customHeight="1" x14ac:dyDescent="0.25">
      <c r="B177" s="401"/>
      <c r="D177" s="1012"/>
      <c r="E177" s="1025"/>
      <c r="F177" s="39" t="s">
        <v>387</v>
      </c>
      <c r="G177" s="81" t="str">
        <f ca="1">IF(OFFSET('取組状況入力－共通'!$B$16,MATCH(I177,'取組状況入力－共通'!$E$16:$E$571,0)-1,1,1,1)=0,"",OFFSET('取組状況入力－共通'!$B$16,MATCH(I177,'取組状況入力－共通'!$E$16:$E$571,0)-1,1,1,1))</f>
        <v>＋</v>
      </c>
      <c r="H177" s="88" t="s">
        <v>841</v>
      </c>
      <c r="I177" s="79" t="s">
        <v>1484</v>
      </c>
      <c r="J177" s="85" t="str">
        <f t="shared" ca="1" si="54"/>
        <v/>
      </c>
      <c r="K177" s="85">
        <f>VLOOKUP(I177,'取組状況入力－共通'!$E$17:$X$571,'取組状況入力－共通'!$S$1,0)</f>
        <v>0</v>
      </c>
      <c r="L177" s="89">
        <f t="shared" ca="1" si="47"/>
        <v>0</v>
      </c>
      <c r="M177" s="89">
        <f t="shared" ca="1" si="48"/>
        <v>0</v>
      </c>
      <c r="N177" s="186">
        <f ca="1">SUM(AB177:AB179)</f>
        <v>0</v>
      </c>
      <c r="O177" s="524"/>
      <c r="P177" s="402"/>
      <c r="R177" s="91" t="s">
        <v>1454</v>
      </c>
      <c r="S177" s="380">
        <f t="shared" si="49"/>
        <v>0</v>
      </c>
      <c r="T177" s="420">
        <v>0.04</v>
      </c>
      <c r="U177" s="81">
        <f>IF(Y177="",1,IF(VLOOKUP(Y177,基本情報!$E$63:$T$76,基本情報!$T$1,FALSE)="",0,VLOOKUP(Y177,基本情報!$E$63:$T$76,基本情報!$T$1,FALSE)))</f>
        <v>1</v>
      </c>
      <c r="V177" s="170" t="str">
        <f t="shared" ca="1" si="40"/>
        <v/>
      </c>
      <c r="W177" s="170">
        <f t="shared" ca="1" si="50"/>
        <v>0</v>
      </c>
      <c r="X177" s="81" t="str">
        <f t="shared" ca="1" si="55"/>
        <v/>
      </c>
      <c r="Y177" s="81"/>
      <c r="Z177" s="1" t="str">
        <f t="shared" ca="1" si="51"/>
        <v/>
      </c>
      <c r="AA177" s="1" t="str">
        <f t="shared" ca="1" si="52"/>
        <v/>
      </c>
      <c r="AB177" s="1">
        <f t="shared" ca="1" si="53"/>
        <v>0</v>
      </c>
    </row>
    <row r="178" spans="2:28" ht="15" customHeight="1" x14ac:dyDescent="0.25">
      <c r="B178" s="401"/>
      <c r="D178" s="1012"/>
      <c r="E178" s="1025"/>
      <c r="F178" s="41"/>
      <c r="G178" s="53" t="str">
        <f ca="1">IF(OFFSET('取組状況入力－共通'!$B$16,MATCH(I178,'取組状況入力－共通'!$E$16:$E$571,0)-1,1,1,1)=0,"",OFFSET('取組状況入力－共通'!$B$16,MATCH(I178,'取組状況入力－共通'!$E$16:$E$571,0)-1,1,1,1))</f>
        <v>＋</v>
      </c>
      <c r="H178" s="50" t="s">
        <v>959</v>
      </c>
      <c r="I178" s="51" t="s">
        <v>331</v>
      </c>
      <c r="J178" s="52" t="str">
        <f t="shared" ca="1" si="54"/>
        <v/>
      </c>
      <c r="K178" s="52">
        <f>VLOOKUP(I178,'取組状況入力－共通'!$E$17:$X$571,'取組状況入力－共通'!$S$1,0)</f>
        <v>0</v>
      </c>
      <c r="L178" s="71">
        <f t="shared" ca="1" si="47"/>
        <v>0</v>
      </c>
      <c r="M178" s="71">
        <f t="shared" ca="1" si="48"/>
        <v>0</v>
      </c>
      <c r="N178" s="168"/>
      <c r="O178" s="525"/>
      <c r="P178" s="402"/>
      <c r="R178" s="92" t="s">
        <v>657</v>
      </c>
      <c r="S178" s="381">
        <f t="shared" si="49"/>
        <v>0</v>
      </c>
      <c r="T178" s="93">
        <v>3.3000000000000002E-2</v>
      </c>
      <c r="U178" s="53">
        <f>IF(Y178="",1,IF(VLOOKUP(Y178,基本情報!$E$63:$T$76,基本情報!$T$1,FALSE)="",0,VLOOKUP(Y178,基本情報!$E$63:$T$76,基本情報!$T$1,FALSE)))</f>
        <v>1</v>
      </c>
      <c r="V178" s="197" t="str">
        <f t="shared" ca="1" si="40"/>
        <v/>
      </c>
      <c r="W178" s="170">
        <f t="shared" ca="1" si="50"/>
        <v>0</v>
      </c>
      <c r="X178" s="53" t="str">
        <f t="shared" ca="1" si="55"/>
        <v/>
      </c>
      <c r="Y178" s="53"/>
      <c r="Z178" s="1" t="str">
        <f t="shared" ca="1" si="51"/>
        <v/>
      </c>
      <c r="AA178" s="1" t="str">
        <f t="shared" ca="1" si="52"/>
        <v/>
      </c>
      <c r="AB178" s="1">
        <f t="shared" ca="1" si="53"/>
        <v>0</v>
      </c>
    </row>
    <row r="179" spans="2:28" ht="15" customHeight="1" x14ac:dyDescent="0.25">
      <c r="B179" s="401"/>
      <c r="D179" s="1012"/>
      <c r="E179" s="1026"/>
      <c r="F179" s="41"/>
      <c r="G179" s="59" t="str">
        <f ca="1">IF(OFFSET('取組状況入力－共通'!$B$16,MATCH(I179,'取組状況入力－共通'!$E$16:$E$571,0)-1,1,1,1)=0,"",OFFSET('取組状況入力－共通'!$B$16,MATCH(I179,'取組状況入力－共通'!$E$16:$E$571,0)-1,1,1,1))</f>
        <v>＋</v>
      </c>
      <c r="H179" s="55" t="s">
        <v>2350</v>
      </c>
      <c r="I179" s="56" t="s">
        <v>332</v>
      </c>
      <c r="J179" s="58" t="str">
        <f t="shared" ca="1" si="54"/>
        <v/>
      </c>
      <c r="K179" s="58">
        <f>VLOOKUP(I179,'取組状況入力－共通'!$E$17:$X$571,'取組状況入力－共通'!$S$1,0)</f>
        <v>0</v>
      </c>
      <c r="L179" s="72">
        <f ca="1">IF(K179="×","×",IF(K179="-","-",S179*T179*W179*U179))</f>
        <v>0</v>
      </c>
      <c r="M179" s="72">
        <f t="shared" ca="1" si="48"/>
        <v>0</v>
      </c>
      <c r="N179" s="75"/>
      <c r="O179" s="26"/>
      <c r="P179" s="402"/>
      <c r="R179" s="94" t="s">
        <v>657</v>
      </c>
      <c r="S179" s="382">
        <f t="shared" si="49"/>
        <v>0</v>
      </c>
      <c r="T179" s="95">
        <v>2E-3</v>
      </c>
      <c r="U179" s="59">
        <f>IF(Y179="",1,IF(VLOOKUP(Y179,基本情報!$E$63:$T$76,基本情報!$T$1,FALSE)="",0,VLOOKUP(Y179,基本情報!$E$63:$T$76,基本情報!$T$1,FALSE)))</f>
        <v>1</v>
      </c>
      <c r="V179" s="155" t="str">
        <f t="shared" ref="V179:V202" ca="1" si="56">IF(OR(G179="＋",K179="-"),"",1*S179*T179*U179)</f>
        <v/>
      </c>
      <c r="W179" s="155">
        <f t="shared" ca="1" si="50"/>
        <v>0</v>
      </c>
      <c r="X179" s="59" t="str">
        <f t="shared" ca="1" si="55"/>
        <v/>
      </c>
      <c r="Y179" s="59"/>
      <c r="Z179" s="1" t="str">
        <f t="shared" ca="1" si="51"/>
        <v/>
      </c>
      <c r="AA179" s="1" t="str">
        <f t="shared" ca="1" si="52"/>
        <v/>
      </c>
      <c r="AB179" s="1">
        <f t="shared" ca="1" si="53"/>
        <v>0</v>
      </c>
    </row>
    <row r="180" spans="2:28" ht="15" customHeight="1" x14ac:dyDescent="0.25">
      <c r="B180" s="401"/>
      <c r="D180" s="1012"/>
      <c r="E180" s="1022" t="s">
        <v>556</v>
      </c>
      <c r="F180" s="1023"/>
      <c r="G180" s="53" t="str">
        <f ca="1">IF(OFFSET('取組状況入力－共通'!$B$16,MATCH(I180,'取組状況入力－共通'!$E$16:$E$571,0)-1,1,1,1)=0,"",OFFSET('取組状況入力－共通'!$B$16,MATCH(I180,'取組状況入力－共通'!$E$16:$E$571,0)-1,1,1,1))</f>
        <v>○</v>
      </c>
      <c r="H180" s="50">
        <v>4.0999999999999996</v>
      </c>
      <c r="I180" s="51" t="s">
        <v>3336</v>
      </c>
      <c r="J180" s="52" t="str">
        <f t="shared" ca="1" si="54"/>
        <v/>
      </c>
      <c r="K180" s="52">
        <f>VLOOKUP(I180,'取組状況入力－共通'!$E$17:$X$571,'取組状況入力－共通'!$S$1,0)</f>
        <v>0</v>
      </c>
      <c r="L180" s="71">
        <f ca="1">IF(K180="×","×",IF(K180="-","-",S180*T180*W180*U180))</f>
        <v>0</v>
      </c>
      <c r="M180" s="71">
        <f ca="1">IF(K180="×","×",IF(K180="-","-",K180*L180))</f>
        <v>0</v>
      </c>
      <c r="N180" s="73">
        <f ca="1">SUM(AA180:AA181)</f>
        <v>0</v>
      </c>
      <c r="O180" s="525"/>
      <c r="P180" s="402"/>
      <c r="R180" s="96" t="s">
        <v>162</v>
      </c>
      <c r="S180" s="384">
        <f t="shared" si="49"/>
        <v>0</v>
      </c>
      <c r="T180" s="422">
        <v>7.0000000000000001E-3</v>
      </c>
      <c r="U180" s="48">
        <f>IF(Y180="",1,IF(VLOOKUP(Y180,基本情報!$E$63:$T$76,基本情報!$T$1,FALSE)="",0,VLOOKUP(Y180,基本情報!$E$63:$T$76,基本情報!$T$1,FALSE)))</f>
        <v>1</v>
      </c>
      <c r="V180" s="197">
        <f ca="1">IF(OR(G180="＋",K180="-"),"",1*S180*T180*U180)</f>
        <v>0</v>
      </c>
      <c r="W180" s="170">
        <f ca="1">IF(K180="-","",IF(G180="＋",$N$4,$M$4))</f>
        <v>0</v>
      </c>
      <c r="X180" s="53" t="str">
        <f t="shared" ca="1" si="55"/>
        <v/>
      </c>
      <c r="Y180" s="53"/>
      <c r="Z180" s="1">
        <f ca="1">IF(K180="-","",IF(G180="＋","",S180*T180*W180*U180))</f>
        <v>0</v>
      </c>
      <c r="AA180" s="1">
        <f ca="1">IF(G180="＋","",M180)</f>
        <v>0</v>
      </c>
      <c r="AB180" s="1" t="str">
        <f ca="1">IF(G180="＋",M180,"")</f>
        <v/>
      </c>
    </row>
    <row r="181" spans="2:28" ht="15" customHeight="1" x14ac:dyDescent="0.25">
      <c r="B181" s="401"/>
      <c r="D181" s="1013"/>
      <c r="E181" s="1029"/>
      <c r="F181" s="1030"/>
      <c r="G181" s="59" t="s">
        <v>1051</v>
      </c>
      <c r="H181" s="242">
        <v>4.2</v>
      </c>
      <c r="I181" s="33" t="s">
        <v>223</v>
      </c>
      <c r="J181" s="242" t="str">
        <f t="shared" si="54"/>
        <v/>
      </c>
      <c r="K181" s="75">
        <f>VLOOKUP(I181,'取組状況入力－共通'!$E$17:$X$571,'取組状況入力－共通'!$S$1,0)</f>
        <v>0</v>
      </c>
      <c r="L181" s="198">
        <f ca="1">IF(K181="×","×",IF(K181="-","-",S181*T181*W181*U181))</f>
        <v>0</v>
      </c>
      <c r="M181" s="198">
        <f ca="1">IF(K181="×","×",IF(K181="-","-",K181*L181))</f>
        <v>0</v>
      </c>
      <c r="N181" s="187">
        <f ca="1">SUM(AB180:AB181)</f>
        <v>0</v>
      </c>
      <c r="O181" s="524"/>
      <c r="P181" s="402"/>
      <c r="R181" s="424" t="s">
        <v>162</v>
      </c>
      <c r="S181" s="385">
        <v>1</v>
      </c>
      <c r="T181" s="841">
        <v>1.4E-2</v>
      </c>
      <c r="U181" s="75">
        <f>IF(Y181="",1,IF(VLOOKUP(Y181,基本情報!$E$63:$T$76,基本情報!$T$1,FALSE)="",0,VLOOKUP(Y181,基本情報!$E$63:$T$76,基本情報!$T$1,FALSE)))</f>
        <v>1</v>
      </c>
      <c r="V181" s="198" t="str">
        <f t="shared" si="56"/>
        <v/>
      </c>
      <c r="W181" s="198">
        <f t="shared" ca="1" si="50"/>
        <v>0</v>
      </c>
      <c r="X181" s="75" t="str">
        <f t="shared" si="55"/>
        <v/>
      </c>
      <c r="Y181" s="75"/>
      <c r="Z181" s="1" t="str">
        <f t="shared" si="51"/>
        <v/>
      </c>
      <c r="AA181" s="1" t="str">
        <f t="shared" si="52"/>
        <v/>
      </c>
      <c r="AB181" s="1">
        <f t="shared" ca="1" si="53"/>
        <v>0</v>
      </c>
    </row>
    <row r="182" spans="2:28" ht="15" customHeight="1" x14ac:dyDescent="0.25">
      <c r="B182" s="401"/>
      <c r="D182" s="1011" t="s">
        <v>2265</v>
      </c>
      <c r="E182" s="1019" t="s">
        <v>1355</v>
      </c>
      <c r="F182" s="39" t="s">
        <v>2415</v>
      </c>
      <c r="G182" s="44" t="str">
        <f ca="1">IF(OFFSET('取組状況入力－共通'!$B$16,MATCH(I182,'取組状況入力－共通'!$E$16:$E$571,0)-1,1,1,1)=0,"",OFFSET('取組状況入力－共通'!$B$16,MATCH(I182,'取組状況入力－共通'!$E$16:$E$571,0)-1,1,1,1))</f>
        <v>◎</v>
      </c>
      <c r="H182" s="65" t="s">
        <v>31</v>
      </c>
      <c r="I182" s="46" t="s">
        <v>1477</v>
      </c>
      <c r="J182" s="47" t="str">
        <f t="shared" ref="J182:J218" ca="1" si="57">IF(AND($G182="◎",$K182=0),"×","")</f>
        <v/>
      </c>
      <c r="K182" s="47" t="str">
        <f>VLOOKUP(I182,'取組状況入力－共通'!$E$17:$X$571,'取組状況入力－共通'!$S$1,0)</f>
        <v>-</v>
      </c>
      <c r="L182" s="70" t="str">
        <f t="shared" ref="L182:L205" si="58">IF(K182="×","×",IF(K182="-","-",S182*T182*W182*U182))</f>
        <v>-</v>
      </c>
      <c r="M182" s="70" t="str">
        <f t="shared" si="48"/>
        <v>-</v>
      </c>
      <c r="N182" s="73">
        <f ca="1">SUM(AA182:AA190)</f>
        <v>0</v>
      </c>
      <c r="O182" s="263"/>
      <c r="P182" s="402"/>
      <c r="R182" s="91" t="s">
        <v>1424</v>
      </c>
      <c r="S182" s="380">
        <f t="shared" ref="S182:S218" si="59">VLOOKUP(R182,$R$539:$S$597,2,0)</f>
        <v>0</v>
      </c>
      <c r="T182" s="420">
        <v>0.02</v>
      </c>
      <c r="U182" s="81">
        <f>IF(Y182="",1,IF(VLOOKUP(Y182,基本情報!$E$63:$T$76,基本情報!$T$1,FALSE)="",0,VLOOKUP(Y182,基本情報!$E$63:$T$76,基本情報!$T$1,FALSE)))</f>
        <v>1</v>
      </c>
      <c r="V182" s="170" t="str">
        <f t="shared" ca="1" si="56"/>
        <v/>
      </c>
      <c r="W182" s="170" t="str">
        <f t="shared" ref="W182:W202" si="60">IF(K182="-","",IF(G182="＋",$N$5,$M$5))</f>
        <v/>
      </c>
      <c r="X182" s="81" t="str">
        <f t="shared" ref="X182:X218" ca="1" si="61">IF($J182="×",1,"")</f>
        <v/>
      </c>
      <c r="Y182" s="81"/>
      <c r="Z182" s="1" t="str">
        <f t="shared" si="51"/>
        <v/>
      </c>
      <c r="AA182" s="1" t="str">
        <f t="shared" ref="AA182:AA218" ca="1" si="62">IF(G182="＋","",M182)</f>
        <v>-</v>
      </c>
      <c r="AB182" s="1" t="str">
        <f t="shared" ref="AB182:AB218" ca="1" si="63">IF(G182="＋",M182,"")</f>
        <v/>
      </c>
    </row>
    <row r="183" spans="2:28" ht="15" customHeight="1" x14ac:dyDescent="0.25">
      <c r="B183" s="401"/>
      <c r="D183" s="1012"/>
      <c r="E183" s="1020"/>
      <c r="F183" s="41"/>
      <c r="G183" s="49" t="str">
        <f ca="1">IF(OFFSET('取組状況入力－共通'!$B$16,MATCH(I183,'取組状況入力－共通'!$E$16:$E$571,0)-1,1,1,1)=0,"",OFFSET('取組状況入力－共通'!$B$16,MATCH(I183,'取組状況入力－共通'!$E$16:$E$571,0)-1,1,1,1))</f>
        <v>◎</v>
      </c>
      <c r="H183" s="64" t="s">
        <v>1531</v>
      </c>
      <c r="I183" s="51" t="s">
        <v>98</v>
      </c>
      <c r="J183" s="85" t="str">
        <f t="shared" ca="1" si="57"/>
        <v/>
      </c>
      <c r="K183" s="85" t="str">
        <f>VLOOKUP(I183,'取組状況入力－共通'!$E$17:$X$571,'取組状況入力－共通'!$S$1,0)</f>
        <v>-</v>
      </c>
      <c r="L183" s="89" t="str">
        <f t="shared" si="58"/>
        <v>-</v>
      </c>
      <c r="M183" s="71" t="str">
        <f t="shared" si="48"/>
        <v>-</v>
      </c>
      <c r="N183" s="186">
        <f ca="1">SUM(AB182:AB190)</f>
        <v>0</v>
      </c>
      <c r="O183" s="524"/>
      <c r="P183" s="402"/>
      <c r="R183" s="92" t="s">
        <v>1424</v>
      </c>
      <c r="S183" s="381">
        <f t="shared" si="59"/>
        <v>0</v>
      </c>
      <c r="T183" s="93">
        <v>7.0000000000000001E-3</v>
      </c>
      <c r="U183" s="53">
        <f>IF(Y183="",1,IF(VLOOKUP(Y183,基本情報!$E$63:$T$76,基本情報!$T$1,FALSE)="",0,VLOOKUP(Y183,基本情報!$E$63:$T$76,基本情報!$T$1,FALSE)))</f>
        <v>1</v>
      </c>
      <c r="V183" s="197" t="str">
        <f t="shared" ca="1" si="56"/>
        <v/>
      </c>
      <c r="W183" s="170" t="str">
        <f t="shared" si="60"/>
        <v/>
      </c>
      <c r="X183" s="53" t="str">
        <f t="shared" ca="1" si="61"/>
        <v/>
      </c>
      <c r="Y183" s="53"/>
      <c r="Z183" s="1" t="str">
        <f t="shared" si="51"/>
        <v/>
      </c>
      <c r="AA183" s="1" t="str">
        <f t="shared" ca="1" si="62"/>
        <v>-</v>
      </c>
      <c r="AB183" s="1" t="str">
        <f t="shared" ca="1" si="63"/>
        <v/>
      </c>
    </row>
    <row r="184" spans="2:28" ht="15" customHeight="1" x14ac:dyDescent="0.25">
      <c r="B184" s="401"/>
      <c r="D184" s="1012"/>
      <c r="E184" s="1020"/>
      <c r="F184" s="41"/>
      <c r="G184" s="49" t="str">
        <f ca="1">IF(OFFSET('取組状況入力－共通'!$B$16,MATCH(I184,'取組状況入力－共通'!$E$16:$E$571,0)-1,1,1,1)=0,"",OFFSET('取組状況入力－共通'!$B$16,MATCH(I184,'取組状況入力－共通'!$E$16:$E$571,0)-1,1,1,1))</f>
        <v>◎</v>
      </c>
      <c r="H184" s="64" t="s">
        <v>1532</v>
      </c>
      <c r="I184" s="51" t="s">
        <v>2819</v>
      </c>
      <c r="J184" s="85" t="str">
        <f t="shared" ca="1" si="57"/>
        <v/>
      </c>
      <c r="K184" s="85" t="str">
        <f>VLOOKUP(I184,'取組状況入力－共通'!$E$17:$X$571,'取組状況入力－共通'!$S$1,0)</f>
        <v>-</v>
      </c>
      <c r="L184" s="89" t="str">
        <f t="shared" si="58"/>
        <v>-</v>
      </c>
      <c r="M184" s="71" t="str">
        <f t="shared" si="48"/>
        <v>-</v>
      </c>
      <c r="N184" s="74"/>
      <c r="O184" s="26"/>
      <c r="P184" s="402"/>
      <c r="R184" s="92" t="s">
        <v>1424</v>
      </c>
      <c r="S184" s="381">
        <f t="shared" si="59"/>
        <v>0</v>
      </c>
      <c r="T184" s="93">
        <v>0.03</v>
      </c>
      <c r="U184" s="53">
        <f>IF(Y184="",1,IF(VLOOKUP(Y184,基本情報!$E$63:$T$76,基本情報!$T$1,FALSE)="",0,VLOOKUP(Y184,基本情報!$E$63:$T$76,基本情報!$T$1,FALSE)))</f>
        <v>1</v>
      </c>
      <c r="V184" s="197" t="str">
        <f t="shared" ca="1" si="56"/>
        <v/>
      </c>
      <c r="W184" s="170" t="str">
        <f>IF(K184="-","",IF(G184="＋",$N$5,$M$5))</f>
        <v/>
      </c>
      <c r="X184" s="53" t="str">
        <f t="shared" ca="1" si="61"/>
        <v/>
      </c>
      <c r="Y184" s="53"/>
      <c r="Z184" s="1" t="str">
        <f t="shared" si="51"/>
        <v/>
      </c>
      <c r="AA184" s="1" t="str">
        <f t="shared" ca="1" si="62"/>
        <v>-</v>
      </c>
      <c r="AB184" s="1" t="str">
        <f t="shared" ca="1" si="63"/>
        <v/>
      </c>
    </row>
    <row r="185" spans="2:28" ht="15" customHeight="1" x14ac:dyDescent="0.25">
      <c r="B185" s="401"/>
      <c r="D185" s="1012"/>
      <c r="E185" s="1020"/>
      <c r="F185" s="41"/>
      <c r="G185" s="49" t="str">
        <f ca="1">IF(OFFSET('取組状況入力－共通'!$B$16,MATCH(I185,'取組状況入力－共通'!$E$16:$E$571,0)-1,1,1,1)=0,"",OFFSET('取組状況入力－共通'!$B$16,MATCH(I185,'取組状況入力－共通'!$E$16:$E$571,0)-1,1,1,1))</f>
        <v>◎</v>
      </c>
      <c r="H185" s="64" t="s">
        <v>1533</v>
      </c>
      <c r="I185" s="51" t="s">
        <v>565</v>
      </c>
      <c r="J185" s="85" t="str">
        <f t="shared" ca="1" si="57"/>
        <v/>
      </c>
      <c r="K185" s="85" t="str">
        <f>VLOOKUP(I185,'取組状況入力－共通'!$E$17:$X$571,'取組状況入力－共通'!$S$1,0)</f>
        <v>-</v>
      </c>
      <c r="L185" s="89" t="str">
        <f t="shared" si="58"/>
        <v>-</v>
      </c>
      <c r="M185" s="71" t="str">
        <f t="shared" si="48"/>
        <v>-</v>
      </c>
      <c r="N185" s="74"/>
      <c r="O185" s="26"/>
      <c r="P185" s="402"/>
      <c r="R185" s="92" t="s">
        <v>1424</v>
      </c>
      <c r="S185" s="381">
        <f t="shared" si="59"/>
        <v>0</v>
      </c>
      <c r="T185" s="93">
        <v>0.01</v>
      </c>
      <c r="U185" s="53">
        <f>IF(Y185="",1,IF(VLOOKUP(Y185,基本情報!$E$63:$T$76,基本情報!$T$1,FALSE)="",0,VLOOKUP(Y185,基本情報!$E$63:$T$76,基本情報!$T$1,FALSE)))</f>
        <v>1</v>
      </c>
      <c r="V185" s="197" t="str">
        <f t="shared" ca="1" si="56"/>
        <v/>
      </c>
      <c r="W185" s="170" t="str">
        <f>IF(K185="-","",IF(G185="＋",$N$5,$M$5))</f>
        <v/>
      </c>
      <c r="X185" s="53" t="str">
        <f t="shared" ca="1" si="61"/>
        <v/>
      </c>
      <c r="Y185" s="53"/>
      <c r="Z185" s="1" t="str">
        <f t="shared" si="51"/>
        <v/>
      </c>
      <c r="AA185" s="1" t="str">
        <f t="shared" ca="1" si="62"/>
        <v>-</v>
      </c>
      <c r="AB185" s="1" t="str">
        <f t="shared" ca="1" si="63"/>
        <v/>
      </c>
    </row>
    <row r="186" spans="2:28" ht="15" customHeight="1" x14ac:dyDescent="0.25">
      <c r="B186" s="401"/>
      <c r="D186" s="1012"/>
      <c r="E186" s="1020"/>
      <c r="F186" s="41"/>
      <c r="G186" s="49" t="str">
        <f ca="1">IF(OFFSET('取組状況入力－共通'!$B$16,MATCH(I186,'取組状況入力－共通'!$E$16:$E$571,0)-1,1,1,1)=0,"",OFFSET('取組状況入力－共通'!$B$16,MATCH(I186,'取組状況入力－共通'!$E$16:$E$571,0)-1,1,1,1))</f>
        <v>◎</v>
      </c>
      <c r="H186" s="64" t="s">
        <v>1534</v>
      </c>
      <c r="I186" s="51" t="s">
        <v>419</v>
      </c>
      <c r="J186" s="85" t="str">
        <f t="shared" ca="1" si="57"/>
        <v/>
      </c>
      <c r="K186" s="85" t="str">
        <f>VLOOKUP(I186,'取組状況入力－共通'!$E$17:$X$571,'取組状況入力－共通'!$S$1,0)</f>
        <v>-</v>
      </c>
      <c r="L186" s="89" t="str">
        <f t="shared" si="58"/>
        <v>-</v>
      </c>
      <c r="M186" s="71" t="str">
        <f t="shared" si="48"/>
        <v>-</v>
      </c>
      <c r="N186" s="74"/>
      <c r="O186" s="26"/>
      <c r="P186" s="402"/>
      <c r="R186" s="92" t="s">
        <v>1424</v>
      </c>
      <c r="S186" s="381">
        <f t="shared" si="59"/>
        <v>0</v>
      </c>
      <c r="T186" s="93">
        <v>0.01</v>
      </c>
      <c r="U186" s="53">
        <f>IF(Y186="",1,IF(VLOOKUP(Y186,基本情報!$E$63:$T$76,基本情報!$T$1,FALSE)="",0,VLOOKUP(Y186,基本情報!$E$63:$T$76,基本情報!$T$1,FALSE)))</f>
        <v>1</v>
      </c>
      <c r="V186" s="197" t="str">
        <f t="shared" ca="1" si="56"/>
        <v/>
      </c>
      <c r="W186" s="170" t="str">
        <f>IF(K186="-","",IF(G186="＋",$N$5,$M$5))</f>
        <v/>
      </c>
      <c r="X186" s="53" t="str">
        <f t="shared" ca="1" si="61"/>
        <v/>
      </c>
      <c r="Y186" s="53"/>
      <c r="Z186" s="1" t="str">
        <f t="shared" si="51"/>
        <v/>
      </c>
      <c r="AA186" s="1" t="str">
        <f t="shared" ca="1" si="62"/>
        <v>-</v>
      </c>
      <c r="AB186" s="1" t="str">
        <f t="shared" ca="1" si="63"/>
        <v/>
      </c>
    </row>
    <row r="187" spans="2:28" ht="15" customHeight="1" x14ac:dyDescent="0.25">
      <c r="B187" s="401"/>
      <c r="D187" s="1012"/>
      <c r="E187" s="1020"/>
      <c r="F187" s="41"/>
      <c r="G187" s="49" t="str">
        <f ca="1">IF(OFFSET('取組状況入力－共通'!$B$16,MATCH(I187,'取組状況入力－共通'!$E$16:$E$571,0)-1,1,1,1)=0,"",OFFSET('取組状況入力－共通'!$B$16,MATCH(I187,'取組状況入力－共通'!$E$16:$E$571,0)-1,1,1,1))</f>
        <v>○</v>
      </c>
      <c r="H187" s="64" t="s">
        <v>1535</v>
      </c>
      <c r="I187" s="51" t="s">
        <v>1485</v>
      </c>
      <c r="J187" s="85" t="str">
        <f t="shared" ca="1" si="57"/>
        <v/>
      </c>
      <c r="K187" s="85" t="str">
        <f>VLOOKUP(I187,'取組状況入力－共通'!$E$17:$X$571,'取組状況入力－共通'!$S$1,0)</f>
        <v>-</v>
      </c>
      <c r="L187" s="89" t="str">
        <f t="shared" si="58"/>
        <v>-</v>
      </c>
      <c r="M187" s="71" t="str">
        <f t="shared" si="48"/>
        <v>-</v>
      </c>
      <c r="N187" s="74"/>
      <c r="O187" s="26"/>
      <c r="P187" s="402"/>
      <c r="R187" s="92" t="s">
        <v>1424</v>
      </c>
      <c r="S187" s="381">
        <f t="shared" si="59"/>
        <v>0</v>
      </c>
      <c r="T187" s="93">
        <v>7.0000000000000001E-3</v>
      </c>
      <c r="U187" s="53">
        <f>IF(Y187="",1,IF(VLOOKUP(Y187,基本情報!$E$63:$T$76,基本情報!$T$1,FALSE)="",0,VLOOKUP(Y187,基本情報!$E$63:$T$76,基本情報!$T$1,FALSE)))</f>
        <v>1</v>
      </c>
      <c r="V187" s="197" t="str">
        <f t="shared" ca="1" si="56"/>
        <v/>
      </c>
      <c r="W187" s="170" t="str">
        <f t="shared" si="60"/>
        <v/>
      </c>
      <c r="X187" s="53" t="str">
        <f t="shared" ca="1" si="61"/>
        <v/>
      </c>
      <c r="Y187" s="53"/>
      <c r="Z187" s="1" t="str">
        <f t="shared" si="51"/>
        <v/>
      </c>
      <c r="AA187" s="1" t="str">
        <f t="shared" ca="1" si="62"/>
        <v>-</v>
      </c>
      <c r="AB187" s="1" t="str">
        <f t="shared" ca="1" si="63"/>
        <v/>
      </c>
    </row>
    <row r="188" spans="2:28" ht="15" customHeight="1" x14ac:dyDescent="0.25">
      <c r="B188" s="401"/>
      <c r="D188" s="1012"/>
      <c r="E188" s="1020"/>
      <c r="F188" s="41"/>
      <c r="G188" s="49" t="str">
        <f ca="1">IF(OFFSET('取組状況入力－共通'!$B$16,MATCH(I188,'取組状況入力－共通'!$E$16:$E$571,0)-1,1,1,1)=0,"",OFFSET('取組状況入力－共通'!$B$16,MATCH(I188,'取組状況入力－共通'!$E$16:$E$571,0)-1,1,1,1))</f>
        <v>○</v>
      </c>
      <c r="H188" s="64" t="s">
        <v>932</v>
      </c>
      <c r="I188" s="51" t="s">
        <v>1650</v>
      </c>
      <c r="J188" s="85" t="str">
        <f t="shared" ca="1" si="57"/>
        <v/>
      </c>
      <c r="K188" s="85" t="str">
        <f>VLOOKUP(I188,'取組状況入力－共通'!$E$17:$X$571,'取組状況入力－共通'!$S$1,0)</f>
        <v>-</v>
      </c>
      <c r="L188" s="89" t="str">
        <f t="shared" si="58"/>
        <v>-</v>
      </c>
      <c r="M188" s="71" t="str">
        <f t="shared" si="48"/>
        <v>-</v>
      </c>
      <c r="N188" s="74"/>
      <c r="O188" s="26"/>
      <c r="P188" s="402"/>
      <c r="R188" s="92" t="s">
        <v>1424</v>
      </c>
      <c r="S188" s="381">
        <f t="shared" si="59"/>
        <v>0</v>
      </c>
      <c r="T188" s="93">
        <v>5.0000000000000001E-3</v>
      </c>
      <c r="U188" s="53">
        <f>IF(Y188="",1,IF(VLOOKUP(Y188,基本情報!$E$63:$T$76,基本情報!$T$1,FALSE)="",0,VLOOKUP(Y188,基本情報!$E$63:$T$76,基本情報!$T$1,FALSE)))</f>
        <v>1</v>
      </c>
      <c r="V188" s="197" t="str">
        <f t="shared" ca="1" si="56"/>
        <v/>
      </c>
      <c r="W188" s="170" t="str">
        <f>IF(K188="-","",IF(G188="＋",$N$5,$M$5))</f>
        <v/>
      </c>
      <c r="X188" s="53" t="str">
        <f t="shared" ca="1" si="61"/>
        <v/>
      </c>
      <c r="Y188" s="53"/>
      <c r="Z188" s="1" t="str">
        <f t="shared" si="51"/>
        <v/>
      </c>
      <c r="AA188" s="1" t="str">
        <f t="shared" ca="1" si="62"/>
        <v>-</v>
      </c>
      <c r="AB188" s="1" t="str">
        <f t="shared" ca="1" si="63"/>
        <v/>
      </c>
    </row>
    <row r="189" spans="2:28" ht="15" customHeight="1" x14ac:dyDescent="0.25">
      <c r="B189" s="401"/>
      <c r="D189" s="1012"/>
      <c r="E189" s="1020"/>
      <c r="F189" s="41"/>
      <c r="G189" s="49" t="str">
        <f ca="1">IF(OFFSET('取組状況入力－共通'!$B$16,MATCH(I189,'取組状況入力－共通'!$E$16:$E$571,0)-1,1,1,1)=0,"",OFFSET('取組状況入力－共通'!$B$16,MATCH(I189,'取組状況入力－共通'!$E$16:$E$571,0)-1,1,1,1))</f>
        <v>○</v>
      </c>
      <c r="H189" s="64" t="s">
        <v>218</v>
      </c>
      <c r="I189" s="51" t="s">
        <v>1652</v>
      </c>
      <c r="J189" s="85" t="str">
        <f t="shared" ca="1" si="57"/>
        <v/>
      </c>
      <c r="K189" s="85" t="str">
        <f>VLOOKUP(I189,'取組状況入力－共通'!$E$17:$X$571,'取組状況入力－共通'!$S$1,0)</f>
        <v>-</v>
      </c>
      <c r="L189" s="89" t="str">
        <f t="shared" si="58"/>
        <v>-</v>
      </c>
      <c r="M189" s="71" t="str">
        <f t="shared" si="48"/>
        <v>-</v>
      </c>
      <c r="N189" s="74"/>
      <c r="O189" s="26"/>
      <c r="P189" s="402"/>
      <c r="R189" s="92" t="s">
        <v>1424</v>
      </c>
      <c r="S189" s="381">
        <f t="shared" si="59"/>
        <v>0</v>
      </c>
      <c r="T189" s="93">
        <v>0.03</v>
      </c>
      <c r="U189" s="53">
        <f>IF(Y189="",1,IF(VLOOKUP(Y189,基本情報!$E$63:$T$76,基本情報!$T$1,FALSE)="",0,VLOOKUP(Y189,基本情報!$E$63:$T$76,基本情報!$T$1,FALSE)))</f>
        <v>1</v>
      </c>
      <c r="V189" s="197" t="str">
        <f t="shared" ca="1" si="56"/>
        <v/>
      </c>
      <c r="W189" s="170" t="str">
        <f>IF(K189="-","",IF(G189="＋",$N$5,$M$5))</f>
        <v/>
      </c>
      <c r="X189" s="53" t="str">
        <f t="shared" ca="1" si="61"/>
        <v/>
      </c>
      <c r="Y189" s="53"/>
      <c r="Z189" s="1" t="str">
        <f t="shared" si="51"/>
        <v/>
      </c>
      <c r="AA189" s="1" t="str">
        <f t="shared" ca="1" si="62"/>
        <v>-</v>
      </c>
      <c r="AB189" s="1" t="str">
        <f t="shared" ca="1" si="63"/>
        <v/>
      </c>
    </row>
    <row r="190" spans="2:28" ht="15" customHeight="1" x14ac:dyDescent="0.25">
      <c r="B190" s="401"/>
      <c r="D190" s="1012"/>
      <c r="E190" s="1020"/>
      <c r="F190" s="18"/>
      <c r="G190" s="54" t="str">
        <f ca="1">IF(OFFSET('取組状況入力－共通'!$B$16,MATCH(I190,'取組状況入力－共通'!$E$16:$E$571,0)-1,1,1,1)=0,"",OFFSET('取組状況入力－共通'!$B$16,MATCH(I190,'取組状況入力－共通'!$E$16:$E$571,0)-1,1,1,1))</f>
        <v>＋</v>
      </c>
      <c r="H190" s="54" t="s">
        <v>1996</v>
      </c>
      <c r="I190" s="56" t="s">
        <v>583</v>
      </c>
      <c r="J190" s="242" t="str">
        <f t="shared" ca="1" si="57"/>
        <v/>
      </c>
      <c r="K190" s="242">
        <f>VLOOKUP(I190,'取組状況入力－共通'!$E$17:$X$571,'取組状況入力－共通'!$S$1,0)</f>
        <v>0</v>
      </c>
      <c r="L190" s="291">
        <f t="shared" ca="1" si="58"/>
        <v>0</v>
      </c>
      <c r="M190" s="72">
        <f t="shared" ca="1" si="48"/>
        <v>0</v>
      </c>
      <c r="N190" s="169"/>
      <c r="O190" s="525"/>
      <c r="P190" s="402"/>
      <c r="R190" s="94" t="s">
        <v>1424</v>
      </c>
      <c r="S190" s="382">
        <f t="shared" si="59"/>
        <v>0</v>
      </c>
      <c r="T190" s="95">
        <v>0.01</v>
      </c>
      <c r="U190" s="59">
        <f>IF(Y190="",1,IF(VLOOKUP(Y190,基本情報!$E$63:$T$76,基本情報!$T$1,FALSE)="",0,VLOOKUP(Y190,基本情報!$E$63:$T$76,基本情報!$T$1,FALSE)))</f>
        <v>1</v>
      </c>
      <c r="V190" s="155" t="str">
        <f t="shared" ca="1" si="56"/>
        <v/>
      </c>
      <c r="W190" s="155">
        <f t="shared" ca="1" si="60"/>
        <v>0</v>
      </c>
      <c r="X190" s="59" t="str">
        <f t="shared" ca="1" si="61"/>
        <v/>
      </c>
      <c r="Y190" s="59"/>
      <c r="Z190" s="1" t="str">
        <f t="shared" ca="1" si="51"/>
        <v/>
      </c>
      <c r="AA190" s="1" t="str">
        <f t="shared" ca="1" si="62"/>
        <v/>
      </c>
      <c r="AB190" s="1">
        <f t="shared" ca="1" si="63"/>
        <v>0</v>
      </c>
    </row>
    <row r="191" spans="2:28" ht="15" customHeight="1" x14ac:dyDescent="0.25">
      <c r="B191" s="401"/>
      <c r="D191" s="1012"/>
      <c r="E191" s="1020"/>
      <c r="F191" s="41" t="s">
        <v>2040</v>
      </c>
      <c r="G191" s="87" t="str">
        <f ca="1">IF(OFFSET('取組状況入力－共通'!$B$16,MATCH(I191,'取組状況入力－共通'!$E$16:$E$571,0)-1,1,1,1)=0,"",OFFSET('取組状況入力－共通'!$B$16,MATCH(I191,'取組状況入力－共通'!$E$16:$E$571,0)-1,1,1,1))</f>
        <v>◎</v>
      </c>
      <c r="H191" s="100" t="s">
        <v>1264</v>
      </c>
      <c r="I191" s="79" t="s">
        <v>1550</v>
      </c>
      <c r="J191" s="85" t="str">
        <f t="shared" ca="1" si="57"/>
        <v/>
      </c>
      <c r="K191" s="85" t="str">
        <f>VLOOKUP(I191,'取組状況入力－共通'!$E$17:$X$571,'取組状況入力－共通'!$S$1,0)</f>
        <v>-</v>
      </c>
      <c r="L191" s="89" t="str">
        <f t="shared" si="58"/>
        <v>-</v>
      </c>
      <c r="M191" s="89" t="str">
        <f t="shared" si="48"/>
        <v>-</v>
      </c>
      <c r="N191" s="90">
        <f ca="1">SUM(AA191:AA202)</f>
        <v>0</v>
      </c>
      <c r="O191" s="263"/>
      <c r="P191" s="402"/>
      <c r="R191" s="91" t="s">
        <v>1452</v>
      </c>
      <c r="S191" s="380">
        <f t="shared" si="59"/>
        <v>0</v>
      </c>
      <c r="T191" s="420">
        <v>0.02</v>
      </c>
      <c r="U191" s="81">
        <f>IF(Y191="",1,IF(VLOOKUP(Y191,基本情報!$E$63:$T$76,基本情報!$T$1,FALSE)="",0,VLOOKUP(Y191,基本情報!$E$63:$T$76,基本情報!$T$1,FALSE)))</f>
        <v>1</v>
      </c>
      <c r="V191" s="170" t="str">
        <f t="shared" ca="1" si="56"/>
        <v/>
      </c>
      <c r="W191" s="170" t="str">
        <f t="shared" si="60"/>
        <v/>
      </c>
      <c r="X191" s="81" t="str">
        <f t="shared" ca="1" si="61"/>
        <v/>
      </c>
      <c r="Y191" s="81"/>
      <c r="Z191" s="1" t="str">
        <f t="shared" si="51"/>
        <v/>
      </c>
      <c r="AA191" s="1" t="str">
        <f t="shared" ca="1" si="62"/>
        <v>-</v>
      </c>
      <c r="AB191" s="1" t="str">
        <f t="shared" ca="1" si="63"/>
        <v/>
      </c>
    </row>
    <row r="192" spans="2:28" ht="15" customHeight="1" x14ac:dyDescent="0.25">
      <c r="B192" s="401"/>
      <c r="D192" s="1012"/>
      <c r="E192" s="1020"/>
      <c r="F192" s="41"/>
      <c r="G192" s="49" t="str">
        <f ca="1">IF(OFFSET('取組状況入力－共通'!$B$16,MATCH(I192,'取組状況入力－共通'!$E$16:$E$571,0)-1,1,1,1)=0,"",OFFSET('取組状況入力－共通'!$B$16,MATCH(I192,'取組状況入力－共通'!$E$16:$E$571,0)-1,1,1,1))</f>
        <v>○</v>
      </c>
      <c r="H192" s="64" t="s">
        <v>2034</v>
      </c>
      <c r="I192" s="51" t="s">
        <v>1995</v>
      </c>
      <c r="J192" s="52" t="str">
        <f t="shared" ca="1" si="57"/>
        <v/>
      </c>
      <c r="K192" s="52" t="str">
        <f>VLOOKUP(I192,'取組状況入力－共通'!$E$17:$X$571,'取組状況入力－共通'!$S$1,0)</f>
        <v>-</v>
      </c>
      <c r="L192" s="71" t="str">
        <f t="shared" si="58"/>
        <v>-</v>
      </c>
      <c r="M192" s="71" t="str">
        <f t="shared" si="48"/>
        <v>-</v>
      </c>
      <c r="N192" s="186">
        <f ca="1">SUM(AB191:AB202)</f>
        <v>0</v>
      </c>
      <c r="O192" s="524"/>
      <c r="P192" s="402"/>
      <c r="R192" s="92" t="s">
        <v>1452</v>
      </c>
      <c r="S192" s="381">
        <f t="shared" si="59"/>
        <v>0</v>
      </c>
      <c r="T192" s="93">
        <v>1.6E-2</v>
      </c>
      <c r="U192" s="53">
        <f>IF(Y192="",1,IF(VLOOKUP(Y192,基本情報!$E$63:$T$76,基本情報!$T$1,FALSE)="",0,VLOOKUP(Y192,基本情報!$E$63:$T$76,基本情報!$T$1,FALSE)))</f>
        <v>1</v>
      </c>
      <c r="V192" s="197" t="str">
        <f t="shared" ca="1" si="56"/>
        <v/>
      </c>
      <c r="W192" s="170" t="str">
        <f t="shared" ref="W192:W197" si="64">IF(K192="-","",IF(G192="＋",$N$5,$M$5))</f>
        <v/>
      </c>
      <c r="X192" s="53" t="str">
        <f t="shared" ca="1" si="61"/>
        <v/>
      </c>
      <c r="Y192" s="53"/>
      <c r="Z192" s="1" t="str">
        <f t="shared" si="51"/>
        <v/>
      </c>
      <c r="AA192" s="1" t="str">
        <f t="shared" ca="1" si="62"/>
        <v>-</v>
      </c>
      <c r="AB192" s="1" t="str">
        <f t="shared" ca="1" si="63"/>
        <v/>
      </c>
    </row>
    <row r="193" spans="2:28" ht="15" customHeight="1" x14ac:dyDescent="0.25">
      <c r="B193" s="401"/>
      <c r="D193" s="1012"/>
      <c r="E193" s="1020"/>
      <c r="F193" s="41"/>
      <c r="G193" s="49" t="str">
        <f ca="1">IF(OFFSET('取組状況入力－共通'!$B$16,MATCH(I193,'取組状況入力－共通'!$E$16:$E$571,0)-1,1,1,1)=0,"",OFFSET('取組状況入力－共通'!$B$16,MATCH(I193,'取組状況入力－共通'!$E$16:$E$571,0)-1,1,1,1))</f>
        <v>○</v>
      </c>
      <c r="H193" s="64" t="s">
        <v>934</v>
      </c>
      <c r="I193" s="51" t="s">
        <v>1478</v>
      </c>
      <c r="J193" s="52" t="str">
        <f t="shared" ca="1" si="57"/>
        <v/>
      </c>
      <c r="K193" s="52" t="str">
        <f>VLOOKUP(I193,'取組状況入力－共通'!$E$17:$X$571,'取組状況入力－共通'!$S$1,0)</f>
        <v>-</v>
      </c>
      <c r="L193" s="71" t="str">
        <f t="shared" si="58"/>
        <v>-</v>
      </c>
      <c r="M193" s="71" t="str">
        <f t="shared" si="48"/>
        <v>-</v>
      </c>
      <c r="N193" s="74"/>
      <c r="O193" s="26"/>
      <c r="P193" s="402"/>
      <c r="R193" s="92" t="s">
        <v>1452</v>
      </c>
      <c r="S193" s="381">
        <f t="shared" si="59"/>
        <v>0</v>
      </c>
      <c r="T193" s="93">
        <v>5.0000000000000001E-3</v>
      </c>
      <c r="U193" s="53">
        <f>IF(Y193="",1,IF(VLOOKUP(Y193,基本情報!$E$63:$T$76,基本情報!$T$1,FALSE)="",0,VLOOKUP(Y193,基本情報!$E$63:$T$76,基本情報!$T$1,FALSE)))</f>
        <v>1</v>
      </c>
      <c r="V193" s="197" t="str">
        <f t="shared" ca="1" si="56"/>
        <v/>
      </c>
      <c r="W193" s="170" t="str">
        <f t="shared" si="64"/>
        <v/>
      </c>
      <c r="X193" s="53" t="str">
        <f t="shared" ca="1" si="61"/>
        <v/>
      </c>
      <c r="Y193" s="53"/>
      <c r="Z193" s="1" t="str">
        <f t="shared" si="51"/>
        <v/>
      </c>
      <c r="AA193" s="1" t="str">
        <f t="shared" ca="1" si="62"/>
        <v>-</v>
      </c>
      <c r="AB193" s="1" t="str">
        <f t="shared" ca="1" si="63"/>
        <v/>
      </c>
    </row>
    <row r="194" spans="2:28" ht="15" customHeight="1" x14ac:dyDescent="0.25">
      <c r="B194" s="401"/>
      <c r="D194" s="1012"/>
      <c r="E194" s="1020"/>
      <c r="F194" s="41"/>
      <c r="G194" s="49" t="str">
        <f ca="1">IF(OFFSET('取組状況入力－共通'!$B$16,MATCH(I194,'取組状況入力－共通'!$E$16:$E$571,0)-1,1,1,1)=0,"",OFFSET('取組状況入力－共通'!$B$16,MATCH(I194,'取組状況入力－共通'!$E$16:$E$571,0)-1,1,1,1))</f>
        <v>○</v>
      </c>
      <c r="H194" s="64" t="s">
        <v>935</v>
      </c>
      <c r="I194" s="51" t="s">
        <v>2905</v>
      </c>
      <c r="J194" s="52" t="str">
        <f t="shared" ca="1" si="57"/>
        <v/>
      </c>
      <c r="K194" s="52" t="str">
        <f>VLOOKUP(I194,'取組状況入力－共通'!$E$17:$X$571,'取組状況入力－共通'!$S$1,0)</f>
        <v>-</v>
      </c>
      <c r="L194" s="71" t="str">
        <f t="shared" si="58"/>
        <v>-</v>
      </c>
      <c r="M194" s="71" t="str">
        <f t="shared" si="48"/>
        <v>-</v>
      </c>
      <c r="N194" s="74"/>
      <c r="O194" s="26"/>
      <c r="P194" s="402"/>
      <c r="R194" s="92" t="s">
        <v>1453</v>
      </c>
      <c r="S194" s="381">
        <f t="shared" si="59"/>
        <v>0</v>
      </c>
      <c r="T194" s="93">
        <v>2.3E-2</v>
      </c>
      <c r="U194" s="53">
        <f>IF(Y194="",1,IF(VLOOKUP(Y194,基本情報!$E$63:$T$76,基本情報!$T$1,FALSE)="",0,VLOOKUP(Y194,基本情報!$E$63:$T$76,基本情報!$T$1,FALSE)))</f>
        <v>1</v>
      </c>
      <c r="V194" s="197" t="str">
        <f t="shared" ca="1" si="56"/>
        <v/>
      </c>
      <c r="W194" s="170" t="str">
        <f t="shared" si="64"/>
        <v/>
      </c>
      <c r="X194" s="53" t="str">
        <f t="shared" ca="1" si="61"/>
        <v/>
      </c>
      <c r="Y194" s="53"/>
      <c r="Z194" s="1" t="str">
        <f t="shared" si="51"/>
        <v/>
      </c>
      <c r="AA194" s="1" t="str">
        <f t="shared" ca="1" si="62"/>
        <v>-</v>
      </c>
      <c r="AB194" s="1" t="str">
        <f t="shared" ca="1" si="63"/>
        <v/>
      </c>
    </row>
    <row r="195" spans="2:28" ht="15" customHeight="1" x14ac:dyDescent="0.25">
      <c r="B195" s="401"/>
      <c r="D195" s="1012"/>
      <c r="E195" s="1020"/>
      <c r="F195" s="41"/>
      <c r="G195" s="49" t="str">
        <f ca="1">IF(OFFSET('取組状況入力－共通'!$B$16,MATCH(I195,'取組状況入力－共通'!$E$16:$E$571,0)-1,1,1,1)=0,"",OFFSET('取組状況入力－共通'!$B$16,MATCH(I195,'取組状況入力－共通'!$E$16:$E$571,0)-1,1,1,1))</f>
        <v>○</v>
      </c>
      <c r="H195" s="64" t="s">
        <v>936</v>
      </c>
      <c r="I195" s="51" t="s">
        <v>2337</v>
      </c>
      <c r="J195" s="52" t="str">
        <f t="shared" ca="1" si="57"/>
        <v/>
      </c>
      <c r="K195" s="52" t="str">
        <f>VLOOKUP(I195,'取組状況入力－共通'!$E$17:$X$571,'取組状況入力－共通'!$S$1,0)</f>
        <v>-</v>
      </c>
      <c r="L195" s="71" t="str">
        <f t="shared" si="58"/>
        <v>-</v>
      </c>
      <c r="M195" s="71" t="str">
        <f t="shared" si="48"/>
        <v>-</v>
      </c>
      <c r="N195" s="74"/>
      <c r="O195" s="26"/>
      <c r="P195" s="402"/>
      <c r="R195" s="92" t="s">
        <v>1452</v>
      </c>
      <c r="S195" s="381">
        <f t="shared" si="59"/>
        <v>0</v>
      </c>
      <c r="T195" s="93">
        <v>0.01</v>
      </c>
      <c r="U195" s="53">
        <f>IF(Y195="",1,IF(VLOOKUP(Y195,基本情報!$E$63:$T$76,基本情報!$T$1,FALSE)="",0,VLOOKUP(Y195,基本情報!$E$63:$T$76,基本情報!$T$1,FALSE)))</f>
        <v>1</v>
      </c>
      <c r="V195" s="197" t="str">
        <f t="shared" ca="1" si="56"/>
        <v/>
      </c>
      <c r="W195" s="170" t="str">
        <f t="shared" si="64"/>
        <v/>
      </c>
      <c r="X195" s="53" t="str">
        <f t="shared" ca="1" si="61"/>
        <v/>
      </c>
      <c r="Y195" s="53"/>
      <c r="Z195" s="1" t="str">
        <f t="shared" si="51"/>
        <v/>
      </c>
      <c r="AA195" s="1" t="str">
        <f t="shared" ca="1" si="62"/>
        <v>-</v>
      </c>
      <c r="AB195" s="1" t="str">
        <f t="shared" ca="1" si="63"/>
        <v/>
      </c>
    </row>
    <row r="196" spans="2:28" ht="15" customHeight="1" x14ac:dyDescent="0.25">
      <c r="B196" s="401"/>
      <c r="D196" s="1012"/>
      <c r="E196" s="1020"/>
      <c r="F196" s="41"/>
      <c r="G196" s="49" t="str">
        <f ca="1">IF(OFFSET('取組状況入力－共通'!$B$16,MATCH(I196,'取組状況入力－共通'!$E$16:$E$571,0)-1,1,1,1)=0,"",OFFSET('取組状況入力－共通'!$B$16,MATCH(I196,'取組状況入力－共通'!$E$16:$E$571,0)-1,1,1,1))</f>
        <v>○</v>
      </c>
      <c r="H196" s="64" t="s">
        <v>937</v>
      </c>
      <c r="I196" s="51" t="s">
        <v>2341</v>
      </c>
      <c r="J196" s="52" t="str">
        <f t="shared" ca="1" si="57"/>
        <v/>
      </c>
      <c r="K196" s="52" t="str">
        <f>VLOOKUP(I196,'取組状況入力－共通'!$E$17:$X$571,'取組状況入力－共通'!$S$1,0)</f>
        <v>-</v>
      </c>
      <c r="L196" s="71" t="str">
        <f t="shared" si="58"/>
        <v>-</v>
      </c>
      <c r="M196" s="71" t="str">
        <f t="shared" si="48"/>
        <v>-</v>
      </c>
      <c r="N196" s="74"/>
      <c r="O196" s="26"/>
      <c r="P196" s="402"/>
      <c r="R196" s="92" t="s">
        <v>1452</v>
      </c>
      <c r="S196" s="381">
        <f t="shared" si="59"/>
        <v>0</v>
      </c>
      <c r="T196" s="93">
        <v>0.04</v>
      </c>
      <c r="U196" s="53">
        <f>IF(Y196="",1,IF(VLOOKUP(Y196,基本情報!$E$63:$T$76,基本情報!$T$1,FALSE)="",0,VLOOKUP(Y196,基本情報!$E$63:$T$76,基本情報!$T$1,FALSE)))</f>
        <v>1</v>
      </c>
      <c r="V196" s="197" t="str">
        <f t="shared" ca="1" si="56"/>
        <v/>
      </c>
      <c r="W196" s="170" t="str">
        <f t="shared" si="64"/>
        <v/>
      </c>
      <c r="X196" s="53" t="str">
        <f t="shared" ca="1" si="61"/>
        <v/>
      </c>
      <c r="Y196" s="53"/>
      <c r="Z196" s="1" t="str">
        <f t="shared" si="51"/>
        <v/>
      </c>
      <c r="AA196" s="1" t="str">
        <f t="shared" ca="1" si="62"/>
        <v>-</v>
      </c>
      <c r="AB196" s="1" t="str">
        <f t="shared" ca="1" si="63"/>
        <v/>
      </c>
    </row>
    <row r="197" spans="2:28" ht="15" customHeight="1" x14ac:dyDescent="0.25">
      <c r="B197" s="401"/>
      <c r="D197" s="1012"/>
      <c r="E197" s="1020"/>
      <c r="F197" s="41"/>
      <c r="G197" s="49" t="str">
        <f ca="1">IF(OFFSET('取組状況入力－共通'!$B$16,MATCH(I197,'取組状況入力－共通'!$E$16:$E$571,0)-1,1,1,1)=0,"",OFFSET('取組状況入力－共通'!$B$16,MATCH(I197,'取組状況入力－共通'!$E$16:$E$571,0)-1,1,1,1))</f>
        <v>○</v>
      </c>
      <c r="H197" s="64" t="s">
        <v>1055</v>
      </c>
      <c r="I197" s="51" t="s">
        <v>2342</v>
      </c>
      <c r="J197" s="52" t="str">
        <f t="shared" ca="1" si="57"/>
        <v/>
      </c>
      <c r="K197" s="52" t="str">
        <f>VLOOKUP(I197,'取組状況入力－共通'!$E$17:$X$571,'取組状況入力－共通'!$S$1,0)</f>
        <v>-</v>
      </c>
      <c r="L197" s="71" t="str">
        <f>IF(K197="×","×",IF(K197="-","-",S197*T197*W197*U197))</f>
        <v>-</v>
      </c>
      <c r="M197" s="71" t="str">
        <f>IF(K197="×","×",IF(K197="-","-",K197*L197))</f>
        <v>-</v>
      </c>
      <c r="N197" s="74"/>
      <c r="O197" s="26"/>
      <c r="P197" s="402"/>
      <c r="R197" s="92" t="s">
        <v>1452</v>
      </c>
      <c r="S197" s="381">
        <f t="shared" si="59"/>
        <v>0</v>
      </c>
      <c r="T197" s="93">
        <v>1.4999999999999999E-2</v>
      </c>
      <c r="U197" s="53">
        <f>IF(Y197="",1,IF(VLOOKUP(Y197,基本情報!$E$63:$T$76,基本情報!$T$1,FALSE)="",0,VLOOKUP(Y197,基本情報!$E$63:$T$76,基本情報!$T$1,FALSE)))</f>
        <v>1</v>
      </c>
      <c r="V197" s="197" t="str">
        <f ca="1">IF(OR(G197="＋",K197="-"),"",1*S197*T197*U197)</f>
        <v/>
      </c>
      <c r="W197" s="170" t="str">
        <f t="shared" si="64"/>
        <v/>
      </c>
      <c r="X197" s="53" t="str">
        <f t="shared" ca="1" si="61"/>
        <v/>
      </c>
      <c r="Y197" s="53"/>
      <c r="Z197" s="1" t="str">
        <f>IF(K197="-","",IF(G197="＋","",S197*T197*W197*U197))</f>
        <v/>
      </c>
      <c r="AA197" s="1" t="str">
        <f ca="1">IF(G197="＋","",M197)</f>
        <v>-</v>
      </c>
      <c r="AB197" s="1" t="str">
        <f ca="1">IF(G197="＋",M197,"")</f>
        <v/>
      </c>
    </row>
    <row r="198" spans="2:28" ht="15" customHeight="1" x14ac:dyDescent="0.25">
      <c r="B198" s="401"/>
      <c r="D198" s="1012"/>
      <c r="E198" s="1020"/>
      <c r="F198" s="41"/>
      <c r="G198" s="49" t="str">
        <f ca="1">IF(OFFSET('取組状況入力－共通'!$B$16,MATCH(I198,'取組状況入力－共通'!$E$16:$E$571,0)-1,1,1,1)=0,"",OFFSET('取組状況入力－共通'!$B$16,MATCH(I198,'取組状況入力－共通'!$E$16:$E$571,0)-1,1,1,1))</f>
        <v>＋</v>
      </c>
      <c r="H198" s="64" t="s">
        <v>1056</v>
      </c>
      <c r="I198" s="51" t="s">
        <v>2820</v>
      </c>
      <c r="J198" s="52" t="str">
        <f t="shared" ca="1" si="57"/>
        <v/>
      </c>
      <c r="K198" s="52">
        <f>VLOOKUP(I198,'取組状況入力－共通'!$E$17:$X$571,'取組状況入力－共通'!$S$1,0)</f>
        <v>0</v>
      </c>
      <c r="L198" s="71">
        <f t="shared" ca="1" si="58"/>
        <v>0</v>
      </c>
      <c r="M198" s="71">
        <f t="shared" ca="1" si="48"/>
        <v>0</v>
      </c>
      <c r="N198" s="186"/>
      <c r="O198" s="524"/>
      <c r="P198" s="402"/>
      <c r="R198" s="92" t="s">
        <v>1452</v>
      </c>
      <c r="S198" s="381">
        <f t="shared" si="59"/>
        <v>0</v>
      </c>
      <c r="T198" s="93">
        <v>0.03</v>
      </c>
      <c r="U198" s="53">
        <f>IF(Y198="",1,IF(VLOOKUP(Y198,基本情報!$E$63:$T$76,基本情報!$T$1,FALSE)="",0,VLOOKUP(Y198,基本情報!$E$63:$T$76,基本情報!$T$1,FALSE)))</f>
        <v>1</v>
      </c>
      <c r="V198" s="197" t="str">
        <f t="shared" ca="1" si="56"/>
        <v/>
      </c>
      <c r="W198" s="170">
        <f t="shared" ca="1" si="60"/>
        <v>0</v>
      </c>
      <c r="X198" s="53" t="str">
        <f t="shared" ca="1" si="61"/>
        <v/>
      </c>
      <c r="Y198" s="53"/>
      <c r="Z198" s="1" t="str">
        <f t="shared" ca="1" si="51"/>
        <v/>
      </c>
      <c r="AA198" s="1" t="str">
        <f t="shared" ca="1" si="62"/>
        <v/>
      </c>
      <c r="AB198" s="1">
        <f t="shared" ca="1" si="63"/>
        <v>0</v>
      </c>
    </row>
    <row r="199" spans="2:28" ht="15" customHeight="1" x14ac:dyDescent="0.25">
      <c r="B199" s="401"/>
      <c r="D199" s="1012"/>
      <c r="E199" s="1020"/>
      <c r="F199" s="41"/>
      <c r="G199" s="49" t="str">
        <f ca="1">IF(OFFSET('取組状況入力－共通'!$B$16,MATCH(I199,'取組状況入力－共通'!$E$16:$E$571,0)-1,1,1,1)=0,"",OFFSET('取組状況入力－共通'!$B$16,MATCH(I199,'取組状況入力－共通'!$E$16:$E$571,0)-1,1,1,1))</f>
        <v>＋</v>
      </c>
      <c r="H199" s="64" t="s">
        <v>1057</v>
      </c>
      <c r="I199" s="51" t="s">
        <v>3019</v>
      </c>
      <c r="J199" s="52" t="str">
        <f t="shared" ca="1" si="57"/>
        <v/>
      </c>
      <c r="K199" s="52">
        <f>VLOOKUP(I199,'取組状況入力－共通'!$E$17:$X$571,'取組状況入力－共通'!$S$1,0)</f>
        <v>0</v>
      </c>
      <c r="L199" s="71">
        <f t="shared" ca="1" si="58"/>
        <v>0</v>
      </c>
      <c r="M199" s="71">
        <f t="shared" ca="1" si="48"/>
        <v>0</v>
      </c>
      <c r="N199" s="74"/>
      <c r="O199" s="26"/>
      <c r="P199" s="402"/>
      <c r="R199" s="92" t="s">
        <v>1453</v>
      </c>
      <c r="S199" s="381">
        <f t="shared" si="59"/>
        <v>0</v>
      </c>
      <c r="T199" s="93">
        <v>0.12</v>
      </c>
      <c r="U199" s="53">
        <f>IF(Y199="",1,IF(VLOOKUP(Y199,基本情報!$E$63:$T$76,基本情報!$T$1,FALSE)="",0,VLOOKUP(Y199,基本情報!$E$63:$T$76,基本情報!$T$1,FALSE)))</f>
        <v>0</v>
      </c>
      <c r="V199" s="197" t="str">
        <f t="shared" ca="1" si="56"/>
        <v/>
      </c>
      <c r="W199" s="170">
        <f t="shared" ca="1" si="60"/>
        <v>0</v>
      </c>
      <c r="X199" s="53" t="str">
        <f t="shared" ca="1" si="61"/>
        <v/>
      </c>
      <c r="Y199" s="53" t="str">
        <f>$Y$58</f>
        <v>熱源2次ポンプ</v>
      </c>
      <c r="Z199" s="1" t="str">
        <f t="shared" ca="1" si="51"/>
        <v/>
      </c>
      <c r="AA199" s="1" t="str">
        <f t="shared" ca="1" si="62"/>
        <v/>
      </c>
      <c r="AB199" s="1">
        <f t="shared" ca="1" si="63"/>
        <v>0</v>
      </c>
    </row>
    <row r="200" spans="2:28" ht="15" customHeight="1" x14ac:dyDescent="0.25">
      <c r="B200" s="401"/>
      <c r="D200" s="1012"/>
      <c r="E200" s="1020"/>
      <c r="F200" s="41"/>
      <c r="G200" s="49" t="str">
        <f ca="1">IF(OFFSET('取組状況入力－共通'!$B$16,MATCH(I200,'取組状況入力－共通'!$E$16:$E$571,0)-1,1,1,1)=0,"",OFFSET('取組状況入力－共通'!$B$16,MATCH(I200,'取組状況入力－共通'!$E$16:$E$571,0)-1,1,1,1))</f>
        <v>＋</v>
      </c>
      <c r="H200" s="64" t="s">
        <v>1058</v>
      </c>
      <c r="I200" s="51" t="s">
        <v>2189</v>
      </c>
      <c r="J200" s="52" t="str">
        <f t="shared" ca="1" si="57"/>
        <v/>
      </c>
      <c r="K200" s="52">
        <f>VLOOKUP(I200,'取組状況入力－共通'!$E$17:$X$571,'取組状況入力－共通'!$S$1,0)</f>
        <v>0</v>
      </c>
      <c r="L200" s="71">
        <f t="shared" ca="1" si="58"/>
        <v>0</v>
      </c>
      <c r="M200" s="71">
        <f t="shared" ca="1" si="48"/>
        <v>0</v>
      </c>
      <c r="N200" s="74"/>
      <c r="O200" s="26"/>
      <c r="P200" s="402"/>
      <c r="R200" s="92" t="s">
        <v>1452</v>
      </c>
      <c r="S200" s="381">
        <f t="shared" si="59"/>
        <v>0</v>
      </c>
      <c r="T200" s="93">
        <v>2.1000000000000001E-2</v>
      </c>
      <c r="U200" s="53">
        <f>IF(Y200="",1,IF(VLOOKUP(Y200,基本情報!$E$63:$T$76,基本情報!$T$1,FALSE)="",0,VLOOKUP(Y200,基本情報!$E$63:$T$76,基本情報!$T$1,FALSE)))</f>
        <v>1</v>
      </c>
      <c r="V200" s="197" t="str">
        <f t="shared" ca="1" si="56"/>
        <v/>
      </c>
      <c r="W200" s="170">
        <f t="shared" ca="1" si="60"/>
        <v>0</v>
      </c>
      <c r="X200" s="53" t="str">
        <f t="shared" ca="1" si="61"/>
        <v/>
      </c>
      <c r="Y200" s="53"/>
      <c r="Z200" s="1" t="str">
        <f t="shared" ca="1" si="51"/>
        <v/>
      </c>
      <c r="AA200" s="1" t="str">
        <f t="shared" ca="1" si="62"/>
        <v/>
      </c>
      <c r="AB200" s="1">
        <f t="shared" ca="1" si="63"/>
        <v>0</v>
      </c>
    </row>
    <row r="201" spans="2:28" ht="15" customHeight="1" x14ac:dyDescent="0.25">
      <c r="B201" s="401"/>
      <c r="D201" s="1012"/>
      <c r="E201" s="1020"/>
      <c r="F201" s="41"/>
      <c r="G201" s="49" t="str">
        <f ca="1">IF(OFFSET('取組状況入力－共通'!$B$16,MATCH(I201,'取組状況入力－共通'!$E$16:$E$571,0)-1,1,1,1)=0,"",OFFSET('取組状況入力－共通'!$B$16,MATCH(I201,'取組状況入力－共通'!$E$16:$E$571,0)-1,1,1,1))</f>
        <v>＋</v>
      </c>
      <c r="H201" s="64" t="s">
        <v>1059</v>
      </c>
      <c r="I201" s="51" t="s">
        <v>902</v>
      </c>
      <c r="J201" s="52" t="str">
        <f t="shared" ca="1" si="57"/>
        <v/>
      </c>
      <c r="K201" s="52">
        <f>VLOOKUP(I201,'取組状況入力－共通'!$E$17:$X$571,'取組状況入力－共通'!$S$1,0)</f>
        <v>0</v>
      </c>
      <c r="L201" s="71">
        <f t="shared" ca="1" si="58"/>
        <v>0</v>
      </c>
      <c r="M201" s="71">
        <f t="shared" ca="1" si="48"/>
        <v>0</v>
      </c>
      <c r="N201" s="74"/>
      <c r="O201" s="26"/>
      <c r="P201" s="402"/>
      <c r="R201" s="92" t="s">
        <v>1452</v>
      </c>
      <c r="S201" s="381">
        <f t="shared" si="59"/>
        <v>0</v>
      </c>
      <c r="T201" s="93">
        <v>5.0000000000000001E-3</v>
      </c>
      <c r="U201" s="53">
        <f>IF(Y201="",1,IF(VLOOKUP(Y201,基本情報!$E$63:$T$76,基本情報!$T$1,FALSE)="",0,VLOOKUP(Y201,基本情報!$E$63:$T$76,基本情報!$T$1,FALSE)))</f>
        <v>1</v>
      </c>
      <c r="V201" s="197" t="str">
        <f t="shared" ca="1" si="56"/>
        <v/>
      </c>
      <c r="W201" s="170">
        <f t="shared" ca="1" si="60"/>
        <v>0</v>
      </c>
      <c r="X201" s="53" t="str">
        <f t="shared" ca="1" si="61"/>
        <v/>
      </c>
      <c r="Y201" s="53"/>
      <c r="Z201" s="1" t="str">
        <f t="shared" ca="1" si="51"/>
        <v/>
      </c>
      <c r="AA201" s="1" t="str">
        <f t="shared" ca="1" si="62"/>
        <v/>
      </c>
      <c r="AB201" s="1">
        <f t="shared" ca="1" si="63"/>
        <v>0</v>
      </c>
    </row>
    <row r="202" spans="2:28" ht="15" customHeight="1" x14ac:dyDescent="0.25">
      <c r="B202" s="401"/>
      <c r="D202" s="1012"/>
      <c r="E202" s="1020"/>
      <c r="F202" s="41"/>
      <c r="G202" s="49" t="str">
        <f ca="1">IF(OFFSET('取組状況入力－共通'!$B$16,MATCH(I202,'取組状況入力－共通'!$E$16:$E$571,0)-1,1,1,1)=0,"",OFFSET('取組状況入力－共通'!$B$16,MATCH(I202,'取組状況入力－共通'!$E$16:$E$571,0)-1,1,1,1))</f>
        <v>＋</v>
      </c>
      <c r="H202" s="64" t="s">
        <v>2384</v>
      </c>
      <c r="I202" s="51" t="s">
        <v>2340</v>
      </c>
      <c r="J202" s="52" t="str">
        <f t="shared" ca="1" si="57"/>
        <v/>
      </c>
      <c r="K202" s="52">
        <f>VLOOKUP(I202,'取組状況入力－共通'!$E$17:$X$571,'取組状況入力－共通'!$S$1,0)</f>
        <v>0</v>
      </c>
      <c r="L202" s="71">
        <f t="shared" ca="1" si="58"/>
        <v>0</v>
      </c>
      <c r="M202" s="71">
        <f t="shared" ca="1" si="48"/>
        <v>0</v>
      </c>
      <c r="N202" s="74"/>
      <c r="O202" s="26"/>
      <c r="P202" s="402"/>
      <c r="R202" s="92" t="s">
        <v>1452</v>
      </c>
      <c r="S202" s="381">
        <f t="shared" si="59"/>
        <v>0</v>
      </c>
      <c r="T202" s="93">
        <v>0.01</v>
      </c>
      <c r="U202" s="53">
        <f>IF(Y202="",1,IF(VLOOKUP(Y202,基本情報!$E$63:$T$76,基本情報!$T$1,FALSE)="",0,VLOOKUP(Y202,基本情報!$E$63:$T$76,基本情報!$T$1,FALSE)))</f>
        <v>1</v>
      </c>
      <c r="V202" s="197" t="str">
        <f t="shared" ca="1" si="56"/>
        <v/>
      </c>
      <c r="W202" s="170">
        <f t="shared" ca="1" si="60"/>
        <v>0</v>
      </c>
      <c r="X202" s="53" t="str">
        <f t="shared" ca="1" si="61"/>
        <v/>
      </c>
      <c r="Y202" s="53"/>
      <c r="Z202" s="1" t="str">
        <f t="shared" ca="1" si="51"/>
        <v/>
      </c>
      <c r="AA202" s="1" t="str">
        <f t="shared" ca="1" si="62"/>
        <v/>
      </c>
      <c r="AB202" s="1">
        <f t="shared" ca="1" si="63"/>
        <v>0</v>
      </c>
    </row>
    <row r="203" spans="2:28" ht="15" customHeight="1" x14ac:dyDescent="0.25">
      <c r="B203" s="401"/>
      <c r="D203" s="1012"/>
      <c r="E203" s="1020"/>
      <c r="F203" s="284" t="s">
        <v>2037</v>
      </c>
      <c r="G203" s="292" t="str">
        <f ca="1">IF(OFFSET('取組状況入力－共通'!$B$16,MATCH(I203,'取組状況入力－共通'!$E$16:$E$571,0)-1,1,1,1)=0,"",OFFSET('取組状況入力－共通'!$B$16,MATCH(I203,'取組状況入力－共通'!$E$16:$E$571,0)-1,1,1,1))</f>
        <v>○</v>
      </c>
      <c r="H203" s="293" t="s">
        <v>1479</v>
      </c>
      <c r="I203" s="83" t="s">
        <v>1486</v>
      </c>
      <c r="J203" s="10" t="str">
        <f t="shared" ca="1" si="57"/>
        <v/>
      </c>
      <c r="K203" s="10" t="str">
        <f>VLOOKUP(I203,'取組状況入力－共通'!$E$17:$X$571,'取組状況入力－共通'!$S$1,0)</f>
        <v>-</v>
      </c>
      <c r="L203" s="288" t="str">
        <f t="shared" si="58"/>
        <v>-</v>
      </c>
      <c r="M203" s="288" t="str">
        <f t="shared" si="48"/>
        <v>-</v>
      </c>
      <c r="N203" s="283">
        <f ca="1">SUM(AA203)</f>
        <v>0</v>
      </c>
      <c r="O203" s="263"/>
      <c r="P203" s="402"/>
      <c r="R203" s="304" t="s">
        <v>1170</v>
      </c>
      <c r="S203" s="383">
        <f t="shared" si="59"/>
        <v>0</v>
      </c>
      <c r="T203" s="423">
        <v>1.4999999999999999E-2</v>
      </c>
      <c r="U203" s="11">
        <f>IF(Y203="",1,IF(VLOOKUP(Y203,基本情報!$E$63:$T$76,基本情報!$T$1,FALSE)="",0,VLOOKUP(Y203,基本情報!$E$63:$T$76,基本情報!$T$1,FALSE)))</f>
        <v>1</v>
      </c>
      <c r="V203" s="283" t="str">
        <f t="shared" ref="V203:V262" ca="1" si="65">IF(OR(G203="＋",K203="-"),"",1*S203*T203*U203)</f>
        <v/>
      </c>
      <c r="W203" s="283" t="str">
        <f t="shared" ref="W203:W218" si="66">IF(K203="-","",IF(G203="＋",$N$5,$M$5))</f>
        <v/>
      </c>
      <c r="X203" s="11" t="str">
        <f t="shared" ca="1" si="61"/>
        <v/>
      </c>
      <c r="Y203" s="11"/>
      <c r="Z203" s="1" t="str">
        <f t="shared" si="51"/>
        <v/>
      </c>
      <c r="AA203" s="1" t="str">
        <f t="shared" ca="1" si="62"/>
        <v>-</v>
      </c>
      <c r="AB203" s="1" t="str">
        <f t="shared" ca="1" si="63"/>
        <v/>
      </c>
    </row>
    <row r="204" spans="2:28" ht="15" customHeight="1" x14ac:dyDescent="0.25">
      <c r="B204" s="401"/>
      <c r="D204" s="1012"/>
      <c r="E204" s="1020"/>
      <c r="F204" s="41" t="s">
        <v>2039</v>
      </c>
      <c r="G204" s="87" t="str">
        <f ca="1">IF(OFFSET('取組状況入力－共通'!$B$16,MATCH(I204,'取組状況入力－共通'!$E$16:$E$571,0)-1,1,1,1)=0,"",OFFSET('取組状況入力－共通'!$B$16,MATCH(I204,'取組状況入力－共通'!$E$16:$E$571,0)-1,1,1,1))</f>
        <v>◎</v>
      </c>
      <c r="H204" s="85" t="s">
        <v>576</v>
      </c>
      <c r="I204" s="40" t="s">
        <v>898</v>
      </c>
      <c r="J204" s="244" t="str">
        <f t="shared" ca="1" si="57"/>
        <v/>
      </c>
      <c r="K204" s="85" t="str">
        <f>VLOOKUP(I204,'取組状況入力－共通'!$E$17:$X$571,'取組状況入力－共通'!$S$1,0)</f>
        <v>-</v>
      </c>
      <c r="L204" s="89" t="str">
        <f t="shared" si="58"/>
        <v>-</v>
      </c>
      <c r="M204" s="89" t="str">
        <f t="shared" si="48"/>
        <v>-</v>
      </c>
      <c r="N204" s="90">
        <f ca="1">SUM(AA204:AA206)</f>
        <v>0</v>
      </c>
      <c r="O204" s="263"/>
      <c r="P204" s="402"/>
      <c r="R204" s="91" t="s">
        <v>911</v>
      </c>
      <c r="S204" s="380">
        <f t="shared" si="59"/>
        <v>0</v>
      </c>
      <c r="T204" s="420">
        <v>0.05</v>
      </c>
      <c r="U204" s="81">
        <f>IF(Y204="",1,IF(VLOOKUP(Y204,基本情報!$E$63:$T$76,基本情報!$T$1,FALSE)="",0,VLOOKUP(Y204,基本情報!$E$63:$T$76,基本情報!$T$1,FALSE)))</f>
        <v>1</v>
      </c>
      <c r="V204" s="170" t="str">
        <f t="shared" ca="1" si="65"/>
        <v/>
      </c>
      <c r="W204" s="170" t="str">
        <f t="shared" si="66"/>
        <v/>
      </c>
      <c r="X204" s="81" t="str">
        <f t="shared" ca="1" si="61"/>
        <v/>
      </c>
      <c r="Y204" s="81"/>
      <c r="Z204" s="1" t="str">
        <f t="shared" si="51"/>
        <v/>
      </c>
      <c r="AA204" s="1" t="str">
        <f t="shared" ca="1" si="62"/>
        <v>-</v>
      </c>
      <c r="AB204" s="1" t="str">
        <f t="shared" ca="1" si="63"/>
        <v/>
      </c>
    </row>
    <row r="205" spans="2:28" ht="15" customHeight="1" x14ac:dyDescent="0.25">
      <c r="B205" s="401"/>
      <c r="D205" s="1012"/>
      <c r="E205" s="1020"/>
      <c r="F205" s="41"/>
      <c r="G205" s="49" t="str">
        <f ca="1">IF(OFFSET('取組状況入力－共通'!$B$16,MATCH(I205,'取組状況入力－共通'!$E$16:$E$571,0)-1,1,1,1)=0,"",OFFSET('取組状況入力－共通'!$B$16,MATCH(I205,'取組状況入力－共通'!$E$16:$E$571,0)-1,1,1,1))</f>
        <v>○</v>
      </c>
      <c r="H205" s="52" t="s">
        <v>1480</v>
      </c>
      <c r="I205" s="141" t="s">
        <v>1482</v>
      </c>
      <c r="J205" s="144" t="str">
        <f t="shared" ca="1" si="57"/>
        <v/>
      </c>
      <c r="K205" s="52" t="str">
        <f>VLOOKUP(I205,'取組状況入力－共通'!$E$17:$X$571,'取組状況入力－共通'!$S$1,0)</f>
        <v>-</v>
      </c>
      <c r="L205" s="71" t="str">
        <f t="shared" si="58"/>
        <v>-</v>
      </c>
      <c r="M205" s="71" t="str">
        <f t="shared" si="48"/>
        <v>-</v>
      </c>
      <c r="N205" s="186">
        <f ca="1">SUM(AB204:AB206)</f>
        <v>0</v>
      </c>
      <c r="O205" s="524"/>
      <c r="P205" s="402"/>
      <c r="R205" s="92" t="s">
        <v>911</v>
      </c>
      <c r="S205" s="381">
        <f t="shared" si="59"/>
        <v>0</v>
      </c>
      <c r="T205" s="93">
        <v>0.05</v>
      </c>
      <c r="U205" s="53">
        <f>IF(Y205="",1,IF(VLOOKUP(Y205,基本情報!$E$63:$T$76,基本情報!$T$1,FALSE)="",0,VLOOKUP(Y205,基本情報!$E$63:$T$76,基本情報!$T$1,FALSE)))</f>
        <v>1</v>
      </c>
      <c r="V205" s="197" t="str">
        <f t="shared" ca="1" si="65"/>
        <v/>
      </c>
      <c r="W205" s="170" t="str">
        <f t="shared" si="66"/>
        <v/>
      </c>
      <c r="X205" s="53" t="str">
        <f t="shared" ca="1" si="61"/>
        <v/>
      </c>
      <c r="Y205" s="53"/>
      <c r="Z205" s="1" t="str">
        <f t="shared" si="51"/>
        <v/>
      </c>
      <c r="AA205" s="1" t="str">
        <f t="shared" ca="1" si="62"/>
        <v>-</v>
      </c>
      <c r="AB205" s="1" t="str">
        <f t="shared" ca="1" si="63"/>
        <v/>
      </c>
    </row>
    <row r="206" spans="2:28" ht="15" customHeight="1" x14ac:dyDescent="0.25">
      <c r="B206" s="401"/>
      <c r="D206" s="1012"/>
      <c r="E206" s="1020"/>
      <c r="F206" s="18"/>
      <c r="G206" s="54" t="str">
        <f ca="1">IF(OFFSET('取組状況入力－共通'!$B$16,MATCH(I206,'取組状況入力－共通'!$E$16:$E$571,0)-1,1,1,1)=0,"",OFFSET('取組状況入力－共通'!$B$16,MATCH(I206,'取組状況入力－共通'!$E$16:$E$571,0)-1,1,1,1))</f>
        <v>＋</v>
      </c>
      <c r="H206" s="58" t="s">
        <v>1481</v>
      </c>
      <c r="I206" s="56" t="s">
        <v>831</v>
      </c>
      <c r="J206" s="58" t="str">
        <f t="shared" ca="1" si="57"/>
        <v/>
      </c>
      <c r="K206" s="58">
        <f>VLOOKUP(I206,'取組状況入力－共通'!$E$17:$X$571,'取組状況入力－共通'!$S$1,0)</f>
        <v>0</v>
      </c>
      <c r="L206" s="155">
        <f t="shared" ref="L206:L264" ca="1" si="67">IF(K206="×","×",IF(K206="-","-",S206*T206*W206*U206))</f>
        <v>0</v>
      </c>
      <c r="M206" s="72">
        <f t="shared" ca="1" si="48"/>
        <v>0</v>
      </c>
      <c r="N206" s="75"/>
      <c r="O206" s="26"/>
      <c r="P206" s="402"/>
      <c r="R206" s="94" t="s">
        <v>911</v>
      </c>
      <c r="S206" s="382">
        <f t="shared" si="59"/>
        <v>0</v>
      </c>
      <c r="T206" s="95">
        <v>0.04</v>
      </c>
      <c r="U206" s="59">
        <f>IF(Y206="",1,IF(VLOOKUP(Y206,基本情報!$E$63:$T$76,基本情報!$T$1,FALSE)="",0,VLOOKUP(Y206,基本情報!$E$63:$T$76,基本情報!$T$1,FALSE)))</f>
        <v>1</v>
      </c>
      <c r="V206" s="155" t="str">
        <f t="shared" ca="1" si="65"/>
        <v/>
      </c>
      <c r="W206" s="155">
        <f t="shared" ca="1" si="66"/>
        <v>0</v>
      </c>
      <c r="X206" s="59" t="str">
        <f t="shared" ca="1" si="61"/>
        <v/>
      </c>
      <c r="Y206" s="59"/>
      <c r="Z206" s="1" t="str">
        <f t="shared" ca="1" si="51"/>
        <v/>
      </c>
      <c r="AA206" s="1" t="str">
        <f t="shared" ca="1" si="62"/>
        <v/>
      </c>
      <c r="AB206" s="1">
        <f t="shared" ca="1" si="63"/>
        <v>0</v>
      </c>
    </row>
    <row r="207" spans="2:28" ht="15" customHeight="1" x14ac:dyDescent="0.25">
      <c r="B207" s="401"/>
      <c r="D207" s="1012"/>
      <c r="E207" s="1020"/>
      <c r="F207" s="41" t="s">
        <v>2041</v>
      </c>
      <c r="G207" s="81" t="str">
        <f ca="1">IF(OFFSET('取組状況入力－共通'!$B$16,MATCH(I207,'取組状況入力－共通'!$E$16:$E$571,0)-1,1,1,1)=0,"",OFFSET('取組状況入力－共通'!$B$16,MATCH(I207,'取組状況入力－共通'!$E$16:$E$571,0)-1,1,1,1))</f>
        <v>◎</v>
      </c>
      <c r="H207" s="85" t="s">
        <v>307</v>
      </c>
      <c r="I207" s="79" t="s">
        <v>564</v>
      </c>
      <c r="J207" s="85" t="str">
        <f t="shared" ca="1" si="57"/>
        <v/>
      </c>
      <c r="K207" s="85" t="str">
        <f>VLOOKUP(I207,'取組状況入力－共通'!$E$17:$X$571,'取組状況入力－共通'!$S$1,0)</f>
        <v>-</v>
      </c>
      <c r="L207" s="89" t="str">
        <f t="shared" si="67"/>
        <v>-</v>
      </c>
      <c r="M207" s="89" t="str">
        <f t="shared" si="48"/>
        <v>-</v>
      </c>
      <c r="N207" s="90">
        <f ca="1">SUM(AA207:AA212)</f>
        <v>0</v>
      </c>
      <c r="O207" s="263"/>
      <c r="P207" s="402"/>
      <c r="R207" s="91" t="s">
        <v>1423</v>
      </c>
      <c r="S207" s="380">
        <f t="shared" si="59"/>
        <v>0</v>
      </c>
      <c r="T207" s="420">
        <v>0.03</v>
      </c>
      <c r="U207" s="53">
        <f>IF(Y207="",1,IF(VLOOKUP(Y207,基本情報!$E$63:$T$76,基本情報!$T$1,FALSE)="",0,VLOOKUP(Y207,基本情報!$E$63:$T$76,基本情報!$T$1,FALSE)))</f>
        <v>1</v>
      </c>
      <c r="V207" s="197" t="str">
        <f t="shared" ca="1" si="65"/>
        <v/>
      </c>
      <c r="W207" s="170" t="str">
        <f t="shared" si="66"/>
        <v/>
      </c>
      <c r="X207" s="53" t="str">
        <f t="shared" ca="1" si="61"/>
        <v/>
      </c>
      <c r="Y207" s="53"/>
      <c r="Z207" s="1" t="str">
        <f t="shared" si="51"/>
        <v/>
      </c>
      <c r="AA207" s="1" t="str">
        <f t="shared" ca="1" si="62"/>
        <v>-</v>
      </c>
      <c r="AB207" s="1" t="str">
        <f t="shared" ca="1" si="63"/>
        <v/>
      </c>
    </row>
    <row r="208" spans="2:28" ht="15" customHeight="1" x14ac:dyDescent="0.25">
      <c r="B208" s="401"/>
      <c r="D208" s="1012"/>
      <c r="E208" s="1020"/>
      <c r="F208" s="41"/>
      <c r="G208" s="53" t="str">
        <f ca="1">IF(OFFSET('取組状況入力－共通'!$B$16,MATCH(I208,'取組状況入力－共通'!$E$16:$E$571,0)-1,1,1,1)=0,"",OFFSET('取組状況入力－共通'!$B$16,MATCH(I208,'取組状況入力－共通'!$E$16:$E$571,0)-1,1,1,1))</f>
        <v>◎</v>
      </c>
      <c r="H208" s="52" t="s">
        <v>2069</v>
      </c>
      <c r="I208" s="51" t="s">
        <v>209</v>
      </c>
      <c r="J208" s="52" t="str">
        <f t="shared" ca="1" si="57"/>
        <v/>
      </c>
      <c r="K208" s="52" t="str">
        <f>VLOOKUP(I208,'取組状況入力－共通'!$E$17:$X$571,'取組状況入力－共通'!$S$1,0)</f>
        <v>-</v>
      </c>
      <c r="L208" s="71" t="str">
        <f t="shared" si="67"/>
        <v>-</v>
      </c>
      <c r="M208" s="71" t="str">
        <f t="shared" si="48"/>
        <v>-</v>
      </c>
      <c r="N208" s="186">
        <f ca="1">SUM(AB207:AB212)</f>
        <v>0</v>
      </c>
      <c r="O208" s="524"/>
      <c r="P208" s="402"/>
      <c r="R208" s="92" t="s">
        <v>1423</v>
      </c>
      <c r="S208" s="381">
        <f t="shared" si="59"/>
        <v>0</v>
      </c>
      <c r="T208" s="93">
        <v>2.5000000000000001E-2</v>
      </c>
      <c r="U208" s="53">
        <f>IF(Y208="",1,IF(VLOOKUP(Y208,基本情報!$E$63:$T$76,基本情報!$T$1,FALSE)="",0,VLOOKUP(Y208,基本情報!$E$63:$T$76,基本情報!$T$1,FALSE)))</f>
        <v>1</v>
      </c>
      <c r="V208" s="197" t="str">
        <f t="shared" ca="1" si="65"/>
        <v/>
      </c>
      <c r="W208" s="170" t="str">
        <f t="shared" si="66"/>
        <v/>
      </c>
      <c r="X208" s="53" t="str">
        <f t="shared" ca="1" si="61"/>
        <v/>
      </c>
      <c r="Y208" s="53"/>
      <c r="Z208" s="1" t="str">
        <f t="shared" si="51"/>
        <v/>
      </c>
      <c r="AA208" s="1" t="str">
        <f t="shared" ca="1" si="62"/>
        <v>-</v>
      </c>
      <c r="AB208" s="1" t="str">
        <f t="shared" ca="1" si="63"/>
        <v/>
      </c>
    </row>
    <row r="209" spans="1:28" ht="15" customHeight="1" x14ac:dyDescent="0.25">
      <c r="B209" s="401"/>
      <c r="D209" s="1012"/>
      <c r="E209" s="1020"/>
      <c r="F209" s="41"/>
      <c r="G209" s="53" t="str">
        <f ca="1">IF(OFFSET('取組状況入力－共通'!$B$16,MATCH(I209,'取組状況入力－共通'!$E$16:$E$571,0)-1,1,1,1)=0,"",OFFSET('取組状況入力－共通'!$B$16,MATCH(I209,'取組状況入力－共通'!$E$16:$E$571,0)-1,1,1,1))</f>
        <v>◎</v>
      </c>
      <c r="H209" s="52" t="s">
        <v>2239</v>
      </c>
      <c r="I209" s="51" t="s">
        <v>2821</v>
      </c>
      <c r="J209" s="52" t="str">
        <f t="shared" ca="1" si="57"/>
        <v/>
      </c>
      <c r="K209" s="52" t="str">
        <f>VLOOKUP(I209,'取組状況入力－共通'!$E$17:$X$571,'取組状況入力－共通'!$S$1,0)</f>
        <v>-</v>
      </c>
      <c r="L209" s="71" t="str">
        <f>IF(K209="×","×",IF(K209="-","-",S209*T209*W209*U209))</f>
        <v>-</v>
      </c>
      <c r="M209" s="71" t="str">
        <f t="shared" si="48"/>
        <v>-</v>
      </c>
      <c r="N209" s="186"/>
      <c r="O209" s="524"/>
      <c r="P209" s="402"/>
      <c r="R209" s="92" t="s">
        <v>1423</v>
      </c>
      <c r="S209" s="381">
        <f t="shared" si="59"/>
        <v>0</v>
      </c>
      <c r="T209" s="93">
        <v>0.03</v>
      </c>
      <c r="U209" s="53">
        <f>IF(Y209="",1,IF(VLOOKUP(Y209,基本情報!$E$63:$T$76,基本情報!$T$1,FALSE)="",0,VLOOKUP(Y209,基本情報!$E$63:$T$76,基本情報!$T$1,FALSE)))</f>
        <v>1</v>
      </c>
      <c r="V209" s="197" t="str">
        <f ca="1">IF(OR(G209="＋",K209="-"),"",1*S209*T209*U209)</f>
        <v/>
      </c>
      <c r="W209" s="170" t="str">
        <f>IF(K209="-","",IF(G209="＋",$N$5,$M$5))</f>
        <v/>
      </c>
      <c r="X209" s="53" t="str">
        <f t="shared" ca="1" si="61"/>
        <v/>
      </c>
      <c r="Y209" s="53"/>
      <c r="Z209" s="1" t="str">
        <f t="shared" si="51"/>
        <v/>
      </c>
      <c r="AA209" s="1" t="str">
        <f ca="1">IF(G209="＋","",M209)</f>
        <v>-</v>
      </c>
      <c r="AB209" s="1" t="str">
        <f ca="1">IF(G209="＋",M209,"")</f>
        <v/>
      </c>
    </row>
    <row r="210" spans="1:28" ht="15" customHeight="1" x14ac:dyDescent="0.25">
      <c r="B210" s="401"/>
      <c r="D210" s="1012"/>
      <c r="E210" s="1020"/>
      <c r="F210" s="41"/>
      <c r="G210" s="53" t="str">
        <f ca="1">IF(OFFSET('取組状況入力－共通'!$B$16,MATCH(I210,'取組状況入力－共通'!$E$16:$E$571,0)-1,1,1,1)=0,"",OFFSET('取組状況入力－共通'!$B$16,MATCH(I210,'取組状況入力－共通'!$E$16:$E$571,0)-1,1,1,1))</f>
        <v>○</v>
      </c>
      <c r="H210" s="52" t="s">
        <v>2240</v>
      </c>
      <c r="I210" s="51" t="s">
        <v>208</v>
      </c>
      <c r="J210" s="52" t="str">
        <f t="shared" ca="1" si="57"/>
        <v/>
      </c>
      <c r="K210" s="52" t="str">
        <f>VLOOKUP(I210,'取組状況入力－共通'!$E$17:$X$571,'取組状況入力－共通'!$S$1,0)</f>
        <v>-</v>
      </c>
      <c r="L210" s="71" t="str">
        <f t="shared" si="67"/>
        <v>-</v>
      </c>
      <c r="M210" s="71" t="str">
        <f t="shared" si="48"/>
        <v>-</v>
      </c>
      <c r="N210" s="186"/>
      <c r="O210" s="524"/>
      <c r="P210" s="402"/>
      <c r="R210" s="92" t="s">
        <v>1423</v>
      </c>
      <c r="S210" s="381">
        <f t="shared" si="59"/>
        <v>0</v>
      </c>
      <c r="T210" s="93">
        <v>1.6E-2</v>
      </c>
      <c r="U210" s="53">
        <f>IF(Y210="",1,IF(VLOOKUP(Y210,基本情報!$E$63:$T$76,基本情報!$T$1,FALSE)="",0,VLOOKUP(Y210,基本情報!$E$63:$T$76,基本情報!$T$1,FALSE)))</f>
        <v>1</v>
      </c>
      <c r="V210" s="197" t="str">
        <f t="shared" ca="1" si="65"/>
        <v/>
      </c>
      <c r="W210" s="170" t="str">
        <f t="shared" si="66"/>
        <v/>
      </c>
      <c r="X210" s="53" t="str">
        <f t="shared" ca="1" si="61"/>
        <v/>
      </c>
      <c r="Y210" s="53"/>
      <c r="Z210" s="1" t="str">
        <f t="shared" si="51"/>
        <v/>
      </c>
      <c r="AA210" s="1" t="str">
        <f t="shared" ca="1" si="62"/>
        <v>-</v>
      </c>
      <c r="AB210" s="1" t="str">
        <f t="shared" ca="1" si="63"/>
        <v/>
      </c>
    </row>
    <row r="211" spans="1:28" ht="15" customHeight="1" x14ac:dyDescent="0.25">
      <c r="B211" s="401"/>
      <c r="D211" s="1012"/>
      <c r="E211" s="1020"/>
      <c r="F211" s="41"/>
      <c r="G211" s="53" t="str">
        <f ca="1">IF(OFFSET('取組状況入力－共通'!$B$16,MATCH(I211,'取組状況入力－共通'!$E$16:$E$571,0)-1,1,1,1)=0,"",OFFSET('取組状況入力－共通'!$B$16,MATCH(I211,'取組状況入力－共通'!$E$16:$E$571,0)-1,1,1,1))</f>
        <v>○</v>
      </c>
      <c r="H211" s="52" t="s">
        <v>2241</v>
      </c>
      <c r="I211" s="51" t="s">
        <v>2276</v>
      </c>
      <c r="J211" s="52" t="str">
        <f t="shared" ca="1" si="57"/>
        <v/>
      </c>
      <c r="K211" s="52" t="str">
        <f>VLOOKUP(I211,'取組状況入力－共通'!$E$17:$X$571,'取組状況入力－共通'!$S$1,0)</f>
        <v>-</v>
      </c>
      <c r="L211" s="71" t="str">
        <f t="shared" si="67"/>
        <v>-</v>
      </c>
      <c r="M211" s="71" t="str">
        <f t="shared" si="48"/>
        <v>-</v>
      </c>
      <c r="N211" s="186"/>
      <c r="O211" s="524"/>
      <c r="P211" s="402"/>
      <c r="R211" s="92" t="s">
        <v>1423</v>
      </c>
      <c r="S211" s="381">
        <f t="shared" si="59"/>
        <v>0</v>
      </c>
      <c r="T211" s="93">
        <v>0.02</v>
      </c>
      <c r="U211" s="53">
        <f>IF(Y211="",1,IF(VLOOKUP(Y211,基本情報!$E$63:$T$76,基本情報!$T$1,FALSE)="",0,VLOOKUP(Y211,基本情報!$E$63:$T$76,基本情報!$T$1,FALSE)))</f>
        <v>1</v>
      </c>
      <c r="V211" s="197" t="str">
        <f t="shared" ca="1" si="65"/>
        <v/>
      </c>
      <c r="W211" s="170" t="str">
        <f>IF(K211="-","",IF(G211="＋",$N$5,$M$5))</f>
        <v/>
      </c>
      <c r="X211" s="53" t="str">
        <f t="shared" ca="1" si="61"/>
        <v/>
      </c>
      <c r="Y211" s="53"/>
      <c r="Z211" s="1" t="str">
        <f t="shared" si="51"/>
        <v/>
      </c>
      <c r="AA211" s="1" t="str">
        <f t="shared" ca="1" si="62"/>
        <v>-</v>
      </c>
      <c r="AB211" s="1" t="str">
        <f t="shared" ca="1" si="63"/>
        <v/>
      </c>
    </row>
    <row r="212" spans="1:28" ht="15" customHeight="1" x14ac:dyDescent="0.25">
      <c r="B212" s="401"/>
      <c r="D212" s="1012"/>
      <c r="E212" s="1020"/>
      <c r="F212" s="18"/>
      <c r="G212" s="59" t="str">
        <f ca="1">IF(OFFSET('取組状況入力－共通'!$B$16,MATCH(I212,'取組状況入力－共通'!$E$16:$E$571,0)-1,1,1,1)=0,"",OFFSET('取組状況入力－共通'!$B$16,MATCH(I212,'取組状況入力－共通'!$E$16:$E$571,0)-1,1,1,1))</f>
        <v>＋</v>
      </c>
      <c r="H212" s="59" t="s">
        <v>868</v>
      </c>
      <c r="I212" s="56" t="s">
        <v>663</v>
      </c>
      <c r="J212" s="58" t="str">
        <f t="shared" ca="1" si="57"/>
        <v/>
      </c>
      <c r="K212" s="58">
        <f>VLOOKUP(I212,'取組状況入力－共通'!$E$17:$X$571,'取組状況入力－共通'!$S$1,0)</f>
        <v>0</v>
      </c>
      <c r="L212" s="72">
        <f t="shared" ca="1" si="67"/>
        <v>0</v>
      </c>
      <c r="M212" s="72">
        <f t="shared" ca="1" si="48"/>
        <v>0</v>
      </c>
      <c r="N212" s="75"/>
      <c r="O212" s="26"/>
      <c r="P212" s="402"/>
      <c r="R212" s="94" t="s">
        <v>1423</v>
      </c>
      <c r="S212" s="382">
        <f t="shared" si="59"/>
        <v>0</v>
      </c>
      <c r="T212" s="95">
        <v>5.0000000000000001E-3</v>
      </c>
      <c r="U212" s="59">
        <f>IF(Y212="",1,IF(VLOOKUP(Y212,基本情報!$E$63:$T$76,基本情報!$T$1,FALSE)="",0,VLOOKUP(Y212,基本情報!$E$63:$T$76,基本情報!$T$1,FALSE)))</f>
        <v>1</v>
      </c>
      <c r="V212" s="155" t="str">
        <f t="shared" ca="1" si="65"/>
        <v/>
      </c>
      <c r="W212" s="155">
        <f t="shared" ca="1" si="66"/>
        <v>0</v>
      </c>
      <c r="X212" s="59" t="str">
        <f t="shared" ca="1" si="61"/>
        <v/>
      </c>
      <c r="Y212" s="59"/>
      <c r="Z212" s="1" t="str">
        <f t="shared" ca="1" si="51"/>
        <v/>
      </c>
      <c r="AA212" s="1" t="str">
        <f t="shared" ca="1" si="62"/>
        <v/>
      </c>
      <c r="AB212" s="1">
        <f t="shared" ca="1" si="63"/>
        <v>0</v>
      </c>
    </row>
    <row r="213" spans="1:28" ht="15" customHeight="1" x14ac:dyDescent="0.25">
      <c r="B213" s="401"/>
      <c r="D213" s="1012"/>
      <c r="E213" s="1020"/>
      <c r="F213" s="1014" t="s">
        <v>308</v>
      </c>
      <c r="G213" s="44" t="str">
        <f ca="1">IF(OFFSET('取組状況入力－共通'!$B$16,MATCH(I213,'取組状況入力－共通'!$E$16:$E$571,0)-1,1,1,1)=0,"",OFFSET('取組状況入力－共通'!$B$16,MATCH(I213,'取組状況入力－共通'!$E$16:$E$571,0)-1,1,1,1))</f>
        <v>○</v>
      </c>
      <c r="H213" s="85" t="s">
        <v>313</v>
      </c>
      <c r="I213" s="46" t="s">
        <v>121</v>
      </c>
      <c r="J213" s="47" t="str">
        <f t="shared" ca="1" si="57"/>
        <v/>
      </c>
      <c r="K213" s="47">
        <f>VLOOKUP(I213,'取組状況入力－共通'!$E$17:$X$571,'取組状況入力－共通'!$S$1,0)</f>
        <v>0</v>
      </c>
      <c r="L213" s="89">
        <f t="shared" ca="1" si="67"/>
        <v>0</v>
      </c>
      <c r="M213" s="70">
        <f t="shared" ca="1" si="48"/>
        <v>0</v>
      </c>
      <c r="N213" s="90">
        <f ca="1">SUM(AA213:AA218)</f>
        <v>0</v>
      </c>
      <c r="O213" s="263"/>
      <c r="P213" s="402"/>
      <c r="R213" s="96" t="s">
        <v>1994</v>
      </c>
      <c r="S213" s="384">
        <f t="shared" si="59"/>
        <v>0</v>
      </c>
      <c r="T213" s="97">
        <v>0.05</v>
      </c>
      <c r="U213" s="81">
        <f>IF(Y213="",1,IF(VLOOKUP(Y213,基本情報!$E$63:$T$76,基本情報!$T$1,FALSE)="",0,VLOOKUP(Y213,基本情報!$E$63:$T$76,基本情報!$T$1,FALSE)))</f>
        <v>1</v>
      </c>
      <c r="V213" s="170">
        <f t="shared" ca="1" si="65"/>
        <v>0</v>
      </c>
      <c r="W213" s="170">
        <f ca="1">IF(K213="-","",IF(G213="＋",$N$5,$M$5))</f>
        <v>0</v>
      </c>
      <c r="X213" s="81" t="str">
        <f t="shared" ca="1" si="61"/>
        <v/>
      </c>
      <c r="Y213" s="53"/>
      <c r="Z213" s="1">
        <f t="shared" ca="1" si="51"/>
        <v>0</v>
      </c>
      <c r="AA213" s="1">
        <f t="shared" ca="1" si="62"/>
        <v>0</v>
      </c>
      <c r="AB213" s="1" t="str">
        <f t="shared" ca="1" si="63"/>
        <v/>
      </c>
    </row>
    <row r="214" spans="1:28" ht="15" customHeight="1" x14ac:dyDescent="0.25">
      <c r="B214" s="401"/>
      <c r="D214" s="1012"/>
      <c r="E214" s="1020"/>
      <c r="F214" s="1015"/>
      <c r="G214" s="49" t="str">
        <f ca="1">IF(OFFSET('取組状況入力－共通'!$B$16,MATCH(I214,'取組状況入力－共通'!$E$16:$E$571,0)-1,1,1,1)=0,"",OFFSET('取組状況入力－共通'!$B$16,MATCH(I214,'取組状況入力－共通'!$E$16:$E$571,0)-1,1,1,1))</f>
        <v>＋</v>
      </c>
      <c r="H214" s="52" t="s">
        <v>589</v>
      </c>
      <c r="I214" s="51" t="s">
        <v>206</v>
      </c>
      <c r="J214" s="52" t="str">
        <f t="shared" ca="1" si="57"/>
        <v/>
      </c>
      <c r="K214" s="52">
        <f>VLOOKUP(I214,'取組状況入力－共通'!$E$17:$X$571,'取組状況入力－共通'!$S$1,0)</f>
        <v>0</v>
      </c>
      <c r="L214" s="71">
        <f t="shared" ca="1" si="67"/>
        <v>0</v>
      </c>
      <c r="M214" s="71">
        <f t="shared" ca="1" si="48"/>
        <v>0</v>
      </c>
      <c r="N214" s="186">
        <f ca="1">SUM(AB213:AB218)</f>
        <v>0</v>
      </c>
      <c r="O214" s="524"/>
      <c r="P214" s="402"/>
      <c r="R214" s="92" t="s">
        <v>1994</v>
      </c>
      <c r="S214" s="381">
        <f t="shared" si="59"/>
        <v>0</v>
      </c>
      <c r="T214" s="93">
        <v>0.08</v>
      </c>
      <c r="U214" s="53">
        <f>IF(Y214="",1,IF(VLOOKUP(Y214,基本情報!$E$63:$T$76,基本情報!$T$1,FALSE)="",0,VLOOKUP(Y214,基本情報!$E$63:$T$76,基本情報!$T$1,FALSE)))</f>
        <v>1</v>
      </c>
      <c r="V214" s="197" t="str">
        <f t="shared" ca="1" si="65"/>
        <v/>
      </c>
      <c r="W214" s="170">
        <f t="shared" ca="1" si="66"/>
        <v>0</v>
      </c>
      <c r="X214" s="53" t="str">
        <f t="shared" ca="1" si="61"/>
        <v/>
      </c>
      <c r="Y214" s="53"/>
      <c r="Z214" s="1" t="str">
        <f t="shared" ca="1" si="51"/>
        <v/>
      </c>
      <c r="AA214" s="1" t="str">
        <f t="shared" ca="1" si="62"/>
        <v/>
      </c>
      <c r="AB214" s="1">
        <f t="shared" ca="1" si="63"/>
        <v>0</v>
      </c>
    </row>
    <row r="215" spans="1:28" ht="15" customHeight="1" x14ac:dyDescent="0.25">
      <c r="B215" s="401"/>
      <c r="D215" s="1012"/>
      <c r="E215" s="1020"/>
      <c r="F215" s="41"/>
      <c r="G215" s="49" t="str">
        <f ca="1">IF(OFFSET('取組状況入力－共通'!$B$16,MATCH(I215,'取組状況入力－共通'!$E$16:$E$571,0)-1,1,1,1)=0,"",OFFSET('取組状況入力－共通'!$B$16,MATCH(I215,'取組状況入力－共通'!$E$16:$E$571,0)-1,1,1,1))</f>
        <v>＋</v>
      </c>
      <c r="H215" s="52" t="s">
        <v>309</v>
      </c>
      <c r="I215" s="51" t="s">
        <v>2906</v>
      </c>
      <c r="J215" s="52" t="str">
        <f t="shared" ca="1" si="57"/>
        <v/>
      </c>
      <c r="K215" s="52">
        <f>VLOOKUP(I215,'取組状況入力－共通'!$E$17:$X$571,'取組状況入力－共通'!$S$1,0)</f>
        <v>0</v>
      </c>
      <c r="L215" s="71">
        <f ca="1">IF(K215="×","×",IF(K215="-","-",S215*T215*W215*U215))</f>
        <v>0</v>
      </c>
      <c r="M215" s="71">
        <f t="shared" ca="1" si="48"/>
        <v>0</v>
      </c>
      <c r="N215" s="168"/>
      <c r="O215" s="525"/>
      <c r="P215" s="402"/>
      <c r="R215" s="92" t="s">
        <v>1994</v>
      </c>
      <c r="S215" s="381">
        <f t="shared" si="59"/>
        <v>0</v>
      </c>
      <c r="T215" s="93">
        <v>0.05</v>
      </c>
      <c r="U215" s="53">
        <f>IF(Y215="",1,IF(VLOOKUP(Y215,基本情報!$E$63:$T$76,基本情報!$T$1,FALSE)="",0,VLOOKUP(Y215,基本情報!$E$63:$T$76,基本情報!$T$1,FALSE)))</f>
        <v>1</v>
      </c>
      <c r="V215" s="197" t="str">
        <f ca="1">IF(OR(G215="＋",K215="-"),"",1*S215*T215*U215)</f>
        <v/>
      </c>
      <c r="W215" s="170">
        <f ca="1">IF(K215="-","",IF(G215="＋",$N$5,$M$5))</f>
        <v>0</v>
      </c>
      <c r="X215" s="53" t="str">
        <f t="shared" ca="1" si="61"/>
        <v/>
      </c>
      <c r="Y215" s="53"/>
      <c r="Z215" s="1" t="str">
        <f t="shared" ca="1" si="51"/>
        <v/>
      </c>
      <c r="AA215" s="1" t="str">
        <f ca="1">IF(G215="＋","",M215)</f>
        <v/>
      </c>
      <c r="AB215" s="1">
        <f ca="1">IF(G215="＋",M215,"")</f>
        <v>0</v>
      </c>
    </row>
    <row r="216" spans="1:28" ht="15" customHeight="1" x14ac:dyDescent="0.25">
      <c r="B216" s="401"/>
      <c r="D216" s="1012"/>
      <c r="E216" s="1020"/>
      <c r="F216" s="41"/>
      <c r="G216" s="49" t="str">
        <f ca="1">IF(OFFSET('取組状況入力－共通'!$B$16,MATCH(I216,'取組状況入力－共通'!$E$16:$E$571,0)-1,1,1,1)=0,"",OFFSET('取組状況入力－共通'!$B$16,MATCH(I216,'取組状況入力－共通'!$E$16:$E$571,0)-1,1,1,1))</f>
        <v>＋</v>
      </c>
      <c r="H216" s="52" t="s">
        <v>310</v>
      </c>
      <c r="I216" s="51" t="s">
        <v>122</v>
      </c>
      <c r="J216" s="52" t="str">
        <f t="shared" ca="1" si="57"/>
        <v/>
      </c>
      <c r="K216" s="52">
        <f>VLOOKUP(I216,'取組状況入力－共通'!$E$17:$X$571,'取組状況入力－共通'!$S$1,0)</f>
        <v>0</v>
      </c>
      <c r="L216" s="71">
        <f t="shared" ca="1" si="67"/>
        <v>0</v>
      </c>
      <c r="M216" s="71">
        <f t="shared" ca="1" si="48"/>
        <v>0</v>
      </c>
      <c r="N216" s="168"/>
      <c r="O216" s="525"/>
      <c r="P216" s="402"/>
      <c r="R216" s="92" t="s">
        <v>90</v>
      </c>
      <c r="S216" s="381">
        <f t="shared" si="59"/>
        <v>0</v>
      </c>
      <c r="T216" s="93">
        <v>0.05</v>
      </c>
      <c r="U216" s="53">
        <f>IF(Y216="",1,IF(VLOOKUP(Y216,基本情報!$E$63:$T$76,基本情報!$T$1,FALSE)="",0,VLOOKUP(Y216,基本情報!$E$63:$T$76,基本情報!$T$1,FALSE)))</f>
        <v>1</v>
      </c>
      <c r="V216" s="197" t="str">
        <f t="shared" ca="1" si="65"/>
        <v/>
      </c>
      <c r="W216" s="170">
        <f t="shared" ca="1" si="66"/>
        <v>0</v>
      </c>
      <c r="X216" s="53" t="str">
        <f t="shared" ca="1" si="61"/>
        <v/>
      </c>
      <c r="Y216" s="53"/>
      <c r="Z216" s="1" t="str">
        <f t="shared" ca="1" si="51"/>
        <v/>
      </c>
      <c r="AA216" s="1" t="str">
        <f t="shared" ca="1" si="62"/>
        <v/>
      </c>
      <c r="AB216" s="1">
        <f t="shared" ca="1" si="63"/>
        <v>0</v>
      </c>
    </row>
    <row r="217" spans="1:28" ht="15" customHeight="1" x14ac:dyDescent="0.25">
      <c r="B217" s="401"/>
      <c r="D217" s="1012"/>
      <c r="E217" s="1020"/>
      <c r="F217" s="41"/>
      <c r="G217" s="49" t="str">
        <f ca="1">IF(OFFSET('取組状況入力－共通'!$B$16,MATCH(I217,'取組状況入力－共通'!$E$16:$E$571,0)-1,1,1,1)=0,"",OFFSET('取組状況入力－共通'!$B$16,MATCH(I217,'取組状況入力－共通'!$E$16:$E$571,0)-1,1,1,1))</f>
        <v>＋</v>
      </c>
      <c r="H217" s="52" t="s">
        <v>311</v>
      </c>
      <c r="I217" s="51" t="s">
        <v>979</v>
      </c>
      <c r="J217" s="52" t="str">
        <f t="shared" ca="1" si="57"/>
        <v/>
      </c>
      <c r="K217" s="52">
        <f>VLOOKUP(I217,'取組状況入力－共通'!$E$17:$X$571,'取組状況入力－共通'!$S$1,0)</f>
        <v>0</v>
      </c>
      <c r="L217" s="71">
        <f t="shared" ca="1" si="67"/>
        <v>0</v>
      </c>
      <c r="M217" s="71">
        <f t="shared" ca="1" si="48"/>
        <v>0</v>
      </c>
      <c r="N217" s="74"/>
      <c r="O217" s="26"/>
      <c r="P217" s="402"/>
      <c r="R217" s="92" t="s">
        <v>90</v>
      </c>
      <c r="S217" s="381">
        <f t="shared" si="59"/>
        <v>0</v>
      </c>
      <c r="T217" s="93">
        <v>0.05</v>
      </c>
      <c r="U217" s="53">
        <f>IF(Y217="",1,IF(VLOOKUP(Y217,基本情報!$E$63:$T$76,基本情報!$T$1,FALSE)="",0,VLOOKUP(Y217,基本情報!$E$63:$T$76,基本情報!$T$1,FALSE)))</f>
        <v>1</v>
      </c>
      <c r="V217" s="197" t="str">
        <f t="shared" ca="1" si="65"/>
        <v/>
      </c>
      <c r="W217" s="170">
        <f t="shared" ca="1" si="66"/>
        <v>0</v>
      </c>
      <c r="X217" s="53" t="str">
        <f t="shared" ca="1" si="61"/>
        <v/>
      </c>
      <c r="Y217" s="53"/>
      <c r="Z217" s="1" t="str">
        <f t="shared" ca="1" si="51"/>
        <v/>
      </c>
      <c r="AA217" s="1" t="str">
        <f t="shared" ca="1" si="62"/>
        <v/>
      </c>
      <c r="AB217" s="1">
        <f t="shared" ca="1" si="63"/>
        <v>0</v>
      </c>
    </row>
    <row r="218" spans="1:28" ht="15" customHeight="1" x14ac:dyDescent="0.25">
      <c r="B218" s="401"/>
      <c r="D218" s="1013"/>
      <c r="E218" s="1021"/>
      <c r="F218" s="42"/>
      <c r="G218" s="54" t="str">
        <f ca="1">IF(OFFSET('取組状況入力－共通'!$B$16,MATCH(I218,'取組状況入力－共通'!$E$16:$E$571,0)-1,1,1,1)=0,"",OFFSET('取組状況入力－共通'!$B$16,MATCH(I218,'取組状況入力－共通'!$E$16:$E$571,0)-1,1,1,1))</f>
        <v>＋</v>
      </c>
      <c r="H218" s="59" t="s">
        <v>312</v>
      </c>
      <c r="I218" s="56" t="s">
        <v>1824</v>
      </c>
      <c r="J218" s="58" t="str">
        <f t="shared" ca="1" si="57"/>
        <v/>
      </c>
      <c r="K218" s="58">
        <f>VLOOKUP(I218,'取組状況入力－共通'!$E$17:$X$571,'取組状況入力－共通'!$S$1,0)</f>
        <v>0</v>
      </c>
      <c r="L218" s="155">
        <f t="shared" ca="1" si="67"/>
        <v>0</v>
      </c>
      <c r="M218" s="72">
        <f t="shared" ca="1" si="48"/>
        <v>0</v>
      </c>
      <c r="N218" s="75"/>
      <c r="O218" s="26"/>
      <c r="P218" s="402"/>
      <c r="R218" s="94" t="s">
        <v>1425</v>
      </c>
      <c r="S218" s="382">
        <f t="shared" si="59"/>
        <v>0</v>
      </c>
      <c r="T218" s="95">
        <v>1.7000000000000001E-2</v>
      </c>
      <c r="U218" s="59">
        <f>IF(Y218="",1,IF(VLOOKUP(Y218,基本情報!$E$63:$T$76,基本情報!$T$1,FALSE)="",0,VLOOKUP(Y218,基本情報!$E$63:$T$76,基本情報!$T$1,FALSE)))</f>
        <v>1</v>
      </c>
      <c r="V218" s="155" t="str">
        <f t="shared" ca="1" si="65"/>
        <v/>
      </c>
      <c r="W218" s="155">
        <f t="shared" ca="1" si="66"/>
        <v>0</v>
      </c>
      <c r="X218" s="59" t="str">
        <f t="shared" ca="1" si="61"/>
        <v/>
      </c>
      <c r="Y218" s="59"/>
      <c r="Z218" s="1" t="str">
        <f t="shared" ca="1" si="51"/>
        <v/>
      </c>
      <c r="AA218" s="1" t="str">
        <f t="shared" ca="1" si="62"/>
        <v/>
      </c>
      <c r="AB218" s="1">
        <f t="shared" ca="1" si="63"/>
        <v>0</v>
      </c>
    </row>
    <row r="219" spans="1:28" ht="15" customHeight="1" x14ac:dyDescent="0.25">
      <c r="B219" s="401"/>
      <c r="D219" s="779"/>
      <c r="E219" s="782"/>
      <c r="F219" s="3"/>
      <c r="G219" s="15"/>
      <c r="H219" s="26"/>
      <c r="I219" s="3"/>
      <c r="J219" s="26"/>
      <c r="K219" s="26"/>
      <c r="L219" s="263"/>
      <c r="M219" s="263"/>
      <c r="N219" s="26"/>
      <c r="O219" s="26"/>
      <c r="P219" s="402"/>
      <c r="R219" s="26"/>
      <c r="S219" s="26"/>
      <c r="T219" s="26"/>
      <c r="U219" s="26"/>
      <c r="V219" s="263"/>
      <c r="W219" s="263"/>
      <c r="X219" s="26"/>
      <c r="Y219" s="26"/>
      <c r="Z219" s="1"/>
      <c r="AA219" s="1"/>
      <c r="AB219" s="1"/>
    </row>
    <row r="220" spans="1:28" ht="3" customHeight="1" x14ac:dyDescent="0.25">
      <c r="B220" s="33"/>
      <c r="C220" s="297"/>
      <c r="D220" s="297"/>
      <c r="E220" s="297"/>
      <c r="F220" s="297"/>
      <c r="G220" s="348"/>
      <c r="H220" s="349"/>
      <c r="I220" s="297"/>
      <c r="J220" s="348"/>
      <c r="K220" s="348"/>
      <c r="L220" s="350"/>
      <c r="M220" s="350"/>
      <c r="N220" s="348"/>
      <c r="O220" s="348"/>
      <c r="P220" s="404"/>
      <c r="R220"/>
      <c r="U220" s="26"/>
      <c r="V220" s="263"/>
      <c r="W220" s="263"/>
      <c r="X220" s="26"/>
      <c r="Y220" s="26"/>
      <c r="Z220" s="1"/>
      <c r="AA220" s="1"/>
      <c r="AB220" s="1"/>
    </row>
    <row r="221" spans="1:28" ht="15" customHeight="1" x14ac:dyDescent="0.25">
      <c r="B221" s="3"/>
      <c r="C221" s="3"/>
      <c r="D221" s="3"/>
      <c r="E221" s="3"/>
      <c r="F221" s="3"/>
      <c r="G221" s="26"/>
      <c r="H221" s="343"/>
      <c r="I221" s="3"/>
      <c r="J221" s="26"/>
      <c r="K221" s="26"/>
      <c r="L221" s="263"/>
      <c r="M221" s="263"/>
      <c r="N221" s="26"/>
      <c r="O221" s="26"/>
      <c r="P221" s="922" t="s">
        <v>3371</v>
      </c>
      <c r="R221"/>
      <c r="U221" s="26"/>
      <c r="V221" s="263"/>
      <c r="W221" s="263"/>
      <c r="X221" s="26"/>
      <c r="Y221" s="26"/>
      <c r="Z221" s="1"/>
      <c r="AA221" s="1"/>
      <c r="AB221" s="1"/>
    </row>
    <row r="222" spans="1:28" ht="15" customHeight="1" x14ac:dyDescent="0.25">
      <c r="A222" s="182" t="s">
        <v>2205</v>
      </c>
      <c r="B222" s="182"/>
      <c r="C222" s="182"/>
      <c r="D222" s="3"/>
      <c r="E222" s="3"/>
      <c r="F222" s="3"/>
      <c r="G222" s="26"/>
      <c r="H222" s="343"/>
      <c r="I222" s="3"/>
      <c r="J222" s="26"/>
      <c r="K222" s="26"/>
      <c r="L222" s="263"/>
      <c r="M222" s="263"/>
      <c r="N222" s="26"/>
      <c r="O222" s="26"/>
      <c r="P222" s="838"/>
      <c r="R222"/>
      <c r="U222" s="26"/>
      <c r="V222" s="263"/>
      <c r="W222" s="263"/>
      <c r="X222" s="26"/>
      <c r="Y222" s="26"/>
      <c r="Z222" s="1"/>
      <c r="AA222" s="1"/>
      <c r="AB222" s="1"/>
    </row>
    <row r="223" spans="1:28" ht="3" customHeight="1" x14ac:dyDescent="0.25">
      <c r="B223" s="351"/>
      <c r="C223" s="347"/>
      <c r="D223" s="347"/>
      <c r="E223" s="347"/>
      <c r="F223" s="347"/>
      <c r="G223" s="352"/>
      <c r="H223" s="181"/>
      <c r="I223" s="181"/>
      <c r="J223" s="181"/>
      <c r="K223" s="331"/>
      <c r="L223" s="331"/>
      <c r="M223" s="331"/>
      <c r="N223" s="333"/>
      <c r="O223" s="333"/>
      <c r="P223" s="400"/>
      <c r="R223" s="6"/>
      <c r="S223" s="5"/>
      <c r="T223" s="5"/>
      <c r="U223" s="5"/>
      <c r="V223" s="5"/>
      <c r="W223" s="5"/>
    </row>
    <row r="224" spans="1:28" ht="14.25" x14ac:dyDescent="0.25">
      <c r="B224" s="781"/>
      <c r="C224" s="8"/>
      <c r="D224" s="8"/>
      <c r="E224" s="8"/>
      <c r="F224" s="8"/>
      <c r="G224" s="99"/>
      <c r="K224" s="5"/>
      <c r="L224" s="5"/>
      <c r="M224" s="5"/>
      <c r="P224" s="402"/>
      <c r="R224" s="6"/>
      <c r="S224" s="5"/>
      <c r="T224" s="5"/>
      <c r="U224" s="5"/>
      <c r="V224" s="5"/>
      <c r="W224" s="5"/>
    </row>
    <row r="225" spans="2:28" ht="45" customHeight="1" x14ac:dyDescent="0.25">
      <c r="B225" s="401"/>
      <c r="D225" s="1008" t="s">
        <v>2245</v>
      </c>
      <c r="E225" s="1009"/>
      <c r="F225" s="1010"/>
      <c r="G225" s="9" t="s">
        <v>1417</v>
      </c>
      <c r="H225" s="9" t="s">
        <v>2310</v>
      </c>
      <c r="I225" s="156" t="s">
        <v>655</v>
      </c>
      <c r="J225" s="156" t="s">
        <v>1832</v>
      </c>
      <c r="K225" s="9" t="s">
        <v>745</v>
      </c>
      <c r="L225" s="9" t="s">
        <v>1256</v>
      </c>
      <c r="M225" s="9" t="s">
        <v>1864</v>
      </c>
      <c r="N225" s="9" t="s">
        <v>957</v>
      </c>
      <c r="O225" s="488"/>
      <c r="P225" s="402"/>
      <c r="R225" s="156" t="s">
        <v>1918</v>
      </c>
      <c r="S225" s="158" t="s">
        <v>2109</v>
      </c>
      <c r="T225" s="158" t="s">
        <v>1894</v>
      </c>
      <c r="U225" s="133" t="s">
        <v>276</v>
      </c>
      <c r="V225" s="156" t="s">
        <v>1805</v>
      </c>
      <c r="W225" s="156" t="s">
        <v>2458</v>
      </c>
      <c r="X225" s="156" t="s">
        <v>800</v>
      </c>
      <c r="Y225" s="133" t="s">
        <v>276</v>
      </c>
      <c r="Z225" s="167" t="s">
        <v>1865</v>
      </c>
      <c r="AA225" s="167" t="s">
        <v>827</v>
      </c>
      <c r="AB225" s="167" t="s">
        <v>674</v>
      </c>
    </row>
    <row r="226" spans="2:28" ht="1.5" customHeight="1" x14ac:dyDescent="0.25">
      <c r="B226" s="401"/>
      <c r="D226" s="282"/>
      <c r="E226" s="344"/>
      <c r="F226" s="162"/>
      <c r="G226" s="14"/>
      <c r="H226" s="14"/>
      <c r="I226" s="161"/>
      <c r="J226" s="161"/>
      <c r="K226" s="13"/>
      <c r="L226" s="13"/>
      <c r="M226" s="13"/>
      <c r="N226" s="14"/>
      <c r="O226" s="488"/>
      <c r="P226" s="402"/>
      <c r="R226" s="136"/>
      <c r="S226" s="159"/>
      <c r="T226" s="159"/>
      <c r="U226" s="136"/>
      <c r="V226" s="136"/>
      <c r="W226" s="136"/>
      <c r="X226" s="136"/>
      <c r="Y226" s="136"/>
    </row>
    <row r="227" spans="2:28" ht="15" customHeight="1" x14ac:dyDescent="0.25">
      <c r="B227" s="401"/>
      <c r="D227" s="1011" t="s">
        <v>2265</v>
      </c>
      <c r="E227" s="1011" t="s">
        <v>1356</v>
      </c>
      <c r="F227" s="41" t="s">
        <v>2415</v>
      </c>
      <c r="G227" s="87" t="str">
        <f ca="1">IF(OFFSET('取組状況入力－共通'!$B$16,MATCH(I227,'取組状況入力－共通'!$E$16:$E$571,0)-1,1,1,1)=0,"",OFFSET('取組状況入力－共通'!$B$16,MATCH(I227,'取組状況入力－共通'!$E$16:$E$571,0)-1,1,1,1))</f>
        <v>◎</v>
      </c>
      <c r="H227" s="88" t="s">
        <v>918</v>
      </c>
      <c r="I227" s="79" t="s">
        <v>2910</v>
      </c>
      <c r="J227" s="85" t="str">
        <f t="shared" ref="J227:J251" ca="1" si="68">IF(AND($G227="◎",$K227=0),"×","")</f>
        <v/>
      </c>
      <c r="K227" s="85" t="str">
        <f>VLOOKUP(I227,'取組状況入力－共通'!$E$17:$X$571,'取組状況入力－共通'!$S$1,0)</f>
        <v>-</v>
      </c>
      <c r="L227" s="89" t="str">
        <f t="shared" si="67"/>
        <v>-</v>
      </c>
      <c r="M227" s="89" t="str">
        <f t="shared" ref="M227:M271" si="69">IF(K227="×","×",IF(K227="-","-",K227*L227))</f>
        <v>-</v>
      </c>
      <c r="N227" s="90">
        <f ca="1">SUM(AA227:AA230)</f>
        <v>0</v>
      </c>
      <c r="O227" s="263"/>
      <c r="P227" s="402"/>
      <c r="R227" s="91" t="s">
        <v>1424</v>
      </c>
      <c r="S227" s="380">
        <f t="shared" ref="S227:S251" si="70">VLOOKUP(R227,$R$539:$S$597,2,0)</f>
        <v>0</v>
      </c>
      <c r="T227" s="420">
        <v>3.0000000000000001E-3</v>
      </c>
      <c r="U227" s="81">
        <f>IF(Y227="",1,IF(VLOOKUP(Y227,基本情報!$E$63:$T$76,基本情報!$T$1,FALSE)="",0,VLOOKUP(Y227,基本情報!$E$63:$T$76,基本情報!$T$1,FALSE)))</f>
        <v>1</v>
      </c>
      <c r="V227" s="170" t="str">
        <f t="shared" ca="1" si="65"/>
        <v/>
      </c>
      <c r="W227" s="170" t="str">
        <f>IF(K227="-","",IF(G227="＋",$N$5,$M$5))</f>
        <v/>
      </c>
      <c r="X227" s="81" t="str">
        <f t="shared" ref="X227:X251" ca="1" si="71">IF($J227="×",1,"")</f>
        <v/>
      </c>
      <c r="Y227" s="81"/>
      <c r="Z227" s="1" t="str">
        <f t="shared" ref="Z227:Z271" si="72">IF(K227="-","",IF(G227="＋","",S227*T227*W227*U227))</f>
        <v/>
      </c>
      <c r="AA227" s="1" t="str">
        <f t="shared" ref="AA227:AA239" ca="1" si="73">IF(G227="＋","",M227)</f>
        <v>-</v>
      </c>
      <c r="AB227" s="1" t="str">
        <f t="shared" ref="AB227:AB239" ca="1" si="74">IF(G227="＋",M227,"")</f>
        <v/>
      </c>
    </row>
    <row r="228" spans="2:28" ht="15" customHeight="1" x14ac:dyDescent="0.25">
      <c r="B228" s="401"/>
      <c r="D228" s="1012"/>
      <c r="E228" s="1012"/>
      <c r="F228" s="41"/>
      <c r="G228" s="49" t="str">
        <f ca="1">IF(OFFSET('取組状況入力－共通'!$B$16,MATCH(I228,'取組状況入力－共通'!$E$16:$E$571,0)-1,1,1,1)=0,"",OFFSET('取組状況入力－共通'!$B$16,MATCH(I228,'取組状況入力－共通'!$E$16:$E$571,0)-1,1,1,1))</f>
        <v>◎</v>
      </c>
      <c r="H228" s="50" t="s">
        <v>150</v>
      </c>
      <c r="I228" s="51" t="s">
        <v>2909</v>
      </c>
      <c r="J228" s="52" t="str">
        <f t="shared" ca="1" si="68"/>
        <v/>
      </c>
      <c r="K228" s="52" t="str">
        <f>VLOOKUP(I228,'取組状況入力－共通'!$E$17:$X$571,'取組状況入力－共通'!$S$1,0)</f>
        <v>-</v>
      </c>
      <c r="L228" s="71" t="str">
        <f>IF(K228="×","×",IF(K228="-","-",S228*T228*W228*U228))</f>
        <v>-</v>
      </c>
      <c r="M228" s="71" t="str">
        <f>IF(K228="×","×",IF(K228="-","-",K228*L228))</f>
        <v>-</v>
      </c>
      <c r="N228" s="186">
        <f ca="1">SUM(AB227:AB230)</f>
        <v>0</v>
      </c>
      <c r="O228" s="26"/>
      <c r="P228" s="402"/>
      <c r="R228" s="92" t="s">
        <v>1424</v>
      </c>
      <c r="S228" s="381">
        <f t="shared" si="70"/>
        <v>0</v>
      </c>
      <c r="T228" s="93">
        <v>6.0000000000000001E-3</v>
      </c>
      <c r="U228" s="53">
        <f>IF(Y228="",1,IF(VLOOKUP(Y228,基本情報!$E$63:$T$76,基本情報!$T$1,FALSE)="",0,VLOOKUP(Y228,基本情報!$E$63:$T$76,基本情報!$T$1,FALSE)))</f>
        <v>1</v>
      </c>
      <c r="V228" s="197" t="str">
        <f ca="1">IF(OR(G228="＋",K228="-"),"",1*S228*T228*U228)</f>
        <v/>
      </c>
      <c r="W228" s="170" t="str">
        <f>IF(K228="-","",IF(G228="＋",$N$5,$M$5))</f>
        <v/>
      </c>
      <c r="X228" s="53" t="str">
        <f t="shared" ca="1" si="71"/>
        <v/>
      </c>
      <c r="Y228" s="53"/>
      <c r="Z228" s="1" t="str">
        <f>IF(K228="-","",IF(G228="＋","",S228*T228*W228*U228))</f>
        <v/>
      </c>
      <c r="AA228" s="1" t="str">
        <f ca="1">IF(G228="＋","",M228)</f>
        <v>-</v>
      </c>
      <c r="AB228" s="1" t="str">
        <f ca="1">IF(G228="＋",M228,"")</f>
        <v/>
      </c>
    </row>
    <row r="229" spans="2:28" ht="15" customHeight="1" x14ac:dyDescent="0.25">
      <c r="B229" s="401"/>
      <c r="D229" s="1012"/>
      <c r="E229" s="1012"/>
      <c r="F229" s="41"/>
      <c r="G229" s="49" t="str">
        <f ca="1">IF(OFFSET('取組状況入力－共通'!$B$16,MATCH(I229,'取組状況入力－共通'!$E$16:$E$571,0)-1,1,1,1)=0,"",OFFSET('取組状況入力－共通'!$B$16,MATCH(I229,'取組状況入力－共通'!$E$16:$E$571,0)-1,1,1,1))</f>
        <v>○</v>
      </c>
      <c r="H229" s="50" t="s">
        <v>1992</v>
      </c>
      <c r="I229" s="51" t="s">
        <v>2076</v>
      </c>
      <c r="J229" s="52" t="str">
        <f t="shared" ca="1" si="68"/>
        <v/>
      </c>
      <c r="K229" s="52" t="str">
        <f>VLOOKUP(I229,'取組状況入力－共通'!$E$17:$X$571,'取組状況入力－共通'!$S$1,0)</f>
        <v>-</v>
      </c>
      <c r="L229" s="71" t="str">
        <f t="shared" si="67"/>
        <v>-</v>
      </c>
      <c r="M229" s="71" t="str">
        <f t="shared" si="69"/>
        <v>-</v>
      </c>
      <c r="N229" s="186"/>
      <c r="O229" s="524"/>
      <c r="P229" s="402"/>
      <c r="R229" s="92" t="s">
        <v>1424</v>
      </c>
      <c r="S229" s="381">
        <f t="shared" si="70"/>
        <v>0</v>
      </c>
      <c r="T229" s="93">
        <v>1E-3</v>
      </c>
      <c r="U229" s="53">
        <f>IF(Y229="",1,IF(VLOOKUP(Y229,基本情報!$E$63:$T$76,基本情報!$T$1,FALSE)="",0,VLOOKUP(Y229,基本情報!$E$63:$T$76,基本情報!$T$1,FALSE)))</f>
        <v>1</v>
      </c>
      <c r="V229" s="197" t="str">
        <f t="shared" ca="1" si="65"/>
        <v/>
      </c>
      <c r="W229" s="170" t="str">
        <f>IF(K229="-","",IF(G229="＋",$N$5,$M$5))</f>
        <v/>
      </c>
      <c r="X229" s="53" t="str">
        <f t="shared" ca="1" si="71"/>
        <v/>
      </c>
      <c r="Y229" s="53"/>
      <c r="Z229" s="1" t="str">
        <f t="shared" si="72"/>
        <v/>
      </c>
      <c r="AA229" s="1" t="str">
        <f t="shared" ca="1" si="73"/>
        <v>-</v>
      </c>
      <c r="AB229" s="1" t="str">
        <f t="shared" ca="1" si="74"/>
        <v/>
      </c>
    </row>
    <row r="230" spans="2:28" ht="15" customHeight="1" x14ac:dyDescent="0.25">
      <c r="B230" s="401"/>
      <c r="D230" s="1012"/>
      <c r="E230" s="1012"/>
      <c r="F230" s="42"/>
      <c r="G230" s="54" t="str">
        <f ca="1">IF(OFFSET('取組状況入力－共通'!$B$16,MATCH(I230,'取組状況入力－共通'!$E$16:$E$571,0)-1,1,1,1)=0,"",OFFSET('取組状況入力－共通'!$B$16,MATCH(I230,'取組状況入力－共通'!$E$16:$E$571,0)-1,1,1,1))</f>
        <v>＋</v>
      </c>
      <c r="H230" s="50" t="s">
        <v>1106</v>
      </c>
      <c r="I230" s="56" t="s">
        <v>1426</v>
      </c>
      <c r="J230" s="58" t="str">
        <f t="shared" ca="1" si="68"/>
        <v/>
      </c>
      <c r="K230" s="58">
        <f>VLOOKUP(I230,'取組状況入力－共通'!$E$17:$X$571,'取組状況入力－共通'!$S$1,0)</f>
        <v>0</v>
      </c>
      <c r="L230" s="155">
        <f t="shared" ca="1" si="67"/>
        <v>0</v>
      </c>
      <c r="M230" s="72">
        <f t="shared" ca="1" si="69"/>
        <v>0</v>
      </c>
      <c r="N230" s="75"/>
      <c r="O230" s="26"/>
      <c r="P230" s="402"/>
      <c r="R230" s="94" t="s">
        <v>1424</v>
      </c>
      <c r="S230" s="382">
        <f t="shared" si="70"/>
        <v>0</v>
      </c>
      <c r="T230" s="95">
        <v>1E-3</v>
      </c>
      <c r="U230" s="59">
        <f>IF(Y230="",1,IF(VLOOKUP(Y230,基本情報!$E$63:$T$76,基本情報!$T$1,FALSE)="",0,VLOOKUP(Y230,基本情報!$E$63:$T$76,基本情報!$T$1,FALSE)))</f>
        <v>1</v>
      </c>
      <c r="V230" s="155" t="str">
        <f t="shared" ca="1" si="65"/>
        <v/>
      </c>
      <c r="W230" s="155">
        <f ca="1">IF(K230="-","",IF(G230="＋",$N$5,$M$5))</f>
        <v>0</v>
      </c>
      <c r="X230" s="59" t="str">
        <f t="shared" ca="1" si="71"/>
        <v/>
      </c>
      <c r="Y230" s="59"/>
      <c r="Z230" s="1" t="str">
        <f t="shared" ca="1" si="72"/>
        <v/>
      </c>
      <c r="AA230" s="1" t="str">
        <f t="shared" ca="1" si="73"/>
        <v/>
      </c>
      <c r="AB230" s="1">
        <f t="shared" ca="1" si="74"/>
        <v>0</v>
      </c>
    </row>
    <row r="231" spans="2:28" ht="15" customHeight="1" x14ac:dyDescent="0.25">
      <c r="B231" s="401"/>
      <c r="D231" s="1012"/>
      <c r="E231" s="1012"/>
      <c r="F231" s="41" t="s">
        <v>2040</v>
      </c>
      <c r="G231" s="44" t="str">
        <f ca="1">IF(OFFSET('取組状況入力－共通'!$B$16,MATCH(I231,'取組状況入力－共通'!$E$16:$E$571,0)-1,1,1,1)=0,"",OFFSET('取組状況入力－共通'!$B$16,MATCH(I231,'取組状況入力－共通'!$E$16:$E$571,0)-1,1,1,1))</f>
        <v>◎</v>
      </c>
      <c r="H231" s="45" t="s">
        <v>919</v>
      </c>
      <c r="I231" s="46" t="s">
        <v>3153</v>
      </c>
      <c r="J231" s="47" t="str">
        <f t="shared" ca="1" si="68"/>
        <v/>
      </c>
      <c r="K231" s="47" t="str">
        <f>VLOOKUP(I231,'取組状況入力－共通'!$E$17:$X$571,'取組状況入力－共通'!$S$1,0)</f>
        <v>-</v>
      </c>
      <c r="L231" s="89" t="str">
        <f t="shared" si="67"/>
        <v>-</v>
      </c>
      <c r="M231" s="70" t="str">
        <f t="shared" si="69"/>
        <v>-</v>
      </c>
      <c r="N231" s="73">
        <f ca="1">SUM(AA231:AA235)</f>
        <v>0</v>
      </c>
      <c r="O231" s="263"/>
      <c r="P231" s="402"/>
      <c r="R231" s="96" t="s">
        <v>1452</v>
      </c>
      <c r="S231" s="384">
        <f t="shared" si="70"/>
        <v>0</v>
      </c>
      <c r="T231" s="97">
        <v>5.0000000000000001E-3</v>
      </c>
      <c r="U231" s="81">
        <f>IF(Y231="",1,IF(VLOOKUP(Y231,基本情報!$E$63:$T$76,基本情報!$T$1,FALSE)="",0,VLOOKUP(Y231,基本情報!$E$63:$T$76,基本情報!$T$1,FALSE)))</f>
        <v>1</v>
      </c>
      <c r="V231" s="170" t="str">
        <f t="shared" ca="1" si="65"/>
        <v/>
      </c>
      <c r="W231" s="170" t="str">
        <f t="shared" ref="W231:W249" si="75">IF(K231="-","",IF(G231="＋",$N$5,$M$5))</f>
        <v/>
      </c>
      <c r="X231" s="81" t="str">
        <f t="shared" ca="1" si="71"/>
        <v/>
      </c>
      <c r="Y231" s="53"/>
      <c r="Z231" s="1" t="str">
        <f t="shared" si="72"/>
        <v/>
      </c>
      <c r="AA231" s="1" t="str">
        <f t="shared" ca="1" si="73"/>
        <v>-</v>
      </c>
      <c r="AB231" s="1" t="str">
        <f t="shared" ca="1" si="74"/>
        <v/>
      </c>
    </row>
    <row r="232" spans="2:28" ht="15" customHeight="1" x14ac:dyDescent="0.25">
      <c r="B232" s="401"/>
      <c r="D232" s="1012"/>
      <c r="E232" s="1012"/>
      <c r="F232" s="41"/>
      <c r="G232" s="49" t="str">
        <f ca="1">IF(OFFSET('取組状況入力－共通'!$B$16,MATCH(I232,'取組状況入力－共通'!$E$16:$E$571,0)-1,1,1,1)=0,"",OFFSET('取組状況入力－共通'!$B$16,MATCH(I232,'取組状況入力－共通'!$E$16:$E$571,0)-1,1,1,1))</f>
        <v>○</v>
      </c>
      <c r="H232" s="50" t="s">
        <v>2806</v>
      </c>
      <c r="I232" s="51" t="s">
        <v>2470</v>
      </c>
      <c r="J232" s="52" t="str">
        <f t="shared" ca="1" si="68"/>
        <v/>
      </c>
      <c r="K232" s="52" t="str">
        <f>VLOOKUP(I232,'取組状況入力－共通'!$E$17:$X$571,'取組状況入力－共通'!$S$1,0)</f>
        <v>-</v>
      </c>
      <c r="L232" s="71" t="str">
        <f t="shared" si="67"/>
        <v>-</v>
      </c>
      <c r="M232" s="71" t="str">
        <f t="shared" si="69"/>
        <v>-</v>
      </c>
      <c r="N232" s="186">
        <f ca="1">SUM(AB231:AB235)</f>
        <v>0</v>
      </c>
      <c r="O232" s="525"/>
      <c r="P232" s="402"/>
      <c r="R232" s="92" t="s">
        <v>1452</v>
      </c>
      <c r="S232" s="381">
        <f t="shared" si="70"/>
        <v>0</v>
      </c>
      <c r="T232" s="93">
        <v>1E-3</v>
      </c>
      <c r="U232" s="53">
        <f>IF(Y232="",1,IF(VLOOKUP(Y232,基本情報!$E$63:$T$76,基本情報!$T$1,FALSE)="",0,VLOOKUP(Y232,基本情報!$E$63:$T$76,基本情報!$T$1,FALSE)))</f>
        <v>1</v>
      </c>
      <c r="V232" s="197" t="str">
        <f t="shared" ca="1" si="65"/>
        <v/>
      </c>
      <c r="W232" s="170" t="str">
        <f t="shared" si="75"/>
        <v/>
      </c>
      <c r="X232" s="53" t="str">
        <f t="shared" ca="1" si="71"/>
        <v/>
      </c>
      <c r="Y232" s="53"/>
      <c r="Z232" s="1" t="str">
        <f t="shared" si="72"/>
        <v/>
      </c>
      <c r="AA232" s="1" t="str">
        <f t="shared" ca="1" si="73"/>
        <v>-</v>
      </c>
      <c r="AB232" s="1" t="str">
        <f t="shared" ca="1" si="74"/>
        <v/>
      </c>
    </row>
    <row r="233" spans="2:28" ht="15" customHeight="1" x14ac:dyDescent="0.25">
      <c r="B233" s="401"/>
      <c r="D233" s="1012"/>
      <c r="E233" s="1012"/>
      <c r="F233" s="41"/>
      <c r="G233" s="49" t="str">
        <f ca="1">IF(OFFSET('取組状況入力－共通'!$B$16,MATCH(I233,'取組状況入力－共通'!$E$16:$E$571,0)-1,1,1,1)=0,"",OFFSET('取組状況入力－共通'!$B$16,MATCH(I233,'取組状況入力－共通'!$E$16:$E$571,0)-1,1,1,1))</f>
        <v>○</v>
      </c>
      <c r="H233" s="50" t="s">
        <v>152</v>
      </c>
      <c r="I233" s="51" t="s">
        <v>2824</v>
      </c>
      <c r="J233" s="52" t="str">
        <f t="shared" ca="1" si="68"/>
        <v/>
      </c>
      <c r="K233" s="52" t="str">
        <f>VLOOKUP(I233,'取組状況入力－共通'!$E$17:$X$571,'取組状況入力－共通'!$S$1,0)</f>
        <v>-</v>
      </c>
      <c r="L233" s="71" t="str">
        <f t="shared" si="67"/>
        <v>-</v>
      </c>
      <c r="M233" s="71" t="str">
        <f t="shared" si="69"/>
        <v>-</v>
      </c>
      <c r="N233" s="74"/>
      <c r="O233" s="26"/>
      <c r="P233" s="402"/>
      <c r="R233" s="92" t="s">
        <v>1452</v>
      </c>
      <c r="S233" s="381">
        <f t="shared" si="70"/>
        <v>0</v>
      </c>
      <c r="T233" s="93">
        <v>2E-3</v>
      </c>
      <c r="U233" s="53">
        <f>IF(Y233="",1,IF(VLOOKUP(Y233,基本情報!$E$63:$T$76,基本情報!$T$1,FALSE)="",0,VLOOKUP(Y233,基本情報!$E$63:$T$76,基本情報!$T$1,FALSE)))</f>
        <v>1</v>
      </c>
      <c r="V233" s="197" t="str">
        <f t="shared" ca="1" si="65"/>
        <v/>
      </c>
      <c r="W233" s="170" t="str">
        <f t="shared" si="75"/>
        <v/>
      </c>
      <c r="X233" s="53" t="str">
        <f t="shared" ca="1" si="71"/>
        <v/>
      </c>
      <c r="Y233" s="53"/>
      <c r="Z233" s="1" t="str">
        <f t="shared" si="72"/>
        <v/>
      </c>
      <c r="AA233" s="1" t="str">
        <f t="shared" ca="1" si="73"/>
        <v>-</v>
      </c>
      <c r="AB233" s="1" t="str">
        <f t="shared" ca="1" si="74"/>
        <v/>
      </c>
    </row>
    <row r="234" spans="2:28" ht="15" customHeight="1" x14ac:dyDescent="0.25">
      <c r="B234" s="401"/>
      <c r="D234" s="1012"/>
      <c r="E234" s="1012"/>
      <c r="F234" s="41"/>
      <c r="G234" s="49" t="str">
        <f ca="1">IF(OFFSET('取組状況入力－共通'!$B$16,MATCH(I234,'取組状況入力－共通'!$E$16:$E$571,0)-1,1,1,1)=0,"",OFFSET('取組状況入力－共通'!$B$16,MATCH(I234,'取組状況入力－共通'!$E$16:$E$571,0)-1,1,1,1))</f>
        <v>○</v>
      </c>
      <c r="H234" s="50" t="s">
        <v>153</v>
      </c>
      <c r="I234" s="51" t="s">
        <v>2805</v>
      </c>
      <c r="J234" s="52" t="str">
        <f t="shared" ca="1" si="68"/>
        <v/>
      </c>
      <c r="K234" s="52">
        <f>VLOOKUP(I234,'取組状況入力－共通'!$E$17:$X$571,'取組状況入力－共通'!$S$1,0)</f>
        <v>0</v>
      </c>
      <c r="L234" s="71">
        <f t="shared" ca="1" si="67"/>
        <v>0</v>
      </c>
      <c r="M234" s="71">
        <f t="shared" ca="1" si="69"/>
        <v>0</v>
      </c>
      <c r="N234" s="74"/>
      <c r="O234" s="26"/>
      <c r="P234" s="402"/>
      <c r="R234" s="92" t="s">
        <v>1694</v>
      </c>
      <c r="S234" s="381">
        <f t="shared" si="70"/>
        <v>0</v>
      </c>
      <c r="T234" s="93">
        <v>2E-3</v>
      </c>
      <c r="U234" s="53">
        <f>IF(Y234="",1,IF(VLOOKUP(Y234,基本情報!$E$63:$T$76,基本情報!$T$1,FALSE)="",0,VLOOKUP(Y234,基本情報!$E$63:$T$76,基本情報!$T$1,FALSE)))</f>
        <v>1</v>
      </c>
      <c r="V234" s="197">
        <f t="shared" ca="1" si="65"/>
        <v>0</v>
      </c>
      <c r="W234" s="170">
        <f t="shared" ca="1" si="75"/>
        <v>0</v>
      </c>
      <c r="X234" s="53" t="str">
        <f t="shared" ca="1" si="71"/>
        <v/>
      </c>
      <c r="Y234" s="53"/>
      <c r="Z234" s="1">
        <f t="shared" ca="1" si="72"/>
        <v>0</v>
      </c>
      <c r="AA234" s="1">
        <f t="shared" ca="1" si="73"/>
        <v>0</v>
      </c>
      <c r="AB234" s="1" t="str">
        <f t="shared" ca="1" si="74"/>
        <v/>
      </c>
    </row>
    <row r="235" spans="2:28" ht="15" customHeight="1" x14ac:dyDescent="0.25">
      <c r="B235" s="401"/>
      <c r="D235" s="1012"/>
      <c r="E235" s="1012"/>
      <c r="F235" s="42"/>
      <c r="G235" s="54" t="str">
        <f ca="1">IF(OFFSET('取組状況入力－共通'!$B$16,MATCH(I235,'取組状況入力－共通'!$E$16:$E$571,0)-1,1,1,1)=0,"",OFFSET('取組状況入力－共通'!$B$16,MATCH(I235,'取組状況入力－共通'!$E$16:$E$571,0)-1,1,1,1))</f>
        <v>＋</v>
      </c>
      <c r="H235" s="50" t="s">
        <v>2807</v>
      </c>
      <c r="I235" s="56" t="s">
        <v>2825</v>
      </c>
      <c r="J235" s="58" t="str">
        <f t="shared" ca="1" si="68"/>
        <v/>
      </c>
      <c r="K235" s="58">
        <f>VLOOKUP(I235,'取組状況入力－共通'!$E$17:$X$571,'取組状況入力－共通'!$S$1,0)</f>
        <v>0</v>
      </c>
      <c r="L235" s="155">
        <f t="shared" ca="1" si="67"/>
        <v>0</v>
      </c>
      <c r="M235" s="72">
        <f t="shared" ca="1" si="69"/>
        <v>0</v>
      </c>
      <c r="N235" s="75"/>
      <c r="O235" s="26"/>
      <c r="P235" s="402"/>
      <c r="R235" s="92" t="s">
        <v>1452</v>
      </c>
      <c r="S235" s="382">
        <f t="shared" si="70"/>
        <v>0</v>
      </c>
      <c r="T235" s="95">
        <v>1E-3</v>
      </c>
      <c r="U235" s="59">
        <f>IF(Y235="",1,IF(VLOOKUP(Y235,基本情報!$E$63:$T$76,基本情報!$T$1,FALSE)="",0,VLOOKUP(Y235,基本情報!$E$63:$T$76,基本情報!$T$1,FALSE)))</f>
        <v>1</v>
      </c>
      <c r="V235" s="155" t="str">
        <f t="shared" ca="1" si="65"/>
        <v/>
      </c>
      <c r="W235" s="155">
        <f t="shared" ca="1" si="75"/>
        <v>0</v>
      </c>
      <c r="X235" s="59" t="str">
        <f t="shared" ca="1" si="71"/>
        <v/>
      </c>
      <c r="Y235" s="59"/>
      <c r="Z235" s="1" t="str">
        <f t="shared" ca="1" si="72"/>
        <v/>
      </c>
      <c r="AA235" s="1" t="str">
        <f t="shared" ca="1" si="73"/>
        <v/>
      </c>
      <c r="AB235" s="1">
        <f t="shared" ca="1" si="74"/>
        <v>0</v>
      </c>
    </row>
    <row r="236" spans="2:28" ht="15" customHeight="1" x14ac:dyDescent="0.25">
      <c r="B236" s="401"/>
      <c r="D236" s="1012"/>
      <c r="E236" s="1012"/>
      <c r="F236" s="284" t="s">
        <v>2037</v>
      </c>
      <c r="G236" s="292" t="str">
        <f ca="1">IF(OFFSET('取組状況入力－共通'!$B$16,MATCH(I236,'取組状況入力－共通'!$E$16:$E$571,0)-1,1,1,1)=0,"",OFFSET('取組状況入力－共通'!$B$16,MATCH(I236,'取組状況入力－共通'!$E$16:$E$571,0)-1,1,1,1))</f>
        <v>○</v>
      </c>
      <c r="H236" s="296" t="s">
        <v>1244</v>
      </c>
      <c r="I236" s="83" t="s">
        <v>2912</v>
      </c>
      <c r="J236" s="10" t="str">
        <f t="shared" ca="1" si="68"/>
        <v/>
      </c>
      <c r="K236" s="10" t="str">
        <f>VLOOKUP(I236,'取組状況入力－共通'!$E$17:$X$571,'取組状況入力－共通'!$S$1,0)</f>
        <v>-</v>
      </c>
      <c r="L236" s="288" t="str">
        <f t="shared" si="67"/>
        <v>-</v>
      </c>
      <c r="M236" s="288" t="str">
        <f t="shared" si="69"/>
        <v>-</v>
      </c>
      <c r="N236" s="283">
        <f ca="1">SUM(AA236)</f>
        <v>0</v>
      </c>
      <c r="O236" s="263"/>
      <c r="P236" s="402"/>
      <c r="R236" s="304" t="s">
        <v>1170</v>
      </c>
      <c r="S236" s="383">
        <f t="shared" si="70"/>
        <v>0</v>
      </c>
      <c r="T236" s="423">
        <v>1E-3</v>
      </c>
      <c r="U236" s="11">
        <f>IF(Y236="",1,IF(VLOOKUP(Y236,基本情報!$E$63:$T$76,基本情報!$T$1,FALSE)="",0,VLOOKUP(Y236,基本情報!$E$63:$T$76,基本情報!$T$1,FALSE)))</f>
        <v>1</v>
      </c>
      <c r="V236" s="283" t="str">
        <f t="shared" ca="1" si="65"/>
        <v/>
      </c>
      <c r="W236" s="283" t="str">
        <f t="shared" si="75"/>
        <v/>
      </c>
      <c r="X236" s="11" t="str">
        <f t="shared" ca="1" si="71"/>
        <v/>
      </c>
      <c r="Y236" s="11"/>
      <c r="Z236" s="1" t="str">
        <f t="shared" si="72"/>
        <v/>
      </c>
      <c r="AA236" s="1" t="str">
        <f t="shared" ca="1" si="73"/>
        <v>-</v>
      </c>
      <c r="AB236" s="1" t="str">
        <f t="shared" ca="1" si="74"/>
        <v/>
      </c>
    </row>
    <row r="237" spans="2:28" ht="15" customHeight="1" x14ac:dyDescent="0.25">
      <c r="B237" s="401"/>
      <c r="D237" s="1012"/>
      <c r="E237" s="1012"/>
      <c r="F237" s="41" t="s">
        <v>2041</v>
      </c>
      <c r="G237" s="49" t="str">
        <f ca="1">IF(OFFSET('取組状況入力－共通'!$B$16,MATCH(I237,'取組状況入力－共通'!$E$16:$E$571,0)-1,1,1,1)=0,"",OFFSET('取組状況入力－共通'!$B$16,MATCH(I237,'取組状況入力－共通'!$E$16:$E$571,0)-1,1,1,1))</f>
        <v>◎</v>
      </c>
      <c r="H237" s="50" t="s">
        <v>253</v>
      </c>
      <c r="I237" s="51" t="s">
        <v>2911</v>
      </c>
      <c r="J237" s="52" t="str">
        <f t="shared" ca="1" si="68"/>
        <v/>
      </c>
      <c r="K237" s="52" t="str">
        <f>VLOOKUP(I237,'取組状況入力－共通'!$E$17:$X$571,'取組状況入力－共通'!$S$1,0)</f>
        <v>-</v>
      </c>
      <c r="L237" s="71" t="str">
        <f t="shared" si="67"/>
        <v>-</v>
      </c>
      <c r="M237" s="71" t="str">
        <f t="shared" si="69"/>
        <v>-</v>
      </c>
      <c r="N237" s="90">
        <f ca="1">SUM(AA237:AA239)</f>
        <v>0</v>
      </c>
      <c r="O237" s="263"/>
      <c r="P237" s="402"/>
      <c r="R237" s="92" t="s">
        <v>1423</v>
      </c>
      <c r="S237" s="381">
        <f t="shared" si="70"/>
        <v>0</v>
      </c>
      <c r="T237" s="93">
        <v>1E-3</v>
      </c>
      <c r="U237" s="53">
        <f>IF(Y237="",1,IF(VLOOKUP(Y237,基本情報!$E$63:$T$76,基本情報!$T$1,FALSE)="",0,VLOOKUP(Y237,基本情報!$E$63:$T$76,基本情報!$T$1,FALSE)))</f>
        <v>1</v>
      </c>
      <c r="V237" s="197" t="str">
        <f t="shared" ca="1" si="65"/>
        <v/>
      </c>
      <c r="W237" s="170" t="str">
        <f t="shared" si="75"/>
        <v/>
      </c>
      <c r="X237" s="53" t="str">
        <f t="shared" ca="1" si="71"/>
        <v/>
      </c>
      <c r="Y237" s="53"/>
      <c r="Z237" s="1" t="str">
        <f t="shared" si="72"/>
        <v/>
      </c>
      <c r="AA237" s="1" t="str">
        <f t="shared" ca="1" si="73"/>
        <v>-</v>
      </c>
      <c r="AB237" s="1" t="str">
        <f t="shared" ca="1" si="74"/>
        <v/>
      </c>
    </row>
    <row r="238" spans="2:28" ht="15" customHeight="1" x14ac:dyDescent="0.25">
      <c r="B238" s="401"/>
      <c r="D238" s="1012"/>
      <c r="E238" s="1012"/>
      <c r="F238" s="41"/>
      <c r="G238" s="49" t="str">
        <f ca="1">IF(OFFSET('取組状況入力－共通'!$B$16,MATCH(I238,'取組状況入力－共通'!$E$16:$E$571,0)-1,1,1,1)=0,"",OFFSET('取組状況入力－共通'!$B$16,MATCH(I238,'取組状況入力－共通'!$E$16:$E$571,0)-1,1,1,1))</f>
        <v>◎</v>
      </c>
      <c r="H238" s="50" t="s">
        <v>254</v>
      </c>
      <c r="I238" s="51" t="s">
        <v>320</v>
      </c>
      <c r="J238" s="52" t="str">
        <f t="shared" ca="1" si="68"/>
        <v/>
      </c>
      <c r="K238" s="52" t="str">
        <f>VLOOKUP(I238,'取組状況入力－共通'!$E$17:$X$571,'取組状況入力－共通'!$S$1,0)</f>
        <v>-</v>
      </c>
      <c r="L238" s="71" t="str">
        <f t="shared" si="67"/>
        <v>-</v>
      </c>
      <c r="M238" s="71" t="str">
        <f t="shared" si="69"/>
        <v>-</v>
      </c>
      <c r="N238" s="186">
        <f ca="1">SUM(AB237:AB239)</f>
        <v>0</v>
      </c>
      <c r="O238" s="524"/>
      <c r="P238" s="402"/>
      <c r="R238" s="92" t="s">
        <v>1423</v>
      </c>
      <c r="S238" s="381">
        <f t="shared" si="70"/>
        <v>0</v>
      </c>
      <c r="T238" s="93">
        <v>1E-3</v>
      </c>
      <c r="U238" s="53">
        <f>IF(Y238="",1,IF(VLOOKUP(Y238,基本情報!$E$63:$T$76,基本情報!$T$1,FALSE)="",0,VLOOKUP(Y238,基本情報!$E$63:$T$76,基本情報!$T$1,FALSE)))</f>
        <v>1</v>
      </c>
      <c r="V238" s="197" t="str">
        <f t="shared" ca="1" si="65"/>
        <v/>
      </c>
      <c r="W238" s="170" t="str">
        <f t="shared" si="75"/>
        <v/>
      </c>
      <c r="X238" s="53" t="str">
        <f t="shared" ca="1" si="71"/>
        <v/>
      </c>
      <c r="Y238" s="53"/>
      <c r="Z238" s="1" t="str">
        <f t="shared" si="72"/>
        <v/>
      </c>
      <c r="AA238" s="1" t="str">
        <f t="shared" ca="1" si="73"/>
        <v>-</v>
      </c>
      <c r="AB238" s="1" t="str">
        <f t="shared" ca="1" si="74"/>
        <v/>
      </c>
    </row>
    <row r="239" spans="2:28" ht="15" customHeight="1" x14ac:dyDescent="0.25">
      <c r="B239" s="401"/>
      <c r="D239" s="1012"/>
      <c r="E239" s="1013"/>
      <c r="F239" s="42"/>
      <c r="G239" s="54" t="str">
        <f ca="1">IF(OFFSET('取組状況入力－共通'!$B$16,MATCH(I239,'取組状況入力－共通'!$E$16:$E$571,0)-1,1,1,1)=0,"",OFFSET('取組状況入力－共通'!$B$16,MATCH(I239,'取組状況入力－共通'!$E$16:$E$571,0)-1,1,1,1))</f>
        <v>○</v>
      </c>
      <c r="H239" s="55" t="s">
        <v>255</v>
      </c>
      <c r="I239" s="56" t="s">
        <v>321</v>
      </c>
      <c r="J239" s="58" t="str">
        <f t="shared" ca="1" si="68"/>
        <v/>
      </c>
      <c r="K239" s="58" t="str">
        <f>VLOOKUP(I239,'取組状況入力－共通'!$E$17:$X$571,'取組状況入力－共通'!$S$1,0)</f>
        <v>-</v>
      </c>
      <c r="L239" s="155" t="str">
        <f t="shared" si="67"/>
        <v>-</v>
      </c>
      <c r="M239" s="72" t="str">
        <f t="shared" si="69"/>
        <v>-</v>
      </c>
      <c r="N239" s="75"/>
      <c r="O239" s="26"/>
      <c r="P239" s="402"/>
      <c r="R239" s="94" t="s">
        <v>1423</v>
      </c>
      <c r="S239" s="382">
        <f t="shared" si="70"/>
        <v>0</v>
      </c>
      <c r="T239" s="95">
        <v>1E-3</v>
      </c>
      <c r="U239" s="59">
        <f>IF(Y239="",1,IF(VLOOKUP(Y239,基本情報!$E$63:$T$76,基本情報!$T$1,FALSE)="",0,VLOOKUP(Y239,基本情報!$E$63:$T$76,基本情報!$T$1,FALSE)))</f>
        <v>1</v>
      </c>
      <c r="V239" s="155" t="str">
        <f t="shared" ca="1" si="65"/>
        <v/>
      </c>
      <c r="W239" s="155" t="str">
        <f t="shared" si="75"/>
        <v/>
      </c>
      <c r="X239" s="59" t="str">
        <f t="shared" ca="1" si="71"/>
        <v/>
      </c>
      <c r="Y239" s="59"/>
      <c r="Z239" s="1" t="str">
        <f t="shared" si="72"/>
        <v/>
      </c>
      <c r="AA239" s="1" t="str">
        <f t="shared" ca="1" si="73"/>
        <v>-</v>
      </c>
      <c r="AB239" s="1" t="str">
        <f t="shared" ca="1" si="74"/>
        <v/>
      </c>
    </row>
    <row r="240" spans="2:28" ht="15" customHeight="1" x14ac:dyDescent="0.25">
      <c r="B240" s="401"/>
      <c r="D240" s="1012"/>
      <c r="E240" s="1011" t="s">
        <v>1375</v>
      </c>
      <c r="F240" s="86" t="s">
        <v>314</v>
      </c>
      <c r="G240" s="44" t="str">
        <f ca="1">IF(OFFSET('取組状況入力－共通'!$B$16,MATCH(I240,'取組状況入力－共通'!$E$16:$E$571,0)-1,1,1,1)=0,"",OFFSET('取組状況入力－共通'!$B$16,MATCH(I240,'取組状況入力－共通'!$E$16:$E$571,0)-1,1,1,1))</f>
        <v>◎</v>
      </c>
      <c r="H240" s="48" t="s">
        <v>1919</v>
      </c>
      <c r="I240" s="46" t="s">
        <v>1010</v>
      </c>
      <c r="J240" s="47" t="str">
        <f t="shared" ca="1" si="68"/>
        <v/>
      </c>
      <c r="K240" s="47" t="str">
        <f>VLOOKUP(I240,'取組状況入力－共通'!$E$17:$X$571,'取組状況入力－共通'!$S$1,0)</f>
        <v>-</v>
      </c>
      <c r="L240" s="70" t="str">
        <f t="shared" si="67"/>
        <v>-</v>
      </c>
      <c r="M240" s="70" t="str">
        <f t="shared" si="69"/>
        <v>-</v>
      </c>
      <c r="N240" s="73">
        <f ca="1">SUM(AA240:AA250)</f>
        <v>0</v>
      </c>
      <c r="O240" s="263"/>
      <c r="P240" s="402"/>
      <c r="R240" s="91" t="s">
        <v>657</v>
      </c>
      <c r="S240" s="380">
        <f t="shared" si="70"/>
        <v>0</v>
      </c>
      <c r="T240" s="420">
        <v>1.4999999999999999E-2</v>
      </c>
      <c r="U240" s="81">
        <f>IF(Y240="",1,IF(VLOOKUP(Y240,基本情報!$E$63:$T$76,基本情報!$T$1,FALSE)="",0,VLOOKUP(Y240,基本情報!$E$63:$T$76,基本情報!$T$1,FALSE)))</f>
        <v>0</v>
      </c>
      <c r="V240" s="170" t="str">
        <f t="shared" ca="1" si="65"/>
        <v/>
      </c>
      <c r="W240" s="170" t="str">
        <f t="shared" si="75"/>
        <v/>
      </c>
      <c r="X240" s="81" t="str">
        <f t="shared" ca="1" si="71"/>
        <v/>
      </c>
      <c r="Y240" s="53" t="str">
        <f>$Y$118</f>
        <v>事務室</v>
      </c>
      <c r="Z240" s="1" t="str">
        <f t="shared" si="72"/>
        <v/>
      </c>
      <c r="AA240" s="1" t="str">
        <f ca="1">IF(G240="＋","",M240)</f>
        <v>-</v>
      </c>
      <c r="AB240" s="1" t="str">
        <f ca="1">IF(G240="＋",M240,"")</f>
        <v/>
      </c>
    </row>
    <row r="241" spans="2:28" ht="15" customHeight="1" x14ac:dyDescent="0.25">
      <c r="B241" s="401"/>
      <c r="D241" s="1012"/>
      <c r="E241" s="1012"/>
      <c r="F241" s="41"/>
      <c r="G241" s="53" t="str">
        <f ca="1">IF(OFFSET('取組状況入力－共通'!$B$16,MATCH(I241,'取組状況入力－共通'!$E$16:$E$571,0)-1,1,1,1)=0,"",OFFSET('取組状況入力－共通'!$B$16,MATCH(I241,'取組状況入力－共通'!$E$16:$E$571,0)-1,1,1,1))</f>
        <v>○</v>
      </c>
      <c r="H241" s="53" t="s">
        <v>1810</v>
      </c>
      <c r="I241" s="51" t="s">
        <v>590</v>
      </c>
      <c r="J241" s="52" t="str">
        <f t="shared" ca="1" si="68"/>
        <v/>
      </c>
      <c r="K241" s="52" t="str">
        <f>VLOOKUP(I241,'取組状況入力－共通'!$E$17:$X$571,'取組状況入力－共通'!$S$1,0)</f>
        <v>-</v>
      </c>
      <c r="L241" s="71" t="str">
        <f t="shared" si="67"/>
        <v>-</v>
      </c>
      <c r="M241" s="71" t="str">
        <f t="shared" si="69"/>
        <v>-</v>
      </c>
      <c r="N241" s="186">
        <f ca="1">SUM(AB240:AB250)</f>
        <v>0</v>
      </c>
      <c r="O241" s="524"/>
      <c r="P241" s="402"/>
      <c r="R241" s="92" t="s">
        <v>657</v>
      </c>
      <c r="S241" s="381">
        <f t="shared" si="70"/>
        <v>0</v>
      </c>
      <c r="T241" s="93">
        <v>1.2999999999999999E-2</v>
      </c>
      <c r="U241" s="53">
        <f>IF(Y241="",1,IF(VLOOKUP(Y241,基本情報!$E$63:$T$76,基本情報!$T$1,FALSE)="",0,VLOOKUP(Y241,基本情報!$E$63:$T$76,基本情報!$T$1,FALSE)))</f>
        <v>0</v>
      </c>
      <c r="V241" s="197" t="str">
        <f t="shared" ca="1" si="65"/>
        <v/>
      </c>
      <c r="W241" s="170" t="str">
        <f t="shared" si="75"/>
        <v/>
      </c>
      <c r="X241" s="53" t="str">
        <f t="shared" ca="1" si="71"/>
        <v/>
      </c>
      <c r="Y241" s="53" t="str">
        <f>$Y$118</f>
        <v>事務室</v>
      </c>
      <c r="Z241" s="1" t="str">
        <f t="shared" si="72"/>
        <v/>
      </c>
      <c r="AA241" s="1" t="str">
        <f ca="1">IF(G241="＋","",M241)</f>
        <v>-</v>
      </c>
      <c r="AB241" s="1" t="str">
        <f ca="1">IF(G241="＋",M241,"")</f>
        <v/>
      </c>
    </row>
    <row r="242" spans="2:28" ht="15" customHeight="1" x14ac:dyDescent="0.25">
      <c r="B242" s="401"/>
      <c r="D242" s="1012"/>
      <c r="E242" s="1012"/>
      <c r="F242" s="41"/>
      <c r="G242" s="49" t="str">
        <f ca="1">IF(OFFSET('取組状況入力－共通'!$B$16,MATCH(I242,'取組状況入力－共通'!$E$16:$E$571,0)-1,1,1,1)=0,"",OFFSET('取組状況入力－共通'!$B$16,MATCH(I242,'取組状況入力－共通'!$E$16:$E$571,0)-1,1,1,1))</f>
        <v>○</v>
      </c>
      <c r="H242" s="53" t="s">
        <v>169</v>
      </c>
      <c r="I242" s="51" t="s">
        <v>316</v>
      </c>
      <c r="J242" s="52" t="str">
        <f t="shared" ca="1" si="68"/>
        <v/>
      </c>
      <c r="K242" s="52" t="str">
        <f>VLOOKUP(I242,'取組状況入力－共通'!$E$17:$X$571,'取組状況入力－共通'!$S$1,0)</f>
        <v>-</v>
      </c>
      <c r="L242" s="71" t="str">
        <f t="shared" si="67"/>
        <v>-</v>
      </c>
      <c r="M242" s="71" t="str">
        <f t="shared" si="69"/>
        <v>-</v>
      </c>
      <c r="N242" s="186"/>
      <c r="O242" s="524"/>
      <c r="P242" s="402"/>
      <c r="R242" s="92" t="s">
        <v>440</v>
      </c>
      <c r="S242" s="381">
        <f t="shared" si="70"/>
        <v>0</v>
      </c>
      <c r="T242" s="93">
        <v>0.05</v>
      </c>
      <c r="U242" s="53">
        <f>IF(Y242="",1,IF(VLOOKUP(Y242,基本情報!$E$63:$T$76,基本情報!$T$1,FALSE)="",0,VLOOKUP(Y242,基本情報!$E$63:$T$76,基本情報!$T$1,FALSE)))</f>
        <v>1</v>
      </c>
      <c r="V242" s="197" t="str">
        <f t="shared" ca="1" si="65"/>
        <v/>
      </c>
      <c r="W242" s="170" t="str">
        <f t="shared" si="75"/>
        <v/>
      </c>
      <c r="X242" s="53" t="str">
        <f t="shared" ca="1" si="71"/>
        <v/>
      </c>
      <c r="Y242" s="53"/>
      <c r="Z242" s="1" t="str">
        <f t="shared" si="72"/>
        <v/>
      </c>
      <c r="AA242" s="1" t="str">
        <f ca="1">IF(G242="＋","",M242)</f>
        <v>-</v>
      </c>
      <c r="AB242" s="1" t="str">
        <f ca="1">IF(G242="＋",M242,"")</f>
        <v/>
      </c>
    </row>
    <row r="243" spans="2:28" ht="15" customHeight="1" x14ac:dyDescent="0.25">
      <c r="B243" s="401"/>
      <c r="D243" s="1012"/>
      <c r="E243" s="1012"/>
      <c r="F243" s="41"/>
      <c r="G243" s="53" t="str">
        <f ca="1">IF(OFFSET('取組状況入力－共通'!$B$16,MATCH(I243,'取組状況入力－共通'!$E$16:$E$571,0)-1,1,1,1)=0,"",OFFSET('取組状況入力－共通'!$B$16,MATCH(I243,'取組状況入力－共通'!$E$16:$E$571,0)-1,1,1,1))</f>
        <v>○</v>
      </c>
      <c r="H243" s="53" t="s">
        <v>1920</v>
      </c>
      <c r="I243" s="51" t="s">
        <v>3347</v>
      </c>
      <c r="J243" s="52" t="str">
        <f t="shared" ca="1" si="68"/>
        <v/>
      </c>
      <c r="K243" s="52" t="str">
        <f>VLOOKUP(I243,'取組状況入力－共通'!$E$17:$X$571,'取組状況入力－共通'!$S$1,0)</f>
        <v>-</v>
      </c>
      <c r="L243" s="71" t="str">
        <f t="shared" si="67"/>
        <v>-</v>
      </c>
      <c r="M243" s="71" t="str">
        <f t="shared" si="69"/>
        <v>-</v>
      </c>
      <c r="N243" s="168"/>
      <c r="O243" s="525"/>
      <c r="P243" s="402"/>
      <c r="R243" s="92" t="s">
        <v>657</v>
      </c>
      <c r="S243" s="381">
        <f t="shared" si="70"/>
        <v>0</v>
      </c>
      <c r="T243" s="93">
        <v>2.3E-2</v>
      </c>
      <c r="U243" s="53">
        <f>IF(Y243="",1,IF(VLOOKUP(Y243,基本情報!$E$63:$T$76,基本情報!$T$1,FALSE)="",0,VLOOKUP(Y243,基本情報!$E$63:$T$76,基本情報!$T$1,FALSE)))</f>
        <v>1</v>
      </c>
      <c r="V243" s="197" t="str">
        <f t="shared" ca="1" si="65"/>
        <v/>
      </c>
      <c r="W243" s="170" t="str">
        <f t="shared" si="75"/>
        <v/>
      </c>
      <c r="X243" s="53" t="str">
        <f t="shared" ca="1" si="71"/>
        <v/>
      </c>
      <c r="Y243" s="53"/>
      <c r="Z243" s="1" t="str">
        <f t="shared" si="72"/>
        <v/>
      </c>
      <c r="AA243" s="1" t="str">
        <f t="shared" ref="AA243:AA262" ca="1" si="76">IF(G243="＋","",M243)</f>
        <v>-</v>
      </c>
      <c r="AB243" s="1" t="str">
        <f t="shared" ref="AB243:AB262" ca="1" si="77">IF(G243="＋",M243,"")</f>
        <v/>
      </c>
    </row>
    <row r="244" spans="2:28" ht="15" customHeight="1" x14ac:dyDescent="0.25">
      <c r="B244" s="401"/>
      <c r="D244" s="1012"/>
      <c r="E244" s="1012"/>
      <c r="F244" s="41"/>
      <c r="G244" s="49" t="str">
        <f ca="1">IF(OFFSET('取組状況入力－共通'!$B$16,MATCH(I244,'取組状況入力－共通'!$E$16:$E$571,0)-1,1,1,1)=0,"",OFFSET('取組状況入力－共通'!$B$16,MATCH(I244,'取組状況入力－共通'!$E$16:$E$571,0)-1,1,1,1))</f>
        <v>○</v>
      </c>
      <c r="H244" s="53" t="s">
        <v>1921</v>
      </c>
      <c r="I244" s="51" t="s">
        <v>2804</v>
      </c>
      <c r="J244" s="52" t="str">
        <f t="shared" ca="1" si="68"/>
        <v/>
      </c>
      <c r="K244" s="52" t="str">
        <f>VLOOKUP(I244,'取組状況入力－共通'!$E$17:$X$571,'取組状況入力－共通'!$S$1,0)</f>
        <v>-</v>
      </c>
      <c r="L244" s="71" t="str">
        <f t="shared" si="67"/>
        <v>-</v>
      </c>
      <c r="M244" s="71" t="str">
        <f t="shared" si="69"/>
        <v>-</v>
      </c>
      <c r="N244" s="74"/>
      <c r="O244" s="26"/>
      <c r="P244" s="402"/>
      <c r="R244" s="92" t="s">
        <v>440</v>
      </c>
      <c r="S244" s="381">
        <f t="shared" si="70"/>
        <v>0</v>
      </c>
      <c r="T244" s="93">
        <v>2.5000000000000001E-2</v>
      </c>
      <c r="U244" s="53">
        <f>IF(Y244="",1,IF(VLOOKUP(Y244,基本情報!$E$63:$T$76,基本情報!$T$1,FALSE)="",0,VLOOKUP(Y244,基本情報!$E$63:$T$76,基本情報!$T$1,FALSE)))</f>
        <v>1</v>
      </c>
      <c r="V244" s="197" t="str">
        <f t="shared" ca="1" si="65"/>
        <v/>
      </c>
      <c r="W244" s="170" t="str">
        <f t="shared" si="75"/>
        <v/>
      </c>
      <c r="X244" s="53" t="str">
        <f t="shared" ca="1" si="71"/>
        <v/>
      </c>
      <c r="Y244" s="53"/>
      <c r="Z244" s="1" t="str">
        <f t="shared" si="72"/>
        <v/>
      </c>
      <c r="AA244" s="1" t="str">
        <f t="shared" ca="1" si="76"/>
        <v>-</v>
      </c>
      <c r="AB244" s="1" t="str">
        <f t="shared" ca="1" si="77"/>
        <v/>
      </c>
    </row>
    <row r="245" spans="2:28" ht="15" customHeight="1" x14ac:dyDescent="0.25">
      <c r="B245" s="401"/>
      <c r="D245" s="1012"/>
      <c r="E245" s="1012"/>
      <c r="F245" s="41"/>
      <c r="G245" s="53" t="str">
        <f ca="1">IF(OFFSET('取組状況入力－共通'!$B$16,MATCH(I245,'取組状況入力－共通'!$E$16:$E$571,0)-1,1,1,1)=0,"",OFFSET('取組状況入力－共通'!$B$16,MATCH(I245,'取組状況入力－共通'!$E$16:$E$571,0)-1,1,1,1))</f>
        <v>＋</v>
      </c>
      <c r="H245" s="53" t="s">
        <v>1922</v>
      </c>
      <c r="I245" s="51" t="s">
        <v>3390</v>
      </c>
      <c r="J245" s="52" t="str">
        <f t="shared" ca="1" si="68"/>
        <v/>
      </c>
      <c r="K245" s="52">
        <f>VLOOKUP(I245,'取組状況入力－共通'!$E$17:$X$571,'取組状況入力－共通'!$S$1,0)</f>
        <v>0</v>
      </c>
      <c r="L245" s="71">
        <f t="shared" ca="1" si="67"/>
        <v>0</v>
      </c>
      <c r="M245" s="71">
        <f t="shared" ca="1" si="69"/>
        <v>0</v>
      </c>
      <c r="N245" s="74"/>
      <c r="O245" s="26"/>
      <c r="P245" s="402"/>
      <c r="R245" s="92" t="s">
        <v>657</v>
      </c>
      <c r="S245" s="381">
        <f t="shared" si="70"/>
        <v>0</v>
      </c>
      <c r="T245" s="93">
        <v>1.4999999999999999E-2</v>
      </c>
      <c r="U245" s="53">
        <f>IF(Y245="",1,IF(VLOOKUP(Y245,基本情報!$E$63:$T$76,基本情報!$T$1,FALSE)="",0,VLOOKUP(Y245,基本情報!$E$63:$T$76,基本情報!$T$1,FALSE)))</f>
        <v>0</v>
      </c>
      <c r="V245" s="197" t="str">
        <f t="shared" ca="1" si="65"/>
        <v/>
      </c>
      <c r="W245" s="170">
        <f ca="1">IF(K245="-","",IF(G245="＋",$N$5,$M$5))</f>
        <v>0</v>
      </c>
      <c r="X245" s="53" t="str">
        <f t="shared" ca="1" si="71"/>
        <v/>
      </c>
      <c r="Y245" s="53" t="str">
        <f>$Y$118</f>
        <v>事務室</v>
      </c>
      <c r="Z245" s="1" t="str">
        <f t="shared" ca="1" si="72"/>
        <v/>
      </c>
      <c r="AA245" s="1" t="str">
        <f t="shared" ca="1" si="76"/>
        <v/>
      </c>
      <c r="AB245" s="1">
        <f t="shared" ca="1" si="77"/>
        <v>0</v>
      </c>
    </row>
    <row r="246" spans="2:28" ht="15" customHeight="1" x14ac:dyDescent="0.25">
      <c r="B246" s="401"/>
      <c r="D246" s="1012"/>
      <c r="E246" s="1012"/>
      <c r="F246" s="41"/>
      <c r="G246" s="53" t="str">
        <f ca="1">IF(OFFSET('取組状況入力－共通'!$B$16,MATCH(I246,'取組状況入力－共通'!$E$16:$E$571,0)-1,1,1,1)=0,"",OFFSET('取組状況入力－共通'!$B$16,MATCH(I246,'取組状況入力－共通'!$E$16:$E$571,0)-1,1,1,1))</f>
        <v>＋</v>
      </c>
      <c r="H246" s="53" t="s">
        <v>1923</v>
      </c>
      <c r="I246" s="51" t="s">
        <v>1143</v>
      </c>
      <c r="J246" s="52" t="str">
        <f t="shared" ca="1" si="68"/>
        <v/>
      </c>
      <c r="K246" s="52">
        <f>VLOOKUP(I246,'取組状況入力－共通'!$E$17:$X$571,'取組状況入力－共通'!$S$1,0)</f>
        <v>0</v>
      </c>
      <c r="L246" s="71">
        <f t="shared" ca="1" si="67"/>
        <v>0</v>
      </c>
      <c r="M246" s="71">
        <f t="shared" ca="1" si="69"/>
        <v>0</v>
      </c>
      <c r="N246" s="74"/>
      <c r="O246" s="26"/>
      <c r="P246" s="402"/>
      <c r="R246" s="92" t="s">
        <v>657</v>
      </c>
      <c r="S246" s="381">
        <f t="shared" si="70"/>
        <v>0</v>
      </c>
      <c r="T246" s="93">
        <v>5.0000000000000001E-3</v>
      </c>
      <c r="U246" s="53">
        <f>IF(Y246="",1,IF(VLOOKUP(Y246,基本情報!$E$63:$T$76,基本情報!$T$1,FALSE)="",0,VLOOKUP(Y246,基本情報!$E$63:$T$76,基本情報!$T$1,FALSE)))</f>
        <v>0</v>
      </c>
      <c r="V246" s="197" t="str">
        <f t="shared" ca="1" si="65"/>
        <v/>
      </c>
      <c r="W246" s="170">
        <f ca="1">IF(K246="-","",IF(G246="＋",$N$5,$M$5))</f>
        <v>0</v>
      </c>
      <c r="X246" s="53" t="str">
        <f t="shared" ca="1" si="71"/>
        <v/>
      </c>
      <c r="Y246" s="53" t="str">
        <f>$Y$118</f>
        <v>事務室</v>
      </c>
      <c r="Z246" s="1" t="str">
        <f t="shared" ca="1" si="72"/>
        <v/>
      </c>
      <c r="AA246" s="1" t="str">
        <f ca="1">IF(G246="＋","",M246)</f>
        <v/>
      </c>
      <c r="AB246" s="1">
        <f ca="1">IF(G246="＋",M246,"")</f>
        <v>0</v>
      </c>
    </row>
    <row r="247" spans="2:28" ht="15" customHeight="1" x14ac:dyDescent="0.25">
      <c r="B247" s="401"/>
      <c r="D247" s="1012"/>
      <c r="E247" s="1012"/>
      <c r="F247" s="41"/>
      <c r="G247" s="49" t="str">
        <f ca="1">IF(OFFSET('取組状況入力－共通'!$B$16,MATCH(I247,'取組状況入力－共通'!$E$16:$E$571,0)-1,1,1,1)=0,"",OFFSET('取組状況入力－共通'!$B$16,MATCH(I247,'取組状況入力－共通'!$E$16:$E$571,0)-1,1,1,1))</f>
        <v>＋</v>
      </c>
      <c r="H247" s="53" t="s">
        <v>1924</v>
      </c>
      <c r="I247" s="51" t="s">
        <v>3133</v>
      </c>
      <c r="J247" s="52" t="str">
        <f t="shared" ca="1" si="68"/>
        <v/>
      </c>
      <c r="K247" s="52">
        <f>VLOOKUP(I247,'取組状況入力－共通'!$E$17:$X$571,'取組状況入力－共通'!$S$1,0)</f>
        <v>0</v>
      </c>
      <c r="L247" s="71">
        <f t="shared" ca="1" si="67"/>
        <v>0</v>
      </c>
      <c r="M247" s="71">
        <f t="shared" ca="1" si="69"/>
        <v>0</v>
      </c>
      <c r="N247" s="74"/>
      <c r="O247" s="26"/>
      <c r="P247" s="402"/>
      <c r="R247" s="92" t="s">
        <v>440</v>
      </c>
      <c r="S247" s="381">
        <f t="shared" si="70"/>
        <v>0</v>
      </c>
      <c r="T247" s="93">
        <v>3.1E-2</v>
      </c>
      <c r="U247" s="53">
        <f>IF(Y247="",1,IF(VLOOKUP(Y247,基本情報!$E$63:$T$76,基本情報!$T$1,FALSE)="",0,VLOOKUP(Y247,基本情報!$E$63:$T$76,基本情報!$T$1,FALSE)))</f>
        <v>1</v>
      </c>
      <c r="V247" s="197" t="str">
        <f t="shared" ca="1" si="65"/>
        <v/>
      </c>
      <c r="W247" s="170">
        <f ca="1">IF(K247="-","",IF(G247="＋",$N$5,$M$5))</f>
        <v>0</v>
      </c>
      <c r="X247" s="53" t="str">
        <f t="shared" ca="1" si="71"/>
        <v/>
      </c>
      <c r="Y247" s="53"/>
      <c r="Z247" s="1" t="str">
        <f t="shared" ca="1" si="72"/>
        <v/>
      </c>
      <c r="AA247" s="1" t="str">
        <f ca="1">IF(G247="＋","",M247)</f>
        <v/>
      </c>
      <c r="AB247" s="1">
        <f ca="1">IF(G247="＋",M247,"")</f>
        <v>0</v>
      </c>
    </row>
    <row r="248" spans="2:28" ht="15" customHeight="1" x14ac:dyDescent="0.25">
      <c r="B248" s="401"/>
      <c r="D248" s="1012"/>
      <c r="E248" s="1012"/>
      <c r="F248" s="41"/>
      <c r="G248" s="49" t="str">
        <f ca="1">IF(OFFSET('取組状況入力－共通'!$B$16,MATCH(I248,'取組状況入力－共通'!$E$16:$E$571,0)-1,1,1,1)=0,"",OFFSET('取組状況入力－共通'!$B$16,MATCH(I248,'取組状況入力－共通'!$E$16:$E$571,0)-1,1,1,1))</f>
        <v>＋</v>
      </c>
      <c r="H248" s="53" t="s">
        <v>1925</v>
      </c>
      <c r="I248" s="51" t="s">
        <v>3021</v>
      </c>
      <c r="J248" s="52" t="str">
        <f t="shared" ca="1" si="68"/>
        <v/>
      </c>
      <c r="K248" s="52">
        <f>VLOOKUP(I248,'取組状況入力－共通'!$E$17:$X$571,'取組状況入力－共通'!$S$1,0)</f>
        <v>0</v>
      </c>
      <c r="L248" s="71">
        <f t="shared" ca="1" si="67"/>
        <v>0</v>
      </c>
      <c r="M248" s="71">
        <f t="shared" ca="1" si="69"/>
        <v>0</v>
      </c>
      <c r="N248" s="74"/>
      <c r="O248" s="26"/>
      <c r="P248" s="402"/>
      <c r="R248" s="92" t="s">
        <v>440</v>
      </c>
      <c r="S248" s="381">
        <f t="shared" si="70"/>
        <v>0</v>
      </c>
      <c r="T248" s="93">
        <v>8.9999999999999993E-3</v>
      </c>
      <c r="U248" s="53">
        <f>IF(Y248="",1,IF(VLOOKUP(Y248,基本情報!$E$63:$T$76,基本情報!$T$1,FALSE)="",0,VLOOKUP(Y248,基本情報!$E$63:$T$76,基本情報!$T$1,FALSE)))</f>
        <v>1</v>
      </c>
      <c r="V248" s="197" t="str">
        <f t="shared" ca="1" si="65"/>
        <v/>
      </c>
      <c r="W248" s="170">
        <f ca="1">IF(K248="-","",IF(G248="＋",$N$5,$M$5))</f>
        <v>0</v>
      </c>
      <c r="X248" s="53" t="str">
        <f t="shared" ca="1" si="71"/>
        <v/>
      </c>
      <c r="Y248" s="53"/>
      <c r="Z248" s="1" t="str">
        <f t="shared" ca="1" si="72"/>
        <v/>
      </c>
      <c r="AA248" s="1" t="str">
        <f ca="1">IF(G248="＋","",M248)</f>
        <v/>
      </c>
      <c r="AB248" s="1">
        <f ca="1">IF(G248="＋",M248,"")</f>
        <v>0</v>
      </c>
    </row>
    <row r="249" spans="2:28" ht="15" customHeight="1" x14ac:dyDescent="0.25">
      <c r="B249" s="401"/>
      <c r="D249" s="1012"/>
      <c r="E249" s="1012"/>
      <c r="F249" s="41"/>
      <c r="G249" s="49" t="str">
        <f ca="1">IF(OFFSET('取組状況入力－共通'!$B$16,MATCH(I249,'取組状況入力－共通'!$E$16:$E$571,0)-1,1,1,1)=0,"",OFFSET('取組状況入力－共通'!$B$16,MATCH(I249,'取組状況入力－共通'!$E$16:$E$571,0)-1,1,1,1))</f>
        <v>＋</v>
      </c>
      <c r="H249" s="53" t="s">
        <v>2808</v>
      </c>
      <c r="I249" s="51" t="s">
        <v>2809</v>
      </c>
      <c r="J249" s="52" t="str">
        <f t="shared" ca="1" si="68"/>
        <v/>
      </c>
      <c r="K249" s="52">
        <f>VLOOKUP(I249,'取組状況入力－共通'!$E$17:$X$571,'取組状況入力－共通'!$S$1,0)</f>
        <v>0</v>
      </c>
      <c r="L249" s="71">
        <f t="shared" ca="1" si="67"/>
        <v>0</v>
      </c>
      <c r="M249" s="71">
        <f t="shared" ca="1" si="69"/>
        <v>0</v>
      </c>
      <c r="N249" s="74"/>
      <c r="O249" s="26"/>
      <c r="P249" s="402"/>
      <c r="R249" s="92" t="s">
        <v>440</v>
      </c>
      <c r="S249" s="381">
        <f t="shared" si="70"/>
        <v>0</v>
      </c>
      <c r="T249" s="93">
        <v>1.4999999999999999E-2</v>
      </c>
      <c r="U249" s="53">
        <f>IF(Y249="",1,IF(VLOOKUP(Y249,基本情報!$E$63:$T$76,基本情報!$T$1,FALSE)="",0,VLOOKUP(Y249,基本情報!$E$63:$T$76,基本情報!$T$1,FALSE)))</f>
        <v>1</v>
      </c>
      <c r="V249" s="197" t="str">
        <f t="shared" ca="1" si="65"/>
        <v/>
      </c>
      <c r="W249" s="170">
        <f t="shared" ca="1" si="75"/>
        <v>0</v>
      </c>
      <c r="X249" s="53" t="str">
        <f t="shared" ca="1" si="71"/>
        <v/>
      </c>
      <c r="Y249" s="53"/>
      <c r="Z249" s="1" t="str">
        <f t="shared" ca="1" si="72"/>
        <v/>
      </c>
      <c r="AA249" s="1" t="str">
        <f t="shared" ca="1" si="76"/>
        <v/>
      </c>
      <c r="AB249" s="1">
        <f t="shared" ca="1" si="77"/>
        <v>0</v>
      </c>
    </row>
    <row r="250" spans="2:28" ht="15" customHeight="1" x14ac:dyDescent="0.25">
      <c r="B250" s="401"/>
      <c r="D250" s="1012"/>
      <c r="E250" s="1012"/>
      <c r="F250" s="18"/>
      <c r="G250" s="54" t="str">
        <f ca="1">IF(OFFSET('取組状況入力－共通'!$B$16,MATCH(I250,'取組状況入力－共通'!$E$16:$E$571,0)-1,1,1,1)=0,"",OFFSET('取組状況入力－共通'!$B$16,MATCH(I250,'取組状況入力－共通'!$E$16:$E$571,0)-1,1,1,1))</f>
        <v>＋</v>
      </c>
      <c r="H250" s="59" t="s">
        <v>2826</v>
      </c>
      <c r="I250" s="56" t="s">
        <v>2827</v>
      </c>
      <c r="J250" s="58" t="str">
        <f t="shared" ca="1" si="68"/>
        <v/>
      </c>
      <c r="K250" s="58">
        <f>VLOOKUP(I250,'取組状況入力－共通'!$E$17:$X$571,'取組状況入力－共通'!$S$1,0)</f>
        <v>0</v>
      </c>
      <c r="L250" s="72">
        <f ca="1">IF(K250="×","×",IF(K250="-","-",S250*T250*W250*U250))</f>
        <v>0</v>
      </c>
      <c r="M250" s="72">
        <f ca="1">IF(K250="×","×",IF(K250="-","-",K250*L250))</f>
        <v>0</v>
      </c>
      <c r="N250" s="75"/>
      <c r="O250" s="26"/>
      <c r="P250" s="402"/>
      <c r="R250" s="92" t="s">
        <v>3141</v>
      </c>
      <c r="S250" s="381">
        <f t="shared" si="70"/>
        <v>0</v>
      </c>
      <c r="T250" s="93">
        <v>0.05</v>
      </c>
      <c r="U250" s="59">
        <f>IF(Y250="",1,IF(VLOOKUP(Y250,基本情報!$E$63:$T$76,基本情報!$T$1,FALSE)="",0,VLOOKUP(Y250,基本情報!$E$63:$T$76,基本情報!$T$1,FALSE)))</f>
        <v>1</v>
      </c>
      <c r="V250" s="155" t="str">
        <f ca="1">IF(OR(G250="＋",K250="-"),"",1*S250*T250*U250)</f>
        <v/>
      </c>
      <c r="W250" s="155">
        <f ca="1">IF(K250="-","",IF(G250="＋",$N$5,$M$5))</f>
        <v>0</v>
      </c>
      <c r="X250" s="59" t="str">
        <f t="shared" ca="1" si="71"/>
        <v/>
      </c>
      <c r="Y250" s="59"/>
      <c r="Z250" s="1" t="str">
        <f ca="1">IF(K250="-","",IF(G250="＋","",S250*T250*W250*U250))</f>
        <v/>
      </c>
      <c r="AA250" s="1" t="str">
        <f ca="1">IF(G250="＋","",M250)</f>
        <v/>
      </c>
      <c r="AB250" s="1">
        <f ca="1">IF(G250="＋",M250,"")</f>
        <v>0</v>
      </c>
    </row>
    <row r="251" spans="2:28" ht="15" customHeight="1" x14ac:dyDescent="0.25">
      <c r="B251" s="401"/>
      <c r="D251" s="1012"/>
      <c r="E251" s="1012"/>
      <c r="F251" s="41" t="s">
        <v>315</v>
      </c>
      <c r="G251" s="87" t="str">
        <f ca="1">IF(OFFSET('取組状況入力－共通'!$B$16,MATCH(I251,'取組状況入力－共通'!$E$16:$E$571,0)-1,1,1,1)=0,"",OFFSET('取組状況入力－共通'!$B$16,MATCH(I251,'取組状況入力－共通'!$E$16:$E$571,0)-1,1,1,1))</f>
        <v>◎</v>
      </c>
      <c r="H251" s="100" t="s">
        <v>2385</v>
      </c>
      <c r="I251" s="79" t="s">
        <v>3134</v>
      </c>
      <c r="J251" s="85" t="str">
        <f t="shared" ca="1" si="68"/>
        <v>×</v>
      </c>
      <c r="K251" s="85">
        <f>VLOOKUP(I251,'取組状況入力－共通'!$E$17:$X$571,'取組状況入力－共通'!$S$1,0)</f>
        <v>0</v>
      </c>
      <c r="L251" s="89">
        <f t="shared" ca="1" si="67"/>
        <v>0</v>
      </c>
      <c r="M251" s="89">
        <f t="shared" ca="1" si="69"/>
        <v>0</v>
      </c>
      <c r="N251" s="90">
        <f ca="1">SUM(AA251:AA255)</f>
        <v>0</v>
      </c>
      <c r="O251" s="263"/>
      <c r="P251" s="402"/>
      <c r="R251" s="96" t="s">
        <v>1454</v>
      </c>
      <c r="S251" s="384">
        <f t="shared" si="70"/>
        <v>0</v>
      </c>
      <c r="T251" s="97">
        <v>0.06</v>
      </c>
      <c r="U251" s="81">
        <f>IF(Y251="",1,IF(VLOOKUP(Y251,基本情報!$E$63:$T$76,基本情報!$T$1,FALSE)="",0,VLOOKUP(Y251,基本情報!$E$63:$T$76,基本情報!$T$1,FALSE)))</f>
        <v>1</v>
      </c>
      <c r="V251" s="170">
        <f t="shared" ca="1" si="65"/>
        <v>0</v>
      </c>
      <c r="W251" s="170">
        <f t="shared" ref="W251:W262" ca="1" si="78">IF(K251="-","",IF(G251="＋",$N$5,$M$5))</f>
        <v>0</v>
      </c>
      <c r="X251" s="81">
        <f t="shared" ca="1" si="71"/>
        <v>1</v>
      </c>
      <c r="Y251" s="81"/>
      <c r="Z251" s="1">
        <f t="shared" ca="1" si="72"/>
        <v>0</v>
      </c>
      <c r="AA251" s="1">
        <f t="shared" ca="1" si="76"/>
        <v>0</v>
      </c>
      <c r="AB251" s="1" t="str">
        <f t="shared" ca="1" si="77"/>
        <v/>
      </c>
    </row>
    <row r="252" spans="2:28" ht="15" customHeight="1" x14ac:dyDescent="0.25">
      <c r="B252" s="401"/>
      <c r="D252" s="1012"/>
      <c r="E252" s="1012"/>
      <c r="F252" s="41"/>
      <c r="G252" s="49" t="str">
        <f ca="1">IF(OFFSET('取組状況入力－共通'!$B$16,MATCH(I252,'取組状況入力－共通'!$E$16:$E$571,0)-1,1,1,1)=0,"",OFFSET('取組状況入力－共通'!$B$16,MATCH(I252,'取組状況入力－共通'!$E$16:$E$571,0)-1,1,1,1))</f>
        <v>○</v>
      </c>
      <c r="H252" s="52" t="s">
        <v>2829</v>
      </c>
      <c r="I252" s="51" t="s">
        <v>2934</v>
      </c>
      <c r="J252" s="52" t="str">
        <f t="shared" ref="J252:J271" ca="1" si="79">IF(AND($G252="◎",$K252=0),"×","")</f>
        <v/>
      </c>
      <c r="K252" s="52">
        <f>VLOOKUP(I252,'取組状況入力－共通'!$E$17:$X$571,'取組状況入力－共通'!$S$1,0)</f>
        <v>0</v>
      </c>
      <c r="L252" s="71">
        <f t="shared" ca="1" si="67"/>
        <v>0</v>
      </c>
      <c r="M252" s="71">
        <f t="shared" ca="1" si="69"/>
        <v>0</v>
      </c>
      <c r="N252" s="186">
        <f ca="1">SUM(AB251:AB255)</f>
        <v>0</v>
      </c>
      <c r="O252" s="524"/>
      <c r="P252" s="402"/>
      <c r="R252" s="92" t="s">
        <v>1454</v>
      </c>
      <c r="S252" s="381">
        <f t="shared" ref="S252:S271" si="80">VLOOKUP(R252,$R$539:$S$597,2,0)</f>
        <v>0</v>
      </c>
      <c r="T252" s="93">
        <v>2.5000000000000001E-2</v>
      </c>
      <c r="U252" s="53">
        <f>IF(Y252="",1,IF(VLOOKUP(Y252,基本情報!$E$63:$T$76,基本情報!$T$1,FALSE)="",0,VLOOKUP(Y252,基本情報!$E$63:$T$76,基本情報!$T$1,FALSE)))</f>
        <v>1</v>
      </c>
      <c r="V252" s="197">
        <f t="shared" ca="1" si="65"/>
        <v>0</v>
      </c>
      <c r="W252" s="170">
        <f t="shared" ca="1" si="78"/>
        <v>0</v>
      </c>
      <c r="X252" s="53" t="str">
        <f t="shared" ref="X252:X271" ca="1" si="81">IF($J252="×",1,"")</f>
        <v/>
      </c>
      <c r="Y252" s="53"/>
      <c r="Z252" s="1">
        <f t="shared" ca="1" si="72"/>
        <v>0</v>
      </c>
      <c r="AA252" s="1">
        <f t="shared" ca="1" si="76"/>
        <v>0</v>
      </c>
      <c r="AB252" s="1" t="str">
        <f t="shared" ca="1" si="77"/>
        <v/>
      </c>
    </row>
    <row r="253" spans="2:28" ht="15" customHeight="1" x14ac:dyDescent="0.25">
      <c r="B253" s="401"/>
      <c r="D253" s="1012"/>
      <c r="E253" s="1012"/>
      <c r="F253" s="41"/>
      <c r="G253" s="49" t="str">
        <f ca="1">IF(OFFSET('取組状況入力－共通'!$B$16,MATCH(I253,'取組状況入力－共通'!$E$16:$E$571,0)-1,1,1,1)=0,"",OFFSET('取組状況入力－共通'!$B$16,MATCH(I253,'取組状況入力－共通'!$E$16:$E$571,0)-1,1,1,1))</f>
        <v>○</v>
      </c>
      <c r="H253" s="52" t="s">
        <v>1092</v>
      </c>
      <c r="I253" s="141" t="s">
        <v>2828</v>
      </c>
      <c r="J253" s="52" t="str">
        <f t="shared" ca="1" si="79"/>
        <v/>
      </c>
      <c r="K253" s="52" t="str">
        <f>VLOOKUP(I253,'取組状況入力－共通'!$E$17:$X$571,'取組状況入力－共通'!$S$1,0)</f>
        <v>-</v>
      </c>
      <c r="L253" s="71" t="str">
        <f t="shared" si="67"/>
        <v>-</v>
      </c>
      <c r="M253" s="71" t="str">
        <f t="shared" si="69"/>
        <v>-</v>
      </c>
      <c r="N253" s="74"/>
      <c r="O253" s="26"/>
      <c r="P253" s="402"/>
      <c r="R253" s="92" t="s">
        <v>1454</v>
      </c>
      <c r="S253" s="381">
        <f t="shared" si="80"/>
        <v>0</v>
      </c>
      <c r="T253" s="93">
        <v>0.03</v>
      </c>
      <c r="U253" s="53">
        <f>IF(Y253="",1,IF(VLOOKUP(Y253,基本情報!$E$63:$T$76,基本情報!$T$1,FALSE)="",0,VLOOKUP(Y253,基本情報!$E$63:$T$76,基本情報!$T$1,FALSE)))</f>
        <v>0</v>
      </c>
      <c r="V253" s="197" t="str">
        <f t="shared" ca="1" si="65"/>
        <v/>
      </c>
      <c r="W253" s="170" t="str">
        <f t="shared" si="78"/>
        <v/>
      </c>
      <c r="X253" s="53" t="str">
        <f t="shared" ca="1" si="81"/>
        <v/>
      </c>
      <c r="Y253" s="53" t="str">
        <f>$Y$118</f>
        <v>事務室</v>
      </c>
      <c r="Z253" s="1" t="str">
        <f t="shared" si="72"/>
        <v/>
      </c>
      <c r="AA253" s="1" t="str">
        <f t="shared" ca="1" si="76"/>
        <v>-</v>
      </c>
      <c r="AB253" s="1" t="str">
        <f t="shared" ca="1" si="77"/>
        <v/>
      </c>
    </row>
    <row r="254" spans="2:28" ht="15" customHeight="1" x14ac:dyDescent="0.25">
      <c r="B254" s="401"/>
      <c r="D254" s="1012"/>
      <c r="E254" s="1012"/>
      <c r="F254" s="41"/>
      <c r="G254" s="49" t="str">
        <f ca="1">IF(OFFSET('取組状況入力－共通'!$B$16,MATCH(I254,'取組状況入力－共通'!$E$16:$E$571,0)-1,1,1,1)=0,"",OFFSET('取組状況入力－共通'!$B$16,MATCH(I254,'取組状況入力－共通'!$E$16:$E$571,0)-1,1,1,1))</f>
        <v>＋</v>
      </c>
      <c r="H254" s="52" t="s">
        <v>1093</v>
      </c>
      <c r="I254" s="141" t="s">
        <v>2789</v>
      </c>
      <c r="J254" s="52" t="str">
        <f t="shared" ca="1" si="79"/>
        <v/>
      </c>
      <c r="K254" s="52">
        <f>VLOOKUP(I254,'取組状況入力－共通'!$E$17:$X$571,'取組状況入力－共通'!$S$1,0)</f>
        <v>0</v>
      </c>
      <c r="L254" s="71">
        <f t="shared" ca="1" si="67"/>
        <v>0</v>
      </c>
      <c r="M254" s="71">
        <f t="shared" ca="1" si="69"/>
        <v>0</v>
      </c>
      <c r="N254" s="74"/>
      <c r="O254" s="26"/>
      <c r="P254" s="402"/>
      <c r="R254" s="92" t="s">
        <v>1454</v>
      </c>
      <c r="S254" s="381">
        <f t="shared" si="80"/>
        <v>0</v>
      </c>
      <c r="T254" s="93">
        <v>0.05</v>
      </c>
      <c r="U254" s="53">
        <f>IF(Y254="",1,IF(VLOOKUP(Y254,基本情報!$E$63:$T$76,基本情報!$T$1,FALSE)="",0,VLOOKUP(Y254,基本情報!$E$63:$T$76,基本情報!$T$1,FALSE)))</f>
        <v>0</v>
      </c>
      <c r="V254" s="197" t="str">
        <f t="shared" ca="1" si="65"/>
        <v/>
      </c>
      <c r="W254" s="170">
        <f t="shared" ca="1" si="78"/>
        <v>0</v>
      </c>
      <c r="X254" s="53" t="str">
        <f t="shared" ca="1" si="81"/>
        <v/>
      </c>
      <c r="Y254" s="53" t="str">
        <f>$Y$118</f>
        <v>事務室</v>
      </c>
      <c r="Z254" s="1" t="str">
        <f t="shared" ca="1" si="72"/>
        <v/>
      </c>
      <c r="AA254" s="1" t="str">
        <f t="shared" ca="1" si="76"/>
        <v/>
      </c>
      <c r="AB254" s="1">
        <f t="shared" ca="1" si="77"/>
        <v>0</v>
      </c>
    </row>
    <row r="255" spans="2:28" ht="15" customHeight="1" x14ac:dyDescent="0.25">
      <c r="B255" s="401"/>
      <c r="D255" s="1012"/>
      <c r="E255" s="1012"/>
      <c r="F255" s="42"/>
      <c r="G255" s="54" t="str">
        <f ca="1">IF(OFFSET('取組状況入力－共通'!$B$16,MATCH(I255,'取組状況入力－共通'!$E$16:$E$571,0)-1,1,1,1)=0,"",OFFSET('取組状況入力－共通'!$B$16,MATCH(I255,'取組状況入力－共通'!$E$16:$E$571,0)-1,1,1,1))</f>
        <v>＋</v>
      </c>
      <c r="H255" s="59" t="s">
        <v>803</v>
      </c>
      <c r="I255" s="56" t="s">
        <v>931</v>
      </c>
      <c r="J255" s="58" t="str">
        <f t="shared" ca="1" si="79"/>
        <v/>
      </c>
      <c r="K255" s="58">
        <f>VLOOKUP(I255,'取組状況入力－共通'!$E$17:$X$571,'取組状況入力－共通'!$S$1,0)</f>
        <v>0</v>
      </c>
      <c r="L255" s="155">
        <f t="shared" ca="1" si="67"/>
        <v>0</v>
      </c>
      <c r="M255" s="72">
        <f t="shared" ca="1" si="69"/>
        <v>0</v>
      </c>
      <c r="N255" s="75"/>
      <c r="O255" s="26"/>
      <c r="P255" s="402"/>
      <c r="R255" s="94" t="s">
        <v>1454</v>
      </c>
      <c r="S255" s="382">
        <f t="shared" si="80"/>
        <v>0</v>
      </c>
      <c r="T255" s="95">
        <v>0.01</v>
      </c>
      <c r="U255" s="59">
        <f>IF(Y255="",1,IF(VLOOKUP(Y255,基本情報!$E$63:$T$76,基本情報!$T$1,FALSE)="",0,VLOOKUP(Y255,基本情報!$E$63:$T$76,基本情報!$T$1,FALSE)))</f>
        <v>1</v>
      </c>
      <c r="V255" s="155" t="str">
        <f t="shared" ca="1" si="65"/>
        <v/>
      </c>
      <c r="W255" s="155">
        <f t="shared" ca="1" si="78"/>
        <v>0</v>
      </c>
      <c r="X255" s="59" t="str">
        <f t="shared" ca="1" si="81"/>
        <v/>
      </c>
      <c r="Y255" s="59"/>
      <c r="Z255" s="1" t="str">
        <f t="shared" ca="1" si="72"/>
        <v/>
      </c>
      <c r="AA255" s="1" t="str">
        <f t="shared" ca="1" si="76"/>
        <v/>
      </c>
      <c r="AB255" s="1">
        <f t="shared" ca="1" si="77"/>
        <v>0</v>
      </c>
    </row>
    <row r="256" spans="2:28" ht="15" customHeight="1" x14ac:dyDescent="0.25">
      <c r="B256" s="401"/>
      <c r="D256" s="1012"/>
      <c r="E256" s="1012"/>
      <c r="F256" s="41" t="s">
        <v>1641</v>
      </c>
      <c r="G256" s="49" t="str">
        <f ca="1">IF(OFFSET('取組状況入力－共通'!$B$16,MATCH(I256,'取組状況入力－共通'!$E$16:$E$571,0)-1,1,1,1)=0,"",OFFSET('取組状況入力－共通'!$B$16,MATCH(I256,'取組状況入力－共通'!$E$16:$E$571,0)-1,1,1,1))</f>
        <v>＋</v>
      </c>
      <c r="H256" s="294" t="s">
        <v>199</v>
      </c>
      <c r="I256" s="51" t="s">
        <v>1618</v>
      </c>
      <c r="J256" s="52" t="str">
        <f t="shared" ca="1" si="79"/>
        <v/>
      </c>
      <c r="K256" s="52">
        <f>VLOOKUP(I256,'取組状況入力－共通'!$E$17:$X$571,'取組状況入力－共通'!$S$1,0)</f>
        <v>0</v>
      </c>
      <c r="L256" s="71">
        <f t="shared" ca="1" si="67"/>
        <v>0</v>
      </c>
      <c r="M256" s="71">
        <f t="shared" ca="1" si="69"/>
        <v>0</v>
      </c>
      <c r="N256" s="186">
        <f ca="1">SUM(AB256:AB259)</f>
        <v>0</v>
      </c>
      <c r="O256" s="524"/>
      <c r="P256" s="402"/>
      <c r="R256" s="92" t="s">
        <v>1994</v>
      </c>
      <c r="S256" s="381">
        <f t="shared" si="80"/>
        <v>0</v>
      </c>
      <c r="T256" s="93">
        <v>0.2</v>
      </c>
      <c r="U256" s="53">
        <f>IF(Y256="",1,IF(VLOOKUP(Y256,基本情報!$E$63:$T$76,基本情報!$T$1,FALSE)="",0,VLOOKUP(Y256,基本情報!$E$63:$T$76,基本情報!$T$1,FALSE)))</f>
        <v>1</v>
      </c>
      <c r="V256" s="197" t="str">
        <f t="shared" ca="1" si="65"/>
        <v/>
      </c>
      <c r="W256" s="170">
        <f t="shared" ca="1" si="78"/>
        <v>0</v>
      </c>
      <c r="X256" s="53" t="str">
        <f t="shared" ca="1" si="81"/>
        <v/>
      </c>
      <c r="Y256" s="53"/>
      <c r="Z256" s="1" t="str">
        <f t="shared" ca="1" si="72"/>
        <v/>
      </c>
      <c r="AA256" s="1" t="str">
        <f t="shared" ca="1" si="76"/>
        <v/>
      </c>
      <c r="AB256" s="1">
        <f t="shared" ca="1" si="77"/>
        <v>0</v>
      </c>
    </row>
    <row r="257" spans="2:28" ht="15" customHeight="1" x14ac:dyDescent="0.25">
      <c r="B257" s="401"/>
      <c r="D257" s="1012"/>
      <c r="E257" s="1012"/>
      <c r="F257" s="41"/>
      <c r="G257" s="49" t="str">
        <f ca="1">IF(OFFSET('取組状況入力－共通'!$B$16,MATCH(I257,'取組状況入力－共通'!$E$16:$E$571,0)-1,1,1,1)=0,"",OFFSET('取組状況入力－共通'!$B$16,MATCH(I257,'取組状況入力－共通'!$E$16:$E$571,0)-1,1,1,1))</f>
        <v>＋</v>
      </c>
      <c r="H257" s="295" t="s">
        <v>1019</v>
      </c>
      <c r="I257" s="51" t="s">
        <v>1868</v>
      </c>
      <c r="J257" s="52" t="str">
        <f t="shared" ca="1" si="79"/>
        <v/>
      </c>
      <c r="K257" s="52">
        <f>VLOOKUP(I257,'取組状況入力－共通'!$E$17:$X$571,'取組状況入力－共通'!$S$1,0)</f>
        <v>0</v>
      </c>
      <c r="L257" s="71">
        <f t="shared" ca="1" si="67"/>
        <v>0</v>
      </c>
      <c r="M257" s="71">
        <f t="shared" ca="1" si="69"/>
        <v>0</v>
      </c>
      <c r="N257" s="74"/>
      <c r="O257" s="26"/>
      <c r="P257" s="402"/>
      <c r="R257" s="92" t="s">
        <v>90</v>
      </c>
      <c r="S257" s="381">
        <f t="shared" si="80"/>
        <v>0</v>
      </c>
      <c r="T257" s="93">
        <v>0.05</v>
      </c>
      <c r="U257" s="53">
        <f>IF(Y257="",1,IF(VLOOKUP(Y257,基本情報!$E$63:$T$76,基本情報!$T$1,FALSE)="",0,VLOOKUP(Y257,基本情報!$E$63:$T$76,基本情報!$T$1,FALSE)))</f>
        <v>1</v>
      </c>
      <c r="V257" s="197" t="str">
        <f t="shared" ca="1" si="65"/>
        <v/>
      </c>
      <c r="W257" s="170">
        <f t="shared" ca="1" si="78"/>
        <v>0</v>
      </c>
      <c r="X257" s="53" t="str">
        <f t="shared" ca="1" si="81"/>
        <v/>
      </c>
      <c r="Y257" s="53"/>
      <c r="Z257" s="1" t="str">
        <f t="shared" ca="1" si="72"/>
        <v/>
      </c>
      <c r="AA257" s="1" t="str">
        <f t="shared" ca="1" si="76"/>
        <v/>
      </c>
      <c r="AB257" s="1">
        <f t="shared" ca="1" si="77"/>
        <v>0</v>
      </c>
    </row>
    <row r="258" spans="2:28" ht="15" customHeight="1" x14ac:dyDescent="0.25">
      <c r="B258" s="401"/>
      <c r="D258" s="1012"/>
      <c r="E258" s="1012"/>
      <c r="F258" s="41"/>
      <c r="G258" s="49" t="str">
        <f ca="1">IF(OFFSET('取組状況入力－共通'!$B$16,MATCH(I258,'取組状況入力－共通'!$E$16:$E$571,0)-1,1,1,1)=0,"",OFFSET('取組状況入力－共通'!$B$16,MATCH(I258,'取組状況入力－共通'!$E$16:$E$571,0)-1,1,1,1))</f>
        <v>＋</v>
      </c>
      <c r="H258" s="295" t="s">
        <v>225</v>
      </c>
      <c r="I258" s="51" t="s">
        <v>3135</v>
      </c>
      <c r="J258" s="52" t="str">
        <f t="shared" ca="1" si="79"/>
        <v/>
      </c>
      <c r="K258" s="52">
        <f>VLOOKUP(I258,'取組状況入力－共通'!$E$17:$X$571,'取組状況入力－共通'!$S$1,0)</f>
        <v>0</v>
      </c>
      <c r="L258" s="71">
        <f t="shared" ca="1" si="67"/>
        <v>0</v>
      </c>
      <c r="M258" s="71">
        <f t="shared" ca="1" si="69"/>
        <v>0</v>
      </c>
      <c r="N258" s="74"/>
      <c r="O258" s="26"/>
      <c r="P258" s="402"/>
      <c r="R258" s="92" t="s">
        <v>90</v>
      </c>
      <c r="S258" s="381">
        <f t="shared" si="80"/>
        <v>0</v>
      </c>
      <c r="T258" s="93">
        <v>0.05</v>
      </c>
      <c r="U258" s="53">
        <f>IF(Y258="",1,IF(VLOOKUP(Y258,基本情報!$E$63:$T$76,基本情報!$T$1,FALSE)="",0,VLOOKUP(Y258,基本情報!$E$63:$T$76,基本情報!$T$1,FALSE)))</f>
        <v>1</v>
      </c>
      <c r="V258" s="197" t="str">
        <f t="shared" ca="1" si="65"/>
        <v/>
      </c>
      <c r="W258" s="170">
        <f t="shared" ca="1" si="78"/>
        <v>0</v>
      </c>
      <c r="X258" s="53" t="str">
        <f t="shared" ca="1" si="81"/>
        <v/>
      </c>
      <c r="Y258" s="53"/>
      <c r="Z258" s="1" t="str">
        <f t="shared" ca="1" si="72"/>
        <v/>
      </c>
      <c r="AA258" s="1" t="str">
        <f t="shared" ca="1" si="76"/>
        <v/>
      </c>
      <c r="AB258" s="1">
        <f t="shared" ca="1" si="77"/>
        <v>0</v>
      </c>
    </row>
    <row r="259" spans="2:28" ht="15" customHeight="1" x14ac:dyDescent="0.25">
      <c r="B259" s="401"/>
      <c r="D259" s="1012"/>
      <c r="E259" s="1012"/>
      <c r="F259" s="18"/>
      <c r="G259" s="49" t="str">
        <f ca="1">IF(OFFSET('取組状況入力－共通'!$B$16,MATCH(I259,'取組状況入力－共通'!$E$16:$E$571,0)-1,1,1,1)=0,"",OFFSET('取組状況入力－共通'!$B$16,MATCH(I259,'取組状況入力－共通'!$E$16:$E$571,0)-1,1,1,1))</f>
        <v>＋</v>
      </c>
      <c r="H259" s="295" t="s">
        <v>2382</v>
      </c>
      <c r="I259" s="51" t="s">
        <v>1915</v>
      </c>
      <c r="J259" s="52" t="str">
        <f t="shared" ca="1" si="79"/>
        <v/>
      </c>
      <c r="K259" s="52">
        <f>VLOOKUP(I259,'取組状況入力－共通'!$E$17:$X$571,'取組状況入力－共通'!$S$1,0)</f>
        <v>0</v>
      </c>
      <c r="L259" s="155">
        <f t="shared" ca="1" si="67"/>
        <v>0</v>
      </c>
      <c r="M259" s="71">
        <f t="shared" ca="1" si="69"/>
        <v>0</v>
      </c>
      <c r="N259" s="74"/>
      <c r="O259" s="26"/>
      <c r="P259" s="402"/>
      <c r="R259" s="94" t="s">
        <v>90</v>
      </c>
      <c r="S259" s="382">
        <f t="shared" si="80"/>
        <v>0</v>
      </c>
      <c r="T259" s="95">
        <v>0.1</v>
      </c>
      <c r="U259" s="59">
        <f>IF(Y259="",1,IF(VLOOKUP(Y259,基本情報!$E$63:$T$76,基本情報!$T$1,FALSE)="",0,VLOOKUP(Y259,基本情報!$E$63:$T$76,基本情報!$T$1,FALSE)))</f>
        <v>1</v>
      </c>
      <c r="V259" s="155" t="str">
        <f t="shared" ca="1" si="65"/>
        <v/>
      </c>
      <c r="W259" s="155">
        <f t="shared" ca="1" si="78"/>
        <v>0</v>
      </c>
      <c r="X259" s="59" t="str">
        <f t="shared" ca="1" si="81"/>
        <v/>
      </c>
      <c r="Y259" s="59"/>
      <c r="Z259" s="1" t="str">
        <f t="shared" ca="1" si="72"/>
        <v/>
      </c>
      <c r="AA259" s="1" t="str">
        <f t="shared" ca="1" si="76"/>
        <v/>
      </c>
      <c r="AB259" s="1">
        <f t="shared" ca="1" si="77"/>
        <v>0</v>
      </c>
    </row>
    <row r="260" spans="2:28" ht="15" customHeight="1" x14ac:dyDescent="0.25">
      <c r="B260" s="401"/>
      <c r="D260" s="1012"/>
      <c r="E260" s="1012"/>
      <c r="F260" s="284" t="s">
        <v>318</v>
      </c>
      <c r="G260" s="292" t="str">
        <f ca="1">IF(OFFSET('取組状況入力－共通'!$B$16,MATCH(I260,'取組状況入力－共通'!$E$16:$E$571,0)-1,1,1,1)=0,"",OFFSET('取組状況入力－共通'!$B$16,MATCH(I260,'取組状況入力－共通'!$E$16:$E$571,0)-1,1,1,1))</f>
        <v>＋</v>
      </c>
      <c r="H260" s="328" t="s">
        <v>200</v>
      </c>
      <c r="I260" s="284" t="s">
        <v>1619</v>
      </c>
      <c r="J260" s="10" t="str">
        <f t="shared" ca="1" si="79"/>
        <v/>
      </c>
      <c r="K260" s="10">
        <f>VLOOKUP(I260,'取組状況入力－共通'!$E$17:$X$571,'取組状況入力－共通'!$S$1,0)</f>
        <v>0</v>
      </c>
      <c r="L260" s="288">
        <f t="shared" ca="1" si="67"/>
        <v>0</v>
      </c>
      <c r="M260" s="288">
        <f t="shared" ca="1" si="69"/>
        <v>0</v>
      </c>
      <c r="N260" s="324">
        <f ca="1">SUM(AB260)</f>
        <v>0</v>
      </c>
      <c r="O260" s="524"/>
      <c r="P260" s="402"/>
      <c r="R260" s="304" t="s">
        <v>1530</v>
      </c>
      <c r="S260" s="383">
        <f t="shared" si="80"/>
        <v>0</v>
      </c>
      <c r="T260" s="423">
        <v>0.01</v>
      </c>
      <c r="U260" s="11">
        <f>IF(Y260="",1,IF(VLOOKUP(Y260,基本情報!$E$63:$T$76,基本情報!$T$1,FALSE)="",0,VLOOKUP(Y260,基本情報!$E$63:$T$76,基本情報!$T$1,FALSE)))</f>
        <v>1</v>
      </c>
      <c r="V260" s="283" t="str">
        <f t="shared" ca="1" si="65"/>
        <v/>
      </c>
      <c r="W260" s="283">
        <f t="shared" ca="1" si="78"/>
        <v>0</v>
      </c>
      <c r="X260" s="11" t="str">
        <f t="shared" ca="1" si="81"/>
        <v/>
      </c>
      <c r="Y260" s="11"/>
      <c r="Z260" s="1" t="str">
        <f t="shared" ca="1" si="72"/>
        <v/>
      </c>
      <c r="AA260" s="1" t="str">
        <f t="shared" ca="1" si="76"/>
        <v/>
      </c>
      <c r="AB260" s="1">
        <f t="shared" ca="1" si="77"/>
        <v>0</v>
      </c>
    </row>
    <row r="261" spans="2:28" ht="15" customHeight="1" x14ac:dyDescent="0.25">
      <c r="B261" s="401"/>
      <c r="D261" s="1012"/>
      <c r="E261" s="1012"/>
      <c r="F261" s="41" t="s">
        <v>319</v>
      </c>
      <c r="G261" s="81" t="str">
        <f ca="1">IF(OFFSET('取組状況入力－共通'!$B$16,MATCH(I261,'取組状況入力－共通'!$E$16:$E$571,0)-1,1,1,1)=0,"",OFFSET('取組状況入力－共通'!$B$16,MATCH(I261,'取組状況入力－共通'!$E$16:$E$571,0)-1,1,1,1))</f>
        <v>○</v>
      </c>
      <c r="H261" s="85" t="s">
        <v>202</v>
      </c>
      <c r="I261" s="79" t="s">
        <v>317</v>
      </c>
      <c r="J261" s="85" t="str">
        <f t="shared" ca="1" si="79"/>
        <v/>
      </c>
      <c r="K261" s="85" t="str">
        <f>VLOOKUP(I261,'取組状況入力－共通'!$E$17:$X$571,'取組状況入力－共通'!$S$1,0)</f>
        <v>-</v>
      </c>
      <c r="L261" s="89" t="str">
        <f t="shared" si="67"/>
        <v>-</v>
      </c>
      <c r="M261" s="89" t="str">
        <f t="shared" si="69"/>
        <v>-</v>
      </c>
      <c r="N261" s="90">
        <f ca="1">SUM(AA261:AA262)</f>
        <v>0</v>
      </c>
      <c r="O261" s="263"/>
      <c r="P261" s="402"/>
      <c r="R261" s="91" t="s">
        <v>657</v>
      </c>
      <c r="S261" s="380">
        <f t="shared" si="80"/>
        <v>0</v>
      </c>
      <c r="T261" s="420">
        <v>5.0000000000000001E-3</v>
      </c>
      <c r="U261" s="81">
        <f>IF(Y261="",1,IF(VLOOKUP(Y261,基本情報!$E$63:$T$76,基本情報!$T$1,FALSE)="",0,VLOOKUP(Y261,基本情報!$E$63:$T$76,基本情報!$T$1,FALSE)))</f>
        <v>1</v>
      </c>
      <c r="V261" s="170" t="str">
        <f t="shared" ca="1" si="65"/>
        <v/>
      </c>
      <c r="W261" s="170" t="str">
        <f t="shared" si="78"/>
        <v/>
      </c>
      <c r="X261" s="81" t="str">
        <f t="shared" ca="1" si="81"/>
        <v/>
      </c>
      <c r="Y261" s="81"/>
      <c r="Z261" s="1" t="str">
        <f t="shared" si="72"/>
        <v/>
      </c>
      <c r="AA261" s="1" t="str">
        <f t="shared" ca="1" si="76"/>
        <v>-</v>
      </c>
      <c r="AB261" s="1" t="str">
        <f t="shared" ca="1" si="77"/>
        <v/>
      </c>
    </row>
    <row r="262" spans="2:28" ht="15" customHeight="1" x14ac:dyDescent="0.25">
      <c r="B262" s="401"/>
      <c r="D262" s="1012"/>
      <c r="E262" s="1013"/>
      <c r="F262" s="18"/>
      <c r="G262" s="59" t="str">
        <f ca="1">IF(OFFSET('取組状況入力－共通'!$B$16,MATCH(I262,'取組状況入力－共通'!$E$16:$E$571,0)-1,1,1,1)=0,"",OFFSET('取組状況入力－共通'!$B$16,MATCH(I262,'取組状況入力－共通'!$E$16:$E$571,0)-1,1,1,1))</f>
        <v>＋</v>
      </c>
      <c r="H262" s="58" t="s">
        <v>1020</v>
      </c>
      <c r="I262" s="56" t="s">
        <v>3027</v>
      </c>
      <c r="J262" s="58" t="str">
        <f t="shared" ca="1" si="79"/>
        <v/>
      </c>
      <c r="K262" s="58">
        <f>VLOOKUP(I262,'取組状況入力－共通'!$E$17:$X$571,'取組状況入力－共通'!$S$1,0)</f>
        <v>0</v>
      </c>
      <c r="L262" s="155">
        <f t="shared" ca="1" si="67"/>
        <v>0</v>
      </c>
      <c r="M262" s="72">
        <f t="shared" ca="1" si="69"/>
        <v>0</v>
      </c>
      <c r="N262" s="186">
        <f ca="1">SUM(AB261:AB262)</f>
        <v>0</v>
      </c>
      <c r="O262" s="26"/>
      <c r="P262" s="402"/>
      <c r="R262" s="94" t="s">
        <v>85</v>
      </c>
      <c r="S262" s="382">
        <f t="shared" si="80"/>
        <v>0</v>
      </c>
      <c r="T262" s="95">
        <v>0.01</v>
      </c>
      <c r="U262" s="59">
        <f>IF(Y262="",1,IF(VLOOKUP(Y262,基本情報!$E$63:$T$76,基本情報!$T$1,FALSE)="",0,VLOOKUP(Y262,基本情報!$E$63:$T$76,基本情報!$T$1,FALSE)))</f>
        <v>1</v>
      </c>
      <c r="V262" s="155" t="str">
        <f t="shared" ca="1" si="65"/>
        <v/>
      </c>
      <c r="W262" s="155">
        <f t="shared" ca="1" si="78"/>
        <v>0</v>
      </c>
      <c r="X262" s="59" t="str">
        <f t="shared" ca="1" si="81"/>
        <v/>
      </c>
      <c r="Y262" s="59"/>
      <c r="Z262" s="1" t="str">
        <f t="shared" ca="1" si="72"/>
        <v/>
      </c>
      <c r="AA262" s="1" t="str">
        <f t="shared" ca="1" si="76"/>
        <v/>
      </c>
      <c r="AB262" s="1">
        <f t="shared" ca="1" si="77"/>
        <v>0</v>
      </c>
    </row>
    <row r="263" spans="2:28" ht="15" customHeight="1" x14ac:dyDescent="0.25">
      <c r="B263" s="401"/>
      <c r="D263" s="1012"/>
      <c r="E263" s="1024" t="s">
        <v>1376</v>
      </c>
      <c r="F263" s="86" t="s">
        <v>314</v>
      </c>
      <c r="G263" s="44" t="str">
        <f ca="1">IF(OFFSET('取組状況入力－共通'!$B$16,MATCH(I263,'取組状況入力－共通'!$E$16:$E$571,0)-1,1,1,1)=0,"",OFFSET('取組状況入力－共通'!$B$16,MATCH(I263,'取組状況入力－共通'!$E$16:$E$571,0)-1,1,1,1))</f>
        <v>◎</v>
      </c>
      <c r="H263" s="45" t="s">
        <v>2011</v>
      </c>
      <c r="I263" s="46" t="s">
        <v>2810</v>
      </c>
      <c r="J263" s="47" t="str">
        <f t="shared" ca="1" si="79"/>
        <v>×</v>
      </c>
      <c r="K263" s="47">
        <f>VLOOKUP(I263,'取組状況入力－共通'!$E$17:$X$571,'取組状況入力－共通'!$S$1,0)</f>
        <v>0</v>
      </c>
      <c r="L263" s="70">
        <f t="shared" ca="1" si="67"/>
        <v>0</v>
      </c>
      <c r="M263" s="70">
        <f t="shared" ca="1" si="69"/>
        <v>0</v>
      </c>
      <c r="N263" s="73">
        <f ca="1">SUM(AA263:AA268)</f>
        <v>0</v>
      </c>
      <c r="O263" s="263"/>
      <c r="P263" s="402"/>
      <c r="R263" s="96" t="s">
        <v>1904</v>
      </c>
      <c r="S263" s="384">
        <f t="shared" si="80"/>
        <v>0</v>
      </c>
      <c r="T263" s="97">
        <v>1E-3</v>
      </c>
      <c r="U263" s="81">
        <f>IF(Y263="",1,IF(VLOOKUP(Y263,基本情報!$E$63:$T$76,基本情報!$T$1,FALSE)="",0,VLOOKUP(Y263,基本情報!$E$63:$T$76,基本情報!$T$1,FALSE)))</f>
        <v>1</v>
      </c>
      <c r="V263" s="170">
        <f t="shared" ref="V263:V271" ca="1" si="82">IF(OR(G263="＋",K263="-"),"",1*S263*T263*U263)</f>
        <v>0</v>
      </c>
      <c r="W263" s="170">
        <f t="shared" ref="W263:W271" ca="1" si="83">IF(K263="-","",IF(G263="＋",$N$5,$M$5))</f>
        <v>0</v>
      </c>
      <c r="X263" s="81">
        <f t="shared" ca="1" si="81"/>
        <v>1</v>
      </c>
      <c r="Y263" s="81"/>
      <c r="Z263" s="1">
        <f t="shared" ca="1" si="72"/>
        <v>0</v>
      </c>
      <c r="AA263" s="1">
        <f t="shared" ref="AA263:AA271" ca="1" si="84">IF(G263="＋","",M263)</f>
        <v>0</v>
      </c>
      <c r="AB263" s="1" t="str">
        <f t="shared" ref="AB263:AB271" ca="1" si="85">IF(G263="＋",M263,"")</f>
        <v/>
      </c>
    </row>
    <row r="264" spans="2:28" ht="15" customHeight="1" x14ac:dyDescent="0.25">
      <c r="B264" s="401"/>
      <c r="D264" s="1012"/>
      <c r="E264" s="1025"/>
      <c r="F264" s="41"/>
      <c r="G264" s="49" t="str">
        <f ca="1">IF(OFFSET('取組状況入力－共通'!$B$16,MATCH(I264,'取組状況入力－共通'!$E$16:$E$571,0)-1,1,1,1)=0,"",OFFSET('取組状況入力－共通'!$B$16,MATCH(I264,'取組状況入力－共通'!$E$16:$E$571,0)-1,1,1,1))</f>
        <v>○</v>
      </c>
      <c r="H264" s="50" t="s">
        <v>2012</v>
      </c>
      <c r="I264" s="51" t="s">
        <v>2811</v>
      </c>
      <c r="J264" s="52" t="str">
        <f t="shared" ca="1" si="79"/>
        <v/>
      </c>
      <c r="K264" s="52" t="str">
        <f>VLOOKUP(I264,'取組状況入力－共通'!$E$17:$X$571,'取組状況入力－共通'!$S$1,0)</f>
        <v>-</v>
      </c>
      <c r="L264" s="71" t="str">
        <f t="shared" si="67"/>
        <v>-</v>
      </c>
      <c r="M264" s="71" t="str">
        <f t="shared" si="69"/>
        <v>-</v>
      </c>
      <c r="N264" s="186">
        <f ca="1">SUM(AB263:AB268)</f>
        <v>0</v>
      </c>
      <c r="O264" s="524"/>
      <c r="P264" s="402"/>
      <c r="R264" s="92" t="s">
        <v>806</v>
      </c>
      <c r="S264" s="381">
        <f t="shared" si="80"/>
        <v>0</v>
      </c>
      <c r="T264" s="93">
        <v>2E-3</v>
      </c>
      <c r="U264" s="53">
        <f>IF(Y264="",1,IF(VLOOKUP(Y264,基本情報!$E$63:$T$76,基本情報!$T$1,FALSE)="",0,VLOOKUP(Y264,基本情報!$E$63:$T$76,基本情報!$T$1,FALSE)))</f>
        <v>1</v>
      </c>
      <c r="V264" s="197" t="str">
        <f t="shared" ca="1" si="82"/>
        <v/>
      </c>
      <c r="W264" s="170" t="str">
        <f t="shared" si="83"/>
        <v/>
      </c>
      <c r="X264" s="53" t="str">
        <f t="shared" ca="1" si="81"/>
        <v/>
      </c>
      <c r="Y264" s="53"/>
      <c r="Z264" s="1" t="str">
        <f t="shared" si="72"/>
        <v/>
      </c>
      <c r="AA264" s="1" t="str">
        <f t="shared" ca="1" si="84"/>
        <v>-</v>
      </c>
      <c r="AB264" s="1" t="str">
        <f t="shared" ca="1" si="85"/>
        <v/>
      </c>
    </row>
    <row r="265" spans="2:28" ht="15" customHeight="1" x14ac:dyDescent="0.25">
      <c r="B265" s="401"/>
      <c r="D265" s="1012"/>
      <c r="E265" s="1025"/>
      <c r="F265" s="41"/>
      <c r="G265" s="49" t="str">
        <f ca="1">IF(OFFSET('取組状況入力－共通'!$B$16,MATCH(I265,'取組状況入力－共通'!$E$16:$E$571,0)-1,1,1,1)=0,"",OFFSET('取組状況入力－共通'!$B$16,MATCH(I265,'取組状況入力－共通'!$E$16:$E$571,0)-1,1,1,1))</f>
        <v>○</v>
      </c>
      <c r="H265" s="50" t="s">
        <v>2013</v>
      </c>
      <c r="I265" s="51" t="s">
        <v>2830</v>
      </c>
      <c r="J265" s="52" t="str">
        <f t="shared" ca="1" si="79"/>
        <v/>
      </c>
      <c r="K265" s="52">
        <f>VLOOKUP(I265,'取組状況入力－共通'!$E$17:$X$571,'取組状況入力－共通'!$S$1,0)</f>
        <v>0</v>
      </c>
      <c r="L265" s="71">
        <f t="shared" ref="L265:L271" ca="1" si="86">IF(K265="×","×",IF(K265="-","-",S265*T265*W265*U265))</f>
        <v>0</v>
      </c>
      <c r="M265" s="71">
        <f t="shared" ca="1" si="69"/>
        <v>0</v>
      </c>
      <c r="N265" s="74"/>
      <c r="O265" s="26"/>
      <c r="P265" s="402"/>
      <c r="R265" s="92" t="s">
        <v>1904</v>
      </c>
      <c r="S265" s="381">
        <f t="shared" si="80"/>
        <v>0</v>
      </c>
      <c r="T265" s="93">
        <v>1E-3</v>
      </c>
      <c r="U265" s="53">
        <f>IF(Y265="",1,IF(VLOOKUP(Y265,基本情報!$E$63:$T$76,基本情報!$T$1,FALSE)="",0,VLOOKUP(Y265,基本情報!$E$63:$T$76,基本情報!$T$1,FALSE)))</f>
        <v>1</v>
      </c>
      <c r="V265" s="197">
        <f t="shared" ca="1" si="82"/>
        <v>0</v>
      </c>
      <c r="W265" s="170">
        <f t="shared" ca="1" si="83"/>
        <v>0</v>
      </c>
      <c r="X265" s="53" t="str">
        <f t="shared" ca="1" si="81"/>
        <v/>
      </c>
      <c r="Y265" s="53"/>
      <c r="Z265" s="1">
        <f t="shared" ca="1" si="72"/>
        <v>0</v>
      </c>
      <c r="AA265" s="1">
        <f t="shared" ca="1" si="84"/>
        <v>0</v>
      </c>
      <c r="AB265" s="1" t="str">
        <f t="shared" ca="1" si="85"/>
        <v/>
      </c>
    </row>
    <row r="266" spans="2:28" ht="15" customHeight="1" x14ac:dyDescent="0.25">
      <c r="B266" s="401"/>
      <c r="D266" s="1012"/>
      <c r="E266" s="1025"/>
      <c r="F266" s="41"/>
      <c r="G266" s="49" t="str">
        <f ca="1">IF(OFFSET('取組状況入力－共通'!$B$16,MATCH(I266,'取組状況入力－共通'!$E$16:$E$571,0)-1,1,1,1)=0,"",OFFSET('取組状況入力－共通'!$B$16,MATCH(I266,'取組状況入力－共通'!$E$16:$E$571,0)-1,1,1,1))</f>
        <v>○</v>
      </c>
      <c r="H266" s="50" t="s">
        <v>2014</v>
      </c>
      <c r="I266" s="51" t="s">
        <v>743</v>
      </c>
      <c r="J266" s="52" t="str">
        <f t="shared" ca="1" si="79"/>
        <v/>
      </c>
      <c r="K266" s="52" t="str">
        <f>VLOOKUP(I266,'取組状況入力－共通'!$E$17:$X$571,'取組状況入力－共通'!$S$1,0)</f>
        <v>-</v>
      </c>
      <c r="L266" s="71" t="str">
        <f t="shared" si="86"/>
        <v>-</v>
      </c>
      <c r="M266" s="71" t="str">
        <f t="shared" si="69"/>
        <v>-</v>
      </c>
      <c r="N266" s="74"/>
      <c r="O266" s="26"/>
      <c r="P266" s="402"/>
      <c r="R266" s="92" t="s">
        <v>1353</v>
      </c>
      <c r="S266" s="381">
        <f t="shared" si="80"/>
        <v>0</v>
      </c>
      <c r="T266" s="93">
        <v>1E-3</v>
      </c>
      <c r="U266" s="53">
        <f>IF(Y266="",1,IF(VLOOKUP(Y266,基本情報!$E$63:$T$76,基本情報!$T$1,FALSE)="",0,VLOOKUP(Y266,基本情報!$E$63:$T$76,基本情報!$T$1,FALSE)))</f>
        <v>1</v>
      </c>
      <c r="V266" s="197" t="str">
        <f t="shared" ca="1" si="82"/>
        <v/>
      </c>
      <c r="W266" s="170" t="str">
        <f t="shared" si="83"/>
        <v/>
      </c>
      <c r="X266" s="53" t="str">
        <f t="shared" ca="1" si="81"/>
        <v/>
      </c>
      <c r="Y266" s="53"/>
      <c r="Z266" s="1" t="str">
        <f t="shared" si="72"/>
        <v/>
      </c>
      <c r="AA266" s="1" t="str">
        <f t="shared" ca="1" si="84"/>
        <v>-</v>
      </c>
      <c r="AB266" s="1" t="str">
        <f t="shared" ca="1" si="85"/>
        <v/>
      </c>
    </row>
    <row r="267" spans="2:28" ht="15" customHeight="1" x14ac:dyDescent="0.25">
      <c r="B267" s="401"/>
      <c r="D267" s="1012"/>
      <c r="E267" s="1025"/>
      <c r="F267" s="41"/>
      <c r="G267" s="49" t="str">
        <f ca="1">IF(OFFSET('取組状況入力－共通'!$B$16,MATCH(I267,'取組状況入力－共通'!$E$16:$E$571,0)-1,1,1,1)=0,"",OFFSET('取組状況入力－共通'!$B$16,MATCH(I267,'取組状況入力－共通'!$E$16:$E$571,0)-1,1,1,1))</f>
        <v>○</v>
      </c>
      <c r="H267" s="50" t="s">
        <v>2015</v>
      </c>
      <c r="I267" s="51" t="s">
        <v>2917</v>
      </c>
      <c r="J267" s="52" t="str">
        <f t="shared" ca="1" si="79"/>
        <v/>
      </c>
      <c r="K267" s="52" t="str">
        <f>VLOOKUP(I267,'取組状況入力－共通'!$E$17:$X$571,'取組状況入力－共通'!$S$1,0)</f>
        <v>-</v>
      </c>
      <c r="L267" s="71" t="str">
        <f t="shared" si="86"/>
        <v>-</v>
      </c>
      <c r="M267" s="71" t="str">
        <f t="shared" si="69"/>
        <v>-</v>
      </c>
      <c r="N267" s="74"/>
      <c r="O267" s="26"/>
      <c r="P267" s="402"/>
      <c r="R267" s="92" t="s">
        <v>440</v>
      </c>
      <c r="S267" s="381">
        <f t="shared" si="80"/>
        <v>0</v>
      </c>
      <c r="T267" s="93">
        <v>1E-3</v>
      </c>
      <c r="U267" s="53">
        <f>IF(Y267="",1,IF(VLOOKUP(Y267,基本情報!$E$63:$T$76,基本情報!$T$1,FALSE)="",0,VLOOKUP(Y267,基本情報!$E$63:$T$76,基本情報!$T$1,FALSE)))</f>
        <v>1</v>
      </c>
      <c r="V267" s="197" t="str">
        <f t="shared" ca="1" si="82"/>
        <v/>
      </c>
      <c r="W267" s="170" t="str">
        <f t="shared" si="83"/>
        <v/>
      </c>
      <c r="X267" s="53" t="str">
        <f t="shared" ca="1" si="81"/>
        <v/>
      </c>
      <c r="Y267" s="53"/>
      <c r="Z267" s="1" t="str">
        <f t="shared" si="72"/>
        <v/>
      </c>
      <c r="AA267" s="1" t="str">
        <f t="shared" ca="1" si="84"/>
        <v>-</v>
      </c>
      <c r="AB267" s="1" t="str">
        <f t="shared" ca="1" si="85"/>
        <v/>
      </c>
    </row>
    <row r="268" spans="2:28" ht="15" customHeight="1" x14ac:dyDescent="0.25">
      <c r="B268" s="401"/>
      <c r="D268" s="1012"/>
      <c r="E268" s="1025"/>
      <c r="F268" s="42"/>
      <c r="G268" s="54" t="str">
        <f ca="1">IF(OFFSET('取組状況入力－共通'!$B$16,MATCH(I268,'取組状況入力－共通'!$E$16:$E$571,0)-1,1,1,1)=0,"",OFFSET('取組状況入力－共通'!$B$16,MATCH(I268,'取組状況入力－共通'!$E$16:$E$571,0)-1,1,1,1))</f>
        <v>＋</v>
      </c>
      <c r="H268" s="55" t="s">
        <v>2016</v>
      </c>
      <c r="I268" s="57" t="s">
        <v>829</v>
      </c>
      <c r="J268" s="58" t="str">
        <f t="shared" ca="1" si="79"/>
        <v/>
      </c>
      <c r="K268" s="58">
        <f>VLOOKUP(I268,'取組状況入力－共通'!$E$17:$X$571,'取組状況入力－共通'!$S$1,0)</f>
        <v>0</v>
      </c>
      <c r="L268" s="155">
        <f t="shared" ca="1" si="86"/>
        <v>0</v>
      </c>
      <c r="M268" s="72">
        <f t="shared" ca="1" si="69"/>
        <v>0</v>
      </c>
      <c r="N268" s="75"/>
      <c r="O268" s="26"/>
      <c r="P268" s="402"/>
      <c r="R268" s="94" t="s">
        <v>277</v>
      </c>
      <c r="S268" s="382">
        <f t="shared" si="80"/>
        <v>0</v>
      </c>
      <c r="T268" s="95">
        <v>2.7E-2</v>
      </c>
      <c r="U268" s="59">
        <f>IF(Y268="",1,IF(VLOOKUP(Y268,基本情報!$E$63:$T$76,基本情報!$T$1,FALSE)="",0,VLOOKUP(Y268,基本情報!$E$63:$T$76,基本情報!$T$1,FALSE)))</f>
        <v>1</v>
      </c>
      <c r="V268" s="155" t="str">
        <f t="shared" ca="1" si="82"/>
        <v/>
      </c>
      <c r="W268" s="155">
        <f ca="1">IF(K268="-","",IF(G268="＋",$N$5,$M$5))</f>
        <v>0</v>
      </c>
      <c r="X268" s="59" t="str">
        <f t="shared" ca="1" si="81"/>
        <v/>
      </c>
      <c r="Y268" s="59"/>
      <c r="Z268" s="1" t="str">
        <f t="shared" ca="1" si="72"/>
        <v/>
      </c>
      <c r="AA268" s="1" t="str">
        <f ca="1">IF(G268="＋","",M268)</f>
        <v/>
      </c>
      <c r="AB268" s="1">
        <f ca="1">IF(G268="＋",M268,"")</f>
        <v>0</v>
      </c>
    </row>
    <row r="269" spans="2:28" ht="15" customHeight="1" x14ac:dyDescent="0.25">
      <c r="B269" s="401"/>
      <c r="D269" s="1012"/>
      <c r="E269" s="1025"/>
      <c r="F269" s="41" t="s">
        <v>315</v>
      </c>
      <c r="G269" s="49" t="str">
        <f ca="1">IF(OFFSET('取組状況入力－共通'!$B$16,MATCH(I269,'取組状況入力－共通'!$E$16:$E$571,0)-1,1,1,1)=0,"",OFFSET('取組状況入力－共通'!$B$16,MATCH(I269,'取組状況入力－共通'!$E$16:$E$571,0)-1,1,1,1))</f>
        <v>○</v>
      </c>
      <c r="H269" s="88" t="s">
        <v>2017</v>
      </c>
      <c r="I269" s="79" t="s">
        <v>1491</v>
      </c>
      <c r="J269" s="52" t="str">
        <f t="shared" ca="1" si="79"/>
        <v/>
      </c>
      <c r="K269" s="52">
        <f>VLOOKUP(I269,'取組状況入力－共通'!$E$17:$X$571,'取組状況入力－共通'!$S$1,0)</f>
        <v>0</v>
      </c>
      <c r="L269" s="71">
        <f t="shared" ca="1" si="86"/>
        <v>0</v>
      </c>
      <c r="M269" s="71">
        <f t="shared" ca="1" si="69"/>
        <v>0</v>
      </c>
      <c r="N269" s="90">
        <f ca="1">SUM(AA269:AA271)</f>
        <v>0</v>
      </c>
      <c r="O269" s="263"/>
      <c r="P269" s="402"/>
      <c r="R269" s="92" t="s">
        <v>1454</v>
      </c>
      <c r="S269" s="381">
        <f t="shared" si="80"/>
        <v>0</v>
      </c>
      <c r="T269" s="93">
        <v>1E-3</v>
      </c>
      <c r="U269" s="53">
        <f>IF(Y269="",1,IF(VLOOKUP(Y269,基本情報!$E$63:$T$76,基本情報!$T$1,FALSE)="",0,VLOOKUP(Y269,基本情報!$E$63:$T$76,基本情報!$T$1,FALSE)))</f>
        <v>1</v>
      </c>
      <c r="V269" s="197">
        <f t="shared" ca="1" si="82"/>
        <v>0</v>
      </c>
      <c r="W269" s="170">
        <f t="shared" ca="1" si="83"/>
        <v>0</v>
      </c>
      <c r="X269" s="53" t="str">
        <f t="shared" ca="1" si="81"/>
        <v/>
      </c>
      <c r="Y269" s="81"/>
      <c r="Z269" s="1">
        <f t="shared" ca="1" si="72"/>
        <v>0</v>
      </c>
      <c r="AA269" s="1">
        <f t="shared" ca="1" si="84"/>
        <v>0</v>
      </c>
      <c r="AB269" s="1" t="str">
        <f t="shared" ca="1" si="85"/>
        <v/>
      </c>
    </row>
    <row r="270" spans="2:28" ht="15" customHeight="1" x14ac:dyDescent="0.25">
      <c r="B270" s="401"/>
      <c r="D270" s="1012"/>
      <c r="E270" s="1025"/>
      <c r="F270" s="134"/>
      <c r="G270" s="87" t="str">
        <f ca="1">IF(OFFSET('取組状況入力－共通'!$B$16,MATCH(I270,'取組状況入力－共通'!$E$16:$E$571,0)-1,1,1,1)=0,"",OFFSET('取組状況入力－共通'!$B$16,MATCH(I270,'取組状況入力－共通'!$E$16:$E$571,0)-1,1,1,1))</f>
        <v>＋</v>
      </c>
      <c r="H270" s="88" t="s">
        <v>2018</v>
      </c>
      <c r="I270" s="79" t="s">
        <v>1492</v>
      </c>
      <c r="J270" s="85" t="str">
        <f t="shared" ca="1" si="79"/>
        <v/>
      </c>
      <c r="K270" s="85">
        <f>VLOOKUP(I270,'取組状況入力－共通'!$E$17:$X$571,'取組状況入力－共通'!$S$1,0)</f>
        <v>0</v>
      </c>
      <c r="L270" s="89">
        <f t="shared" ca="1" si="86"/>
        <v>0</v>
      </c>
      <c r="M270" s="89">
        <f t="shared" ca="1" si="69"/>
        <v>0</v>
      </c>
      <c r="N270" s="186">
        <f ca="1">SUM(AB269:AB271)</f>
        <v>0</v>
      </c>
      <c r="O270" s="524"/>
      <c r="P270" s="402"/>
      <c r="R270" s="91" t="s">
        <v>1454</v>
      </c>
      <c r="S270" s="380">
        <f t="shared" si="80"/>
        <v>0</v>
      </c>
      <c r="T270" s="420">
        <v>1E-3</v>
      </c>
      <c r="U270" s="81">
        <f>IF(Y270="",1,IF(VLOOKUP(Y270,基本情報!$E$63:$T$76,基本情報!$T$1,FALSE)="",0,VLOOKUP(Y270,基本情報!$E$63:$T$76,基本情報!$T$1,FALSE)))</f>
        <v>1</v>
      </c>
      <c r="V270" s="170" t="str">
        <f t="shared" ca="1" si="82"/>
        <v/>
      </c>
      <c r="W270" s="170">
        <f t="shared" ca="1" si="83"/>
        <v>0</v>
      </c>
      <c r="X270" s="81" t="str">
        <f t="shared" ca="1" si="81"/>
        <v/>
      </c>
      <c r="Y270" s="81"/>
      <c r="Z270" s="1" t="str">
        <f t="shared" ca="1" si="72"/>
        <v/>
      </c>
      <c r="AA270" s="1" t="str">
        <f t="shared" ca="1" si="84"/>
        <v/>
      </c>
      <c r="AB270" s="1">
        <f t="shared" ca="1" si="85"/>
        <v>0</v>
      </c>
    </row>
    <row r="271" spans="2:28" ht="15" customHeight="1" x14ac:dyDescent="0.25">
      <c r="B271" s="401"/>
      <c r="D271" s="1013"/>
      <c r="E271" s="1026"/>
      <c r="F271" s="18"/>
      <c r="G271" s="54" t="str">
        <f ca="1">IF(OFFSET('取組状況入力－共通'!$B$16,MATCH(I271,'取組状況入力－共通'!$E$16:$E$571,0)-1,1,1,1)=0,"",OFFSET('取組状況入力－共通'!$B$16,MATCH(I271,'取組状況入力－共通'!$E$16:$E$571,0)-1,1,1,1))</f>
        <v>＋</v>
      </c>
      <c r="H271" s="55" t="s">
        <v>2295</v>
      </c>
      <c r="I271" s="57" t="s">
        <v>2367</v>
      </c>
      <c r="J271" s="59" t="str">
        <f t="shared" ca="1" si="79"/>
        <v/>
      </c>
      <c r="K271" s="58">
        <f>VLOOKUP(I271,'取組状況入力－共通'!$E$17:$X$571,'取組状況入力－共通'!$S$1,0)</f>
        <v>0</v>
      </c>
      <c r="L271" s="155">
        <f t="shared" ca="1" si="86"/>
        <v>0</v>
      </c>
      <c r="M271" s="155">
        <f t="shared" ca="1" si="69"/>
        <v>0</v>
      </c>
      <c r="N271" s="75"/>
      <c r="O271" s="26"/>
      <c r="P271" s="402"/>
      <c r="R271" s="94" t="s">
        <v>1454</v>
      </c>
      <c r="S271" s="382">
        <f t="shared" si="80"/>
        <v>0</v>
      </c>
      <c r="T271" s="95">
        <v>1E-3</v>
      </c>
      <c r="U271" s="59">
        <f>IF(Y271="",1,IF(VLOOKUP(Y271,基本情報!$E$63:$T$76,基本情報!$T$1,FALSE)="",0,VLOOKUP(Y271,基本情報!$E$63:$T$76,基本情報!$T$1,FALSE)))</f>
        <v>1</v>
      </c>
      <c r="V271" s="155" t="str">
        <f t="shared" ca="1" si="82"/>
        <v/>
      </c>
      <c r="W271" s="155">
        <f t="shared" ca="1" si="83"/>
        <v>0</v>
      </c>
      <c r="X271" s="59" t="str">
        <f t="shared" ca="1" si="81"/>
        <v/>
      </c>
      <c r="Y271" s="59"/>
      <c r="Z271" s="1" t="str">
        <f t="shared" ca="1" si="72"/>
        <v/>
      </c>
      <c r="AA271" s="1" t="str">
        <f t="shared" ca="1" si="84"/>
        <v/>
      </c>
      <c r="AB271" s="1">
        <f t="shared" ca="1" si="85"/>
        <v>0</v>
      </c>
    </row>
    <row r="272" spans="2:28" ht="15" customHeight="1" x14ac:dyDescent="0.25">
      <c r="B272" s="401"/>
      <c r="D272" s="779"/>
      <c r="E272" s="785"/>
      <c r="F272" s="3"/>
      <c r="G272" s="15"/>
      <c r="H272" s="5"/>
      <c r="I272" s="3"/>
      <c r="J272" s="26"/>
      <c r="K272" s="26"/>
      <c r="L272" s="263"/>
      <c r="M272" s="263"/>
      <c r="N272" s="26"/>
      <c r="O272" s="26"/>
      <c r="P272" s="402"/>
      <c r="R272" s="26"/>
      <c r="S272" s="26"/>
      <c r="T272" s="26"/>
      <c r="U272" s="26"/>
      <c r="V272" s="263"/>
      <c r="W272" s="263"/>
      <c r="X272" s="26"/>
      <c r="Y272" s="26"/>
      <c r="Z272" s="1"/>
      <c r="AA272" s="1"/>
      <c r="AB272" s="1"/>
    </row>
    <row r="273" spans="1:28" ht="3" customHeight="1" x14ac:dyDescent="0.25">
      <c r="B273" s="33"/>
      <c r="C273" s="297"/>
      <c r="D273" s="297"/>
      <c r="E273" s="297"/>
      <c r="F273" s="297"/>
      <c r="G273" s="348"/>
      <c r="H273" s="349"/>
      <c r="I273" s="297"/>
      <c r="J273" s="348"/>
      <c r="K273" s="348"/>
      <c r="L273" s="350"/>
      <c r="M273" s="350"/>
      <c r="N273" s="348"/>
      <c r="O273" s="348"/>
      <c r="P273" s="404"/>
      <c r="R273"/>
      <c r="U273" s="26"/>
      <c r="V273" s="263"/>
      <c r="W273" s="263"/>
      <c r="X273" s="26"/>
      <c r="Y273" s="26"/>
      <c r="Z273" s="1"/>
      <c r="AA273" s="1"/>
      <c r="AB273" s="1"/>
    </row>
    <row r="274" spans="1:28" ht="15" customHeight="1" x14ac:dyDescent="0.25">
      <c r="B274" s="3"/>
      <c r="C274" s="3"/>
      <c r="D274" s="3"/>
      <c r="E274" s="3"/>
      <c r="F274" s="3"/>
      <c r="G274" s="26"/>
      <c r="H274" s="343"/>
      <c r="I274" s="3"/>
      <c r="J274" s="26"/>
      <c r="K274" s="26"/>
      <c r="L274" s="263"/>
      <c r="M274" s="263"/>
      <c r="N274" s="26"/>
      <c r="O274" s="26"/>
      <c r="P274" s="922" t="s">
        <v>3371</v>
      </c>
      <c r="R274"/>
      <c r="U274" s="26"/>
      <c r="V274" s="263"/>
      <c r="W274" s="263"/>
      <c r="X274" s="26"/>
      <c r="Y274" s="26"/>
      <c r="Z274" s="1"/>
      <c r="AA274" s="1"/>
      <c r="AB274" s="1"/>
    </row>
    <row r="275" spans="1:28" ht="15" customHeight="1" x14ac:dyDescent="0.25">
      <c r="A275" s="182" t="s">
        <v>2206</v>
      </c>
      <c r="B275" s="182"/>
      <c r="C275" s="182"/>
      <c r="D275" s="3"/>
      <c r="E275" s="3"/>
      <c r="F275" s="3"/>
      <c r="G275" s="26"/>
      <c r="H275" s="343"/>
      <c r="I275" s="3"/>
      <c r="J275" s="26"/>
      <c r="K275" s="26"/>
      <c r="L275" s="263"/>
      <c r="M275" s="263"/>
      <c r="N275" s="26"/>
      <c r="O275" s="26"/>
      <c r="P275" s="838"/>
      <c r="R275"/>
      <c r="U275" s="26"/>
      <c r="V275" s="263"/>
      <c r="W275" s="263"/>
      <c r="X275" s="26"/>
      <c r="Y275" s="26"/>
      <c r="Z275" s="1"/>
      <c r="AA275" s="1"/>
      <c r="AB275" s="1"/>
    </row>
    <row r="276" spans="1:28" ht="3" customHeight="1" x14ac:dyDescent="0.25">
      <c r="B276" s="351"/>
      <c r="C276" s="347"/>
      <c r="D276" s="347"/>
      <c r="E276" s="347"/>
      <c r="F276" s="347"/>
      <c r="G276" s="352"/>
      <c r="H276" s="181"/>
      <c r="I276" s="181"/>
      <c r="J276" s="181"/>
      <c r="K276" s="331"/>
      <c r="L276" s="331"/>
      <c r="M276" s="331"/>
      <c r="N276" s="333"/>
      <c r="O276" s="333"/>
      <c r="P276" s="400"/>
      <c r="R276" s="6"/>
      <c r="S276" s="5"/>
      <c r="T276" s="5"/>
      <c r="U276" s="5"/>
      <c r="V276" s="5"/>
      <c r="W276" s="5"/>
    </row>
    <row r="277" spans="1:28" ht="14.25" x14ac:dyDescent="0.25">
      <c r="B277" s="781"/>
      <c r="C277" s="8"/>
      <c r="D277" s="8"/>
      <c r="E277" s="8"/>
      <c r="F277" s="8"/>
      <c r="G277" s="99"/>
      <c r="K277" s="5"/>
      <c r="L277" s="5"/>
      <c r="M277" s="5"/>
      <c r="P277" s="402"/>
      <c r="R277" s="6"/>
      <c r="S277" s="5"/>
      <c r="T277" s="5"/>
      <c r="U277" s="5"/>
      <c r="V277" s="5"/>
      <c r="W277" s="5"/>
    </row>
    <row r="278" spans="1:28" ht="45" customHeight="1" x14ac:dyDescent="0.25">
      <c r="B278" s="401"/>
      <c r="D278" s="1008" t="s">
        <v>2245</v>
      </c>
      <c r="E278" s="1009"/>
      <c r="F278" s="1010"/>
      <c r="G278" s="9" t="s">
        <v>1417</v>
      </c>
      <c r="H278" s="9" t="s">
        <v>2310</v>
      </c>
      <c r="I278" s="156" t="s">
        <v>655</v>
      </c>
      <c r="J278" s="156" t="s">
        <v>1832</v>
      </c>
      <c r="K278" s="9" t="s">
        <v>745</v>
      </c>
      <c r="L278" s="9" t="s">
        <v>1256</v>
      </c>
      <c r="M278" s="9" t="s">
        <v>1864</v>
      </c>
      <c r="N278" s="9" t="s">
        <v>957</v>
      </c>
      <c r="O278" s="488"/>
      <c r="P278" s="402"/>
      <c r="R278" s="156" t="s">
        <v>1918</v>
      </c>
      <c r="S278" s="158" t="s">
        <v>2109</v>
      </c>
      <c r="T278" s="158" t="s">
        <v>1894</v>
      </c>
      <c r="U278" s="133" t="s">
        <v>275</v>
      </c>
      <c r="V278" s="156" t="s">
        <v>1805</v>
      </c>
      <c r="W278" s="156" t="s">
        <v>2458</v>
      </c>
      <c r="X278" s="156" t="s">
        <v>800</v>
      </c>
      <c r="Y278" s="133" t="s">
        <v>275</v>
      </c>
      <c r="Z278" s="167" t="s">
        <v>1865</v>
      </c>
      <c r="AA278" s="167" t="s">
        <v>827</v>
      </c>
      <c r="AB278" s="167" t="s">
        <v>674</v>
      </c>
    </row>
    <row r="279" spans="1:28" ht="1.5" customHeight="1" x14ac:dyDescent="0.25">
      <c r="B279" s="401"/>
      <c r="D279" s="282"/>
      <c r="E279" s="344"/>
      <c r="F279" s="162"/>
      <c r="G279" s="14"/>
      <c r="H279" s="14"/>
      <c r="I279" s="161"/>
      <c r="J279" s="161"/>
      <c r="K279" s="13"/>
      <c r="L279" s="13"/>
      <c r="M279" s="13"/>
      <c r="N279" s="14"/>
      <c r="O279" s="488"/>
      <c r="P279" s="402"/>
      <c r="R279" s="136"/>
      <c r="S279" s="159"/>
      <c r="T279" s="159"/>
      <c r="U279" s="136"/>
      <c r="V279" s="136"/>
      <c r="W279" s="136"/>
      <c r="X279" s="136"/>
      <c r="Y279" s="136"/>
    </row>
    <row r="280" spans="1:28" ht="15" customHeight="1" x14ac:dyDescent="0.25">
      <c r="B280" s="401"/>
      <c r="D280" s="1011" t="s">
        <v>1696</v>
      </c>
      <c r="E280" s="1011" t="s">
        <v>1254</v>
      </c>
      <c r="F280" s="39" t="s">
        <v>2019</v>
      </c>
      <c r="G280" s="44" t="str">
        <f ca="1">IF(OFFSET('取組状況入力－工場他'!$B$15,MATCH(I280,'取組状況入力－工場他'!$E$15:$E$590,0)-1,1,1,1)=0,"",OFFSET('取組状況入力－工場他'!$B$15,MATCH(I280,'取組状況入力－工場他'!$E$15:$E$590,0)-1,1,1,1))</f>
        <v>◎</v>
      </c>
      <c r="H280" s="300" t="s">
        <v>952</v>
      </c>
      <c r="I280" s="46" t="s">
        <v>503</v>
      </c>
      <c r="J280" s="47" t="str">
        <f t="shared" ref="J280:J311" ca="1" si="87">IF(AND($G280="◎",$K280=0),"×","")</f>
        <v/>
      </c>
      <c r="K280" s="47" t="str">
        <f>VLOOKUP(I280,'取組状況入力－工場他'!$E$14:$X$253,'取組状況入力－工場他'!$S$1,0)</f>
        <v>-</v>
      </c>
      <c r="L280" s="70" t="str">
        <f t="shared" ref="L280:L311" si="88">IF(K280="×","×",IF(K280="-","-",S280*T280*W280*U280))</f>
        <v>-</v>
      </c>
      <c r="M280" s="70" t="str">
        <f t="shared" ref="M280:M339" si="89">IF(K280="×","×",IF(K280="-","-",K280*L280))</f>
        <v>-</v>
      </c>
      <c r="N280" s="73">
        <f ca="1">SUM(AA280:AA284)</f>
        <v>0</v>
      </c>
      <c r="O280" s="263"/>
      <c r="P280" s="402"/>
      <c r="R280" s="92" t="s">
        <v>772</v>
      </c>
      <c r="S280" s="381">
        <f t="shared" ref="S280:S311" si="90">VLOOKUP(R280,$R$539:$S$597,2,0)</f>
        <v>0</v>
      </c>
      <c r="T280" s="93">
        <v>2.4E-2</v>
      </c>
      <c r="U280" s="53">
        <f>IF(Y280="",1,IF(VLOOKUP(Y280,基本情報!$E$63:$T$76,基本情報!$T$1,FALSE)="",0,VLOOKUP(Y280,基本情報!$E$63:$T$76,基本情報!$T$1,FALSE)))</f>
        <v>1</v>
      </c>
      <c r="V280" s="197" t="str">
        <f t="shared" ref="V280:V311" ca="1" si="91">IF(OR(G280="＋",K280="-"),"",1*S280*T280*U280)</f>
        <v/>
      </c>
      <c r="W280" s="170" t="str">
        <f t="shared" ref="W280:W311" si="92">IF(K280="-","",IF(G280="＋",$N$4,$M$4))</f>
        <v/>
      </c>
      <c r="X280" s="53" t="str">
        <f t="shared" ref="X280:X311" ca="1" si="93">IF($J280="×",1,"")</f>
        <v/>
      </c>
      <c r="Y280" s="53"/>
      <c r="Z280" s="1" t="str">
        <f t="shared" ref="Z280:Z339" si="94">IF(K280="-","",IF(G280="＋","",S280*T280*W280*U280))</f>
        <v/>
      </c>
      <c r="AA280" s="1" t="str">
        <f t="shared" ref="AA280:AA313" ca="1" si="95">IF(G280="＋","",M280)</f>
        <v>-</v>
      </c>
      <c r="AB280" s="1" t="str">
        <f t="shared" ref="AB280:AB313" ca="1" si="96">IF(G280="＋",M280,"")</f>
        <v/>
      </c>
    </row>
    <row r="281" spans="1:28" ht="15" customHeight="1" x14ac:dyDescent="0.25">
      <c r="B281" s="401"/>
      <c r="D281" s="1012"/>
      <c r="E281" s="1012"/>
      <c r="F281" s="41"/>
      <c r="G281" s="49" t="str">
        <f ca="1">IF(OFFSET('取組状況入力－工場他'!$B$15,MATCH(I281,'取組状況入力－工場他'!$E$15:$E$590,0)-1,1,1,1)=0,"",OFFSET('取組状況入力－工場他'!$B$15,MATCH(I281,'取組状況入力－工場他'!$E$15:$E$590,0)-1,1,1,1))</f>
        <v>○</v>
      </c>
      <c r="H281" s="295" t="s">
        <v>2267</v>
      </c>
      <c r="I281" s="51" t="s">
        <v>502</v>
      </c>
      <c r="J281" s="52" t="str">
        <f t="shared" ca="1" si="87"/>
        <v/>
      </c>
      <c r="K281" s="52" t="str">
        <f>VLOOKUP(I281,'取組状況入力－工場他'!$E$14:$X$253,'取組状況入力－工場他'!$S$1,0)</f>
        <v>-</v>
      </c>
      <c r="L281" s="71" t="str">
        <f t="shared" si="88"/>
        <v>-</v>
      </c>
      <c r="M281" s="71" t="str">
        <f t="shared" si="89"/>
        <v>-</v>
      </c>
      <c r="N281" s="186">
        <f ca="1">SUM(AB280:AB284)</f>
        <v>0</v>
      </c>
      <c r="O281" s="524"/>
      <c r="P281" s="402"/>
      <c r="R281" s="92" t="s">
        <v>772</v>
      </c>
      <c r="S281" s="381">
        <f t="shared" si="90"/>
        <v>0</v>
      </c>
      <c r="T281" s="93">
        <v>0.13</v>
      </c>
      <c r="U281" s="53">
        <f>IF(Y281="",1,IF(VLOOKUP(Y281,基本情報!$E$63:$T$76,基本情報!$T$1,FALSE)="",0,VLOOKUP(Y281,基本情報!$E$63:$T$76,基本情報!$T$1,FALSE)))</f>
        <v>0</v>
      </c>
      <c r="V281" s="197" t="str">
        <f t="shared" ca="1" si="91"/>
        <v/>
      </c>
      <c r="W281" s="170" t="str">
        <f t="shared" si="92"/>
        <v/>
      </c>
      <c r="X281" s="53" t="str">
        <f t="shared" ca="1" si="93"/>
        <v/>
      </c>
      <c r="Y281" s="53" t="s">
        <v>3085</v>
      </c>
      <c r="Z281" s="1" t="str">
        <f t="shared" si="94"/>
        <v/>
      </c>
      <c r="AA281" s="1" t="str">
        <f t="shared" ca="1" si="95"/>
        <v>-</v>
      </c>
      <c r="AB281" s="1" t="str">
        <f t="shared" ca="1" si="96"/>
        <v/>
      </c>
    </row>
    <row r="282" spans="1:28" ht="15" customHeight="1" x14ac:dyDescent="0.25">
      <c r="B282" s="401"/>
      <c r="D282" s="1012"/>
      <c r="E282" s="1012"/>
      <c r="F282" s="41"/>
      <c r="G282" s="49" t="str">
        <f ca="1">IF(OFFSET('取組状況入力－工場他'!$B$15,MATCH(I282,'取組状況入力－工場他'!$E$15:$E$590,0)-1,1,1,1)=0,"",OFFSET('取組状況入力－工場他'!$B$15,MATCH(I282,'取組状況入力－工場他'!$E$15:$E$590,0)-1,1,1,1))</f>
        <v>○</v>
      </c>
      <c r="H282" s="295" t="s">
        <v>2293</v>
      </c>
      <c r="I282" s="51" t="s">
        <v>2455</v>
      </c>
      <c r="J282" s="52" t="str">
        <f t="shared" ca="1" si="87"/>
        <v/>
      </c>
      <c r="K282" s="52" t="str">
        <f>VLOOKUP(I282,'取組状況入力－工場他'!$E$14:$X$253,'取組状況入力－工場他'!$S$1,0)</f>
        <v>-</v>
      </c>
      <c r="L282" s="71" t="str">
        <f t="shared" si="88"/>
        <v>-</v>
      </c>
      <c r="M282" s="71" t="str">
        <f t="shared" si="89"/>
        <v>-</v>
      </c>
      <c r="N282" s="186"/>
      <c r="O282" s="524"/>
      <c r="P282" s="402"/>
      <c r="R282" s="92" t="s">
        <v>773</v>
      </c>
      <c r="S282" s="381">
        <f t="shared" si="90"/>
        <v>0</v>
      </c>
      <c r="T282" s="93">
        <v>0.25</v>
      </c>
      <c r="U282" s="53">
        <f>IF(Y282="",1,IF(VLOOKUP(Y282,基本情報!$E$63:$T$76,基本情報!$T$1,FALSE)="",0,VLOOKUP(Y282,基本情報!$E$63:$T$76,基本情報!$T$1,FALSE)))</f>
        <v>0</v>
      </c>
      <c r="V282" s="197" t="str">
        <f t="shared" ca="1" si="91"/>
        <v/>
      </c>
      <c r="W282" s="170" t="str">
        <f t="shared" si="92"/>
        <v/>
      </c>
      <c r="X282" s="53" t="str">
        <f t="shared" ca="1" si="93"/>
        <v/>
      </c>
      <c r="Y282" s="53" t="s">
        <v>3089</v>
      </c>
      <c r="Z282" s="1" t="str">
        <f t="shared" si="94"/>
        <v/>
      </c>
      <c r="AA282" s="1" t="str">
        <f t="shared" ca="1" si="95"/>
        <v>-</v>
      </c>
      <c r="AB282" s="1" t="str">
        <f t="shared" ca="1" si="96"/>
        <v/>
      </c>
    </row>
    <row r="283" spans="1:28" ht="15" customHeight="1" x14ac:dyDescent="0.25">
      <c r="B283" s="401"/>
      <c r="D283" s="1012"/>
      <c r="E283" s="1012"/>
      <c r="F283" s="41"/>
      <c r="G283" s="49" t="str">
        <f ca="1">IF(OFFSET('取組状況入力－工場他'!$B$15,MATCH(I283,'取組状況入力－工場他'!$E$15:$E$590,0)-1,1,1,1)=0,"",OFFSET('取組状況入力－工場他'!$B$15,MATCH(I283,'取組状況入力－工場他'!$E$15:$E$590,0)-1,1,1,1))</f>
        <v>＋</v>
      </c>
      <c r="H283" s="295" t="s">
        <v>2294</v>
      </c>
      <c r="I283" s="51" t="s">
        <v>2278</v>
      </c>
      <c r="J283" s="52" t="str">
        <f t="shared" ca="1" si="87"/>
        <v/>
      </c>
      <c r="K283" s="52">
        <f>VLOOKUP(I283,'取組状況入力－工場他'!$E$14:$X$253,'取組状況入力－工場他'!$S$1,0)</f>
        <v>0</v>
      </c>
      <c r="L283" s="71">
        <f t="shared" ca="1" si="88"/>
        <v>0</v>
      </c>
      <c r="M283" s="71">
        <f t="shared" ca="1" si="89"/>
        <v>0</v>
      </c>
      <c r="N283" s="186"/>
      <c r="O283" s="524"/>
      <c r="P283" s="402"/>
      <c r="R283" s="92" t="s">
        <v>772</v>
      </c>
      <c r="S283" s="381">
        <f t="shared" si="90"/>
        <v>0</v>
      </c>
      <c r="T283" s="93">
        <v>0.126</v>
      </c>
      <c r="U283" s="53">
        <f>IF(Y283="",1,IF(VLOOKUP(Y283,基本情報!$E$63:$T$76,基本情報!$T$1,FALSE)="",0,VLOOKUP(Y283,基本情報!$E$63:$T$76,基本情報!$T$1,FALSE)))</f>
        <v>1</v>
      </c>
      <c r="V283" s="197" t="str">
        <f t="shared" ca="1" si="91"/>
        <v/>
      </c>
      <c r="W283" s="170">
        <f t="shared" ca="1" si="92"/>
        <v>0</v>
      </c>
      <c r="X283" s="53" t="str">
        <f t="shared" ca="1" si="93"/>
        <v/>
      </c>
      <c r="Y283" s="53"/>
      <c r="Z283" s="1" t="str">
        <f t="shared" ca="1" si="94"/>
        <v/>
      </c>
      <c r="AA283" s="1" t="str">
        <f t="shared" ca="1" si="95"/>
        <v/>
      </c>
      <c r="AB283" s="1">
        <f t="shared" ca="1" si="96"/>
        <v>0</v>
      </c>
    </row>
    <row r="284" spans="1:28" ht="15" customHeight="1" x14ac:dyDescent="0.25">
      <c r="B284" s="401"/>
      <c r="D284" s="1012"/>
      <c r="E284" s="1012"/>
      <c r="F284" s="18"/>
      <c r="G284" s="54" t="str">
        <f ca="1">IF(OFFSET('取組状況入力－工場他'!$B$15,MATCH(I284,'取組状況入力－工場他'!$E$15:$E$590,0)-1,1,1,1)=0,"",OFFSET('取組状況入力－工場他'!$B$15,MATCH(I284,'取組状況入力－工場他'!$E$15:$E$590,0)-1,1,1,1))</f>
        <v>＋</v>
      </c>
      <c r="H284" s="298" t="s">
        <v>2454</v>
      </c>
      <c r="I284" s="56" t="s">
        <v>2279</v>
      </c>
      <c r="J284" s="58" t="str">
        <f t="shared" ca="1" si="87"/>
        <v/>
      </c>
      <c r="K284" s="58">
        <f>VLOOKUP(I284,'取組状況入力－工場他'!$E$14:$X$253,'取組状況入力－工場他'!$S$1,0)</f>
        <v>0</v>
      </c>
      <c r="L284" s="72">
        <f t="shared" ca="1" si="88"/>
        <v>0</v>
      </c>
      <c r="M284" s="72">
        <f t="shared" ca="1" si="89"/>
        <v>0</v>
      </c>
      <c r="N284" s="187"/>
      <c r="O284" s="524"/>
      <c r="P284" s="402"/>
      <c r="R284" s="94" t="s">
        <v>772</v>
      </c>
      <c r="S284" s="382">
        <f t="shared" si="90"/>
        <v>0</v>
      </c>
      <c r="T284" s="95">
        <v>0.05</v>
      </c>
      <c r="U284" s="59">
        <f>IF(Y284="",1,IF(VLOOKUP(Y284,基本情報!$E$63:$T$76,基本情報!$T$1,FALSE)="",0,VLOOKUP(Y284,基本情報!$E$63:$T$76,基本情報!$T$1,FALSE)))</f>
        <v>1</v>
      </c>
      <c r="V284" s="155" t="str">
        <f t="shared" ca="1" si="91"/>
        <v/>
      </c>
      <c r="W284" s="198">
        <f t="shared" ca="1" si="92"/>
        <v>0</v>
      </c>
      <c r="X284" s="59" t="str">
        <f t="shared" ca="1" si="93"/>
        <v/>
      </c>
      <c r="Y284" s="59"/>
      <c r="Z284" s="1" t="str">
        <f t="shared" ca="1" si="94"/>
        <v/>
      </c>
      <c r="AA284" s="1" t="str">
        <f t="shared" ca="1" si="95"/>
        <v/>
      </c>
      <c r="AB284" s="1">
        <f t="shared" ca="1" si="96"/>
        <v>0</v>
      </c>
    </row>
    <row r="285" spans="1:28" ht="15" customHeight="1" x14ac:dyDescent="0.25">
      <c r="B285" s="401"/>
      <c r="D285" s="1012"/>
      <c r="E285" s="1012"/>
      <c r="F285" s="41" t="s">
        <v>2280</v>
      </c>
      <c r="G285" s="87" t="str">
        <f ca="1">IF(OFFSET('取組状況入力－工場他'!$B$15,MATCH(I285,'取組状況入力－工場他'!$E$15:$E$590,0)-1,1,1,1)=0,"",OFFSET('取組状況入力－工場他'!$B$15,MATCH(I285,'取組状況入力－工場他'!$E$15:$E$590,0)-1,1,1,1))</f>
        <v>○</v>
      </c>
      <c r="H285" s="294" t="s">
        <v>953</v>
      </c>
      <c r="I285" s="79" t="s">
        <v>2283</v>
      </c>
      <c r="J285" s="85" t="str">
        <f t="shared" ca="1" si="87"/>
        <v/>
      </c>
      <c r="K285" s="85" t="str">
        <f>VLOOKUP(I285,'取組状況入力－工場他'!$E$14:$X$253,'取組状況入力－工場他'!$S$1,0)</f>
        <v>-</v>
      </c>
      <c r="L285" s="89" t="str">
        <f t="shared" si="88"/>
        <v>-</v>
      </c>
      <c r="M285" s="89" t="str">
        <f t="shared" si="89"/>
        <v>-</v>
      </c>
      <c r="N285" s="90">
        <f ca="1">SUM(AA285:AA286)</f>
        <v>0</v>
      </c>
      <c r="O285" s="263"/>
      <c r="P285" s="402"/>
      <c r="R285" s="92" t="s">
        <v>1659</v>
      </c>
      <c r="S285" s="381">
        <f t="shared" si="90"/>
        <v>0</v>
      </c>
      <c r="T285" s="93">
        <v>1.4999999999999999E-2</v>
      </c>
      <c r="U285" s="53">
        <f>IF(Y285="",1,IF(VLOOKUP(Y285,基本情報!$E$63:$T$76,基本情報!$T$1,FALSE)="",0,VLOOKUP(Y285,基本情報!$E$63:$T$76,基本情報!$T$1,FALSE)))</f>
        <v>1</v>
      </c>
      <c r="V285" s="197" t="str">
        <f t="shared" ca="1" si="91"/>
        <v/>
      </c>
      <c r="W285" s="170" t="str">
        <f t="shared" si="92"/>
        <v/>
      </c>
      <c r="X285" s="53" t="str">
        <f t="shared" ca="1" si="93"/>
        <v/>
      </c>
      <c r="Y285" s="53"/>
      <c r="Z285" s="1" t="str">
        <f t="shared" si="94"/>
        <v/>
      </c>
      <c r="AA285" s="1" t="str">
        <f t="shared" ca="1" si="95"/>
        <v>-</v>
      </c>
      <c r="AB285" s="1" t="str">
        <f t="shared" ca="1" si="96"/>
        <v/>
      </c>
    </row>
    <row r="286" spans="1:28" ht="15" customHeight="1" x14ac:dyDescent="0.25">
      <c r="B286" s="401"/>
      <c r="D286" s="1012"/>
      <c r="E286" s="1012"/>
      <c r="F286" s="18"/>
      <c r="G286" s="54" t="str">
        <f ca="1">IF(OFFSET('取組状況入力－工場他'!$B$15,MATCH(I286,'取組状況入力－工場他'!$E$15:$E$590,0)-1,1,1,1)=0,"",OFFSET('取組状況入力－工場他'!$B$15,MATCH(I286,'取組状況入力－工場他'!$E$15:$E$590,0)-1,1,1,1))</f>
        <v>＋</v>
      </c>
      <c r="H286" s="294" t="s">
        <v>2298</v>
      </c>
      <c r="I286" s="56" t="s">
        <v>2284</v>
      </c>
      <c r="J286" s="58" t="str">
        <f t="shared" ca="1" si="87"/>
        <v/>
      </c>
      <c r="K286" s="58">
        <f>VLOOKUP(I286,'取組状況入力－工場他'!$E$14:$X$253,'取組状況入力－工場他'!$S$1,0)</f>
        <v>0</v>
      </c>
      <c r="L286" s="72">
        <f t="shared" ca="1" si="88"/>
        <v>0</v>
      </c>
      <c r="M286" s="72">
        <f t="shared" ca="1" si="89"/>
        <v>0</v>
      </c>
      <c r="N286" s="187">
        <f ca="1">SUM(AB285:AB286)</f>
        <v>0</v>
      </c>
      <c r="O286" s="524"/>
      <c r="P286" s="402"/>
      <c r="R286" s="94" t="s">
        <v>1659</v>
      </c>
      <c r="S286" s="382">
        <f t="shared" si="90"/>
        <v>0</v>
      </c>
      <c r="T286" s="95">
        <v>0.03</v>
      </c>
      <c r="U286" s="59">
        <f>IF(Y286="",1,IF(VLOOKUP(Y286,基本情報!$E$63:$T$76,基本情報!$T$1,FALSE)="",0,VLOOKUP(Y286,基本情報!$E$63:$T$76,基本情報!$T$1,FALSE)))</f>
        <v>1</v>
      </c>
      <c r="V286" s="155" t="str">
        <f t="shared" ca="1" si="91"/>
        <v/>
      </c>
      <c r="W286" s="198">
        <f t="shared" ca="1" si="92"/>
        <v>0</v>
      </c>
      <c r="X286" s="59" t="str">
        <f t="shared" ca="1" si="93"/>
        <v/>
      </c>
      <c r="Y286" s="59"/>
      <c r="Z286" s="1" t="str">
        <f t="shared" ca="1" si="94"/>
        <v/>
      </c>
      <c r="AA286" s="1" t="str">
        <f t="shared" ca="1" si="95"/>
        <v/>
      </c>
      <c r="AB286" s="1">
        <f t="shared" ca="1" si="96"/>
        <v>0</v>
      </c>
    </row>
    <row r="287" spans="1:28" ht="15" customHeight="1" x14ac:dyDescent="0.25">
      <c r="B287" s="401"/>
      <c r="D287" s="1012"/>
      <c r="E287" s="1012"/>
      <c r="F287" s="301" t="s">
        <v>3155</v>
      </c>
      <c r="G287" s="292" t="str">
        <f ca="1">IF(OFFSET('取組状況入力－工場他'!$B$15,MATCH(I287,'取組状況入力－工場他'!$E$15:$E$590,0)-1,1,1,1)=0,"",OFFSET('取組状況入力－工場他'!$B$15,MATCH(I287,'取組状況入力－工場他'!$E$15:$E$590,0)-1,1,1,1))</f>
        <v>○</v>
      </c>
      <c r="H287" s="22" t="s">
        <v>617</v>
      </c>
      <c r="I287" s="83" t="s">
        <v>3158</v>
      </c>
      <c r="J287" s="10" t="str">
        <f t="shared" ca="1" si="87"/>
        <v/>
      </c>
      <c r="K287" s="10" t="str">
        <f>VLOOKUP(I287,'取組状況入力－工場他'!$E$14:$X$253,'取組状況入力－工場他'!$S$1,0)</f>
        <v>-</v>
      </c>
      <c r="L287" s="288" t="str">
        <f t="shared" si="88"/>
        <v>-</v>
      </c>
      <c r="M287" s="288" t="str">
        <f t="shared" si="89"/>
        <v>-</v>
      </c>
      <c r="N287" s="283">
        <f ca="1">SUM(AA287)</f>
        <v>0</v>
      </c>
      <c r="O287" s="263"/>
      <c r="P287" s="402"/>
      <c r="R287" s="304" t="s">
        <v>772</v>
      </c>
      <c r="S287" s="383">
        <f t="shared" si="90"/>
        <v>0</v>
      </c>
      <c r="T287" s="423">
        <v>0.05</v>
      </c>
      <c r="U287" s="11">
        <f>IF(Y287="",1,IF(VLOOKUP(Y287,基本情報!$E$63:$T$76,基本情報!$T$1,FALSE)="",0,VLOOKUP(Y287,基本情報!$E$63:$T$76,基本情報!$T$1,FALSE)))</f>
        <v>1</v>
      </c>
      <c r="V287" s="283" t="str">
        <f t="shared" ca="1" si="91"/>
        <v/>
      </c>
      <c r="W287" s="283" t="str">
        <f t="shared" si="92"/>
        <v/>
      </c>
      <c r="X287" s="11" t="str">
        <f t="shared" ca="1" si="93"/>
        <v/>
      </c>
      <c r="Y287" s="11"/>
      <c r="Z287" s="1" t="str">
        <f t="shared" si="94"/>
        <v/>
      </c>
      <c r="AA287" s="1" t="str">
        <f t="shared" ca="1" si="95"/>
        <v>-</v>
      </c>
      <c r="AB287" s="1" t="str">
        <f t="shared" ca="1" si="96"/>
        <v/>
      </c>
    </row>
    <row r="288" spans="1:28" ht="15" customHeight="1" x14ac:dyDescent="0.25">
      <c r="B288" s="401"/>
      <c r="D288" s="1012"/>
      <c r="E288" s="1012"/>
      <c r="F288" s="41" t="s">
        <v>2268</v>
      </c>
      <c r="G288" s="87" t="str">
        <f ca="1">IF(OFFSET('取組状況入力－工場他'!$B$15,MATCH(I288,'取組状況入力－工場他'!$E$15:$E$590,0)-1,1,1,1)=0,"",OFFSET('取組状況入力－工場他'!$B$15,MATCH(I288,'取組状況入力－工場他'!$E$15:$E$590,0)-1,1,1,1))</f>
        <v>○</v>
      </c>
      <c r="H288" s="294" t="s">
        <v>2139</v>
      </c>
      <c r="I288" s="79" t="s">
        <v>93</v>
      </c>
      <c r="J288" s="85" t="str">
        <f t="shared" ca="1" si="87"/>
        <v/>
      </c>
      <c r="K288" s="85" t="str">
        <f>VLOOKUP(I288,'取組状況入力－工場他'!$E$14:$X$253,'取組状況入力－工場他'!$S$1,0)</f>
        <v>-</v>
      </c>
      <c r="L288" s="89" t="str">
        <f t="shared" si="88"/>
        <v>-</v>
      </c>
      <c r="M288" s="89" t="str">
        <f t="shared" si="89"/>
        <v>-</v>
      </c>
      <c r="N288" s="90">
        <f ca="1">SUM(AA288:AA292)</f>
        <v>0</v>
      </c>
      <c r="O288" s="263"/>
      <c r="P288" s="402"/>
      <c r="R288" s="91" t="s">
        <v>1659</v>
      </c>
      <c r="S288" s="380">
        <f t="shared" si="90"/>
        <v>0</v>
      </c>
      <c r="T288" s="420">
        <v>1.4E-2</v>
      </c>
      <c r="U288" s="81">
        <f>IF(Y288="",1,IF(VLOOKUP(Y288,基本情報!$E$63:$T$76,基本情報!$T$1,FALSE)="",0,VLOOKUP(Y288,基本情報!$E$63:$T$76,基本情報!$T$1,FALSE)))</f>
        <v>1</v>
      </c>
      <c r="V288" s="170" t="str">
        <f t="shared" ca="1" si="91"/>
        <v/>
      </c>
      <c r="W288" s="170" t="str">
        <f t="shared" si="92"/>
        <v/>
      </c>
      <c r="X288" s="81" t="str">
        <f t="shared" ca="1" si="93"/>
        <v/>
      </c>
      <c r="Y288" s="81"/>
      <c r="Z288" s="1" t="str">
        <f t="shared" si="94"/>
        <v/>
      </c>
      <c r="AA288" s="1" t="str">
        <f t="shared" ca="1" si="95"/>
        <v>-</v>
      </c>
      <c r="AB288" s="1" t="str">
        <f t="shared" ca="1" si="96"/>
        <v/>
      </c>
    </row>
    <row r="289" spans="2:28" ht="15" customHeight="1" x14ac:dyDescent="0.25">
      <c r="B289" s="401"/>
      <c r="D289" s="1012"/>
      <c r="E289" s="1012"/>
      <c r="F289" s="41"/>
      <c r="G289" s="49" t="str">
        <f ca="1">IF(OFFSET('取組状況入力－工場他'!$B$15,MATCH(I289,'取組状況入力－工場他'!$E$15:$E$590,0)-1,1,1,1)=0,"",OFFSET('取組状況入力－工場他'!$B$15,MATCH(I289,'取組状況入力－工場他'!$E$15:$E$590,0)-1,1,1,1))</f>
        <v>○</v>
      </c>
      <c r="H289" s="295" t="s">
        <v>2140</v>
      </c>
      <c r="I289" s="51" t="s">
        <v>1075</v>
      </c>
      <c r="J289" s="52" t="str">
        <f t="shared" ca="1" si="87"/>
        <v/>
      </c>
      <c r="K289" s="52" t="str">
        <f>VLOOKUP(I289,'取組状況入力－工場他'!$E$14:$X$253,'取組状況入力－工場他'!$S$1,0)</f>
        <v>-</v>
      </c>
      <c r="L289" s="71" t="str">
        <f t="shared" si="88"/>
        <v>-</v>
      </c>
      <c r="M289" s="71" t="str">
        <f t="shared" si="89"/>
        <v>-</v>
      </c>
      <c r="N289" s="186">
        <f ca="1">SUM(AB288:AB292)</f>
        <v>0</v>
      </c>
      <c r="O289" s="524"/>
      <c r="P289" s="402"/>
      <c r="R289" s="92" t="s">
        <v>1659</v>
      </c>
      <c r="S289" s="381">
        <f t="shared" si="90"/>
        <v>0</v>
      </c>
      <c r="T289" s="93">
        <v>1.4E-2</v>
      </c>
      <c r="U289" s="53">
        <f>IF(Y289="",1,IF(VLOOKUP(Y289,基本情報!$E$63:$T$76,基本情報!$T$1,FALSE)="",0,VLOOKUP(Y289,基本情報!$E$63:$T$76,基本情報!$T$1,FALSE)))</f>
        <v>1</v>
      </c>
      <c r="V289" s="197" t="str">
        <f t="shared" ca="1" si="91"/>
        <v/>
      </c>
      <c r="W289" s="170" t="str">
        <f t="shared" si="92"/>
        <v/>
      </c>
      <c r="X289" s="53" t="str">
        <f t="shared" ca="1" si="93"/>
        <v/>
      </c>
      <c r="Y289" s="53"/>
      <c r="Z289" s="1" t="str">
        <f t="shared" si="94"/>
        <v/>
      </c>
      <c r="AA289" s="1" t="str">
        <f t="shared" ca="1" si="95"/>
        <v>-</v>
      </c>
      <c r="AB289" s="1" t="str">
        <f t="shared" ca="1" si="96"/>
        <v/>
      </c>
    </row>
    <row r="290" spans="2:28" ht="15" customHeight="1" x14ac:dyDescent="0.25">
      <c r="B290" s="401"/>
      <c r="D290" s="1012"/>
      <c r="E290" s="1012"/>
      <c r="F290" s="41"/>
      <c r="G290" s="49" t="str">
        <f ca="1">IF(OFFSET('取組状況入力－工場他'!$B$15,MATCH(I290,'取組状況入力－工場他'!$E$15:$E$590,0)-1,1,1,1)=0,"",OFFSET('取組状況入力－工場他'!$B$15,MATCH(I290,'取組状況入力－工場他'!$E$15:$E$590,0)-1,1,1,1))</f>
        <v>○</v>
      </c>
      <c r="H290" s="295" t="s">
        <v>2141</v>
      </c>
      <c r="I290" s="51" t="s">
        <v>1721</v>
      </c>
      <c r="J290" s="52" t="str">
        <f t="shared" ca="1" si="87"/>
        <v/>
      </c>
      <c r="K290" s="52" t="str">
        <f>VLOOKUP(I290,'取組状況入力－工場他'!$E$14:$X$253,'取組状況入力－工場他'!$S$1,0)</f>
        <v>-</v>
      </c>
      <c r="L290" s="71" t="str">
        <f t="shared" si="88"/>
        <v>-</v>
      </c>
      <c r="M290" s="71" t="str">
        <f t="shared" si="89"/>
        <v>-</v>
      </c>
      <c r="N290" s="74"/>
      <c r="O290" s="26"/>
      <c r="P290" s="402"/>
      <c r="R290" s="92" t="s">
        <v>772</v>
      </c>
      <c r="S290" s="381">
        <f t="shared" si="90"/>
        <v>0</v>
      </c>
      <c r="T290" s="93">
        <v>1.7999999999999999E-2</v>
      </c>
      <c r="U290" s="53">
        <f>IF(Y290="",1,IF(VLOOKUP(Y290,基本情報!$E$63:$T$76,基本情報!$T$1,FALSE)="",0,VLOOKUP(Y290,基本情報!$E$63:$T$76,基本情報!$T$1,FALSE)))</f>
        <v>1</v>
      </c>
      <c r="V290" s="197" t="str">
        <f t="shared" ca="1" si="91"/>
        <v/>
      </c>
      <c r="W290" s="170" t="str">
        <f t="shared" si="92"/>
        <v/>
      </c>
      <c r="X290" s="53" t="str">
        <f t="shared" ca="1" si="93"/>
        <v/>
      </c>
      <c r="Y290" s="53"/>
      <c r="Z290" s="1" t="str">
        <f t="shared" si="94"/>
        <v/>
      </c>
      <c r="AA290" s="1" t="str">
        <f t="shared" ca="1" si="95"/>
        <v>-</v>
      </c>
      <c r="AB290" s="1" t="str">
        <f t="shared" ca="1" si="96"/>
        <v/>
      </c>
    </row>
    <row r="291" spans="2:28" ht="15" customHeight="1" x14ac:dyDescent="0.25">
      <c r="B291" s="401"/>
      <c r="D291" s="1012"/>
      <c r="E291" s="1012"/>
      <c r="F291" s="41"/>
      <c r="G291" s="49" t="str">
        <f ca="1">IF(OFFSET('取組状況入力－工場他'!$B$15,MATCH(I291,'取組状況入力－工場他'!$E$15:$E$590,0)-1,1,1,1)=0,"",OFFSET('取組状況入力－工場他'!$B$15,MATCH(I291,'取組状況入力－工場他'!$E$15:$E$590,0)-1,1,1,1))</f>
        <v>＋</v>
      </c>
      <c r="H291" s="295" t="s">
        <v>2142</v>
      </c>
      <c r="I291" s="51" t="s">
        <v>1159</v>
      </c>
      <c r="J291" s="52" t="str">
        <f t="shared" ca="1" si="87"/>
        <v/>
      </c>
      <c r="K291" s="52">
        <f>VLOOKUP(I291,'取組状況入力－工場他'!$E$14:$X$253,'取組状況入力－工場他'!$S$1,0)</f>
        <v>0</v>
      </c>
      <c r="L291" s="71">
        <f t="shared" ca="1" si="88"/>
        <v>0</v>
      </c>
      <c r="M291" s="71">
        <f t="shared" ca="1" si="89"/>
        <v>0</v>
      </c>
      <c r="N291" s="186"/>
      <c r="O291" s="524"/>
      <c r="P291" s="402"/>
      <c r="R291" s="92" t="s">
        <v>1659</v>
      </c>
      <c r="S291" s="381">
        <f t="shared" si="90"/>
        <v>0</v>
      </c>
      <c r="T291" s="93">
        <v>1.4E-2</v>
      </c>
      <c r="U291" s="53">
        <f>IF(Y291="",1,IF(VLOOKUP(Y291,基本情報!$E$63:$T$76,基本情報!$T$1,FALSE)="",0,VLOOKUP(Y291,基本情報!$E$63:$T$76,基本情報!$T$1,FALSE)))</f>
        <v>1</v>
      </c>
      <c r="V291" s="197" t="str">
        <f t="shared" ca="1" si="91"/>
        <v/>
      </c>
      <c r="W291" s="170">
        <f t="shared" ca="1" si="92"/>
        <v>0</v>
      </c>
      <c r="X291" s="53" t="str">
        <f t="shared" ca="1" si="93"/>
        <v/>
      </c>
      <c r="Y291" s="53"/>
      <c r="Z291" s="1" t="str">
        <f t="shared" ca="1" si="94"/>
        <v/>
      </c>
      <c r="AA291" s="1" t="str">
        <f t="shared" ca="1" si="95"/>
        <v/>
      </c>
      <c r="AB291" s="1">
        <f t="shared" ca="1" si="96"/>
        <v>0</v>
      </c>
    </row>
    <row r="292" spans="2:28" ht="15" customHeight="1" x14ac:dyDescent="0.25">
      <c r="B292" s="401"/>
      <c r="D292" s="1012"/>
      <c r="E292" s="1012"/>
      <c r="F292" s="18"/>
      <c r="G292" s="54" t="str">
        <f ca="1">IF(OFFSET('取組状況入力－工場他'!$B$15,MATCH(I292,'取組状況入力－工場他'!$E$15:$E$590,0)-1,1,1,1)=0,"",OFFSET('取組状況入力－工場他'!$B$15,MATCH(I292,'取組状況入力－工場他'!$E$15:$E$590,0)-1,1,1,1))</f>
        <v>＋</v>
      </c>
      <c r="H292" s="327" t="s">
        <v>1076</v>
      </c>
      <c r="I292" s="56" t="s">
        <v>1090</v>
      </c>
      <c r="J292" s="58" t="str">
        <f t="shared" ca="1" si="87"/>
        <v/>
      </c>
      <c r="K292" s="58">
        <f>VLOOKUP(I292,'取組状況入力－工場他'!$E$14:$X$253,'取組状況入力－工場他'!$S$1,0)</f>
        <v>0</v>
      </c>
      <c r="L292" s="72">
        <f ca="1">IF(K292="×","×",IF(K292="-","-",S292*T292*W292*U292))</f>
        <v>0</v>
      </c>
      <c r="M292" s="72">
        <f t="shared" ca="1" si="89"/>
        <v>0</v>
      </c>
      <c r="N292" s="187"/>
      <c r="O292" s="524"/>
      <c r="P292" s="402"/>
      <c r="R292" s="94" t="s">
        <v>1659</v>
      </c>
      <c r="S292" s="382">
        <f t="shared" si="90"/>
        <v>0</v>
      </c>
      <c r="T292" s="95">
        <v>4.0000000000000001E-3</v>
      </c>
      <c r="U292" s="59">
        <f>IF(Y292="",1,IF(VLOOKUP(Y292,基本情報!$E$63:$T$76,基本情報!$T$1,FALSE)="",0,VLOOKUP(Y292,基本情報!$E$63:$T$76,基本情報!$T$1,FALSE)))</f>
        <v>1</v>
      </c>
      <c r="V292" s="155" t="str">
        <f ca="1">IF(OR(G292="＋",K292="-"),"",1*S292*T292*U292)</f>
        <v/>
      </c>
      <c r="W292" s="198">
        <f ca="1">IF(K292="-","",IF(G292="＋",$N$4,$M$4))</f>
        <v>0</v>
      </c>
      <c r="X292" s="59" t="str">
        <f t="shared" ca="1" si="93"/>
        <v/>
      </c>
      <c r="Y292" s="59"/>
      <c r="Z292" s="1" t="str">
        <f t="shared" ca="1" si="94"/>
        <v/>
      </c>
      <c r="AA292" s="1" t="str">
        <f ca="1">IF(G292="＋","",M292)</f>
        <v/>
      </c>
      <c r="AB292" s="1">
        <f ca="1">IF(G292="＋",M292,"")</f>
        <v>0</v>
      </c>
    </row>
    <row r="293" spans="2:28" ht="15" customHeight="1" x14ac:dyDescent="0.25">
      <c r="B293" s="401"/>
      <c r="D293" s="1012"/>
      <c r="E293" s="1012"/>
      <c r="F293" s="41" t="s">
        <v>703</v>
      </c>
      <c r="G293" s="87" t="str">
        <f ca="1">IF(OFFSET('取組状況入力－工場他'!$B$15,MATCH(I293,'取組状況入力－工場他'!$E$15:$E$590,0)-1,1,1,1)=0,"",OFFSET('取組状況入力－工場他'!$B$15,MATCH(I293,'取組状況入力－工場他'!$E$15:$E$590,0)-1,1,1,1))</f>
        <v>◎</v>
      </c>
      <c r="H293" s="294" t="s">
        <v>2143</v>
      </c>
      <c r="I293" s="79" t="s">
        <v>505</v>
      </c>
      <c r="J293" s="85" t="str">
        <f t="shared" ca="1" si="87"/>
        <v/>
      </c>
      <c r="K293" s="85" t="str">
        <f>VLOOKUP(I293,'取組状況入力－工場他'!$E$14:$X$253,'取組状況入力－工場他'!$S$1,0)</f>
        <v>-</v>
      </c>
      <c r="L293" s="89" t="str">
        <f t="shared" si="88"/>
        <v>-</v>
      </c>
      <c r="M293" s="89" t="str">
        <f t="shared" si="89"/>
        <v>-</v>
      </c>
      <c r="N293" s="90">
        <f ca="1">SUM(AA293:AA310)</f>
        <v>0</v>
      </c>
      <c r="O293" s="263"/>
      <c r="P293" s="402"/>
      <c r="R293" s="91" t="s">
        <v>773</v>
      </c>
      <c r="S293" s="380">
        <f t="shared" si="90"/>
        <v>0</v>
      </c>
      <c r="T293" s="420">
        <v>0.1</v>
      </c>
      <c r="U293" s="81">
        <f>IF(Y293="",1,IF(VLOOKUP(Y293,基本情報!$E$63:$T$76,基本情報!$T$1,FALSE)="",0,VLOOKUP(Y293,基本情報!$E$63:$T$76,基本情報!$T$1,FALSE)))</f>
        <v>0</v>
      </c>
      <c r="V293" s="170" t="str">
        <f t="shared" ca="1" si="91"/>
        <v/>
      </c>
      <c r="W293" s="170" t="str">
        <f t="shared" si="92"/>
        <v/>
      </c>
      <c r="X293" s="81" t="str">
        <f t="shared" ca="1" si="93"/>
        <v/>
      </c>
      <c r="Y293" s="53" t="s">
        <v>3091</v>
      </c>
      <c r="Z293" s="1" t="str">
        <f t="shared" si="94"/>
        <v/>
      </c>
      <c r="AA293" s="1" t="str">
        <f t="shared" ca="1" si="95"/>
        <v>-</v>
      </c>
      <c r="AB293" s="1" t="str">
        <f t="shared" ca="1" si="96"/>
        <v/>
      </c>
    </row>
    <row r="294" spans="2:28" ht="15" customHeight="1" x14ac:dyDescent="0.25">
      <c r="B294" s="401"/>
      <c r="D294" s="1012"/>
      <c r="E294" s="1012"/>
      <c r="F294" s="41"/>
      <c r="G294" s="49" t="str">
        <f ca="1">IF(OFFSET('取組状況入力－工場他'!$B$15,MATCH(I294,'取組状況入力－工場他'!$E$15:$E$590,0)-1,1,1,1)=0,"",OFFSET('取組状況入力－工場他'!$B$15,MATCH(I294,'取組状況入力－工場他'!$E$15:$E$590,0)-1,1,1,1))</f>
        <v>◎</v>
      </c>
      <c r="H294" s="295" t="s">
        <v>2144</v>
      </c>
      <c r="I294" s="51" t="s">
        <v>817</v>
      </c>
      <c r="J294" s="52" t="str">
        <f t="shared" ca="1" si="87"/>
        <v/>
      </c>
      <c r="K294" s="52" t="str">
        <f>VLOOKUP(I294,'取組状況入力－工場他'!$E$14:$X$253,'取組状況入力－工場他'!$S$1,0)</f>
        <v>-</v>
      </c>
      <c r="L294" s="71" t="str">
        <f t="shared" si="88"/>
        <v>-</v>
      </c>
      <c r="M294" s="71" t="str">
        <f t="shared" si="89"/>
        <v>-</v>
      </c>
      <c r="N294" s="186">
        <f ca="1">SUM(AB293:AB310)</f>
        <v>0</v>
      </c>
      <c r="O294" s="524"/>
      <c r="P294" s="402"/>
      <c r="R294" s="92" t="s">
        <v>773</v>
      </c>
      <c r="S294" s="381">
        <f t="shared" si="90"/>
        <v>0</v>
      </c>
      <c r="T294" s="93">
        <v>1.0999999999999999E-2</v>
      </c>
      <c r="U294" s="53">
        <f>IF(Y294="",1,IF(VLOOKUP(Y294,基本情報!$E$63:$T$76,基本情報!$T$1,FALSE)="",0,VLOOKUP(Y294,基本情報!$E$63:$T$76,基本情報!$T$1,FALSE)))</f>
        <v>1</v>
      </c>
      <c r="V294" s="197" t="str">
        <f t="shared" ca="1" si="91"/>
        <v/>
      </c>
      <c r="W294" s="170" t="str">
        <f t="shared" si="92"/>
        <v/>
      </c>
      <c r="X294" s="53" t="str">
        <f t="shared" ca="1" si="93"/>
        <v/>
      </c>
      <c r="Y294" s="53"/>
      <c r="Z294" s="1" t="str">
        <f t="shared" si="94"/>
        <v/>
      </c>
      <c r="AA294" s="1" t="str">
        <f t="shared" ca="1" si="95"/>
        <v>-</v>
      </c>
      <c r="AB294" s="1" t="str">
        <f t="shared" ca="1" si="96"/>
        <v/>
      </c>
    </row>
    <row r="295" spans="2:28" ht="15" customHeight="1" x14ac:dyDescent="0.25">
      <c r="B295" s="401"/>
      <c r="D295" s="1012"/>
      <c r="E295" s="1012"/>
      <c r="F295" s="41"/>
      <c r="G295" s="49" t="str">
        <f ca="1">IF(OFFSET('取組状況入力－工場他'!$B$15,MATCH(I295,'取組状況入力－工場他'!$E$15:$E$590,0)-1,1,1,1)=0,"",OFFSET('取組状況入力－工場他'!$B$15,MATCH(I295,'取組状況入力－工場他'!$E$15:$E$590,0)-1,1,1,1))</f>
        <v>○</v>
      </c>
      <c r="H295" s="295" t="s">
        <v>2145</v>
      </c>
      <c r="I295" s="51" t="s">
        <v>679</v>
      </c>
      <c r="J295" s="52" t="str">
        <f t="shared" ca="1" si="87"/>
        <v/>
      </c>
      <c r="K295" s="52" t="str">
        <f>VLOOKUP(I295,'取組状況入力－工場他'!$E$14:$X$253,'取組状況入力－工場他'!$S$1,0)</f>
        <v>-</v>
      </c>
      <c r="L295" s="71" t="str">
        <f t="shared" si="88"/>
        <v>-</v>
      </c>
      <c r="M295" s="71" t="str">
        <f t="shared" si="89"/>
        <v>-</v>
      </c>
      <c r="N295" s="74"/>
      <c r="O295" s="26"/>
      <c r="P295" s="402"/>
      <c r="R295" s="92" t="s">
        <v>1423</v>
      </c>
      <c r="S295" s="381">
        <f t="shared" si="90"/>
        <v>0</v>
      </c>
      <c r="T295" s="93">
        <v>0.02</v>
      </c>
      <c r="U295" s="53">
        <f>IF(Y295="",1,IF(VLOOKUP(Y295,基本情報!$E$63:$T$76,基本情報!$T$1,FALSE)="",0,VLOOKUP(Y295,基本情報!$E$63:$T$76,基本情報!$T$1,FALSE)))</f>
        <v>1</v>
      </c>
      <c r="V295" s="197" t="str">
        <f t="shared" ca="1" si="91"/>
        <v/>
      </c>
      <c r="W295" s="170" t="str">
        <f t="shared" si="92"/>
        <v/>
      </c>
      <c r="X295" s="53" t="str">
        <f t="shared" ca="1" si="93"/>
        <v/>
      </c>
      <c r="Y295" s="53"/>
      <c r="Z295" s="1" t="str">
        <f t="shared" si="94"/>
        <v/>
      </c>
      <c r="AA295" s="1" t="str">
        <f t="shared" ca="1" si="95"/>
        <v>-</v>
      </c>
      <c r="AB295" s="1" t="str">
        <f t="shared" ca="1" si="96"/>
        <v/>
      </c>
    </row>
    <row r="296" spans="2:28" ht="15" customHeight="1" x14ac:dyDescent="0.25">
      <c r="B296" s="401"/>
      <c r="D296" s="1012"/>
      <c r="E296" s="1012"/>
      <c r="F296" s="41"/>
      <c r="G296" s="49" t="str">
        <f ca="1">IF(OFFSET('取組状況入力－工場他'!$B$15,MATCH(I296,'取組状況入力－工場他'!$E$15:$E$590,0)-1,1,1,1)=0,"",OFFSET('取組状況入力－工場他'!$B$15,MATCH(I296,'取組状況入力－工場他'!$E$15:$E$590,0)-1,1,1,1))</f>
        <v>○</v>
      </c>
      <c r="H296" s="295" t="s">
        <v>2146</v>
      </c>
      <c r="I296" s="51" t="s">
        <v>2274</v>
      </c>
      <c r="J296" s="52" t="str">
        <f t="shared" ca="1" si="87"/>
        <v/>
      </c>
      <c r="K296" s="52" t="str">
        <f>VLOOKUP(I296,'取組状況入力－工場他'!$E$14:$X$253,'取組状況入力－工場他'!$S$1,0)</f>
        <v>-</v>
      </c>
      <c r="L296" s="71" t="str">
        <f t="shared" si="88"/>
        <v>-</v>
      </c>
      <c r="M296" s="71" t="str">
        <f t="shared" si="89"/>
        <v>-</v>
      </c>
      <c r="N296" s="74"/>
      <c r="O296" s="26"/>
      <c r="P296" s="402"/>
      <c r="R296" s="92" t="s">
        <v>773</v>
      </c>
      <c r="S296" s="381">
        <f t="shared" si="90"/>
        <v>0</v>
      </c>
      <c r="T296" s="93">
        <v>0.2</v>
      </c>
      <c r="U296" s="53">
        <f>IF(Y296="",1,IF(VLOOKUP(Y296,基本情報!$E$63:$T$76,基本情報!$T$1,FALSE)="",0,VLOOKUP(Y296,基本情報!$E$63:$T$76,基本情報!$T$1,FALSE)))</f>
        <v>1</v>
      </c>
      <c r="V296" s="197" t="str">
        <f t="shared" ca="1" si="91"/>
        <v/>
      </c>
      <c r="W296" s="170" t="str">
        <f t="shared" si="92"/>
        <v/>
      </c>
      <c r="X296" s="53" t="str">
        <f t="shared" ca="1" si="93"/>
        <v/>
      </c>
      <c r="Y296" s="53"/>
      <c r="Z296" s="1" t="str">
        <f t="shared" si="94"/>
        <v/>
      </c>
      <c r="AA296" s="1" t="str">
        <f t="shared" ca="1" si="95"/>
        <v>-</v>
      </c>
      <c r="AB296" s="1" t="str">
        <f t="shared" ca="1" si="96"/>
        <v/>
      </c>
    </row>
    <row r="297" spans="2:28" ht="15" customHeight="1" x14ac:dyDescent="0.25">
      <c r="B297" s="401"/>
      <c r="D297" s="1012"/>
      <c r="E297" s="1012"/>
      <c r="F297" s="41"/>
      <c r="G297" s="49" t="str">
        <f ca="1">IF(OFFSET('取組状況入力－工場他'!$B$15,MATCH(I297,'取組状況入力－工場他'!$E$15:$E$590,0)-1,1,1,1)=0,"",OFFSET('取組状況入力－工場他'!$B$15,MATCH(I297,'取組状況入力－工場他'!$E$15:$E$590,0)-1,1,1,1))</f>
        <v>○</v>
      </c>
      <c r="H297" s="295" t="s">
        <v>2147</v>
      </c>
      <c r="I297" s="51" t="s">
        <v>507</v>
      </c>
      <c r="J297" s="52" t="str">
        <f t="shared" ca="1" si="87"/>
        <v/>
      </c>
      <c r="K297" s="52" t="str">
        <f>VLOOKUP(I297,'取組状況入力－工場他'!$E$14:$X$253,'取組状況入力－工場他'!$S$1,0)</f>
        <v>-</v>
      </c>
      <c r="L297" s="71" t="str">
        <f t="shared" si="88"/>
        <v>-</v>
      </c>
      <c r="M297" s="71" t="str">
        <f t="shared" si="89"/>
        <v>-</v>
      </c>
      <c r="N297" s="74"/>
      <c r="O297" s="26"/>
      <c r="P297" s="402"/>
      <c r="R297" s="92" t="s">
        <v>774</v>
      </c>
      <c r="S297" s="381">
        <f t="shared" si="90"/>
        <v>0</v>
      </c>
      <c r="T297" s="93">
        <v>0.34</v>
      </c>
      <c r="U297" s="53">
        <f>IF(Y297="",1,IF(VLOOKUP(Y297,基本情報!$E$63:$T$76,基本情報!$T$1,FALSE)="",0,VLOOKUP(Y297,基本情報!$E$63:$T$76,基本情報!$T$1,FALSE)))</f>
        <v>0</v>
      </c>
      <c r="V297" s="197" t="str">
        <f t="shared" ca="1" si="91"/>
        <v/>
      </c>
      <c r="W297" s="170" t="str">
        <f t="shared" si="92"/>
        <v/>
      </c>
      <c r="X297" s="53" t="str">
        <f t="shared" ca="1" si="93"/>
        <v/>
      </c>
      <c r="Y297" s="53" t="s">
        <v>3094</v>
      </c>
      <c r="Z297" s="1" t="str">
        <f t="shared" si="94"/>
        <v/>
      </c>
      <c r="AA297" s="1" t="str">
        <f t="shared" ca="1" si="95"/>
        <v>-</v>
      </c>
      <c r="AB297" s="1" t="str">
        <f t="shared" ca="1" si="96"/>
        <v/>
      </c>
    </row>
    <row r="298" spans="2:28" ht="15" customHeight="1" x14ac:dyDescent="0.25">
      <c r="B298" s="401"/>
      <c r="D298" s="1012"/>
      <c r="E298" s="1012"/>
      <c r="F298" s="41"/>
      <c r="G298" s="49" t="str">
        <f ca="1">IF(OFFSET('取組状況入力－工場他'!$B$15,MATCH(I298,'取組状況入力－工場他'!$E$15:$E$590,0)-1,1,1,1)=0,"",OFFSET('取組状況入力－工場他'!$B$15,MATCH(I298,'取組状況入力－工場他'!$E$15:$E$590,0)-1,1,1,1))</f>
        <v>○</v>
      </c>
      <c r="H298" s="295" t="s">
        <v>2148</v>
      </c>
      <c r="I298" s="51" t="s">
        <v>1889</v>
      </c>
      <c r="J298" s="52" t="str">
        <f t="shared" ca="1" si="87"/>
        <v/>
      </c>
      <c r="K298" s="52" t="str">
        <f>VLOOKUP(I298,'取組状況入力－工場他'!$E$14:$X$253,'取組状況入力－工場他'!$S$1,0)</f>
        <v>-</v>
      </c>
      <c r="L298" s="71" t="str">
        <f t="shared" si="88"/>
        <v>-</v>
      </c>
      <c r="M298" s="71" t="str">
        <f t="shared" si="89"/>
        <v>-</v>
      </c>
      <c r="N298" s="74"/>
      <c r="O298" s="26"/>
      <c r="P298" s="402"/>
      <c r="R298" s="92" t="s">
        <v>773</v>
      </c>
      <c r="S298" s="381">
        <f t="shared" si="90"/>
        <v>0</v>
      </c>
      <c r="T298" s="93">
        <v>0.1</v>
      </c>
      <c r="U298" s="53">
        <f>IF(Y298="",1,IF(VLOOKUP(Y298,基本情報!$E$63:$T$76,基本情報!$T$1,FALSE)="",0,VLOOKUP(Y298,基本情報!$E$63:$T$76,基本情報!$T$1,FALSE)))</f>
        <v>0</v>
      </c>
      <c r="V298" s="197" t="str">
        <f t="shared" ca="1" si="91"/>
        <v/>
      </c>
      <c r="W298" s="170" t="str">
        <f t="shared" si="92"/>
        <v/>
      </c>
      <c r="X298" s="53" t="str">
        <f t="shared" ca="1" si="93"/>
        <v/>
      </c>
      <c r="Y298" s="53" t="s">
        <v>3095</v>
      </c>
      <c r="Z298" s="1" t="str">
        <f t="shared" si="94"/>
        <v/>
      </c>
      <c r="AA298" s="1" t="str">
        <f t="shared" ca="1" si="95"/>
        <v>-</v>
      </c>
      <c r="AB298" s="1" t="str">
        <f t="shared" ca="1" si="96"/>
        <v/>
      </c>
    </row>
    <row r="299" spans="2:28" ht="15" customHeight="1" x14ac:dyDescent="0.25">
      <c r="B299" s="401"/>
      <c r="D299" s="1012"/>
      <c r="E299" s="1012"/>
      <c r="F299" s="41"/>
      <c r="G299" s="53" t="str">
        <f ca="1">IF(OFFSET('取組状況入力－工場他'!$B$15,MATCH(I299,'取組状況入力－工場他'!$E$15:$E$590,0)-1,1,1,1)=0,"",OFFSET('取組状況入力－工場他'!$B$15,MATCH(I299,'取組状況入力－工場他'!$E$15:$E$590,0)-1,1,1,1))</f>
        <v>○</v>
      </c>
      <c r="H299" s="295" t="s">
        <v>2149</v>
      </c>
      <c r="I299" s="51" t="s">
        <v>1726</v>
      </c>
      <c r="J299" s="52" t="str">
        <f t="shared" ca="1" si="87"/>
        <v/>
      </c>
      <c r="K299" s="52" t="str">
        <f>VLOOKUP(I299,'取組状況入力－工場他'!$E$14:$X$253,'取組状況入力－工場他'!$S$1,0)</f>
        <v>-</v>
      </c>
      <c r="L299" s="71" t="str">
        <f t="shared" si="88"/>
        <v>-</v>
      </c>
      <c r="M299" s="71" t="str">
        <f t="shared" si="89"/>
        <v>-</v>
      </c>
      <c r="N299" s="186"/>
      <c r="O299" s="524"/>
      <c r="P299" s="402"/>
      <c r="R299" s="92" t="s">
        <v>773</v>
      </c>
      <c r="S299" s="381">
        <f t="shared" si="90"/>
        <v>0</v>
      </c>
      <c r="T299" s="93">
        <v>0.15</v>
      </c>
      <c r="U299" s="53">
        <f>IF(Y299="",1,IF(VLOOKUP(Y299,基本情報!$E$63:$T$76,基本情報!$T$1,FALSE)="",0,VLOOKUP(Y299,基本情報!$E$63:$T$76,基本情報!$T$1,FALSE)))</f>
        <v>0</v>
      </c>
      <c r="V299" s="197" t="str">
        <f t="shared" ca="1" si="91"/>
        <v/>
      </c>
      <c r="W299" s="170" t="str">
        <f t="shared" si="92"/>
        <v/>
      </c>
      <c r="X299" s="53" t="str">
        <f t="shared" ca="1" si="93"/>
        <v/>
      </c>
      <c r="Y299" s="53" t="s">
        <v>3097</v>
      </c>
      <c r="Z299" s="1" t="str">
        <f t="shared" si="94"/>
        <v/>
      </c>
      <c r="AA299" s="1" t="str">
        <f t="shared" ca="1" si="95"/>
        <v>-</v>
      </c>
      <c r="AB299" s="1" t="str">
        <f t="shared" ca="1" si="96"/>
        <v/>
      </c>
    </row>
    <row r="300" spans="2:28" ht="15" customHeight="1" x14ac:dyDescent="0.25">
      <c r="B300" s="401"/>
      <c r="D300" s="1012"/>
      <c r="E300" s="1012"/>
      <c r="F300" s="41"/>
      <c r="G300" s="49" t="str">
        <f ca="1">IF(OFFSET('取組状況入力－工場他'!$B$15,MATCH(I300,'取組状況入力－工場他'!$E$15:$E$590,0)-1,1,1,1)=0,"",OFFSET('取組状況入力－工場他'!$B$15,MATCH(I300,'取組状況入力－工場他'!$E$15:$E$590,0)-1,1,1,1))</f>
        <v>＋</v>
      </c>
      <c r="H300" s="295" t="s">
        <v>2150</v>
      </c>
      <c r="I300" s="51" t="s">
        <v>1269</v>
      </c>
      <c r="J300" s="52" t="str">
        <f t="shared" ca="1" si="87"/>
        <v/>
      </c>
      <c r="K300" s="52">
        <f>VLOOKUP(I300,'取組状況入力－工場他'!$E$14:$X$253,'取組状況入力－工場他'!$S$1,0)</f>
        <v>0</v>
      </c>
      <c r="L300" s="71">
        <f t="shared" ca="1" si="88"/>
        <v>0</v>
      </c>
      <c r="M300" s="71">
        <f t="shared" ca="1" si="89"/>
        <v>0</v>
      </c>
      <c r="N300" s="74"/>
      <c r="O300" s="26"/>
      <c r="P300" s="402"/>
      <c r="R300" s="92" t="s">
        <v>773</v>
      </c>
      <c r="S300" s="381">
        <f t="shared" si="90"/>
        <v>0</v>
      </c>
      <c r="T300" s="93">
        <v>0.1</v>
      </c>
      <c r="U300" s="53">
        <f>IF(Y300="",1,IF(VLOOKUP(Y300,基本情報!$E$63:$T$76,基本情報!$T$1,FALSE)="",0,VLOOKUP(Y300,基本情報!$E$63:$T$76,基本情報!$T$1,FALSE)))</f>
        <v>0</v>
      </c>
      <c r="V300" s="197" t="str">
        <f t="shared" ca="1" si="91"/>
        <v/>
      </c>
      <c r="W300" s="170">
        <f t="shared" ca="1" si="92"/>
        <v>0</v>
      </c>
      <c r="X300" s="53" t="str">
        <f t="shared" ca="1" si="93"/>
        <v/>
      </c>
      <c r="Y300" s="53" t="s">
        <v>3100</v>
      </c>
      <c r="Z300" s="1" t="str">
        <f t="shared" ca="1" si="94"/>
        <v/>
      </c>
      <c r="AA300" s="1" t="str">
        <f t="shared" ca="1" si="95"/>
        <v/>
      </c>
      <c r="AB300" s="1">
        <f t="shared" ca="1" si="96"/>
        <v>0</v>
      </c>
    </row>
    <row r="301" spans="2:28" ht="15" customHeight="1" x14ac:dyDescent="0.25">
      <c r="B301" s="401"/>
      <c r="D301" s="1012"/>
      <c r="E301" s="1012"/>
      <c r="F301" s="41"/>
      <c r="G301" s="49" t="str">
        <f ca="1">IF(OFFSET('取組状況入力－工場他'!$B$15,MATCH(I301,'取組状況入力－工場他'!$E$15:$E$590,0)-1,1,1,1)=0,"",OFFSET('取組状況入力－工場他'!$B$15,MATCH(I301,'取組状況入力－工場他'!$E$15:$E$590,0)-1,1,1,1))</f>
        <v>＋</v>
      </c>
      <c r="H301" s="295" t="s">
        <v>2151</v>
      </c>
      <c r="I301" s="51" t="s">
        <v>658</v>
      </c>
      <c r="J301" s="52" t="str">
        <f t="shared" ca="1" si="87"/>
        <v/>
      </c>
      <c r="K301" s="52">
        <f>VLOOKUP(I301,'取組状況入力－工場他'!$E$14:$X$253,'取組状況入力－工場他'!$S$1,0)</f>
        <v>0</v>
      </c>
      <c r="L301" s="71">
        <f t="shared" ca="1" si="88"/>
        <v>0</v>
      </c>
      <c r="M301" s="71">
        <f t="shared" ca="1" si="89"/>
        <v>0</v>
      </c>
      <c r="N301" s="74"/>
      <c r="O301" s="26"/>
      <c r="P301" s="402"/>
      <c r="R301" s="92" t="s">
        <v>773</v>
      </c>
      <c r="S301" s="381">
        <f t="shared" si="90"/>
        <v>0</v>
      </c>
      <c r="T301" s="93">
        <v>0.15</v>
      </c>
      <c r="U301" s="53">
        <f>IF(Y301="",1,IF(VLOOKUP(Y301,基本情報!$E$63:$T$76,基本情報!$T$1,FALSE)="",0,VLOOKUP(Y301,基本情報!$E$63:$T$76,基本情報!$T$1,FALSE)))</f>
        <v>0</v>
      </c>
      <c r="V301" s="197" t="str">
        <f t="shared" ca="1" si="91"/>
        <v/>
      </c>
      <c r="W301" s="170">
        <f t="shared" ca="1" si="92"/>
        <v>0</v>
      </c>
      <c r="X301" s="53" t="str">
        <f t="shared" ca="1" si="93"/>
        <v/>
      </c>
      <c r="Y301" s="53" t="s">
        <v>3101</v>
      </c>
      <c r="Z301" s="1" t="str">
        <f t="shared" ca="1" si="94"/>
        <v/>
      </c>
      <c r="AA301" s="1" t="str">
        <f t="shared" ca="1" si="95"/>
        <v/>
      </c>
      <c r="AB301" s="1">
        <f t="shared" ca="1" si="96"/>
        <v>0</v>
      </c>
    </row>
    <row r="302" spans="2:28" ht="15" customHeight="1" x14ac:dyDescent="0.25">
      <c r="B302" s="401"/>
      <c r="D302" s="1012"/>
      <c r="E302" s="1012"/>
      <c r="F302" s="41"/>
      <c r="G302" s="49" t="str">
        <f ca="1">IF(OFFSET('取組状況入力－工場他'!$B$15,MATCH(I302,'取組状況入力－工場他'!$E$15:$E$590,0)-1,1,1,1)=0,"",OFFSET('取組状況入力－工場他'!$B$15,MATCH(I302,'取組状況入力－工場他'!$E$15:$E$590,0)-1,1,1,1))</f>
        <v>＋</v>
      </c>
      <c r="H302" s="295" t="s">
        <v>1821</v>
      </c>
      <c r="I302" s="51" t="s">
        <v>1890</v>
      </c>
      <c r="J302" s="52" t="str">
        <f t="shared" ca="1" si="87"/>
        <v/>
      </c>
      <c r="K302" s="52">
        <f>VLOOKUP(I302,'取組状況入力－工場他'!$E$14:$X$253,'取組状況入力－工場他'!$S$1,0)</f>
        <v>0</v>
      </c>
      <c r="L302" s="71">
        <f t="shared" ca="1" si="88"/>
        <v>0</v>
      </c>
      <c r="M302" s="71">
        <f t="shared" ca="1" si="89"/>
        <v>0</v>
      </c>
      <c r="N302" s="74"/>
      <c r="O302" s="26"/>
      <c r="P302" s="402"/>
      <c r="R302" s="92" t="s">
        <v>773</v>
      </c>
      <c r="S302" s="381">
        <f t="shared" si="90"/>
        <v>0</v>
      </c>
      <c r="T302" s="93">
        <v>4.0000000000000001E-3</v>
      </c>
      <c r="U302" s="53">
        <f>IF(Y302="",1,IF(VLOOKUP(Y302,基本情報!$E$63:$T$76,基本情報!$T$1,FALSE)="",0,VLOOKUP(Y302,基本情報!$E$63:$T$76,基本情報!$T$1,FALSE)))</f>
        <v>1</v>
      </c>
      <c r="V302" s="197" t="str">
        <f t="shared" ca="1" si="91"/>
        <v/>
      </c>
      <c r="W302" s="170">
        <f t="shared" ca="1" si="92"/>
        <v>0</v>
      </c>
      <c r="X302" s="53" t="str">
        <f t="shared" ca="1" si="93"/>
        <v/>
      </c>
      <c r="Y302" s="53"/>
      <c r="Z302" s="1" t="str">
        <f t="shared" ca="1" si="94"/>
        <v/>
      </c>
      <c r="AA302" s="1" t="str">
        <f t="shared" ca="1" si="95"/>
        <v/>
      </c>
      <c r="AB302" s="1">
        <f t="shared" ca="1" si="96"/>
        <v>0</v>
      </c>
    </row>
    <row r="303" spans="2:28" ht="15" customHeight="1" x14ac:dyDescent="0.25">
      <c r="B303" s="401"/>
      <c r="D303" s="1012"/>
      <c r="E303" s="1012"/>
      <c r="F303" s="41"/>
      <c r="G303" s="49" t="str">
        <f ca="1">IF(OFFSET('取組状況入力－工場他'!$B$15,MATCH(I303,'取組状況入力－工場他'!$E$15:$E$590,0)-1,1,1,1)=0,"",OFFSET('取組状況入力－工場他'!$B$15,MATCH(I303,'取組状況入力－工場他'!$E$15:$E$590,0)-1,1,1,1))</f>
        <v>＋</v>
      </c>
      <c r="H303" s="295" t="s">
        <v>2457</v>
      </c>
      <c r="I303" s="51" t="s">
        <v>1474</v>
      </c>
      <c r="J303" s="52" t="str">
        <f t="shared" ca="1" si="87"/>
        <v/>
      </c>
      <c r="K303" s="52">
        <f>VLOOKUP(I303,'取組状況入力－工場他'!$E$14:$X$253,'取組状況入力－工場他'!$S$1,0)</f>
        <v>0</v>
      </c>
      <c r="L303" s="71">
        <f t="shared" ca="1" si="88"/>
        <v>0</v>
      </c>
      <c r="M303" s="71">
        <f t="shared" ca="1" si="89"/>
        <v>0</v>
      </c>
      <c r="N303" s="74"/>
      <c r="O303" s="26"/>
      <c r="P303" s="402"/>
      <c r="R303" s="92" t="s">
        <v>1423</v>
      </c>
      <c r="S303" s="381">
        <f t="shared" si="90"/>
        <v>0</v>
      </c>
      <c r="T303" s="93">
        <v>0.04</v>
      </c>
      <c r="U303" s="53">
        <f>IF(Y303="",1,IF(VLOOKUP(Y303,基本情報!$E$63:$T$76,基本情報!$T$1,FALSE)="",0,VLOOKUP(Y303,基本情報!$E$63:$T$76,基本情報!$T$1,FALSE)))</f>
        <v>1</v>
      </c>
      <c r="V303" s="197" t="str">
        <f t="shared" ca="1" si="91"/>
        <v/>
      </c>
      <c r="W303" s="170">
        <f t="shared" ca="1" si="92"/>
        <v>0</v>
      </c>
      <c r="X303" s="53" t="str">
        <f t="shared" ca="1" si="93"/>
        <v/>
      </c>
      <c r="Y303" s="53"/>
      <c r="Z303" s="1" t="str">
        <f t="shared" ca="1" si="94"/>
        <v/>
      </c>
      <c r="AA303" s="1" t="str">
        <f t="shared" ca="1" si="95"/>
        <v/>
      </c>
      <c r="AB303" s="1">
        <f t="shared" ca="1" si="96"/>
        <v>0</v>
      </c>
    </row>
    <row r="304" spans="2:28" ht="15" customHeight="1" x14ac:dyDescent="0.25">
      <c r="B304" s="401"/>
      <c r="D304" s="1012"/>
      <c r="E304" s="1012"/>
      <c r="F304" s="41"/>
      <c r="G304" s="49" t="str">
        <f ca="1">IF(OFFSET('取組状況入力－工場他'!$B$15,MATCH(I304,'取組状況入力－工場他'!$E$15:$E$590,0)-1,1,1,1)=0,"",OFFSET('取組状況入力－工場他'!$B$15,MATCH(I304,'取組状況入力－工場他'!$E$15:$E$590,0)-1,1,1,1))</f>
        <v>＋</v>
      </c>
      <c r="H304" s="295" t="s">
        <v>515</v>
      </c>
      <c r="I304" s="51" t="s">
        <v>1271</v>
      </c>
      <c r="J304" s="52" t="str">
        <f t="shared" ca="1" si="87"/>
        <v/>
      </c>
      <c r="K304" s="52">
        <f>VLOOKUP(I304,'取組状況入力－工場他'!$E$14:$X$253,'取組状況入力－工場他'!$S$1,0)</f>
        <v>0</v>
      </c>
      <c r="L304" s="71">
        <f t="shared" ca="1" si="88"/>
        <v>0</v>
      </c>
      <c r="M304" s="71">
        <f t="shared" ca="1" si="89"/>
        <v>0</v>
      </c>
      <c r="N304" s="74"/>
      <c r="O304" s="26"/>
      <c r="P304" s="402"/>
      <c r="R304" s="92" t="s">
        <v>1423</v>
      </c>
      <c r="S304" s="381">
        <f t="shared" si="90"/>
        <v>0</v>
      </c>
      <c r="T304" s="93">
        <v>4.2000000000000003E-2</v>
      </c>
      <c r="U304" s="53">
        <f>IF(Y304="",1,IF(VLOOKUP(Y304,基本情報!$E$63:$T$76,基本情報!$T$1,FALSE)="",0,VLOOKUP(Y304,基本情報!$E$63:$T$76,基本情報!$T$1,FALSE)))</f>
        <v>1</v>
      </c>
      <c r="V304" s="197" t="str">
        <f t="shared" ca="1" si="91"/>
        <v/>
      </c>
      <c r="W304" s="170">
        <f t="shared" ca="1" si="92"/>
        <v>0</v>
      </c>
      <c r="X304" s="53" t="str">
        <f t="shared" ca="1" si="93"/>
        <v/>
      </c>
      <c r="Y304" s="53"/>
      <c r="Z304" s="1" t="str">
        <f t="shared" ca="1" si="94"/>
        <v/>
      </c>
      <c r="AA304" s="1" t="str">
        <f t="shared" ca="1" si="95"/>
        <v/>
      </c>
      <c r="AB304" s="1">
        <f t="shared" ca="1" si="96"/>
        <v>0</v>
      </c>
    </row>
    <row r="305" spans="2:28" ht="15" customHeight="1" x14ac:dyDescent="0.25">
      <c r="B305" s="401"/>
      <c r="D305" s="1012"/>
      <c r="E305" s="1012"/>
      <c r="F305" s="41"/>
      <c r="G305" s="49" t="str">
        <f ca="1">IF(OFFSET('取組状況入力－工場他'!$B$15,MATCH(I305,'取組状況入力－工場他'!$E$15:$E$590,0)-1,1,1,1)=0,"",OFFSET('取組状況入力－工場他'!$B$15,MATCH(I305,'取組状況入力－工場他'!$E$15:$E$590,0)-1,1,1,1))</f>
        <v>＋</v>
      </c>
      <c r="H305" s="295" t="s">
        <v>516</v>
      </c>
      <c r="I305" s="51" t="s">
        <v>1822</v>
      </c>
      <c r="J305" s="52" t="str">
        <f t="shared" ca="1" si="87"/>
        <v/>
      </c>
      <c r="K305" s="52">
        <f>VLOOKUP(I305,'取組状況入力－工場他'!$E$14:$X$253,'取組状況入力－工場他'!$S$1,0)</f>
        <v>0</v>
      </c>
      <c r="L305" s="71">
        <f t="shared" ca="1" si="88"/>
        <v>0</v>
      </c>
      <c r="M305" s="71">
        <f t="shared" ca="1" si="89"/>
        <v>0</v>
      </c>
      <c r="N305" s="74"/>
      <c r="O305" s="26"/>
      <c r="P305" s="402"/>
      <c r="R305" s="92" t="s">
        <v>773</v>
      </c>
      <c r="S305" s="381">
        <f t="shared" si="90"/>
        <v>0</v>
      </c>
      <c r="T305" s="93">
        <v>5.0000000000000001E-3</v>
      </c>
      <c r="U305" s="53">
        <f>IF(Y305="",1,IF(VLOOKUP(Y305,基本情報!$E$63:$T$76,基本情報!$T$1,FALSE)="",0,VLOOKUP(Y305,基本情報!$E$63:$T$76,基本情報!$T$1,FALSE)))</f>
        <v>1</v>
      </c>
      <c r="V305" s="197" t="str">
        <f t="shared" ca="1" si="91"/>
        <v/>
      </c>
      <c r="W305" s="170">
        <f t="shared" ca="1" si="92"/>
        <v>0</v>
      </c>
      <c r="X305" s="53" t="str">
        <f t="shared" ca="1" si="93"/>
        <v/>
      </c>
      <c r="Y305" s="53"/>
      <c r="Z305" s="1" t="str">
        <f t="shared" ca="1" si="94"/>
        <v/>
      </c>
      <c r="AA305" s="1" t="str">
        <f t="shared" ca="1" si="95"/>
        <v/>
      </c>
      <c r="AB305" s="1">
        <f t="shared" ca="1" si="96"/>
        <v>0</v>
      </c>
    </row>
    <row r="306" spans="2:28" ht="15" customHeight="1" x14ac:dyDescent="0.25">
      <c r="B306" s="401"/>
      <c r="D306" s="1012"/>
      <c r="E306" s="1012"/>
      <c r="F306" s="41"/>
      <c r="G306" s="49" t="str">
        <f ca="1">IF(OFFSET('取組状況入力－工場他'!$B$15,MATCH(I306,'取組状況入力－工場他'!$E$15:$E$590,0)-1,1,1,1)=0,"",OFFSET('取組状況入力－工場他'!$B$15,MATCH(I306,'取組状況入力－工場他'!$E$15:$E$590,0)-1,1,1,1))</f>
        <v>＋</v>
      </c>
      <c r="H306" s="295" t="s">
        <v>517</v>
      </c>
      <c r="I306" s="51" t="s">
        <v>1270</v>
      </c>
      <c r="J306" s="52" t="str">
        <f t="shared" ca="1" si="87"/>
        <v/>
      </c>
      <c r="K306" s="52">
        <f>VLOOKUP(I306,'取組状況入力－工場他'!$E$14:$X$253,'取組状況入力－工場他'!$S$1,0)</f>
        <v>0</v>
      </c>
      <c r="L306" s="71">
        <f t="shared" ca="1" si="88"/>
        <v>0</v>
      </c>
      <c r="M306" s="71">
        <f t="shared" ca="1" si="89"/>
        <v>0</v>
      </c>
      <c r="N306" s="74"/>
      <c r="O306" s="26"/>
      <c r="P306" s="402"/>
      <c r="R306" s="92" t="s">
        <v>1423</v>
      </c>
      <c r="S306" s="381">
        <f t="shared" si="90"/>
        <v>0</v>
      </c>
      <c r="T306" s="93">
        <v>5.0000000000000001E-3</v>
      </c>
      <c r="U306" s="53">
        <f>IF(Y306="",1,IF(VLOOKUP(Y306,基本情報!$E$63:$T$76,基本情報!$T$1,FALSE)="",0,VLOOKUP(Y306,基本情報!$E$63:$T$76,基本情報!$T$1,FALSE)))</f>
        <v>1</v>
      </c>
      <c r="V306" s="197" t="str">
        <f t="shared" ca="1" si="91"/>
        <v/>
      </c>
      <c r="W306" s="170">
        <f t="shared" ca="1" si="92"/>
        <v>0</v>
      </c>
      <c r="X306" s="53" t="str">
        <f t="shared" ca="1" si="93"/>
        <v/>
      </c>
      <c r="Y306" s="53"/>
      <c r="Z306" s="1" t="str">
        <f t="shared" ca="1" si="94"/>
        <v/>
      </c>
      <c r="AA306" s="1" t="str">
        <f t="shared" ca="1" si="95"/>
        <v/>
      </c>
      <c r="AB306" s="1">
        <f t="shared" ca="1" si="96"/>
        <v>0</v>
      </c>
    </row>
    <row r="307" spans="2:28" ht="15" customHeight="1" x14ac:dyDescent="0.25">
      <c r="B307" s="401"/>
      <c r="D307" s="1012"/>
      <c r="E307" s="1012"/>
      <c r="F307" s="41"/>
      <c r="G307" s="49" t="str">
        <f ca="1">IF(OFFSET('取組状況入力－工場他'!$B$15,MATCH(I307,'取組状況入力－工場他'!$E$15:$E$590,0)-1,1,1,1)=0,"",OFFSET('取組状況入力－工場他'!$B$15,MATCH(I307,'取組状況入力－工場他'!$E$15:$E$590,0)-1,1,1,1))</f>
        <v>＋</v>
      </c>
      <c r="H307" s="295" t="s">
        <v>518</v>
      </c>
      <c r="I307" s="51" t="s">
        <v>2406</v>
      </c>
      <c r="J307" s="52" t="str">
        <f t="shared" ca="1" si="87"/>
        <v/>
      </c>
      <c r="K307" s="52">
        <f>VLOOKUP(I307,'取組状況入力－工場他'!$E$14:$X$253,'取組状況入力－工場他'!$S$1,0)</f>
        <v>0</v>
      </c>
      <c r="L307" s="71">
        <f t="shared" ca="1" si="88"/>
        <v>0</v>
      </c>
      <c r="M307" s="71">
        <f t="shared" ca="1" si="89"/>
        <v>0</v>
      </c>
      <c r="N307" s="74"/>
      <c r="O307" s="26"/>
      <c r="P307" s="402"/>
      <c r="R307" s="92" t="s">
        <v>773</v>
      </c>
      <c r="S307" s="381">
        <f t="shared" si="90"/>
        <v>0</v>
      </c>
      <c r="T307" s="93">
        <v>0.18</v>
      </c>
      <c r="U307" s="53">
        <f>IF(Y307="",1,IF(VLOOKUP(Y307,基本情報!$E$63:$T$76,基本情報!$T$1,FALSE)="",0,VLOOKUP(Y307,基本情報!$E$63:$T$76,基本情報!$T$1,FALSE)))</f>
        <v>0</v>
      </c>
      <c r="V307" s="197" t="str">
        <f t="shared" ca="1" si="91"/>
        <v/>
      </c>
      <c r="W307" s="170">
        <f t="shared" ca="1" si="92"/>
        <v>0</v>
      </c>
      <c r="X307" s="53" t="str">
        <f t="shared" ca="1" si="93"/>
        <v/>
      </c>
      <c r="Y307" s="53" t="str">
        <f>$Y$301</f>
        <v>生産ブロワ等</v>
      </c>
      <c r="Z307" s="1" t="str">
        <f t="shared" ca="1" si="94"/>
        <v/>
      </c>
      <c r="AA307" s="1" t="str">
        <f t="shared" ca="1" si="95"/>
        <v/>
      </c>
      <c r="AB307" s="1">
        <f t="shared" ca="1" si="96"/>
        <v>0</v>
      </c>
    </row>
    <row r="308" spans="2:28" ht="15" customHeight="1" x14ac:dyDescent="0.25">
      <c r="B308" s="401"/>
      <c r="D308" s="1012"/>
      <c r="E308" s="1012"/>
      <c r="F308" s="41"/>
      <c r="G308" s="49" t="str">
        <f ca="1">IF(OFFSET('取組状況入力－工場他'!$B$15,MATCH(I308,'取組状況入力－工場他'!$E$15:$E$590,0)-1,1,1,1)=0,"",OFFSET('取組状況入力－工場他'!$B$15,MATCH(I308,'取組状況入力－工場他'!$E$15:$E$590,0)-1,1,1,1))</f>
        <v>＋</v>
      </c>
      <c r="H308" s="295" t="s">
        <v>519</v>
      </c>
      <c r="I308" s="51" t="s">
        <v>2407</v>
      </c>
      <c r="J308" s="52" t="str">
        <f t="shared" ca="1" si="87"/>
        <v/>
      </c>
      <c r="K308" s="52">
        <f>VLOOKUP(I308,'取組状況入力－工場他'!$E$14:$X$253,'取組状況入力－工場他'!$S$1,0)</f>
        <v>0</v>
      </c>
      <c r="L308" s="71">
        <f t="shared" ca="1" si="88"/>
        <v>0</v>
      </c>
      <c r="M308" s="71">
        <f t="shared" ca="1" si="89"/>
        <v>0</v>
      </c>
      <c r="N308" s="74"/>
      <c r="O308" s="26"/>
      <c r="P308" s="402"/>
      <c r="R308" s="92" t="s">
        <v>773</v>
      </c>
      <c r="S308" s="381">
        <f t="shared" si="90"/>
        <v>0</v>
      </c>
      <c r="T308" s="93">
        <v>0.05</v>
      </c>
      <c r="U308" s="53">
        <f>IF(Y308="",1,IF(VLOOKUP(Y308,基本情報!$E$63:$T$76,基本情報!$T$1,FALSE)="",0,VLOOKUP(Y308,基本情報!$E$63:$T$76,基本情報!$T$1,FALSE)))</f>
        <v>0</v>
      </c>
      <c r="V308" s="197" t="str">
        <f t="shared" ca="1" si="91"/>
        <v/>
      </c>
      <c r="W308" s="170">
        <f t="shared" ca="1" si="92"/>
        <v>0</v>
      </c>
      <c r="X308" s="53" t="str">
        <f t="shared" ca="1" si="93"/>
        <v/>
      </c>
      <c r="Y308" s="53" t="str">
        <f>$Y$301</f>
        <v>生産ブロワ等</v>
      </c>
      <c r="Z308" s="1" t="str">
        <f t="shared" ca="1" si="94"/>
        <v/>
      </c>
      <c r="AA308" s="1" t="str">
        <f t="shared" ca="1" si="95"/>
        <v/>
      </c>
      <c r="AB308" s="1">
        <f t="shared" ca="1" si="96"/>
        <v>0</v>
      </c>
    </row>
    <row r="309" spans="2:28" ht="15" customHeight="1" x14ac:dyDescent="0.25">
      <c r="B309" s="401"/>
      <c r="D309" s="1012"/>
      <c r="E309" s="1012"/>
      <c r="F309" s="41"/>
      <c r="G309" s="49" t="str">
        <f ca="1">IF(OFFSET('取組状況入力－工場他'!$B$15,MATCH(I309,'取組状況入力－工場他'!$E$15:$E$590,0)-1,1,1,1)=0,"",OFFSET('取組状況入力－工場他'!$B$15,MATCH(I309,'取組状況入力－工場他'!$E$15:$E$590,0)-1,1,1,1))</f>
        <v>＋</v>
      </c>
      <c r="H309" s="295" t="s">
        <v>520</v>
      </c>
      <c r="I309" s="51" t="s">
        <v>1378</v>
      </c>
      <c r="J309" s="52" t="str">
        <f t="shared" ca="1" si="87"/>
        <v/>
      </c>
      <c r="K309" s="52">
        <f>VLOOKUP(I309,'取組状況入力－工場他'!$E$14:$X$253,'取組状況入力－工場他'!$S$1,0)</f>
        <v>0</v>
      </c>
      <c r="L309" s="71">
        <f t="shared" ca="1" si="88"/>
        <v>0</v>
      </c>
      <c r="M309" s="71">
        <f t="shared" ca="1" si="89"/>
        <v>0</v>
      </c>
      <c r="N309" s="74"/>
      <c r="O309" s="26"/>
      <c r="P309" s="402"/>
      <c r="R309" s="92" t="s">
        <v>773</v>
      </c>
      <c r="S309" s="381">
        <f t="shared" si="90"/>
        <v>0</v>
      </c>
      <c r="T309" s="93">
        <v>1.4E-2</v>
      </c>
      <c r="U309" s="53">
        <f>IF(Y309="",1,IF(VLOOKUP(Y309,基本情報!$E$63:$T$76,基本情報!$T$1,FALSE)="",0,VLOOKUP(Y309,基本情報!$E$63:$T$76,基本情報!$T$1,FALSE)))</f>
        <v>1</v>
      </c>
      <c r="V309" s="197" t="str">
        <f t="shared" ca="1" si="91"/>
        <v/>
      </c>
      <c r="W309" s="170">
        <f t="shared" ca="1" si="92"/>
        <v>0</v>
      </c>
      <c r="X309" s="53" t="str">
        <f t="shared" ca="1" si="93"/>
        <v/>
      </c>
      <c r="Y309" s="53"/>
      <c r="Z309" s="1" t="str">
        <f t="shared" ca="1" si="94"/>
        <v/>
      </c>
      <c r="AA309" s="1" t="str">
        <f t="shared" ca="1" si="95"/>
        <v/>
      </c>
      <c r="AB309" s="1">
        <f t="shared" ca="1" si="96"/>
        <v>0</v>
      </c>
    </row>
    <row r="310" spans="2:28" ht="15" customHeight="1" x14ac:dyDescent="0.25">
      <c r="B310" s="401"/>
      <c r="D310" s="1012"/>
      <c r="E310" s="1012"/>
      <c r="F310" s="18"/>
      <c r="G310" s="54" t="str">
        <f ca="1">IF(OFFSET('取組状況入力－工場他'!$B$15,MATCH(I310,'取組状況入力－工場他'!$E$15:$E$590,0)-1,1,1,1)=0,"",OFFSET('取組状況入力－工場他'!$B$15,MATCH(I310,'取組状況入力－工場他'!$E$15:$E$590,0)-1,1,1,1))</f>
        <v>＋</v>
      </c>
      <c r="H310" s="327" t="s">
        <v>521</v>
      </c>
      <c r="I310" s="56" t="s">
        <v>1379</v>
      </c>
      <c r="J310" s="58" t="str">
        <f t="shared" ca="1" si="87"/>
        <v/>
      </c>
      <c r="K310" s="58">
        <f>VLOOKUP(I310,'取組状況入力－工場他'!$E$14:$X$253,'取組状況入力－工場他'!$S$1,0)</f>
        <v>0</v>
      </c>
      <c r="L310" s="72">
        <f t="shared" ca="1" si="88"/>
        <v>0</v>
      </c>
      <c r="M310" s="72">
        <f t="shared" ca="1" si="89"/>
        <v>0</v>
      </c>
      <c r="N310" s="75"/>
      <c r="O310" s="26"/>
      <c r="P310" s="402"/>
      <c r="R310" s="94" t="s">
        <v>773</v>
      </c>
      <c r="S310" s="382">
        <f t="shared" si="90"/>
        <v>0</v>
      </c>
      <c r="T310" s="95">
        <v>1.4E-2</v>
      </c>
      <c r="U310" s="59">
        <f>IF(Y310="",1,IF(VLOOKUP(Y310,基本情報!$E$63:$T$76,基本情報!$T$1,FALSE)="",0,VLOOKUP(Y310,基本情報!$E$63:$T$76,基本情報!$T$1,FALSE)))</f>
        <v>1</v>
      </c>
      <c r="V310" s="155" t="str">
        <f t="shared" ca="1" si="91"/>
        <v/>
      </c>
      <c r="W310" s="198">
        <f t="shared" ca="1" si="92"/>
        <v>0</v>
      </c>
      <c r="X310" s="59" t="str">
        <f t="shared" ca="1" si="93"/>
        <v/>
      </c>
      <c r="Y310" s="59"/>
      <c r="Z310" s="1" t="str">
        <f t="shared" ca="1" si="94"/>
        <v/>
      </c>
      <c r="AA310" s="1" t="str">
        <f t="shared" ca="1" si="95"/>
        <v/>
      </c>
      <c r="AB310" s="1">
        <f t="shared" ca="1" si="96"/>
        <v>0</v>
      </c>
    </row>
    <row r="311" spans="2:28" ht="15" customHeight="1" x14ac:dyDescent="0.25">
      <c r="B311" s="401"/>
      <c r="D311" s="1012"/>
      <c r="E311" s="1012"/>
      <c r="F311" s="41" t="s">
        <v>2270</v>
      </c>
      <c r="G311" s="87" t="str">
        <f ca="1">IF(OFFSET('取組状況入力－工場他'!$B$15,MATCH(I311,'取組状況入力－工場他'!$E$15:$E$590,0)-1,1,1,1)=0,"",OFFSET('取組状況入力－工場他'!$B$15,MATCH(I311,'取組状況入力－工場他'!$E$15:$E$590,0)-1,1,1,1))</f>
        <v>○</v>
      </c>
      <c r="H311" s="100" t="s">
        <v>2271</v>
      </c>
      <c r="I311" s="79" t="s">
        <v>1716</v>
      </c>
      <c r="J311" s="85" t="str">
        <f t="shared" ca="1" si="87"/>
        <v/>
      </c>
      <c r="K311" s="85" t="str">
        <f>VLOOKUP(I311,'取組状況入力－工場他'!$E$14:$X$253,'取組状況入力－工場他'!$S$1,0)</f>
        <v>-</v>
      </c>
      <c r="L311" s="89" t="str">
        <f t="shared" si="88"/>
        <v>-</v>
      </c>
      <c r="M311" s="89" t="str">
        <f t="shared" si="89"/>
        <v>-</v>
      </c>
      <c r="N311" s="90">
        <f ca="1">SUM(AA311:AA333)</f>
        <v>0</v>
      </c>
      <c r="O311" s="263"/>
      <c r="P311" s="402"/>
      <c r="R311" s="91" t="s">
        <v>769</v>
      </c>
      <c r="S311" s="380">
        <f t="shared" si="90"/>
        <v>0</v>
      </c>
      <c r="T311" s="420">
        <v>0.05</v>
      </c>
      <c r="U311" s="81">
        <f>IF(Y311="",1,IF(VLOOKUP(Y311,基本情報!$E$63:$T$76,基本情報!$T$1,FALSE)="",0,VLOOKUP(Y311,基本情報!$E$63:$T$76,基本情報!$T$1,FALSE)))</f>
        <v>1</v>
      </c>
      <c r="V311" s="170" t="str">
        <f t="shared" ca="1" si="91"/>
        <v/>
      </c>
      <c r="W311" s="170" t="str">
        <f t="shared" si="92"/>
        <v/>
      </c>
      <c r="X311" s="81" t="str">
        <f t="shared" ca="1" si="93"/>
        <v/>
      </c>
      <c r="Y311" s="81"/>
      <c r="Z311" s="1" t="str">
        <f t="shared" si="94"/>
        <v/>
      </c>
      <c r="AA311" s="1" t="str">
        <f t="shared" ca="1" si="95"/>
        <v>-</v>
      </c>
      <c r="AB311" s="1" t="str">
        <f t="shared" ca="1" si="96"/>
        <v/>
      </c>
    </row>
    <row r="312" spans="2:28" ht="15" customHeight="1" x14ac:dyDescent="0.25">
      <c r="B312" s="401"/>
      <c r="D312" s="1012"/>
      <c r="E312" s="1012"/>
      <c r="F312" s="41"/>
      <c r="G312" s="49" t="str">
        <f ca="1">IF(OFFSET('取組状況入力－工場他'!$B$15,MATCH(I312,'取組状況入力－工場他'!$E$15:$E$590,0)-1,1,1,1)=0,"",OFFSET('取組状況入力－工場他'!$B$15,MATCH(I312,'取組状況入力－工場他'!$E$15:$E$590,0)-1,1,1,1))</f>
        <v>○</v>
      </c>
      <c r="H312" s="64" t="s">
        <v>2152</v>
      </c>
      <c r="I312" s="51" t="s">
        <v>2192</v>
      </c>
      <c r="J312" s="52" t="str">
        <f t="shared" ref="J312:J351" ca="1" si="97">IF(AND($G312="◎",$K312=0),"×","")</f>
        <v/>
      </c>
      <c r="K312" s="52" t="str">
        <f>VLOOKUP(I312,'取組状況入力－工場他'!$E$14:$X$253,'取組状況入力－工場他'!$S$1,0)</f>
        <v>-</v>
      </c>
      <c r="L312" s="71" t="str">
        <f t="shared" ref="L312:L329" si="98">IF(K312="×","×",IF(K312="-","-",S312*T312*W312*U312))</f>
        <v>-</v>
      </c>
      <c r="M312" s="71" t="str">
        <f t="shared" si="89"/>
        <v>-</v>
      </c>
      <c r="N312" s="186">
        <f ca="1">SUM(AB311:AB333)</f>
        <v>0</v>
      </c>
      <c r="O312" s="524"/>
      <c r="P312" s="402"/>
      <c r="R312" s="92" t="s">
        <v>769</v>
      </c>
      <c r="S312" s="381">
        <f t="shared" ref="S312:S339" si="99">VLOOKUP(R312,$R$539:$S$597,2,0)</f>
        <v>0</v>
      </c>
      <c r="T312" s="93">
        <v>0.02</v>
      </c>
      <c r="U312" s="53">
        <f>IF(Y312="",1,IF(VLOOKUP(Y312,基本情報!$E$63:$T$76,基本情報!$T$1,FALSE)="",0,VLOOKUP(Y312,基本情報!$E$63:$T$76,基本情報!$T$1,FALSE)))</f>
        <v>1</v>
      </c>
      <c r="V312" s="197" t="str">
        <f t="shared" ref="V312:V351" ca="1" si="100">IF(OR(G312="＋",K312="-"),"",1*S312*T312*U312)</f>
        <v/>
      </c>
      <c r="W312" s="170" t="str">
        <f t="shared" ref="W312:W329" si="101">IF(K312="-","",IF(G312="＋",$N$4,$M$4))</f>
        <v/>
      </c>
      <c r="X312" s="53" t="str">
        <f t="shared" ref="X312:X351" ca="1" si="102">IF($J312="×",1,"")</f>
        <v/>
      </c>
      <c r="Y312" s="53"/>
      <c r="Z312" s="1" t="str">
        <f t="shared" si="94"/>
        <v/>
      </c>
      <c r="AA312" s="1" t="str">
        <f t="shared" ca="1" si="95"/>
        <v>-</v>
      </c>
      <c r="AB312" s="1" t="str">
        <f t="shared" ca="1" si="96"/>
        <v/>
      </c>
    </row>
    <row r="313" spans="2:28" ht="15" customHeight="1" x14ac:dyDescent="0.25">
      <c r="B313" s="401"/>
      <c r="D313" s="1012"/>
      <c r="E313" s="1012"/>
      <c r="F313" s="41"/>
      <c r="G313" s="49" t="str">
        <f ca="1">IF(OFFSET('取組状況入力－工場他'!$B$15,MATCH(I313,'取組状況入力－工場他'!$E$15:$E$590,0)-1,1,1,1)=0,"",OFFSET('取組状況入力－工場他'!$B$15,MATCH(I313,'取組状況入力－工場他'!$E$15:$E$590,0)-1,1,1,1))</f>
        <v>○</v>
      </c>
      <c r="H313" s="64" t="s">
        <v>2153</v>
      </c>
      <c r="I313" s="51" t="s">
        <v>783</v>
      </c>
      <c r="J313" s="52" t="str">
        <f t="shared" ca="1" si="97"/>
        <v/>
      </c>
      <c r="K313" s="52" t="str">
        <f>VLOOKUP(I313,'取組状況入力－工場他'!$E$14:$X$253,'取組状況入力－工場他'!$S$1,0)</f>
        <v>-</v>
      </c>
      <c r="L313" s="71" t="str">
        <f t="shared" si="98"/>
        <v>-</v>
      </c>
      <c r="M313" s="71" t="str">
        <f t="shared" si="89"/>
        <v>-</v>
      </c>
      <c r="N313" s="74"/>
      <c r="O313" s="26"/>
      <c r="P313" s="402"/>
      <c r="R313" s="92" t="s">
        <v>769</v>
      </c>
      <c r="S313" s="381">
        <f t="shared" si="99"/>
        <v>0</v>
      </c>
      <c r="T313" s="93">
        <v>1.4999999999999999E-2</v>
      </c>
      <c r="U313" s="53">
        <f>IF(Y313="",1,IF(VLOOKUP(Y313,基本情報!$E$63:$T$76,基本情報!$T$1,FALSE)="",0,VLOOKUP(Y313,基本情報!$E$63:$T$76,基本情報!$T$1,FALSE)))</f>
        <v>1</v>
      </c>
      <c r="V313" s="197" t="str">
        <f t="shared" ca="1" si="100"/>
        <v/>
      </c>
      <c r="W313" s="170" t="str">
        <f t="shared" si="101"/>
        <v/>
      </c>
      <c r="X313" s="53" t="str">
        <f t="shared" ca="1" si="102"/>
        <v/>
      </c>
      <c r="Y313" s="53"/>
      <c r="Z313" s="1" t="str">
        <f t="shared" si="94"/>
        <v/>
      </c>
      <c r="AA313" s="1" t="str">
        <f t="shared" ca="1" si="95"/>
        <v>-</v>
      </c>
      <c r="AB313" s="1" t="str">
        <f t="shared" ca="1" si="96"/>
        <v/>
      </c>
    </row>
    <row r="314" spans="2:28" ht="15" customHeight="1" x14ac:dyDescent="0.25">
      <c r="B314" s="401"/>
      <c r="D314" s="1012"/>
      <c r="E314" s="1012"/>
      <c r="F314" s="41"/>
      <c r="G314" s="49" t="str">
        <f ca="1">IF(OFFSET('取組状況入力－工場他'!$B$15,MATCH(I314,'取組状況入力－工場他'!$E$15:$E$590,0)-1,1,1,1)=0,"",OFFSET('取組状況入力－工場他'!$B$15,MATCH(I314,'取組状況入力－工場他'!$E$15:$E$590,0)-1,1,1,1))</f>
        <v>○</v>
      </c>
      <c r="H314" s="64" t="s">
        <v>2154</v>
      </c>
      <c r="I314" s="51" t="s">
        <v>835</v>
      </c>
      <c r="J314" s="52" t="str">
        <f t="shared" ca="1" si="97"/>
        <v/>
      </c>
      <c r="K314" s="52" t="str">
        <f>VLOOKUP(I314,'取組状況入力－工場他'!$E$14:$X$253,'取組状況入力－工場他'!$S$1,0)</f>
        <v>-</v>
      </c>
      <c r="L314" s="71" t="str">
        <f t="shared" si="98"/>
        <v>-</v>
      </c>
      <c r="M314" s="71" t="str">
        <f t="shared" si="89"/>
        <v>-</v>
      </c>
      <c r="N314" s="74"/>
      <c r="O314" s="26"/>
      <c r="P314" s="402"/>
      <c r="R314" s="92" t="s">
        <v>769</v>
      </c>
      <c r="S314" s="381">
        <f t="shared" si="99"/>
        <v>0</v>
      </c>
      <c r="T314" s="93">
        <v>1.2999999999999999E-2</v>
      </c>
      <c r="U314" s="53">
        <f>IF(Y314="",1,IF(VLOOKUP(Y314,基本情報!$E$63:$T$76,基本情報!$T$1,FALSE)="",0,VLOOKUP(Y314,基本情報!$E$63:$T$76,基本情報!$T$1,FALSE)))</f>
        <v>1</v>
      </c>
      <c r="V314" s="197" t="str">
        <f t="shared" ca="1" si="100"/>
        <v/>
      </c>
      <c r="W314" s="170" t="str">
        <f t="shared" si="101"/>
        <v/>
      </c>
      <c r="X314" s="53" t="str">
        <f t="shared" ca="1" si="102"/>
        <v/>
      </c>
      <c r="Y314" s="53"/>
      <c r="Z314" s="1" t="str">
        <f t="shared" si="94"/>
        <v/>
      </c>
      <c r="AA314" s="1" t="str">
        <f t="shared" ref="AA314:AA356" ca="1" si="103">IF(G314="＋","",M314)</f>
        <v>-</v>
      </c>
      <c r="AB314" s="1" t="str">
        <f t="shared" ref="AB314:AB356" ca="1" si="104">IF(G314="＋",M314,"")</f>
        <v/>
      </c>
    </row>
    <row r="315" spans="2:28" ht="15" customHeight="1" x14ac:dyDescent="0.25">
      <c r="B315" s="401"/>
      <c r="D315" s="1012"/>
      <c r="E315" s="1012"/>
      <c r="F315" s="41"/>
      <c r="G315" s="49" t="str">
        <f ca="1">IF(OFFSET('取組状況入力－工場他'!$B$15,MATCH(I315,'取組状況入力－工場他'!$E$15:$E$590,0)-1,1,1,1)=0,"",OFFSET('取組状況入力－工場他'!$B$15,MATCH(I315,'取組状況入力－工場他'!$E$15:$E$590,0)-1,1,1,1))</f>
        <v>○</v>
      </c>
      <c r="H315" s="64" t="s">
        <v>2155</v>
      </c>
      <c r="I315" s="51" t="s">
        <v>755</v>
      </c>
      <c r="J315" s="52" t="str">
        <f t="shared" ca="1" si="97"/>
        <v/>
      </c>
      <c r="K315" s="52" t="str">
        <f>VLOOKUP(I315,'取組状況入力－工場他'!$E$14:$X$253,'取組状況入力－工場他'!$S$1,0)</f>
        <v>-</v>
      </c>
      <c r="L315" s="71" t="str">
        <f t="shared" si="98"/>
        <v>-</v>
      </c>
      <c r="M315" s="71" t="str">
        <f t="shared" si="89"/>
        <v>-</v>
      </c>
      <c r="N315" s="74"/>
      <c r="O315" s="26"/>
      <c r="P315" s="402"/>
      <c r="R315" s="92" t="s">
        <v>769</v>
      </c>
      <c r="S315" s="381">
        <f t="shared" si="99"/>
        <v>0</v>
      </c>
      <c r="T315" s="93">
        <v>2.5000000000000001E-2</v>
      </c>
      <c r="U315" s="53">
        <f>IF(Y315="",1,IF(VLOOKUP(Y315,基本情報!$E$63:$T$76,基本情報!$T$1,FALSE)="",0,VLOOKUP(Y315,基本情報!$E$63:$T$76,基本情報!$T$1,FALSE)))</f>
        <v>1</v>
      </c>
      <c r="V315" s="197" t="str">
        <f t="shared" ca="1" si="100"/>
        <v/>
      </c>
      <c r="W315" s="170" t="str">
        <f t="shared" si="101"/>
        <v/>
      </c>
      <c r="X315" s="53" t="str">
        <f t="shared" ca="1" si="102"/>
        <v/>
      </c>
      <c r="Y315" s="53"/>
      <c r="Z315" s="1" t="str">
        <f t="shared" si="94"/>
        <v/>
      </c>
      <c r="AA315" s="1" t="str">
        <f t="shared" ca="1" si="103"/>
        <v>-</v>
      </c>
      <c r="AB315" s="1" t="str">
        <f t="shared" ca="1" si="104"/>
        <v/>
      </c>
    </row>
    <row r="316" spans="2:28" ht="15" customHeight="1" x14ac:dyDescent="0.25">
      <c r="B316" s="401"/>
      <c r="D316" s="1012"/>
      <c r="E316" s="1012"/>
      <c r="F316" s="41"/>
      <c r="G316" s="49" t="str">
        <f ca="1">IF(OFFSET('取組状況入力－工場他'!$B$15,MATCH(I316,'取組状況入力－工場他'!$E$15:$E$590,0)-1,1,1,1)=0,"",OFFSET('取組状況入力－工場他'!$B$15,MATCH(I316,'取組状況入力－工場他'!$E$15:$E$590,0)-1,1,1,1))</f>
        <v>○</v>
      </c>
      <c r="H316" s="64" t="s">
        <v>469</v>
      </c>
      <c r="I316" s="51" t="s">
        <v>569</v>
      </c>
      <c r="J316" s="52" t="str">
        <f t="shared" ca="1" si="97"/>
        <v/>
      </c>
      <c r="K316" s="52" t="str">
        <f>VLOOKUP(I316,'取組状況入力－工場他'!$E$14:$X$253,'取組状況入力－工場他'!$S$1,0)</f>
        <v>-</v>
      </c>
      <c r="L316" s="71" t="str">
        <f t="shared" si="98"/>
        <v>-</v>
      </c>
      <c r="M316" s="71" t="str">
        <f t="shared" si="89"/>
        <v>-</v>
      </c>
      <c r="N316" s="74"/>
      <c r="O316" s="26"/>
      <c r="P316" s="402"/>
      <c r="R316" s="92" t="s">
        <v>769</v>
      </c>
      <c r="S316" s="381">
        <f t="shared" si="99"/>
        <v>0</v>
      </c>
      <c r="T316" s="93">
        <v>0.02</v>
      </c>
      <c r="U316" s="53">
        <f>IF(Y316="",1,IF(VLOOKUP(Y316,基本情報!$E$63:$T$76,基本情報!$T$1,FALSE)="",0,VLOOKUP(Y316,基本情報!$E$63:$T$76,基本情報!$T$1,FALSE)))</f>
        <v>1</v>
      </c>
      <c r="V316" s="197" t="str">
        <f t="shared" ca="1" si="100"/>
        <v/>
      </c>
      <c r="W316" s="170" t="str">
        <f t="shared" si="101"/>
        <v/>
      </c>
      <c r="X316" s="53" t="str">
        <f t="shared" ca="1" si="102"/>
        <v/>
      </c>
      <c r="Y316" s="53"/>
      <c r="Z316" s="1" t="str">
        <f t="shared" si="94"/>
        <v/>
      </c>
      <c r="AA316" s="1" t="str">
        <f t="shared" ca="1" si="103"/>
        <v>-</v>
      </c>
      <c r="AB316" s="1" t="str">
        <f t="shared" ca="1" si="104"/>
        <v/>
      </c>
    </row>
    <row r="317" spans="2:28" ht="15" customHeight="1" x14ac:dyDescent="0.25">
      <c r="B317" s="401"/>
      <c r="D317" s="1012"/>
      <c r="E317" s="1012"/>
      <c r="F317" s="41"/>
      <c r="G317" s="49" t="str">
        <f ca="1">IF(OFFSET('取組状況入力－工場他'!$B$15,MATCH(I317,'取組状況入力－工場他'!$E$15:$E$590,0)-1,1,1,1)=0,"",OFFSET('取組状況入力－工場他'!$B$15,MATCH(I317,'取組状況入力－工場他'!$E$15:$E$590,0)-1,1,1,1))</f>
        <v>○</v>
      </c>
      <c r="H317" s="64" t="s">
        <v>757</v>
      </c>
      <c r="I317" s="51" t="s">
        <v>756</v>
      </c>
      <c r="J317" s="52" t="str">
        <f t="shared" ca="1" si="97"/>
        <v/>
      </c>
      <c r="K317" s="52" t="str">
        <f>VLOOKUP(I317,'取組状況入力－工場他'!$E$14:$X$253,'取組状況入力－工場他'!$S$1,0)</f>
        <v>-</v>
      </c>
      <c r="L317" s="71" t="str">
        <f t="shared" si="98"/>
        <v>-</v>
      </c>
      <c r="M317" s="71" t="str">
        <f t="shared" si="89"/>
        <v>-</v>
      </c>
      <c r="N317" s="74"/>
      <c r="O317" s="26"/>
      <c r="P317" s="402"/>
      <c r="R317" s="92" t="s">
        <v>769</v>
      </c>
      <c r="S317" s="381">
        <f t="shared" si="99"/>
        <v>0</v>
      </c>
      <c r="T317" s="93">
        <v>0.06</v>
      </c>
      <c r="U317" s="53">
        <f>IF(Y317="",1,IF(VLOOKUP(Y317,基本情報!$E$63:$T$76,基本情報!$T$1,FALSE)="",0,VLOOKUP(Y317,基本情報!$E$63:$T$76,基本情報!$T$1,FALSE)))</f>
        <v>1</v>
      </c>
      <c r="V317" s="197" t="str">
        <f t="shared" ca="1" si="100"/>
        <v/>
      </c>
      <c r="W317" s="170" t="str">
        <f t="shared" si="101"/>
        <v/>
      </c>
      <c r="X317" s="53" t="str">
        <f t="shared" ca="1" si="102"/>
        <v/>
      </c>
      <c r="Y317" s="53"/>
      <c r="Z317" s="1" t="str">
        <f t="shared" si="94"/>
        <v/>
      </c>
      <c r="AA317" s="1" t="str">
        <f t="shared" ca="1" si="103"/>
        <v>-</v>
      </c>
      <c r="AB317" s="1" t="str">
        <f t="shared" ca="1" si="104"/>
        <v/>
      </c>
    </row>
    <row r="318" spans="2:28" ht="15" customHeight="1" x14ac:dyDescent="0.25">
      <c r="B318" s="401"/>
      <c r="D318" s="1012"/>
      <c r="E318" s="1012"/>
      <c r="F318" s="41"/>
      <c r="G318" s="49" t="str">
        <f ca="1">IF(OFFSET('取組状況入力－工場他'!$B$15,MATCH(I318,'取組状況入力－工場他'!$E$15:$E$590,0)-1,1,1,1)=0,"",OFFSET('取組状況入力－工場他'!$B$15,MATCH(I318,'取組状況入力－工場他'!$E$15:$E$590,0)-1,1,1,1))</f>
        <v>○</v>
      </c>
      <c r="H318" s="64" t="s">
        <v>758</v>
      </c>
      <c r="I318" s="51" t="s">
        <v>1722</v>
      </c>
      <c r="J318" s="52" t="str">
        <f t="shared" ca="1" si="97"/>
        <v/>
      </c>
      <c r="K318" s="52" t="str">
        <f>VLOOKUP(I318,'取組状況入力－工場他'!$E$14:$X$253,'取組状況入力－工場他'!$S$1,0)</f>
        <v>-</v>
      </c>
      <c r="L318" s="71" t="str">
        <f t="shared" si="98"/>
        <v>-</v>
      </c>
      <c r="M318" s="71" t="str">
        <f t="shared" si="89"/>
        <v>-</v>
      </c>
      <c r="N318" s="74"/>
      <c r="O318" s="26"/>
      <c r="P318" s="402"/>
      <c r="R318" s="92" t="s">
        <v>700</v>
      </c>
      <c r="S318" s="381">
        <f t="shared" si="99"/>
        <v>0</v>
      </c>
      <c r="T318" s="93">
        <v>0.06</v>
      </c>
      <c r="U318" s="53">
        <f>IF(Y318="",1,IF(VLOOKUP(Y318,基本情報!$E$63:$T$76,基本情報!$T$1,FALSE)="",0,VLOOKUP(Y318,基本情報!$E$63:$T$76,基本情報!$T$1,FALSE)))</f>
        <v>1</v>
      </c>
      <c r="V318" s="197" t="str">
        <f t="shared" ca="1" si="100"/>
        <v/>
      </c>
      <c r="W318" s="170" t="str">
        <f t="shared" si="101"/>
        <v/>
      </c>
      <c r="X318" s="53" t="str">
        <f t="shared" ca="1" si="102"/>
        <v/>
      </c>
      <c r="Y318" s="53"/>
      <c r="Z318" s="1" t="str">
        <f t="shared" si="94"/>
        <v/>
      </c>
      <c r="AA318" s="1" t="str">
        <f t="shared" ca="1" si="103"/>
        <v>-</v>
      </c>
      <c r="AB318" s="1" t="str">
        <f t="shared" ca="1" si="104"/>
        <v/>
      </c>
    </row>
    <row r="319" spans="2:28" ht="15" customHeight="1" x14ac:dyDescent="0.25">
      <c r="B319" s="401"/>
      <c r="D319" s="1012"/>
      <c r="E319" s="1012"/>
      <c r="F319" s="41"/>
      <c r="G319" s="49" t="str">
        <f ca="1">IF(OFFSET('取組状況入力－工場他'!$B$15,MATCH(I319,'取組状況入力－工場他'!$E$15:$E$590,0)-1,1,1,1)=0,"",OFFSET('取組状況入力－工場他'!$B$15,MATCH(I319,'取組状況入力－工場他'!$E$15:$E$590,0)-1,1,1,1))</f>
        <v>○</v>
      </c>
      <c r="H319" s="64" t="s">
        <v>759</v>
      </c>
      <c r="I319" s="51" t="s">
        <v>1549</v>
      </c>
      <c r="J319" s="52" t="str">
        <f t="shared" ca="1" si="97"/>
        <v/>
      </c>
      <c r="K319" s="52" t="str">
        <f>VLOOKUP(I319,'取組状況入力－工場他'!$E$14:$X$253,'取組状況入力－工場他'!$S$1,0)</f>
        <v>-</v>
      </c>
      <c r="L319" s="71" t="str">
        <f t="shared" si="98"/>
        <v>-</v>
      </c>
      <c r="M319" s="71" t="str">
        <f t="shared" si="89"/>
        <v>-</v>
      </c>
      <c r="N319" s="74"/>
      <c r="O319" s="26"/>
      <c r="P319" s="402"/>
      <c r="R319" s="92" t="s">
        <v>675</v>
      </c>
      <c r="S319" s="381">
        <f t="shared" si="99"/>
        <v>0</v>
      </c>
      <c r="T319" s="93">
        <v>0.3</v>
      </c>
      <c r="U319" s="53">
        <f>IF(Y319="",1,IF(VLOOKUP(Y319,基本情報!$E$63:$T$76,基本情報!$T$1,FALSE)="",0,VLOOKUP(Y319,基本情報!$E$63:$T$76,基本情報!$T$1,FALSE)))</f>
        <v>1</v>
      </c>
      <c r="V319" s="197" t="str">
        <f t="shared" ca="1" si="100"/>
        <v/>
      </c>
      <c r="W319" s="170" t="str">
        <f t="shared" si="101"/>
        <v/>
      </c>
      <c r="X319" s="53" t="str">
        <f t="shared" ca="1" si="102"/>
        <v/>
      </c>
      <c r="Y319" s="53"/>
      <c r="Z319" s="1" t="str">
        <f t="shared" si="94"/>
        <v/>
      </c>
      <c r="AA319" s="1" t="str">
        <f t="shared" ca="1" si="103"/>
        <v>-</v>
      </c>
      <c r="AB319" s="1" t="str">
        <f t="shared" ca="1" si="104"/>
        <v/>
      </c>
    </row>
    <row r="320" spans="2:28" ht="15" customHeight="1" x14ac:dyDescent="0.25">
      <c r="B320" s="401"/>
      <c r="D320" s="1012"/>
      <c r="E320" s="1012"/>
      <c r="F320" s="41"/>
      <c r="G320" s="49" t="str">
        <f ca="1">IF(OFFSET('取組状況入力－工場他'!$B$15,MATCH(I320,'取組状況入力－工場他'!$E$15:$E$590,0)-1,1,1,1)=0,"",OFFSET('取組状況入力－工場他'!$B$15,MATCH(I320,'取組状況入力－工場他'!$E$15:$E$590,0)-1,1,1,1))</f>
        <v>＋</v>
      </c>
      <c r="H320" s="64" t="s">
        <v>760</v>
      </c>
      <c r="I320" s="51" t="s">
        <v>837</v>
      </c>
      <c r="J320" s="52" t="str">
        <f t="shared" ca="1" si="97"/>
        <v/>
      </c>
      <c r="K320" s="52">
        <f>VLOOKUP(I320,'取組状況入力－工場他'!$E$14:$X$253,'取組状況入力－工場他'!$S$1,0)</f>
        <v>0</v>
      </c>
      <c r="L320" s="71">
        <f t="shared" ca="1" si="98"/>
        <v>0</v>
      </c>
      <c r="M320" s="71">
        <f t="shared" ca="1" si="89"/>
        <v>0</v>
      </c>
      <c r="N320" s="74"/>
      <c r="O320" s="26"/>
      <c r="P320" s="402"/>
      <c r="R320" s="92" t="s">
        <v>769</v>
      </c>
      <c r="S320" s="381">
        <f t="shared" si="99"/>
        <v>0</v>
      </c>
      <c r="T320" s="93">
        <v>0.05</v>
      </c>
      <c r="U320" s="53">
        <f>IF(Y320="",1,IF(VLOOKUP(Y320,基本情報!$E$63:$T$76,基本情報!$T$1,FALSE)="",0,VLOOKUP(Y320,基本情報!$E$63:$T$76,基本情報!$T$1,FALSE)))</f>
        <v>1</v>
      </c>
      <c r="V320" s="197" t="str">
        <f t="shared" ca="1" si="100"/>
        <v/>
      </c>
      <c r="W320" s="170">
        <f t="shared" ca="1" si="101"/>
        <v>0</v>
      </c>
      <c r="X320" s="53" t="str">
        <f t="shared" ca="1" si="102"/>
        <v/>
      </c>
      <c r="Y320" s="53"/>
      <c r="Z320" s="1" t="str">
        <f t="shared" ca="1" si="94"/>
        <v/>
      </c>
      <c r="AA320" s="1" t="str">
        <f t="shared" ca="1" si="103"/>
        <v/>
      </c>
      <c r="AB320" s="1">
        <f t="shared" ca="1" si="104"/>
        <v>0</v>
      </c>
    </row>
    <row r="321" spans="2:28" ht="15" customHeight="1" x14ac:dyDescent="0.25">
      <c r="B321" s="401"/>
      <c r="D321" s="1012"/>
      <c r="E321" s="1012"/>
      <c r="F321" s="41"/>
      <c r="G321" s="49" t="str">
        <f ca="1">IF(OFFSET('取組状況入力－工場他'!$B$15,MATCH(I321,'取組状況入力－工場他'!$E$15:$E$590,0)-1,1,1,1)=0,"",OFFSET('取組状況入力－工場他'!$B$15,MATCH(I321,'取組状況入力－工場他'!$E$15:$E$590,0)-1,1,1,1))</f>
        <v>＋</v>
      </c>
      <c r="H321" s="64" t="s">
        <v>761</v>
      </c>
      <c r="I321" s="51" t="s">
        <v>784</v>
      </c>
      <c r="J321" s="52" t="str">
        <f t="shared" ca="1" si="97"/>
        <v/>
      </c>
      <c r="K321" s="52">
        <f>VLOOKUP(I321,'取組状況入力－工場他'!$E$14:$X$253,'取組状況入力－工場他'!$S$1,0)</f>
        <v>0</v>
      </c>
      <c r="L321" s="71">
        <f t="shared" ca="1" si="98"/>
        <v>0</v>
      </c>
      <c r="M321" s="71">
        <f t="shared" ca="1" si="89"/>
        <v>0</v>
      </c>
      <c r="N321" s="74"/>
      <c r="O321" s="26"/>
      <c r="P321" s="402"/>
      <c r="R321" s="92" t="s">
        <v>769</v>
      </c>
      <c r="S321" s="381">
        <f t="shared" si="99"/>
        <v>0</v>
      </c>
      <c r="T321" s="93">
        <v>0.01</v>
      </c>
      <c r="U321" s="53">
        <f>IF(Y321="",1,IF(VLOOKUP(Y321,基本情報!$E$63:$T$76,基本情報!$T$1,FALSE)="",0,VLOOKUP(Y321,基本情報!$E$63:$T$76,基本情報!$T$1,FALSE)))</f>
        <v>1</v>
      </c>
      <c r="V321" s="197" t="str">
        <f t="shared" ca="1" si="100"/>
        <v/>
      </c>
      <c r="W321" s="170">
        <f t="shared" ca="1" si="101"/>
        <v>0</v>
      </c>
      <c r="X321" s="53" t="str">
        <f t="shared" ca="1" si="102"/>
        <v/>
      </c>
      <c r="Y321" s="53"/>
      <c r="Z321" s="1" t="str">
        <f t="shared" ca="1" si="94"/>
        <v/>
      </c>
      <c r="AA321" s="1" t="str">
        <f t="shared" ca="1" si="103"/>
        <v/>
      </c>
      <c r="AB321" s="1">
        <f t="shared" ca="1" si="104"/>
        <v>0</v>
      </c>
    </row>
    <row r="322" spans="2:28" ht="15" customHeight="1" x14ac:dyDescent="0.25">
      <c r="B322" s="401"/>
      <c r="D322" s="1012"/>
      <c r="E322" s="1012"/>
      <c r="F322" s="41"/>
      <c r="G322" s="49" t="str">
        <f ca="1">IF(OFFSET('取組状況入力－工場他'!$B$15,MATCH(I322,'取組状況入力－工場他'!$E$15:$E$590,0)-1,1,1,1)=0,"",OFFSET('取組状況入力－工場他'!$B$15,MATCH(I322,'取組状況入力－工場他'!$E$15:$E$590,0)-1,1,1,1))</f>
        <v>＋</v>
      </c>
      <c r="H322" s="64" t="s">
        <v>762</v>
      </c>
      <c r="I322" s="51" t="s">
        <v>1034</v>
      </c>
      <c r="J322" s="52" t="str">
        <f t="shared" ca="1" si="97"/>
        <v/>
      </c>
      <c r="K322" s="52">
        <f>VLOOKUP(I322,'取組状況入力－工場他'!$E$14:$X$253,'取組状況入力－工場他'!$S$1,0)</f>
        <v>0</v>
      </c>
      <c r="L322" s="71">
        <f t="shared" ca="1" si="98"/>
        <v>0</v>
      </c>
      <c r="M322" s="71">
        <f t="shared" ca="1" si="89"/>
        <v>0</v>
      </c>
      <c r="N322" s="74"/>
      <c r="O322" s="26"/>
      <c r="P322" s="402"/>
      <c r="R322" s="92" t="s">
        <v>769</v>
      </c>
      <c r="S322" s="381">
        <f t="shared" si="99"/>
        <v>0</v>
      </c>
      <c r="T322" s="93">
        <v>0.01</v>
      </c>
      <c r="U322" s="53">
        <f>IF(Y322="",1,IF(VLOOKUP(Y322,基本情報!$E$63:$T$76,基本情報!$T$1,FALSE)="",0,VLOOKUP(Y322,基本情報!$E$63:$T$76,基本情報!$T$1,FALSE)))</f>
        <v>1</v>
      </c>
      <c r="V322" s="197" t="str">
        <f t="shared" ca="1" si="100"/>
        <v/>
      </c>
      <c r="W322" s="170">
        <f t="shared" ca="1" si="101"/>
        <v>0</v>
      </c>
      <c r="X322" s="53" t="str">
        <f t="shared" ca="1" si="102"/>
        <v/>
      </c>
      <c r="Y322" s="53"/>
      <c r="Z322" s="1" t="str">
        <f t="shared" ca="1" si="94"/>
        <v/>
      </c>
      <c r="AA322" s="1" t="str">
        <f t="shared" ca="1" si="103"/>
        <v/>
      </c>
      <c r="AB322" s="1">
        <f t="shared" ca="1" si="104"/>
        <v>0</v>
      </c>
    </row>
    <row r="323" spans="2:28" ht="15" customHeight="1" x14ac:dyDescent="0.25">
      <c r="B323" s="401"/>
      <c r="D323" s="1012"/>
      <c r="E323" s="1012"/>
      <c r="F323" s="41"/>
      <c r="G323" s="49" t="str">
        <f ca="1">IF(OFFSET('取組状況入力－工場他'!$B$15,MATCH(I323,'取組状況入力－工場他'!$E$15:$E$590,0)-1,1,1,1)=0,"",OFFSET('取組状況入力－工場他'!$B$15,MATCH(I323,'取組状況入力－工場他'!$E$15:$E$590,0)-1,1,1,1))</f>
        <v>＋</v>
      </c>
      <c r="H323" s="64" t="s">
        <v>763</v>
      </c>
      <c r="I323" s="51" t="s">
        <v>570</v>
      </c>
      <c r="J323" s="52" t="str">
        <f t="shared" ca="1" si="97"/>
        <v/>
      </c>
      <c r="K323" s="52">
        <f>VLOOKUP(I323,'取組状況入力－工場他'!$E$14:$X$253,'取組状況入力－工場他'!$S$1,0)</f>
        <v>0</v>
      </c>
      <c r="L323" s="71">
        <f t="shared" ca="1" si="98"/>
        <v>0</v>
      </c>
      <c r="M323" s="71">
        <f t="shared" ca="1" si="89"/>
        <v>0</v>
      </c>
      <c r="N323" s="74"/>
      <c r="O323" s="26"/>
      <c r="P323" s="402"/>
      <c r="R323" s="92" t="s">
        <v>769</v>
      </c>
      <c r="S323" s="381">
        <f t="shared" si="99"/>
        <v>0</v>
      </c>
      <c r="T323" s="93">
        <v>0.03</v>
      </c>
      <c r="U323" s="53">
        <f>IF(Y323="",1,IF(VLOOKUP(Y323,基本情報!$E$63:$T$76,基本情報!$T$1,FALSE)="",0,VLOOKUP(Y323,基本情報!$E$63:$T$76,基本情報!$T$1,FALSE)))</f>
        <v>1</v>
      </c>
      <c r="V323" s="197" t="str">
        <f t="shared" ca="1" si="100"/>
        <v/>
      </c>
      <c r="W323" s="170">
        <f t="shared" ca="1" si="101"/>
        <v>0</v>
      </c>
      <c r="X323" s="53" t="str">
        <f t="shared" ca="1" si="102"/>
        <v/>
      </c>
      <c r="Y323" s="53"/>
      <c r="Z323" s="1" t="str">
        <f t="shared" ca="1" si="94"/>
        <v/>
      </c>
      <c r="AA323" s="1" t="str">
        <f t="shared" ca="1" si="103"/>
        <v/>
      </c>
      <c r="AB323" s="1">
        <f t="shared" ca="1" si="104"/>
        <v>0</v>
      </c>
    </row>
    <row r="324" spans="2:28" ht="15" customHeight="1" x14ac:dyDescent="0.25">
      <c r="B324" s="401"/>
      <c r="D324" s="1012"/>
      <c r="E324" s="1012"/>
      <c r="F324" s="41"/>
      <c r="G324" s="49" t="str">
        <f ca="1">IF(OFFSET('取組状況入力－工場他'!$B$15,MATCH(I324,'取組状況入力－工場他'!$E$15:$E$590,0)-1,1,1,1)=0,"",OFFSET('取組状況入力－工場他'!$B$15,MATCH(I324,'取組状況入力－工場他'!$E$15:$E$590,0)-1,1,1,1))</f>
        <v>＋</v>
      </c>
      <c r="H324" s="64" t="s">
        <v>764</v>
      </c>
      <c r="I324" s="51" t="s">
        <v>2193</v>
      </c>
      <c r="J324" s="52" t="str">
        <f t="shared" ca="1" si="97"/>
        <v/>
      </c>
      <c r="K324" s="52">
        <f>VLOOKUP(I324,'取組状況入力－工場他'!$E$14:$X$253,'取組状況入力－工場他'!$S$1,0)</f>
        <v>0</v>
      </c>
      <c r="L324" s="71">
        <f t="shared" ca="1" si="98"/>
        <v>0</v>
      </c>
      <c r="M324" s="71">
        <f t="shared" ca="1" si="89"/>
        <v>0</v>
      </c>
      <c r="N324" s="74"/>
      <c r="O324" s="26"/>
      <c r="P324" s="402"/>
      <c r="R324" s="92" t="s">
        <v>769</v>
      </c>
      <c r="S324" s="381">
        <f t="shared" si="99"/>
        <v>0</v>
      </c>
      <c r="T324" s="93">
        <v>0.03</v>
      </c>
      <c r="U324" s="53">
        <f>IF(Y324="",1,IF(VLOOKUP(Y324,基本情報!$E$63:$T$76,基本情報!$T$1,FALSE)="",0,VLOOKUP(Y324,基本情報!$E$63:$T$76,基本情報!$T$1,FALSE)))</f>
        <v>1</v>
      </c>
      <c r="V324" s="197" t="str">
        <f t="shared" ca="1" si="100"/>
        <v/>
      </c>
      <c r="W324" s="170">
        <f t="shared" ca="1" si="101"/>
        <v>0</v>
      </c>
      <c r="X324" s="53" t="str">
        <f t="shared" ca="1" si="102"/>
        <v/>
      </c>
      <c r="Y324" s="53"/>
      <c r="Z324" s="1" t="str">
        <f t="shared" ca="1" si="94"/>
        <v/>
      </c>
      <c r="AA324" s="1" t="str">
        <f t="shared" ca="1" si="103"/>
        <v/>
      </c>
      <c r="AB324" s="1">
        <f t="shared" ca="1" si="104"/>
        <v>0</v>
      </c>
    </row>
    <row r="325" spans="2:28" ht="15" customHeight="1" x14ac:dyDescent="0.25">
      <c r="B325" s="401"/>
      <c r="D325" s="1012"/>
      <c r="E325" s="1012"/>
      <c r="F325" s="41"/>
      <c r="G325" s="49" t="str">
        <f ca="1">IF(OFFSET('取組状況入力－工場他'!$B$15,MATCH(I325,'取組状況入力－工場他'!$E$15:$E$590,0)-1,1,1,1)=0,"",OFFSET('取組状況入力－工場他'!$B$15,MATCH(I325,'取組状況入力－工場他'!$E$15:$E$590,0)-1,1,1,1))</f>
        <v>＋</v>
      </c>
      <c r="H325" s="64" t="s">
        <v>765</v>
      </c>
      <c r="I325" s="51" t="s">
        <v>571</v>
      </c>
      <c r="J325" s="52" t="str">
        <f t="shared" ca="1" si="97"/>
        <v/>
      </c>
      <c r="K325" s="52">
        <f>VLOOKUP(I325,'取組状況入力－工場他'!$E$14:$X$253,'取組状況入力－工場他'!$S$1,0)</f>
        <v>0</v>
      </c>
      <c r="L325" s="71">
        <f t="shared" ca="1" si="98"/>
        <v>0</v>
      </c>
      <c r="M325" s="71">
        <f t="shared" ca="1" si="89"/>
        <v>0</v>
      </c>
      <c r="N325" s="74"/>
      <c r="O325" s="26"/>
      <c r="P325" s="402"/>
      <c r="R325" s="92" t="s">
        <v>769</v>
      </c>
      <c r="S325" s="381">
        <f t="shared" si="99"/>
        <v>0</v>
      </c>
      <c r="T325" s="93">
        <v>0.08</v>
      </c>
      <c r="U325" s="53">
        <f>IF(Y325="",1,IF(VLOOKUP(Y325,基本情報!$E$63:$T$76,基本情報!$T$1,FALSE)="",0,VLOOKUP(Y325,基本情報!$E$63:$T$76,基本情報!$T$1,FALSE)))</f>
        <v>1</v>
      </c>
      <c r="V325" s="197" t="str">
        <f t="shared" ca="1" si="100"/>
        <v/>
      </c>
      <c r="W325" s="170">
        <f t="shared" ca="1" si="101"/>
        <v>0</v>
      </c>
      <c r="X325" s="53" t="str">
        <f t="shared" ca="1" si="102"/>
        <v/>
      </c>
      <c r="Y325" s="53"/>
      <c r="Z325" s="1" t="str">
        <f t="shared" ca="1" si="94"/>
        <v/>
      </c>
      <c r="AA325" s="1" t="str">
        <f t="shared" ca="1" si="103"/>
        <v/>
      </c>
      <c r="AB325" s="1">
        <f t="shared" ca="1" si="104"/>
        <v>0</v>
      </c>
    </row>
    <row r="326" spans="2:28" ht="15" customHeight="1" x14ac:dyDescent="0.25">
      <c r="B326" s="401"/>
      <c r="D326" s="1012"/>
      <c r="E326" s="1012"/>
      <c r="F326" s="41"/>
      <c r="G326" s="49" t="str">
        <f ca="1">IF(OFFSET('取組状況入力－工場他'!$B$15,MATCH(I326,'取組状況入力－工場他'!$E$15:$E$590,0)-1,1,1,1)=0,"",OFFSET('取組状況入力－工場他'!$B$15,MATCH(I326,'取組状況入力－工場他'!$E$15:$E$590,0)-1,1,1,1))</f>
        <v>＋</v>
      </c>
      <c r="H326" s="64" t="s">
        <v>766</v>
      </c>
      <c r="I326" s="51" t="s">
        <v>572</v>
      </c>
      <c r="J326" s="52" t="str">
        <f t="shared" ca="1" si="97"/>
        <v/>
      </c>
      <c r="K326" s="52">
        <f>VLOOKUP(I326,'取組状況入力－工場他'!$E$14:$X$253,'取組状況入力－工場他'!$S$1,0)</f>
        <v>0</v>
      </c>
      <c r="L326" s="71">
        <f t="shared" ca="1" si="98"/>
        <v>0</v>
      </c>
      <c r="M326" s="71">
        <f t="shared" ca="1" si="89"/>
        <v>0</v>
      </c>
      <c r="N326" s="74"/>
      <c r="O326" s="26"/>
      <c r="P326" s="402"/>
      <c r="R326" s="92" t="s">
        <v>769</v>
      </c>
      <c r="S326" s="381">
        <f t="shared" si="99"/>
        <v>0</v>
      </c>
      <c r="T326" s="93">
        <v>0.08</v>
      </c>
      <c r="U326" s="53">
        <f>IF(Y326="",1,IF(VLOOKUP(Y326,基本情報!$E$63:$T$76,基本情報!$T$1,FALSE)="",0,VLOOKUP(Y326,基本情報!$E$63:$T$76,基本情報!$T$1,FALSE)))</f>
        <v>1</v>
      </c>
      <c r="V326" s="197" t="str">
        <f t="shared" ca="1" si="100"/>
        <v/>
      </c>
      <c r="W326" s="170">
        <f t="shared" ca="1" si="101"/>
        <v>0</v>
      </c>
      <c r="X326" s="53" t="str">
        <f t="shared" ca="1" si="102"/>
        <v/>
      </c>
      <c r="Y326" s="53"/>
      <c r="Z326" s="1" t="str">
        <f t="shared" ca="1" si="94"/>
        <v/>
      </c>
      <c r="AA326" s="1" t="str">
        <f t="shared" ca="1" si="103"/>
        <v/>
      </c>
      <c r="AB326" s="1">
        <f t="shared" ca="1" si="104"/>
        <v>0</v>
      </c>
    </row>
    <row r="327" spans="2:28" ht="15" customHeight="1" x14ac:dyDescent="0.25">
      <c r="B327" s="401"/>
      <c r="D327" s="1012"/>
      <c r="E327" s="1012"/>
      <c r="F327" s="41"/>
      <c r="G327" s="49" t="str">
        <f ca="1">IF(OFFSET('取組状況入力－工場他'!$B$15,MATCH(I327,'取組状況入力－工場他'!$E$15:$E$590,0)-1,1,1,1)=0,"",OFFSET('取組状況入力－工場他'!$B$15,MATCH(I327,'取組状況入力－工場他'!$E$15:$E$590,0)-1,1,1,1))</f>
        <v>＋</v>
      </c>
      <c r="H327" s="64" t="s">
        <v>767</v>
      </c>
      <c r="I327" s="51" t="s">
        <v>2190</v>
      </c>
      <c r="J327" s="52" t="str">
        <f t="shared" ca="1" si="97"/>
        <v/>
      </c>
      <c r="K327" s="52">
        <f>VLOOKUP(I327,'取組状況入力－工場他'!$E$14:$X$253,'取組状況入力－工場他'!$S$1,0)</f>
        <v>0</v>
      </c>
      <c r="L327" s="71">
        <f t="shared" ca="1" si="98"/>
        <v>0</v>
      </c>
      <c r="M327" s="71">
        <f t="shared" ca="1" si="89"/>
        <v>0</v>
      </c>
      <c r="N327" s="74"/>
      <c r="O327" s="26"/>
      <c r="P327" s="402"/>
      <c r="R327" s="92" t="s">
        <v>769</v>
      </c>
      <c r="S327" s="381">
        <f t="shared" si="99"/>
        <v>0</v>
      </c>
      <c r="T327" s="93">
        <v>0.12</v>
      </c>
      <c r="U327" s="53">
        <f>IF(Y327="",1,IF(VLOOKUP(Y327,基本情報!$E$63:$T$76,基本情報!$T$1,FALSE)="",0,VLOOKUP(Y327,基本情報!$E$63:$T$76,基本情報!$T$1,FALSE)))</f>
        <v>1</v>
      </c>
      <c r="V327" s="197" t="str">
        <f t="shared" ca="1" si="100"/>
        <v/>
      </c>
      <c r="W327" s="170">
        <f t="shared" ca="1" si="101"/>
        <v>0</v>
      </c>
      <c r="X327" s="53" t="str">
        <f t="shared" ca="1" si="102"/>
        <v/>
      </c>
      <c r="Y327" s="53"/>
      <c r="Z327" s="1" t="str">
        <f t="shared" ca="1" si="94"/>
        <v/>
      </c>
      <c r="AA327" s="1" t="str">
        <f t="shared" ca="1" si="103"/>
        <v/>
      </c>
      <c r="AB327" s="1">
        <f t="shared" ca="1" si="104"/>
        <v>0</v>
      </c>
    </row>
    <row r="328" spans="2:28" ht="15" customHeight="1" x14ac:dyDescent="0.25">
      <c r="B328" s="401"/>
      <c r="D328" s="1012"/>
      <c r="E328" s="1012"/>
      <c r="F328" s="41"/>
      <c r="G328" s="49" t="str">
        <f ca="1">IF(OFFSET('取組状況入力－工場他'!$B$15,MATCH(I328,'取組状況入力－工場他'!$E$15:$E$590,0)-1,1,1,1)=0,"",OFFSET('取組状況入力－工場他'!$B$15,MATCH(I328,'取組状況入力－工場他'!$E$15:$E$590,0)-1,1,1,1))</f>
        <v>＋</v>
      </c>
      <c r="H328" s="64" t="s">
        <v>768</v>
      </c>
      <c r="I328" s="51" t="s">
        <v>1714</v>
      </c>
      <c r="J328" s="52" t="str">
        <f t="shared" ca="1" si="97"/>
        <v/>
      </c>
      <c r="K328" s="52">
        <f>VLOOKUP(I328,'取組状況入力－工場他'!$E$14:$X$253,'取組状況入力－工場他'!$S$1,0)</f>
        <v>0</v>
      </c>
      <c r="L328" s="71">
        <f t="shared" ca="1" si="98"/>
        <v>0</v>
      </c>
      <c r="M328" s="197">
        <f t="shared" ca="1" si="89"/>
        <v>0</v>
      </c>
      <c r="N328" s="90"/>
      <c r="O328" s="263"/>
      <c r="P328" s="402"/>
      <c r="R328" s="92" t="s">
        <v>769</v>
      </c>
      <c r="S328" s="380">
        <f t="shared" si="99"/>
        <v>0</v>
      </c>
      <c r="T328" s="420">
        <v>0.08</v>
      </c>
      <c r="U328" s="81">
        <f>IF(Y328="",1,IF(VLOOKUP(Y328,基本情報!$E$63:$T$76,基本情報!$T$1,FALSE)="",0,VLOOKUP(Y328,基本情報!$E$63:$T$76,基本情報!$T$1,FALSE)))</f>
        <v>1</v>
      </c>
      <c r="V328" s="170" t="str">
        <f t="shared" ca="1" si="100"/>
        <v/>
      </c>
      <c r="W328" s="170">
        <f t="shared" ca="1" si="101"/>
        <v>0</v>
      </c>
      <c r="X328" s="81" t="str">
        <f t="shared" ca="1" si="102"/>
        <v/>
      </c>
      <c r="Y328" s="81"/>
      <c r="Z328" s="1" t="str">
        <f t="shared" ca="1" si="94"/>
        <v/>
      </c>
      <c r="AA328" s="1" t="str">
        <f t="shared" ca="1" si="103"/>
        <v/>
      </c>
      <c r="AB328" s="1">
        <f t="shared" ca="1" si="104"/>
        <v>0</v>
      </c>
    </row>
    <row r="329" spans="2:28" ht="15" customHeight="1" x14ac:dyDescent="0.25">
      <c r="B329" s="401"/>
      <c r="D329" s="1012"/>
      <c r="E329" s="1012"/>
      <c r="F329" s="41"/>
      <c r="G329" s="49" t="str">
        <f ca="1">IF(OFFSET('取組状況入力－工場他'!$B$15,MATCH(I329,'取組状況入力－工場他'!$E$15:$E$590,0)-1,1,1,1)=0,"",OFFSET('取組状況入力－工場他'!$B$15,MATCH(I329,'取組状況入力－工場他'!$E$15:$E$590,0)-1,1,1,1))</f>
        <v>＋</v>
      </c>
      <c r="H329" s="64" t="s">
        <v>792</v>
      </c>
      <c r="I329" s="51" t="s">
        <v>1660</v>
      </c>
      <c r="J329" s="52" t="str">
        <f t="shared" ca="1" si="97"/>
        <v/>
      </c>
      <c r="K329" s="52">
        <f>VLOOKUP(I329,'取組状況入力－工場他'!$E$14:$X$253,'取組状況入力－工場他'!$S$1,0)</f>
        <v>0</v>
      </c>
      <c r="L329" s="71">
        <f t="shared" ca="1" si="98"/>
        <v>0</v>
      </c>
      <c r="M329" s="71">
        <f t="shared" ca="1" si="89"/>
        <v>0</v>
      </c>
      <c r="N329" s="74"/>
      <c r="O329" s="26"/>
      <c r="P329" s="402"/>
      <c r="R329" s="92" t="s">
        <v>769</v>
      </c>
      <c r="S329" s="381">
        <f t="shared" si="99"/>
        <v>0</v>
      </c>
      <c r="T329" s="93">
        <v>5.0000000000000001E-3</v>
      </c>
      <c r="U329" s="53">
        <f>IF(Y329="",1,IF(VLOOKUP(Y329,基本情報!$E$63:$T$76,基本情報!$T$1,FALSE)="",0,VLOOKUP(Y329,基本情報!$E$63:$T$76,基本情報!$T$1,FALSE)))</f>
        <v>1</v>
      </c>
      <c r="V329" s="197" t="str">
        <f t="shared" ca="1" si="100"/>
        <v/>
      </c>
      <c r="W329" s="170">
        <f t="shared" ca="1" si="101"/>
        <v>0</v>
      </c>
      <c r="X329" s="53" t="str">
        <f t="shared" ca="1" si="102"/>
        <v/>
      </c>
      <c r="Y329" s="53"/>
      <c r="Z329" s="1" t="str">
        <f t="shared" ca="1" si="94"/>
        <v/>
      </c>
      <c r="AA329" s="1" t="str">
        <f t="shared" ca="1" si="103"/>
        <v/>
      </c>
      <c r="AB329" s="1">
        <f t="shared" ca="1" si="104"/>
        <v>0</v>
      </c>
    </row>
    <row r="330" spans="2:28" ht="15" customHeight="1" x14ac:dyDescent="0.25">
      <c r="B330" s="401"/>
      <c r="D330" s="1012"/>
      <c r="E330" s="1012"/>
      <c r="F330" s="41"/>
      <c r="G330" s="49" t="str">
        <f ca="1">IF(OFFSET('取組状況入力－工場他'!$B$15,MATCH(I330,'取組状況入力－工場他'!$E$15:$E$590,0)-1,1,1,1)=0,"",OFFSET('取組状況入力－工場他'!$B$15,MATCH(I330,'取組状況入力－工場他'!$E$15:$E$590,0)-1,1,1,1))</f>
        <v>＋</v>
      </c>
      <c r="H330" s="64" t="s">
        <v>793</v>
      </c>
      <c r="I330" s="51" t="s">
        <v>1723</v>
      </c>
      <c r="J330" s="52" t="str">
        <f t="shared" ca="1" si="97"/>
        <v/>
      </c>
      <c r="K330" s="52">
        <f>VLOOKUP(I330,'取組状況入力－工場他'!$E$14:$X$253,'取組状況入力－工場他'!$S$1,0)</f>
        <v>0</v>
      </c>
      <c r="L330" s="71">
        <f t="shared" ref="L330:L339" ca="1" si="105">IF(K330="×","×",IF(K330="-","-",S330*T330*W330*U330))</f>
        <v>0</v>
      </c>
      <c r="M330" s="71">
        <f t="shared" ca="1" si="89"/>
        <v>0</v>
      </c>
      <c r="N330" s="74"/>
      <c r="O330" s="26"/>
      <c r="P330" s="402"/>
      <c r="R330" s="92" t="s">
        <v>769</v>
      </c>
      <c r="S330" s="381">
        <f t="shared" si="99"/>
        <v>0</v>
      </c>
      <c r="T330" s="93">
        <v>0.03</v>
      </c>
      <c r="U330" s="53">
        <f>IF(Y330="",1,IF(VLOOKUP(Y330,基本情報!$E$63:$T$76,基本情報!$T$1,FALSE)="",0,VLOOKUP(Y330,基本情報!$E$63:$T$76,基本情報!$T$1,FALSE)))</f>
        <v>1</v>
      </c>
      <c r="V330" s="197" t="str">
        <f t="shared" ca="1" si="100"/>
        <v/>
      </c>
      <c r="W330" s="170">
        <f t="shared" ref="W330:W339" ca="1" si="106">IF(K330="-","",IF(G330="＋",$N$4,$M$4))</f>
        <v>0</v>
      </c>
      <c r="X330" s="53" t="str">
        <f t="shared" ca="1" si="102"/>
        <v/>
      </c>
      <c r="Y330" s="53"/>
      <c r="Z330" s="1" t="str">
        <f t="shared" ca="1" si="94"/>
        <v/>
      </c>
      <c r="AA330" s="1" t="str">
        <f t="shared" ca="1" si="103"/>
        <v/>
      </c>
      <c r="AB330" s="1">
        <f t="shared" ca="1" si="104"/>
        <v>0</v>
      </c>
    </row>
    <row r="331" spans="2:28" ht="15" customHeight="1" x14ac:dyDescent="0.25">
      <c r="B331" s="401"/>
      <c r="D331" s="1012"/>
      <c r="E331" s="1012"/>
      <c r="F331" s="41"/>
      <c r="G331" s="49" t="str">
        <f ca="1">IF(OFFSET('取組状況入力－工場他'!$B$15,MATCH(I331,'取組状況入力－工場他'!$E$15:$E$590,0)-1,1,1,1)=0,"",OFFSET('取組状況入力－工場他'!$B$15,MATCH(I331,'取組状況入力－工場他'!$E$15:$E$590,0)-1,1,1,1))</f>
        <v>＋</v>
      </c>
      <c r="H331" s="64" t="s">
        <v>137</v>
      </c>
      <c r="I331" s="51" t="s">
        <v>2290</v>
      </c>
      <c r="J331" s="52" t="str">
        <f t="shared" ca="1" si="97"/>
        <v/>
      </c>
      <c r="K331" s="52">
        <f>VLOOKUP(I331,'取組状況入力－工場他'!$E$14:$X$253,'取組状況入力－工場他'!$S$1,0)</f>
        <v>0</v>
      </c>
      <c r="L331" s="71">
        <f t="shared" ca="1" si="105"/>
        <v>0</v>
      </c>
      <c r="M331" s="71">
        <f t="shared" ca="1" si="89"/>
        <v>0</v>
      </c>
      <c r="N331" s="74"/>
      <c r="O331" s="26"/>
      <c r="P331" s="402"/>
      <c r="R331" s="92" t="s">
        <v>769</v>
      </c>
      <c r="S331" s="381">
        <f t="shared" si="99"/>
        <v>0</v>
      </c>
      <c r="T331" s="93">
        <v>8.5000000000000006E-2</v>
      </c>
      <c r="U331" s="53">
        <f>IF(Y331="",1,IF(VLOOKUP(Y331,基本情報!$E$63:$T$76,基本情報!$T$1,FALSE)="",0,VLOOKUP(Y331,基本情報!$E$63:$T$76,基本情報!$T$1,FALSE)))</f>
        <v>1</v>
      </c>
      <c r="V331" s="197" t="str">
        <f t="shared" ca="1" si="100"/>
        <v/>
      </c>
      <c r="W331" s="170">
        <f t="shared" ca="1" si="106"/>
        <v>0</v>
      </c>
      <c r="X331" s="53" t="str">
        <f t="shared" ca="1" si="102"/>
        <v/>
      </c>
      <c r="Y331" s="53"/>
      <c r="Z331" s="1" t="str">
        <f t="shared" ca="1" si="94"/>
        <v/>
      </c>
      <c r="AA331" s="1" t="str">
        <f t="shared" ca="1" si="103"/>
        <v/>
      </c>
      <c r="AB331" s="1">
        <f t="shared" ca="1" si="104"/>
        <v>0</v>
      </c>
    </row>
    <row r="332" spans="2:28" ht="15" customHeight="1" x14ac:dyDescent="0.25">
      <c r="B332" s="401"/>
      <c r="D332" s="1012"/>
      <c r="E332" s="1012"/>
      <c r="F332" s="41"/>
      <c r="G332" s="49" t="str">
        <f ca="1">IF(OFFSET('取組状況入力－工場他'!$B$15,MATCH(I332,'取組状況入力－工場他'!$E$15:$E$590,0)-1,1,1,1)=0,"",OFFSET('取組状況入力－工場他'!$B$15,MATCH(I332,'取組状況入力－工場他'!$E$15:$E$590,0)-1,1,1,1))</f>
        <v>＋</v>
      </c>
      <c r="H332" s="64" t="s">
        <v>138</v>
      </c>
      <c r="I332" s="51" t="s">
        <v>2291</v>
      </c>
      <c r="J332" s="52" t="str">
        <f t="shared" ca="1" si="97"/>
        <v/>
      </c>
      <c r="K332" s="52">
        <f>VLOOKUP(I332,'取組状況入力－工場他'!$E$14:$X$253,'取組状況入力－工場他'!$S$1,0)</f>
        <v>0</v>
      </c>
      <c r="L332" s="71">
        <f t="shared" ca="1" si="105"/>
        <v>0</v>
      </c>
      <c r="M332" s="71">
        <f t="shared" ca="1" si="89"/>
        <v>0</v>
      </c>
      <c r="N332" s="74"/>
      <c r="O332" s="26"/>
      <c r="P332" s="402"/>
      <c r="R332" s="92" t="s">
        <v>769</v>
      </c>
      <c r="S332" s="381">
        <f t="shared" si="99"/>
        <v>0</v>
      </c>
      <c r="T332" s="93">
        <v>0.16</v>
      </c>
      <c r="U332" s="53">
        <f>IF(Y332="",1,IF(VLOOKUP(Y332,基本情報!$E$63:$T$76,基本情報!$T$1,FALSE)="",0,VLOOKUP(Y332,基本情報!$E$63:$T$76,基本情報!$T$1,FALSE)))</f>
        <v>1</v>
      </c>
      <c r="V332" s="197" t="str">
        <f t="shared" ca="1" si="100"/>
        <v/>
      </c>
      <c r="W332" s="170">
        <f t="shared" ca="1" si="106"/>
        <v>0</v>
      </c>
      <c r="X332" s="53" t="str">
        <f t="shared" ca="1" si="102"/>
        <v/>
      </c>
      <c r="Y332" s="53"/>
      <c r="Z332" s="1" t="str">
        <f t="shared" ca="1" si="94"/>
        <v/>
      </c>
      <c r="AA332" s="1" t="str">
        <f t="shared" ca="1" si="103"/>
        <v/>
      </c>
      <c r="AB332" s="1">
        <f t="shared" ca="1" si="104"/>
        <v>0</v>
      </c>
    </row>
    <row r="333" spans="2:28" ht="15" customHeight="1" x14ac:dyDescent="0.25">
      <c r="B333" s="401"/>
      <c r="D333" s="1012"/>
      <c r="E333" s="1012"/>
      <c r="F333" s="18"/>
      <c r="G333" s="54" t="str">
        <f ca="1">IF(OFFSET('取組状況入力－工場他'!$B$15,MATCH(I333,'取組状況入力－工場他'!$E$15:$E$590,0)-1,1,1,1)=0,"",OFFSET('取組状況入力－工場他'!$B$15,MATCH(I333,'取組状況入力－工場他'!$E$15:$E$590,0)-1,1,1,1))</f>
        <v>＋</v>
      </c>
      <c r="H333" s="54" t="s">
        <v>139</v>
      </c>
      <c r="I333" s="56" t="s">
        <v>1357</v>
      </c>
      <c r="J333" s="58" t="str">
        <f t="shared" ca="1" si="97"/>
        <v/>
      </c>
      <c r="K333" s="59">
        <f>VLOOKUP(I333,'取組状況入力－工場他'!$E$14:$X$253,'取組状況入力－工場他'!$S$1,0)</f>
        <v>0</v>
      </c>
      <c r="L333" s="72">
        <f t="shared" ca="1" si="105"/>
        <v>0</v>
      </c>
      <c r="M333" s="72">
        <f t="shared" ca="1" si="89"/>
        <v>0</v>
      </c>
      <c r="N333" s="75"/>
      <c r="O333" s="26"/>
      <c r="P333" s="402"/>
      <c r="R333" s="94" t="s">
        <v>675</v>
      </c>
      <c r="S333" s="382">
        <f t="shared" si="99"/>
        <v>0</v>
      </c>
      <c r="T333" s="95">
        <v>0.05</v>
      </c>
      <c r="U333" s="59">
        <f>IF(Y333="",1,IF(VLOOKUP(Y333,基本情報!$E$63:$T$76,基本情報!$T$1,FALSE)="",0,VLOOKUP(Y333,基本情報!$E$63:$T$76,基本情報!$T$1,FALSE)))</f>
        <v>1</v>
      </c>
      <c r="V333" s="155" t="str">
        <f t="shared" ca="1" si="100"/>
        <v/>
      </c>
      <c r="W333" s="155">
        <f t="shared" ca="1" si="106"/>
        <v>0</v>
      </c>
      <c r="X333" s="59" t="str">
        <f t="shared" ca="1" si="102"/>
        <v/>
      </c>
      <c r="Y333" s="59"/>
      <c r="Z333" s="1" t="str">
        <f t="shared" ca="1" si="94"/>
        <v/>
      </c>
      <c r="AA333" s="1" t="str">
        <f t="shared" ca="1" si="103"/>
        <v/>
      </c>
      <c r="AB333" s="1">
        <f t="shared" ca="1" si="104"/>
        <v>0</v>
      </c>
    </row>
    <row r="334" spans="2:28" ht="15" customHeight="1" x14ac:dyDescent="0.25">
      <c r="B334" s="401"/>
      <c r="D334" s="1012"/>
      <c r="E334" s="1012"/>
      <c r="F334" s="135" t="s">
        <v>2260</v>
      </c>
      <c r="G334" s="49" t="str">
        <f ca="1">IF(OFFSET('取組状況入力－工場他'!$B$15,MATCH(I334,'取組状況入力－工場他'!$E$15:$E$590,0)-1,1,1,1)=0,"",OFFSET('取組状況入力－工場他'!$B$15,MATCH(I334,'取組状況入力－工場他'!$E$15:$E$590,0)-1,1,1,1))</f>
        <v>○</v>
      </c>
      <c r="H334" s="100" t="s">
        <v>2404</v>
      </c>
      <c r="I334" s="51" t="s">
        <v>327</v>
      </c>
      <c r="J334" s="52" t="str">
        <f t="shared" ca="1" si="97"/>
        <v/>
      </c>
      <c r="K334" s="52" t="str">
        <f>VLOOKUP(I334,'取組状況入力－工場他'!$E$14:$X$253,'取組状況入力－工場他'!$S$1,0)</f>
        <v>-</v>
      </c>
      <c r="L334" s="71" t="str">
        <f>IF(K334="×","×",IF(K334="-","-",S334*T334*W334*U334))</f>
        <v>-</v>
      </c>
      <c r="M334" s="71" t="str">
        <f t="shared" si="89"/>
        <v>-</v>
      </c>
      <c r="N334" s="90">
        <f ca="1">SUM(AA334:AA339)</f>
        <v>0</v>
      </c>
      <c r="O334" s="263"/>
      <c r="P334" s="402"/>
      <c r="R334" s="92" t="s">
        <v>843</v>
      </c>
      <c r="S334" s="381">
        <f t="shared" si="99"/>
        <v>0</v>
      </c>
      <c r="T334" s="93">
        <v>0.17599999999999999</v>
      </c>
      <c r="U334" s="53">
        <f>IF(Y334="",1,IF(VLOOKUP(Y334,基本情報!$E$63:$T$76,基本情報!$T$1,FALSE)="",0,VLOOKUP(Y334,基本情報!$E$63:$T$76,基本情報!$T$1,FALSE)))</f>
        <v>1</v>
      </c>
      <c r="V334" s="197" t="str">
        <f t="shared" ca="1" si="100"/>
        <v/>
      </c>
      <c r="W334" s="170" t="str">
        <f>IF(K334="-","",IF(G334="＋",$N$4,$M$4))</f>
        <v/>
      </c>
      <c r="X334" s="53" t="str">
        <f t="shared" ca="1" si="102"/>
        <v/>
      </c>
      <c r="Y334" s="53"/>
      <c r="Z334" s="1" t="str">
        <f t="shared" si="94"/>
        <v/>
      </c>
      <c r="AA334" s="1" t="str">
        <f t="shared" ca="1" si="103"/>
        <v>-</v>
      </c>
      <c r="AB334" s="1" t="str">
        <f t="shared" ca="1" si="104"/>
        <v/>
      </c>
    </row>
    <row r="335" spans="2:28" ht="15" customHeight="1" x14ac:dyDescent="0.25">
      <c r="B335" s="401"/>
      <c r="D335" s="1012"/>
      <c r="E335" s="1012"/>
      <c r="F335" s="41"/>
      <c r="G335" s="49" t="str">
        <f ca="1">IF(OFFSET('取組状況入力－工場他'!$B$15,MATCH(I335,'取組状況入力－工場他'!$E$15:$E$590,0)-1,1,1,1)=0,"",OFFSET('取組状況入力－工場他'!$B$15,MATCH(I335,'取組状況入力－工場他'!$E$15:$E$590,0)-1,1,1,1))</f>
        <v>○</v>
      </c>
      <c r="H335" s="100" t="s">
        <v>2156</v>
      </c>
      <c r="I335" s="51" t="s">
        <v>1062</v>
      </c>
      <c r="J335" s="52" t="str">
        <f t="shared" ca="1" si="97"/>
        <v/>
      </c>
      <c r="K335" s="52" t="str">
        <f>VLOOKUP(I335,'取組状況入力－工場他'!$E$14:$X$253,'取組状況入力－工場他'!$S$1,0)</f>
        <v>-</v>
      </c>
      <c r="L335" s="71" t="str">
        <f>IF(K335="×","×",IF(K335="-","-",S335*T335*W335*U335))</f>
        <v>-</v>
      </c>
      <c r="M335" s="71" t="str">
        <f t="shared" si="89"/>
        <v>-</v>
      </c>
      <c r="N335" s="186">
        <f ca="1">SUM(AB334:AB339)</f>
        <v>0</v>
      </c>
      <c r="O335" s="524"/>
      <c r="P335" s="402"/>
      <c r="R335" s="92" t="s">
        <v>843</v>
      </c>
      <c r="S335" s="381">
        <f t="shared" si="99"/>
        <v>0</v>
      </c>
      <c r="T335" s="93">
        <v>0.03</v>
      </c>
      <c r="U335" s="53">
        <f>IF(Y335="",1,IF(VLOOKUP(Y335,基本情報!$E$63:$T$76,基本情報!$T$1,FALSE)="",0,VLOOKUP(Y335,基本情報!$E$63:$T$76,基本情報!$T$1,FALSE)))</f>
        <v>1</v>
      </c>
      <c r="V335" s="197" t="str">
        <f t="shared" ca="1" si="100"/>
        <v/>
      </c>
      <c r="W335" s="170" t="str">
        <f>IF(K335="-","",IF(G335="＋",$N$4,$M$4))</f>
        <v/>
      </c>
      <c r="X335" s="53" t="str">
        <f t="shared" ca="1" si="102"/>
        <v/>
      </c>
      <c r="Y335" s="53"/>
      <c r="Z335" s="1" t="str">
        <f t="shared" si="94"/>
        <v/>
      </c>
      <c r="AA335" s="1" t="str">
        <f t="shared" ca="1" si="103"/>
        <v>-</v>
      </c>
      <c r="AB335" s="1" t="str">
        <f t="shared" ca="1" si="104"/>
        <v/>
      </c>
    </row>
    <row r="336" spans="2:28" ht="15" customHeight="1" x14ac:dyDescent="0.25">
      <c r="B336" s="401"/>
      <c r="D336" s="1012"/>
      <c r="E336" s="1012"/>
      <c r="F336" s="41"/>
      <c r="G336" s="49" t="str">
        <f ca="1">IF(OFFSET('取組状況入力－工場他'!$B$15,MATCH(I336,'取組状況入力－工場他'!$E$15:$E$590,0)-1,1,1,1)=0,"",OFFSET('取組状況入力－工場他'!$B$15,MATCH(I336,'取組状況入力－工場他'!$E$15:$E$590,0)-1,1,1,1))</f>
        <v>＋</v>
      </c>
      <c r="H336" s="100" t="s">
        <v>734</v>
      </c>
      <c r="I336" s="51" t="s">
        <v>3159</v>
      </c>
      <c r="J336" s="52" t="str">
        <f t="shared" ca="1" si="97"/>
        <v/>
      </c>
      <c r="K336" s="52">
        <f>VLOOKUP(I336,'取組状況入力－工場他'!$E$14:$X$253,'取組状況入力－工場他'!$S$1,0)</f>
        <v>0</v>
      </c>
      <c r="L336" s="71">
        <f ca="1">IF(K336="×","×",IF(K336="-","-",S336*T336*W336*U336))</f>
        <v>0</v>
      </c>
      <c r="M336" s="71">
        <f t="shared" ca="1" si="89"/>
        <v>0</v>
      </c>
      <c r="N336" s="74"/>
      <c r="O336" s="26"/>
      <c r="P336" s="402"/>
      <c r="R336" s="92" t="s">
        <v>843</v>
      </c>
      <c r="S336" s="381">
        <f t="shared" si="99"/>
        <v>0</v>
      </c>
      <c r="T336" s="93">
        <v>0.12</v>
      </c>
      <c r="U336" s="53">
        <f>IF(Y336="",1,IF(VLOOKUP(Y336,基本情報!$E$63:$T$76,基本情報!$T$1,FALSE)="",0,VLOOKUP(Y336,基本情報!$E$63:$T$76,基本情報!$T$1,FALSE)))</f>
        <v>1</v>
      </c>
      <c r="V336" s="197" t="str">
        <f t="shared" ca="1" si="100"/>
        <v/>
      </c>
      <c r="W336" s="170">
        <f ca="1">IF(K336="-","",IF(G336="＋",$N$4,$M$4))</f>
        <v>0</v>
      </c>
      <c r="X336" s="53" t="str">
        <f t="shared" ca="1" si="102"/>
        <v/>
      </c>
      <c r="Y336" s="53"/>
      <c r="Z336" s="1" t="str">
        <f t="shared" ca="1" si="94"/>
        <v/>
      </c>
      <c r="AA336" s="1" t="str">
        <f t="shared" ca="1" si="103"/>
        <v/>
      </c>
      <c r="AB336" s="1">
        <f t="shared" ca="1" si="104"/>
        <v>0</v>
      </c>
    </row>
    <row r="337" spans="1:28" ht="15" customHeight="1" x14ac:dyDescent="0.25">
      <c r="B337" s="401"/>
      <c r="D337" s="1012"/>
      <c r="E337" s="1012"/>
      <c r="F337" s="41"/>
      <c r="G337" s="49" t="str">
        <f ca="1">IF(OFFSET('取組状況入力－工場他'!$B$15,MATCH(I337,'取組状況入力－工場他'!$E$15:$E$590,0)-1,1,1,1)=0,"",OFFSET('取組状況入力－工場他'!$B$15,MATCH(I337,'取組状況入力－工場他'!$E$15:$E$590,0)-1,1,1,1))</f>
        <v>＋</v>
      </c>
      <c r="H337" s="100" t="s">
        <v>735</v>
      </c>
      <c r="I337" s="51" t="s">
        <v>1656</v>
      </c>
      <c r="J337" s="52" t="str">
        <f t="shared" ca="1" si="97"/>
        <v/>
      </c>
      <c r="K337" s="52">
        <f>VLOOKUP(I337,'取組状況入力－工場他'!$E$14:$X$253,'取組状況入力－工場他'!$S$1,0)</f>
        <v>0</v>
      </c>
      <c r="L337" s="71">
        <f ca="1">IF(K337="×","×",IF(K337="-","-",S337*T337*W337*U337))</f>
        <v>0</v>
      </c>
      <c r="M337" s="71">
        <f t="shared" ca="1" si="89"/>
        <v>0</v>
      </c>
      <c r="N337" s="74"/>
      <c r="O337" s="26"/>
      <c r="P337" s="402"/>
      <c r="R337" s="92" t="s">
        <v>843</v>
      </c>
      <c r="S337" s="381">
        <f t="shared" si="99"/>
        <v>0</v>
      </c>
      <c r="T337" s="93">
        <v>0.13700000000000001</v>
      </c>
      <c r="U337" s="53">
        <f>IF(Y337="",1,IF(VLOOKUP(Y337,基本情報!$E$63:$T$76,基本情報!$T$1,FALSE)="",0,VLOOKUP(Y337,基本情報!$E$63:$T$76,基本情報!$T$1,FALSE)))</f>
        <v>1</v>
      </c>
      <c r="V337" s="197" t="str">
        <f t="shared" ca="1" si="100"/>
        <v/>
      </c>
      <c r="W337" s="170">
        <f ca="1">IF(K337="-","",IF(G337="＋",$N$4,$M$4))</f>
        <v>0</v>
      </c>
      <c r="X337" s="53" t="str">
        <f t="shared" ca="1" si="102"/>
        <v/>
      </c>
      <c r="Y337" s="53"/>
      <c r="Z337" s="1" t="str">
        <f t="shared" ca="1" si="94"/>
        <v/>
      </c>
      <c r="AA337" s="1" t="str">
        <f t="shared" ca="1" si="103"/>
        <v/>
      </c>
      <c r="AB337" s="1">
        <f t="shared" ca="1" si="104"/>
        <v>0</v>
      </c>
    </row>
    <row r="338" spans="1:28" ht="15" customHeight="1" x14ac:dyDescent="0.25">
      <c r="B338" s="401"/>
      <c r="D338" s="1012"/>
      <c r="E338" s="1012"/>
      <c r="F338" s="41"/>
      <c r="G338" s="49" t="str">
        <f ca="1">IF(OFFSET('取組状況入力－工場他'!$B$15,MATCH(I338,'取組状況入力－工場他'!$E$15:$E$590,0)-1,1,1,1)=0,"",OFFSET('取組状況入力－工場他'!$B$15,MATCH(I338,'取組状況入力－工場他'!$E$15:$E$590,0)-1,1,1,1))</f>
        <v>＋</v>
      </c>
      <c r="H338" s="100" t="s">
        <v>736</v>
      </c>
      <c r="I338" s="51" t="s">
        <v>1307</v>
      </c>
      <c r="J338" s="52" t="str">
        <f t="shared" ca="1" si="97"/>
        <v/>
      </c>
      <c r="K338" s="52">
        <f>VLOOKUP(I338,'取組状況入力－工場他'!$E$14:$X$253,'取組状況入力－工場他'!$S$1,0)</f>
        <v>0</v>
      </c>
      <c r="L338" s="71">
        <f ca="1">IF(K338="×","×",IF(K338="-","-",S338*T338*W338*U338))</f>
        <v>0</v>
      </c>
      <c r="M338" s="71">
        <f t="shared" ca="1" si="89"/>
        <v>0</v>
      </c>
      <c r="N338" s="74"/>
      <c r="O338" s="26"/>
      <c r="P338" s="402"/>
      <c r="R338" s="92" t="s">
        <v>843</v>
      </c>
      <c r="S338" s="381">
        <f t="shared" si="99"/>
        <v>0</v>
      </c>
      <c r="T338" s="93">
        <v>1E-3</v>
      </c>
      <c r="U338" s="53">
        <f>IF(Y338="",1,IF(VLOOKUP(Y338,基本情報!$E$63:$T$76,基本情報!$T$1,FALSE)="",0,VLOOKUP(Y338,基本情報!$E$63:$T$76,基本情報!$T$1,FALSE)))</f>
        <v>1</v>
      </c>
      <c r="V338" s="197" t="str">
        <f t="shared" ca="1" si="100"/>
        <v/>
      </c>
      <c r="W338" s="170">
        <f ca="1">IF(K338="-","",IF(G338="＋",$N$4,$M$4))</f>
        <v>0</v>
      </c>
      <c r="X338" s="53" t="str">
        <f t="shared" ca="1" si="102"/>
        <v/>
      </c>
      <c r="Y338" s="53"/>
      <c r="Z338" s="1" t="str">
        <f t="shared" ca="1" si="94"/>
        <v/>
      </c>
      <c r="AA338" s="1" t="str">
        <f t="shared" ca="1" si="103"/>
        <v/>
      </c>
      <c r="AB338" s="1">
        <f t="shared" ca="1" si="104"/>
        <v>0</v>
      </c>
    </row>
    <row r="339" spans="1:28" ht="15" customHeight="1" x14ac:dyDescent="0.25">
      <c r="B339" s="401"/>
      <c r="D339" s="1013"/>
      <c r="E339" s="1013"/>
      <c r="F339" s="18"/>
      <c r="G339" s="54" t="str">
        <f ca="1">IF(OFFSET('取組状況入力－工場他'!$B$15,MATCH(I339,'取組状況入力－工場他'!$E$15:$E$590,0)-1,1,1,1)=0,"",OFFSET('取組状況入力－工場他'!$B$15,MATCH(I339,'取組状況入力－工場他'!$E$15:$E$590,0)-1,1,1,1))</f>
        <v>＋</v>
      </c>
      <c r="H339" s="54" t="s">
        <v>737</v>
      </c>
      <c r="I339" s="56" t="s">
        <v>3160</v>
      </c>
      <c r="J339" s="58" t="str">
        <f t="shared" ca="1" si="97"/>
        <v/>
      </c>
      <c r="K339" s="59">
        <f>VLOOKUP(I339,'取組状況入力－工場他'!$E$14:$X$253,'取組状況入力－工場他'!$S$1,0)</f>
        <v>0</v>
      </c>
      <c r="L339" s="72">
        <f t="shared" ca="1" si="105"/>
        <v>0</v>
      </c>
      <c r="M339" s="72">
        <f t="shared" ca="1" si="89"/>
        <v>0</v>
      </c>
      <c r="N339" s="75"/>
      <c r="O339" s="26"/>
      <c r="P339" s="402"/>
      <c r="R339" s="94" t="s">
        <v>843</v>
      </c>
      <c r="S339" s="382">
        <f t="shared" si="99"/>
        <v>0</v>
      </c>
      <c r="T339" s="95">
        <v>0.05</v>
      </c>
      <c r="U339" s="59">
        <f>IF(Y339="",1,IF(VLOOKUP(Y339,基本情報!$E$63:$T$76,基本情報!$T$1,FALSE)="",0,VLOOKUP(Y339,基本情報!$E$63:$T$76,基本情報!$T$1,FALSE)))</f>
        <v>1</v>
      </c>
      <c r="V339" s="155" t="str">
        <f t="shared" ca="1" si="100"/>
        <v/>
      </c>
      <c r="W339" s="155">
        <f t="shared" ca="1" si="106"/>
        <v>0</v>
      </c>
      <c r="X339" s="59" t="str">
        <f t="shared" ca="1" si="102"/>
        <v/>
      </c>
      <c r="Y339" s="59"/>
      <c r="Z339" s="1" t="str">
        <f t="shared" ca="1" si="94"/>
        <v/>
      </c>
      <c r="AA339" s="1" t="str">
        <f t="shared" ca="1" si="103"/>
        <v/>
      </c>
      <c r="AB339" s="1">
        <f t="shared" ca="1" si="104"/>
        <v>0</v>
      </c>
    </row>
    <row r="340" spans="1:28" ht="15" customHeight="1" x14ac:dyDescent="0.25">
      <c r="B340" s="401"/>
      <c r="D340" s="779"/>
      <c r="E340" s="779"/>
      <c r="F340" s="3"/>
      <c r="G340" s="15"/>
      <c r="H340" s="15"/>
      <c r="I340" s="3"/>
      <c r="J340" s="26"/>
      <c r="K340" s="26"/>
      <c r="L340" s="263"/>
      <c r="M340" s="263"/>
      <c r="N340" s="26"/>
      <c r="O340" s="26"/>
      <c r="P340" s="402"/>
      <c r="R340" s="26"/>
      <c r="S340" s="26"/>
      <c r="T340" s="26"/>
      <c r="U340" s="26"/>
      <c r="V340" s="263"/>
      <c r="W340" s="263"/>
      <c r="X340" s="26"/>
      <c r="Y340" s="26"/>
      <c r="Z340" s="1"/>
      <c r="AA340" s="1"/>
      <c r="AB340" s="1"/>
    </row>
    <row r="341" spans="1:28" ht="3" customHeight="1" x14ac:dyDescent="0.25">
      <c r="B341" s="33"/>
      <c r="C341" s="297"/>
      <c r="D341" s="297"/>
      <c r="E341" s="297"/>
      <c r="F341" s="297"/>
      <c r="G341" s="348"/>
      <c r="H341" s="349"/>
      <c r="I341" s="297"/>
      <c r="J341" s="348"/>
      <c r="K341" s="348"/>
      <c r="L341" s="350"/>
      <c r="M341" s="350"/>
      <c r="N341" s="348"/>
      <c r="O341" s="348"/>
      <c r="P341" s="404"/>
      <c r="R341"/>
      <c r="U341" s="26"/>
      <c r="V341" s="263"/>
      <c r="W341" s="263"/>
      <c r="X341" s="26"/>
      <c r="Y341" s="26"/>
      <c r="Z341" s="1"/>
      <c r="AA341" s="1"/>
      <c r="AB341" s="1"/>
    </row>
    <row r="342" spans="1:28" ht="15" customHeight="1" x14ac:dyDescent="0.25">
      <c r="B342" s="3"/>
      <c r="C342" s="3"/>
      <c r="D342" s="3"/>
      <c r="E342" s="3"/>
      <c r="F342" s="3"/>
      <c r="G342" s="26"/>
      <c r="H342" s="343"/>
      <c r="I342" s="3"/>
      <c r="J342" s="26"/>
      <c r="K342" s="26"/>
      <c r="L342" s="263"/>
      <c r="M342" s="263"/>
      <c r="N342" s="26"/>
      <c r="O342" s="26"/>
      <c r="P342" s="922" t="s">
        <v>3371</v>
      </c>
      <c r="R342"/>
      <c r="U342" s="26"/>
      <c r="V342" s="263"/>
      <c r="W342" s="263"/>
      <c r="X342" s="26"/>
      <c r="Y342" s="26"/>
      <c r="Z342" s="1"/>
      <c r="AA342" s="1"/>
      <c r="AB342" s="1"/>
    </row>
    <row r="343" spans="1:28" ht="15" customHeight="1" x14ac:dyDescent="0.25">
      <c r="A343" s="182" t="s">
        <v>2207</v>
      </c>
      <c r="B343" s="182"/>
      <c r="C343" s="182"/>
      <c r="D343" s="3"/>
      <c r="E343" s="3"/>
      <c r="F343" s="3"/>
      <c r="G343" s="26"/>
      <c r="H343" s="343"/>
      <c r="I343" s="3"/>
      <c r="J343" s="26"/>
      <c r="K343" s="26"/>
      <c r="L343" s="263"/>
      <c r="M343" s="263"/>
      <c r="N343" s="26"/>
      <c r="O343" s="26"/>
      <c r="P343" s="838"/>
      <c r="R343"/>
      <c r="U343" s="26"/>
      <c r="V343" s="263"/>
      <c r="W343" s="263"/>
      <c r="X343" s="26"/>
      <c r="Y343" s="26"/>
      <c r="Z343" s="1"/>
      <c r="AA343" s="1"/>
      <c r="AB343" s="1"/>
    </row>
    <row r="344" spans="1:28" ht="3" customHeight="1" x14ac:dyDescent="0.25">
      <c r="B344" s="351"/>
      <c r="C344" s="347"/>
      <c r="D344" s="347"/>
      <c r="E344" s="347"/>
      <c r="F344" s="347"/>
      <c r="G344" s="352"/>
      <c r="H344" s="181"/>
      <c r="I344" s="181"/>
      <c r="J344" s="181"/>
      <c r="K344" s="331"/>
      <c r="L344" s="331"/>
      <c r="M344" s="331"/>
      <c r="N344" s="333"/>
      <c r="O344" s="333"/>
      <c r="P344" s="400"/>
      <c r="R344" s="6"/>
      <c r="S344" s="5"/>
      <c r="T344" s="5"/>
      <c r="U344" s="5"/>
      <c r="V344" s="5"/>
      <c r="W344" s="5"/>
    </row>
    <row r="345" spans="1:28" ht="14.25" x14ac:dyDescent="0.25">
      <c r="B345" s="781"/>
      <c r="C345" s="8"/>
      <c r="D345" s="8"/>
      <c r="E345" s="8"/>
      <c r="F345" s="8"/>
      <c r="G345" s="99"/>
      <c r="K345" s="5"/>
      <c r="L345" s="5"/>
      <c r="M345" s="5"/>
      <c r="P345" s="402"/>
      <c r="R345" s="6"/>
      <c r="S345" s="5"/>
      <c r="T345" s="5"/>
      <c r="U345" s="5"/>
      <c r="V345" s="5"/>
      <c r="W345" s="5"/>
    </row>
    <row r="346" spans="1:28" ht="45" customHeight="1" x14ac:dyDescent="0.25">
      <c r="B346" s="401"/>
      <c r="D346" s="1008" t="s">
        <v>2245</v>
      </c>
      <c r="E346" s="1009"/>
      <c r="F346" s="1010"/>
      <c r="G346" s="9" t="s">
        <v>1417</v>
      </c>
      <c r="H346" s="9" t="s">
        <v>873</v>
      </c>
      <c r="I346" s="156" t="s">
        <v>655</v>
      </c>
      <c r="J346" s="156" t="s">
        <v>1832</v>
      </c>
      <c r="K346" s="9" t="s">
        <v>745</v>
      </c>
      <c r="L346" s="9" t="s">
        <v>1256</v>
      </c>
      <c r="M346" s="9" t="s">
        <v>1864</v>
      </c>
      <c r="N346" s="9" t="s">
        <v>957</v>
      </c>
      <c r="O346" s="488"/>
      <c r="P346" s="402"/>
      <c r="R346" s="156" t="s">
        <v>1918</v>
      </c>
      <c r="S346" s="158" t="s">
        <v>2109</v>
      </c>
      <c r="T346" s="158" t="s">
        <v>1894</v>
      </c>
      <c r="U346" s="133" t="s">
        <v>275</v>
      </c>
      <c r="V346" s="156" t="s">
        <v>1805</v>
      </c>
      <c r="W346" s="156" t="s">
        <v>2458</v>
      </c>
      <c r="X346" s="156" t="s">
        <v>800</v>
      </c>
      <c r="Y346" s="133" t="s">
        <v>275</v>
      </c>
      <c r="Z346" s="167" t="s">
        <v>1865</v>
      </c>
      <c r="AA346" s="167" t="s">
        <v>827</v>
      </c>
      <c r="AB346" s="167" t="s">
        <v>674</v>
      </c>
    </row>
    <row r="347" spans="1:28" ht="1.5" customHeight="1" x14ac:dyDescent="0.25">
      <c r="B347" s="401"/>
      <c r="D347" s="356"/>
      <c r="E347" s="357"/>
      <c r="F347" s="162"/>
      <c r="G347" s="14"/>
      <c r="H347" s="14"/>
      <c r="I347" s="161"/>
      <c r="J347" s="161"/>
      <c r="K347" s="13"/>
      <c r="L347" s="13"/>
      <c r="M347" s="13"/>
      <c r="N347" s="14"/>
      <c r="O347" s="488"/>
      <c r="P347" s="402"/>
      <c r="R347" s="136"/>
      <c r="S347" s="159"/>
      <c r="T347" s="159"/>
      <c r="U347" s="136"/>
      <c r="V347" s="136"/>
      <c r="W347" s="136"/>
      <c r="X347" s="136"/>
      <c r="Y347" s="136"/>
    </row>
    <row r="348" spans="1:28" ht="15" customHeight="1" x14ac:dyDescent="0.25">
      <c r="B348" s="401"/>
      <c r="D348" s="1034" t="s">
        <v>2264</v>
      </c>
      <c r="E348" s="1037" t="s">
        <v>1254</v>
      </c>
      <c r="F348" s="135" t="s">
        <v>824</v>
      </c>
      <c r="G348" s="49" t="str">
        <f ca="1">IF(OFFSET('取組状況入力－工場他'!$B$15,MATCH(I348,'取組状況入力－工場他'!$E$15:$E$590,0)-1,1,1,1)=0,"",OFFSET('取組状況入力－工場他'!$B$15,MATCH(I348,'取組状況入力－工場他'!$E$15:$E$590,0)-1,1,1,1))</f>
        <v>○</v>
      </c>
      <c r="H348" s="100" t="s">
        <v>1637</v>
      </c>
      <c r="I348" s="51" t="s">
        <v>1382</v>
      </c>
      <c r="J348" s="52" t="str">
        <f t="shared" ca="1" si="97"/>
        <v/>
      </c>
      <c r="K348" s="52" t="str">
        <f>VLOOKUP(I348,'取組状況入力－工場他'!$E$14:$X$253,'取組状況入力－工場他'!$S$1,0)</f>
        <v>-</v>
      </c>
      <c r="L348" s="71" t="str">
        <f t="shared" ref="L348:L399" si="107">IF(K348="×","×",IF(K348="-","-",S348*T348*W348*U348))</f>
        <v>-</v>
      </c>
      <c r="M348" s="71" t="str">
        <f t="shared" ref="M348:M406" si="108">IF(K348="×","×",IF(K348="-","-",K348*L348))</f>
        <v>-</v>
      </c>
      <c r="N348" s="90">
        <f ca="1">SUM(AA348:AA353)</f>
        <v>0</v>
      </c>
      <c r="O348" s="263"/>
      <c r="P348" s="402"/>
      <c r="R348" s="92" t="s">
        <v>1658</v>
      </c>
      <c r="S348" s="381">
        <f t="shared" ref="S348:S379" si="109">VLOOKUP(R348,$R$539:$S$597,2,0)</f>
        <v>0</v>
      </c>
      <c r="T348" s="93">
        <v>0.159</v>
      </c>
      <c r="U348" s="53">
        <f>IF(Y348="",1,IF(VLOOKUP(Y348,基本情報!$E$63:$T$76,基本情報!$T$1,FALSE)="",0,VLOOKUP(Y348,基本情報!$E$63:$T$76,基本情報!$T$1,FALSE)))</f>
        <v>1</v>
      </c>
      <c r="V348" s="197" t="str">
        <f t="shared" ca="1" si="100"/>
        <v/>
      </c>
      <c r="W348" s="170" t="str">
        <f t="shared" ref="W348:W356" si="110">IF(K348="-","",IF(G348="＋",$N$4,$M$4))</f>
        <v/>
      </c>
      <c r="X348" s="53" t="str">
        <f t="shared" ca="1" si="102"/>
        <v/>
      </c>
      <c r="Y348" s="53"/>
      <c r="Z348" s="1" t="str">
        <f t="shared" ref="Z348:Z406" si="111">IF(K348="-","",IF(G348="＋","",S348*T348*W348*U348))</f>
        <v/>
      </c>
      <c r="AA348" s="1" t="str">
        <f t="shared" ca="1" si="103"/>
        <v>-</v>
      </c>
      <c r="AB348" s="1" t="str">
        <f t="shared" ca="1" si="104"/>
        <v/>
      </c>
    </row>
    <row r="349" spans="1:28" ht="15" customHeight="1" x14ac:dyDescent="0.25">
      <c r="B349" s="401"/>
      <c r="D349" s="1035"/>
      <c r="E349" s="1038"/>
      <c r="F349" s="41"/>
      <c r="G349" s="49" t="str">
        <f ca="1">IF(OFFSET('取組状況入力－工場他'!$B$15,MATCH(I349,'取組状況入力－工場他'!$E$15:$E$590,0)-1,1,1,1)=0,"",OFFSET('取組状況入力－工場他'!$B$15,MATCH(I349,'取組状況入力－工場他'!$E$15:$E$590,0)-1,1,1,1))</f>
        <v>○</v>
      </c>
      <c r="H349" s="100" t="s">
        <v>1562</v>
      </c>
      <c r="I349" s="51" t="s">
        <v>1581</v>
      </c>
      <c r="J349" s="52" t="str">
        <f t="shared" ca="1" si="97"/>
        <v/>
      </c>
      <c r="K349" s="52" t="str">
        <f>VLOOKUP(I349,'取組状況入力－工場他'!$E$14:$X$253,'取組状況入力－工場他'!$S$1,0)</f>
        <v>-</v>
      </c>
      <c r="L349" s="71" t="str">
        <f t="shared" si="107"/>
        <v>-</v>
      </c>
      <c r="M349" s="71" t="str">
        <f t="shared" si="108"/>
        <v>-</v>
      </c>
      <c r="N349" s="186">
        <f ca="1">SUM(AB348:AB353)</f>
        <v>0</v>
      </c>
      <c r="O349" s="524"/>
      <c r="P349" s="402"/>
      <c r="R349" s="92" t="s">
        <v>1658</v>
      </c>
      <c r="S349" s="381">
        <f t="shared" si="109"/>
        <v>0</v>
      </c>
      <c r="T349" s="93">
        <v>8.5999999999999993E-2</v>
      </c>
      <c r="U349" s="53">
        <f>IF(Y349="",1,IF(VLOOKUP(Y349,基本情報!$E$63:$T$76,基本情報!$T$1,FALSE)="",0,VLOOKUP(Y349,基本情報!$E$63:$T$76,基本情報!$T$1,FALSE)))</f>
        <v>1</v>
      </c>
      <c r="V349" s="197" t="str">
        <f t="shared" ca="1" si="100"/>
        <v/>
      </c>
      <c r="W349" s="170" t="str">
        <f t="shared" si="110"/>
        <v/>
      </c>
      <c r="X349" s="53" t="str">
        <f t="shared" ca="1" si="102"/>
        <v/>
      </c>
      <c r="Y349" s="53"/>
      <c r="Z349" s="1" t="str">
        <f t="shared" si="111"/>
        <v/>
      </c>
      <c r="AA349" s="1" t="str">
        <f t="shared" ca="1" si="103"/>
        <v>-</v>
      </c>
      <c r="AB349" s="1" t="str">
        <f t="shared" ca="1" si="104"/>
        <v/>
      </c>
    </row>
    <row r="350" spans="1:28" ht="15" customHeight="1" x14ac:dyDescent="0.25">
      <c r="B350" s="401"/>
      <c r="D350" s="1035"/>
      <c r="E350" s="1038"/>
      <c r="F350" s="41"/>
      <c r="G350" s="49" t="str">
        <f ca="1">IF(OFFSET('取組状況入力－工場他'!$B$15,MATCH(I350,'取組状況入力－工場他'!$E$15:$E$590,0)-1,1,1,1)=0,"",OFFSET('取組状況入力－工場他'!$B$15,MATCH(I350,'取組状況入力－工場他'!$E$15:$E$590,0)-1,1,1,1))</f>
        <v>○</v>
      </c>
      <c r="H350" s="100" t="s">
        <v>1563</v>
      </c>
      <c r="I350" s="51" t="s">
        <v>1524</v>
      </c>
      <c r="J350" s="52" t="str">
        <f t="shared" ca="1" si="97"/>
        <v/>
      </c>
      <c r="K350" s="52" t="str">
        <f>VLOOKUP(I350,'取組状況入力－工場他'!$E$14:$X$253,'取組状況入力－工場他'!$S$1,0)</f>
        <v>-</v>
      </c>
      <c r="L350" s="71" t="str">
        <f t="shared" si="107"/>
        <v>-</v>
      </c>
      <c r="M350" s="71" t="str">
        <f t="shared" si="108"/>
        <v>-</v>
      </c>
      <c r="N350" s="74"/>
      <c r="O350" s="26"/>
      <c r="P350" s="402"/>
      <c r="R350" s="92" t="s">
        <v>1658</v>
      </c>
      <c r="S350" s="381">
        <f t="shared" si="109"/>
        <v>0</v>
      </c>
      <c r="T350" s="93">
        <v>7.0000000000000001E-3</v>
      </c>
      <c r="U350" s="53">
        <f>IF(Y350="",1,IF(VLOOKUP(Y350,基本情報!$E$63:$T$76,基本情報!$T$1,FALSE)="",0,VLOOKUP(Y350,基本情報!$E$63:$T$76,基本情報!$T$1,FALSE)))</f>
        <v>1</v>
      </c>
      <c r="V350" s="197" t="str">
        <f t="shared" ca="1" si="100"/>
        <v/>
      </c>
      <c r="W350" s="170" t="str">
        <f t="shared" si="110"/>
        <v/>
      </c>
      <c r="X350" s="53" t="str">
        <f t="shared" ca="1" si="102"/>
        <v/>
      </c>
      <c r="Y350" s="53"/>
      <c r="Z350" s="1" t="str">
        <f t="shared" si="111"/>
        <v/>
      </c>
      <c r="AA350" s="1" t="str">
        <f t="shared" ca="1" si="103"/>
        <v>-</v>
      </c>
      <c r="AB350" s="1" t="str">
        <f t="shared" ca="1" si="104"/>
        <v/>
      </c>
    </row>
    <row r="351" spans="1:28" ht="15" customHeight="1" x14ac:dyDescent="0.25">
      <c r="B351" s="401"/>
      <c r="D351" s="1035"/>
      <c r="E351" s="1038"/>
      <c r="F351" s="41"/>
      <c r="G351" s="49" t="str">
        <f ca="1">IF(OFFSET('取組状況入力－工場他'!$B$15,MATCH(I351,'取組状況入力－工場他'!$E$15:$E$590,0)-1,1,1,1)=0,"",OFFSET('取組状況入力－工場他'!$B$15,MATCH(I351,'取組状況入力－工場他'!$E$15:$E$590,0)-1,1,1,1))</f>
        <v>＋</v>
      </c>
      <c r="H351" s="100" t="s">
        <v>1564</v>
      </c>
      <c r="I351" s="51" t="s">
        <v>1383</v>
      </c>
      <c r="J351" s="52" t="str">
        <f t="shared" ca="1" si="97"/>
        <v/>
      </c>
      <c r="K351" s="52">
        <f>VLOOKUP(I351,'取組状況入力－工場他'!$E$14:$X$253,'取組状況入力－工場他'!$S$1,0)</f>
        <v>0</v>
      </c>
      <c r="L351" s="71">
        <f t="shared" ca="1" si="107"/>
        <v>0</v>
      </c>
      <c r="M351" s="71">
        <f t="shared" ca="1" si="108"/>
        <v>0</v>
      </c>
      <c r="N351" s="74"/>
      <c r="O351" s="26"/>
      <c r="P351" s="402"/>
      <c r="R351" s="92" t="s">
        <v>1658</v>
      </c>
      <c r="S351" s="381">
        <f t="shared" si="109"/>
        <v>0</v>
      </c>
      <c r="T351" s="93">
        <v>0.12</v>
      </c>
      <c r="U351" s="53">
        <f>IF(Y351="",1,IF(VLOOKUP(Y351,基本情報!$E$63:$T$76,基本情報!$T$1,FALSE)="",0,VLOOKUP(Y351,基本情報!$E$63:$T$76,基本情報!$T$1,FALSE)))</f>
        <v>1</v>
      </c>
      <c r="V351" s="197" t="str">
        <f t="shared" ca="1" si="100"/>
        <v/>
      </c>
      <c r="W351" s="170">
        <f t="shared" ca="1" si="110"/>
        <v>0</v>
      </c>
      <c r="X351" s="53" t="str">
        <f t="shared" ca="1" si="102"/>
        <v/>
      </c>
      <c r="Y351" s="53"/>
      <c r="Z351" s="1" t="str">
        <f t="shared" ca="1" si="111"/>
        <v/>
      </c>
      <c r="AA351" s="1" t="str">
        <f t="shared" ca="1" si="103"/>
        <v/>
      </c>
      <c r="AB351" s="1">
        <f t="shared" ca="1" si="104"/>
        <v>0</v>
      </c>
    </row>
    <row r="352" spans="1:28" ht="15" customHeight="1" x14ac:dyDescent="0.25">
      <c r="B352" s="401"/>
      <c r="D352" s="1035"/>
      <c r="E352" s="1038"/>
      <c r="F352" s="41"/>
      <c r="G352" s="49" t="str">
        <f ca="1">IF(OFFSET('取組状況入力－工場他'!$B$15,MATCH(I352,'取組状況入力－工場他'!$E$15:$E$590,0)-1,1,1,1)=0,"",OFFSET('取組状況入力－工場他'!$B$15,MATCH(I352,'取組状況入力－工場他'!$E$15:$E$590,0)-1,1,1,1))</f>
        <v>＋</v>
      </c>
      <c r="H352" s="100" t="s">
        <v>1565</v>
      </c>
      <c r="I352" s="51" t="s">
        <v>2408</v>
      </c>
      <c r="J352" s="52" t="str">
        <f t="shared" ref="J352:J383" ca="1" si="112">IF(AND($G352="◎",$K352=0),"×","")</f>
        <v/>
      </c>
      <c r="K352" s="52">
        <f>VLOOKUP(I352,'取組状況入力－工場他'!$E$14:$X$253,'取組状況入力－工場他'!$S$1,0)</f>
        <v>0</v>
      </c>
      <c r="L352" s="71">
        <f t="shared" ca="1" si="107"/>
        <v>0</v>
      </c>
      <c r="M352" s="71">
        <f t="shared" ca="1" si="108"/>
        <v>0</v>
      </c>
      <c r="N352" s="74"/>
      <c r="O352" s="26"/>
      <c r="P352" s="402"/>
      <c r="R352" s="92" t="s">
        <v>1658</v>
      </c>
      <c r="S352" s="381">
        <f t="shared" si="109"/>
        <v>0</v>
      </c>
      <c r="T352" s="93">
        <v>1E-3</v>
      </c>
      <c r="U352" s="53">
        <f>IF(Y352="",1,IF(VLOOKUP(Y352,基本情報!$E$63:$T$76,基本情報!$T$1,FALSE)="",0,VLOOKUP(Y352,基本情報!$E$63:$T$76,基本情報!$T$1,FALSE)))</f>
        <v>1</v>
      </c>
      <c r="V352" s="197" t="str">
        <f t="shared" ref="V352:V383" ca="1" si="113">IF(OR(G352="＋",K352="-"),"",1*S352*T352*U352)</f>
        <v/>
      </c>
      <c r="W352" s="170">
        <f t="shared" ca="1" si="110"/>
        <v>0</v>
      </c>
      <c r="X352" s="53" t="str">
        <f t="shared" ref="X352:X383" ca="1" si="114">IF($J352="×",1,"")</f>
        <v/>
      </c>
      <c r="Y352" s="53"/>
      <c r="Z352" s="1" t="str">
        <f t="shared" ca="1" si="111"/>
        <v/>
      </c>
      <c r="AA352" s="1" t="str">
        <f t="shared" ca="1" si="103"/>
        <v/>
      </c>
      <c r="AB352" s="1">
        <f t="shared" ca="1" si="104"/>
        <v>0</v>
      </c>
    </row>
    <row r="353" spans="2:28" ht="15" customHeight="1" x14ac:dyDescent="0.25">
      <c r="B353" s="401"/>
      <c r="D353" s="1035"/>
      <c r="E353" s="1038"/>
      <c r="F353" s="18"/>
      <c r="G353" s="54" t="str">
        <f ca="1">IF(OFFSET('取組状況入力－工場他'!$B$15,MATCH(I353,'取組状況入力－工場他'!$E$15:$E$590,0)-1,1,1,1)=0,"",OFFSET('取組状況入力－工場他'!$B$15,MATCH(I353,'取組状況入力－工場他'!$E$15:$E$590,0)-1,1,1,1))</f>
        <v>＋</v>
      </c>
      <c r="H353" s="54" t="s">
        <v>1566</v>
      </c>
      <c r="I353" s="56" t="s">
        <v>3161</v>
      </c>
      <c r="J353" s="58" t="str">
        <f t="shared" ca="1" si="112"/>
        <v/>
      </c>
      <c r="K353" s="59">
        <f>VLOOKUP(I353,'取組状況入力－工場他'!$E$14:$X$253,'取組状況入力－工場他'!$S$1,0)</f>
        <v>0</v>
      </c>
      <c r="L353" s="72">
        <f t="shared" ca="1" si="107"/>
        <v>0</v>
      </c>
      <c r="M353" s="72">
        <f t="shared" ca="1" si="108"/>
        <v>0</v>
      </c>
      <c r="N353" s="75"/>
      <c r="O353" s="26"/>
      <c r="P353" s="402"/>
      <c r="R353" s="92" t="s">
        <v>1658</v>
      </c>
      <c r="S353" s="382">
        <f t="shared" si="109"/>
        <v>0</v>
      </c>
      <c r="T353" s="95">
        <v>3.9E-2</v>
      </c>
      <c r="U353" s="59">
        <f>IF(Y353="",1,IF(VLOOKUP(Y353,基本情報!$E$63:$T$76,基本情報!$T$1,FALSE)="",0,VLOOKUP(Y353,基本情報!$E$63:$T$76,基本情報!$T$1,FALSE)))</f>
        <v>1</v>
      </c>
      <c r="V353" s="155" t="str">
        <f t="shared" ca="1" si="113"/>
        <v/>
      </c>
      <c r="W353" s="155">
        <f t="shared" ca="1" si="110"/>
        <v>0</v>
      </c>
      <c r="X353" s="59" t="str">
        <f t="shared" ca="1" si="114"/>
        <v/>
      </c>
      <c r="Y353" s="59"/>
      <c r="Z353" s="1" t="str">
        <f t="shared" ca="1" si="111"/>
        <v/>
      </c>
      <c r="AA353" s="1" t="str">
        <f t="shared" ca="1" si="103"/>
        <v/>
      </c>
      <c r="AB353" s="1">
        <f t="shared" ca="1" si="104"/>
        <v>0</v>
      </c>
    </row>
    <row r="354" spans="2:28" ht="15" customHeight="1" x14ac:dyDescent="0.25">
      <c r="B354" s="401"/>
      <c r="D354" s="1035"/>
      <c r="E354" s="1038"/>
      <c r="F354" s="41" t="s">
        <v>1932</v>
      </c>
      <c r="G354" s="81" t="str">
        <f ca="1">IF(OFFSET('取組状況入力－工場他'!$B$15,MATCH(I354,'取組状況入力－工場他'!$E$15:$E$590,0)-1,1,1,1)=0,"",OFFSET('取組状況入力－工場他'!$B$15,MATCH(I354,'取組状況入力－工場他'!$E$15:$E$590,0)-1,1,1,1))</f>
        <v>○</v>
      </c>
      <c r="H354" s="88" t="s">
        <v>1657</v>
      </c>
      <c r="I354" s="79" t="s">
        <v>1907</v>
      </c>
      <c r="J354" s="85" t="str">
        <f t="shared" ca="1" si="112"/>
        <v/>
      </c>
      <c r="K354" s="85" t="str">
        <f>VLOOKUP(I354,'取組状況入力－工場他'!$E$14:$X$253,'取組状況入力－工場他'!$S$1,0)</f>
        <v>-</v>
      </c>
      <c r="L354" s="89" t="str">
        <f t="shared" si="107"/>
        <v>-</v>
      </c>
      <c r="M354" s="89" t="str">
        <f t="shared" si="108"/>
        <v>-</v>
      </c>
      <c r="N354" s="90">
        <f ca="1">SUM(AA354:AA356)</f>
        <v>0</v>
      </c>
      <c r="O354" s="263"/>
      <c r="P354" s="402"/>
      <c r="R354" s="96" t="s">
        <v>2418</v>
      </c>
      <c r="S354" s="384">
        <f t="shared" si="109"/>
        <v>0</v>
      </c>
      <c r="T354" s="97">
        <v>0.1</v>
      </c>
      <c r="U354" s="48">
        <f>IF(Y354="",1,IF(VLOOKUP(Y354,基本情報!$E$63:$T$76,基本情報!$T$1,FALSE)="",0,VLOOKUP(Y354,基本情報!$E$63:$T$76,基本情報!$T$1,FALSE)))</f>
        <v>1</v>
      </c>
      <c r="V354" s="145" t="str">
        <f t="shared" ca="1" si="113"/>
        <v/>
      </c>
      <c r="W354" s="145" t="str">
        <f t="shared" si="110"/>
        <v/>
      </c>
      <c r="X354" s="48" t="str">
        <f t="shared" ca="1" si="114"/>
        <v/>
      </c>
      <c r="Y354" s="48"/>
      <c r="Z354" s="1" t="str">
        <f t="shared" si="111"/>
        <v/>
      </c>
      <c r="AA354" s="1" t="str">
        <f t="shared" ca="1" si="103"/>
        <v>-</v>
      </c>
      <c r="AB354" s="1" t="str">
        <f t="shared" ca="1" si="104"/>
        <v/>
      </c>
    </row>
    <row r="355" spans="2:28" ht="15" customHeight="1" x14ac:dyDescent="0.25">
      <c r="B355" s="401"/>
      <c r="D355" s="1035"/>
      <c r="E355" s="1038"/>
      <c r="F355" s="134"/>
      <c r="G355" s="53" t="str">
        <f ca="1">IF(OFFSET('取組状況入力－工場他'!$B$15,MATCH(I355,'取組状況入力－工場他'!$E$15:$E$590,0)-1,1,1,1)=0,"",OFFSET('取組状況入力－工場他'!$B$15,MATCH(I355,'取組状況入力－工場他'!$E$15:$E$590,0)-1,1,1,1))</f>
        <v>○</v>
      </c>
      <c r="H355" s="50" t="s">
        <v>750</v>
      </c>
      <c r="I355" s="51" t="s">
        <v>1727</v>
      </c>
      <c r="J355" s="52" t="str">
        <f t="shared" ca="1" si="112"/>
        <v/>
      </c>
      <c r="K355" s="52" t="str">
        <f>VLOOKUP(I355,'取組状況入力－工場他'!$E$14:$X$253,'取組状況入力－工場他'!$S$1,0)</f>
        <v>-</v>
      </c>
      <c r="L355" s="71" t="str">
        <f>IF(K355="×","×",IF(K355="-","-",S355*T355*W355*U355))</f>
        <v>-</v>
      </c>
      <c r="M355" s="197" t="str">
        <f>IF(K355="×","×",IF(K355="-","-",K355*L355))</f>
        <v>-</v>
      </c>
      <c r="N355" s="186">
        <f ca="1">SUM(AB354:AB356)</f>
        <v>0</v>
      </c>
      <c r="O355" s="524"/>
      <c r="P355" s="402"/>
      <c r="R355" s="92" t="s">
        <v>2418</v>
      </c>
      <c r="S355" s="381">
        <f t="shared" si="109"/>
        <v>0</v>
      </c>
      <c r="T355" s="93">
        <v>0.1</v>
      </c>
      <c r="U355" s="53">
        <f>IF(Y355="",1,IF(VLOOKUP(Y355,基本情報!$E$63:$T$76,基本情報!$T$1,FALSE)="",0,VLOOKUP(Y355,基本情報!$E$63:$T$76,基本情報!$T$1,FALSE)))</f>
        <v>1</v>
      </c>
      <c r="V355" s="197" t="str">
        <f ca="1">IF(OR(G355="＋",K355="-"),"",1*S355*T355*U355)</f>
        <v/>
      </c>
      <c r="W355" s="197" t="str">
        <f>IF(K355="-","",IF(G355="＋",$N$4,$M$4))</f>
        <v/>
      </c>
      <c r="X355" s="53" t="str">
        <f t="shared" ca="1" si="114"/>
        <v/>
      </c>
      <c r="Y355" s="53"/>
      <c r="Z355" s="1" t="str">
        <f>IF(K355="-","",IF(G355="＋","",S355*T355*W355*U355))</f>
        <v/>
      </c>
      <c r="AA355" s="1" t="str">
        <f ca="1">IF(G355="＋","",M355)</f>
        <v>-</v>
      </c>
      <c r="AB355" s="1" t="str">
        <f ca="1">IF(G355="＋",M355,"")</f>
        <v/>
      </c>
    </row>
    <row r="356" spans="2:28" ht="15" customHeight="1" x14ac:dyDescent="0.25">
      <c r="B356" s="401"/>
      <c r="D356" s="1035"/>
      <c r="E356" s="1038"/>
      <c r="F356" s="18"/>
      <c r="G356" s="75" t="str">
        <f ca="1">IF(OFFSET('取組状況入力－工場他'!$B$15,MATCH(I356,'取組状況入力－工場他'!$E$15:$E$590,0)-1,1,1,1)=0,"",OFFSET('取組状況入力－工場他'!$B$15,MATCH(I356,'取組状況入力－工場他'!$E$15:$E$590,0)-1,1,1,1))</f>
        <v>○</v>
      </c>
      <c r="H356" s="32" t="s">
        <v>2347</v>
      </c>
      <c r="I356" s="33" t="s">
        <v>2346</v>
      </c>
      <c r="J356" s="242" t="str">
        <f t="shared" ca="1" si="112"/>
        <v/>
      </c>
      <c r="K356" s="242" t="str">
        <f>VLOOKUP(I356,'取組状況入力－工場他'!$E$14:$X$253,'取組状況入力－工場他'!$S$1,0)</f>
        <v>-</v>
      </c>
      <c r="L356" s="291" t="str">
        <f t="shared" si="107"/>
        <v>-</v>
      </c>
      <c r="M356" s="198" t="str">
        <f t="shared" si="108"/>
        <v>-</v>
      </c>
      <c r="N356" s="187"/>
      <c r="O356" s="524"/>
      <c r="P356" s="402"/>
      <c r="R356" s="424" t="s">
        <v>2418</v>
      </c>
      <c r="S356" s="385">
        <f t="shared" si="109"/>
        <v>0</v>
      </c>
      <c r="T356" s="152">
        <v>0.2</v>
      </c>
      <c r="U356" s="75">
        <f>IF(Y356="",1,IF(VLOOKUP(Y356,基本情報!$E$63:$T$76,基本情報!$T$1,FALSE)="",0,VLOOKUP(Y356,基本情報!$E$63:$T$76,基本情報!$T$1,FALSE)))</f>
        <v>1</v>
      </c>
      <c r="V356" s="198" t="str">
        <f t="shared" ca="1" si="113"/>
        <v/>
      </c>
      <c r="W356" s="198" t="str">
        <f t="shared" si="110"/>
        <v/>
      </c>
      <c r="X356" s="75" t="str">
        <f t="shared" ca="1" si="114"/>
        <v/>
      </c>
      <c r="Y356" s="75"/>
      <c r="Z356" s="1" t="str">
        <f t="shared" si="111"/>
        <v/>
      </c>
      <c r="AA356" s="1" t="str">
        <f t="shared" ca="1" si="103"/>
        <v>-</v>
      </c>
      <c r="AB356" s="1" t="str">
        <f t="shared" ca="1" si="104"/>
        <v/>
      </c>
    </row>
    <row r="357" spans="2:28" ht="15" customHeight="1" x14ac:dyDescent="0.25">
      <c r="B357" s="401"/>
      <c r="D357" s="1036"/>
      <c r="E357" s="1039"/>
      <c r="F357" s="83" t="s">
        <v>1934</v>
      </c>
      <c r="G357" s="303" t="s">
        <v>856</v>
      </c>
      <c r="H357" s="10" t="s">
        <v>475</v>
      </c>
      <c r="I357" s="83"/>
      <c r="J357" s="10"/>
      <c r="K357" s="10">
        <f>'取組状況入力－工場他'!S247</f>
        <v>0</v>
      </c>
      <c r="L357" s="283">
        <f ca="1">IF(K357="×","×",IF(K357="-","-",S357*T357*W357*U357))</f>
        <v>0</v>
      </c>
      <c r="M357" s="283">
        <f>IF(メイン!$P$74="",0,SUM('取組状況入力－工場他'!$Q$247:$R$251)/メイン!$P$74)</f>
        <v>0</v>
      </c>
      <c r="N357" s="324">
        <f>SUM(AB357)</f>
        <v>0</v>
      </c>
      <c r="O357" s="524"/>
      <c r="P357" s="402"/>
      <c r="R357" s="304" t="s">
        <v>162</v>
      </c>
      <c r="S357" s="397">
        <f t="shared" si="109"/>
        <v>0</v>
      </c>
      <c r="T357" s="423">
        <f>IF(メイン!$P$74="",0,ROUND(SUM('取組状況入力－工場他'!$Q$247:$R$251)/メイン!$P$74,5))</f>
        <v>0</v>
      </c>
      <c r="U357" s="59">
        <f>IF(Y357="",1,IF(VLOOKUP(Y357,基本情報!$E$63:$T$76,基本情報!$T$1,FALSE)="",0,VLOOKUP(Y357,基本情報!$E$63:$T$76,基本情報!$T$1,FALSE)))</f>
        <v>1</v>
      </c>
      <c r="V357" s="155" t="str">
        <f>IF(OR(G357="＋",K357="-"),"",1*S357*T357*U357)</f>
        <v/>
      </c>
      <c r="W357" s="198">
        <f ca="1">IF(K357="-","",IF(G357="＋",$N$5,$M$5))</f>
        <v>0</v>
      </c>
      <c r="X357" s="11" t="str">
        <f>IF($J357="×",1,"")</f>
        <v/>
      </c>
      <c r="Y357" s="11"/>
      <c r="Z357" s="1" t="str">
        <f t="shared" si="111"/>
        <v/>
      </c>
      <c r="AA357" s="1" t="str">
        <f>IF(G357="＋","",M357)</f>
        <v/>
      </c>
      <c r="AB357" s="1">
        <f>IF(G357="＋",M357,"")</f>
        <v>0</v>
      </c>
    </row>
    <row r="358" spans="2:28" ht="15" customHeight="1" x14ac:dyDescent="0.25">
      <c r="B358" s="401"/>
      <c r="D358" s="1011" t="s">
        <v>2265</v>
      </c>
      <c r="E358" s="1024" t="s">
        <v>1255</v>
      </c>
      <c r="F358" s="41" t="s">
        <v>2020</v>
      </c>
      <c r="G358" s="81" t="str">
        <f ca="1">IF(OFFSET('取組状況入力－工場他'!$B$15,MATCH(I358,'取組状況入力－工場他'!$E$15:$E$590,0)-1,1,1,1)=0,"",OFFSET('取組状況入力－工場他'!$B$15,MATCH(I358,'取組状況入力－工場他'!$E$15:$E$590,0)-1,1,1,1))</f>
        <v>◎</v>
      </c>
      <c r="H358" s="85" t="s">
        <v>2296</v>
      </c>
      <c r="I358" s="79" t="s">
        <v>2277</v>
      </c>
      <c r="J358" s="85" t="str">
        <f t="shared" ca="1" si="112"/>
        <v/>
      </c>
      <c r="K358" s="85" t="str">
        <f>VLOOKUP(I358,'取組状況入力－工場他'!$E$14:$X$253,'取組状況入力－工場他'!$S$1,0)</f>
        <v>-</v>
      </c>
      <c r="L358" s="89" t="str">
        <f t="shared" si="107"/>
        <v>-</v>
      </c>
      <c r="M358" s="89" t="str">
        <f t="shared" si="108"/>
        <v>-</v>
      </c>
      <c r="N358" s="73">
        <f ca="1">SUM(AA358:AA361)</f>
        <v>0</v>
      </c>
      <c r="O358" s="263"/>
      <c r="P358" s="402"/>
      <c r="R358" s="92" t="s">
        <v>772</v>
      </c>
      <c r="S358" s="381">
        <f t="shared" si="109"/>
        <v>0</v>
      </c>
      <c r="T358" s="93">
        <v>1.6E-2</v>
      </c>
      <c r="U358" s="53">
        <f>IF(Y358="",1,IF(VLOOKUP(Y358,基本情報!$E$63:$T$76,基本情報!$T$1,FALSE)="",0,VLOOKUP(Y358,基本情報!$E$63:$T$76,基本情報!$T$1,FALSE)))</f>
        <v>1</v>
      </c>
      <c r="V358" s="197" t="str">
        <f t="shared" ca="1" si="113"/>
        <v/>
      </c>
      <c r="W358" s="170" t="str">
        <f t="shared" ref="W358:W374" si="115">IF(K358="-","",IF(G358="＋",$N$5,$M$5))</f>
        <v/>
      </c>
      <c r="X358" s="53" t="str">
        <f t="shared" ca="1" si="114"/>
        <v/>
      </c>
      <c r="Y358" s="53"/>
      <c r="Z358" s="1" t="str">
        <f t="shared" si="111"/>
        <v/>
      </c>
      <c r="AA358" s="1" t="str">
        <f t="shared" ref="AA358:AA374" ca="1" si="116">IF(G358="＋","",M358)</f>
        <v>-</v>
      </c>
      <c r="AB358" s="1" t="str">
        <f t="shared" ref="AB358:AB374" ca="1" si="117">IF(G358="＋",M358,"")</f>
        <v/>
      </c>
    </row>
    <row r="359" spans="2:28" ht="15" customHeight="1" x14ac:dyDescent="0.25">
      <c r="B359" s="401"/>
      <c r="D359" s="1012"/>
      <c r="E359" s="1025"/>
      <c r="F359" s="41"/>
      <c r="G359" s="53" t="str">
        <f ca="1">IF(OFFSET('取組状況入力－工場他'!$B$15,MATCH(I359,'取組状況入力－工場他'!$E$15:$E$590,0)-1,1,1,1)=0,"",OFFSET('取組状況入力－工場他'!$B$15,MATCH(I359,'取組状況入力－工場他'!$E$15:$E$590,0)-1,1,1,1))</f>
        <v>◎</v>
      </c>
      <c r="H359" s="52" t="s">
        <v>2292</v>
      </c>
      <c r="I359" s="51" t="s">
        <v>1044</v>
      </c>
      <c r="J359" s="52" t="str">
        <f t="shared" ca="1" si="112"/>
        <v/>
      </c>
      <c r="K359" s="52" t="str">
        <f>VLOOKUP(I359,'取組状況入力－工場他'!$E$14:$X$253,'取組状況入力－工場他'!$S$1,0)</f>
        <v>-</v>
      </c>
      <c r="L359" s="71" t="str">
        <f t="shared" si="107"/>
        <v>-</v>
      </c>
      <c r="M359" s="71" t="str">
        <f t="shared" si="108"/>
        <v>-</v>
      </c>
      <c r="N359" s="186">
        <f ca="1">SUM(AB358:AB361)</f>
        <v>0</v>
      </c>
      <c r="O359" s="524"/>
      <c r="P359" s="402"/>
      <c r="R359" s="92" t="s">
        <v>772</v>
      </c>
      <c r="S359" s="381">
        <f t="shared" si="109"/>
        <v>0</v>
      </c>
      <c r="T359" s="93">
        <v>5.0000000000000001E-3</v>
      </c>
      <c r="U359" s="53">
        <f>IF(Y359="",1,IF(VLOOKUP(Y359,基本情報!$E$63:$T$76,基本情報!$T$1,FALSE)="",0,VLOOKUP(Y359,基本情報!$E$63:$T$76,基本情報!$T$1,FALSE)))</f>
        <v>1</v>
      </c>
      <c r="V359" s="197" t="str">
        <f t="shared" ca="1" si="113"/>
        <v/>
      </c>
      <c r="W359" s="170" t="str">
        <f t="shared" si="115"/>
        <v/>
      </c>
      <c r="X359" s="53" t="str">
        <f t="shared" ca="1" si="114"/>
        <v/>
      </c>
      <c r="Y359" s="53"/>
      <c r="Z359" s="1" t="str">
        <f t="shared" si="111"/>
        <v/>
      </c>
      <c r="AA359" s="1" t="str">
        <f t="shared" ca="1" si="116"/>
        <v>-</v>
      </c>
      <c r="AB359" s="1" t="str">
        <f t="shared" ca="1" si="117"/>
        <v/>
      </c>
    </row>
    <row r="360" spans="2:28" ht="15" customHeight="1" x14ac:dyDescent="0.25">
      <c r="B360" s="401"/>
      <c r="D360" s="1012"/>
      <c r="E360" s="1025"/>
      <c r="F360" s="41"/>
      <c r="G360" s="53" t="str">
        <f ca="1">IF(OFFSET('取組状況入力－工場他'!$B$15,MATCH(I360,'取組状況入力－工場他'!$E$15:$E$590,0)-1,1,1,1)=0,"",OFFSET('取組状況入力－工場他'!$B$15,MATCH(I360,'取組状況入力－工場他'!$E$15:$E$590,0)-1,1,1,1))</f>
        <v>○</v>
      </c>
      <c r="H360" s="52" t="s">
        <v>1022</v>
      </c>
      <c r="I360" s="51" t="s">
        <v>157</v>
      </c>
      <c r="J360" s="52" t="str">
        <f t="shared" ca="1" si="112"/>
        <v/>
      </c>
      <c r="K360" s="52" t="str">
        <f>VLOOKUP(I360,'取組状況入力－工場他'!$E$14:$X$253,'取組状況入力－工場他'!$S$1,0)</f>
        <v>-</v>
      </c>
      <c r="L360" s="71" t="str">
        <f t="shared" si="107"/>
        <v>-</v>
      </c>
      <c r="M360" s="71" t="str">
        <f t="shared" si="108"/>
        <v>-</v>
      </c>
      <c r="N360" s="74"/>
      <c r="O360" s="26"/>
      <c r="P360" s="402"/>
      <c r="R360" s="92" t="s">
        <v>772</v>
      </c>
      <c r="S360" s="381">
        <f t="shared" si="109"/>
        <v>0</v>
      </c>
      <c r="T360" s="93">
        <v>1E-3</v>
      </c>
      <c r="U360" s="53">
        <f>IF(Y360="",1,IF(VLOOKUP(Y360,基本情報!$E$63:$T$76,基本情報!$T$1,FALSE)="",0,VLOOKUP(Y360,基本情報!$E$63:$T$76,基本情報!$T$1,FALSE)))</f>
        <v>1</v>
      </c>
      <c r="V360" s="197" t="str">
        <f t="shared" ca="1" si="113"/>
        <v/>
      </c>
      <c r="W360" s="170" t="str">
        <f t="shared" si="115"/>
        <v/>
      </c>
      <c r="X360" s="53" t="str">
        <f t="shared" ca="1" si="114"/>
        <v/>
      </c>
      <c r="Y360" s="53"/>
      <c r="Z360" s="1" t="str">
        <f t="shared" si="111"/>
        <v/>
      </c>
      <c r="AA360" s="1" t="str">
        <f t="shared" ca="1" si="116"/>
        <v>-</v>
      </c>
      <c r="AB360" s="1" t="str">
        <f t="shared" ca="1" si="117"/>
        <v/>
      </c>
    </row>
    <row r="361" spans="2:28" ht="15" customHeight="1" x14ac:dyDescent="0.25">
      <c r="B361" s="401"/>
      <c r="D361" s="1012"/>
      <c r="E361" s="1025"/>
      <c r="F361" s="18"/>
      <c r="G361" s="59" t="str">
        <f ca="1">IF(OFFSET('取組状況入力－工場他'!$B$15,MATCH(I361,'取組状況入力－工場他'!$E$15:$E$590,0)-1,1,1,1)=0,"",OFFSET('取組状況入力－工場他'!$B$15,MATCH(I361,'取組状況入力－工場他'!$E$15:$E$590,0)-1,1,1,1))</f>
        <v>○</v>
      </c>
      <c r="H361" s="58" t="s">
        <v>1819</v>
      </c>
      <c r="I361" s="56" t="s">
        <v>1818</v>
      </c>
      <c r="J361" s="58" t="str">
        <f t="shared" ca="1" si="112"/>
        <v/>
      </c>
      <c r="K361" s="58" t="str">
        <f>VLOOKUP(I361,'取組状況入力－工場他'!$E$14:$X$253,'取組状況入力－工場他'!$S$1,0)</f>
        <v>-</v>
      </c>
      <c r="L361" s="72" t="str">
        <f t="shared" si="107"/>
        <v>-</v>
      </c>
      <c r="M361" s="72" t="str">
        <f t="shared" si="108"/>
        <v>-</v>
      </c>
      <c r="N361" s="75"/>
      <c r="O361" s="26"/>
      <c r="P361" s="402"/>
      <c r="R361" s="94" t="s">
        <v>772</v>
      </c>
      <c r="S361" s="382">
        <f t="shared" si="109"/>
        <v>0</v>
      </c>
      <c r="T361" s="95">
        <v>5.0000000000000001E-3</v>
      </c>
      <c r="U361" s="59">
        <f>IF(Y361="",1,IF(VLOOKUP(Y361,基本情報!$E$63:$T$76,基本情報!$T$1,FALSE)="",0,VLOOKUP(Y361,基本情報!$E$63:$T$76,基本情報!$T$1,FALSE)))</f>
        <v>1</v>
      </c>
      <c r="V361" s="155" t="str">
        <f t="shared" ca="1" si="113"/>
        <v/>
      </c>
      <c r="W361" s="198" t="str">
        <f t="shared" si="115"/>
        <v/>
      </c>
      <c r="X361" s="59" t="str">
        <f t="shared" ca="1" si="114"/>
        <v/>
      </c>
      <c r="Y361" s="59"/>
      <c r="Z361" s="1" t="str">
        <f t="shared" si="111"/>
        <v/>
      </c>
      <c r="AA361" s="1" t="str">
        <f t="shared" ca="1" si="116"/>
        <v>-</v>
      </c>
      <c r="AB361" s="1" t="str">
        <f t="shared" ca="1" si="117"/>
        <v/>
      </c>
    </row>
    <row r="362" spans="2:28" ht="15" customHeight="1" x14ac:dyDescent="0.25">
      <c r="B362" s="401"/>
      <c r="D362" s="1012"/>
      <c r="E362" s="1025"/>
      <c r="F362" s="134" t="s">
        <v>2281</v>
      </c>
      <c r="G362" s="81" t="str">
        <f ca="1">IF(OFFSET('取組状況入力－工場他'!$B$15,MATCH(I362,'取組状況入力－工場他'!$E$15:$E$590,0)-1,1,1,1)=0,"",OFFSET('取組状況入力－工場他'!$B$15,MATCH(I362,'取組状況入力－工場他'!$E$15:$E$590,0)-1,1,1,1))</f>
        <v>◎</v>
      </c>
      <c r="H362" s="85" t="s">
        <v>2297</v>
      </c>
      <c r="I362" s="79" t="s">
        <v>789</v>
      </c>
      <c r="J362" s="52" t="str">
        <f t="shared" ca="1" si="112"/>
        <v/>
      </c>
      <c r="K362" s="52" t="str">
        <f>VLOOKUP(I362,'取組状況入力－工場他'!$E$14:$X$253,'取組状況入力－工場他'!$S$1,0)</f>
        <v>-</v>
      </c>
      <c r="L362" s="71" t="str">
        <f t="shared" si="107"/>
        <v>-</v>
      </c>
      <c r="M362" s="89" t="str">
        <f t="shared" si="108"/>
        <v>-</v>
      </c>
      <c r="N362" s="90">
        <f ca="1">SUM(AA362:AA370)</f>
        <v>0</v>
      </c>
      <c r="O362" s="263"/>
      <c r="P362" s="402"/>
      <c r="R362" s="92" t="s">
        <v>1659</v>
      </c>
      <c r="S362" s="380">
        <f t="shared" si="109"/>
        <v>0</v>
      </c>
      <c r="T362" s="425">
        <v>5.0000000000000001E-3</v>
      </c>
      <c r="U362" s="81">
        <f>IF(Y362="",1,IF(VLOOKUP(Y362,基本情報!$E$63:$T$76,基本情報!$T$1,FALSE)="",0,VLOOKUP(Y362,基本情報!$E$63:$T$76,基本情報!$T$1,FALSE)))</f>
        <v>1</v>
      </c>
      <c r="V362" s="170" t="str">
        <f t="shared" ca="1" si="113"/>
        <v/>
      </c>
      <c r="W362" s="170" t="str">
        <f t="shared" si="115"/>
        <v/>
      </c>
      <c r="X362" s="81" t="str">
        <f t="shared" ca="1" si="114"/>
        <v/>
      </c>
      <c r="Y362" s="81"/>
      <c r="Z362" s="1" t="str">
        <f t="shared" si="111"/>
        <v/>
      </c>
      <c r="AA362" s="1" t="str">
        <f t="shared" ca="1" si="116"/>
        <v>-</v>
      </c>
      <c r="AB362" s="1" t="str">
        <f t="shared" ca="1" si="117"/>
        <v/>
      </c>
    </row>
    <row r="363" spans="2:28" ht="15" customHeight="1" x14ac:dyDescent="0.25">
      <c r="B363" s="401"/>
      <c r="D363" s="1012"/>
      <c r="E363" s="1025"/>
      <c r="F363" s="41"/>
      <c r="G363" s="53" t="str">
        <f ca="1">IF(OFFSET('取組状況入力－工場他'!$B$15,MATCH(I363,'取組状況入力－工場他'!$E$15:$E$590,0)-1,1,1,1)=0,"",OFFSET('取組状況入力－工場他'!$B$15,MATCH(I363,'取組状況入力－工場他'!$E$15:$E$590,0)-1,1,1,1))</f>
        <v>◎</v>
      </c>
      <c r="H363" s="52" t="s">
        <v>2363</v>
      </c>
      <c r="I363" s="51" t="s">
        <v>1049</v>
      </c>
      <c r="J363" s="52" t="str">
        <f t="shared" ca="1" si="112"/>
        <v/>
      </c>
      <c r="K363" s="52" t="str">
        <f>VLOOKUP(I363,'取組状況入力－工場他'!$E$14:$X$253,'取組状況入力－工場他'!$S$1,0)</f>
        <v>-</v>
      </c>
      <c r="L363" s="71" t="str">
        <f t="shared" si="107"/>
        <v>-</v>
      </c>
      <c r="M363" s="71" t="str">
        <f t="shared" si="108"/>
        <v>-</v>
      </c>
      <c r="N363" s="186">
        <f ca="1">SUM(AB362:AB370)</f>
        <v>0</v>
      </c>
      <c r="O363" s="524"/>
      <c r="P363" s="402"/>
      <c r="R363" s="92" t="s">
        <v>1097</v>
      </c>
      <c r="S363" s="381">
        <f t="shared" si="109"/>
        <v>0</v>
      </c>
      <c r="T363" s="422">
        <v>5.0000000000000001E-3</v>
      </c>
      <c r="U363" s="53">
        <f>IF(Y363="",1,IF(VLOOKUP(Y363,基本情報!$E$63:$T$76,基本情報!$T$1,FALSE)="",0,VLOOKUP(Y363,基本情報!$E$63:$T$76,基本情報!$T$1,FALSE)))</f>
        <v>1</v>
      </c>
      <c r="V363" s="197" t="str">
        <f t="shared" ca="1" si="113"/>
        <v/>
      </c>
      <c r="W363" s="170" t="str">
        <f>IF(K363="-","",IF(G363="＋",$N$5,$M$5))</f>
        <v/>
      </c>
      <c r="X363" s="53" t="str">
        <f t="shared" ca="1" si="114"/>
        <v/>
      </c>
      <c r="Y363" s="53"/>
      <c r="Z363" s="1" t="str">
        <f t="shared" si="111"/>
        <v/>
      </c>
      <c r="AA363" s="1" t="str">
        <f ca="1">IF(G363="＋","",M363)</f>
        <v>-</v>
      </c>
      <c r="AB363" s="1" t="str">
        <f ca="1">IF(G363="＋",M363,"")</f>
        <v/>
      </c>
    </row>
    <row r="364" spans="2:28" ht="15" customHeight="1" x14ac:dyDescent="0.25">
      <c r="B364" s="401"/>
      <c r="D364" s="1012"/>
      <c r="E364" s="1025"/>
      <c r="F364" s="41"/>
      <c r="G364" s="53" t="str">
        <f ca="1">IF(OFFSET('取組状況入力－工場他'!$B$15,MATCH(I364,'取組状況入力－工場他'!$E$15:$E$590,0)-1,1,1,1)=0,"",OFFSET('取組状況入力－工場他'!$B$15,MATCH(I364,'取組状況入力－工場他'!$E$15:$E$590,0)-1,1,1,1))</f>
        <v>○</v>
      </c>
      <c r="H364" s="52" t="s">
        <v>1391</v>
      </c>
      <c r="I364" s="51" t="s">
        <v>1820</v>
      </c>
      <c r="J364" s="52" t="str">
        <f t="shared" ca="1" si="112"/>
        <v/>
      </c>
      <c r="K364" s="52" t="str">
        <f>VLOOKUP(I364,'取組状況入力－工場他'!$E$14:$X$253,'取組状況入力－工場他'!$S$1,0)</f>
        <v>-</v>
      </c>
      <c r="L364" s="71" t="str">
        <f t="shared" si="107"/>
        <v>-</v>
      </c>
      <c r="M364" s="71" t="str">
        <f t="shared" si="108"/>
        <v>-</v>
      </c>
      <c r="N364" s="74"/>
      <c r="O364" s="26"/>
      <c r="P364" s="402"/>
      <c r="R364" s="92" t="s">
        <v>1659</v>
      </c>
      <c r="S364" s="381">
        <f t="shared" si="109"/>
        <v>0</v>
      </c>
      <c r="T364" s="422">
        <v>0.01</v>
      </c>
      <c r="U364" s="53">
        <f>IF(Y364="",1,IF(VLOOKUP(Y364,基本情報!$E$63:$T$76,基本情報!$T$1,FALSE)="",0,VLOOKUP(Y364,基本情報!$E$63:$T$76,基本情報!$T$1,FALSE)))</f>
        <v>1</v>
      </c>
      <c r="V364" s="197" t="str">
        <f t="shared" ca="1" si="113"/>
        <v/>
      </c>
      <c r="W364" s="170" t="str">
        <f t="shared" si="115"/>
        <v/>
      </c>
      <c r="X364" s="53" t="str">
        <f t="shared" ca="1" si="114"/>
        <v/>
      </c>
      <c r="Y364" s="53"/>
      <c r="Z364" s="1" t="str">
        <f t="shared" si="111"/>
        <v/>
      </c>
      <c r="AA364" s="1" t="str">
        <f t="shared" ca="1" si="116"/>
        <v>-</v>
      </c>
      <c r="AB364" s="1" t="str">
        <f t="shared" ca="1" si="117"/>
        <v/>
      </c>
    </row>
    <row r="365" spans="2:28" ht="15" customHeight="1" x14ac:dyDescent="0.25">
      <c r="B365" s="401"/>
      <c r="D365" s="1012"/>
      <c r="E365" s="1025"/>
      <c r="F365" s="41"/>
      <c r="G365" s="53" t="str">
        <f ca="1">IF(OFFSET('取組状況入力－工場他'!$B$15,MATCH(I365,'取組状況入力－工場他'!$E$15:$E$590,0)-1,1,1,1)=0,"",OFFSET('取組状況入力－工場他'!$B$15,MATCH(I365,'取組状況入力－工場他'!$E$15:$E$590,0)-1,1,1,1))</f>
        <v>○</v>
      </c>
      <c r="H365" s="52" t="s">
        <v>2299</v>
      </c>
      <c r="I365" s="51" t="s">
        <v>791</v>
      </c>
      <c r="J365" s="52" t="str">
        <f t="shared" ca="1" si="112"/>
        <v/>
      </c>
      <c r="K365" s="52" t="str">
        <f>VLOOKUP(I365,'取組状況入力－工場他'!$E$14:$X$253,'取組状況入力－工場他'!$S$1,0)</f>
        <v>-</v>
      </c>
      <c r="L365" s="71" t="str">
        <f t="shared" si="107"/>
        <v>-</v>
      </c>
      <c r="M365" s="71" t="str">
        <f t="shared" si="108"/>
        <v>-</v>
      </c>
      <c r="N365" s="74"/>
      <c r="O365" s="26"/>
      <c r="P365" s="402"/>
      <c r="R365" s="92" t="s">
        <v>1659</v>
      </c>
      <c r="S365" s="381">
        <f t="shared" si="109"/>
        <v>0</v>
      </c>
      <c r="T365" s="422">
        <v>5.0000000000000001E-3</v>
      </c>
      <c r="U365" s="53">
        <f>IF(Y365="",1,IF(VLOOKUP(Y365,基本情報!$E$63:$T$76,基本情報!$T$1,FALSE)="",0,VLOOKUP(Y365,基本情報!$E$63:$T$76,基本情報!$T$1,FALSE)))</f>
        <v>1</v>
      </c>
      <c r="V365" s="197" t="str">
        <f t="shared" ca="1" si="113"/>
        <v/>
      </c>
      <c r="W365" s="170" t="str">
        <f t="shared" si="115"/>
        <v/>
      </c>
      <c r="X365" s="53" t="str">
        <f t="shared" ca="1" si="114"/>
        <v/>
      </c>
      <c r="Y365" s="53"/>
      <c r="Z365" s="1" t="str">
        <f t="shared" si="111"/>
        <v/>
      </c>
      <c r="AA365" s="1" t="str">
        <f t="shared" ca="1" si="116"/>
        <v>-</v>
      </c>
      <c r="AB365" s="1" t="str">
        <f t="shared" ca="1" si="117"/>
        <v/>
      </c>
    </row>
    <row r="366" spans="2:28" ht="15" customHeight="1" x14ac:dyDescent="0.25">
      <c r="B366" s="401"/>
      <c r="D366" s="1012"/>
      <c r="E366" s="1025"/>
      <c r="F366" s="41"/>
      <c r="G366" s="53" t="str">
        <f ca="1">IF(OFFSET('取組状況入力－工場他'!$B$15,MATCH(I366,'取組状況入力－工場他'!$E$15:$E$590,0)-1,1,1,1)=0,"",OFFSET('取組状況入力－工場他'!$B$15,MATCH(I366,'取組状況入力－工場他'!$E$15:$E$590,0)-1,1,1,1))</f>
        <v>＋</v>
      </c>
      <c r="H366" s="52" t="s">
        <v>1950</v>
      </c>
      <c r="I366" s="51" t="s">
        <v>790</v>
      </c>
      <c r="J366" s="52" t="str">
        <f t="shared" ca="1" si="112"/>
        <v/>
      </c>
      <c r="K366" s="52">
        <f>VLOOKUP(I366,'取組状況入力－工場他'!$E$14:$X$253,'取組状況入力－工場他'!$S$1,0)</f>
        <v>0</v>
      </c>
      <c r="L366" s="71">
        <f t="shared" ca="1" si="107"/>
        <v>0</v>
      </c>
      <c r="M366" s="71">
        <f t="shared" ca="1" si="108"/>
        <v>0</v>
      </c>
      <c r="N366" s="74"/>
      <c r="O366" s="26"/>
      <c r="P366" s="402"/>
      <c r="R366" s="92" t="s">
        <v>1659</v>
      </c>
      <c r="S366" s="381">
        <f t="shared" si="109"/>
        <v>0</v>
      </c>
      <c r="T366" s="93">
        <v>2E-3</v>
      </c>
      <c r="U366" s="53">
        <f>IF(Y366="",1,IF(VLOOKUP(Y366,基本情報!$E$63:$T$76,基本情報!$T$1,FALSE)="",0,VLOOKUP(Y366,基本情報!$E$63:$T$76,基本情報!$T$1,FALSE)))</f>
        <v>1</v>
      </c>
      <c r="V366" s="197" t="str">
        <f t="shared" ca="1" si="113"/>
        <v/>
      </c>
      <c r="W366" s="170">
        <f t="shared" ca="1" si="115"/>
        <v>0</v>
      </c>
      <c r="X366" s="53" t="str">
        <f t="shared" ca="1" si="114"/>
        <v/>
      </c>
      <c r="Y366" s="53"/>
      <c r="Z366" s="1" t="str">
        <f t="shared" ca="1" si="111"/>
        <v/>
      </c>
      <c r="AA366" s="1" t="str">
        <f t="shared" ca="1" si="116"/>
        <v/>
      </c>
      <c r="AB366" s="1">
        <f t="shared" ca="1" si="117"/>
        <v>0</v>
      </c>
    </row>
    <row r="367" spans="2:28" ht="15" customHeight="1" x14ac:dyDescent="0.25">
      <c r="B367" s="401"/>
      <c r="D367" s="1012"/>
      <c r="E367" s="1025"/>
      <c r="F367" s="41"/>
      <c r="G367" s="53" t="str">
        <f ca="1">IF(OFFSET('取組状況入力－工場他'!$B$15,MATCH(I367,'取組状況入力－工場他'!$E$15:$E$590,0)-1,1,1,1)=0,"",OFFSET('取組状況入力－工場他'!$B$15,MATCH(I367,'取組状況入力－工場他'!$E$15:$E$590,0)-1,1,1,1))</f>
        <v>＋</v>
      </c>
      <c r="H367" s="52" t="s">
        <v>1951</v>
      </c>
      <c r="I367" s="51" t="s">
        <v>324</v>
      </c>
      <c r="J367" s="52" t="str">
        <f t="shared" ca="1" si="112"/>
        <v/>
      </c>
      <c r="K367" s="52">
        <f>VLOOKUP(I367,'取組状況入力－工場他'!$E$14:$X$253,'取組状況入力－工場他'!$S$1,0)</f>
        <v>0</v>
      </c>
      <c r="L367" s="71">
        <f t="shared" ca="1" si="107"/>
        <v>0</v>
      </c>
      <c r="M367" s="71">
        <f t="shared" ca="1" si="108"/>
        <v>0</v>
      </c>
      <c r="N367" s="74"/>
      <c r="O367" s="26"/>
      <c r="P367" s="402"/>
      <c r="R367" s="92" t="s">
        <v>1659</v>
      </c>
      <c r="S367" s="381">
        <f t="shared" si="109"/>
        <v>0</v>
      </c>
      <c r="T367" s="93">
        <v>1E-3</v>
      </c>
      <c r="U367" s="53">
        <f>IF(Y367="",1,IF(VLOOKUP(Y367,基本情報!$E$63:$T$76,基本情報!$T$1,FALSE)="",0,VLOOKUP(Y367,基本情報!$E$63:$T$76,基本情報!$T$1,FALSE)))</f>
        <v>1</v>
      </c>
      <c r="V367" s="197" t="str">
        <f t="shared" ca="1" si="113"/>
        <v/>
      </c>
      <c r="W367" s="170">
        <f t="shared" ca="1" si="115"/>
        <v>0</v>
      </c>
      <c r="X367" s="53" t="str">
        <f t="shared" ca="1" si="114"/>
        <v/>
      </c>
      <c r="Y367" s="53"/>
      <c r="Z367" s="1" t="str">
        <f t="shared" ca="1" si="111"/>
        <v/>
      </c>
      <c r="AA367" s="1" t="str">
        <f t="shared" ca="1" si="116"/>
        <v/>
      </c>
      <c r="AB367" s="1">
        <f t="shared" ca="1" si="117"/>
        <v>0</v>
      </c>
    </row>
    <row r="368" spans="2:28" ht="15" customHeight="1" x14ac:dyDescent="0.25">
      <c r="B368" s="401"/>
      <c r="D368" s="1012"/>
      <c r="E368" s="1025"/>
      <c r="F368" s="41"/>
      <c r="G368" s="53" t="str">
        <f ca="1">IF(OFFSET('取組状況入力－工場他'!$B$15,MATCH(I368,'取組状況入力－工場他'!$E$15:$E$590,0)-1,1,1,1)=0,"",OFFSET('取組状況入力－工場他'!$B$15,MATCH(I368,'取組状況入力－工場他'!$E$15:$E$590,0)-1,1,1,1))</f>
        <v>＋</v>
      </c>
      <c r="H368" s="52" t="s">
        <v>123</v>
      </c>
      <c r="I368" s="51" t="s">
        <v>258</v>
      </c>
      <c r="J368" s="52" t="str">
        <f t="shared" ca="1" si="112"/>
        <v/>
      </c>
      <c r="K368" s="52">
        <f>VLOOKUP(I368,'取組状況入力－工場他'!$E$14:$X$253,'取組状況入力－工場他'!$S$1,0)</f>
        <v>0</v>
      </c>
      <c r="L368" s="71">
        <f t="shared" ca="1" si="107"/>
        <v>0</v>
      </c>
      <c r="M368" s="71">
        <f t="shared" ca="1" si="108"/>
        <v>0</v>
      </c>
      <c r="N368" s="74"/>
      <c r="O368" s="26"/>
      <c r="P368" s="402"/>
      <c r="R368" s="92" t="s">
        <v>1659</v>
      </c>
      <c r="S368" s="381">
        <f t="shared" si="109"/>
        <v>0</v>
      </c>
      <c r="T368" s="93">
        <v>5.0000000000000001E-3</v>
      </c>
      <c r="U368" s="53">
        <f>IF(Y368="",1,IF(VLOOKUP(Y368,基本情報!$E$63:$T$76,基本情報!$T$1,FALSE)="",0,VLOOKUP(Y368,基本情報!$E$63:$T$76,基本情報!$T$1,FALSE)))</f>
        <v>1</v>
      </c>
      <c r="V368" s="197" t="str">
        <f t="shared" ca="1" si="113"/>
        <v/>
      </c>
      <c r="W368" s="170">
        <f t="shared" ca="1" si="115"/>
        <v>0</v>
      </c>
      <c r="X368" s="53" t="str">
        <f t="shared" ca="1" si="114"/>
        <v/>
      </c>
      <c r="Y368" s="53"/>
      <c r="Z368" s="1" t="str">
        <f t="shared" ca="1" si="111"/>
        <v/>
      </c>
      <c r="AA368" s="1" t="str">
        <f t="shared" ca="1" si="116"/>
        <v/>
      </c>
      <c r="AB368" s="1">
        <f t="shared" ca="1" si="117"/>
        <v>0</v>
      </c>
    </row>
    <row r="369" spans="2:28" ht="15" customHeight="1" x14ac:dyDescent="0.25">
      <c r="B369" s="401"/>
      <c r="D369" s="1012"/>
      <c r="E369" s="1025"/>
      <c r="F369" s="41"/>
      <c r="G369" s="53" t="str">
        <f ca="1">IF(OFFSET('取組状況入力－工場他'!$B$15,MATCH(I369,'取組状況入力－工場他'!$E$15:$E$590,0)-1,1,1,1)=0,"",OFFSET('取組状況入力－工場他'!$B$15,MATCH(I369,'取組状況入力－工場他'!$E$15:$E$590,0)-1,1,1,1))</f>
        <v>＋</v>
      </c>
      <c r="H369" s="52" t="s">
        <v>462</v>
      </c>
      <c r="I369" s="51" t="s">
        <v>259</v>
      </c>
      <c r="J369" s="52" t="str">
        <f t="shared" ca="1" si="112"/>
        <v/>
      </c>
      <c r="K369" s="52">
        <f>VLOOKUP(I369,'取組状況入力－工場他'!$E$14:$X$253,'取組状況入力－工場他'!$S$1,0)</f>
        <v>0</v>
      </c>
      <c r="L369" s="71">
        <f t="shared" ca="1" si="107"/>
        <v>0</v>
      </c>
      <c r="M369" s="71">
        <f t="shared" ca="1" si="108"/>
        <v>0</v>
      </c>
      <c r="N369" s="74"/>
      <c r="O369" s="26"/>
      <c r="P369" s="402"/>
      <c r="R369" s="92" t="s">
        <v>1659</v>
      </c>
      <c r="S369" s="381">
        <f t="shared" si="109"/>
        <v>0</v>
      </c>
      <c r="T369" s="93">
        <v>5.0000000000000001E-3</v>
      </c>
      <c r="U369" s="53">
        <f>IF(Y369="",1,IF(VLOOKUP(Y369,基本情報!$E$63:$T$76,基本情報!$T$1,FALSE)="",0,VLOOKUP(Y369,基本情報!$E$63:$T$76,基本情報!$T$1,FALSE)))</f>
        <v>1</v>
      </c>
      <c r="V369" s="197" t="str">
        <f t="shared" ca="1" si="113"/>
        <v/>
      </c>
      <c r="W369" s="170">
        <f t="shared" ca="1" si="115"/>
        <v>0</v>
      </c>
      <c r="X369" s="53" t="str">
        <f t="shared" ca="1" si="114"/>
        <v/>
      </c>
      <c r="Y369" s="53"/>
      <c r="Z369" s="1" t="str">
        <f t="shared" ca="1" si="111"/>
        <v/>
      </c>
      <c r="AA369" s="1" t="str">
        <f t="shared" ca="1" si="116"/>
        <v/>
      </c>
      <c r="AB369" s="1">
        <f t="shared" ca="1" si="117"/>
        <v>0</v>
      </c>
    </row>
    <row r="370" spans="2:28" ht="15" customHeight="1" x14ac:dyDescent="0.25">
      <c r="B370" s="401"/>
      <c r="D370" s="1012"/>
      <c r="E370" s="1025"/>
      <c r="F370" s="18"/>
      <c r="G370" s="59" t="str">
        <f ca="1">IF(OFFSET('取組状況入力－工場他'!$B$15,MATCH(I370,'取組状況入力－工場他'!$E$15:$E$590,0)-1,1,1,1)=0,"",OFFSET('取組状況入力－工場他'!$B$15,MATCH(I370,'取組状況入力－工場他'!$E$15:$E$590,0)-1,1,1,1))</f>
        <v>＋</v>
      </c>
      <c r="H370" s="58" t="s">
        <v>261</v>
      </c>
      <c r="I370" s="56" t="s">
        <v>260</v>
      </c>
      <c r="J370" s="58" t="str">
        <f t="shared" ca="1" si="112"/>
        <v/>
      </c>
      <c r="K370" s="58">
        <f>VLOOKUP(I370,'取組状況入力－工場他'!$E$14:$X$253,'取組状況入力－工場他'!$S$1,0)</f>
        <v>0</v>
      </c>
      <c r="L370" s="72">
        <f t="shared" ca="1" si="107"/>
        <v>0</v>
      </c>
      <c r="M370" s="155">
        <f t="shared" ca="1" si="108"/>
        <v>0</v>
      </c>
      <c r="N370" s="75"/>
      <c r="O370" s="26"/>
      <c r="P370" s="402"/>
      <c r="R370" s="94" t="s">
        <v>1659</v>
      </c>
      <c r="S370" s="382">
        <f t="shared" si="109"/>
        <v>0</v>
      </c>
      <c r="T370" s="95">
        <v>5.0000000000000001E-3</v>
      </c>
      <c r="U370" s="59">
        <f>IF(Y370="",1,IF(VLOOKUP(Y370,基本情報!$E$63:$T$76,基本情報!$T$1,FALSE)="",0,VLOOKUP(Y370,基本情報!$E$63:$T$76,基本情報!$T$1,FALSE)))</f>
        <v>1</v>
      </c>
      <c r="V370" s="155" t="str">
        <f t="shared" ca="1" si="113"/>
        <v/>
      </c>
      <c r="W370" s="198">
        <f t="shared" ca="1" si="115"/>
        <v>0</v>
      </c>
      <c r="X370" s="59" t="str">
        <f t="shared" ca="1" si="114"/>
        <v/>
      </c>
      <c r="Y370" s="59"/>
      <c r="Z370" s="1" t="str">
        <f t="shared" ca="1" si="111"/>
        <v/>
      </c>
      <c r="AA370" s="1" t="str">
        <f t="shared" ca="1" si="116"/>
        <v/>
      </c>
      <c r="AB370" s="1">
        <f t="shared" ca="1" si="117"/>
        <v>0</v>
      </c>
    </row>
    <row r="371" spans="2:28" ht="15" customHeight="1" x14ac:dyDescent="0.25">
      <c r="B371" s="401"/>
      <c r="D371" s="1012"/>
      <c r="E371" s="1025"/>
      <c r="F371" s="299" t="s">
        <v>3155</v>
      </c>
      <c r="G371" s="53" t="str">
        <f ca="1">IF(OFFSET('取組状況入力－工場他'!$B$15,MATCH(I371,'取組状況入力－工場他'!$E$15:$E$590,0)-1,1,1,1)=0,"",OFFSET('取組状況入力－工場他'!$B$15,MATCH(I371,'取組状況入力－工場他'!$E$15:$E$590,0)-1,1,1,1))</f>
        <v>○</v>
      </c>
      <c r="H371" s="52" t="s">
        <v>954</v>
      </c>
      <c r="I371" s="51" t="s">
        <v>3162</v>
      </c>
      <c r="J371" s="52" t="str">
        <f t="shared" ca="1" si="112"/>
        <v/>
      </c>
      <c r="K371" s="52" t="str">
        <f>VLOOKUP(I371,'取組状況入力－工場他'!$E$14:$X$253,'取組状況入力－工場他'!$S$1,0)</f>
        <v>-</v>
      </c>
      <c r="L371" s="71" t="str">
        <f t="shared" si="107"/>
        <v>-</v>
      </c>
      <c r="M371" s="89" t="str">
        <f t="shared" si="108"/>
        <v>-</v>
      </c>
      <c r="N371" s="283">
        <f ca="1">SUM(AA371)</f>
        <v>0</v>
      </c>
      <c r="O371" s="263"/>
      <c r="P371" s="402"/>
      <c r="R371" s="91" t="s">
        <v>772</v>
      </c>
      <c r="S371" s="380">
        <f t="shared" si="109"/>
        <v>0</v>
      </c>
      <c r="T371" s="420">
        <v>5.0000000000000001E-3</v>
      </c>
      <c r="U371" s="81">
        <f>IF(Y371="",1,IF(VLOOKUP(Y371,基本情報!$E$63:$T$76,基本情報!$T$1,FALSE)="",0,VLOOKUP(Y371,基本情報!$E$63:$T$76,基本情報!$T$1,FALSE)))</f>
        <v>1</v>
      </c>
      <c r="V371" s="170" t="str">
        <f t="shared" ca="1" si="113"/>
        <v/>
      </c>
      <c r="W371" s="170" t="str">
        <f t="shared" si="115"/>
        <v/>
      </c>
      <c r="X371" s="81" t="str">
        <f t="shared" ca="1" si="114"/>
        <v/>
      </c>
      <c r="Y371" s="81"/>
      <c r="Z371" s="1" t="str">
        <f t="shared" si="111"/>
        <v/>
      </c>
      <c r="AA371" s="1" t="str">
        <f t="shared" ca="1" si="116"/>
        <v>-</v>
      </c>
      <c r="AB371" s="1" t="str">
        <f t="shared" ca="1" si="117"/>
        <v/>
      </c>
    </row>
    <row r="372" spans="2:28" ht="15" customHeight="1" x14ac:dyDescent="0.25">
      <c r="B372" s="401"/>
      <c r="D372" s="1012"/>
      <c r="E372" s="1025"/>
      <c r="F372" s="284" t="s">
        <v>2268</v>
      </c>
      <c r="G372" s="11" t="str">
        <f ca="1">IF(OFFSET('取組状況入力－工場他'!$B$15,MATCH(I372,'取組状況入力－工場他'!$E$15:$E$590,0)-1,1,1,1)=0,"",OFFSET('取組状況入力－工場他'!$B$15,MATCH(I372,'取組状況入力－工場他'!$E$15:$E$590,0)-1,1,1,1))</f>
        <v>◎</v>
      </c>
      <c r="H372" s="10" t="s">
        <v>465</v>
      </c>
      <c r="I372" s="83" t="s">
        <v>602</v>
      </c>
      <c r="J372" s="10" t="str">
        <f t="shared" ca="1" si="112"/>
        <v/>
      </c>
      <c r="K372" s="10" t="str">
        <f>VLOOKUP(I372,'取組状況入力－工場他'!$E$14:$X$253,'取組状況入力－工場他'!$S$1,0)</f>
        <v>-</v>
      </c>
      <c r="L372" s="288" t="str">
        <f t="shared" si="107"/>
        <v>-</v>
      </c>
      <c r="M372" s="288" t="str">
        <f t="shared" si="108"/>
        <v>-</v>
      </c>
      <c r="N372" s="283">
        <f ca="1">SUM(AA372)</f>
        <v>0</v>
      </c>
      <c r="O372" s="263"/>
      <c r="P372" s="402"/>
      <c r="R372" s="304" t="s">
        <v>1659</v>
      </c>
      <c r="S372" s="383">
        <f t="shared" si="109"/>
        <v>0</v>
      </c>
      <c r="T372" s="423">
        <v>5.0000000000000001E-3</v>
      </c>
      <c r="U372" s="11">
        <f>IF(Y372="",1,IF(VLOOKUP(Y372,基本情報!$E$63:$T$76,基本情報!$T$1,FALSE)="",0,VLOOKUP(Y372,基本情報!$E$63:$T$76,基本情報!$T$1,FALSE)))</f>
        <v>1</v>
      </c>
      <c r="V372" s="283" t="str">
        <f t="shared" ca="1" si="113"/>
        <v/>
      </c>
      <c r="W372" s="283" t="str">
        <f t="shared" si="115"/>
        <v/>
      </c>
      <c r="X372" s="11" t="str">
        <f t="shared" ca="1" si="114"/>
        <v/>
      </c>
      <c r="Y372" s="11"/>
      <c r="Z372" s="1" t="str">
        <f t="shared" si="111"/>
        <v/>
      </c>
      <c r="AA372" s="1" t="str">
        <f t="shared" ca="1" si="116"/>
        <v>-</v>
      </c>
      <c r="AB372" s="1" t="str">
        <f t="shared" ca="1" si="117"/>
        <v/>
      </c>
    </row>
    <row r="373" spans="2:28" ht="15" customHeight="1" x14ac:dyDescent="0.25">
      <c r="B373" s="401"/>
      <c r="D373" s="1012"/>
      <c r="E373" s="1025"/>
      <c r="F373" s="41" t="s">
        <v>2269</v>
      </c>
      <c r="G373" s="81" t="str">
        <f ca="1">IF(OFFSET('取組状況入力－工場他'!$B$15,MATCH(I373,'取組状況入力－工場他'!$E$15:$E$590,0)-1,1,1,1)=0,"",OFFSET('取組状況入力－工場他'!$B$15,MATCH(I373,'取組状況入力－工場他'!$E$15:$E$590,0)-1,1,1,1))</f>
        <v>◎</v>
      </c>
      <c r="H373" s="85" t="s">
        <v>466</v>
      </c>
      <c r="I373" s="79" t="s">
        <v>2935</v>
      </c>
      <c r="J373" s="85" t="str">
        <f t="shared" ca="1" si="112"/>
        <v/>
      </c>
      <c r="K373" s="85" t="str">
        <f>VLOOKUP(I373,'取組状況入力－工場他'!$E$14:$X$253,'取組状況入力－工場他'!$S$1,0)</f>
        <v>-</v>
      </c>
      <c r="L373" s="89" t="str">
        <f t="shared" si="107"/>
        <v>-</v>
      </c>
      <c r="M373" s="89" t="str">
        <f t="shared" si="108"/>
        <v>-</v>
      </c>
      <c r="N373" s="90">
        <f ca="1">SUM(AA373:AA381)</f>
        <v>0</v>
      </c>
      <c r="O373" s="263"/>
      <c r="P373" s="402"/>
      <c r="R373" s="91" t="s">
        <v>1050</v>
      </c>
      <c r="S373" s="380">
        <f t="shared" si="109"/>
        <v>0</v>
      </c>
      <c r="T373" s="420">
        <v>0.01</v>
      </c>
      <c r="U373" s="81">
        <f>IF(Y373="",1,IF(VLOOKUP(Y373,基本情報!$E$63:$T$76,基本情報!$T$1,FALSE)="",0,VLOOKUP(Y373,基本情報!$E$63:$T$76,基本情報!$T$1,FALSE)))</f>
        <v>0</v>
      </c>
      <c r="V373" s="170" t="str">
        <f t="shared" ca="1" si="113"/>
        <v/>
      </c>
      <c r="W373" s="170" t="str">
        <f t="shared" si="115"/>
        <v/>
      </c>
      <c r="X373" s="81" t="str">
        <f t="shared" ca="1" si="114"/>
        <v/>
      </c>
      <c r="Y373" s="53" t="s">
        <v>3102</v>
      </c>
      <c r="Z373" s="1" t="str">
        <f t="shared" si="111"/>
        <v/>
      </c>
      <c r="AA373" s="1" t="str">
        <f t="shared" ca="1" si="116"/>
        <v>-</v>
      </c>
      <c r="AB373" s="1" t="str">
        <f t="shared" ca="1" si="117"/>
        <v/>
      </c>
    </row>
    <row r="374" spans="2:28" ht="15" customHeight="1" x14ac:dyDescent="0.25">
      <c r="B374" s="401"/>
      <c r="D374" s="1012"/>
      <c r="E374" s="1025"/>
      <c r="F374" s="41"/>
      <c r="G374" s="53" t="str">
        <f ca="1">IF(OFFSET('取組状況入力－工場他'!$B$15,MATCH(I374,'取組状況入力－工場他'!$E$15:$E$590,0)-1,1,1,1)=0,"",OFFSET('取組状況入力－工場他'!$B$15,MATCH(I374,'取組状況入力－工場他'!$E$15:$E$590,0)-1,1,1,1))</f>
        <v>○</v>
      </c>
      <c r="H374" s="52" t="s">
        <v>2144</v>
      </c>
      <c r="I374" s="51" t="s">
        <v>941</v>
      </c>
      <c r="J374" s="52" t="str">
        <f t="shared" ca="1" si="112"/>
        <v/>
      </c>
      <c r="K374" s="52" t="str">
        <f>VLOOKUP(I374,'取組状況入力－工場他'!$E$14:$X$253,'取組状況入力－工場他'!$S$1,0)</f>
        <v>-</v>
      </c>
      <c r="L374" s="71" t="str">
        <f t="shared" si="107"/>
        <v>-</v>
      </c>
      <c r="M374" s="71" t="str">
        <f t="shared" si="108"/>
        <v>-</v>
      </c>
      <c r="N374" s="186">
        <f ca="1">SUM(AB373:AB381)</f>
        <v>0</v>
      </c>
      <c r="O374" s="524"/>
      <c r="P374" s="402"/>
      <c r="R374" s="92" t="s">
        <v>774</v>
      </c>
      <c r="S374" s="381">
        <f t="shared" si="109"/>
        <v>0</v>
      </c>
      <c r="T374" s="93">
        <v>0.01</v>
      </c>
      <c r="U374" s="53">
        <f>IF(Y374="",1,IF(VLOOKUP(Y374,基本情報!$E$63:$T$76,基本情報!$T$1,FALSE)="",0,VLOOKUP(Y374,基本情報!$E$63:$T$76,基本情報!$T$1,FALSE)))</f>
        <v>1</v>
      </c>
      <c r="V374" s="197" t="str">
        <f t="shared" ca="1" si="113"/>
        <v/>
      </c>
      <c r="W374" s="170" t="str">
        <f t="shared" si="115"/>
        <v/>
      </c>
      <c r="X374" s="53" t="str">
        <f t="shared" ca="1" si="114"/>
        <v/>
      </c>
      <c r="Y374" s="53"/>
      <c r="Z374" s="1" t="str">
        <f t="shared" si="111"/>
        <v/>
      </c>
      <c r="AA374" s="1" t="str">
        <f t="shared" ca="1" si="116"/>
        <v>-</v>
      </c>
      <c r="AB374" s="1" t="str">
        <f t="shared" ca="1" si="117"/>
        <v/>
      </c>
    </row>
    <row r="375" spans="2:28" ht="15" customHeight="1" x14ac:dyDescent="0.25">
      <c r="B375" s="401"/>
      <c r="D375" s="1012"/>
      <c r="E375" s="1025"/>
      <c r="F375" s="41"/>
      <c r="G375" s="53" t="str">
        <f ca="1">IF(OFFSET('取組状況入力－工場他'!$B$15,MATCH(I375,'取組状況入力－工場他'!$E$15:$E$590,0)-1,1,1,1)=0,"",OFFSET('取組状況入力－工場他'!$B$15,MATCH(I375,'取組状況入力－工場他'!$E$15:$E$590,0)-1,1,1,1))</f>
        <v>○</v>
      </c>
      <c r="H375" s="52" t="s">
        <v>2145</v>
      </c>
      <c r="I375" s="51" t="s">
        <v>942</v>
      </c>
      <c r="J375" s="52" t="str">
        <f t="shared" ca="1" si="112"/>
        <v/>
      </c>
      <c r="K375" s="52" t="str">
        <f>VLOOKUP(I375,'取組状況入力－工場他'!$E$14:$X$253,'取組状況入力－工場他'!$S$1,0)</f>
        <v>-</v>
      </c>
      <c r="L375" s="71" t="str">
        <f t="shared" si="107"/>
        <v>-</v>
      </c>
      <c r="M375" s="71" t="str">
        <f t="shared" si="108"/>
        <v>-</v>
      </c>
      <c r="N375" s="74"/>
      <c r="O375" s="26"/>
      <c r="P375" s="402"/>
      <c r="R375" s="92" t="s">
        <v>774</v>
      </c>
      <c r="S375" s="381">
        <f t="shared" si="109"/>
        <v>0</v>
      </c>
      <c r="T375" s="93">
        <v>5.0000000000000001E-3</v>
      </c>
      <c r="U375" s="53">
        <f>IF(Y375="",1,IF(VLOOKUP(Y375,基本情報!$E$63:$T$76,基本情報!$T$1,FALSE)="",0,VLOOKUP(Y375,基本情報!$E$63:$T$76,基本情報!$T$1,FALSE)))</f>
        <v>1</v>
      </c>
      <c r="V375" s="197" t="str">
        <f t="shared" ca="1" si="113"/>
        <v/>
      </c>
      <c r="W375" s="170" t="str">
        <f t="shared" ref="W375:W390" si="118">IF(K375="-","",IF(G375="＋",$N$5,$M$5))</f>
        <v/>
      </c>
      <c r="X375" s="53" t="str">
        <f t="shared" ca="1" si="114"/>
        <v/>
      </c>
      <c r="Y375" s="53"/>
      <c r="Z375" s="1" t="str">
        <f t="shared" si="111"/>
        <v/>
      </c>
      <c r="AA375" s="1" t="str">
        <f t="shared" ref="AA375:AA396" ca="1" si="119">IF(G375="＋","",M375)</f>
        <v>-</v>
      </c>
      <c r="AB375" s="1" t="str">
        <f t="shared" ref="AB375:AB396" ca="1" si="120">IF(G375="＋",M375,"")</f>
        <v/>
      </c>
    </row>
    <row r="376" spans="2:28" ht="15" customHeight="1" x14ac:dyDescent="0.25">
      <c r="B376" s="401"/>
      <c r="D376" s="1012"/>
      <c r="E376" s="1025"/>
      <c r="F376" s="41"/>
      <c r="G376" s="53" t="str">
        <f ca="1">IF(OFFSET('取組状況入力－工場他'!$B$15,MATCH(I376,'取組状況入力－工場他'!$E$15:$E$590,0)-1,1,1,1)=0,"",OFFSET('取組状況入力－工場他'!$B$15,MATCH(I376,'取組状況入力－工場他'!$E$15:$E$590,0)-1,1,1,1))</f>
        <v>○</v>
      </c>
      <c r="H376" s="52" t="s">
        <v>2146</v>
      </c>
      <c r="I376" s="51" t="s">
        <v>142</v>
      </c>
      <c r="J376" s="52" t="str">
        <f t="shared" ca="1" si="112"/>
        <v/>
      </c>
      <c r="K376" s="52" t="str">
        <f>VLOOKUP(I376,'取組状況入力－工場他'!$E$14:$X$253,'取組状況入力－工場他'!$S$1,0)</f>
        <v>-</v>
      </c>
      <c r="L376" s="71" t="str">
        <f t="shared" si="107"/>
        <v>-</v>
      </c>
      <c r="M376" s="71" t="str">
        <f t="shared" si="108"/>
        <v>-</v>
      </c>
      <c r="N376" s="74"/>
      <c r="O376" s="26"/>
      <c r="P376" s="402"/>
      <c r="R376" s="92" t="s">
        <v>1423</v>
      </c>
      <c r="S376" s="381">
        <f t="shared" si="109"/>
        <v>0</v>
      </c>
      <c r="T376" s="93">
        <v>0.03</v>
      </c>
      <c r="U376" s="53">
        <f>IF(Y376="",1,IF(VLOOKUP(Y376,基本情報!$E$63:$T$76,基本情報!$T$1,FALSE)="",0,VLOOKUP(Y376,基本情報!$E$63:$T$76,基本情報!$T$1,FALSE)))</f>
        <v>1</v>
      </c>
      <c r="V376" s="197" t="str">
        <f t="shared" ca="1" si="113"/>
        <v/>
      </c>
      <c r="W376" s="170" t="str">
        <f t="shared" si="118"/>
        <v/>
      </c>
      <c r="X376" s="53" t="str">
        <f t="shared" ca="1" si="114"/>
        <v/>
      </c>
      <c r="Y376" s="53"/>
      <c r="Z376" s="1" t="str">
        <f t="shared" si="111"/>
        <v/>
      </c>
      <c r="AA376" s="1" t="str">
        <f t="shared" ca="1" si="119"/>
        <v>-</v>
      </c>
      <c r="AB376" s="1" t="str">
        <f t="shared" ca="1" si="120"/>
        <v/>
      </c>
    </row>
    <row r="377" spans="2:28" ht="15" customHeight="1" x14ac:dyDescent="0.25">
      <c r="B377" s="401"/>
      <c r="D377" s="1012"/>
      <c r="E377" s="1025"/>
      <c r="F377" s="41"/>
      <c r="G377" s="53" t="str">
        <f ca="1">IF(OFFSET('取組状況入力－工場他'!$B$15,MATCH(I377,'取組状況入力－工場他'!$E$15:$E$590,0)-1,1,1,1)=0,"",OFFSET('取組状況入力－工場他'!$B$15,MATCH(I377,'取組状況入力－工場他'!$E$15:$E$590,0)-1,1,1,1))</f>
        <v>＋</v>
      </c>
      <c r="H377" s="52" t="s">
        <v>2147</v>
      </c>
      <c r="I377" s="51" t="s">
        <v>2936</v>
      </c>
      <c r="J377" s="52" t="str">
        <f t="shared" ca="1" si="112"/>
        <v/>
      </c>
      <c r="K377" s="52">
        <f>VLOOKUP(I377,'取組状況入力－工場他'!$E$14:$X$253,'取組状況入力－工場他'!$S$1,0)</f>
        <v>0</v>
      </c>
      <c r="L377" s="71">
        <f ca="1">IF(K377="×","×",IF(K377="-","-",S377*T377*W377*U377))</f>
        <v>0</v>
      </c>
      <c r="M377" s="71">
        <f t="shared" ca="1" si="108"/>
        <v>0</v>
      </c>
      <c r="N377" s="74"/>
      <c r="O377" s="26"/>
      <c r="P377" s="402"/>
      <c r="R377" s="92" t="s">
        <v>1050</v>
      </c>
      <c r="S377" s="381">
        <f t="shared" si="109"/>
        <v>0</v>
      </c>
      <c r="T377" s="93">
        <v>0.05</v>
      </c>
      <c r="U377" s="53">
        <f>IF(Y377="",1,IF(VLOOKUP(Y377,基本情報!$E$63:$T$76,基本情報!$T$1,FALSE)="",0,VLOOKUP(Y377,基本情報!$E$63:$T$76,基本情報!$T$1,FALSE)))</f>
        <v>0</v>
      </c>
      <c r="V377" s="197" t="str">
        <f ca="1">IF(OR(G377="＋",K377="-"),"",1*S377*T377*U377)</f>
        <v/>
      </c>
      <c r="W377" s="170">
        <f ca="1">IF(K377="-","",IF(G377="＋",$N$5,$M$5))</f>
        <v>0</v>
      </c>
      <c r="X377" s="53" t="str">
        <f t="shared" ca="1" si="114"/>
        <v/>
      </c>
      <c r="Y377" s="53" t="str">
        <f>$Y$301</f>
        <v>生産ブロワ等</v>
      </c>
      <c r="Z377" s="1" t="str">
        <f t="shared" ca="1" si="111"/>
        <v/>
      </c>
      <c r="AA377" s="1" t="str">
        <f ca="1">IF(G377="＋","",M377)</f>
        <v/>
      </c>
      <c r="AB377" s="1">
        <f ca="1">IF(G377="＋",M377,"")</f>
        <v>0</v>
      </c>
    </row>
    <row r="378" spans="2:28" ht="15" customHeight="1" x14ac:dyDescent="0.25">
      <c r="B378" s="401"/>
      <c r="D378" s="1012"/>
      <c r="E378" s="1025"/>
      <c r="F378" s="41"/>
      <c r="G378" s="53" t="str">
        <f ca="1">IF(OFFSET('取組状況入力－工場他'!$B$15,MATCH(I378,'取組状況入力－工場他'!$E$15:$E$590,0)-1,1,1,1)=0,"",OFFSET('取組状況入力－工場他'!$B$15,MATCH(I378,'取組状況入力－工場他'!$E$15:$E$590,0)-1,1,1,1))</f>
        <v>＋</v>
      </c>
      <c r="H378" s="52" t="s">
        <v>2148</v>
      </c>
      <c r="I378" s="51" t="s">
        <v>2919</v>
      </c>
      <c r="J378" s="52" t="str">
        <f t="shared" ca="1" si="112"/>
        <v/>
      </c>
      <c r="K378" s="52">
        <f>VLOOKUP(I378,'取組状況入力－工場他'!$E$14:$X$253,'取組状況入力－工場他'!$S$1,0)</f>
        <v>0</v>
      </c>
      <c r="L378" s="71">
        <f t="shared" ca="1" si="107"/>
        <v>0</v>
      </c>
      <c r="M378" s="71">
        <f t="shared" ca="1" si="108"/>
        <v>0</v>
      </c>
      <c r="N378" s="74"/>
      <c r="O378" s="26"/>
      <c r="P378" s="402"/>
      <c r="R378" s="92" t="s">
        <v>774</v>
      </c>
      <c r="S378" s="381">
        <f t="shared" si="109"/>
        <v>0</v>
      </c>
      <c r="T378" s="93">
        <v>2E-3</v>
      </c>
      <c r="U378" s="53">
        <f>IF(Y378="",1,IF(VLOOKUP(Y378,基本情報!$E$63:$T$76,基本情報!$T$1,FALSE)="",0,VLOOKUP(Y378,基本情報!$E$63:$T$76,基本情報!$T$1,FALSE)))</f>
        <v>1</v>
      </c>
      <c r="V378" s="197" t="str">
        <f t="shared" ca="1" si="113"/>
        <v/>
      </c>
      <c r="W378" s="170">
        <f t="shared" ca="1" si="118"/>
        <v>0</v>
      </c>
      <c r="X378" s="53" t="str">
        <f t="shared" ca="1" si="114"/>
        <v/>
      </c>
      <c r="Y378" s="53"/>
      <c r="Z378" s="1" t="str">
        <f t="shared" ca="1" si="111"/>
        <v/>
      </c>
      <c r="AA378" s="1" t="str">
        <f t="shared" ca="1" si="119"/>
        <v/>
      </c>
      <c r="AB378" s="1">
        <f t="shared" ca="1" si="120"/>
        <v>0</v>
      </c>
    </row>
    <row r="379" spans="2:28" ht="15" customHeight="1" x14ac:dyDescent="0.25">
      <c r="B379" s="401"/>
      <c r="D379" s="1012"/>
      <c r="E379" s="1025"/>
      <c r="F379" s="41"/>
      <c r="G379" s="53" t="str">
        <f ca="1">IF(OFFSET('取組状況入力－工場他'!$B$15,MATCH(I379,'取組状況入力－工場他'!$E$15:$E$590,0)-1,1,1,1)=0,"",OFFSET('取組状況入力－工場他'!$B$15,MATCH(I379,'取組状況入力－工場他'!$E$15:$E$590,0)-1,1,1,1))</f>
        <v>＋</v>
      </c>
      <c r="H379" s="52" t="s">
        <v>2149</v>
      </c>
      <c r="I379" s="51" t="s">
        <v>2329</v>
      </c>
      <c r="J379" s="52" t="str">
        <f t="shared" ca="1" si="112"/>
        <v/>
      </c>
      <c r="K379" s="52">
        <f>VLOOKUP(I379,'取組状況入力－工場他'!$E$14:$X$253,'取組状況入力－工場他'!$S$1,0)</f>
        <v>0</v>
      </c>
      <c r="L379" s="71">
        <f t="shared" ca="1" si="107"/>
        <v>0</v>
      </c>
      <c r="M379" s="71">
        <f t="shared" ca="1" si="108"/>
        <v>0</v>
      </c>
      <c r="N379" s="74"/>
      <c r="O379" s="26"/>
      <c r="P379" s="402"/>
      <c r="R379" s="92" t="s">
        <v>774</v>
      </c>
      <c r="S379" s="381">
        <f t="shared" si="109"/>
        <v>0</v>
      </c>
      <c r="T379" s="93">
        <v>1E-3</v>
      </c>
      <c r="U379" s="53">
        <f>IF(Y379="",1,IF(VLOOKUP(Y379,基本情報!$E$63:$T$76,基本情報!$T$1,FALSE)="",0,VLOOKUP(Y379,基本情報!$E$63:$T$76,基本情報!$T$1,FALSE)))</f>
        <v>1</v>
      </c>
      <c r="V379" s="197" t="str">
        <f t="shared" ca="1" si="113"/>
        <v/>
      </c>
      <c r="W379" s="170">
        <f t="shared" ca="1" si="118"/>
        <v>0</v>
      </c>
      <c r="X379" s="53" t="str">
        <f t="shared" ca="1" si="114"/>
        <v/>
      </c>
      <c r="Y379" s="53"/>
      <c r="Z379" s="1" t="str">
        <f t="shared" ca="1" si="111"/>
        <v/>
      </c>
      <c r="AA379" s="1" t="str">
        <f t="shared" ca="1" si="119"/>
        <v/>
      </c>
      <c r="AB379" s="1">
        <f t="shared" ca="1" si="120"/>
        <v>0</v>
      </c>
    </row>
    <row r="380" spans="2:28" ht="15" customHeight="1" x14ac:dyDescent="0.25">
      <c r="B380" s="401"/>
      <c r="D380" s="1012"/>
      <c r="E380" s="1025"/>
      <c r="F380" s="41"/>
      <c r="G380" s="53" t="str">
        <f ca="1">IF(OFFSET('取組状況入力－工場他'!$B$15,MATCH(I380,'取組状況入力－工場他'!$E$15:$E$590,0)-1,1,1,1)=0,"",OFFSET('取組状況入力－工場他'!$B$15,MATCH(I380,'取組状況入力－工場他'!$E$15:$E$590,0)-1,1,1,1))</f>
        <v>＋</v>
      </c>
      <c r="H380" s="52" t="s">
        <v>2150</v>
      </c>
      <c r="I380" s="51" t="s">
        <v>1074</v>
      </c>
      <c r="J380" s="52" t="str">
        <f t="shared" ca="1" si="112"/>
        <v/>
      </c>
      <c r="K380" s="52">
        <f>VLOOKUP(I380,'取組状況入力－工場他'!$E$14:$X$253,'取組状況入力－工場他'!$S$1,0)</f>
        <v>0</v>
      </c>
      <c r="L380" s="71">
        <f t="shared" ca="1" si="107"/>
        <v>0</v>
      </c>
      <c r="M380" s="71">
        <f t="shared" ca="1" si="108"/>
        <v>0</v>
      </c>
      <c r="N380" s="74"/>
      <c r="O380" s="26"/>
      <c r="P380" s="402"/>
      <c r="R380" s="92" t="s">
        <v>774</v>
      </c>
      <c r="S380" s="381">
        <f t="shared" ref="S380:S406" si="121">VLOOKUP(R380,$R$539:$S$597,2,0)</f>
        <v>0</v>
      </c>
      <c r="T380" s="93">
        <v>0.01</v>
      </c>
      <c r="U380" s="53">
        <f>IF(Y380="",1,IF(VLOOKUP(Y380,基本情報!$E$63:$T$76,基本情報!$T$1,FALSE)="",0,VLOOKUP(Y380,基本情報!$E$63:$T$76,基本情報!$T$1,FALSE)))</f>
        <v>1</v>
      </c>
      <c r="V380" s="197" t="str">
        <f t="shared" ca="1" si="113"/>
        <v/>
      </c>
      <c r="W380" s="170">
        <f t="shared" ca="1" si="118"/>
        <v>0</v>
      </c>
      <c r="X380" s="53" t="str">
        <f t="shared" ca="1" si="114"/>
        <v/>
      </c>
      <c r="Y380" s="53"/>
      <c r="Z380" s="1" t="str">
        <f t="shared" ca="1" si="111"/>
        <v/>
      </c>
      <c r="AA380" s="1" t="str">
        <f t="shared" ca="1" si="119"/>
        <v/>
      </c>
      <c r="AB380" s="1">
        <f t="shared" ca="1" si="120"/>
        <v>0</v>
      </c>
    </row>
    <row r="381" spans="2:28" ht="15" customHeight="1" x14ac:dyDescent="0.25">
      <c r="B381" s="401"/>
      <c r="D381" s="1012"/>
      <c r="E381" s="1025"/>
      <c r="F381" s="18"/>
      <c r="G381" s="59" t="str">
        <f ca="1">IF(OFFSET('取組状況入力－工場他'!$B$15,MATCH(I381,'取組状況入力－工場他'!$E$15:$E$590,0)-1,1,1,1)=0,"",OFFSET('取組状況入力－工場他'!$B$15,MATCH(I381,'取組状況入力－工場他'!$E$15:$E$590,0)-1,1,1,1))</f>
        <v>＋</v>
      </c>
      <c r="H381" s="59" t="s">
        <v>2151</v>
      </c>
      <c r="I381" s="56" t="s">
        <v>987</v>
      </c>
      <c r="J381" s="58" t="str">
        <f t="shared" ca="1" si="112"/>
        <v/>
      </c>
      <c r="K381" s="58">
        <f>VLOOKUP(I381,'取組状況入力－工場他'!$E$14:$X$253,'取組状況入力－工場他'!$S$1,0)</f>
        <v>0</v>
      </c>
      <c r="L381" s="72">
        <f t="shared" ca="1" si="107"/>
        <v>0</v>
      </c>
      <c r="M381" s="72">
        <f t="shared" ca="1" si="108"/>
        <v>0</v>
      </c>
      <c r="N381" s="75"/>
      <c r="O381" s="26"/>
      <c r="P381" s="402"/>
      <c r="R381" s="94" t="s">
        <v>774</v>
      </c>
      <c r="S381" s="382">
        <f t="shared" si="121"/>
        <v>0</v>
      </c>
      <c r="T381" s="95">
        <v>1.4999999999999999E-2</v>
      </c>
      <c r="U381" s="59">
        <f>IF(Y381="",1,IF(VLOOKUP(Y381,基本情報!$E$63:$T$76,基本情報!$T$1,FALSE)="",0,VLOOKUP(Y381,基本情報!$E$63:$T$76,基本情報!$T$1,FALSE)))</f>
        <v>1</v>
      </c>
      <c r="V381" s="155" t="str">
        <f t="shared" ca="1" si="113"/>
        <v/>
      </c>
      <c r="W381" s="198">
        <f t="shared" ca="1" si="118"/>
        <v>0</v>
      </c>
      <c r="X381" s="59" t="str">
        <f t="shared" ca="1" si="114"/>
        <v/>
      </c>
      <c r="Y381" s="59"/>
      <c r="Z381" s="1" t="str">
        <f t="shared" ca="1" si="111"/>
        <v/>
      </c>
      <c r="AA381" s="1" t="str">
        <f t="shared" ca="1" si="119"/>
        <v/>
      </c>
      <c r="AB381" s="1">
        <f t="shared" ca="1" si="120"/>
        <v>0</v>
      </c>
    </row>
    <row r="382" spans="2:28" ht="15" customHeight="1" x14ac:dyDescent="0.25">
      <c r="B382" s="401"/>
      <c r="D382" s="1012"/>
      <c r="E382" s="1025"/>
      <c r="F382" s="41" t="s">
        <v>2270</v>
      </c>
      <c r="G382" s="81" t="str">
        <f ca="1">IF(OFFSET('取組状況入力－工場他'!$B$15,MATCH(I382,'取組状況入力－工場他'!$E$15:$E$590,0)-1,1,1,1)=0,"",OFFSET('取組状況入力－工場他'!$B$15,MATCH(I382,'取組状況入力－工場他'!$E$15:$E$590,0)-1,1,1,1))</f>
        <v>◎</v>
      </c>
      <c r="H382" s="85" t="s">
        <v>467</v>
      </c>
      <c r="I382" s="79" t="s">
        <v>1455</v>
      </c>
      <c r="J382" s="85" t="str">
        <f t="shared" ca="1" si="112"/>
        <v/>
      </c>
      <c r="K382" s="85" t="str">
        <f>VLOOKUP(I382,'取組状況入力－工場他'!$E$14:$X$253,'取組状況入力－工場他'!$S$1,0)</f>
        <v>-</v>
      </c>
      <c r="L382" s="89" t="str">
        <f t="shared" si="107"/>
        <v>-</v>
      </c>
      <c r="M382" s="89" t="str">
        <f t="shared" si="108"/>
        <v>-</v>
      </c>
      <c r="N382" s="90">
        <f ca="1">SUM(AA382:AA388)</f>
        <v>0</v>
      </c>
      <c r="O382" s="263"/>
      <c r="P382" s="402"/>
      <c r="R382" s="91" t="s">
        <v>769</v>
      </c>
      <c r="S382" s="380">
        <f t="shared" si="121"/>
        <v>0</v>
      </c>
      <c r="T382" s="420">
        <v>5.0000000000000001E-3</v>
      </c>
      <c r="U382" s="81">
        <f>IF(Y382="",1,IF(VLOOKUP(Y382,基本情報!$E$63:$T$76,基本情報!$T$1,FALSE)="",0,VLOOKUP(Y382,基本情報!$E$63:$T$76,基本情報!$T$1,FALSE)))</f>
        <v>1</v>
      </c>
      <c r="V382" s="170" t="str">
        <f t="shared" ca="1" si="113"/>
        <v/>
      </c>
      <c r="W382" s="170" t="str">
        <f t="shared" si="118"/>
        <v/>
      </c>
      <c r="X382" s="81" t="str">
        <f t="shared" ca="1" si="114"/>
        <v/>
      </c>
      <c r="Y382" s="81"/>
      <c r="Z382" s="1" t="str">
        <f t="shared" si="111"/>
        <v/>
      </c>
      <c r="AA382" s="1" t="str">
        <f t="shared" ca="1" si="119"/>
        <v>-</v>
      </c>
      <c r="AB382" s="1" t="str">
        <f t="shared" ca="1" si="120"/>
        <v/>
      </c>
    </row>
    <row r="383" spans="2:28" ht="15" customHeight="1" x14ac:dyDescent="0.25">
      <c r="B383" s="401"/>
      <c r="D383" s="1012"/>
      <c r="E383" s="1025"/>
      <c r="F383" s="41"/>
      <c r="G383" s="53" t="str">
        <f ca="1">IF(OFFSET('取組状況入力－工場他'!$B$15,MATCH(I383,'取組状況入力－工場他'!$E$15:$E$590,0)-1,1,1,1)=0,"",OFFSET('取組状況入力－工場他'!$B$15,MATCH(I383,'取組状況入力－工場他'!$E$15:$E$590,0)-1,1,1,1))</f>
        <v>○</v>
      </c>
      <c r="H383" s="52" t="s">
        <v>468</v>
      </c>
      <c r="I383" s="51" t="s">
        <v>1911</v>
      </c>
      <c r="J383" s="52" t="str">
        <f t="shared" ca="1" si="112"/>
        <v/>
      </c>
      <c r="K383" s="52" t="str">
        <f>VLOOKUP(I383,'取組状況入力－工場他'!$E$14:$X$253,'取組状況入力－工場他'!$S$1,0)</f>
        <v>-</v>
      </c>
      <c r="L383" s="71" t="str">
        <f t="shared" si="107"/>
        <v>-</v>
      </c>
      <c r="M383" s="71" t="str">
        <f t="shared" si="108"/>
        <v>-</v>
      </c>
      <c r="N383" s="186">
        <f ca="1">SUM(AB382:AB388)</f>
        <v>0</v>
      </c>
      <c r="O383" s="524"/>
      <c r="P383" s="402"/>
      <c r="R383" s="92" t="s">
        <v>769</v>
      </c>
      <c r="S383" s="381">
        <f t="shared" si="121"/>
        <v>0</v>
      </c>
      <c r="T383" s="93">
        <v>1.2999999999999999E-2</v>
      </c>
      <c r="U383" s="53">
        <f>IF(Y383="",1,IF(VLOOKUP(Y383,基本情報!$E$63:$T$76,基本情報!$T$1,FALSE)="",0,VLOOKUP(Y383,基本情報!$E$63:$T$76,基本情報!$T$1,FALSE)))</f>
        <v>1</v>
      </c>
      <c r="V383" s="197" t="str">
        <f t="shared" ca="1" si="113"/>
        <v/>
      </c>
      <c r="W383" s="170" t="str">
        <f t="shared" si="118"/>
        <v/>
      </c>
      <c r="X383" s="53" t="str">
        <f t="shared" ca="1" si="114"/>
        <v/>
      </c>
      <c r="Y383" s="53"/>
      <c r="Z383" s="1" t="str">
        <f t="shared" si="111"/>
        <v/>
      </c>
      <c r="AA383" s="1" t="str">
        <f t="shared" ca="1" si="119"/>
        <v>-</v>
      </c>
      <c r="AB383" s="1" t="str">
        <f t="shared" ca="1" si="120"/>
        <v/>
      </c>
    </row>
    <row r="384" spans="2:28" ht="15" customHeight="1" x14ac:dyDescent="0.25">
      <c r="B384" s="401"/>
      <c r="D384" s="1012"/>
      <c r="E384" s="1025"/>
      <c r="F384" s="41"/>
      <c r="G384" s="53" t="str">
        <f ca="1">IF(OFFSET('取組状況入力－工場他'!$B$15,MATCH(I384,'取組状況入力－工場他'!$E$15:$E$590,0)-1,1,1,1)=0,"",OFFSET('取組状況入力－工場他'!$B$15,MATCH(I384,'取組状況入力－工場他'!$E$15:$E$590,0)-1,1,1,1))</f>
        <v>○</v>
      </c>
      <c r="H384" s="53" t="s">
        <v>2831</v>
      </c>
      <c r="I384" s="51" t="s">
        <v>823</v>
      </c>
      <c r="J384" s="52" t="str">
        <f t="shared" ref="J384:J406" ca="1" si="122">IF(AND($G384="◎",$K384=0),"×","")</f>
        <v/>
      </c>
      <c r="K384" s="52" t="str">
        <f>VLOOKUP(I384,'取組状況入力－工場他'!$E$14:$X$253,'取組状況入力－工場他'!$S$1,0)</f>
        <v>-</v>
      </c>
      <c r="L384" s="71" t="str">
        <f t="shared" si="107"/>
        <v>-</v>
      </c>
      <c r="M384" s="71" t="str">
        <f t="shared" si="108"/>
        <v>-</v>
      </c>
      <c r="N384" s="74"/>
      <c r="O384" s="26"/>
      <c r="P384" s="402"/>
      <c r="R384" s="92" t="s">
        <v>675</v>
      </c>
      <c r="S384" s="381">
        <f t="shared" si="121"/>
        <v>0</v>
      </c>
      <c r="T384" s="93">
        <v>0.01</v>
      </c>
      <c r="U384" s="53">
        <f>IF(Y384="",1,IF(VLOOKUP(Y384,基本情報!$E$63:$T$76,基本情報!$T$1,FALSE)="",0,VLOOKUP(Y384,基本情報!$E$63:$T$76,基本情報!$T$1,FALSE)))</f>
        <v>1</v>
      </c>
      <c r="V384" s="197" t="str">
        <f t="shared" ref="V384:V396" ca="1" si="123">IF(OR(G384="＋",K384="-"),"",1*S384*T384*U384)</f>
        <v/>
      </c>
      <c r="W384" s="170" t="str">
        <f t="shared" si="118"/>
        <v/>
      </c>
      <c r="X384" s="53" t="str">
        <f t="shared" ref="X384:X424" ca="1" si="124">IF($J384="×",1,"")</f>
        <v/>
      </c>
      <c r="Y384" s="53"/>
      <c r="Z384" s="1" t="str">
        <f t="shared" si="111"/>
        <v/>
      </c>
      <c r="AA384" s="1" t="str">
        <f t="shared" ca="1" si="119"/>
        <v>-</v>
      </c>
      <c r="AB384" s="1" t="str">
        <f t="shared" ca="1" si="120"/>
        <v/>
      </c>
    </row>
    <row r="385" spans="2:28" ht="15" customHeight="1" x14ac:dyDescent="0.25">
      <c r="B385" s="401"/>
      <c r="D385" s="1012"/>
      <c r="E385" s="1025"/>
      <c r="F385" s="41"/>
      <c r="G385" s="53" t="str">
        <f ca="1">IF(OFFSET('取組状況入力－工場他'!$B$15,MATCH(I385,'取組状況入力－工場他'!$E$15:$E$590,0)-1,1,1,1)=0,"",OFFSET('取組状況入力－工場他'!$B$15,MATCH(I385,'取組状況入力－工場他'!$E$15:$E$590,0)-1,1,1,1))</f>
        <v>＋</v>
      </c>
      <c r="H385" s="53" t="s">
        <v>2154</v>
      </c>
      <c r="I385" s="51" t="s">
        <v>228</v>
      </c>
      <c r="J385" s="52" t="str">
        <f t="shared" ca="1" si="122"/>
        <v/>
      </c>
      <c r="K385" s="52">
        <f>VLOOKUP(I385,'取組状況入力－工場他'!$E$14:$X$253,'取組状況入力－工場他'!$S$1,0)</f>
        <v>0</v>
      </c>
      <c r="L385" s="71">
        <f t="shared" ca="1" si="107"/>
        <v>0</v>
      </c>
      <c r="M385" s="71">
        <f t="shared" ca="1" si="108"/>
        <v>0</v>
      </c>
      <c r="N385" s="74"/>
      <c r="O385" s="26"/>
      <c r="P385" s="402"/>
      <c r="R385" s="92" t="s">
        <v>769</v>
      </c>
      <c r="S385" s="381">
        <f t="shared" si="121"/>
        <v>0</v>
      </c>
      <c r="T385" s="93">
        <v>0.02</v>
      </c>
      <c r="U385" s="53">
        <f>IF(Y385="",1,IF(VLOOKUP(Y385,基本情報!$E$63:$T$76,基本情報!$T$1,FALSE)="",0,VLOOKUP(Y385,基本情報!$E$63:$T$76,基本情報!$T$1,FALSE)))</f>
        <v>1</v>
      </c>
      <c r="V385" s="197" t="str">
        <f t="shared" ca="1" si="123"/>
        <v/>
      </c>
      <c r="W385" s="170">
        <f t="shared" ca="1" si="118"/>
        <v>0</v>
      </c>
      <c r="X385" s="53" t="str">
        <f t="shared" ca="1" si="124"/>
        <v/>
      </c>
      <c r="Y385" s="53"/>
      <c r="Z385" s="1" t="str">
        <f t="shared" ca="1" si="111"/>
        <v/>
      </c>
      <c r="AA385" s="1" t="str">
        <f t="shared" ca="1" si="119"/>
        <v/>
      </c>
      <c r="AB385" s="1">
        <f t="shared" ca="1" si="120"/>
        <v>0</v>
      </c>
    </row>
    <row r="386" spans="2:28" ht="15" customHeight="1" x14ac:dyDescent="0.25">
      <c r="B386" s="401"/>
      <c r="D386" s="1012"/>
      <c r="E386" s="1025"/>
      <c r="F386" s="41"/>
      <c r="G386" s="53" t="str">
        <f ca="1">IF(OFFSET('取組状況入力－工場他'!$B$15,MATCH(I386,'取組状況入力－工場他'!$E$15:$E$590,0)-1,1,1,1)=0,"",OFFSET('取組状況入力－工場他'!$B$15,MATCH(I386,'取組状況入力－工場他'!$E$15:$E$590,0)-1,1,1,1))</f>
        <v>＋</v>
      </c>
      <c r="H386" s="53" t="s">
        <v>2155</v>
      </c>
      <c r="I386" s="51" t="s">
        <v>1110</v>
      </c>
      <c r="J386" s="52" t="str">
        <f t="shared" ca="1" si="122"/>
        <v/>
      </c>
      <c r="K386" s="52">
        <f>VLOOKUP(I386,'取組状況入力－工場他'!$E$14:$X$253,'取組状況入力－工場他'!$S$1,0)</f>
        <v>0</v>
      </c>
      <c r="L386" s="71">
        <f t="shared" ca="1" si="107"/>
        <v>0</v>
      </c>
      <c r="M386" s="71">
        <f t="shared" ca="1" si="108"/>
        <v>0</v>
      </c>
      <c r="N386" s="74"/>
      <c r="O386" s="26"/>
      <c r="P386" s="402"/>
      <c r="R386" s="92" t="s">
        <v>769</v>
      </c>
      <c r="S386" s="381">
        <f t="shared" si="121"/>
        <v>0</v>
      </c>
      <c r="T386" s="93">
        <v>0.01</v>
      </c>
      <c r="U386" s="53">
        <f>IF(Y386="",1,IF(VLOOKUP(Y386,基本情報!$E$63:$T$76,基本情報!$T$1,FALSE)="",0,VLOOKUP(Y386,基本情報!$E$63:$T$76,基本情報!$T$1,FALSE)))</f>
        <v>1</v>
      </c>
      <c r="V386" s="197" t="str">
        <f t="shared" ca="1" si="123"/>
        <v/>
      </c>
      <c r="W386" s="170">
        <f t="shared" ca="1" si="118"/>
        <v>0</v>
      </c>
      <c r="X386" s="53" t="str">
        <f t="shared" ca="1" si="124"/>
        <v/>
      </c>
      <c r="Y386" s="53"/>
      <c r="Z386" s="1" t="str">
        <f t="shared" ca="1" si="111"/>
        <v/>
      </c>
      <c r="AA386" s="1" t="str">
        <f t="shared" ca="1" si="119"/>
        <v/>
      </c>
      <c r="AB386" s="1">
        <f t="shared" ca="1" si="120"/>
        <v>0</v>
      </c>
    </row>
    <row r="387" spans="2:28" ht="15" customHeight="1" x14ac:dyDescent="0.25">
      <c r="B387" s="401"/>
      <c r="D387" s="1012"/>
      <c r="E387" s="1025"/>
      <c r="F387" s="41"/>
      <c r="G387" s="53" t="str">
        <f ca="1">IF(OFFSET('取組状況入力－工場他'!$B$15,MATCH(I387,'取組状況入力－工場他'!$E$15:$E$590,0)-1,1,1,1)=0,"",OFFSET('取組状況入力－工場他'!$B$15,MATCH(I387,'取組状況入力－工場他'!$E$15:$E$590,0)-1,1,1,1))</f>
        <v>＋</v>
      </c>
      <c r="H387" s="53" t="s">
        <v>469</v>
      </c>
      <c r="I387" s="51" t="s">
        <v>1908</v>
      </c>
      <c r="J387" s="52" t="str">
        <f t="shared" ca="1" si="122"/>
        <v/>
      </c>
      <c r="K387" s="52">
        <f>VLOOKUP(I387,'取組状況入力－工場他'!$E$14:$X$253,'取組状況入力－工場他'!$S$1,0)</f>
        <v>0</v>
      </c>
      <c r="L387" s="71">
        <f t="shared" ca="1" si="107"/>
        <v>0</v>
      </c>
      <c r="M387" s="71">
        <f t="shared" ca="1" si="108"/>
        <v>0</v>
      </c>
      <c r="N387" s="74"/>
      <c r="O387" s="26"/>
      <c r="P387" s="402"/>
      <c r="R387" s="92" t="s">
        <v>769</v>
      </c>
      <c r="S387" s="381">
        <f t="shared" si="121"/>
        <v>0</v>
      </c>
      <c r="T387" s="93">
        <v>0.01</v>
      </c>
      <c r="U387" s="53">
        <f>IF(Y387="",1,IF(VLOOKUP(Y387,基本情報!$E$63:$T$76,基本情報!$T$1,FALSE)="",0,VLOOKUP(Y387,基本情報!$E$63:$T$76,基本情報!$T$1,FALSE)))</f>
        <v>1</v>
      </c>
      <c r="V387" s="197" t="str">
        <f t="shared" ca="1" si="123"/>
        <v/>
      </c>
      <c r="W387" s="170">
        <f t="shared" ca="1" si="118"/>
        <v>0</v>
      </c>
      <c r="X387" s="53" t="str">
        <f t="shared" ca="1" si="124"/>
        <v/>
      </c>
      <c r="Y387" s="53"/>
      <c r="Z387" s="1" t="str">
        <f t="shared" ca="1" si="111"/>
        <v/>
      </c>
      <c r="AA387" s="1" t="str">
        <f t="shared" ca="1" si="119"/>
        <v/>
      </c>
      <c r="AB387" s="1">
        <f t="shared" ca="1" si="120"/>
        <v>0</v>
      </c>
    </row>
    <row r="388" spans="2:28" ht="15" customHeight="1" x14ac:dyDescent="0.25">
      <c r="B388" s="401"/>
      <c r="D388" s="1012"/>
      <c r="E388" s="1025"/>
      <c r="F388" s="18"/>
      <c r="G388" s="59" t="str">
        <f ca="1">IF(OFFSET('取組状況入力－工場他'!$B$15,MATCH(I388,'取組状況入力－工場他'!$E$15:$E$590,0)-1,1,1,1)=0,"",OFFSET('取組状況入力－工場他'!$B$15,MATCH(I388,'取組状況入力－工場他'!$E$15:$E$590,0)-1,1,1,1))</f>
        <v>＋</v>
      </c>
      <c r="H388" s="59" t="s">
        <v>757</v>
      </c>
      <c r="I388" s="56" t="s">
        <v>2920</v>
      </c>
      <c r="J388" s="58" t="str">
        <f t="shared" ca="1" si="122"/>
        <v/>
      </c>
      <c r="K388" s="58">
        <f>VLOOKUP(I388,'取組状況入力－工場他'!$E$14:$X$253,'取組状況入力－工場他'!$S$1,0)</f>
        <v>0</v>
      </c>
      <c r="L388" s="72">
        <f t="shared" ca="1" si="107"/>
        <v>0</v>
      </c>
      <c r="M388" s="72">
        <f t="shared" ca="1" si="108"/>
        <v>0</v>
      </c>
      <c r="N388" s="75"/>
      <c r="O388" s="26"/>
      <c r="P388" s="402"/>
      <c r="R388" s="94" t="s">
        <v>769</v>
      </c>
      <c r="S388" s="382">
        <f t="shared" si="121"/>
        <v>0</v>
      </c>
      <c r="T388" s="95">
        <v>0.01</v>
      </c>
      <c r="U388" s="59">
        <f>IF(Y388="",1,IF(VLOOKUP(Y388,基本情報!$E$63:$T$76,基本情報!$T$1,FALSE)="",0,VLOOKUP(Y388,基本情報!$E$63:$T$76,基本情報!$T$1,FALSE)))</f>
        <v>1</v>
      </c>
      <c r="V388" s="155" t="str">
        <f t="shared" ca="1" si="123"/>
        <v/>
      </c>
      <c r="W388" s="198">
        <f t="shared" ca="1" si="118"/>
        <v>0</v>
      </c>
      <c r="X388" s="59" t="str">
        <f t="shared" ca="1" si="124"/>
        <v/>
      </c>
      <c r="Y388" s="59"/>
      <c r="Z388" s="1" t="str">
        <f t="shared" ca="1" si="111"/>
        <v/>
      </c>
      <c r="AA388" s="1" t="str">
        <f t="shared" ca="1" si="119"/>
        <v/>
      </c>
      <c r="AB388" s="1">
        <f t="shared" ca="1" si="120"/>
        <v>0</v>
      </c>
    </row>
    <row r="389" spans="2:28" ht="15" customHeight="1" x14ac:dyDescent="0.25">
      <c r="B389" s="401"/>
      <c r="D389" s="1012"/>
      <c r="E389" s="1025"/>
      <c r="F389" s="39" t="s">
        <v>1178</v>
      </c>
      <c r="G389" s="81" t="str">
        <f ca="1">IF(OFFSET('取組状況入力－工場他'!$B$15,MATCH(I389,'取組状況入力－工場他'!$E$15:$E$590,0)-1,1,1,1)=0,"",OFFSET('取組状況入力－工場他'!$B$15,MATCH(I389,'取組状況入力－工場他'!$E$15:$E$590,0)-1,1,1,1))</f>
        <v>○</v>
      </c>
      <c r="H389" s="88" t="s">
        <v>470</v>
      </c>
      <c r="I389" s="79" t="s">
        <v>2088</v>
      </c>
      <c r="J389" s="85" t="str">
        <f t="shared" ca="1" si="122"/>
        <v/>
      </c>
      <c r="K389" s="85" t="str">
        <f>VLOOKUP(I389,'取組状況入力－工場他'!$E$14:$X$253,'取組状況入力－工場他'!$S$1,0)</f>
        <v>-</v>
      </c>
      <c r="L389" s="89" t="str">
        <f t="shared" ref="L389:L395" si="125">IF(K389="×","×",IF(K389="-","-",S389*T389*W389*U389))</f>
        <v>-</v>
      </c>
      <c r="M389" s="89" t="str">
        <f t="shared" si="108"/>
        <v>-</v>
      </c>
      <c r="N389" s="90">
        <f ca="1">SUM(AA389:AA390)</f>
        <v>0</v>
      </c>
      <c r="O389" s="263"/>
      <c r="P389" s="402"/>
      <c r="R389" s="91" t="s">
        <v>843</v>
      </c>
      <c r="S389" s="380">
        <f t="shared" si="121"/>
        <v>0</v>
      </c>
      <c r="T389" s="420">
        <v>4.7E-2</v>
      </c>
      <c r="U389" s="81">
        <f>IF(Y389="",1,IF(VLOOKUP(Y389,基本情報!$E$63:$T$76,基本情報!$T$1,FALSE)="",0,VLOOKUP(Y389,基本情報!$E$63:$T$76,基本情報!$T$1,FALSE)))</f>
        <v>1</v>
      </c>
      <c r="V389" s="170" t="str">
        <f t="shared" ref="V389:V395" ca="1" si="126">IF(OR(G389="＋",K389="-"),"",1*S389*T389*U389)</f>
        <v/>
      </c>
      <c r="W389" s="170" t="str">
        <f t="shared" si="118"/>
        <v/>
      </c>
      <c r="X389" s="81" t="str">
        <f t="shared" ca="1" si="124"/>
        <v/>
      </c>
      <c r="Y389" s="81"/>
      <c r="Z389" s="1" t="str">
        <f t="shared" si="111"/>
        <v/>
      </c>
      <c r="AA389" s="1" t="str">
        <f t="shared" ref="AA389:AA395" ca="1" si="127">IF(G389="＋","",M389)</f>
        <v>-</v>
      </c>
      <c r="AB389" s="1" t="str">
        <f t="shared" ref="AB389:AB395" ca="1" si="128">IF(G389="＋",M389,"")</f>
        <v/>
      </c>
    </row>
    <row r="390" spans="2:28" ht="15" customHeight="1" x14ac:dyDescent="0.25">
      <c r="B390" s="401"/>
      <c r="D390" s="1012"/>
      <c r="E390" s="1025"/>
      <c r="F390" s="18"/>
      <c r="G390" s="59" t="str">
        <f ca="1">IF(OFFSET('取組状況入力－工場他'!$B$15,MATCH(I390,'取組状況入力－工場他'!$E$15:$E$590,0)-1,1,1,1)=0,"",OFFSET('取組状況入力－工場他'!$B$15,MATCH(I390,'取組状況入力－工場他'!$E$15:$E$590,0)-1,1,1,1))</f>
        <v>○</v>
      </c>
      <c r="H390" s="55" t="s">
        <v>2156</v>
      </c>
      <c r="I390" s="56" t="s">
        <v>2091</v>
      </c>
      <c r="J390" s="58" t="str">
        <f t="shared" ca="1" si="122"/>
        <v/>
      </c>
      <c r="K390" s="58" t="str">
        <f>VLOOKUP(I390,'取組状況入力－工場他'!$E$14:$X$253,'取組状況入力－工場他'!$S$1,0)</f>
        <v>-</v>
      </c>
      <c r="L390" s="72" t="str">
        <f t="shared" si="125"/>
        <v>-</v>
      </c>
      <c r="M390" s="155" t="str">
        <f t="shared" si="108"/>
        <v>-</v>
      </c>
      <c r="N390" s="187">
        <f ca="1">SUM(AB389:AB390)</f>
        <v>0</v>
      </c>
      <c r="O390" s="524"/>
      <c r="P390" s="402"/>
      <c r="R390" s="94" t="s">
        <v>843</v>
      </c>
      <c r="S390" s="382">
        <f t="shared" si="121"/>
        <v>0</v>
      </c>
      <c r="T390" s="95">
        <v>7.6999999999999999E-2</v>
      </c>
      <c r="U390" s="59">
        <f>IF(Y390="",1,IF(VLOOKUP(Y390,基本情報!$E$63:$T$76,基本情報!$T$1,FALSE)="",0,VLOOKUP(Y390,基本情報!$E$63:$T$76,基本情報!$T$1,FALSE)))</f>
        <v>1</v>
      </c>
      <c r="V390" s="155" t="str">
        <f t="shared" ca="1" si="126"/>
        <v/>
      </c>
      <c r="W390" s="155" t="str">
        <f t="shared" si="118"/>
        <v/>
      </c>
      <c r="X390" s="59" t="str">
        <f t="shared" ca="1" si="124"/>
        <v/>
      </c>
      <c r="Y390" s="59"/>
      <c r="Z390" s="1" t="str">
        <f t="shared" si="111"/>
        <v/>
      </c>
      <c r="AA390" s="1" t="str">
        <f t="shared" ca="1" si="127"/>
        <v>-</v>
      </c>
      <c r="AB390" s="1" t="str">
        <f t="shared" ca="1" si="128"/>
        <v/>
      </c>
    </row>
    <row r="391" spans="2:28" ht="15" customHeight="1" x14ac:dyDescent="0.25">
      <c r="B391" s="401"/>
      <c r="D391" s="1012"/>
      <c r="E391" s="1025"/>
      <c r="F391" s="135" t="s">
        <v>824</v>
      </c>
      <c r="G391" s="81" t="str">
        <f ca="1">IF(OFFSET('取組状況入力－工場他'!$B$15,MATCH(I391,'取組状況入力－工場他'!$E$15:$E$590,0)-1,1,1,1)=0,"",OFFSET('取組状況入力－工場他'!$B$15,MATCH(I391,'取組状況入力－工場他'!$E$15:$E$590,0)-1,1,1,1))</f>
        <v>○</v>
      </c>
      <c r="H391" s="85" t="s">
        <v>229</v>
      </c>
      <c r="I391" s="79" t="s">
        <v>1385</v>
      </c>
      <c r="J391" s="85" t="str">
        <f t="shared" ca="1" si="122"/>
        <v/>
      </c>
      <c r="K391" s="85" t="str">
        <f>VLOOKUP(I391,'取組状況入力－工場他'!$E$14:$X$253,'取組状況入力－工場他'!$S$1,0)</f>
        <v>-</v>
      </c>
      <c r="L391" s="89" t="str">
        <f t="shared" si="125"/>
        <v>-</v>
      </c>
      <c r="M391" s="89" t="str">
        <f t="shared" si="108"/>
        <v>-</v>
      </c>
      <c r="N391" s="90">
        <f ca="1">SUM(AA391:AA395)</f>
        <v>0</v>
      </c>
      <c r="O391" s="263"/>
      <c r="P391" s="402"/>
      <c r="R391" s="91" t="s">
        <v>1658</v>
      </c>
      <c r="S391" s="380">
        <f t="shared" si="121"/>
        <v>0</v>
      </c>
      <c r="T391" s="420">
        <v>0.04</v>
      </c>
      <c r="U391" s="81">
        <f>IF(Y391="",1,IF(VLOOKUP(Y391,基本情報!$E$63:$T$76,基本情報!$T$1,FALSE)="",0,VLOOKUP(Y391,基本情報!$E$63:$T$76,基本情報!$T$1,FALSE)))</f>
        <v>1</v>
      </c>
      <c r="V391" s="170" t="str">
        <f t="shared" ca="1" si="126"/>
        <v/>
      </c>
      <c r="W391" s="170" t="str">
        <f t="shared" ref="W391:W396" si="129">IF(K391="-","",IF(G391="＋",$N$5,$M$5))</f>
        <v/>
      </c>
      <c r="X391" s="81" t="str">
        <f t="shared" ca="1" si="124"/>
        <v/>
      </c>
      <c r="Y391" s="81"/>
      <c r="Z391" s="1" t="str">
        <f t="shared" si="111"/>
        <v/>
      </c>
      <c r="AA391" s="1" t="str">
        <f t="shared" ca="1" si="127"/>
        <v>-</v>
      </c>
      <c r="AB391" s="1" t="str">
        <f t="shared" ca="1" si="128"/>
        <v/>
      </c>
    </row>
    <row r="392" spans="2:28" ht="15" customHeight="1" x14ac:dyDescent="0.25">
      <c r="B392" s="401"/>
      <c r="D392" s="1012"/>
      <c r="E392" s="1025"/>
      <c r="F392" s="41"/>
      <c r="G392" s="53" t="str">
        <f ca="1">IF(OFFSET('取組状況入力－工場他'!$B$15,MATCH(I392,'取組状況入力－工場他'!$E$15:$E$590,0)-1,1,1,1)=0,"",OFFSET('取組状況入力－工場他'!$B$15,MATCH(I392,'取組状況入力－工場他'!$E$15:$E$590,0)-1,1,1,1))</f>
        <v>○</v>
      </c>
      <c r="H392" s="85" t="s">
        <v>1562</v>
      </c>
      <c r="I392" s="51" t="s">
        <v>349</v>
      </c>
      <c r="J392" s="52" t="str">
        <f t="shared" ca="1" si="122"/>
        <v/>
      </c>
      <c r="K392" s="52" t="str">
        <f>VLOOKUP(I392,'取組状況入力－工場他'!$E$14:$X$253,'取組状況入力－工場他'!$S$1,0)</f>
        <v>-</v>
      </c>
      <c r="L392" s="71" t="str">
        <f t="shared" si="125"/>
        <v>-</v>
      </c>
      <c r="M392" s="71" t="str">
        <f t="shared" si="108"/>
        <v>-</v>
      </c>
      <c r="N392" s="186">
        <f ca="1">SUM(AB391:AB395)</f>
        <v>0</v>
      </c>
      <c r="O392" s="524"/>
      <c r="P392" s="402"/>
      <c r="R392" s="92" t="s">
        <v>1658</v>
      </c>
      <c r="S392" s="381">
        <f t="shared" si="121"/>
        <v>0</v>
      </c>
      <c r="T392" s="93">
        <v>0.01</v>
      </c>
      <c r="U392" s="53">
        <f>IF(Y392="",1,IF(VLOOKUP(Y392,基本情報!$E$63:$T$76,基本情報!$T$1,FALSE)="",0,VLOOKUP(Y392,基本情報!$E$63:$T$76,基本情報!$T$1,FALSE)))</f>
        <v>1</v>
      </c>
      <c r="V392" s="197" t="str">
        <f t="shared" ca="1" si="126"/>
        <v/>
      </c>
      <c r="W392" s="170" t="str">
        <f t="shared" si="129"/>
        <v/>
      </c>
      <c r="X392" s="53" t="str">
        <f t="shared" ca="1" si="124"/>
        <v/>
      </c>
      <c r="Y392" s="53"/>
      <c r="Z392" s="1" t="str">
        <f t="shared" si="111"/>
        <v/>
      </c>
      <c r="AA392" s="1" t="str">
        <f t="shared" ca="1" si="127"/>
        <v>-</v>
      </c>
      <c r="AB392" s="1" t="str">
        <f t="shared" ca="1" si="128"/>
        <v/>
      </c>
    </row>
    <row r="393" spans="2:28" ht="15" customHeight="1" x14ac:dyDescent="0.25">
      <c r="B393" s="401"/>
      <c r="D393" s="1012"/>
      <c r="E393" s="1025"/>
      <c r="F393" s="41"/>
      <c r="G393" s="53" t="str">
        <f ca="1">IF(OFFSET('取組状況入力－工場他'!$B$15,MATCH(I393,'取組状況入力－工場他'!$E$15:$E$590,0)-1,1,1,1)=0,"",OFFSET('取組状況入力－工場他'!$B$15,MATCH(I393,'取組状況入力－工場他'!$E$15:$E$590,0)-1,1,1,1))</f>
        <v>＋</v>
      </c>
      <c r="H393" s="85" t="s">
        <v>1563</v>
      </c>
      <c r="I393" s="51" t="s">
        <v>2937</v>
      </c>
      <c r="J393" s="52" t="str">
        <f t="shared" ca="1" si="122"/>
        <v/>
      </c>
      <c r="K393" s="52">
        <f>VLOOKUP(I393,'取組状況入力－工場他'!$E$14:$X$253,'取組状況入力－工場他'!$S$1,0)</f>
        <v>0</v>
      </c>
      <c r="L393" s="71">
        <f t="shared" ca="1" si="125"/>
        <v>0</v>
      </c>
      <c r="M393" s="71">
        <f t="shared" ca="1" si="108"/>
        <v>0</v>
      </c>
      <c r="N393" s="74"/>
      <c r="O393" s="26"/>
      <c r="P393" s="402"/>
      <c r="R393" s="92" t="s">
        <v>1658</v>
      </c>
      <c r="S393" s="381">
        <f t="shared" si="121"/>
        <v>0</v>
      </c>
      <c r="T393" s="93">
        <v>2.3E-2</v>
      </c>
      <c r="U393" s="53">
        <f>IF(Y393="",1,IF(VLOOKUP(Y393,基本情報!$E$63:$T$76,基本情報!$T$1,FALSE)="",0,VLOOKUP(Y393,基本情報!$E$63:$T$76,基本情報!$T$1,FALSE)))</f>
        <v>1</v>
      </c>
      <c r="V393" s="197" t="str">
        <f t="shared" ca="1" si="126"/>
        <v/>
      </c>
      <c r="W393" s="170">
        <f t="shared" ca="1" si="129"/>
        <v>0</v>
      </c>
      <c r="X393" s="53" t="str">
        <f t="shared" ca="1" si="124"/>
        <v/>
      </c>
      <c r="Y393" s="53"/>
      <c r="Z393" s="1" t="str">
        <f t="shared" ca="1" si="111"/>
        <v/>
      </c>
      <c r="AA393" s="1" t="str">
        <f t="shared" ca="1" si="127"/>
        <v/>
      </c>
      <c r="AB393" s="1">
        <f t="shared" ca="1" si="128"/>
        <v>0</v>
      </c>
    </row>
    <row r="394" spans="2:28" ht="15" customHeight="1" x14ac:dyDescent="0.25">
      <c r="B394" s="401"/>
      <c r="D394" s="1012"/>
      <c r="E394" s="1025"/>
      <c r="F394" s="41"/>
      <c r="G394" s="53" t="str">
        <f ca="1">IF(OFFSET('取組状況入力－工場他'!$B$15,MATCH(I394,'取組状況入力－工場他'!$E$15:$E$590,0)-1,1,1,1)=0,"",OFFSET('取組状況入力－工場他'!$B$15,MATCH(I394,'取組状況入力－工場他'!$E$15:$E$590,0)-1,1,1,1))</f>
        <v>＋</v>
      </c>
      <c r="H394" s="85" t="s">
        <v>1564</v>
      </c>
      <c r="I394" s="51" t="s">
        <v>350</v>
      </c>
      <c r="J394" s="52" t="str">
        <f t="shared" ca="1" si="122"/>
        <v/>
      </c>
      <c r="K394" s="52">
        <f>VLOOKUP(I394,'取組状況入力－工場他'!$E$14:$X$253,'取組状況入力－工場他'!$S$1,0)</f>
        <v>0</v>
      </c>
      <c r="L394" s="71">
        <f t="shared" ca="1" si="125"/>
        <v>0</v>
      </c>
      <c r="M394" s="71">
        <f t="shared" ca="1" si="108"/>
        <v>0</v>
      </c>
      <c r="N394" s="74"/>
      <c r="O394" s="26"/>
      <c r="P394" s="402"/>
      <c r="R394" s="92" t="s">
        <v>1658</v>
      </c>
      <c r="S394" s="381">
        <f t="shared" si="121"/>
        <v>0</v>
      </c>
      <c r="T394" s="93">
        <v>6.2E-2</v>
      </c>
      <c r="U394" s="53">
        <f>IF(Y394="",1,IF(VLOOKUP(Y394,基本情報!$E$63:$T$76,基本情報!$T$1,FALSE)="",0,VLOOKUP(Y394,基本情報!$E$63:$T$76,基本情報!$T$1,FALSE)))</f>
        <v>1</v>
      </c>
      <c r="V394" s="197" t="str">
        <f t="shared" ca="1" si="126"/>
        <v/>
      </c>
      <c r="W394" s="170">
        <f t="shared" ca="1" si="129"/>
        <v>0</v>
      </c>
      <c r="X394" s="53" t="str">
        <f t="shared" ca="1" si="124"/>
        <v/>
      </c>
      <c r="Y394" s="53"/>
      <c r="Z394" s="1" t="str">
        <f t="shared" ca="1" si="111"/>
        <v/>
      </c>
      <c r="AA394" s="1" t="str">
        <f t="shared" ca="1" si="127"/>
        <v/>
      </c>
      <c r="AB394" s="1">
        <f t="shared" ca="1" si="128"/>
        <v>0</v>
      </c>
    </row>
    <row r="395" spans="2:28" ht="15" customHeight="1" x14ac:dyDescent="0.25">
      <c r="B395" s="401"/>
      <c r="D395" s="1012"/>
      <c r="E395" s="1025"/>
      <c r="F395" s="41"/>
      <c r="G395" s="59" t="str">
        <f ca="1">IF(OFFSET('取組状況入力－工場他'!$B$15,MATCH(I395,'取組状況入力－工場他'!$E$15:$E$590,0)-1,1,1,1)=0,"",OFFSET('取組状況入力－工場他'!$B$15,MATCH(I395,'取組状況入力－工場他'!$E$15:$E$590,0)-1,1,1,1))</f>
        <v>＋</v>
      </c>
      <c r="H395" s="242" t="s">
        <v>1565</v>
      </c>
      <c r="I395" s="56" t="s">
        <v>351</v>
      </c>
      <c r="J395" s="58" t="str">
        <f t="shared" ca="1" si="122"/>
        <v/>
      </c>
      <c r="K395" s="58">
        <f>VLOOKUP(I395,'取組状況入力－工場他'!$E$14:$X$253,'取組状況入力－工場他'!$S$1,0)</f>
        <v>0</v>
      </c>
      <c r="L395" s="72">
        <f t="shared" ca="1" si="125"/>
        <v>0</v>
      </c>
      <c r="M395" s="72">
        <f t="shared" ca="1" si="108"/>
        <v>0</v>
      </c>
      <c r="N395" s="75"/>
      <c r="O395" s="26"/>
      <c r="P395" s="402"/>
      <c r="R395" s="94" t="s">
        <v>1658</v>
      </c>
      <c r="S395" s="382">
        <f t="shared" si="121"/>
        <v>0</v>
      </c>
      <c r="T395" s="95">
        <v>2.9000000000000001E-2</v>
      </c>
      <c r="U395" s="59">
        <f>IF(Y395="",1,IF(VLOOKUP(Y395,基本情報!$E$63:$T$76,基本情報!$T$1,FALSE)="",0,VLOOKUP(Y395,基本情報!$E$63:$T$76,基本情報!$T$1,FALSE)))</f>
        <v>1</v>
      </c>
      <c r="V395" s="155" t="str">
        <f t="shared" ca="1" si="126"/>
        <v/>
      </c>
      <c r="W395" s="155">
        <f t="shared" ca="1" si="129"/>
        <v>0</v>
      </c>
      <c r="X395" s="59" t="str">
        <f t="shared" ca="1" si="124"/>
        <v/>
      </c>
      <c r="Y395" s="59"/>
      <c r="Z395" s="1" t="str">
        <f t="shared" ca="1" si="111"/>
        <v/>
      </c>
      <c r="AA395" s="1" t="str">
        <f t="shared" ca="1" si="127"/>
        <v/>
      </c>
      <c r="AB395" s="1">
        <f t="shared" ca="1" si="128"/>
        <v>0</v>
      </c>
    </row>
    <row r="396" spans="2:28" ht="15" customHeight="1" x14ac:dyDescent="0.25">
      <c r="B396" s="401"/>
      <c r="D396" s="1012"/>
      <c r="E396" s="1026"/>
      <c r="F396" s="39" t="s">
        <v>1912</v>
      </c>
      <c r="G396" s="59" t="str">
        <f ca="1">IF(OFFSET('取組状況入力－工場他'!$B$15,MATCH(I396,'取組状況入力－工場他'!$E$15:$E$590,0)-1,1,1,1)=0,"",OFFSET('取組状況入力－工場他'!$B$15,MATCH(I396,'取組状況入力－工場他'!$E$15:$E$590,0)-1,1,1,1))</f>
        <v>＋</v>
      </c>
      <c r="H396" s="55" t="s">
        <v>2873</v>
      </c>
      <c r="I396" s="56" t="s">
        <v>2364</v>
      </c>
      <c r="J396" s="58" t="str">
        <f t="shared" ca="1" si="122"/>
        <v/>
      </c>
      <c r="K396" s="58">
        <f>VLOOKUP(I396,'取組状況入力－工場他'!$E$14:$X$253,'取組状況入力－工場他'!$S$1,0)</f>
        <v>0</v>
      </c>
      <c r="L396" s="72">
        <f t="shared" ca="1" si="107"/>
        <v>0</v>
      </c>
      <c r="M396" s="155">
        <f t="shared" ca="1" si="108"/>
        <v>0</v>
      </c>
      <c r="N396" s="186">
        <f ca="1">SUM(AB396:AB396)</f>
        <v>0</v>
      </c>
      <c r="O396" s="524"/>
      <c r="P396" s="402"/>
      <c r="R396" s="94" t="s">
        <v>2418</v>
      </c>
      <c r="S396" s="382">
        <f t="shared" si="121"/>
        <v>0</v>
      </c>
      <c r="T396" s="95">
        <v>0.01</v>
      </c>
      <c r="U396" s="59">
        <f>IF(Y396="",1,IF(VLOOKUP(Y396,基本情報!$E$63:$T$76,基本情報!$T$1,FALSE)="",0,VLOOKUP(Y396,基本情報!$E$63:$T$76,基本情報!$T$1,FALSE)))</f>
        <v>1</v>
      </c>
      <c r="V396" s="155" t="str">
        <f t="shared" ca="1" si="123"/>
        <v/>
      </c>
      <c r="W396" s="170">
        <f t="shared" ca="1" si="129"/>
        <v>0</v>
      </c>
      <c r="X396" s="59" t="str">
        <f t="shared" ca="1" si="124"/>
        <v/>
      </c>
      <c r="Y396" s="59"/>
      <c r="Z396" s="1" t="str">
        <f t="shared" ca="1" si="111"/>
        <v/>
      </c>
      <c r="AA396" s="1" t="str">
        <f t="shared" ca="1" si="119"/>
        <v/>
      </c>
      <c r="AB396" s="1">
        <f t="shared" ca="1" si="120"/>
        <v>0</v>
      </c>
    </row>
    <row r="397" spans="2:28" ht="15" customHeight="1" x14ac:dyDescent="0.25">
      <c r="B397" s="401"/>
      <c r="D397" s="1012"/>
      <c r="E397" s="1031" t="s">
        <v>2319</v>
      </c>
      <c r="F397" s="284" t="s">
        <v>2020</v>
      </c>
      <c r="G397" s="11" t="str">
        <f ca="1">IF(OFFSET('取組状況入力－工場他'!$B$15,MATCH(I397,'取組状況入力－工場他'!$E$15:$E$590,0)-1,1,1,1)=0,"",OFFSET('取組状況入力－工場他'!$B$15,MATCH(I397,'取組状況入力－工場他'!$E$15:$E$590,0)-1,1,1,1))</f>
        <v>◎</v>
      </c>
      <c r="H397" s="10" t="s">
        <v>1567</v>
      </c>
      <c r="I397" s="83" t="s">
        <v>2938</v>
      </c>
      <c r="J397" s="10" t="str">
        <f t="shared" ca="1" si="122"/>
        <v/>
      </c>
      <c r="K397" s="10" t="str">
        <f>VLOOKUP(I397,'取組状況入力－工場他'!$E$14:$X$253,'取組状況入力－工場他'!$S$1,0)</f>
        <v>-</v>
      </c>
      <c r="L397" s="288" t="str">
        <f t="shared" si="107"/>
        <v>-</v>
      </c>
      <c r="M397" s="288" t="str">
        <f t="shared" si="108"/>
        <v>-</v>
      </c>
      <c r="N397" s="283">
        <f ca="1">SUM(AA397)</f>
        <v>0</v>
      </c>
      <c r="O397" s="263"/>
      <c r="P397" s="402"/>
      <c r="R397" s="304" t="s">
        <v>772</v>
      </c>
      <c r="S397" s="383">
        <f t="shared" si="121"/>
        <v>0</v>
      </c>
      <c r="T397" s="423">
        <v>1E-3</v>
      </c>
      <c r="U397" s="11">
        <f>IF(Y397="",1,IF(VLOOKUP(Y397,基本情報!$E$63:$T$76,基本情報!$T$1,FALSE)="",0,VLOOKUP(Y397,基本情報!$E$63:$T$76,基本情報!$T$1,FALSE)))</f>
        <v>1</v>
      </c>
      <c r="V397" s="283" t="str">
        <f t="shared" ref="V397:V406" ca="1" si="130">IF(OR(G397="＋",K397="-"),"",1*S397*T397*U397)</f>
        <v/>
      </c>
      <c r="W397" s="283" t="str">
        <f t="shared" ref="W397:W406" si="131">IF(K397="-","",IF(G397="＋",$N$5,$M$5))</f>
        <v/>
      </c>
      <c r="X397" s="11" t="str">
        <f t="shared" ca="1" si="124"/>
        <v/>
      </c>
      <c r="Y397" s="11"/>
      <c r="Z397" s="1" t="str">
        <f t="shared" si="111"/>
        <v/>
      </c>
      <c r="AA397" s="1" t="str">
        <f t="shared" ref="AA397:AA406" ca="1" si="132">IF(G397="＋","",M397)</f>
        <v>-</v>
      </c>
      <c r="AB397" s="1" t="str">
        <f t="shared" ref="AB397:AB406" ca="1" si="133">IF(G397="＋",M397,"")</f>
        <v/>
      </c>
    </row>
    <row r="398" spans="2:28" ht="15" customHeight="1" x14ac:dyDescent="0.25">
      <c r="B398" s="401"/>
      <c r="D398" s="1012"/>
      <c r="E398" s="1032"/>
      <c r="F398" s="284" t="s">
        <v>2280</v>
      </c>
      <c r="G398" s="11" t="str">
        <f ca="1">IF(OFFSET('取組状況入力－工場他'!$B$15,MATCH(I398,'取組状況入力－工場他'!$E$15:$E$590,0)-1,1,1,1)=0,"",OFFSET('取組状況入力－工場他'!$B$15,MATCH(I398,'取組状況入力－工場他'!$E$15:$E$590,0)-1,1,1,1))</f>
        <v>◎</v>
      </c>
      <c r="H398" s="10" t="s">
        <v>1392</v>
      </c>
      <c r="I398" s="83" t="s">
        <v>1654</v>
      </c>
      <c r="J398" s="10" t="str">
        <f t="shared" ca="1" si="122"/>
        <v/>
      </c>
      <c r="K398" s="10" t="str">
        <f>VLOOKUP(I398,'取組状況入力－工場他'!$E$14:$X$253,'取組状況入力－工場他'!$S$1,0)</f>
        <v>-</v>
      </c>
      <c r="L398" s="288" t="str">
        <f t="shared" si="107"/>
        <v>-</v>
      </c>
      <c r="M398" s="288" t="str">
        <f t="shared" si="108"/>
        <v>-</v>
      </c>
      <c r="N398" s="283">
        <f ca="1">SUM(AA398)</f>
        <v>0</v>
      </c>
      <c r="O398" s="263"/>
      <c r="P398" s="402"/>
      <c r="R398" s="92" t="s">
        <v>1659</v>
      </c>
      <c r="S398" s="383">
        <f t="shared" si="121"/>
        <v>0</v>
      </c>
      <c r="T398" s="423">
        <v>1E-3</v>
      </c>
      <c r="U398" s="11">
        <f>IF(Y398="",1,IF(VLOOKUP(Y398,基本情報!$E$63:$T$76,基本情報!$T$1,FALSE)="",0,VLOOKUP(Y398,基本情報!$E$63:$T$76,基本情報!$T$1,FALSE)))</f>
        <v>1</v>
      </c>
      <c r="V398" s="283" t="str">
        <f t="shared" ca="1" si="130"/>
        <v/>
      </c>
      <c r="W398" s="283" t="str">
        <f t="shared" si="131"/>
        <v/>
      </c>
      <c r="X398" s="11" t="str">
        <f t="shared" ca="1" si="124"/>
        <v/>
      </c>
      <c r="Y398" s="11"/>
      <c r="Z398" s="1" t="str">
        <f t="shared" si="111"/>
        <v/>
      </c>
      <c r="AA398" s="1" t="str">
        <f t="shared" ca="1" si="132"/>
        <v>-</v>
      </c>
      <c r="AB398" s="1" t="str">
        <f t="shared" ca="1" si="133"/>
        <v/>
      </c>
    </row>
    <row r="399" spans="2:28" ht="15" customHeight="1" x14ac:dyDescent="0.25">
      <c r="B399" s="401"/>
      <c r="D399" s="1012"/>
      <c r="E399" s="1032"/>
      <c r="F399" s="301" t="s">
        <v>3155</v>
      </c>
      <c r="G399" s="11" t="str">
        <f ca="1">IF(OFFSET('取組状況入力－工場他'!$B$15,MATCH(I399,'取組状況入力－工場他'!$E$15:$E$590,0)-1,1,1,1)=0,"",OFFSET('取組状況入力－工場他'!$B$15,MATCH(I399,'取組状況入力－工場他'!$E$15:$E$590,0)-1,1,1,1))</f>
        <v>◎</v>
      </c>
      <c r="H399" s="10" t="s">
        <v>1393</v>
      </c>
      <c r="I399" s="83" t="s">
        <v>3156</v>
      </c>
      <c r="J399" s="10" t="str">
        <f t="shared" ca="1" si="122"/>
        <v/>
      </c>
      <c r="K399" s="10" t="str">
        <f>VLOOKUP(I399,'取組状況入力－工場他'!$E$14:$X$253,'取組状況入力－工場他'!$S$1,0)</f>
        <v>-</v>
      </c>
      <c r="L399" s="288" t="str">
        <f t="shared" si="107"/>
        <v>-</v>
      </c>
      <c r="M399" s="288" t="str">
        <f t="shared" si="108"/>
        <v>-</v>
      </c>
      <c r="N399" s="283">
        <f ca="1">SUM(AA399)</f>
        <v>0</v>
      </c>
      <c r="O399" s="263"/>
      <c r="P399" s="402"/>
      <c r="R399" s="304" t="s">
        <v>772</v>
      </c>
      <c r="S399" s="383">
        <f t="shared" si="121"/>
        <v>0</v>
      </c>
      <c r="T399" s="423">
        <v>1E-3</v>
      </c>
      <c r="U399" s="11">
        <f>IF(Y399="",1,IF(VLOOKUP(Y399,基本情報!$E$63:$T$76,基本情報!$T$1,FALSE)="",0,VLOOKUP(Y399,基本情報!$E$63:$T$76,基本情報!$T$1,FALSE)))</f>
        <v>1</v>
      </c>
      <c r="V399" s="283" t="str">
        <f t="shared" ca="1" si="130"/>
        <v/>
      </c>
      <c r="W399" s="283" t="str">
        <f t="shared" si="131"/>
        <v/>
      </c>
      <c r="X399" s="11" t="str">
        <f t="shared" ca="1" si="124"/>
        <v/>
      </c>
      <c r="Y399" s="11"/>
      <c r="Z399" s="1" t="str">
        <f t="shared" si="111"/>
        <v/>
      </c>
      <c r="AA399" s="1" t="str">
        <f t="shared" ca="1" si="132"/>
        <v>-</v>
      </c>
      <c r="AB399" s="1" t="str">
        <f t="shared" ca="1" si="133"/>
        <v/>
      </c>
    </row>
    <row r="400" spans="2:28" ht="15" customHeight="1" x14ac:dyDescent="0.25">
      <c r="B400" s="401"/>
      <c r="D400" s="1012"/>
      <c r="E400" s="1032"/>
      <c r="F400" s="135" t="s">
        <v>2268</v>
      </c>
      <c r="G400" s="49" t="str">
        <f ca="1">IF(OFFSET('取組状況入力－工場他'!$B$15,MATCH(I400,'取組状況入力－工場他'!$E$15:$E$590,0)-1,1,1,1)=0,"",OFFSET('取組状況入力－工場他'!$B$15,MATCH(I400,'取組状況入力－工場他'!$E$15:$E$590,0)-1,1,1,1))</f>
        <v>◎</v>
      </c>
      <c r="H400" s="50" t="s">
        <v>1568</v>
      </c>
      <c r="I400" s="51" t="s">
        <v>2923</v>
      </c>
      <c r="J400" s="52" t="str">
        <f t="shared" ca="1" si="122"/>
        <v/>
      </c>
      <c r="K400" s="52" t="str">
        <f>VLOOKUP(I400,'取組状況入力－工場他'!$E$14:$X$253,'取組状況入力－工場他'!$S$1,0)</f>
        <v>-</v>
      </c>
      <c r="L400" s="71" t="str">
        <f t="shared" ref="L400:L406" si="134">IF(K400="×","×",IF(K400="-","-",S400*T400*W400*U400))</f>
        <v>-</v>
      </c>
      <c r="M400" s="71" t="str">
        <f t="shared" si="108"/>
        <v>-</v>
      </c>
      <c r="N400" s="73">
        <f ca="1">SUM(AA400:AA402)</f>
        <v>0</v>
      </c>
      <c r="O400" s="263"/>
      <c r="P400" s="402"/>
      <c r="R400" s="92" t="s">
        <v>1659</v>
      </c>
      <c r="S400" s="381">
        <f t="shared" si="121"/>
        <v>0</v>
      </c>
      <c r="T400" s="93">
        <v>1E-3</v>
      </c>
      <c r="U400" s="53">
        <f>IF(Y400="",1,IF(VLOOKUP(Y400,基本情報!$E$63:$T$76,基本情報!$T$1,FALSE)="",0,VLOOKUP(Y400,基本情報!$E$63:$T$76,基本情報!$T$1,FALSE)))</f>
        <v>1</v>
      </c>
      <c r="V400" s="197" t="str">
        <f t="shared" ca="1" si="130"/>
        <v/>
      </c>
      <c r="W400" s="170" t="str">
        <f>IF(K400="-","",IF(G400="＋",$N$5,$M$5))</f>
        <v/>
      </c>
      <c r="X400" s="53" t="str">
        <f t="shared" ca="1" si="124"/>
        <v/>
      </c>
      <c r="Y400" s="53"/>
      <c r="Z400" s="1" t="str">
        <f t="shared" si="111"/>
        <v/>
      </c>
      <c r="AA400" s="1" t="str">
        <f t="shared" ca="1" si="132"/>
        <v>-</v>
      </c>
      <c r="AB400" s="1" t="str">
        <f t="shared" ca="1" si="133"/>
        <v/>
      </c>
    </row>
    <row r="401" spans="1:28" ht="15" customHeight="1" x14ac:dyDescent="0.25">
      <c r="B401" s="401"/>
      <c r="D401" s="1012"/>
      <c r="E401" s="1032"/>
      <c r="F401" s="41"/>
      <c r="G401" s="49" t="str">
        <f ca="1">IF(OFFSET('取組状況入力－工場他'!$B$15,MATCH(I401,'取組状況入力－工場他'!$E$15:$E$590,0)-1,1,1,1)=0,"",OFFSET('取組状況入力－工場他'!$B$15,MATCH(I401,'取組状況入力－工場他'!$E$15:$E$590,0)-1,1,1,1))</f>
        <v>○</v>
      </c>
      <c r="H401" s="50" t="s">
        <v>1569</v>
      </c>
      <c r="I401" s="51" t="s">
        <v>2939</v>
      </c>
      <c r="J401" s="52" t="str">
        <f t="shared" ca="1" si="122"/>
        <v/>
      </c>
      <c r="K401" s="52" t="str">
        <f>VLOOKUP(I401,'取組状況入力－工場他'!$E$14:$X$253,'取組状況入力－工場他'!$S$1,0)</f>
        <v>-</v>
      </c>
      <c r="L401" s="71" t="str">
        <f t="shared" si="134"/>
        <v>-</v>
      </c>
      <c r="M401" s="71" t="str">
        <f t="shared" si="108"/>
        <v>-</v>
      </c>
      <c r="N401" s="186">
        <f ca="1">SUM(AB400:AB402)</f>
        <v>0</v>
      </c>
      <c r="O401" s="524"/>
      <c r="P401" s="402"/>
      <c r="R401" s="92" t="s">
        <v>1659</v>
      </c>
      <c r="S401" s="381">
        <f t="shared" si="121"/>
        <v>0</v>
      </c>
      <c r="T401" s="93">
        <v>1E-3</v>
      </c>
      <c r="U401" s="53">
        <f>IF(Y401="",1,IF(VLOOKUP(Y401,基本情報!$E$63:$T$76,基本情報!$T$1,FALSE)="",0,VLOOKUP(Y401,基本情報!$E$63:$T$76,基本情報!$T$1,FALSE)))</f>
        <v>1</v>
      </c>
      <c r="V401" s="197" t="str">
        <f t="shared" ca="1" si="130"/>
        <v/>
      </c>
      <c r="W401" s="170" t="str">
        <f>IF(K401="-","",IF(G401="＋",$N$5,$M$5))</f>
        <v/>
      </c>
      <c r="X401" s="53" t="str">
        <f t="shared" ca="1" si="124"/>
        <v/>
      </c>
      <c r="Y401" s="53"/>
      <c r="Z401" s="1" t="str">
        <f t="shared" si="111"/>
        <v/>
      </c>
      <c r="AA401" s="1" t="str">
        <f t="shared" ca="1" si="132"/>
        <v>-</v>
      </c>
      <c r="AB401" s="1" t="str">
        <f t="shared" ca="1" si="133"/>
        <v/>
      </c>
    </row>
    <row r="402" spans="1:28" ht="15" customHeight="1" x14ac:dyDescent="0.25">
      <c r="B402" s="401"/>
      <c r="D402" s="1012"/>
      <c r="E402" s="1032"/>
      <c r="F402" s="18"/>
      <c r="G402" s="54" t="str">
        <f ca="1">IF(OFFSET('取組状況入力－工場他'!$B$15,MATCH(I402,'取組状況入力－工場他'!$E$15:$E$590,0)-1,1,1,1)=0,"",OFFSET('取組状況入力－工場他'!$B$15,MATCH(I402,'取組状況入力－工場他'!$E$15:$E$590,0)-1,1,1,1))</f>
        <v>○</v>
      </c>
      <c r="H402" s="55" t="s">
        <v>1655</v>
      </c>
      <c r="I402" s="56" t="s">
        <v>2925</v>
      </c>
      <c r="J402" s="58" t="str">
        <f t="shared" ca="1" si="122"/>
        <v/>
      </c>
      <c r="K402" s="58" t="str">
        <f>VLOOKUP(I402,'取組状況入力－工場他'!$E$14:$X$253,'取組状況入力－工場他'!$S$1,0)</f>
        <v>-</v>
      </c>
      <c r="L402" s="72" t="str">
        <f t="shared" si="134"/>
        <v>-</v>
      </c>
      <c r="M402" s="72" t="str">
        <f t="shared" si="108"/>
        <v>-</v>
      </c>
      <c r="N402" s="75"/>
      <c r="O402" s="26"/>
      <c r="P402" s="402"/>
      <c r="R402" s="94" t="s">
        <v>1659</v>
      </c>
      <c r="S402" s="382">
        <f t="shared" si="121"/>
        <v>0</v>
      </c>
      <c r="T402" s="95">
        <v>1E-3</v>
      </c>
      <c r="U402" s="59">
        <f>IF(Y402="",1,IF(VLOOKUP(Y402,基本情報!$E$63:$T$76,基本情報!$T$1,FALSE)="",0,VLOOKUP(Y402,基本情報!$E$63:$T$76,基本情報!$T$1,FALSE)))</f>
        <v>1</v>
      </c>
      <c r="V402" s="155" t="str">
        <f t="shared" ca="1" si="130"/>
        <v/>
      </c>
      <c r="W402" s="198" t="str">
        <f>IF(K402="-","",IF(G402="＋",$N$5,$M$5))</f>
        <v/>
      </c>
      <c r="X402" s="59" t="str">
        <f t="shared" ca="1" si="124"/>
        <v/>
      </c>
      <c r="Y402" s="59"/>
      <c r="Z402" s="1" t="str">
        <f t="shared" si="111"/>
        <v/>
      </c>
      <c r="AA402" s="1" t="str">
        <f t="shared" ca="1" si="132"/>
        <v>-</v>
      </c>
      <c r="AB402" s="1" t="str">
        <f t="shared" ca="1" si="133"/>
        <v/>
      </c>
    </row>
    <row r="403" spans="1:28" ht="15" customHeight="1" x14ac:dyDescent="0.25">
      <c r="B403" s="401"/>
      <c r="D403" s="1012"/>
      <c r="E403" s="1032"/>
      <c r="F403" s="41" t="s">
        <v>890</v>
      </c>
      <c r="G403" s="87" t="str">
        <f ca="1">IF(OFFSET('取組状況入力－工場他'!$B$15,MATCH(I403,'取組状況入力－工場他'!$E$15:$E$590,0)-1,1,1,1)=0,"",OFFSET('取組状況入力－工場他'!$B$15,MATCH(I403,'取組状況入力－工場他'!$E$15:$E$590,0)-1,1,1,1))</f>
        <v>◎</v>
      </c>
      <c r="H403" s="50" t="s">
        <v>1394</v>
      </c>
      <c r="I403" s="51" t="s">
        <v>2940</v>
      </c>
      <c r="J403" s="85" t="str">
        <f t="shared" ca="1" si="122"/>
        <v/>
      </c>
      <c r="K403" s="85" t="str">
        <f>VLOOKUP(I403,'取組状況入力－工場他'!$E$14:$X$253,'取組状況入力－工場他'!$S$1,0)</f>
        <v>-</v>
      </c>
      <c r="L403" s="89" t="str">
        <f t="shared" si="134"/>
        <v>-</v>
      </c>
      <c r="M403" s="89" t="str">
        <f t="shared" si="108"/>
        <v>-</v>
      </c>
      <c r="N403" s="90">
        <f ca="1">SUM(AA403:AA404)</f>
        <v>0</v>
      </c>
      <c r="O403" s="263"/>
      <c r="P403" s="402"/>
      <c r="R403" s="91" t="s">
        <v>278</v>
      </c>
      <c r="S403" s="380">
        <f t="shared" si="121"/>
        <v>0</v>
      </c>
      <c r="T403" s="420">
        <v>1E-3</v>
      </c>
      <c r="U403" s="81">
        <f>IF(Y403="",1,IF(VLOOKUP(Y403,基本情報!$E$63:$T$76,基本情報!$T$1,FALSE)="",0,VLOOKUP(Y403,基本情報!$E$63:$T$76,基本情報!$T$1,FALSE)))</f>
        <v>1</v>
      </c>
      <c r="V403" s="170" t="str">
        <f t="shared" ca="1" si="130"/>
        <v/>
      </c>
      <c r="W403" s="170" t="str">
        <f t="shared" si="131"/>
        <v/>
      </c>
      <c r="X403" s="81" t="str">
        <f t="shared" ca="1" si="124"/>
        <v/>
      </c>
      <c r="Y403" s="81"/>
      <c r="Z403" s="1" t="str">
        <f t="shared" si="111"/>
        <v/>
      </c>
      <c r="AA403" s="1" t="str">
        <f t="shared" ca="1" si="132"/>
        <v>-</v>
      </c>
      <c r="AB403" s="1" t="str">
        <f t="shared" ca="1" si="133"/>
        <v/>
      </c>
    </row>
    <row r="404" spans="1:28" ht="15" customHeight="1" x14ac:dyDescent="0.25">
      <c r="B404" s="401"/>
      <c r="D404" s="1012"/>
      <c r="E404" s="1032"/>
      <c r="F404" s="18"/>
      <c r="G404" s="54" t="str">
        <f ca="1">IF(OFFSET('取組状況入力－工場他'!$B$15,MATCH(I404,'取組状況入力－工場他'!$E$15:$E$590,0)-1,1,1,1)=0,"",OFFSET('取組状況入力－工場他'!$B$15,MATCH(I404,'取組状況入力－工場他'!$E$15:$E$590,0)-1,1,1,1))</f>
        <v>◎</v>
      </c>
      <c r="H404" s="55" t="s">
        <v>1467</v>
      </c>
      <c r="I404" s="56" t="s">
        <v>2440</v>
      </c>
      <c r="J404" s="58" t="str">
        <f t="shared" ca="1" si="122"/>
        <v/>
      </c>
      <c r="K404" s="59" t="str">
        <f>VLOOKUP(I404,'取組状況入力－工場他'!$E$14:$X$253,'取組状況入力－工場他'!$S$1,0)</f>
        <v>-</v>
      </c>
      <c r="L404" s="72" t="str">
        <f>IF(K404="×","×",IF(K404="-","-",S404*T404*W404*U404))</f>
        <v>-</v>
      </c>
      <c r="M404" s="72" t="str">
        <f t="shared" si="108"/>
        <v>-</v>
      </c>
      <c r="N404" s="187">
        <f ca="1">SUM(AB403:AB404)</f>
        <v>0</v>
      </c>
      <c r="O404" s="524"/>
      <c r="P404" s="402"/>
      <c r="R404" s="94" t="s">
        <v>773</v>
      </c>
      <c r="S404" s="382">
        <f t="shared" si="121"/>
        <v>0</v>
      </c>
      <c r="T404" s="95">
        <v>1E-3</v>
      </c>
      <c r="U404" s="59">
        <f>IF(Y404="",1,IF(VLOOKUP(Y404,基本情報!$E$63:$T$76,基本情報!$T$1,FALSE)="",0,VLOOKUP(Y404,基本情報!$E$63:$T$76,基本情報!$T$1,FALSE)))</f>
        <v>1</v>
      </c>
      <c r="V404" s="155" t="str">
        <f ca="1">IF(OR(G404="＋",K404="-"),"",1*S404*T404*U404)</f>
        <v/>
      </c>
      <c r="W404" s="198" t="str">
        <f>IF(K404="-","",IF(G404="＋",$N$5,$M$5))</f>
        <v/>
      </c>
      <c r="X404" s="59" t="str">
        <f t="shared" ca="1" si="124"/>
        <v/>
      </c>
      <c r="Y404" s="59"/>
      <c r="Z404" s="1" t="str">
        <f t="shared" si="111"/>
        <v/>
      </c>
      <c r="AA404" s="1" t="str">
        <f ca="1">IF(G404="＋","",M404)</f>
        <v>-</v>
      </c>
      <c r="AB404" s="1" t="str">
        <f ca="1">IF(G404="＋",M404,"")</f>
        <v/>
      </c>
    </row>
    <row r="405" spans="1:28" ht="15" customHeight="1" x14ac:dyDescent="0.25">
      <c r="B405" s="401"/>
      <c r="D405" s="1012"/>
      <c r="E405" s="1032"/>
      <c r="F405" s="41" t="s">
        <v>2270</v>
      </c>
      <c r="G405" s="49" t="str">
        <f ca="1">IF(OFFSET('取組状況入力－工場他'!$B$15,MATCH(I405,'取組状況入力－工場他'!$E$15:$E$590,0)-1,1,1,1)=0,"",OFFSET('取組状況入力－工場他'!$B$15,MATCH(I405,'取組状況入力－工場他'!$E$15:$E$590,0)-1,1,1,1))</f>
        <v>◎</v>
      </c>
      <c r="H405" s="88" t="s">
        <v>1571</v>
      </c>
      <c r="I405" s="51" t="s">
        <v>2942</v>
      </c>
      <c r="J405" s="52" t="str">
        <f t="shared" ca="1" si="122"/>
        <v/>
      </c>
      <c r="K405" s="52" t="str">
        <f>VLOOKUP(I405,'取組状況入力－工場他'!$E$14:$X$253,'取組状況入力－工場他'!$S$1,0)</f>
        <v>-</v>
      </c>
      <c r="L405" s="71" t="str">
        <f t="shared" si="134"/>
        <v>-</v>
      </c>
      <c r="M405" s="71" t="str">
        <f t="shared" si="108"/>
        <v>-</v>
      </c>
      <c r="N405" s="90">
        <f ca="1">SUM(AA405:AA406)</f>
        <v>0</v>
      </c>
      <c r="O405" s="263"/>
      <c r="P405" s="402"/>
      <c r="R405" s="92" t="s">
        <v>769</v>
      </c>
      <c r="S405" s="381">
        <f t="shared" si="121"/>
        <v>0</v>
      </c>
      <c r="T405" s="93">
        <v>1E-3</v>
      </c>
      <c r="U405" s="53">
        <f>IF(Y405="",1,IF(VLOOKUP(Y405,基本情報!$E$63:$T$76,基本情報!$T$1,FALSE)="",0,VLOOKUP(Y405,基本情報!$E$63:$T$76,基本情報!$T$1,FALSE)))</f>
        <v>1</v>
      </c>
      <c r="V405" s="197" t="str">
        <f t="shared" ca="1" si="130"/>
        <v/>
      </c>
      <c r="W405" s="170" t="str">
        <f t="shared" si="131"/>
        <v/>
      </c>
      <c r="X405" s="53" t="str">
        <f t="shared" ca="1" si="124"/>
        <v/>
      </c>
      <c r="Y405" s="53"/>
      <c r="Z405" s="1" t="str">
        <f t="shared" si="111"/>
        <v/>
      </c>
      <c r="AA405" s="1" t="str">
        <f t="shared" ca="1" si="132"/>
        <v>-</v>
      </c>
      <c r="AB405" s="1" t="str">
        <f t="shared" ca="1" si="133"/>
        <v/>
      </c>
    </row>
    <row r="406" spans="1:28" ht="15" customHeight="1" x14ac:dyDescent="0.25">
      <c r="B406" s="401"/>
      <c r="D406" s="1013"/>
      <c r="E406" s="1033"/>
      <c r="F406" s="18"/>
      <c r="G406" s="54" t="str">
        <f ca="1">IF(OFFSET('取組状況入力－工場他'!$B$15,MATCH(I406,'取組状況入力－工場他'!$E$15:$E$590,0)-1,1,1,1)=0,"",OFFSET('取組状況入力－工場他'!$B$15,MATCH(I406,'取組状況入力－工場他'!$E$15:$E$590,0)-1,1,1,1))</f>
        <v>○</v>
      </c>
      <c r="H406" s="55" t="s">
        <v>1414</v>
      </c>
      <c r="I406" s="56" t="s">
        <v>1413</v>
      </c>
      <c r="J406" s="58" t="str">
        <f t="shared" ca="1" si="122"/>
        <v/>
      </c>
      <c r="K406" s="59" t="str">
        <f>VLOOKUP(I406,'取組状況入力－工場他'!$E$14:$X$253,'取組状況入力－工場他'!$S$1,0)</f>
        <v>-</v>
      </c>
      <c r="L406" s="72" t="str">
        <f t="shared" si="134"/>
        <v>-</v>
      </c>
      <c r="M406" s="72" t="str">
        <f t="shared" si="108"/>
        <v>-</v>
      </c>
      <c r="N406" s="187">
        <f ca="1">SUM(AB405:AB406)</f>
        <v>0</v>
      </c>
      <c r="O406" s="524"/>
      <c r="P406" s="402"/>
      <c r="R406" s="94" t="s">
        <v>675</v>
      </c>
      <c r="S406" s="382">
        <f t="shared" si="121"/>
        <v>0</v>
      </c>
      <c r="T406" s="95">
        <v>1E-3</v>
      </c>
      <c r="U406" s="59">
        <f>IF(Y406="",1,IF(VLOOKUP(Y406,基本情報!$E$63:$T$76,基本情報!$T$1,FALSE)="",0,VLOOKUP(Y406,基本情報!$E$63:$T$76,基本情報!$T$1,FALSE)))</f>
        <v>1</v>
      </c>
      <c r="V406" s="155" t="str">
        <f t="shared" ca="1" si="130"/>
        <v/>
      </c>
      <c r="W406" s="198" t="str">
        <f t="shared" si="131"/>
        <v/>
      </c>
      <c r="X406" s="59" t="str">
        <f t="shared" ca="1" si="124"/>
        <v/>
      </c>
      <c r="Y406" s="59"/>
      <c r="Z406" s="1" t="str">
        <f t="shared" si="111"/>
        <v/>
      </c>
      <c r="AA406" s="1" t="str">
        <f t="shared" ca="1" si="132"/>
        <v>-</v>
      </c>
      <c r="AB406" s="1" t="str">
        <f t="shared" ca="1" si="133"/>
        <v/>
      </c>
    </row>
    <row r="407" spans="1:28" ht="15" customHeight="1" x14ac:dyDescent="0.25">
      <c r="B407" s="401"/>
      <c r="D407" s="779"/>
      <c r="E407" s="786"/>
      <c r="F407" s="3"/>
      <c r="G407" s="15"/>
      <c r="H407" s="5"/>
      <c r="I407" s="3"/>
      <c r="J407" s="26"/>
      <c r="K407" s="26"/>
      <c r="L407" s="263"/>
      <c r="M407" s="263"/>
      <c r="N407" s="524"/>
      <c r="O407" s="524"/>
      <c r="P407" s="402"/>
      <c r="R407" s="26"/>
      <c r="S407" s="26"/>
      <c r="T407" s="26"/>
      <c r="U407" s="26"/>
      <c r="V407" s="263"/>
      <c r="W407" s="263"/>
      <c r="X407" s="26"/>
      <c r="Y407" s="26"/>
      <c r="Z407" s="1"/>
      <c r="AA407" s="1"/>
      <c r="AB407" s="1"/>
    </row>
    <row r="408" spans="1:28" ht="3" customHeight="1" x14ac:dyDescent="0.25">
      <c r="B408" s="33"/>
      <c r="C408" s="297"/>
      <c r="D408" s="297"/>
      <c r="E408" s="297"/>
      <c r="F408" s="297"/>
      <c r="G408" s="348"/>
      <c r="H408" s="349"/>
      <c r="I408" s="297"/>
      <c r="J408" s="348"/>
      <c r="K408" s="348"/>
      <c r="L408" s="350"/>
      <c r="M408" s="350"/>
      <c r="N408" s="348"/>
      <c r="O408" s="348"/>
      <c r="P408" s="404"/>
      <c r="R408"/>
      <c r="U408" s="26"/>
      <c r="V408" s="263"/>
      <c r="W408" s="263"/>
      <c r="X408" s="26"/>
      <c r="Y408" s="26"/>
      <c r="Z408" s="1"/>
      <c r="AA408" s="1"/>
      <c r="AB408" s="1"/>
    </row>
    <row r="409" spans="1:28" ht="15" customHeight="1" x14ac:dyDescent="0.25">
      <c r="B409" s="3"/>
      <c r="C409" s="3"/>
      <c r="D409" s="3"/>
      <c r="E409" s="3"/>
      <c r="F409" s="3"/>
      <c r="G409" s="26"/>
      <c r="H409" s="343"/>
      <c r="I409" s="3"/>
      <c r="J409" s="26"/>
      <c r="K409" s="26"/>
      <c r="L409" s="263"/>
      <c r="M409" s="263"/>
      <c r="N409" s="26"/>
      <c r="O409" s="26"/>
      <c r="P409" s="922" t="s">
        <v>3371</v>
      </c>
      <c r="R409"/>
      <c r="U409" s="26"/>
      <c r="V409" s="263"/>
      <c r="W409" s="263"/>
      <c r="X409" s="26"/>
      <c r="Y409" s="26"/>
      <c r="Z409" s="1"/>
      <c r="AA409" s="1"/>
      <c r="AB409" s="1"/>
    </row>
    <row r="410" spans="1:28" ht="15" customHeight="1" x14ac:dyDescent="0.25">
      <c r="A410" s="182" t="s">
        <v>2208</v>
      </c>
      <c r="B410" s="182"/>
      <c r="C410" s="182"/>
      <c r="D410" s="3"/>
      <c r="E410" s="3"/>
      <c r="F410" s="3"/>
      <c r="G410" s="26"/>
      <c r="H410" s="343"/>
      <c r="I410" s="3"/>
      <c r="J410" s="26"/>
      <c r="K410" s="26"/>
      <c r="L410" s="263"/>
      <c r="M410" s="263"/>
      <c r="N410" s="26"/>
      <c r="O410" s="26"/>
      <c r="P410" s="838"/>
      <c r="R410"/>
      <c r="U410" s="26"/>
      <c r="V410" s="263"/>
      <c r="W410" s="263"/>
      <c r="X410" s="26"/>
      <c r="Y410" s="26"/>
      <c r="Z410" s="1"/>
      <c r="AA410" s="1"/>
      <c r="AB410" s="1"/>
    </row>
    <row r="411" spans="1:28" ht="3" customHeight="1" x14ac:dyDescent="0.25">
      <c r="B411" s="351"/>
      <c r="C411" s="347"/>
      <c r="D411" s="347"/>
      <c r="E411" s="347"/>
      <c r="F411" s="347"/>
      <c r="G411" s="352"/>
      <c r="H411" s="181"/>
      <c r="I411" s="181"/>
      <c r="J411" s="181"/>
      <c r="K411" s="331"/>
      <c r="L411" s="331"/>
      <c r="M411" s="331"/>
      <c r="N411" s="333"/>
      <c r="O411" s="333"/>
      <c r="P411" s="400"/>
      <c r="R411" s="6"/>
      <c r="S411" s="5"/>
      <c r="T411" s="5"/>
      <c r="U411" s="5"/>
      <c r="V411" s="5"/>
      <c r="W411" s="5"/>
    </row>
    <row r="412" spans="1:28" ht="14.25" x14ac:dyDescent="0.25">
      <c r="B412" s="781"/>
      <c r="C412" s="8"/>
      <c r="D412" s="8"/>
      <c r="E412" s="8"/>
      <c r="F412" s="8"/>
      <c r="G412" s="99"/>
      <c r="K412" s="5"/>
      <c r="L412" s="5"/>
      <c r="M412" s="5"/>
      <c r="P412" s="402"/>
      <c r="R412" s="6"/>
      <c r="S412" s="5"/>
      <c r="T412" s="5"/>
      <c r="U412" s="5"/>
      <c r="V412" s="5"/>
      <c r="W412" s="5"/>
    </row>
    <row r="413" spans="1:28" ht="45" customHeight="1" x14ac:dyDescent="0.25">
      <c r="B413" s="401"/>
      <c r="D413" s="1008" t="s">
        <v>2245</v>
      </c>
      <c r="E413" s="1009"/>
      <c r="F413" s="1010"/>
      <c r="G413" s="9" t="s">
        <v>1417</v>
      </c>
      <c r="H413" s="9" t="s">
        <v>873</v>
      </c>
      <c r="I413" s="156" t="s">
        <v>655</v>
      </c>
      <c r="J413" s="156" t="s">
        <v>1832</v>
      </c>
      <c r="K413" s="9" t="s">
        <v>745</v>
      </c>
      <c r="L413" s="9" t="s">
        <v>1256</v>
      </c>
      <c r="M413" s="9" t="s">
        <v>1864</v>
      </c>
      <c r="N413" s="9" t="s">
        <v>957</v>
      </c>
      <c r="O413" s="488"/>
      <c r="P413" s="402"/>
      <c r="R413" s="156" t="s">
        <v>1918</v>
      </c>
      <c r="S413" s="158" t="s">
        <v>2109</v>
      </c>
      <c r="T413" s="158" t="s">
        <v>1894</v>
      </c>
      <c r="U413" s="133" t="s">
        <v>275</v>
      </c>
      <c r="V413" s="156" t="s">
        <v>1805</v>
      </c>
      <c r="W413" s="156" t="s">
        <v>2458</v>
      </c>
      <c r="X413" s="156" t="s">
        <v>800</v>
      </c>
      <c r="Y413" s="133" t="s">
        <v>275</v>
      </c>
      <c r="Z413" s="167" t="s">
        <v>1865</v>
      </c>
      <c r="AA413" s="167" t="s">
        <v>827</v>
      </c>
      <c r="AB413" s="167" t="s">
        <v>674</v>
      </c>
    </row>
    <row r="414" spans="1:28" ht="1.5" customHeight="1" x14ac:dyDescent="0.25">
      <c r="B414" s="401"/>
      <c r="D414" s="282"/>
      <c r="E414" s="344"/>
      <c r="F414" s="162"/>
      <c r="G414" s="14"/>
      <c r="H414" s="14"/>
      <c r="I414" s="161"/>
      <c r="J414" s="161"/>
      <c r="K414" s="13"/>
      <c r="L414" s="13"/>
      <c r="M414" s="13"/>
      <c r="N414" s="14"/>
      <c r="O414" s="488"/>
      <c r="P414" s="402"/>
      <c r="R414" s="136"/>
      <c r="S414" s="159"/>
      <c r="T414" s="159"/>
      <c r="U414" s="136"/>
      <c r="V414" s="136"/>
      <c r="W414" s="136"/>
      <c r="X414" s="136"/>
      <c r="Y414" s="136"/>
    </row>
    <row r="415" spans="1:28" ht="15" customHeight="1" x14ac:dyDescent="0.25">
      <c r="B415" s="401"/>
      <c r="D415" s="1024" t="s">
        <v>1683</v>
      </c>
      <c r="E415" s="1024" t="s">
        <v>1901</v>
      </c>
      <c r="F415" s="39" t="s">
        <v>1775</v>
      </c>
      <c r="G415" s="44" t="str">
        <f ca="1">IF(OFFSET('取組状況入力－上水道'!$B$15,MATCH(I415,'取組状況入力－上水道'!$E$15:$E$562,0)-1,1,1,1)=0,"",OFFSET('取組状況入力－上水道'!$B$15,MATCH(I415,'取組状況入力－上水道'!$E$15:$E$562,0)-1,1,1,1))</f>
        <v>◎</v>
      </c>
      <c r="H415" s="100" t="s">
        <v>1778</v>
      </c>
      <c r="I415" s="46" t="s">
        <v>844</v>
      </c>
      <c r="J415" s="47" t="str">
        <f t="shared" ref="J415:J428" ca="1" si="135">IF(AND($G415="◎",$K415=0),"×","")</f>
        <v/>
      </c>
      <c r="K415" s="47" t="str">
        <f>VLOOKUP(I415,'取組状況入力－上水道'!$E$16:$X$771,'取組状況入力－上水道'!$S$1,0)</f>
        <v>-</v>
      </c>
      <c r="L415" s="70" t="str">
        <f t="shared" ref="L415:L428" si="136">IF(K415="×","×",IF(K415="-","-",S415*T415*W415*U415))</f>
        <v>-</v>
      </c>
      <c r="M415" s="70" t="str">
        <f t="shared" ref="M415:M440" si="137">IF(K415="×","×",IF(K415="-","-",K415*L415))</f>
        <v>-</v>
      </c>
      <c r="N415" s="73">
        <f ca="1">SUM(AA415:AA420)</f>
        <v>0</v>
      </c>
      <c r="O415" s="263"/>
      <c r="P415" s="402"/>
      <c r="R415" s="91" t="s">
        <v>1166</v>
      </c>
      <c r="S415" s="380">
        <f t="shared" ref="S415:S440" si="138">VLOOKUP(R415,$R$539:$S$597,2,0)</f>
        <v>0</v>
      </c>
      <c r="T415" s="420">
        <v>9.6000000000000002E-2</v>
      </c>
      <c r="U415" s="81">
        <f>IF(Y415="",1,IF(VLOOKUP(Y415,基本情報!$E$63:$T$76,基本情報!$T$1,FALSE)="",0,VLOOKUP(Y415,基本情報!$E$63:$T$76,基本情報!$T$1,FALSE)))</f>
        <v>1</v>
      </c>
      <c r="V415" s="170" t="str">
        <f t="shared" ref="V415:V428" ca="1" si="139">IF(OR(G415="＋",K415="-"),"",1*S415*T415*U415)</f>
        <v/>
      </c>
      <c r="W415" s="170" t="str">
        <f t="shared" ref="W415:W428" si="140">IF(K415="-","",IF(G415="＋",$N$4,$M$4))</f>
        <v/>
      </c>
      <c r="X415" s="81" t="str">
        <f t="shared" ca="1" si="124"/>
        <v/>
      </c>
      <c r="Y415" s="81"/>
      <c r="Z415" s="1" t="str">
        <f t="shared" ref="Z415:Z440" si="141">IF(K415="-","",IF(G415="＋","",S415*T415*W415*U415))</f>
        <v/>
      </c>
      <c r="AA415" s="1" t="str">
        <f t="shared" ref="AA415:AA423" ca="1" si="142">IF(G415="＋","",M415)</f>
        <v>-</v>
      </c>
      <c r="AB415" s="1" t="str">
        <f t="shared" ref="AB415:AB423" ca="1" si="143">IF(G415="＋",M415,"")</f>
        <v/>
      </c>
    </row>
    <row r="416" spans="1:28" ht="15" customHeight="1" x14ac:dyDescent="0.25">
      <c r="B416" s="401"/>
      <c r="D416" s="1025"/>
      <c r="E416" s="1025"/>
      <c r="F416" s="41"/>
      <c r="G416" s="49" t="str">
        <f ca="1">IF(OFFSET('取組状況入力－上水道'!$B$15,MATCH(I416,'取組状況入力－上水道'!$E$15:$E$562,0)-1,1,1,1)=0,"",OFFSET('取組状況入力－上水道'!$B$15,MATCH(I416,'取組状況入力－上水道'!$E$15:$E$562,0)-1,1,1,1))</f>
        <v>◎</v>
      </c>
      <c r="H416" s="64" t="s">
        <v>2292</v>
      </c>
      <c r="I416" s="51" t="s">
        <v>1175</v>
      </c>
      <c r="J416" s="52" t="str">
        <f t="shared" ca="1" si="135"/>
        <v/>
      </c>
      <c r="K416" s="52" t="str">
        <f>VLOOKUP(I416,'取組状況入力－上水道'!$E$16:$X$771,'取組状況入力－上水道'!$S$1,0)</f>
        <v>-</v>
      </c>
      <c r="L416" s="71" t="str">
        <f t="shared" si="136"/>
        <v>-</v>
      </c>
      <c r="M416" s="71" t="str">
        <f t="shared" si="137"/>
        <v>-</v>
      </c>
      <c r="N416" s="186">
        <f ca="1">SUM(AB415:AB420)</f>
        <v>0</v>
      </c>
      <c r="O416" s="524"/>
      <c r="P416" s="402"/>
      <c r="R416" s="92" t="s">
        <v>1166</v>
      </c>
      <c r="S416" s="381">
        <f t="shared" si="138"/>
        <v>0</v>
      </c>
      <c r="T416" s="93">
        <v>0.112</v>
      </c>
      <c r="U416" s="53">
        <f>IF(Y416="",1,IF(VLOOKUP(Y416,基本情報!$E$63:$T$76,基本情報!$T$1,FALSE)="",0,VLOOKUP(Y416,基本情報!$E$63:$T$76,基本情報!$T$1,FALSE)))</f>
        <v>1</v>
      </c>
      <c r="V416" s="197" t="str">
        <f t="shared" ca="1" si="139"/>
        <v/>
      </c>
      <c r="W416" s="170" t="str">
        <f t="shared" si="140"/>
        <v/>
      </c>
      <c r="X416" s="53" t="str">
        <f t="shared" ca="1" si="124"/>
        <v/>
      </c>
      <c r="Y416" s="53"/>
      <c r="Z416" s="1" t="str">
        <f t="shared" si="141"/>
        <v/>
      </c>
      <c r="AA416" s="1" t="str">
        <f t="shared" ca="1" si="142"/>
        <v>-</v>
      </c>
      <c r="AB416" s="1" t="str">
        <f t="shared" ca="1" si="143"/>
        <v/>
      </c>
    </row>
    <row r="417" spans="2:28" ht="15" customHeight="1" x14ac:dyDescent="0.25">
      <c r="B417" s="401"/>
      <c r="D417" s="1025"/>
      <c r="E417" s="1025"/>
      <c r="F417" s="41"/>
      <c r="G417" s="49" t="str">
        <f ca="1">IF(OFFSET('取組状況入力－上水道'!$B$15,MATCH(I417,'取組状況入力－上水道'!$E$15:$E$562,0)-1,1,1,1)=0,"",OFFSET('取組状況入力－上水道'!$B$15,MATCH(I417,'取組状況入力－上水道'!$E$15:$E$562,0)-1,1,1,1))</f>
        <v>○</v>
      </c>
      <c r="H417" s="64" t="s">
        <v>2293</v>
      </c>
      <c r="I417" s="51" t="s">
        <v>407</v>
      </c>
      <c r="J417" s="52" t="str">
        <f t="shared" ca="1" si="135"/>
        <v/>
      </c>
      <c r="K417" s="52" t="str">
        <f>VLOOKUP(I417,'取組状況入力－上水道'!$E$16:$X$771,'取組状況入力－上水道'!$S$1,0)</f>
        <v>-</v>
      </c>
      <c r="L417" s="71" t="str">
        <f t="shared" si="136"/>
        <v>-</v>
      </c>
      <c r="M417" s="71" t="str">
        <f t="shared" si="137"/>
        <v>-</v>
      </c>
      <c r="N417" s="74"/>
      <c r="O417" s="26"/>
      <c r="P417" s="402"/>
      <c r="R417" s="92" t="s">
        <v>1166</v>
      </c>
      <c r="S417" s="381">
        <f t="shared" si="138"/>
        <v>0</v>
      </c>
      <c r="T417" s="93">
        <v>0.248</v>
      </c>
      <c r="U417" s="53">
        <f>IF(Y417="",1,IF(VLOOKUP(Y417,基本情報!$E$63:$T$76,基本情報!$T$1,FALSE)="",0,VLOOKUP(Y417,基本情報!$E$63:$T$76,基本情報!$T$1,FALSE)))</f>
        <v>1</v>
      </c>
      <c r="V417" s="197" t="str">
        <f t="shared" ca="1" si="139"/>
        <v/>
      </c>
      <c r="W417" s="170" t="str">
        <f t="shared" si="140"/>
        <v/>
      </c>
      <c r="X417" s="53" t="str">
        <f t="shared" ca="1" si="124"/>
        <v/>
      </c>
      <c r="Y417" s="53"/>
      <c r="Z417" s="1" t="str">
        <f t="shared" si="141"/>
        <v/>
      </c>
      <c r="AA417" s="1" t="str">
        <f t="shared" ca="1" si="142"/>
        <v>-</v>
      </c>
      <c r="AB417" s="1" t="str">
        <f t="shared" ca="1" si="143"/>
        <v/>
      </c>
    </row>
    <row r="418" spans="2:28" ht="15" customHeight="1" x14ac:dyDescent="0.25">
      <c r="B418" s="401"/>
      <c r="D418" s="1025"/>
      <c r="E418" s="1025"/>
      <c r="F418" s="41"/>
      <c r="G418" s="49" t="str">
        <f ca="1">IF(OFFSET('取組状況入力－上水道'!$B$15,MATCH(I418,'取組状況入力－上水道'!$E$15:$E$562,0)-1,1,1,1)=0,"",OFFSET('取組状況入力－上水道'!$B$15,MATCH(I418,'取組状況入力－上水道'!$E$15:$E$562,0)-1,1,1,1))</f>
        <v>○</v>
      </c>
      <c r="H418" s="64" t="s">
        <v>2294</v>
      </c>
      <c r="I418" s="51" t="s">
        <v>417</v>
      </c>
      <c r="J418" s="52" t="str">
        <f t="shared" ca="1" si="135"/>
        <v/>
      </c>
      <c r="K418" s="52" t="str">
        <f>VLOOKUP(I418,'取組状況入力－上水道'!$E$16:$X$771,'取組状況入力－上水道'!$S$1,0)</f>
        <v>-</v>
      </c>
      <c r="L418" s="71" t="str">
        <f>IF(K418="×","×",IF(K418="-","-",S418*T418*W418*U418))</f>
        <v>-</v>
      </c>
      <c r="M418" s="71" t="str">
        <f t="shared" si="137"/>
        <v>-</v>
      </c>
      <c r="N418" s="90"/>
      <c r="O418" s="263"/>
      <c r="P418" s="402"/>
      <c r="R418" s="92" t="s">
        <v>778</v>
      </c>
      <c r="S418" s="381">
        <f t="shared" si="138"/>
        <v>0</v>
      </c>
      <c r="T418" s="93">
        <v>0.03</v>
      </c>
      <c r="U418" s="53">
        <f>IF(Y418="",1,IF(VLOOKUP(Y418,基本情報!$E$63:$T$76,基本情報!$T$1,FALSE)="",0,VLOOKUP(Y418,基本情報!$E$63:$T$76,基本情報!$T$1,FALSE)))</f>
        <v>1</v>
      </c>
      <c r="V418" s="197" t="str">
        <f ca="1">IF(OR(G418="＋",K418="-"),"",1*S418*T418*U418)</f>
        <v/>
      </c>
      <c r="W418" s="170" t="str">
        <f>IF(K418="-","",IF(G418="＋",$N$4,$M$4))</f>
        <v/>
      </c>
      <c r="X418" s="53" t="str">
        <f ca="1">IF($J418="×",1,"")</f>
        <v/>
      </c>
      <c r="Y418" s="53"/>
      <c r="Z418" s="1" t="str">
        <f t="shared" si="141"/>
        <v/>
      </c>
      <c r="AA418" s="1" t="str">
        <f ca="1">IF(G418="＋","",M418)</f>
        <v>-</v>
      </c>
      <c r="AB418" s="1" t="str">
        <f ca="1">IF(G418="＋",M418,"")</f>
        <v/>
      </c>
    </row>
    <row r="419" spans="2:28" ht="15" customHeight="1" x14ac:dyDescent="0.25">
      <c r="B419" s="401"/>
      <c r="D419" s="1025"/>
      <c r="E419" s="1025"/>
      <c r="F419" s="41"/>
      <c r="G419" s="49" t="str">
        <f ca="1">IF(OFFSET('取組状況入力－上水道'!$B$15,MATCH(I419,'取組状況入力－上水道'!$E$15:$E$562,0)-1,1,1,1)=0,"",OFFSET('取組状況入力－上水道'!$B$15,MATCH(I419,'取組状況入力－上水道'!$E$15:$E$562,0)-1,1,1,1))</f>
        <v>＋</v>
      </c>
      <c r="H419" s="64" t="s">
        <v>2454</v>
      </c>
      <c r="I419" s="51" t="s">
        <v>405</v>
      </c>
      <c r="J419" s="52" t="str">
        <f t="shared" ca="1" si="135"/>
        <v/>
      </c>
      <c r="K419" s="52" t="str">
        <f>VLOOKUP(I419,'取組状況入力－上水道'!$E$16:$X$771,'取組状況入力－上水道'!$S$1,0)</f>
        <v>-</v>
      </c>
      <c r="L419" s="71" t="str">
        <f t="shared" si="136"/>
        <v>-</v>
      </c>
      <c r="M419" s="71" t="str">
        <f t="shared" si="137"/>
        <v>-</v>
      </c>
      <c r="N419" s="74"/>
      <c r="O419" s="26"/>
      <c r="P419" s="402"/>
      <c r="R419" s="92" t="s">
        <v>1166</v>
      </c>
      <c r="S419" s="381">
        <f t="shared" si="138"/>
        <v>0</v>
      </c>
      <c r="T419" s="93">
        <v>0.18099999999999999</v>
      </c>
      <c r="U419" s="53">
        <f>IF(Y419="",1,IF(VLOOKUP(Y419,基本情報!$E$63:$T$76,基本情報!$T$1,FALSE)="",0,VLOOKUP(Y419,基本情報!$E$63:$T$76,基本情報!$T$1,FALSE)))</f>
        <v>1</v>
      </c>
      <c r="V419" s="197" t="str">
        <f t="shared" ca="1" si="139"/>
        <v/>
      </c>
      <c r="W419" s="170" t="str">
        <f t="shared" si="140"/>
        <v/>
      </c>
      <c r="X419" s="53" t="str">
        <f ca="1">IF($J419="×",1,"")</f>
        <v/>
      </c>
      <c r="Y419" s="53"/>
      <c r="Z419" s="1" t="str">
        <f t="shared" si="141"/>
        <v/>
      </c>
      <c r="AA419" s="1" t="str">
        <f t="shared" ca="1" si="142"/>
        <v/>
      </c>
      <c r="AB419" s="1" t="str">
        <f t="shared" ca="1" si="143"/>
        <v>-</v>
      </c>
    </row>
    <row r="420" spans="2:28" ht="15" customHeight="1" x14ac:dyDescent="0.25">
      <c r="B420" s="401"/>
      <c r="D420" s="1025"/>
      <c r="E420" s="1025"/>
      <c r="F420" s="18"/>
      <c r="G420" s="54" t="str">
        <f ca="1">IF(OFFSET('取組状況入力－上水道'!$B$15,MATCH(I420,'取組状況入力－上水道'!$E$15:$E$562,0)-1,1,1,1)=0,"",OFFSET('取組状況入力－上水道'!$B$15,MATCH(I420,'取組状況入力－上水道'!$E$15:$E$562,0)-1,1,1,1))</f>
        <v>＋</v>
      </c>
      <c r="H420" s="54" t="s">
        <v>1240</v>
      </c>
      <c r="I420" s="56" t="s">
        <v>406</v>
      </c>
      <c r="J420" s="58" t="str">
        <f t="shared" ca="1" si="135"/>
        <v/>
      </c>
      <c r="K420" s="58" t="str">
        <f>VLOOKUP(I420,'取組状況入力－上水道'!$E$16:$X$771,'取組状況入力－上水道'!$S$1,0)</f>
        <v>-</v>
      </c>
      <c r="L420" s="72" t="str">
        <f t="shared" si="136"/>
        <v>-</v>
      </c>
      <c r="M420" s="72" t="str">
        <f t="shared" si="137"/>
        <v>-</v>
      </c>
      <c r="N420" s="75"/>
      <c r="O420" s="26"/>
      <c r="P420" s="402"/>
      <c r="R420" s="94" t="s">
        <v>1166</v>
      </c>
      <c r="S420" s="382">
        <f t="shared" si="138"/>
        <v>0</v>
      </c>
      <c r="T420" s="95">
        <v>0.1</v>
      </c>
      <c r="U420" s="59">
        <f>IF(Y420="",1,IF(VLOOKUP(Y420,基本情報!$E$63:$T$76,基本情報!$T$1,FALSE)="",0,VLOOKUP(Y420,基本情報!$E$63:$T$76,基本情報!$T$1,FALSE)))</f>
        <v>1</v>
      </c>
      <c r="V420" s="155" t="str">
        <f t="shared" ca="1" si="139"/>
        <v/>
      </c>
      <c r="W420" s="198" t="str">
        <f t="shared" si="140"/>
        <v/>
      </c>
      <c r="X420" s="59" t="str">
        <f ca="1">IF($J420="×",1,"")</f>
        <v/>
      </c>
      <c r="Y420" s="59"/>
      <c r="Z420" s="1" t="str">
        <f t="shared" si="141"/>
        <v/>
      </c>
      <c r="AA420" s="1" t="str">
        <f t="shared" ca="1" si="142"/>
        <v/>
      </c>
      <c r="AB420" s="1" t="str">
        <f t="shared" ca="1" si="143"/>
        <v>-</v>
      </c>
    </row>
    <row r="421" spans="2:28" ht="15" customHeight="1" x14ac:dyDescent="0.25">
      <c r="B421" s="401"/>
      <c r="D421" s="1025"/>
      <c r="E421" s="1025"/>
      <c r="F421" s="41" t="s">
        <v>2021</v>
      </c>
      <c r="G421" s="87" t="str">
        <f ca="1">IF(OFFSET('取組状況入力－上水道'!$B$15,MATCH(I421,'取組状況入力－上水道'!$E$15:$E$562,0)-1,1,1,1)=0,"",OFFSET('取組状況入力－上水道'!$B$15,MATCH(I421,'取組状況入力－上水道'!$E$15:$E$562,0)-1,1,1,1))</f>
        <v>○</v>
      </c>
      <c r="H421" s="294" t="s">
        <v>1779</v>
      </c>
      <c r="I421" s="79" t="s">
        <v>2094</v>
      </c>
      <c r="J421" s="85" t="str">
        <f t="shared" ca="1" si="135"/>
        <v/>
      </c>
      <c r="K421" s="85" t="str">
        <f>VLOOKUP(I421,'取組状況入力－上水道'!$E$16:$X$771,'取組状況入力－上水道'!$S$1,0)</f>
        <v>-</v>
      </c>
      <c r="L421" s="89" t="str">
        <f t="shared" si="136"/>
        <v>-</v>
      </c>
      <c r="M421" s="89" t="str">
        <f t="shared" si="137"/>
        <v>-</v>
      </c>
      <c r="N421" s="90">
        <f ca="1">SUM(AA421:AA422)</f>
        <v>0</v>
      </c>
      <c r="O421" s="263"/>
      <c r="P421" s="402"/>
      <c r="R421" s="91" t="s">
        <v>775</v>
      </c>
      <c r="S421" s="380">
        <f t="shared" si="138"/>
        <v>0</v>
      </c>
      <c r="T421" s="420">
        <v>0.15</v>
      </c>
      <c r="U421" s="81">
        <f>IF(Y421="",1,IF(VLOOKUP(Y421,基本情報!$E$63:$T$76,基本情報!$T$1,FALSE)="",0,VLOOKUP(Y421,基本情報!$E$63:$T$76,基本情報!$T$1,FALSE)))</f>
        <v>1</v>
      </c>
      <c r="V421" s="170" t="str">
        <f t="shared" ca="1" si="139"/>
        <v/>
      </c>
      <c r="W421" s="170" t="str">
        <f t="shared" si="140"/>
        <v/>
      </c>
      <c r="X421" s="81" t="str">
        <f ca="1">IF($J421="×",1,"")</f>
        <v/>
      </c>
      <c r="Y421" s="81"/>
      <c r="Z421" s="1" t="str">
        <f t="shared" si="141"/>
        <v/>
      </c>
      <c r="AA421" s="1" t="str">
        <f t="shared" ca="1" si="142"/>
        <v>-</v>
      </c>
      <c r="AB421" s="1" t="str">
        <f t="shared" ca="1" si="143"/>
        <v/>
      </c>
    </row>
    <row r="422" spans="2:28" ht="15" customHeight="1" x14ac:dyDescent="0.25">
      <c r="B422" s="401"/>
      <c r="D422" s="1025"/>
      <c r="E422" s="1025"/>
      <c r="F422" s="18"/>
      <c r="G422" s="54" t="str">
        <f ca="1">IF(OFFSET('取組状況入力－上水道'!$B$15,MATCH(I422,'取組状況入力－上水道'!$E$15:$E$562,0)-1,1,1,1)=0,"",OFFSET('取組状況入力－上水道'!$B$15,MATCH(I422,'取組状況入力－上水道'!$E$15:$E$562,0)-1,1,1,1))</f>
        <v>＋</v>
      </c>
      <c r="H422" s="327" t="s">
        <v>2363</v>
      </c>
      <c r="I422" s="57" t="s">
        <v>2393</v>
      </c>
      <c r="J422" s="58" t="str">
        <f t="shared" ca="1" si="135"/>
        <v/>
      </c>
      <c r="K422" s="58" t="str">
        <f>VLOOKUP(I422,'取組状況入力－上水道'!$E$16:$X$771,'取組状況入力－上水道'!$S$1,0)</f>
        <v>-</v>
      </c>
      <c r="L422" s="72" t="str">
        <f t="shared" si="136"/>
        <v>-</v>
      </c>
      <c r="M422" s="72" t="str">
        <f t="shared" si="137"/>
        <v>-</v>
      </c>
      <c r="N422" s="187">
        <f ca="1">SUM(AB421:AB422)</f>
        <v>0</v>
      </c>
      <c r="O422" s="524"/>
      <c r="P422" s="402"/>
      <c r="R422" s="94" t="s">
        <v>775</v>
      </c>
      <c r="S422" s="382">
        <f t="shared" si="138"/>
        <v>0</v>
      </c>
      <c r="T422" s="95">
        <v>1E-3</v>
      </c>
      <c r="U422" s="59">
        <f>IF(Y422="",1,IF(VLOOKUP(Y422,基本情報!$E$63:$T$76,基本情報!$T$1,FALSE)="",0,VLOOKUP(Y422,基本情報!$E$63:$T$76,基本情報!$T$1,FALSE)))</f>
        <v>1</v>
      </c>
      <c r="V422" s="155" t="str">
        <f t="shared" ca="1" si="139"/>
        <v/>
      </c>
      <c r="W422" s="198" t="str">
        <f t="shared" si="140"/>
        <v/>
      </c>
      <c r="X422" s="59" t="str">
        <f ca="1">IF($J422="×",1,"")</f>
        <v/>
      </c>
      <c r="Y422" s="59"/>
      <c r="Z422" s="1" t="str">
        <f t="shared" si="141"/>
        <v/>
      </c>
      <c r="AA422" s="1" t="str">
        <f t="shared" ca="1" si="142"/>
        <v/>
      </c>
      <c r="AB422" s="1" t="str">
        <f t="shared" ca="1" si="143"/>
        <v>-</v>
      </c>
    </row>
    <row r="423" spans="2:28" ht="15" customHeight="1" x14ac:dyDescent="0.25">
      <c r="B423" s="401"/>
      <c r="D423" s="1025"/>
      <c r="E423" s="1025"/>
      <c r="F423" s="41" t="s">
        <v>633</v>
      </c>
      <c r="G423" s="49" t="str">
        <f ca="1">IF(OFFSET('取組状況入力－上水道'!$B$15,MATCH(I423,'取組状況入力－上水道'!$E$15:$E$562,0)-1,1,1,1)=0,"",OFFSET('取組状況入力－上水道'!$B$15,MATCH(I423,'取組状況入力－上水道'!$E$15:$E$562,0)-1,1,1,1))</f>
        <v>○</v>
      </c>
      <c r="H423" s="295" t="s">
        <v>1780</v>
      </c>
      <c r="I423" s="51" t="s">
        <v>963</v>
      </c>
      <c r="J423" s="52" t="str">
        <f t="shared" ca="1" si="135"/>
        <v/>
      </c>
      <c r="K423" s="52" t="str">
        <f>VLOOKUP(I423,'取組状況入力－上水道'!$E$16:$X$771,'取組状況入力－上水道'!$S$1,0)</f>
        <v>-</v>
      </c>
      <c r="L423" s="71" t="str">
        <f t="shared" si="136"/>
        <v>-</v>
      </c>
      <c r="M423" s="71" t="str">
        <f t="shared" si="137"/>
        <v>-</v>
      </c>
      <c r="N423" s="73">
        <f ca="1">SUM(AA423:AA425)</f>
        <v>0</v>
      </c>
      <c r="O423" s="263"/>
      <c r="P423" s="402"/>
      <c r="R423" s="92" t="s">
        <v>1098</v>
      </c>
      <c r="S423" s="381">
        <f t="shared" si="138"/>
        <v>0</v>
      </c>
      <c r="T423" s="93">
        <v>0.06</v>
      </c>
      <c r="U423" s="53">
        <f>IF(Y423="",1,IF(VLOOKUP(Y423,基本情報!$E$63:$T$76,基本情報!$T$1,FALSE)="",0,VLOOKUP(Y423,基本情報!$E$63:$T$76,基本情報!$T$1,FALSE)))</f>
        <v>1</v>
      </c>
      <c r="V423" s="197" t="str">
        <f t="shared" ca="1" si="139"/>
        <v/>
      </c>
      <c r="W423" s="170" t="str">
        <f t="shared" si="140"/>
        <v/>
      </c>
      <c r="X423" s="53" t="str">
        <f t="shared" ca="1" si="124"/>
        <v/>
      </c>
      <c r="Y423" s="53"/>
      <c r="Z423" s="1" t="str">
        <f t="shared" si="141"/>
        <v/>
      </c>
      <c r="AA423" s="1" t="str">
        <f t="shared" ca="1" si="142"/>
        <v>-</v>
      </c>
      <c r="AB423" s="1" t="str">
        <f t="shared" ca="1" si="143"/>
        <v/>
      </c>
    </row>
    <row r="424" spans="2:28" ht="15" customHeight="1" x14ac:dyDescent="0.25">
      <c r="B424" s="401"/>
      <c r="D424" s="1025"/>
      <c r="E424" s="1025"/>
      <c r="F424" s="41"/>
      <c r="G424" s="49" t="str">
        <f ca="1">IF(OFFSET('取組状況入力－上水道'!$B$15,MATCH(I424,'取組状況入力－上水道'!$E$15:$E$562,0)-1,1,1,1)=0,"",OFFSET('取組状況入力－上水道'!$B$15,MATCH(I424,'取組状況入力－上水道'!$E$15:$E$562,0)-1,1,1,1))</f>
        <v>○</v>
      </c>
      <c r="H424" s="295" t="s">
        <v>1781</v>
      </c>
      <c r="I424" s="51" t="s">
        <v>966</v>
      </c>
      <c r="J424" s="52" t="str">
        <f t="shared" ca="1" si="135"/>
        <v/>
      </c>
      <c r="K424" s="52" t="str">
        <f>VLOOKUP(I424,'取組状況入力－上水道'!$E$16:$X$771,'取組状況入力－上水道'!$S$1,0)</f>
        <v>-</v>
      </c>
      <c r="L424" s="71" t="str">
        <f t="shared" si="136"/>
        <v>-</v>
      </c>
      <c r="M424" s="71" t="str">
        <f t="shared" si="137"/>
        <v>-</v>
      </c>
      <c r="N424" s="186">
        <f ca="1">SUM(AB423:AB425)</f>
        <v>0</v>
      </c>
      <c r="O424" s="524"/>
      <c r="P424" s="402"/>
      <c r="R424" s="92" t="s">
        <v>1098</v>
      </c>
      <c r="S424" s="381">
        <f t="shared" si="138"/>
        <v>0</v>
      </c>
      <c r="T424" s="93">
        <v>9.9000000000000005E-2</v>
      </c>
      <c r="U424" s="53">
        <f>IF(Y424="",1,IF(VLOOKUP(Y424,基本情報!$E$63:$T$76,基本情報!$T$1,FALSE)="",0,VLOOKUP(Y424,基本情報!$E$63:$T$76,基本情報!$T$1,FALSE)))</f>
        <v>1</v>
      </c>
      <c r="V424" s="197" t="str">
        <f t="shared" ca="1" si="139"/>
        <v/>
      </c>
      <c r="W424" s="170" t="str">
        <f t="shared" si="140"/>
        <v/>
      </c>
      <c r="X424" s="53" t="str">
        <f t="shared" ca="1" si="124"/>
        <v/>
      </c>
      <c r="Y424" s="53"/>
      <c r="Z424" s="1" t="str">
        <f t="shared" si="141"/>
        <v/>
      </c>
      <c r="AA424" s="1" t="str">
        <f ca="1">IF(G424="＋","",M424)</f>
        <v>-</v>
      </c>
      <c r="AB424" s="1" t="str">
        <f ca="1">IF(G424="＋",M424,"")</f>
        <v/>
      </c>
    </row>
    <row r="425" spans="2:28" ht="15" customHeight="1" x14ac:dyDescent="0.25">
      <c r="B425" s="401"/>
      <c r="D425" s="1025"/>
      <c r="E425" s="1025"/>
      <c r="F425" s="18"/>
      <c r="G425" s="54" t="str">
        <f ca="1">IF(OFFSET('取組状況入力－上水道'!$B$15,MATCH(I425,'取組状況入力－上水道'!$E$15:$E$562,0)-1,1,1,1)=0,"",OFFSET('取組状況入力－上水道'!$B$15,MATCH(I425,'取組状況入力－上水道'!$E$15:$E$562,0)-1,1,1,1))</f>
        <v>＋</v>
      </c>
      <c r="H425" s="298" t="s">
        <v>1782</v>
      </c>
      <c r="I425" s="56" t="s">
        <v>2394</v>
      </c>
      <c r="J425" s="58" t="str">
        <f t="shared" ca="1" si="135"/>
        <v/>
      </c>
      <c r="K425" s="58" t="str">
        <f>VLOOKUP(I425,'取組状況入力－上水道'!$E$16:$X$771,'取組状況入力－上水道'!$S$1,0)</f>
        <v>-</v>
      </c>
      <c r="L425" s="72" t="str">
        <f t="shared" si="136"/>
        <v>-</v>
      </c>
      <c r="M425" s="72" t="str">
        <f t="shared" si="137"/>
        <v>-</v>
      </c>
      <c r="N425" s="75"/>
      <c r="O425" s="26"/>
      <c r="P425" s="402"/>
      <c r="R425" s="94" t="s">
        <v>1099</v>
      </c>
      <c r="S425" s="382">
        <f t="shared" si="138"/>
        <v>0</v>
      </c>
      <c r="T425" s="95">
        <v>0.4</v>
      </c>
      <c r="U425" s="59">
        <f>IF(Y425="",1,IF(VLOOKUP(Y425,基本情報!$E$63:$T$76,基本情報!$T$1,FALSE)="",0,VLOOKUP(Y425,基本情報!$E$63:$T$76,基本情報!$T$1,FALSE)))</f>
        <v>1</v>
      </c>
      <c r="V425" s="155" t="str">
        <f t="shared" ca="1" si="139"/>
        <v/>
      </c>
      <c r="W425" s="198" t="str">
        <f t="shared" si="140"/>
        <v/>
      </c>
      <c r="X425" s="59" t="str">
        <f ca="1">IF($J425="×",1,"")</f>
        <v/>
      </c>
      <c r="Y425" s="59"/>
      <c r="Z425" s="1" t="str">
        <f t="shared" si="141"/>
        <v/>
      </c>
      <c r="AA425" s="1" t="str">
        <f ca="1">IF(G425="＋","",M425)</f>
        <v/>
      </c>
      <c r="AB425" s="1" t="str">
        <f ca="1">IF(G425="＋",M425,"")</f>
        <v>-</v>
      </c>
    </row>
    <row r="426" spans="2:28" ht="15" customHeight="1" x14ac:dyDescent="0.25">
      <c r="B426" s="401"/>
      <c r="D426" s="1025"/>
      <c r="E426" s="1025"/>
      <c r="F426" s="284" t="s">
        <v>636</v>
      </c>
      <c r="G426" s="54" t="str">
        <f ca="1">IF(OFFSET('取組状況入力－上水道'!$B$15,MATCH(I426,'取組状況入力－上水道'!$E$15:$E$562,0)-1,1,1,1)=0,"",OFFSET('取組状況入力－上水道'!$B$15,MATCH(I426,'取組状況入力－上水道'!$E$15:$E$562,0)-1,1,1,1))</f>
        <v>○</v>
      </c>
      <c r="H426" s="298" t="s">
        <v>1575</v>
      </c>
      <c r="I426" s="56" t="s">
        <v>3405</v>
      </c>
      <c r="J426" s="58" t="str">
        <f t="shared" ca="1" si="135"/>
        <v/>
      </c>
      <c r="K426" s="58" t="str">
        <f>VLOOKUP(I426,'取組状況入力－上水道'!$E$16:$X$771,'取組状況入力－上水道'!$S$1,0)</f>
        <v>-</v>
      </c>
      <c r="L426" s="72" t="str">
        <f t="shared" si="136"/>
        <v>-</v>
      </c>
      <c r="M426" s="72" t="str">
        <f t="shared" si="137"/>
        <v>-</v>
      </c>
      <c r="N426" s="283">
        <f ca="1">SUM(AA426)</f>
        <v>0</v>
      </c>
      <c r="O426" s="263"/>
      <c r="P426" s="402"/>
      <c r="R426" s="94" t="s">
        <v>778</v>
      </c>
      <c r="S426" s="382">
        <f t="shared" si="138"/>
        <v>0</v>
      </c>
      <c r="T426" s="95">
        <v>4.9000000000000002E-2</v>
      </c>
      <c r="U426" s="59">
        <f>IF(Y426="",1,IF(VLOOKUP(Y426,基本情報!$E$63:$T$76,基本情報!$T$1,FALSE)="",0,VLOOKUP(Y426,基本情報!$E$63:$T$76,基本情報!$T$1,FALSE)))</f>
        <v>1</v>
      </c>
      <c r="V426" s="155" t="str">
        <f t="shared" ca="1" si="139"/>
        <v/>
      </c>
      <c r="W426" s="198" t="str">
        <f t="shared" si="140"/>
        <v/>
      </c>
      <c r="X426" s="59" t="str">
        <f ca="1">IF($J426="×",1,"")</f>
        <v/>
      </c>
      <c r="Y426" s="59"/>
      <c r="Z426" s="1" t="str">
        <f t="shared" si="141"/>
        <v/>
      </c>
      <c r="AA426" s="1" t="str">
        <f ca="1">IF(G426="＋","",M426)</f>
        <v>-</v>
      </c>
      <c r="AB426" s="1" t="str">
        <f ca="1">IF(G426="＋",M426,"")</f>
        <v/>
      </c>
    </row>
    <row r="427" spans="2:28" ht="15" customHeight="1" x14ac:dyDescent="0.25">
      <c r="B427" s="401"/>
      <c r="D427" s="1025"/>
      <c r="E427" s="1025"/>
      <c r="F427" s="41" t="s">
        <v>635</v>
      </c>
      <c r="G427" s="87" t="str">
        <f ca="1">IF(OFFSET('取組状況入力－上水道'!$B$15,MATCH(I427,'取組状況入力－上水道'!$E$15:$E$562,0)-1,1,1,1)=0,"",OFFSET('取組状況入力－上水道'!$B$15,MATCH(I427,'取組状況入力－上水道'!$E$15:$E$562,0)-1,1,1,1))</f>
        <v>＋</v>
      </c>
      <c r="H427" s="294" t="s">
        <v>2143</v>
      </c>
      <c r="I427" s="79" t="s">
        <v>127</v>
      </c>
      <c r="J427" s="85" t="str">
        <f t="shared" ca="1" si="135"/>
        <v/>
      </c>
      <c r="K427" s="85" t="str">
        <f>VLOOKUP(I427,'取組状況入力－上水道'!$E$16:$X$771,'取組状況入力－上水道'!$S$1,0)</f>
        <v>-</v>
      </c>
      <c r="L427" s="89" t="str">
        <f t="shared" si="136"/>
        <v>-</v>
      </c>
      <c r="M427" s="89" t="str">
        <f t="shared" si="137"/>
        <v>-</v>
      </c>
      <c r="N427" s="186">
        <f ca="1">SUM(AB427:AB428)</f>
        <v>0</v>
      </c>
      <c r="O427" s="524"/>
      <c r="P427" s="402"/>
      <c r="R427" s="91" t="s">
        <v>1169</v>
      </c>
      <c r="S427" s="380">
        <f t="shared" si="138"/>
        <v>0</v>
      </c>
      <c r="T427" s="420">
        <v>0.3</v>
      </c>
      <c r="U427" s="81">
        <f>IF(Y427="",1,IF(VLOOKUP(Y427,基本情報!$E$63:$T$76,基本情報!$T$1,FALSE)="",0,VLOOKUP(Y427,基本情報!$E$63:$T$76,基本情報!$T$1,FALSE)))</f>
        <v>1</v>
      </c>
      <c r="V427" s="170" t="str">
        <f t="shared" ca="1" si="139"/>
        <v/>
      </c>
      <c r="W427" s="170" t="str">
        <f t="shared" si="140"/>
        <v/>
      </c>
      <c r="X427" s="81" t="str">
        <f ca="1">IF($J427="×",1,"")</f>
        <v/>
      </c>
      <c r="Y427" s="81"/>
      <c r="Z427" s="1" t="str">
        <f t="shared" si="141"/>
        <v/>
      </c>
      <c r="AA427" s="1" t="str">
        <f ca="1">IF(G427="＋","",M427)</f>
        <v/>
      </c>
      <c r="AB427" s="1" t="str">
        <f ca="1">IF(G427="＋",M427,"")</f>
        <v>-</v>
      </c>
    </row>
    <row r="428" spans="2:28" ht="15" customHeight="1" x14ac:dyDescent="0.25">
      <c r="B428" s="401"/>
      <c r="D428" s="1026"/>
      <c r="E428" s="1026"/>
      <c r="F428" s="18"/>
      <c r="G428" s="54" t="str">
        <f ca="1">IF(OFFSET('取組状況入力－上水道'!$B$15,MATCH(I428,'取組状況入力－上水道'!$E$15:$E$562,0)-1,1,1,1)=0,"",OFFSET('取組状況入力－上水道'!$B$15,MATCH(I428,'取組状況入力－上水道'!$E$15:$E$562,0)-1,1,1,1))</f>
        <v>＋</v>
      </c>
      <c r="H428" s="298" t="s">
        <v>1785</v>
      </c>
      <c r="I428" s="56" t="s">
        <v>129</v>
      </c>
      <c r="J428" s="58" t="str">
        <f t="shared" ca="1" si="135"/>
        <v/>
      </c>
      <c r="K428" s="58" t="str">
        <f>VLOOKUP(I428,'取組状況入力－上水道'!$E$16:$X$771,'取組状況入力－上水道'!$S$1,0)</f>
        <v>-</v>
      </c>
      <c r="L428" s="72" t="str">
        <f t="shared" si="136"/>
        <v>-</v>
      </c>
      <c r="M428" s="155" t="str">
        <f t="shared" si="137"/>
        <v>-</v>
      </c>
      <c r="N428" s="75"/>
      <c r="O428" s="26"/>
      <c r="P428" s="402"/>
      <c r="R428" s="94" t="s">
        <v>1169</v>
      </c>
      <c r="S428" s="382">
        <f t="shared" si="138"/>
        <v>0</v>
      </c>
      <c r="T428" s="95">
        <v>0.2</v>
      </c>
      <c r="U428" s="59">
        <f>IF(Y428="",1,IF(VLOOKUP(Y428,基本情報!$E$63:$T$76,基本情報!$T$1,FALSE)="",0,VLOOKUP(Y428,基本情報!$E$63:$T$76,基本情報!$T$1,FALSE)))</f>
        <v>1</v>
      </c>
      <c r="V428" s="155" t="str">
        <f t="shared" ca="1" si="139"/>
        <v/>
      </c>
      <c r="W428" s="198" t="str">
        <f t="shared" si="140"/>
        <v/>
      </c>
      <c r="X428" s="59" t="str">
        <f ca="1">IF($J428="×",1,"")</f>
        <v/>
      </c>
      <c r="Y428" s="59"/>
      <c r="Z428" s="1" t="str">
        <f t="shared" si="141"/>
        <v/>
      </c>
      <c r="AA428" s="1" t="str">
        <f ca="1">IF(G428="＋","",M428)</f>
        <v/>
      </c>
      <c r="AB428" s="1" t="str">
        <f ca="1">IF(G428="＋",M428,"")</f>
        <v>-</v>
      </c>
    </row>
    <row r="429" spans="2:28" ht="15" customHeight="1" x14ac:dyDescent="0.25">
      <c r="B429" s="401"/>
      <c r="D429" s="1031" t="s">
        <v>1500</v>
      </c>
      <c r="E429" s="1040" t="s">
        <v>1377</v>
      </c>
      <c r="F429" s="39" t="s">
        <v>1775</v>
      </c>
      <c r="G429" s="81" t="str">
        <f ca="1">IF(OFFSET('取組状況入力－上水道'!$B$15,MATCH(I429,'取組状況入力－上水道'!$E$15:$E$562,0)-1,1,1,1)=0,"",OFFSET('取組状況入力－上水道'!$B$15,MATCH(I429,'取組状況入力－上水道'!$E$15:$E$562,0)-1,1,1,1))</f>
        <v>◎</v>
      </c>
      <c r="H429" s="100" t="s">
        <v>1778</v>
      </c>
      <c r="I429" s="79" t="s">
        <v>131</v>
      </c>
      <c r="J429" s="85" t="str">
        <f t="shared" ref="J429:J440" ca="1" si="144">IF(AND($G429="◎",$K429=0),"×","")</f>
        <v/>
      </c>
      <c r="K429" s="85" t="str">
        <f>VLOOKUP(I429,'取組状況入力－上水道'!$E$16:$X$771,'取組状況入力－上水道'!$S$1,0)</f>
        <v>-</v>
      </c>
      <c r="L429" s="89" t="str">
        <f t="shared" ref="L429:L439" si="145">IF(K429="×","×",IF(K429="-","-",S429*T429*W429*U429))</f>
        <v>-</v>
      </c>
      <c r="M429" s="89" t="str">
        <f t="shared" si="137"/>
        <v>-</v>
      </c>
      <c r="N429" s="90">
        <f ca="1">SUM(AA429:AA430)</f>
        <v>0</v>
      </c>
      <c r="O429" s="263"/>
      <c r="P429" s="402"/>
      <c r="R429" s="91" t="s">
        <v>1166</v>
      </c>
      <c r="S429" s="380">
        <f t="shared" si="138"/>
        <v>0</v>
      </c>
      <c r="T429" s="420">
        <v>0.01</v>
      </c>
      <c r="U429" s="81">
        <f>IF(Y429="",1,IF(VLOOKUP(Y429,基本情報!$E$63:$T$76,基本情報!$T$1,FALSE)="",0,VLOOKUP(Y429,基本情報!$E$63:$T$76,基本情報!$T$1,FALSE)))</f>
        <v>1</v>
      </c>
      <c r="V429" s="170" t="str">
        <f t="shared" ref="V429:V440" ca="1" si="146">IF(OR(G429="＋",K429="-"),"",1*S429*T429*U429)</f>
        <v/>
      </c>
      <c r="W429" s="170" t="str">
        <f t="shared" ref="W429:W438" si="147">IF(K429="-","",IF(G429="＋",$N$5,$M$5))</f>
        <v/>
      </c>
      <c r="X429" s="81" t="str">
        <f t="shared" ref="X429:X440" ca="1" si="148">IF($J429="×",1,"")</f>
        <v/>
      </c>
      <c r="Y429" s="81"/>
      <c r="Z429" s="1" t="str">
        <f t="shared" si="141"/>
        <v/>
      </c>
      <c r="AA429" s="1" t="str">
        <f t="shared" ref="AA429:AA438" ca="1" si="149">IF(G429="＋","",M429)</f>
        <v>-</v>
      </c>
      <c r="AB429" s="1" t="str">
        <f t="shared" ref="AB429:AB438" ca="1" si="150">IF(G429="＋",M429,"")</f>
        <v/>
      </c>
    </row>
    <row r="430" spans="2:28" ht="15" customHeight="1" x14ac:dyDescent="0.25">
      <c r="B430" s="401"/>
      <c r="D430" s="1032"/>
      <c r="E430" s="1041"/>
      <c r="F430" s="18"/>
      <c r="G430" s="59" t="str">
        <f ca="1">IF(OFFSET('取組状況入力－上水道'!$B$15,MATCH(I430,'取組状況入力－上水道'!$E$15:$E$562,0)-1,1,1,1)=0,"",OFFSET('取組状況入力－上水道'!$B$15,MATCH(I430,'取組状況入力－上水道'!$E$15:$E$562,0)-1,1,1,1))</f>
        <v>◎</v>
      </c>
      <c r="H430" s="236" t="s">
        <v>2292</v>
      </c>
      <c r="I430" s="56" t="s">
        <v>2397</v>
      </c>
      <c r="J430" s="58" t="str">
        <f t="shared" ca="1" si="144"/>
        <v/>
      </c>
      <c r="K430" s="58" t="str">
        <f>VLOOKUP(I430,'取組状況入力－上水道'!$E$16:$X$771,'取組状況入力－上水道'!$S$1,0)</f>
        <v>-</v>
      </c>
      <c r="L430" s="72" t="str">
        <f t="shared" si="145"/>
        <v>-</v>
      </c>
      <c r="M430" s="72" t="str">
        <f t="shared" si="137"/>
        <v>-</v>
      </c>
      <c r="N430" s="187">
        <f ca="1">SUM(AB429:AB430)</f>
        <v>0</v>
      </c>
      <c r="O430" s="524"/>
      <c r="P430" s="402"/>
      <c r="R430" s="94" t="s">
        <v>1166</v>
      </c>
      <c r="S430" s="382">
        <f t="shared" si="138"/>
        <v>0</v>
      </c>
      <c r="T430" s="95">
        <v>0.01</v>
      </c>
      <c r="U430" s="59">
        <f>IF(Y430="",1,IF(VLOOKUP(Y430,基本情報!$E$63:$T$76,基本情報!$T$1,FALSE)="",0,VLOOKUP(Y430,基本情報!$E$63:$T$76,基本情報!$T$1,FALSE)))</f>
        <v>1</v>
      </c>
      <c r="V430" s="155" t="str">
        <f t="shared" ca="1" si="146"/>
        <v/>
      </c>
      <c r="W430" s="198" t="str">
        <f>IF(K430="-","",IF(G430="＋",$N$5,$M$5))</f>
        <v/>
      </c>
      <c r="X430" s="59" t="str">
        <f t="shared" ca="1" si="148"/>
        <v/>
      </c>
      <c r="Y430" s="59"/>
      <c r="Z430" s="1" t="str">
        <f t="shared" si="141"/>
        <v/>
      </c>
      <c r="AA430" s="1" t="str">
        <f ca="1">IF(G430="＋","",M430)</f>
        <v>-</v>
      </c>
      <c r="AB430" s="1" t="str">
        <f ca="1">IF(G430="＋",M430,"")</f>
        <v/>
      </c>
    </row>
    <row r="431" spans="2:28" ht="15" customHeight="1" x14ac:dyDescent="0.25">
      <c r="B431" s="401"/>
      <c r="D431" s="1032"/>
      <c r="E431" s="1041"/>
      <c r="F431" s="284" t="s">
        <v>1776</v>
      </c>
      <c r="G431" s="11" t="str">
        <f ca="1">IF(OFFSET('取組状況入力－上水道'!$B$15,MATCH(I431,'取組状況入力－上水道'!$E$15:$E$562,0)-1,1,1,1)=0,"",OFFSET('取組状況入力－上水道'!$B$15,MATCH(I431,'取組状況入力－上水道'!$E$15:$E$562,0)-1,1,1,1))</f>
        <v>○</v>
      </c>
      <c r="H431" s="296" t="s">
        <v>1779</v>
      </c>
      <c r="I431" s="83" t="s">
        <v>1410</v>
      </c>
      <c r="J431" s="10" t="str">
        <f t="shared" ca="1" si="144"/>
        <v/>
      </c>
      <c r="K431" s="10" t="str">
        <f>VLOOKUP(I431,'取組状況入力－上水道'!$E$16:$X$771,'取組状況入力－上水道'!$S$1,0)</f>
        <v>-</v>
      </c>
      <c r="L431" s="288" t="str">
        <f>IF(K431="×","×",IF(K431="-","-",S431*T431*W431*U431))</f>
        <v>-</v>
      </c>
      <c r="M431" s="288" t="str">
        <f t="shared" si="137"/>
        <v>-</v>
      </c>
      <c r="N431" s="283">
        <f ca="1">SUM(AA431)</f>
        <v>0</v>
      </c>
      <c r="O431" s="263"/>
      <c r="P431" s="402"/>
      <c r="R431" s="304" t="s">
        <v>775</v>
      </c>
      <c r="S431" s="383">
        <f t="shared" si="138"/>
        <v>0</v>
      </c>
      <c r="T431" s="423">
        <v>0.01</v>
      </c>
      <c r="U431" s="11">
        <f>IF(Y431="",1,IF(VLOOKUP(Y431,基本情報!$E$63:$T$76,基本情報!$T$1,FALSE)="",0,VLOOKUP(Y431,基本情報!$E$63:$T$76,基本情報!$T$1,FALSE)))</f>
        <v>1</v>
      </c>
      <c r="V431" s="283" t="str">
        <f ca="1">IF(OR(G431="＋",K431="-"),"",1*S431*T431*U431)</f>
        <v/>
      </c>
      <c r="W431" s="283" t="str">
        <f>IF(K431="-","",IF(G431="＋",$N$5,$M$5))</f>
        <v/>
      </c>
      <c r="X431" s="11" t="str">
        <f t="shared" ca="1" si="148"/>
        <v/>
      </c>
      <c r="Y431" s="11"/>
      <c r="Z431" s="1" t="str">
        <f t="shared" si="141"/>
        <v/>
      </c>
      <c r="AA431" s="1" t="str">
        <f ca="1">IF(G431="＋","",M431)</f>
        <v>-</v>
      </c>
      <c r="AB431" s="1" t="str">
        <f ca="1">IF(G431="＋",M431,"")</f>
        <v/>
      </c>
    </row>
    <row r="432" spans="2:28" ht="15" customHeight="1" x14ac:dyDescent="0.25">
      <c r="B432" s="401"/>
      <c r="D432" s="1032"/>
      <c r="E432" s="1041"/>
      <c r="F432" s="41" t="s">
        <v>1777</v>
      </c>
      <c r="G432" s="81" t="str">
        <f ca="1">IF(OFFSET('取組状況入力－上水道'!$B$15,MATCH(I432,'取組状況入力－上水道'!$E$15:$E$562,0)-1,1,1,1)=0,"",OFFSET('取組状況入力－上水道'!$B$15,MATCH(I432,'取組状況入力－上水道'!$E$15:$E$562,0)-1,1,1,1))</f>
        <v>○</v>
      </c>
      <c r="H432" s="295" t="s">
        <v>1780</v>
      </c>
      <c r="I432" s="79" t="s">
        <v>76</v>
      </c>
      <c r="J432" s="85" t="str">
        <f t="shared" ca="1" si="144"/>
        <v/>
      </c>
      <c r="K432" s="85" t="str">
        <f>VLOOKUP(I432,'取組状況入力－上水道'!$E$16:$X$771,'取組状況入力－上水道'!$S$1,0)</f>
        <v>-</v>
      </c>
      <c r="L432" s="89" t="str">
        <f t="shared" si="145"/>
        <v>-</v>
      </c>
      <c r="M432" s="89" t="str">
        <f t="shared" si="137"/>
        <v>-</v>
      </c>
      <c r="N432" s="73">
        <f ca="1">SUM(AA432:AA434)</f>
        <v>0</v>
      </c>
      <c r="O432" s="263"/>
      <c r="P432" s="402"/>
      <c r="R432" s="91" t="s">
        <v>1098</v>
      </c>
      <c r="S432" s="380">
        <f t="shared" si="138"/>
        <v>0</v>
      </c>
      <c r="T432" s="420">
        <v>0.01</v>
      </c>
      <c r="U432" s="81">
        <f>IF(Y432="",1,IF(VLOOKUP(Y432,基本情報!$E$63:$T$76,基本情報!$T$1,FALSE)="",0,VLOOKUP(Y432,基本情報!$E$63:$T$76,基本情報!$T$1,FALSE)))</f>
        <v>1</v>
      </c>
      <c r="V432" s="170" t="str">
        <f t="shared" ca="1" si="146"/>
        <v/>
      </c>
      <c r="W432" s="170" t="str">
        <f t="shared" si="147"/>
        <v/>
      </c>
      <c r="X432" s="81" t="str">
        <f t="shared" ca="1" si="148"/>
        <v/>
      </c>
      <c r="Y432" s="81"/>
      <c r="Z432" s="1" t="str">
        <f t="shared" si="141"/>
        <v/>
      </c>
      <c r="AA432" s="1" t="str">
        <f t="shared" ca="1" si="149"/>
        <v>-</v>
      </c>
      <c r="AB432" s="1" t="str">
        <f t="shared" ca="1" si="150"/>
        <v/>
      </c>
    </row>
    <row r="433" spans="1:28" ht="15" customHeight="1" x14ac:dyDescent="0.25">
      <c r="B433" s="401"/>
      <c r="D433" s="1032"/>
      <c r="E433" s="1041"/>
      <c r="F433" s="41"/>
      <c r="G433" s="53" t="str">
        <f ca="1">IF(OFFSET('取組状況入力－上水道'!$B$15,MATCH(I433,'取組状況入力－上水道'!$E$15:$E$562,0)-1,1,1,1)=0,"",OFFSET('取組状況入力－上水道'!$B$15,MATCH(I433,'取組状況入力－上水道'!$E$15:$E$562,0)-1,1,1,1))</f>
        <v>○</v>
      </c>
      <c r="H433" s="295" t="s">
        <v>1781</v>
      </c>
      <c r="I433" s="51" t="s">
        <v>446</v>
      </c>
      <c r="J433" s="52" t="str">
        <f t="shared" ca="1" si="144"/>
        <v/>
      </c>
      <c r="K433" s="52" t="str">
        <f>VLOOKUP(I433,'取組状況入力－上水道'!$E$16:$X$771,'取組状況入力－上水道'!$S$1,0)</f>
        <v>-</v>
      </c>
      <c r="L433" s="71" t="str">
        <f t="shared" si="145"/>
        <v>-</v>
      </c>
      <c r="M433" s="71" t="str">
        <f t="shared" si="137"/>
        <v>-</v>
      </c>
      <c r="N433" s="186">
        <f ca="1">SUM(AB432:AB434)</f>
        <v>0</v>
      </c>
      <c r="O433" s="524"/>
      <c r="P433" s="402"/>
      <c r="R433" s="92" t="s">
        <v>1098</v>
      </c>
      <c r="S433" s="381">
        <f t="shared" si="138"/>
        <v>0</v>
      </c>
      <c r="T433" s="93">
        <v>0.01</v>
      </c>
      <c r="U433" s="53">
        <f>IF(Y433="",1,IF(VLOOKUP(Y433,基本情報!$E$63:$T$76,基本情報!$T$1,FALSE)="",0,VLOOKUP(Y433,基本情報!$E$63:$T$76,基本情報!$T$1,FALSE)))</f>
        <v>1</v>
      </c>
      <c r="V433" s="197" t="str">
        <f t="shared" ca="1" si="146"/>
        <v/>
      </c>
      <c r="W433" s="170" t="str">
        <f t="shared" si="147"/>
        <v/>
      </c>
      <c r="X433" s="53" t="str">
        <f t="shared" ca="1" si="148"/>
        <v/>
      </c>
      <c r="Y433" s="53"/>
      <c r="Z433" s="1" t="str">
        <f t="shared" si="141"/>
        <v/>
      </c>
      <c r="AA433" s="1" t="str">
        <f t="shared" ca="1" si="149"/>
        <v>-</v>
      </c>
      <c r="AB433" s="1" t="str">
        <f t="shared" ca="1" si="150"/>
        <v/>
      </c>
    </row>
    <row r="434" spans="1:28" ht="15" customHeight="1" x14ac:dyDescent="0.25">
      <c r="B434" s="401"/>
      <c r="D434" s="1032"/>
      <c r="E434" s="1041"/>
      <c r="F434" s="18"/>
      <c r="G434" s="59" t="str">
        <f ca="1">IF(OFFSET('取組状況入力－上水道'!$B$15,MATCH(I434,'取組状況入力－上水道'!$E$15:$E$562,0)-1,1,1,1)=0,"",OFFSET('取組状況入力－上水道'!$B$15,MATCH(I434,'取組状況入力－上水道'!$E$15:$E$562,0)-1,1,1,1))</f>
        <v>○</v>
      </c>
      <c r="H434" s="298" t="s">
        <v>1782</v>
      </c>
      <c r="I434" s="56" t="s">
        <v>1888</v>
      </c>
      <c r="J434" s="58" t="str">
        <f t="shared" ca="1" si="144"/>
        <v/>
      </c>
      <c r="K434" s="58" t="str">
        <f>VLOOKUP(I434,'取組状況入力－上水道'!$E$16:$X$771,'取組状況入力－上水道'!$S$1,0)</f>
        <v>-</v>
      </c>
      <c r="L434" s="72" t="str">
        <f t="shared" si="145"/>
        <v>-</v>
      </c>
      <c r="M434" s="72" t="str">
        <f t="shared" si="137"/>
        <v>-</v>
      </c>
      <c r="N434" s="75"/>
      <c r="O434" s="26"/>
      <c r="P434" s="402"/>
      <c r="R434" s="94" t="s">
        <v>1099</v>
      </c>
      <c r="S434" s="382">
        <f t="shared" si="138"/>
        <v>0</v>
      </c>
      <c r="T434" s="95">
        <v>1.2999999999999999E-2</v>
      </c>
      <c r="U434" s="59">
        <f>IF(Y434="",1,IF(VLOOKUP(Y434,基本情報!$E$63:$T$76,基本情報!$T$1,FALSE)="",0,VLOOKUP(Y434,基本情報!$E$63:$T$76,基本情報!$T$1,FALSE)))</f>
        <v>1</v>
      </c>
      <c r="V434" s="155" t="str">
        <f t="shared" ca="1" si="146"/>
        <v/>
      </c>
      <c r="W434" s="198" t="str">
        <f t="shared" si="147"/>
        <v/>
      </c>
      <c r="X434" s="59" t="str">
        <f t="shared" ca="1" si="148"/>
        <v/>
      </c>
      <c r="Y434" s="59"/>
      <c r="Z434" s="1" t="str">
        <f t="shared" si="141"/>
        <v/>
      </c>
      <c r="AA434" s="1" t="str">
        <f t="shared" ca="1" si="149"/>
        <v>-</v>
      </c>
      <c r="AB434" s="1" t="str">
        <f t="shared" ca="1" si="150"/>
        <v/>
      </c>
    </row>
    <row r="435" spans="1:28" ht="15" customHeight="1" x14ac:dyDescent="0.25">
      <c r="B435" s="401"/>
      <c r="D435" s="1032"/>
      <c r="E435" s="1041"/>
      <c r="F435" s="41" t="s">
        <v>1783</v>
      </c>
      <c r="G435" s="53" t="str">
        <f ca="1">IF(OFFSET('取組状況入力－上水道'!$B$15,MATCH(I435,'取組状況入力－上水道'!$E$15:$E$562,0)-1,1,1,1)=0,"",OFFSET('取組状況入力－上水道'!$B$15,MATCH(I435,'取組状況入力－上水道'!$E$15:$E$562,0)-1,1,1,1))</f>
        <v>○</v>
      </c>
      <c r="H435" s="295" t="s">
        <v>2139</v>
      </c>
      <c r="I435" s="51" t="s">
        <v>447</v>
      </c>
      <c r="J435" s="52" t="str">
        <f ca="1">IF(AND($G435="◎",$K435=0),"×","")</f>
        <v/>
      </c>
      <c r="K435" s="52" t="str">
        <f>VLOOKUP(I435,'取組状況入力－上水道'!$E$16:$X$771,'取組状況入力－上水道'!$S$1,0)</f>
        <v>-</v>
      </c>
      <c r="L435" s="71" t="str">
        <f>IF(K435="×","×",IF(K435="-","-",S435*T435*W435*U435))</f>
        <v>-</v>
      </c>
      <c r="M435" s="71" t="str">
        <f t="shared" si="137"/>
        <v>-</v>
      </c>
      <c r="N435" s="90">
        <f ca="1">SUM(AA435:AA436)</f>
        <v>0</v>
      </c>
      <c r="O435" s="263"/>
      <c r="P435" s="402"/>
      <c r="R435" s="92" t="s">
        <v>778</v>
      </c>
      <c r="S435" s="381">
        <f t="shared" si="138"/>
        <v>0</v>
      </c>
      <c r="T435" s="93">
        <v>0.01</v>
      </c>
      <c r="U435" s="53">
        <f>IF(Y435="",1,IF(VLOOKUP(Y435,基本情報!$E$63:$T$76,基本情報!$T$1,FALSE)="",0,VLOOKUP(Y435,基本情報!$E$63:$T$76,基本情報!$T$1,FALSE)))</f>
        <v>1</v>
      </c>
      <c r="V435" s="197" t="str">
        <f ca="1">IF(OR(G435="＋",K435="-"),"",1*S435*T435*U435)</f>
        <v/>
      </c>
      <c r="W435" s="170" t="str">
        <f>IF(K435="-","",IF(G435="＋",$N$5,$M$5))</f>
        <v/>
      </c>
      <c r="X435" s="53" t="str">
        <f ca="1">IF($J435="×",1,"")</f>
        <v/>
      </c>
      <c r="Y435" s="53"/>
      <c r="Z435" s="1" t="str">
        <f t="shared" si="141"/>
        <v/>
      </c>
      <c r="AA435" s="1" t="str">
        <f ca="1">IF(G435="＋","",M435)</f>
        <v>-</v>
      </c>
      <c r="AB435" s="1" t="str">
        <f ca="1">IF(G435="＋",M435,"")</f>
        <v/>
      </c>
    </row>
    <row r="436" spans="1:28" ht="15" customHeight="1" x14ac:dyDescent="0.25">
      <c r="B436" s="401"/>
      <c r="D436" s="1032"/>
      <c r="E436" s="1041"/>
      <c r="F436" s="18"/>
      <c r="G436" s="59" t="str">
        <f ca="1">IF(OFFSET('取組状況入力－上水道'!$B$15,MATCH(I436,'取組状況入力－上水道'!$E$15:$E$562,0)-1,1,1,1)=0,"",OFFSET('取組状況入力－上水道'!$B$15,MATCH(I436,'取組状況入力－上水道'!$E$15:$E$562,0)-1,1,1,1))</f>
        <v>○</v>
      </c>
      <c r="H436" s="298" t="s">
        <v>2124</v>
      </c>
      <c r="I436" s="56" t="s">
        <v>1909</v>
      </c>
      <c r="J436" s="58" t="str">
        <f ca="1">IF(AND($G436="◎",$K436=0),"×","")</f>
        <v/>
      </c>
      <c r="K436" s="58" t="str">
        <f>VLOOKUP(I436,'取組状況入力－上水道'!$E$16:$X$771,'取組状況入力－上水道'!$S$1,0)</f>
        <v>-</v>
      </c>
      <c r="L436" s="72" t="str">
        <f>IF(K436="×","×",IF(K436="-","-",S436*T436*W436*U436))</f>
        <v>-</v>
      </c>
      <c r="M436" s="72" t="str">
        <f t="shared" si="137"/>
        <v>-</v>
      </c>
      <c r="N436" s="187">
        <f ca="1">SUM(AB435:AB436)</f>
        <v>0</v>
      </c>
      <c r="O436" s="524"/>
      <c r="P436" s="402"/>
      <c r="R436" s="94" t="s">
        <v>778</v>
      </c>
      <c r="S436" s="382">
        <f t="shared" si="138"/>
        <v>0</v>
      </c>
      <c r="T436" s="95">
        <v>0.01</v>
      </c>
      <c r="U436" s="59">
        <f>IF(Y436="",1,IF(VLOOKUP(Y436,基本情報!$E$63:$T$76,基本情報!$T$1,FALSE)="",0,VLOOKUP(Y436,基本情報!$E$63:$T$76,基本情報!$T$1,FALSE)))</f>
        <v>1</v>
      </c>
      <c r="V436" s="155" t="str">
        <f ca="1">IF(OR(G436="＋",K436="-"),"",1*S436*T436*U436)</f>
        <v/>
      </c>
      <c r="W436" s="198" t="str">
        <f>IF(K436="-","",IF(G436="＋",$N$5,$M$5))</f>
        <v/>
      </c>
      <c r="X436" s="59" t="str">
        <f ca="1">IF($J436="×",1,"")</f>
        <v/>
      </c>
      <c r="Y436" s="59"/>
      <c r="Z436" s="1" t="str">
        <f t="shared" si="141"/>
        <v/>
      </c>
      <c r="AA436" s="1" t="str">
        <f ca="1">IF(G436="＋","",M436)</f>
        <v>-</v>
      </c>
      <c r="AB436" s="1" t="str">
        <f ca="1">IF(G436="＋",M436,"")</f>
        <v/>
      </c>
    </row>
    <row r="437" spans="1:28" ht="15" customHeight="1" x14ac:dyDescent="0.25">
      <c r="B437" s="401"/>
      <c r="D437" s="1032"/>
      <c r="E437" s="1041"/>
      <c r="F437" s="41" t="s">
        <v>1784</v>
      </c>
      <c r="G437" s="81" t="str">
        <f ca="1">IF(OFFSET('取組状況入力－上水道'!$B$15,MATCH(I437,'取組状況入力－上水道'!$E$15:$E$562,0)-1,1,1,1)=0,"",OFFSET('取組状況入力－上水道'!$B$15,MATCH(I437,'取組状況入力－上水道'!$E$15:$E$562,0)-1,1,1,1))</f>
        <v>○</v>
      </c>
      <c r="H437" s="294" t="s">
        <v>2143</v>
      </c>
      <c r="I437" s="79" t="s">
        <v>692</v>
      </c>
      <c r="J437" s="85" t="str">
        <f t="shared" ca="1" si="144"/>
        <v/>
      </c>
      <c r="K437" s="85" t="str">
        <f>VLOOKUP(I437,'取組状況入力－上水道'!$E$16:$X$771,'取組状況入力－上水道'!$S$1,0)</f>
        <v>-</v>
      </c>
      <c r="L437" s="89" t="str">
        <f t="shared" si="145"/>
        <v>-</v>
      </c>
      <c r="M437" s="89" t="str">
        <f t="shared" si="137"/>
        <v>-</v>
      </c>
      <c r="N437" s="90">
        <f ca="1">SUM(AA437:AA438)</f>
        <v>0</v>
      </c>
      <c r="O437" s="263"/>
      <c r="P437" s="402"/>
      <c r="R437" s="91" t="s">
        <v>1167</v>
      </c>
      <c r="S437" s="380">
        <f t="shared" si="138"/>
        <v>0</v>
      </c>
      <c r="T437" s="420">
        <v>0.01</v>
      </c>
      <c r="U437" s="81">
        <f>IF(Y437="",1,IF(VLOOKUP(Y437,基本情報!$E$63:$T$76,基本情報!$T$1,FALSE)="",0,VLOOKUP(Y437,基本情報!$E$63:$T$76,基本情報!$T$1,FALSE)))</f>
        <v>1</v>
      </c>
      <c r="V437" s="170" t="str">
        <f t="shared" ca="1" si="146"/>
        <v/>
      </c>
      <c r="W437" s="170" t="str">
        <f t="shared" si="147"/>
        <v/>
      </c>
      <c r="X437" s="81" t="str">
        <f t="shared" ca="1" si="148"/>
        <v/>
      </c>
      <c r="Y437" s="81"/>
      <c r="Z437" s="1" t="str">
        <f t="shared" si="141"/>
        <v/>
      </c>
      <c r="AA437" s="1" t="str">
        <f t="shared" ca="1" si="149"/>
        <v>-</v>
      </c>
      <c r="AB437" s="1" t="str">
        <f t="shared" ca="1" si="150"/>
        <v/>
      </c>
    </row>
    <row r="438" spans="1:28" ht="15" customHeight="1" x14ac:dyDescent="0.25">
      <c r="B438" s="401"/>
      <c r="D438" s="1032"/>
      <c r="E438" s="1042"/>
      <c r="F438" s="41"/>
      <c r="G438" s="59" t="str">
        <f ca="1">IF(OFFSET('取組状況入力－上水道'!$B$15,MATCH(I438,'取組状況入力－上水道'!$E$15:$E$562,0)-1,1,1,1)=0,"",OFFSET('取組状況入力－上水道'!$B$15,MATCH(I438,'取組状況入力－上水道'!$E$15:$E$562,0)-1,1,1,1))</f>
        <v>○</v>
      </c>
      <c r="H438" s="298" t="s">
        <v>1785</v>
      </c>
      <c r="I438" s="56" t="s">
        <v>125</v>
      </c>
      <c r="J438" s="58" t="str">
        <f t="shared" ca="1" si="144"/>
        <v/>
      </c>
      <c r="K438" s="58" t="str">
        <f>VLOOKUP(I438,'取組状況入力－上水道'!$E$16:$X$771,'取組状況入力－上水道'!$S$1,0)</f>
        <v>-</v>
      </c>
      <c r="L438" s="72" t="str">
        <f t="shared" si="145"/>
        <v>-</v>
      </c>
      <c r="M438" s="72" t="str">
        <f t="shared" si="137"/>
        <v>-</v>
      </c>
      <c r="N438" s="187">
        <f ca="1">SUM(AB437:AB438)</f>
        <v>0</v>
      </c>
      <c r="O438" s="524"/>
      <c r="P438" s="402"/>
      <c r="R438" s="94" t="s">
        <v>1169</v>
      </c>
      <c r="S438" s="382">
        <f t="shared" si="138"/>
        <v>0</v>
      </c>
      <c r="T438" s="95">
        <v>0.01</v>
      </c>
      <c r="U438" s="59">
        <f>IF(Y438="",1,IF(VLOOKUP(Y438,基本情報!$E$63:$T$76,基本情報!$T$1,FALSE)="",0,VLOOKUP(Y438,基本情報!$E$63:$T$76,基本情報!$T$1,FALSE)))</f>
        <v>1</v>
      </c>
      <c r="V438" s="155" t="str">
        <f t="shared" ca="1" si="146"/>
        <v/>
      </c>
      <c r="W438" s="155" t="str">
        <f t="shared" si="147"/>
        <v/>
      </c>
      <c r="X438" s="59" t="str">
        <f t="shared" ca="1" si="148"/>
        <v/>
      </c>
      <c r="Y438" s="59"/>
      <c r="Z438" s="1" t="str">
        <f t="shared" si="141"/>
        <v/>
      </c>
      <c r="AA438" s="1" t="str">
        <f t="shared" ca="1" si="149"/>
        <v>-</v>
      </c>
      <c r="AB438" s="1" t="str">
        <f t="shared" ca="1" si="150"/>
        <v/>
      </c>
    </row>
    <row r="439" spans="1:28" ht="15" customHeight="1" x14ac:dyDescent="0.25">
      <c r="B439" s="401"/>
      <c r="D439" s="1032"/>
      <c r="E439" s="1037" t="s">
        <v>1501</v>
      </c>
      <c r="F439" s="135" t="s">
        <v>1775</v>
      </c>
      <c r="G439" s="81" t="str">
        <f ca="1">IF(OFFSET('取組状況入力－上水道'!$B$15,MATCH(I439,'取組状況入力－上水道'!$E$15:$E$562,0)-1,1,1,1)=0,"",OFFSET('取組状況入力－上水道'!$B$15,MATCH(I439,'取組状況入力－上水道'!$E$15:$E$562,0)-1,1,1,1))</f>
        <v>◎</v>
      </c>
      <c r="H439" s="294" t="s">
        <v>1567</v>
      </c>
      <c r="I439" s="79" t="s">
        <v>2943</v>
      </c>
      <c r="J439" s="85" t="str">
        <f t="shared" ca="1" si="144"/>
        <v/>
      </c>
      <c r="K439" s="85" t="str">
        <f>VLOOKUP(I439,'取組状況入力－上水道'!$E$16:$X$771,'取組状況入力－上水道'!$S$1,0)</f>
        <v>-</v>
      </c>
      <c r="L439" s="89" t="str">
        <f t="shared" si="145"/>
        <v>-</v>
      </c>
      <c r="M439" s="89" t="str">
        <f t="shared" si="137"/>
        <v>-</v>
      </c>
      <c r="N439" s="90">
        <f ca="1">SUM(AA439:AA440)</f>
        <v>0</v>
      </c>
      <c r="O439" s="263"/>
      <c r="P439" s="402"/>
      <c r="R439" s="91" t="s">
        <v>162</v>
      </c>
      <c r="S439" s="380">
        <f t="shared" si="138"/>
        <v>0</v>
      </c>
      <c r="T439" s="420">
        <v>8.9999999999999993E-3</v>
      </c>
      <c r="U439" s="81">
        <f>IF(Y439="",1,IF(VLOOKUP(Y439,基本情報!$E$63:$T$76,基本情報!$T$1,FALSE)="",0,VLOOKUP(Y439,基本情報!$E$63:$T$76,基本情報!$T$1,FALSE)))</f>
        <v>1</v>
      </c>
      <c r="V439" s="170" t="str">
        <f t="shared" ca="1" si="146"/>
        <v/>
      </c>
      <c r="W439" s="170" t="str">
        <f>IF(K439="-","",IF(G439="＋",$N$5,$M$5))</f>
        <v/>
      </c>
      <c r="X439" s="81" t="str">
        <f t="shared" ca="1" si="148"/>
        <v/>
      </c>
      <c r="Y439" s="81"/>
      <c r="Z439" s="1" t="str">
        <f t="shared" si="141"/>
        <v/>
      </c>
      <c r="AA439" s="1" t="str">
        <f ca="1">IF(G439="＋","",M439)</f>
        <v>-</v>
      </c>
      <c r="AB439" s="1" t="str">
        <f ca="1">IF(G439="＋",M439,"")</f>
        <v/>
      </c>
    </row>
    <row r="440" spans="1:28" ht="15" customHeight="1" x14ac:dyDescent="0.25">
      <c r="B440" s="401"/>
      <c r="D440" s="1033"/>
      <c r="E440" s="1039"/>
      <c r="F440" s="18"/>
      <c r="G440" s="59" t="str">
        <f ca="1">IF(OFFSET('取組状況入力－上水道'!$B$15,MATCH(I440,'取組状況入力－上水道'!$E$15:$E$562,0)-1,1,1,1)=0,"",OFFSET('取組状況入力－上水道'!$B$15,MATCH(I440,'取組状況入力－上水道'!$E$15:$E$562,0)-1,1,1,1))</f>
        <v>◎</v>
      </c>
      <c r="H440" s="327" t="s">
        <v>2426</v>
      </c>
      <c r="I440" s="56" t="s">
        <v>353</v>
      </c>
      <c r="J440" s="58" t="str">
        <f t="shared" ca="1" si="144"/>
        <v/>
      </c>
      <c r="K440" s="58" t="str">
        <f>VLOOKUP(I440,'取組状況入力－上水道'!$E$16:$X$771,'取組状況入力－上水道'!$S$1,0)</f>
        <v>-</v>
      </c>
      <c r="L440" s="72" t="str">
        <f>IF(K440="×","×",IF(K440="-","-",S440*T440*W440*U440))</f>
        <v>-</v>
      </c>
      <c r="M440" s="72" t="str">
        <f t="shared" si="137"/>
        <v>-</v>
      </c>
      <c r="N440" s="187">
        <f ca="1">SUM(AB439:AB440)</f>
        <v>0</v>
      </c>
      <c r="O440" s="524"/>
      <c r="P440" s="402"/>
      <c r="R440" s="94" t="s">
        <v>778</v>
      </c>
      <c r="S440" s="382">
        <f t="shared" si="138"/>
        <v>0</v>
      </c>
      <c r="T440" s="95">
        <v>1E-3</v>
      </c>
      <c r="U440" s="59">
        <f>IF(Y440="",1,IF(VLOOKUP(Y440,基本情報!$E$63:$T$76,基本情報!$T$1,FALSE)="",0,VLOOKUP(Y440,基本情報!$E$63:$T$76,基本情報!$T$1,FALSE)))</f>
        <v>1</v>
      </c>
      <c r="V440" s="155" t="str">
        <f t="shared" ca="1" si="146"/>
        <v/>
      </c>
      <c r="W440" s="155" t="str">
        <f>IF(K440="-","",IF(G440="＋",$N$5,$M$5))</f>
        <v/>
      </c>
      <c r="X440" s="59" t="str">
        <f t="shared" ca="1" si="148"/>
        <v/>
      </c>
      <c r="Y440" s="59"/>
      <c r="Z440" s="1" t="str">
        <f t="shared" si="141"/>
        <v/>
      </c>
      <c r="AA440" s="1" t="str">
        <f ca="1">IF(G440="＋","",M440)</f>
        <v>-</v>
      </c>
      <c r="AB440" s="1" t="str">
        <f ca="1">IF(G440="＋",M440,"")</f>
        <v/>
      </c>
    </row>
    <row r="441" spans="1:28" ht="15" customHeight="1" x14ac:dyDescent="0.25">
      <c r="B441" s="401"/>
      <c r="D441" s="786"/>
      <c r="E441" s="787"/>
      <c r="F441" s="3"/>
      <c r="G441" s="26"/>
      <c r="H441" s="16"/>
      <c r="I441" s="3"/>
      <c r="J441" s="26"/>
      <c r="K441" s="26"/>
      <c r="L441" s="263"/>
      <c r="M441" s="263"/>
      <c r="N441" s="524"/>
      <c r="O441" s="524"/>
      <c r="P441" s="402"/>
      <c r="R441" s="26"/>
      <c r="S441" s="26"/>
      <c r="T441" s="26"/>
      <c r="U441" s="26"/>
      <c r="V441" s="263"/>
      <c r="W441" s="263"/>
      <c r="X441" s="26"/>
      <c r="Y441" s="26"/>
      <c r="Z441" s="1"/>
      <c r="AA441" s="1"/>
      <c r="AB441" s="1"/>
    </row>
    <row r="442" spans="1:28" ht="3" customHeight="1" x14ac:dyDescent="0.25">
      <c r="B442" s="33"/>
      <c r="C442" s="297"/>
      <c r="D442" s="297"/>
      <c r="E442" s="297"/>
      <c r="F442" s="297"/>
      <c r="G442" s="348"/>
      <c r="H442" s="349"/>
      <c r="I442" s="297"/>
      <c r="J442" s="348"/>
      <c r="K442" s="348"/>
      <c r="L442" s="350"/>
      <c r="M442" s="350"/>
      <c r="N442" s="348"/>
      <c r="O442" s="348"/>
      <c r="P442" s="404"/>
      <c r="R442"/>
      <c r="U442" s="26"/>
      <c r="V442" s="263"/>
      <c r="W442" s="263"/>
      <c r="X442" s="26"/>
      <c r="Y442" s="26"/>
      <c r="Z442" s="1"/>
      <c r="AA442" s="1"/>
      <c r="AB442" s="1"/>
    </row>
    <row r="443" spans="1:28" ht="15" customHeight="1" x14ac:dyDescent="0.25">
      <c r="B443" s="3"/>
      <c r="C443" s="3"/>
      <c r="D443" s="3"/>
      <c r="E443" s="3"/>
      <c r="F443" s="3"/>
      <c r="G443" s="26"/>
      <c r="H443" s="343"/>
      <c r="I443" s="3"/>
      <c r="J443" s="26"/>
      <c r="K443" s="26"/>
      <c r="L443" s="263"/>
      <c r="M443" s="263"/>
      <c r="N443" s="26"/>
      <c r="O443" s="26"/>
      <c r="P443" s="922" t="s">
        <v>3371</v>
      </c>
      <c r="R443"/>
      <c r="U443" s="26"/>
      <c r="V443" s="263"/>
      <c r="W443" s="263"/>
      <c r="X443" s="26"/>
      <c r="Y443" s="26"/>
      <c r="Z443" s="1"/>
      <c r="AA443" s="1"/>
      <c r="AB443" s="1"/>
    </row>
    <row r="444" spans="1:28" ht="15" customHeight="1" x14ac:dyDescent="0.25">
      <c r="A444" s="182" t="s">
        <v>2209</v>
      </c>
      <c r="B444" s="182"/>
      <c r="C444" s="182"/>
      <c r="D444" s="3"/>
      <c r="E444" s="3"/>
      <c r="F444" s="3"/>
      <c r="G444" s="26"/>
      <c r="H444" s="343"/>
      <c r="I444" s="3"/>
      <c r="J444" s="26"/>
      <c r="K444" s="26"/>
      <c r="L444" s="263"/>
      <c r="M444" s="263"/>
      <c r="N444" s="26"/>
      <c r="O444" s="26"/>
      <c r="P444" s="838"/>
      <c r="R444"/>
      <c r="U444" s="26"/>
      <c r="V444" s="263"/>
      <c r="W444" s="263"/>
      <c r="X444" s="26"/>
      <c r="Y444" s="26"/>
      <c r="Z444" s="1"/>
      <c r="AA444" s="1"/>
      <c r="AB444" s="1"/>
    </row>
    <row r="445" spans="1:28" ht="3" customHeight="1" x14ac:dyDescent="0.25">
      <c r="B445" s="351"/>
      <c r="C445" s="347"/>
      <c r="D445" s="347"/>
      <c r="E445" s="347"/>
      <c r="F445" s="347"/>
      <c r="G445" s="352"/>
      <c r="H445" s="181"/>
      <c r="I445" s="181"/>
      <c r="J445" s="181"/>
      <c r="K445" s="331"/>
      <c r="L445" s="331"/>
      <c r="M445" s="331"/>
      <c r="N445" s="333"/>
      <c r="O445" s="333"/>
      <c r="P445" s="400"/>
      <c r="R445" s="6"/>
      <c r="S445" s="5"/>
      <c r="T445" s="5"/>
      <c r="U445" s="5"/>
      <c r="V445" s="5"/>
      <c r="W445" s="5"/>
    </row>
    <row r="446" spans="1:28" ht="14.25" x14ac:dyDescent="0.25">
      <c r="B446" s="781"/>
      <c r="C446" s="8"/>
      <c r="D446" s="8"/>
      <c r="E446" s="8"/>
      <c r="F446" s="8"/>
      <c r="G446" s="99"/>
      <c r="K446" s="5"/>
      <c r="L446" s="5"/>
      <c r="M446" s="5"/>
      <c r="P446" s="402"/>
      <c r="R446" s="6"/>
      <c r="S446" s="5"/>
      <c r="T446" s="5"/>
      <c r="U446" s="5"/>
      <c r="V446" s="5"/>
      <c r="W446" s="5"/>
    </row>
    <row r="447" spans="1:28" ht="45" customHeight="1" x14ac:dyDescent="0.25">
      <c r="B447" s="401"/>
      <c r="D447" s="1008" t="s">
        <v>2245</v>
      </c>
      <c r="E447" s="1009"/>
      <c r="F447" s="1010"/>
      <c r="G447" s="9" t="s">
        <v>1417</v>
      </c>
      <c r="H447" s="9" t="s">
        <v>873</v>
      </c>
      <c r="I447" s="156" t="s">
        <v>655</v>
      </c>
      <c r="J447" s="156" t="s">
        <v>1832</v>
      </c>
      <c r="K447" s="9" t="s">
        <v>745</v>
      </c>
      <c r="L447" s="9" t="s">
        <v>1256</v>
      </c>
      <c r="M447" s="9" t="s">
        <v>1864</v>
      </c>
      <c r="N447" s="9" t="s">
        <v>957</v>
      </c>
      <c r="O447" s="488"/>
      <c r="P447" s="402"/>
      <c r="R447" s="156" t="s">
        <v>1918</v>
      </c>
      <c r="S447" s="158" t="s">
        <v>2109</v>
      </c>
      <c r="T447" s="158" t="s">
        <v>1894</v>
      </c>
      <c r="U447" s="133" t="s">
        <v>275</v>
      </c>
      <c r="V447" s="156" t="s">
        <v>1805</v>
      </c>
      <c r="W447" s="156" t="s">
        <v>2458</v>
      </c>
      <c r="X447" s="156" t="s">
        <v>800</v>
      </c>
      <c r="Y447" s="133" t="s">
        <v>275</v>
      </c>
      <c r="Z447" s="167" t="s">
        <v>1865</v>
      </c>
      <c r="AA447" s="167" t="s">
        <v>827</v>
      </c>
      <c r="AB447" s="167" t="s">
        <v>674</v>
      </c>
    </row>
    <row r="448" spans="1:28" ht="1.5" customHeight="1" x14ac:dyDescent="0.25">
      <c r="B448" s="401"/>
      <c r="D448" s="282"/>
      <c r="E448" s="344"/>
      <c r="F448" s="162"/>
      <c r="G448" s="14"/>
      <c r="H448" s="14"/>
      <c r="I448" s="161"/>
      <c r="J448" s="161"/>
      <c r="K448" s="13"/>
      <c r="L448" s="13"/>
      <c r="M448" s="13"/>
      <c r="N448" s="14"/>
      <c r="O448" s="488"/>
      <c r="P448" s="402"/>
      <c r="R448" s="136"/>
      <c r="S448" s="159"/>
      <c r="T448" s="159"/>
      <c r="U448" s="136"/>
      <c r="V448" s="136"/>
      <c r="W448" s="136"/>
      <c r="X448" s="136"/>
      <c r="Y448" s="136"/>
    </row>
    <row r="449" spans="2:28" ht="15" customHeight="1" x14ac:dyDescent="0.25">
      <c r="B449" s="401"/>
      <c r="D449" s="1011" t="s">
        <v>1176</v>
      </c>
      <c r="E449" s="1011" t="s">
        <v>691</v>
      </c>
      <c r="F449" s="41" t="s">
        <v>1502</v>
      </c>
      <c r="G449" s="87" t="str">
        <f ca="1">IF(OFFSET('取組状況入力－下水道'!$B$15,MATCH(I449,'取組状況入力－下水道'!$E$15:$E$550,0)-1,1,1,1)=0,"",OFFSET('取組状況入力－下水道'!$B$15,MATCH(I449,'取組状況入力－下水道'!$E$15:$E$550,0)-1,1,1,1))</f>
        <v>◎</v>
      </c>
      <c r="H449" s="294" t="s">
        <v>1778</v>
      </c>
      <c r="I449" s="79" t="s">
        <v>2422</v>
      </c>
      <c r="J449" s="85" t="str">
        <f t="shared" ref="J449:J481" ca="1" si="151">IF(AND($G449="◎",$K449=0),"×","")</f>
        <v/>
      </c>
      <c r="K449" s="85" t="str">
        <f>VLOOKUP(I449,'取組状況入力－下水道'!$E$15:$X$779,'取組状況入力－下水道'!$S$1,0)</f>
        <v>-</v>
      </c>
      <c r="L449" s="89" t="str">
        <f t="shared" ref="L449:L462" si="152">IF(K449="×","×",IF(K449="-","-",S449*T449*W449*U449))</f>
        <v>-</v>
      </c>
      <c r="M449" s="89" t="str">
        <f t="shared" ref="M449:M494" si="153">IF(K449="×","×",IF(K449="-","-",K449*L449))</f>
        <v>-</v>
      </c>
      <c r="N449" s="73">
        <f ca="1">SUM(AA449:AA453)</f>
        <v>0</v>
      </c>
      <c r="O449" s="263"/>
      <c r="P449" s="402"/>
      <c r="R449" s="91" t="s">
        <v>780</v>
      </c>
      <c r="S449" s="380">
        <f t="shared" ref="S449:S494" si="154">VLOOKUP(R449,$R$539:$S$597,2,0)</f>
        <v>0</v>
      </c>
      <c r="T449" s="420">
        <v>0.112</v>
      </c>
      <c r="U449" s="81">
        <f>IF(Y449="",1,IF(VLOOKUP(Y449,基本情報!$E$63:$T$76,基本情報!$T$1,FALSE)="",0,VLOOKUP(Y449,基本情報!$E$63:$T$76,基本情報!$T$1,FALSE)))</f>
        <v>1</v>
      </c>
      <c r="V449" s="170" t="str">
        <f t="shared" ref="V449:V456" ca="1" si="155">IF(OR(G449="＋",K449="-"),"",1*S449*T449*U449)</f>
        <v/>
      </c>
      <c r="W449" s="170" t="str">
        <f t="shared" ref="W449:W462" si="156">IF(K449="-","",IF(G449="＋",$N$4,$M$4))</f>
        <v/>
      </c>
      <c r="X449" s="81" t="str">
        <f t="shared" ref="X449:X481" ca="1" si="157">IF($J449="×",1,"")</f>
        <v/>
      </c>
      <c r="Y449" s="81"/>
      <c r="Z449" s="1" t="str">
        <f t="shared" ref="Z449:Z494" si="158">IF(K449="-","",IF(G449="＋","",S449*T449*W449*U449))</f>
        <v/>
      </c>
      <c r="AA449" s="1" t="str">
        <f t="shared" ref="AA449:AA465" ca="1" si="159">IF(G449="＋","",M449)</f>
        <v>-</v>
      </c>
      <c r="AB449" s="1" t="str">
        <f t="shared" ref="AB449:AB465" ca="1" si="160">IF(G449="＋",M449,"")</f>
        <v/>
      </c>
    </row>
    <row r="450" spans="2:28" ht="15" customHeight="1" x14ac:dyDescent="0.25">
      <c r="B450" s="401"/>
      <c r="D450" s="1012"/>
      <c r="E450" s="1012"/>
      <c r="F450" s="41"/>
      <c r="G450" s="49" t="str">
        <f ca="1">IF(OFFSET('取組状況入力－下水道'!$B$15,MATCH(I450,'取組状況入力－下水道'!$E$15:$E$550,0)-1,1,1,1)=0,"",OFFSET('取組状況入力－下水道'!$B$15,MATCH(I450,'取組状況入力－下水道'!$E$15:$E$550,0)-1,1,1,1))</f>
        <v>○</v>
      </c>
      <c r="H450" s="294" t="s">
        <v>2292</v>
      </c>
      <c r="I450" s="51" t="s">
        <v>852</v>
      </c>
      <c r="J450" s="52" t="str">
        <f t="shared" ca="1" si="151"/>
        <v/>
      </c>
      <c r="K450" s="52" t="str">
        <f>VLOOKUP(I450,'取組状況入力－下水道'!$E$15:$X$779,'取組状況入力－下水道'!$S$1,0)</f>
        <v>-</v>
      </c>
      <c r="L450" s="71" t="str">
        <f t="shared" si="152"/>
        <v>-</v>
      </c>
      <c r="M450" s="71" t="str">
        <f t="shared" si="153"/>
        <v>-</v>
      </c>
      <c r="N450" s="186">
        <f ca="1">SUM(AB449:AB453)</f>
        <v>0</v>
      </c>
      <c r="O450" s="524"/>
      <c r="P450" s="402"/>
      <c r="R450" s="92" t="s">
        <v>780</v>
      </c>
      <c r="S450" s="381">
        <f t="shared" si="154"/>
        <v>0</v>
      </c>
      <c r="T450" s="93">
        <v>9.6000000000000002E-2</v>
      </c>
      <c r="U450" s="53">
        <f>IF(Y450="",1,IF(VLOOKUP(Y450,基本情報!$E$63:$T$76,基本情報!$T$1,FALSE)="",0,VLOOKUP(Y450,基本情報!$E$63:$T$76,基本情報!$T$1,FALSE)))</f>
        <v>1</v>
      </c>
      <c r="V450" s="197" t="str">
        <f t="shared" ca="1" si="155"/>
        <v/>
      </c>
      <c r="W450" s="170" t="str">
        <f t="shared" si="156"/>
        <v/>
      </c>
      <c r="X450" s="53" t="str">
        <f t="shared" ca="1" si="157"/>
        <v/>
      </c>
      <c r="Y450" s="53"/>
      <c r="Z450" s="1" t="str">
        <f t="shared" si="158"/>
        <v/>
      </c>
      <c r="AA450" s="1" t="str">
        <f t="shared" ca="1" si="159"/>
        <v>-</v>
      </c>
      <c r="AB450" s="1" t="str">
        <f t="shared" ca="1" si="160"/>
        <v/>
      </c>
    </row>
    <row r="451" spans="2:28" ht="15" customHeight="1" x14ac:dyDescent="0.25">
      <c r="B451" s="401"/>
      <c r="D451" s="1012"/>
      <c r="E451" s="1012"/>
      <c r="F451" s="41"/>
      <c r="G451" s="49" t="str">
        <f ca="1">IF(OFFSET('取組状況入力－下水道'!$B$15,MATCH(I451,'取組状況入力－下水道'!$E$15:$E$550,0)-1,1,1,1)=0,"",OFFSET('取組状況入力－下水道'!$B$15,MATCH(I451,'取組状況入力－下水道'!$E$15:$E$550,0)-1,1,1,1))</f>
        <v>○</v>
      </c>
      <c r="H451" s="294" t="s">
        <v>2293</v>
      </c>
      <c r="I451" s="51" t="s">
        <v>1031</v>
      </c>
      <c r="J451" s="52" t="str">
        <f t="shared" ca="1" si="151"/>
        <v/>
      </c>
      <c r="K451" s="52" t="str">
        <f>VLOOKUP(I451,'取組状況入力－下水道'!$E$15:$X$779,'取組状況入力－下水道'!$S$1,0)</f>
        <v>-</v>
      </c>
      <c r="L451" s="71" t="str">
        <f t="shared" si="152"/>
        <v>-</v>
      </c>
      <c r="M451" s="71" t="str">
        <f t="shared" si="153"/>
        <v>-</v>
      </c>
      <c r="N451" s="74"/>
      <c r="O451" s="26"/>
      <c r="P451" s="402"/>
      <c r="R451" s="92" t="s">
        <v>780</v>
      </c>
      <c r="S451" s="381">
        <f t="shared" si="154"/>
        <v>0</v>
      </c>
      <c r="T451" s="93">
        <v>0.12</v>
      </c>
      <c r="U451" s="53">
        <f>IF(Y451="",1,IF(VLOOKUP(Y451,基本情報!$E$63:$T$76,基本情報!$T$1,FALSE)="",0,VLOOKUP(Y451,基本情報!$E$63:$T$76,基本情報!$T$1,FALSE)))</f>
        <v>1</v>
      </c>
      <c r="V451" s="197" t="str">
        <f t="shared" ca="1" si="155"/>
        <v/>
      </c>
      <c r="W451" s="170" t="str">
        <f t="shared" si="156"/>
        <v/>
      </c>
      <c r="X451" s="53" t="str">
        <f t="shared" ca="1" si="157"/>
        <v/>
      </c>
      <c r="Y451" s="53"/>
      <c r="Z451" s="1" t="str">
        <f t="shared" si="158"/>
        <v/>
      </c>
      <c r="AA451" s="1" t="str">
        <f ca="1">IF(G451="＋","",M451)</f>
        <v>-</v>
      </c>
      <c r="AB451" s="1" t="str">
        <f ca="1">IF(G451="＋",M451,"")</f>
        <v/>
      </c>
    </row>
    <row r="452" spans="2:28" ht="15" customHeight="1" x14ac:dyDescent="0.25">
      <c r="B452" s="401"/>
      <c r="D452" s="1012"/>
      <c r="E452" s="1012"/>
      <c r="F452" s="41"/>
      <c r="G452" s="49" t="str">
        <f ca="1">IF(OFFSET('取組状況入力－下水道'!$B$15,MATCH(I452,'取組状況入力－下水道'!$E$15:$E$550,0)-1,1,1,1)=0,"",OFFSET('取組状況入力－下水道'!$B$15,MATCH(I452,'取組状況入力－下水道'!$E$15:$E$550,0)-1,1,1,1))</f>
        <v>○</v>
      </c>
      <c r="H452" s="294" t="s">
        <v>2294</v>
      </c>
      <c r="I452" s="51" t="s">
        <v>133</v>
      </c>
      <c r="J452" s="52" t="str">
        <f t="shared" ca="1" si="151"/>
        <v/>
      </c>
      <c r="K452" s="52" t="str">
        <f>VLOOKUP(I452,'取組状況入力－下水道'!$E$15:$X$779,'取組状況入力－下水道'!$S$1,0)</f>
        <v>-</v>
      </c>
      <c r="L452" s="71" t="str">
        <f t="shared" si="152"/>
        <v>-</v>
      </c>
      <c r="M452" s="71" t="str">
        <f t="shared" si="153"/>
        <v>-</v>
      </c>
      <c r="N452" s="74"/>
      <c r="O452" s="26"/>
      <c r="P452" s="402"/>
      <c r="R452" s="92" t="s">
        <v>780</v>
      </c>
      <c r="S452" s="381">
        <f t="shared" si="154"/>
        <v>0</v>
      </c>
      <c r="T452" s="93">
        <v>0.01</v>
      </c>
      <c r="U452" s="53">
        <f>IF(Y452="",1,IF(VLOOKUP(Y452,基本情報!$E$63:$T$76,基本情報!$T$1,FALSE)="",0,VLOOKUP(Y452,基本情報!$E$63:$T$76,基本情報!$T$1,FALSE)))</f>
        <v>1</v>
      </c>
      <c r="V452" s="197" t="str">
        <f t="shared" ca="1" si="155"/>
        <v/>
      </c>
      <c r="W452" s="170" t="str">
        <f t="shared" si="156"/>
        <v/>
      </c>
      <c r="X452" s="53" t="str">
        <f t="shared" ca="1" si="157"/>
        <v/>
      </c>
      <c r="Y452" s="53"/>
      <c r="Z452" s="1" t="str">
        <f t="shared" si="158"/>
        <v/>
      </c>
      <c r="AA452" s="1" t="str">
        <f ca="1">IF(G452="＋","",M452)</f>
        <v>-</v>
      </c>
      <c r="AB452" s="1" t="str">
        <f ca="1">IF(G452="＋",M452,"")</f>
        <v/>
      </c>
    </row>
    <row r="453" spans="2:28" ht="15" customHeight="1" x14ac:dyDescent="0.25">
      <c r="B453" s="401"/>
      <c r="D453" s="1012"/>
      <c r="E453" s="1012"/>
      <c r="F453" s="18"/>
      <c r="G453" s="54" t="str">
        <f ca="1">IF(OFFSET('取組状況入力－下水道'!$B$15,MATCH(I453,'取組状況入力－下水道'!$E$15:$E$550,0)-1,1,1,1)=0,"",OFFSET('取組状況入力－下水道'!$B$15,MATCH(I453,'取組状況入力－下水道'!$E$15:$E$550,0)-1,1,1,1))</f>
        <v>＋</v>
      </c>
      <c r="H453" s="327" t="s">
        <v>2454</v>
      </c>
      <c r="I453" s="56" t="s">
        <v>851</v>
      </c>
      <c r="J453" s="58" t="str">
        <f t="shared" ca="1" si="151"/>
        <v/>
      </c>
      <c r="K453" s="58" t="str">
        <f>VLOOKUP(I453,'取組状況入力－下水道'!$E$15:$X$779,'取組状況入力－下水道'!$S$1,0)</f>
        <v>-</v>
      </c>
      <c r="L453" s="72" t="str">
        <f t="shared" si="152"/>
        <v>-</v>
      </c>
      <c r="M453" s="72" t="str">
        <f t="shared" si="153"/>
        <v>-</v>
      </c>
      <c r="N453" s="75"/>
      <c r="O453" s="26"/>
      <c r="P453" s="402"/>
      <c r="R453" s="94" t="s">
        <v>780</v>
      </c>
      <c r="S453" s="382">
        <f t="shared" si="154"/>
        <v>0</v>
      </c>
      <c r="T453" s="95">
        <v>0.02</v>
      </c>
      <c r="U453" s="59">
        <f>IF(Y453="",1,IF(VLOOKUP(Y453,基本情報!$E$63:$T$76,基本情報!$T$1,FALSE)="",0,VLOOKUP(Y453,基本情報!$E$63:$T$76,基本情報!$T$1,FALSE)))</f>
        <v>1</v>
      </c>
      <c r="V453" s="155" t="str">
        <f t="shared" ca="1" si="155"/>
        <v/>
      </c>
      <c r="W453" s="198" t="str">
        <f t="shared" si="156"/>
        <v/>
      </c>
      <c r="X453" s="59" t="str">
        <f t="shared" ca="1" si="157"/>
        <v/>
      </c>
      <c r="Y453" s="59"/>
      <c r="Z453" s="1" t="str">
        <f t="shared" si="158"/>
        <v/>
      </c>
      <c r="AA453" s="1" t="str">
        <f ca="1">IF(G453="＋","",M453)</f>
        <v/>
      </c>
      <c r="AB453" s="1" t="str">
        <f ca="1">IF(G453="＋",M453,"")</f>
        <v>-</v>
      </c>
    </row>
    <row r="454" spans="2:28" ht="15" customHeight="1" x14ac:dyDescent="0.25">
      <c r="B454" s="401"/>
      <c r="D454" s="1012"/>
      <c r="E454" s="1012"/>
      <c r="F454" s="41" t="s">
        <v>1503</v>
      </c>
      <c r="G454" s="87" t="str">
        <f ca="1">IF(OFFSET('取組状況入力－下水道'!$B$15,MATCH(I454,'取組状況入力－下水道'!$E$15:$E$550,0)-1,1,1,1)=0,"",OFFSET('取組状況入力－下水道'!$B$15,MATCH(I454,'取組状況入力－下水道'!$E$15:$E$550,0)-1,1,1,1))</f>
        <v>◎</v>
      </c>
      <c r="H454" s="294" t="s">
        <v>1779</v>
      </c>
      <c r="I454" s="79" t="s">
        <v>577</v>
      </c>
      <c r="J454" s="85" t="str">
        <f t="shared" ca="1" si="151"/>
        <v/>
      </c>
      <c r="K454" s="85" t="str">
        <f>VLOOKUP(I454,'取組状況入力－下水道'!$E$15:$X$779,'取組状況入力－下水道'!$S$1,0)</f>
        <v>-</v>
      </c>
      <c r="L454" s="89" t="str">
        <f t="shared" si="152"/>
        <v>-</v>
      </c>
      <c r="M454" s="89" t="str">
        <f t="shared" si="153"/>
        <v>-</v>
      </c>
      <c r="N454" s="73">
        <f ca="1">SUM(AA454:AA471)</f>
        <v>0</v>
      </c>
      <c r="O454" s="263"/>
      <c r="P454" s="402"/>
      <c r="R454" s="91" t="s">
        <v>782</v>
      </c>
      <c r="S454" s="380">
        <f t="shared" si="154"/>
        <v>0</v>
      </c>
      <c r="T454" s="420">
        <v>0.112</v>
      </c>
      <c r="U454" s="81">
        <f>IF(Y454="",1,IF(VLOOKUP(Y454,基本情報!$E$63:$T$76,基本情報!$T$1,FALSE)="",0,VLOOKUP(Y454,基本情報!$E$63:$T$76,基本情報!$T$1,FALSE)))</f>
        <v>1</v>
      </c>
      <c r="V454" s="170" t="str">
        <f t="shared" ca="1" si="155"/>
        <v/>
      </c>
      <c r="W454" s="170" t="str">
        <f t="shared" si="156"/>
        <v/>
      </c>
      <c r="X454" s="81" t="str">
        <f t="shared" ca="1" si="157"/>
        <v/>
      </c>
      <c r="Y454" s="81"/>
      <c r="Z454" s="1" t="str">
        <f t="shared" si="158"/>
        <v/>
      </c>
      <c r="AA454" s="1" t="str">
        <f t="shared" ca="1" si="159"/>
        <v>-</v>
      </c>
      <c r="AB454" s="1" t="str">
        <f t="shared" ca="1" si="160"/>
        <v/>
      </c>
    </row>
    <row r="455" spans="2:28" ht="15" customHeight="1" x14ac:dyDescent="0.25">
      <c r="B455" s="401"/>
      <c r="D455" s="1012"/>
      <c r="E455" s="1012"/>
      <c r="F455" s="41"/>
      <c r="G455" s="49" t="str">
        <f ca="1">IF(OFFSET('取組状況入力－下水道'!$B$15,MATCH(I455,'取組状況入力－下水道'!$E$15:$E$550,0)-1,1,1,1)=0,"",OFFSET('取組状況入力－下水道'!$B$15,MATCH(I455,'取組状況入力－下水道'!$E$15:$E$550,0)-1,1,1,1))</f>
        <v>◎</v>
      </c>
      <c r="H455" s="294" t="s">
        <v>2298</v>
      </c>
      <c r="I455" s="51" t="s">
        <v>579</v>
      </c>
      <c r="J455" s="52" t="str">
        <f t="shared" ca="1" si="151"/>
        <v/>
      </c>
      <c r="K455" s="52" t="str">
        <f>VLOOKUP(I455,'取組状況入力－下水道'!$E$15:$X$779,'取組状況入力－下水道'!$S$1,0)</f>
        <v>-</v>
      </c>
      <c r="L455" s="71" t="str">
        <f t="shared" si="152"/>
        <v>-</v>
      </c>
      <c r="M455" s="71" t="str">
        <f t="shared" si="153"/>
        <v>-</v>
      </c>
      <c r="N455" s="186">
        <f ca="1">SUM(AB454:AB471)</f>
        <v>0</v>
      </c>
      <c r="O455" s="524"/>
      <c r="P455" s="402"/>
      <c r="R455" s="92" t="s">
        <v>782</v>
      </c>
      <c r="S455" s="381">
        <f t="shared" si="154"/>
        <v>0</v>
      </c>
      <c r="T455" s="93">
        <v>0.12</v>
      </c>
      <c r="U455" s="53">
        <f>IF(Y455="",1,IF(VLOOKUP(Y455,基本情報!$E$63:$T$76,基本情報!$T$1,FALSE)="",0,VLOOKUP(Y455,基本情報!$E$63:$T$76,基本情報!$T$1,FALSE)))</f>
        <v>1</v>
      </c>
      <c r="V455" s="197" t="str">
        <f t="shared" ca="1" si="155"/>
        <v/>
      </c>
      <c r="W455" s="170" t="str">
        <f t="shared" si="156"/>
        <v/>
      </c>
      <c r="X455" s="53" t="str">
        <f t="shared" ca="1" si="157"/>
        <v/>
      </c>
      <c r="Y455" s="53"/>
      <c r="Z455" s="1" t="str">
        <f t="shared" si="158"/>
        <v/>
      </c>
      <c r="AA455" s="1" t="str">
        <f t="shared" ca="1" si="159"/>
        <v>-</v>
      </c>
      <c r="AB455" s="1" t="str">
        <f t="shared" ca="1" si="160"/>
        <v/>
      </c>
    </row>
    <row r="456" spans="2:28" ht="15" customHeight="1" x14ac:dyDescent="0.25">
      <c r="B456" s="401"/>
      <c r="D456" s="1012"/>
      <c r="E456" s="1012"/>
      <c r="F456" s="41"/>
      <c r="G456" s="49" t="str">
        <f ca="1">IF(OFFSET('取組状況入力－下水道'!$B$15,MATCH(I456,'取組状況入力－下水道'!$E$15:$E$550,0)-1,1,1,1)=0,"",OFFSET('取組状況入力－下水道'!$B$15,MATCH(I456,'取組状況入力－下水道'!$E$15:$E$550,0)-1,1,1,1))</f>
        <v>◎</v>
      </c>
      <c r="H456" s="294" t="s">
        <v>1391</v>
      </c>
      <c r="I456" s="51" t="s">
        <v>2425</v>
      </c>
      <c r="J456" s="52" t="str">
        <f t="shared" ca="1" si="151"/>
        <v/>
      </c>
      <c r="K456" s="52" t="str">
        <f>VLOOKUP(I456,'取組状況入力－下水道'!$E$15:$X$779,'取組状況入力－下水道'!$S$1,0)</f>
        <v>-</v>
      </c>
      <c r="L456" s="71" t="str">
        <f t="shared" si="152"/>
        <v>-</v>
      </c>
      <c r="M456" s="71" t="str">
        <f t="shared" si="153"/>
        <v>-</v>
      </c>
      <c r="N456" s="74"/>
      <c r="O456" s="26"/>
      <c r="P456" s="402"/>
      <c r="R456" s="92" t="s">
        <v>782</v>
      </c>
      <c r="S456" s="381">
        <f t="shared" si="154"/>
        <v>0</v>
      </c>
      <c r="T456" s="93">
        <v>0.2</v>
      </c>
      <c r="U456" s="53">
        <f>IF(Y456="",1,IF(VLOOKUP(Y456,基本情報!$E$63:$T$76,基本情報!$T$1,FALSE)="",0,VLOOKUP(Y456,基本情報!$E$63:$T$76,基本情報!$T$1,FALSE)))</f>
        <v>1</v>
      </c>
      <c r="V456" s="197" t="str">
        <f t="shared" ca="1" si="155"/>
        <v/>
      </c>
      <c r="W456" s="170" t="str">
        <f t="shared" si="156"/>
        <v/>
      </c>
      <c r="X456" s="53" t="str">
        <f t="shared" ca="1" si="157"/>
        <v/>
      </c>
      <c r="Y456" s="53"/>
      <c r="Z456" s="1" t="str">
        <f t="shared" si="158"/>
        <v/>
      </c>
      <c r="AA456" s="1" t="str">
        <f t="shared" ca="1" si="159"/>
        <v>-</v>
      </c>
      <c r="AB456" s="1" t="str">
        <f t="shared" ca="1" si="160"/>
        <v/>
      </c>
    </row>
    <row r="457" spans="2:28" ht="15" customHeight="1" x14ac:dyDescent="0.25">
      <c r="B457" s="401"/>
      <c r="D457" s="1012"/>
      <c r="E457" s="1012"/>
      <c r="F457" s="41"/>
      <c r="G457" s="49" t="str">
        <f ca="1">IF(OFFSET('取組状況入力－下水道'!$B$15,MATCH(I457,'取組状況入力－下水道'!$E$15:$E$550,0)-1,1,1,1)=0,"",OFFSET('取組状況入力－下水道'!$B$15,MATCH(I457,'取組状況入力－下水道'!$E$15:$E$550,0)-1,1,1,1))</f>
        <v>◎</v>
      </c>
      <c r="H457" s="294" t="s">
        <v>2299</v>
      </c>
      <c r="I457" s="51" t="s">
        <v>49</v>
      </c>
      <c r="J457" s="52" t="str">
        <f t="shared" ca="1" si="151"/>
        <v/>
      </c>
      <c r="K457" s="52" t="str">
        <f>VLOOKUP(I457,'取組状況入力－下水道'!$E$15:$X$779,'取組状況入力－下水道'!$S$1,0)</f>
        <v>-</v>
      </c>
      <c r="L457" s="71" t="str">
        <f>IF(K457="×","×",IF(K457="-","-",S457*T457*W457*U457))</f>
        <v>-</v>
      </c>
      <c r="M457" s="71" t="str">
        <f t="shared" si="153"/>
        <v>-</v>
      </c>
      <c r="N457" s="74"/>
      <c r="O457" s="26"/>
      <c r="P457" s="402"/>
      <c r="R457" s="92" t="s">
        <v>781</v>
      </c>
      <c r="S457" s="381">
        <f t="shared" si="154"/>
        <v>0</v>
      </c>
      <c r="T457" s="93">
        <v>2.8000000000000001E-2</v>
      </c>
      <c r="U457" s="53">
        <f>IF(Y457="",1,IF(VLOOKUP(Y457,基本情報!$E$63:$T$76,基本情報!$T$1,FALSE)="",0,VLOOKUP(Y457,基本情報!$E$63:$T$76,基本情報!$T$1,FALSE)))</f>
        <v>1</v>
      </c>
      <c r="V457" s="197" t="str">
        <f t="shared" ref="V457:V481" ca="1" si="161">IF(OR(G457="＋",K457="-"),"",1*S457*T457*U457)</f>
        <v/>
      </c>
      <c r="W457" s="170" t="str">
        <f>IF(K457="-","",IF(G457="＋",$N$4,$M$4))</f>
        <v/>
      </c>
      <c r="X457" s="53" t="str">
        <f t="shared" ca="1" si="157"/>
        <v/>
      </c>
      <c r="Y457" s="53"/>
      <c r="Z457" s="1" t="str">
        <f t="shared" si="158"/>
        <v/>
      </c>
      <c r="AA457" s="1" t="str">
        <f ca="1">IF(G457="＋","",M457)</f>
        <v>-</v>
      </c>
      <c r="AB457" s="1" t="str">
        <f ca="1">IF(G457="＋",M457,"")</f>
        <v/>
      </c>
    </row>
    <row r="458" spans="2:28" ht="15" customHeight="1" x14ac:dyDescent="0.25">
      <c r="B458" s="401"/>
      <c r="D458" s="1012"/>
      <c r="E458" s="1012"/>
      <c r="F458" s="41"/>
      <c r="G458" s="49" t="str">
        <f ca="1">IF(OFFSET('取組状況入力－下水道'!$B$15,MATCH(I458,'取組状況入力－下水道'!$E$15:$E$550,0)-1,1,1,1)=0,"",OFFSET('取組状況入力－下水道'!$B$15,MATCH(I458,'取組状況入力－下水道'!$E$15:$E$550,0)-1,1,1,1))</f>
        <v>○</v>
      </c>
      <c r="H458" s="294" t="s">
        <v>1950</v>
      </c>
      <c r="I458" s="51" t="s">
        <v>1614</v>
      </c>
      <c r="J458" s="52" t="str">
        <f t="shared" ca="1" si="151"/>
        <v/>
      </c>
      <c r="K458" s="52" t="str">
        <f>VLOOKUP(I458,'取組状況入力－下水道'!$E$15:$X$779,'取組状況入力－下水道'!$S$1,0)</f>
        <v>-</v>
      </c>
      <c r="L458" s="71" t="str">
        <f>IF(K458="×","×",IF(K458="-","-",S458*T458*W458*U458))</f>
        <v>-</v>
      </c>
      <c r="M458" s="71" t="str">
        <f t="shared" si="153"/>
        <v>-</v>
      </c>
      <c r="N458" s="74"/>
      <c r="O458" s="26"/>
      <c r="P458" s="402"/>
      <c r="R458" s="92" t="s">
        <v>781</v>
      </c>
      <c r="S458" s="381">
        <f t="shared" si="154"/>
        <v>0</v>
      </c>
      <c r="T458" s="93">
        <v>2.4E-2</v>
      </c>
      <c r="U458" s="53">
        <f>IF(Y458="",1,IF(VLOOKUP(Y458,基本情報!$E$63:$T$76,基本情報!$T$1,FALSE)="",0,VLOOKUP(Y458,基本情報!$E$63:$T$76,基本情報!$T$1,FALSE)))</f>
        <v>1</v>
      </c>
      <c r="V458" s="197" t="str">
        <f t="shared" ca="1" si="161"/>
        <v/>
      </c>
      <c r="W458" s="170" t="str">
        <f>IF(K458="-","",IF(G458="＋",$N$4,$M$4))</f>
        <v/>
      </c>
      <c r="X458" s="53" t="str">
        <f t="shared" ca="1" si="157"/>
        <v/>
      </c>
      <c r="Y458" s="53"/>
      <c r="Z458" s="1" t="str">
        <f t="shared" si="158"/>
        <v/>
      </c>
      <c r="AA458" s="1" t="str">
        <f ca="1">IF(G458="＋","",M458)</f>
        <v>-</v>
      </c>
      <c r="AB458" s="1" t="str">
        <f ca="1">IF(G458="＋",M458,"")</f>
        <v/>
      </c>
    </row>
    <row r="459" spans="2:28" ht="15" customHeight="1" x14ac:dyDescent="0.25">
      <c r="B459" s="401"/>
      <c r="D459" s="1012"/>
      <c r="E459" s="1012"/>
      <c r="F459" s="41"/>
      <c r="G459" s="49" t="str">
        <f ca="1">IF(OFFSET('取組状況入力－下水道'!$B$15,MATCH(I459,'取組状況入力－下水道'!$E$15:$E$550,0)-1,1,1,1)=0,"",OFFSET('取組状況入力－下水道'!$B$15,MATCH(I459,'取組状況入力－下水道'!$E$15:$E$550,0)-1,1,1,1))</f>
        <v>○</v>
      </c>
      <c r="H459" s="294" t="s">
        <v>1951</v>
      </c>
      <c r="I459" s="51" t="s">
        <v>973</v>
      </c>
      <c r="J459" s="52" t="str">
        <f t="shared" ca="1" si="151"/>
        <v/>
      </c>
      <c r="K459" s="52" t="str">
        <f>VLOOKUP(I459,'取組状況入力－下水道'!$E$15:$X$779,'取組状況入力－下水道'!$S$1,0)</f>
        <v>-</v>
      </c>
      <c r="L459" s="71" t="str">
        <f t="shared" si="152"/>
        <v>-</v>
      </c>
      <c r="M459" s="71" t="str">
        <f t="shared" si="153"/>
        <v>-</v>
      </c>
      <c r="N459" s="74"/>
      <c r="O459" s="26"/>
      <c r="P459" s="402"/>
      <c r="R459" s="92" t="s">
        <v>781</v>
      </c>
      <c r="S459" s="381">
        <f t="shared" si="154"/>
        <v>0</v>
      </c>
      <c r="T459" s="93">
        <v>6.0000000000000001E-3</v>
      </c>
      <c r="U459" s="53">
        <f>IF(Y459="",1,IF(VLOOKUP(Y459,基本情報!$E$63:$T$76,基本情報!$T$1,FALSE)="",0,VLOOKUP(Y459,基本情報!$E$63:$T$76,基本情報!$T$1,FALSE)))</f>
        <v>1</v>
      </c>
      <c r="V459" s="197" t="str">
        <f t="shared" ca="1" si="161"/>
        <v/>
      </c>
      <c r="W459" s="170" t="str">
        <f t="shared" si="156"/>
        <v/>
      </c>
      <c r="X459" s="53" t="str">
        <f t="shared" ca="1" si="157"/>
        <v/>
      </c>
      <c r="Y459" s="53"/>
      <c r="Z459" s="1" t="str">
        <f t="shared" si="158"/>
        <v/>
      </c>
      <c r="AA459" s="1" t="str">
        <f t="shared" ca="1" si="159"/>
        <v>-</v>
      </c>
      <c r="AB459" s="1" t="str">
        <f t="shared" ca="1" si="160"/>
        <v/>
      </c>
    </row>
    <row r="460" spans="2:28" ht="15" customHeight="1" x14ac:dyDescent="0.25">
      <c r="B460" s="401"/>
      <c r="D460" s="1012"/>
      <c r="E460" s="1012"/>
      <c r="F460" s="41"/>
      <c r="G460" s="49" t="str">
        <f ca="1">IF(OFFSET('取組状況入力－下水道'!$B$15,MATCH(I460,'取組状況入力－下水道'!$E$15:$E$550,0)-1,1,1,1)=0,"",OFFSET('取組状況入力－下水道'!$B$15,MATCH(I460,'取組状況入力－下水道'!$E$15:$E$550,0)-1,1,1,1))</f>
        <v>○</v>
      </c>
      <c r="H460" s="294" t="s">
        <v>123</v>
      </c>
      <c r="I460" s="51" t="s">
        <v>36</v>
      </c>
      <c r="J460" s="52" t="str">
        <f t="shared" ca="1" si="151"/>
        <v/>
      </c>
      <c r="K460" s="52" t="str">
        <f>VLOOKUP(I460,'取組状況入力－下水道'!$E$15:$X$779,'取組状況入力－下水道'!$S$1,0)</f>
        <v>-</v>
      </c>
      <c r="L460" s="71" t="str">
        <f t="shared" si="152"/>
        <v>-</v>
      </c>
      <c r="M460" s="71" t="str">
        <f t="shared" si="153"/>
        <v>-</v>
      </c>
      <c r="N460" s="74"/>
      <c r="O460" s="26"/>
      <c r="P460" s="402"/>
      <c r="R460" s="92" t="s">
        <v>781</v>
      </c>
      <c r="S460" s="381">
        <f t="shared" si="154"/>
        <v>0</v>
      </c>
      <c r="T460" s="93">
        <v>1.2999999999999999E-2</v>
      </c>
      <c r="U460" s="53">
        <f>IF(Y460="",1,IF(VLOOKUP(Y460,基本情報!$E$63:$T$76,基本情報!$T$1,FALSE)="",0,VLOOKUP(Y460,基本情報!$E$63:$T$76,基本情報!$T$1,FALSE)))</f>
        <v>1</v>
      </c>
      <c r="V460" s="197" t="str">
        <f t="shared" ca="1" si="161"/>
        <v/>
      </c>
      <c r="W460" s="170" t="str">
        <f t="shared" si="156"/>
        <v/>
      </c>
      <c r="X460" s="53" t="str">
        <f t="shared" ca="1" si="157"/>
        <v/>
      </c>
      <c r="Y460" s="53"/>
      <c r="Z460" s="1" t="str">
        <f t="shared" si="158"/>
        <v/>
      </c>
      <c r="AA460" s="1" t="str">
        <f t="shared" ca="1" si="159"/>
        <v>-</v>
      </c>
      <c r="AB460" s="1" t="str">
        <f t="shared" ca="1" si="160"/>
        <v/>
      </c>
    </row>
    <row r="461" spans="2:28" ht="15" customHeight="1" x14ac:dyDescent="0.25">
      <c r="B461" s="401"/>
      <c r="D461" s="1012"/>
      <c r="E461" s="1012"/>
      <c r="F461" s="41"/>
      <c r="G461" s="49" t="str">
        <f ca="1">IF(OFFSET('取組状況入力－下水道'!$B$15,MATCH(I461,'取組状況入力－下水道'!$E$15:$E$550,0)-1,1,1,1)=0,"",OFFSET('取組状況入力－下水道'!$B$15,MATCH(I461,'取組状況入力－下水道'!$E$15:$E$550,0)-1,1,1,1))</f>
        <v>○</v>
      </c>
      <c r="H461" s="294" t="s">
        <v>462</v>
      </c>
      <c r="I461" s="51" t="s">
        <v>50</v>
      </c>
      <c r="J461" s="52" t="str">
        <f t="shared" ca="1" si="151"/>
        <v/>
      </c>
      <c r="K461" s="52" t="str">
        <f>VLOOKUP(I461,'取組状況入力－下水道'!$E$15:$X$779,'取組状況入力－下水道'!$S$1,0)</f>
        <v>-</v>
      </c>
      <c r="L461" s="71" t="str">
        <f t="shared" si="152"/>
        <v>-</v>
      </c>
      <c r="M461" s="71" t="str">
        <f t="shared" si="153"/>
        <v>-</v>
      </c>
      <c r="N461" s="74"/>
      <c r="O461" s="26"/>
      <c r="P461" s="402"/>
      <c r="R461" s="92" t="s">
        <v>781</v>
      </c>
      <c r="S461" s="381">
        <f t="shared" si="154"/>
        <v>0</v>
      </c>
      <c r="T461" s="93">
        <v>6.2E-2</v>
      </c>
      <c r="U461" s="53">
        <f>IF(Y461="",1,IF(VLOOKUP(Y461,基本情報!$E$63:$T$76,基本情報!$T$1,FALSE)="",0,VLOOKUP(Y461,基本情報!$E$63:$T$76,基本情報!$T$1,FALSE)))</f>
        <v>1</v>
      </c>
      <c r="V461" s="197" t="str">
        <f t="shared" ca="1" si="161"/>
        <v/>
      </c>
      <c r="W461" s="170" t="str">
        <f t="shared" si="156"/>
        <v/>
      </c>
      <c r="X461" s="53" t="str">
        <f t="shared" ca="1" si="157"/>
        <v/>
      </c>
      <c r="Y461" s="53"/>
      <c r="Z461" s="1" t="str">
        <f t="shared" si="158"/>
        <v/>
      </c>
      <c r="AA461" s="1" t="str">
        <f ca="1">IF(G461="＋","",M461)</f>
        <v>-</v>
      </c>
      <c r="AB461" s="1" t="str">
        <f ca="1">IF(G461="＋",M461,"")</f>
        <v/>
      </c>
    </row>
    <row r="462" spans="2:28" ht="15" customHeight="1" x14ac:dyDescent="0.25">
      <c r="B462" s="401"/>
      <c r="D462" s="1012"/>
      <c r="E462" s="1012"/>
      <c r="F462" s="41"/>
      <c r="G462" s="49" t="str">
        <f ca="1">IF(OFFSET('取組状況入力－下水道'!$B$15,MATCH(I462,'取組状況入力－下水道'!$E$15:$E$550,0)-1,1,1,1)=0,"",OFFSET('取組状況入力－下水道'!$B$15,MATCH(I462,'取組状況入力－下水道'!$E$15:$E$550,0)-1,1,1,1))</f>
        <v>○</v>
      </c>
      <c r="H462" s="294" t="s">
        <v>463</v>
      </c>
      <c r="I462" s="51" t="s">
        <v>1815</v>
      </c>
      <c r="J462" s="52" t="str">
        <f t="shared" ca="1" si="151"/>
        <v/>
      </c>
      <c r="K462" s="52" t="str">
        <f>VLOOKUP(I462,'取組状況入力－下水道'!$E$15:$X$779,'取組状況入力－下水道'!$S$1,0)</f>
        <v>-</v>
      </c>
      <c r="L462" s="71" t="str">
        <f t="shared" si="152"/>
        <v>-</v>
      </c>
      <c r="M462" s="71" t="str">
        <f t="shared" si="153"/>
        <v>-</v>
      </c>
      <c r="N462" s="74"/>
      <c r="O462" s="26"/>
      <c r="P462" s="402"/>
      <c r="R462" s="92" t="s">
        <v>782</v>
      </c>
      <c r="S462" s="381">
        <f t="shared" si="154"/>
        <v>0</v>
      </c>
      <c r="T462" s="93">
        <v>6.2E-2</v>
      </c>
      <c r="U462" s="53">
        <f>IF(Y462="",1,IF(VLOOKUP(Y462,基本情報!$E$63:$T$76,基本情報!$T$1,FALSE)="",0,VLOOKUP(Y462,基本情報!$E$63:$T$76,基本情報!$T$1,FALSE)))</f>
        <v>1</v>
      </c>
      <c r="V462" s="197" t="str">
        <f t="shared" ca="1" si="161"/>
        <v/>
      </c>
      <c r="W462" s="170" t="str">
        <f t="shared" si="156"/>
        <v/>
      </c>
      <c r="X462" s="53" t="str">
        <f t="shared" ca="1" si="157"/>
        <v/>
      </c>
      <c r="Y462" s="53"/>
      <c r="Z462" s="1" t="str">
        <f t="shared" si="158"/>
        <v/>
      </c>
      <c r="AA462" s="1" t="str">
        <f t="shared" ca="1" si="159"/>
        <v>-</v>
      </c>
      <c r="AB462" s="1" t="str">
        <f t="shared" ca="1" si="160"/>
        <v/>
      </c>
    </row>
    <row r="463" spans="2:28" ht="15" customHeight="1" x14ac:dyDescent="0.25">
      <c r="B463" s="401"/>
      <c r="D463" s="1012"/>
      <c r="E463" s="1012"/>
      <c r="F463" s="41"/>
      <c r="G463" s="49" t="str">
        <f ca="1">IF(OFFSET('取組状況入力－下水道'!$B$15,MATCH(I463,'取組状況入力－下水道'!$E$15:$E$550,0)-1,1,1,1)=0,"",OFFSET('取組状況入力－下水道'!$B$15,MATCH(I463,'取組状況入力－下水道'!$E$15:$E$550,0)-1,1,1,1))</f>
        <v>○</v>
      </c>
      <c r="H463" s="294" t="s">
        <v>2125</v>
      </c>
      <c r="I463" s="51" t="s">
        <v>968</v>
      </c>
      <c r="J463" s="52" t="str">
        <f t="shared" ca="1" si="151"/>
        <v/>
      </c>
      <c r="K463" s="52" t="str">
        <f>VLOOKUP(I463,'取組状況入力－下水道'!$E$15:$X$779,'取組状況入力－下水道'!$S$1,0)</f>
        <v>-</v>
      </c>
      <c r="L463" s="71" t="str">
        <f t="shared" ref="L463:L481" si="162">IF(K463="×","×",IF(K463="-","-",S463*T463*W463*U463))</f>
        <v>-</v>
      </c>
      <c r="M463" s="71" t="str">
        <f t="shared" si="153"/>
        <v>-</v>
      </c>
      <c r="N463" s="74"/>
      <c r="O463" s="26"/>
      <c r="P463" s="402"/>
      <c r="R463" s="92" t="s">
        <v>782</v>
      </c>
      <c r="S463" s="381">
        <f t="shared" si="154"/>
        <v>0</v>
      </c>
      <c r="T463" s="93">
        <v>2E-3</v>
      </c>
      <c r="U463" s="53">
        <f>IF(Y463="",1,IF(VLOOKUP(Y463,基本情報!$E$63:$T$76,基本情報!$T$1,FALSE)="",0,VLOOKUP(Y463,基本情報!$E$63:$T$76,基本情報!$T$1,FALSE)))</f>
        <v>1</v>
      </c>
      <c r="V463" s="197" t="str">
        <f t="shared" ca="1" si="161"/>
        <v/>
      </c>
      <c r="W463" s="170" t="str">
        <f t="shared" ref="W463:W480" si="163">IF(K463="-","",IF(G463="＋",$N$4,$M$4))</f>
        <v/>
      </c>
      <c r="X463" s="53" t="str">
        <f t="shared" ca="1" si="157"/>
        <v/>
      </c>
      <c r="Y463" s="53"/>
      <c r="Z463" s="1" t="str">
        <f t="shared" si="158"/>
        <v/>
      </c>
      <c r="AA463" s="1" t="str">
        <f t="shared" ca="1" si="159"/>
        <v>-</v>
      </c>
      <c r="AB463" s="1" t="str">
        <f t="shared" ca="1" si="160"/>
        <v/>
      </c>
    </row>
    <row r="464" spans="2:28" ht="15" customHeight="1" x14ac:dyDescent="0.25">
      <c r="B464" s="401"/>
      <c r="D464" s="1012"/>
      <c r="E464" s="1012"/>
      <c r="F464" s="41"/>
      <c r="G464" s="49" t="str">
        <f ca="1">IF(OFFSET('取組状況入力－下水道'!$B$15,MATCH(I464,'取組状況入力－下水道'!$E$15:$E$550,0)-1,1,1,1)=0,"",OFFSET('取組状況入力－下水道'!$B$15,MATCH(I464,'取組状況入力－下水道'!$E$15:$E$550,0)-1,1,1,1))</f>
        <v>○</v>
      </c>
      <c r="H464" s="294" t="s">
        <v>2126</v>
      </c>
      <c r="I464" s="51" t="s">
        <v>970</v>
      </c>
      <c r="J464" s="52" t="str">
        <f t="shared" ca="1" si="151"/>
        <v/>
      </c>
      <c r="K464" s="52" t="str">
        <f>VLOOKUP(I464,'取組状況入力－下水道'!$E$15:$X$779,'取組状況入力－下水道'!$S$1,0)</f>
        <v>-</v>
      </c>
      <c r="L464" s="71" t="str">
        <f t="shared" si="162"/>
        <v>-</v>
      </c>
      <c r="M464" s="71" t="str">
        <f t="shared" si="153"/>
        <v>-</v>
      </c>
      <c r="N464" s="74"/>
      <c r="O464" s="26"/>
      <c r="P464" s="402"/>
      <c r="R464" s="92" t="s">
        <v>782</v>
      </c>
      <c r="S464" s="381">
        <f t="shared" si="154"/>
        <v>0</v>
      </c>
      <c r="T464" s="93">
        <v>1E-3</v>
      </c>
      <c r="U464" s="53">
        <f>IF(Y464="",1,IF(VLOOKUP(Y464,基本情報!$E$63:$T$76,基本情報!$T$1,FALSE)="",0,VLOOKUP(Y464,基本情報!$E$63:$T$76,基本情報!$T$1,FALSE)))</f>
        <v>1</v>
      </c>
      <c r="V464" s="197" t="str">
        <f t="shared" ca="1" si="161"/>
        <v/>
      </c>
      <c r="W464" s="170" t="str">
        <f t="shared" si="163"/>
        <v/>
      </c>
      <c r="X464" s="53" t="str">
        <f t="shared" ca="1" si="157"/>
        <v/>
      </c>
      <c r="Y464" s="53"/>
      <c r="Z464" s="1" t="str">
        <f t="shared" si="158"/>
        <v/>
      </c>
      <c r="AA464" s="1" t="str">
        <f t="shared" ca="1" si="159"/>
        <v>-</v>
      </c>
      <c r="AB464" s="1" t="str">
        <f t="shared" ca="1" si="160"/>
        <v/>
      </c>
    </row>
    <row r="465" spans="2:28" ht="15" customHeight="1" x14ac:dyDescent="0.25">
      <c r="B465" s="401"/>
      <c r="D465" s="1012"/>
      <c r="E465" s="1012"/>
      <c r="F465" s="41"/>
      <c r="G465" s="49" t="str">
        <f ca="1">IF(OFFSET('取組状況入力－下水道'!$B$15,MATCH(I465,'取組状況入力－下水道'!$E$15:$E$550,0)-1,1,1,1)=0,"",OFFSET('取組状況入力－下水道'!$B$15,MATCH(I465,'取組状況入力－下水道'!$E$15:$E$550,0)-1,1,1,1))</f>
        <v>○</v>
      </c>
      <c r="H465" s="294" t="s">
        <v>2127</v>
      </c>
      <c r="I465" s="51" t="s">
        <v>1724</v>
      </c>
      <c r="J465" s="52" t="str">
        <f t="shared" ca="1" si="151"/>
        <v/>
      </c>
      <c r="K465" s="52" t="str">
        <f>VLOOKUP(I465,'取組状況入力－下水道'!$E$15:$X$779,'取組状況入力－下水道'!$S$1,0)</f>
        <v>-</v>
      </c>
      <c r="L465" s="71" t="str">
        <f t="shared" si="162"/>
        <v>-</v>
      </c>
      <c r="M465" s="71" t="str">
        <f t="shared" si="153"/>
        <v>-</v>
      </c>
      <c r="N465" s="74"/>
      <c r="O465" s="26"/>
      <c r="P465" s="402"/>
      <c r="R465" s="92" t="s">
        <v>782</v>
      </c>
      <c r="S465" s="381">
        <f t="shared" si="154"/>
        <v>0</v>
      </c>
      <c r="T465" s="93">
        <v>5.0000000000000001E-3</v>
      </c>
      <c r="U465" s="53">
        <f>IF(Y465="",1,IF(VLOOKUP(Y465,基本情報!$E$63:$T$76,基本情報!$T$1,FALSE)="",0,VLOOKUP(Y465,基本情報!$E$63:$T$76,基本情報!$T$1,FALSE)))</f>
        <v>1</v>
      </c>
      <c r="V465" s="197" t="str">
        <f t="shared" ca="1" si="161"/>
        <v/>
      </c>
      <c r="W465" s="170" t="str">
        <f t="shared" si="163"/>
        <v/>
      </c>
      <c r="X465" s="53" t="str">
        <f t="shared" ca="1" si="157"/>
        <v/>
      </c>
      <c r="Y465" s="53"/>
      <c r="Z465" s="1" t="str">
        <f t="shared" si="158"/>
        <v/>
      </c>
      <c r="AA465" s="1" t="str">
        <f t="shared" ca="1" si="159"/>
        <v>-</v>
      </c>
      <c r="AB465" s="1" t="str">
        <f t="shared" ca="1" si="160"/>
        <v/>
      </c>
    </row>
    <row r="466" spans="2:28" ht="15" customHeight="1" x14ac:dyDescent="0.25">
      <c r="B466" s="401"/>
      <c r="D466" s="1012"/>
      <c r="E466" s="1012"/>
      <c r="F466" s="41"/>
      <c r="G466" s="49" t="str">
        <f ca="1">IF(OFFSET('取組状況入力－下水道'!$B$15,MATCH(I466,'取組状況入力－下水道'!$E$15:$E$550,0)-1,1,1,1)=0,"",OFFSET('取組状況入力－下水道'!$B$15,MATCH(I466,'取組状況入力－下水道'!$E$15:$E$550,0)-1,1,1,1))</f>
        <v>○</v>
      </c>
      <c r="H466" s="294" t="s">
        <v>2128</v>
      </c>
      <c r="I466" s="51" t="s">
        <v>423</v>
      </c>
      <c r="J466" s="52" t="str">
        <f t="shared" ca="1" si="151"/>
        <v/>
      </c>
      <c r="K466" s="52" t="str">
        <f>VLOOKUP(I466,'取組状況入力－下水道'!$E$15:$X$779,'取組状況入力－下水道'!$S$1,0)</f>
        <v>-</v>
      </c>
      <c r="L466" s="71" t="str">
        <f t="shared" si="162"/>
        <v>-</v>
      </c>
      <c r="M466" s="71" t="str">
        <f t="shared" si="153"/>
        <v>-</v>
      </c>
      <c r="N466" s="74"/>
      <c r="O466" s="26"/>
      <c r="P466" s="402"/>
      <c r="R466" s="92" t="s">
        <v>781</v>
      </c>
      <c r="S466" s="381">
        <f t="shared" si="154"/>
        <v>0</v>
      </c>
      <c r="T466" s="93">
        <v>1.2999999999999999E-2</v>
      </c>
      <c r="U466" s="53">
        <f>IF(Y466="",1,IF(VLOOKUP(Y466,基本情報!$E$63:$T$76,基本情報!$T$1,FALSE)="",0,VLOOKUP(Y466,基本情報!$E$63:$T$76,基本情報!$T$1,FALSE)))</f>
        <v>1</v>
      </c>
      <c r="V466" s="197" t="str">
        <f t="shared" ca="1" si="161"/>
        <v/>
      </c>
      <c r="W466" s="170" t="str">
        <f t="shared" si="163"/>
        <v/>
      </c>
      <c r="X466" s="53" t="str">
        <f t="shared" ca="1" si="157"/>
        <v/>
      </c>
      <c r="Y466" s="53"/>
      <c r="Z466" s="1" t="str">
        <f t="shared" si="158"/>
        <v/>
      </c>
      <c r="AA466" s="1" t="str">
        <f t="shared" ref="AA466:AA479" ca="1" si="164">IF(G466="＋","",M466)</f>
        <v>-</v>
      </c>
      <c r="AB466" s="1" t="str">
        <f t="shared" ref="AB466:AB479" ca="1" si="165">IF(G466="＋",M466,"")</f>
        <v/>
      </c>
    </row>
    <row r="467" spans="2:28" ht="15" customHeight="1" x14ac:dyDescent="0.25">
      <c r="B467" s="401"/>
      <c r="D467" s="1012"/>
      <c r="E467" s="1012"/>
      <c r="F467" s="41"/>
      <c r="G467" s="49" t="str">
        <f ca="1">IF(OFFSET('取組状況入力－下水道'!$B$15,MATCH(I467,'取組状況入力－下水道'!$E$15:$E$550,0)-1,1,1,1)=0,"",OFFSET('取組状況入力－下水道'!$B$15,MATCH(I467,'取組状況入力－下水道'!$E$15:$E$550,0)-1,1,1,1))</f>
        <v>○</v>
      </c>
      <c r="H467" s="294" t="s">
        <v>2129</v>
      </c>
      <c r="I467" s="51" t="s">
        <v>1885</v>
      </c>
      <c r="J467" s="52" t="str">
        <f t="shared" ca="1" si="151"/>
        <v/>
      </c>
      <c r="K467" s="52" t="str">
        <f>VLOOKUP(I467,'取組状況入力－下水道'!$E$15:$X$779,'取組状況入力－下水道'!$S$1,0)</f>
        <v>-</v>
      </c>
      <c r="L467" s="71" t="str">
        <f t="shared" si="162"/>
        <v>-</v>
      </c>
      <c r="M467" s="71" t="str">
        <f t="shared" si="153"/>
        <v>-</v>
      </c>
      <c r="N467" s="74"/>
      <c r="O467" s="26"/>
      <c r="P467" s="402"/>
      <c r="R467" s="92" t="s">
        <v>781</v>
      </c>
      <c r="S467" s="381">
        <f t="shared" si="154"/>
        <v>0</v>
      </c>
      <c r="T467" s="93">
        <v>0.01</v>
      </c>
      <c r="U467" s="53">
        <f>IF(Y467="",1,IF(VLOOKUP(Y467,基本情報!$E$63:$T$76,基本情報!$T$1,FALSE)="",0,VLOOKUP(Y467,基本情報!$E$63:$T$76,基本情報!$T$1,FALSE)))</f>
        <v>1</v>
      </c>
      <c r="V467" s="197" t="str">
        <f t="shared" ca="1" si="161"/>
        <v/>
      </c>
      <c r="W467" s="170" t="str">
        <f t="shared" si="163"/>
        <v/>
      </c>
      <c r="X467" s="53" t="str">
        <f t="shared" ca="1" si="157"/>
        <v/>
      </c>
      <c r="Y467" s="53"/>
      <c r="Z467" s="1" t="str">
        <f t="shared" si="158"/>
        <v/>
      </c>
      <c r="AA467" s="1" t="str">
        <f t="shared" ca="1" si="164"/>
        <v>-</v>
      </c>
      <c r="AB467" s="1" t="str">
        <f t="shared" ca="1" si="165"/>
        <v/>
      </c>
    </row>
    <row r="468" spans="2:28" ht="15" customHeight="1" x14ac:dyDescent="0.25">
      <c r="B468" s="401"/>
      <c r="D468" s="1012"/>
      <c r="E468" s="1012"/>
      <c r="F468" s="41"/>
      <c r="G468" s="49" t="str">
        <f ca="1">IF(OFFSET('取組状況入力－下水道'!$B$15,MATCH(I468,'取組状況入力－下水道'!$E$15:$E$550,0)-1,1,1,1)=0,"",OFFSET('取組状況入力－下水道'!$B$15,MATCH(I468,'取組状況入力－下水道'!$E$15:$E$550,0)-1,1,1,1))</f>
        <v>○</v>
      </c>
      <c r="H468" s="294" t="s">
        <v>2130</v>
      </c>
      <c r="I468" s="51" t="s">
        <v>1816</v>
      </c>
      <c r="J468" s="52" t="str">
        <f t="shared" ca="1" si="151"/>
        <v/>
      </c>
      <c r="K468" s="52" t="str">
        <f>VLOOKUP(I468,'取組状況入力－下水道'!$E$15:$X$779,'取組状況入力－下水道'!$S$1,0)</f>
        <v>-</v>
      </c>
      <c r="L468" s="71" t="str">
        <f t="shared" si="162"/>
        <v>-</v>
      </c>
      <c r="M468" s="71" t="str">
        <f t="shared" si="153"/>
        <v>-</v>
      </c>
      <c r="N468" s="74"/>
      <c r="O468" s="26"/>
      <c r="P468" s="402"/>
      <c r="R468" s="92" t="s">
        <v>782</v>
      </c>
      <c r="S468" s="381">
        <f t="shared" si="154"/>
        <v>0</v>
      </c>
      <c r="T468" s="93">
        <v>0.15</v>
      </c>
      <c r="U468" s="53">
        <f>IF(Y468="",1,IF(VLOOKUP(Y468,基本情報!$E$63:$T$76,基本情報!$T$1,FALSE)="",0,VLOOKUP(Y468,基本情報!$E$63:$T$76,基本情報!$T$1,FALSE)))</f>
        <v>1</v>
      </c>
      <c r="V468" s="197" t="str">
        <f t="shared" ca="1" si="161"/>
        <v/>
      </c>
      <c r="W468" s="170" t="str">
        <f t="shared" si="163"/>
        <v/>
      </c>
      <c r="X468" s="53" t="str">
        <f t="shared" ca="1" si="157"/>
        <v/>
      </c>
      <c r="Y468" s="53"/>
      <c r="Z468" s="1" t="str">
        <f t="shared" si="158"/>
        <v/>
      </c>
      <c r="AA468" s="1" t="str">
        <f t="shared" ca="1" si="164"/>
        <v>-</v>
      </c>
      <c r="AB468" s="1" t="str">
        <f t="shared" ca="1" si="165"/>
        <v/>
      </c>
    </row>
    <row r="469" spans="2:28" ht="15" customHeight="1" x14ac:dyDescent="0.25">
      <c r="B469" s="401"/>
      <c r="D469" s="1012"/>
      <c r="E469" s="1012"/>
      <c r="F469" s="41"/>
      <c r="G469" s="49" t="str">
        <f ca="1">IF(OFFSET('取組状況入力－下水道'!$B$15,MATCH(I469,'取組状況入力－下水道'!$E$15:$E$550,0)-1,1,1,1)=0,"",OFFSET('取組状況入力－下水道'!$B$15,MATCH(I469,'取組状況入力－下水道'!$E$15:$E$550,0)-1,1,1,1))</f>
        <v>＋</v>
      </c>
      <c r="H469" s="294" t="s">
        <v>1773</v>
      </c>
      <c r="I469" s="51" t="s">
        <v>1843</v>
      </c>
      <c r="J469" s="52" t="str">
        <f t="shared" ca="1" si="151"/>
        <v/>
      </c>
      <c r="K469" s="52" t="str">
        <f>VLOOKUP(I469,'取組状況入力－下水道'!$E$15:$X$779,'取組状況入力－下水道'!$S$1,0)</f>
        <v>-</v>
      </c>
      <c r="L469" s="71" t="str">
        <f t="shared" si="162"/>
        <v>-</v>
      </c>
      <c r="M469" s="71" t="str">
        <f t="shared" si="153"/>
        <v>-</v>
      </c>
      <c r="N469" s="74"/>
      <c r="O469" s="26"/>
      <c r="P469" s="402"/>
      <c r="R469" s="92" t="s">
        <v>782</v>
      </c>
      <c r="S469" s="381">
        <f t="shared" si="154"/>
        <v>0</v>
      </c>
      <c r="T469" s="93">
        <v>0.02</v>
      </c>
      <c r="U469" s="53">
        <f>IF(Y469="",1,IF(VLOOKUP(Y469,基本情報!$E$63:$T$76,基本情報!$T$1,FALSE)="",0,VLOOKUP(Y469,基本情報!$E$63:$T$76,基本情報!$T$1,FALSE)))</f>
        <v>1</v>
      </c>
      <c r="V469" s="197" t="str">
        <f t="shared" ca="1" si="161"/>
        <v/>
      </c>
      <c r="W469" s="170" t="str">
        <f t="shared" si="163"/>
        <v/>
      </c>
      <c r="X469" s="53" t="str">
        <f t="shared" ca="1" si="157"/>
        <v/>
      </c>
      <c r="Y469" s="53"/>
      <c r="Z469" s="1" t="str">
        <f t="shared" si="158"/>
        <v/>
      </c>
      <c r="AA469" s="1" t="str">
        <f t="shared" ca="1" si="164"/>
        <v/>
      </c>
      <c r="AB469" s="1" t="str">
        <f t="shared" ca="1" si="165"/>
        <v>-</v>
      </c>
    </row>
    <row r="470" spans="2:28" ht="15" customHeight="1" x14ac:dyDescent="0.25">
      <c r="B470" s="401"/>
      <c r="D470" s="1012"/>
      <c r="E470" s="1012"/>
      <c r="F470" s="41"/>
      <c r="G470" s="49" t="str">
        <f ca="1">IF(OFFSET('取組状況入力－下水道'!$B$15,MATCH(I470,'取組状況入力－下水道'!$E$15:$E$550,0)-1,1,1,1)=0,"",OFFSET('取組状況入力－下水道'!$B$15,MATCH(I470,'取組状況入力－下水道'!$E$15:$E$550,0)-1,1,1,1))</f>
        <v>＋</v>
      </c>
      <c r="H470" s="294" t="s">
        <v>1083</v>
      </c>
      <c r="I470" s="51" t="s">
        <v>425</v>
      </c>
      <c r="J470" s="52" t="str">
        <f t="shared" ca="1" si="151"/>
        <v/>
      </c>
      <c r="K470" s="52" t="str">
        <f>VLOOKUP(I470,'取組状況入力－下水道'!$E$15:$X$779,'取組状況入力－下水道'!$S$1,0)</f>
        <v>-</v>
      </c>
      <c r="L470" s="71" t="str">
        <f t="shared" si="162"/>
        <v>-</v>
      </c>
      <c r="M470" s="71" t="str">
        <f t="shared" si="153"/>
        <v>-</v>
      </c>
      <c r="N470" s="74"/>
      <c r="O470" s="26"/>
      <c r="P470" s="402"/>
      <c r="R470" s="92" t="s">
        <v>988</v>
      </c>
      <c r="S470" s="381">
        <f t="shared" si="154"/>
        <v>0</v>
      </c>
      <c r="T470" s="93">
        <v>2.1999999999999999E-2</v>
      </c>
      <c r="U470" s="53">
        <f>IF(Y470="",1,IF(VLOOKUP(Y470,基本情報!$E$63:$T$76,基本情報!$T$1,FALSE)="",0,VLOOKUP(Y470,基本情報!$E$63:$T$76,基本情報!$T$1,FALSE)))</f>
        <v>1</v>
      </c>
      <c r="V470" s="197" t="str">
        <f t="shared" ca="1" si="161"/>
        <v/>
      </c>
      <c r="W470" s="170" t="str">
        <f t="shared" si="163"/>
        <v/>
      </c>
      <c r="X470" s="53" t="str">
        <f t="shared" ca="1" si="157"/>
        <v/>
      </c>
      <c r="Y470" s="53"/>
      <c r="Z470" s="1" t="str">
        <f t="shared" si="158"/>
        <v/>
      </c>
      <c r="AA470" s="1" t="str">
        <f t="shared" ca="1" si="164"/>
        <v/>
      </c>
      <c r="AB470" s="1" t="str">
        <f t="shared" ca="1" si="165"/>
        <v>-</v>
      </c>
    </row>
    <row r="471" spans="2:28" ht="15" customHeight="1" x14ac:dyDescent="0.25">
      <c r="B471" s="401"/>
      <c r="D471" s="1012"/>
      <c r="E471" s="1012"/>
      <c r="F471" s="18"/>
      <c r="G471" s="54" t="str">
        <f ca="1">IF(OFFSET('取組状況入力－下水道'!$B$15,MATCH(I471,'取組状況入力－下水道'!$E$15:$E$550,0)-1,1,1,1)=0,"",OFFSET('取組状況入力－下水道'!$B$15,MATCH(I471,'取組状況入力－下水道'!$E$15:$E$550,0)-1,1,1,1))</f>
        <v>＋</v>
      </c>
      <c r="H471" s="327" t="s">
        <v>1084</v>
      </c>
      <c r="I471" s="56" t="s">
        <v>842</v>
      </c>
      <c r="J471" s="58" t="str">
        <f t="shared" ca="1" si="151"/>
        <v/>
      </c>
      <c r="K471" s="58" t="str">
        <f>VLOOKUP(I471,'取組状況入力－下水道'!$E$15:$X$779,'取組状況入力－下水道'!$S$1,0)</f>
        <v>-</v>
      </c>
      <c r="L471" s="72" t="str">
        <f t="shared" si="162"/>
        <v>-</v>
      </c>
      <c r="M471" s="72" t="str">
        <f t="shared" si="153"/>
        <v>-</v>
      </c>
      <c r="N471" s="75"/>
      <c r="O471" s="26"/>
      <c r="P471" s="402"/>
      <c r="R471" s="94" t="s">
        <v>988</v>
      </c>
      <c r="S471" s="382">
        <f t="shared" si="154"/>
        <v>0</v>
      </c>
      <c r="T471" s="95">
        <v>0.05</v>
      </c>
      <c r="U471" s="59">
        <f>IF(Y471="",1,IF(VLOOKUP(Y471,基本情報!$E$63:$T$76,基本情報!$T$1,FALSE)="",0,VLOOKUP(Y471,基本情報!$E$63:$T$76,基本情報!$T$1,FALSE)))</f>
        <v>1</v>
      </c>
      <c r="V471" s="155" t="str">
        <f t="shared" ca="1" si="161"/>
        <v/>
      </c>
      <c r="W471" s="198" t="str">
        <f t="shared" si="163"/>
        <v/>
      </c>
      <c r="X471" s="59" t="str">
        <f t="shared" ca="1" si="157"/>
        <v/>
      </c>
      <c r="Y471" s="59"/>
      <c r="Z471" s="1" t="str">
        <f t="shared" si="158"/>
        <v/>
      </c>
      <c r="AA471" s="1" t="str">
        <f t="shared" ca="1" si="164"/>
        <v/>
      </c>
      <c r="AB471" s="1" t="str">
        <f t="shared" ca="1" si="165"/>
        <v>-</v>
      </c>
    </row>
    <row r="472" spans="2:28" ht="15" customHeight="1" x14ac:dyDescent="0.25">
      <c r="B472" s="401"/>
      <c r="D472" s="1012"/>
      <c r="E472" s="1012"/>
      <c r="F472" s="41" t="s">
        <v>1504</v>
      </c>
      <c r="G472" s="49" t="str">
        <f ca="1">IF(OFFSET('取組状況入力－下水道'!$B$15,MATCH(I472,'取組状況入力－下水道'!$E$15:$E$550,0)-1,1,1,1)=0,"",OFFSET('取組状況入力－下水道'!$B$15,MATCH(I472,'取組状況入力－下水道'!$E$15:$E$550,0)-1,1,1,1))</f>
        <v>◎</v>
      </c>
      <c r="H472" s="294" t="s">
        <v>1780</v>
      </c>
      <c r="I472" s="51" t="s">
        <v>1085</v>
      </c>
      <c r="J472" s="52" t="str">
        <f t="shared" ca="1" si="151"/>
        <v/>
      </c>
      <c r="K472" s="52" t="str">
        <f>VLOOKUP(I472,'取組状況入力－下水道'!$E$15:$X$779,'取組状況入力－下水道'!$S$1,0)</f>
        <v>-</v>
      </c>
      <c r="L472" s="71" t="str">
        <f t="shared" si="162"/>
        <v>-</v>
      </c>
      <c r="M472" s="71" t="str">
        <f t="shared" si="153"/>
        <v>-</v>
      </c>
      <c r="N472" s="73">
        <f ca="1">SUM(AA472:AA476)</f>
        <v>0</v>
      </c>
      <c r="O472" s="263"/>
      <c r="P472" s="402"/>
      <c r="R472" s="92" t="s">
        <v>1169</v>
      </c>
      <c r="S472" s="381">
        <f t="shared" si="154"/>
        <v>0</v>
      </c>
      <c r="T472" s="93">
        <v>3.4000000000000002E-2</v>
      </c>
      <c r="U472" s="53">
        <f>IF(Y472="",1,IF(VLOOKUP(Y472,基本情報!$E$63:$T$76,基本情報!$T$1,FALSE)="",0,VLOOKUP(Y472,基本情報!$E$63:$T$76,基本情報!$T$1,FALSE)))</f>
        <v>1</v>
      </c>
      <c r="V472" s="197" t="str">
        <f t="shared" ca="1" si="161"/>
        <v/>
      </c>
      <c r="W472" s="170" t="str">
        <f t="shared" si="163"/>
        <v/>
      </c>
      <c r="X472" s="53" t="str">
        <f t="shared" ca="1" si="157"/>
        <v/>
      </c>
      <c r="Y472" s="53"/>
      <c r="Z472" s="1" t="str">
        <f t="shared" si="158"/>
        <v/>
      </c>
      <c r="AA472" s="1" t="str">
        <f t="shared" ca="1" si="164"/>
        <v>-</v>
      </c>
      <c r="AB472" s="1" t="str">
        <f t="shared" ca="1" si="165"/>
        <v/>
      </c>
    </row>
    <row r="473" spans="2:28" ht="15" customHeight="1" x14ac:dyDescent="0.25">
      <c r="B473" s="401"/>
      <c r="D473" s="1012"/>
      <c r="E473" s="1012"/>
      <c r="F473" s="41"/>
      <c r="G473" s="49" t="str">
        <f ca="1">IF(OFFSET('取組状況入力－下水道'!$B$15,MATCH(I473,'取組状況入力－下水道'!$E$15:$E$550,0)-1,1,1,1)=0,"",OFFSET('取組状況入力－下水道'!$B$15,MATCH(I473,'取組状況入力－下水道'!$E$15:$E$550,0)-1,1,1,1))</f>
        <v>○</v>
      </c>
      <c r="H473" s="294" t="s">
        <v>955</v>
      </c>
      <c r="I473" s="51" t="s">
        <v>1953</v>
      </c>
      <c r="J473" s="52" t="str">
        <f t="shared" ca="1" si="151"/>
        <v/>
      </c>
      <c r="K473" s="52" t="str">
        <f>VLOOKUP(I473,'取組状況入力－下水道'!$E$15:$X$779,'取組状況入力－下水道'!$S$1,0)</f>
        <v>-</v>
      </c>
      <c r="L473" s="71" t="str">
        <f t="shared" si="162"/>
        <v>-</v>
      </c>
      <c r="M473" s="71" t="str">
        <f t="shared" si="153"/>
        <v>-</v>
      </c>
      <c r="N473" s="186">
        <f ca="1">SUM(AB472:AB476)</f>
        <v>0</v>
      </c>
      <c r="O473" s="524"/>
      <c r="P473" s="402"/>
      <c r="R473" s="92" t="s">
        <v>1169</v>
      </c>
      <c r="S473" s="381">
        <f t="shared" si="154"/>
        <v>0</v>
      </c>
      <c r="T473" s="93">
        <v>2.9000000000000001E-2</v>
      </c>
      <c r="U473" s="53">
        <f>IF(Y473="",1,IF(VLOOKUP(Y473,基本情報!$E$63:$T$76,基本情報!$T$1,FALSE)="",0,VLOOKUP(Y473,基本情報!$E$63:$T$76,基本情報!$T$1,FALSE)))</f>
        <v>1</v>
      </c>
      <c r="V473" s="197" t="str">
        <f t="shared" ca="1" si="161"/>
        <v/>
      </c>
      <c r="W473" s="170" t="str">
        <f t="shared" si="163"/>
        <v/>
      </c>
      <c r="X473" s="53" t="str">
        <f t="shared" ca="1" si="157"/>
        <v/>
      </c>
      <c r="Y473" s="53"/>
      <c r="Z473" s="1" t="str">
        <f t="shared" si="158"/>
        <v/>
      </c>
      <c r="AA473" s="1" t="str">
        <f t="shared" ca="1" si="164"/>
        <v>-</v>
      </c>
      <c r="AB473" s="1" t="str">
        <f t="shared" ca="1" si="165"/>
        <v/>
      </c>
    </row>
    <row r="474" spans="2:28" ht="15" customHeight="1" x14ac:dyDescent="0.25">
      <c r="B474" s="401"/>
      <c r="D474" s="1012"/>
      <c r="E474" s="1012"/>
      <c r="F474" s="41"/>
      <c r="G474" s="49" t="str">
        <f ca="1">IF(OFFSET('取組状況入力－下水道'!$B$15,MATCH(I474,'取組状況入力－下水道'!$E$15:$E$550,0)-1,1,1,1)=0,"",OFFSET('取組状況入力－下水道'!$B$15,MATCH(I474,'取組状況入力－下水道'!$E$15:$E$550,0)-1,1,1,1))</f>
        <v>○</v>
      </c>
      <c r="H474" s="294" t="s">
        <v>2122</v>
      </c>
      <c r="I474" s="51" t="s">
        <v>1086</v>
      </c>
      <c r="J474" s="52" t="str">
        <f t="shared" ca="1" si="151"/>
        <v/>
      </c>
      <c r="K474" s="52" t="str">
        <f>VLOOKUP(I474,'取組状況入力－下水道'!$E$15:$X$779,'取組状況入力－下水道'!$S$1,0)</f>
        <v>-</v>
      </c>
      <c r="L474" s="71" t="str">
        <f t="shared" si="162"/>
        <v>-</v>
      </c>
      <c r="M474" s="71" t="str">
        <f t="shared" si="153"/>
        <v>-</v>
      </c>
      <c r="N474" s="74"/>
      <c r="O474" s="26"/>
      <c r="P474" s="402"/>
      <c r="R474" s="92" t="s">
        <v>1169</v>
      </c>
      <c r="S474" s="381">
        <f t="shared" si="154"/>
        <v>0</v>
      </c>
      <c r="T474" s="93">
        <v>7.3999999999999996E-2</v>
      </c>
      <c r="U474" s="53">
        <f>IF(Y474="",1,IF(VLOOKUP(Y474,基本情報!$E$63:$T$76,基本情報!$T$1,FALSE)="",0,VLOOKUP(Y474,基本情報!$E$63:$T$76,基本情報!$T$1,FALSE)))</f>
        <v>1</v>
      </c>
      <c r="V474" s="197" t="str">
        <f t="shared" ca="1" si="161"/>
        <v/>
      </c>
      <c r="W474" s="170" t="str">
        <f t="shared" si="163"/>
        <v/>
      </c>
      <c r="X474" s="53" t="str">
        <f t="shared" ca="1" si="157"/>
        <v/>
      </c>
      <c r="Y474" s="53"/>
      <c r="Z474" s="1" t="str">
        <f t="shared" si="158"/>
        <v/>
      </c>
      <c r="AA474" s="1" t="str">
        <f t="shared" ca="1" si="164"/>
        <v>-</v>
      </c>
      <c r="AB474" s="1" t="str">
        <f t="shared" ca="1" si="165"/>
        <v/>
      </c>
    </row>
    <row r="475" spans="2:28" ht="15" customHeight="1" x14ac:dyDescent="0.25">
      <c r="B475" s="401"/>
      <c r="D475" s="1012"/>
      <c r="E475" s="1012"/>
      <c r="F475" s="41"/>
      <c r="G475" s="49" t="str">
        <f ca="1">IF(OFFSET('取組状況入力－下水道'!$B$15,MATCH(I475,'取組状況入力－下水道'!$E$15:$E$550,0)-1,1,1,1)=0,"",OFFSET('取組状況入力－下水道'!$B$15,MATCH(I475,'取組状況入力－下水道'!$E$15:$E$550,0)-1,1,1,1))</f>
        <v>○</v>
      </c>
      <c r="H475" s="294" t="s">
        <v>2123</v>
      </c>
      <c r="I475" s="51" t="s">
        <v>562</v>
      </c>
      <c r="J475" s="52" t="str">
        <f t="shared" ca="1" si="151"/>
        <v/>
      </c>
      <c r="K475" s="52" t="str">
        <f>VLOOKUP(I475,'取組状況入力－下水道'!$E$15:$X$779,'取組状況入力－下水道'!$S$1,0)</f>
        <v>-</v>
      </c>
      <c r="L475" s="71" t="str">
        <f t="shared" si="162"/>
        <v>-</v>
      </c>
      <c r="M475" s="71" t="str">
        <f t="shared" si="153"/>
        <v>-</v>
      </c>
      <c r="N475" s="74"/>
      <c r="O475" s="26"/>
      <c r="P475" s="402"/>
      <c r="R475" s="92" t="s">
        <v>1169</v>
      </c>
      <c r="S475" s="381">
        <f t="shared" si="154"/>
        <v>0</v>
      </c>
      <c r="T475" s="93">
        <v>7.0000000000000007E-2</v>
      </c>
      <c r="U475" s="53">
        <f>IF(Y475="",1,IF(VLOOKUP(Y475,基本情報!$E$63:$T$76,基本情報!$T$1,FALSE)="",0,VLOOKUP(Y475,基本情報!$E$63:$T$76,基本情報!$T$1,FALSE)))</f>
        <v>1</v>
      </c>
      <c r="V475" s="197" t="str">
        <f t="shared" ca="1" si="161"/>
        <v/>
      </c>
      <c r="W475" s="170" t="str">
        <f t="shared" si="163"/>
        <v/>
      </c>
      <c r="X475" s="53" t="str">
        <f t="shared" ca="1" si="157"/>
        <v/>
      </c>
      <c r="Y475" s="53"/>
      <c r="Z475" s="1" t="str">
        <f t="shared" si="158"/>
        <v/>
      </c>
      <c r="AA475" s="1" t="str">
        <f t="shared" ca="1" si="164"/>
        <v>-</v>
      </c>
      <c r="AB475" s="1" t="str">
        <f t="shared" ca="1" si="165"/>
        <v/>
      </c>
    </row>
    <row r="476" spans="2:28" ht="15" customHeight="1" x14ac:dyDescent="0.25">
      <c r="B476" s="401"/>
      <c r="D476" s="1012"/>
      <c r="E476" s="1012"/>
      <c r="F476" s="18"/>
      <c r="G476" s="54" t="str">
        <f ca="1">IF(OFFSET('取組状況入力－下水道'!$B$15,MATCH(I476,'取組状況入力－下水道'!$E$15:$E$550,0)-1,1,1,1)=0,"",OFFSET('取組状況入力－下水道'!$B$15,MATCH(I476,'取組状況入力－下水道'!$E$15:$E$550,0)-1,1,1,1))</f>
        <v>＋</v>
      </c>
      <c r="H476" s="327" t="s">
        <v>1774</v>
      </c>
      <c r="I476" s="56" t="s">
        <v>889</v>
      </c>
      <c r="J476" s="58" t="str">
        <f t="shared" ca="1" si="151"/>
        <v/>
      </c>
      <c r="K476" s="58" t="str">
        <f>VLOOKUP(I476,'取組状況入力－下水道'!$E$15:$X$779,'取組状況入力－下水道'!$S$1,0)</f>
        <v>-</v>
      </c>
      <c r="L476" s="72" t="str">
        <f t="shared" si="162"/>
        <v>-</v>
      </c>
      <c r="M476" s="72" t="str">
        <f t="shared" si="153"/>
        <v>-</v>
      </c>
      <c r="N476" s="75"/>
      <c r="O476" s="26"/>
      <c r="P476" s="402"/>
      <c r="R476" s="94" t="s">
        <v>1169</v>
      </c>
      <c r="S476" s="382">
        <f t="shared" si="154"/>
        <v>0</v>
      </c>
      <c r="T476" s="95">
        <v>7.0000000000000007E-2</v>
      </c>
      <c r="U476" s="59">
        <f>IF(Y476="",1,IF(VLOOKUP(Y476,基本情報!$E$63:$T$76,基本情報!$T$1,FALSE)="",0,VLOOKUP(Y476,基本情報!$E$63:$T$76,基本情報!$T$1,FALSE)))</f>
        <v>1</v>
      </c>
      <c r="V476" s="155" t="str">
        <f t="shared" ca="1" si="161"/>
        <v/>
      </c>
      <c r="W476" s="198" t="str">
        <f t="shared" si="163"/>
        <v/>
      </c>
      <c r="X476" s="59" t="str">
        <f t="shared" ca="1" si="157"/>
        <v/>
      </c>
      <c r="Y476" s="59"/>
      <c r="Z476" s="1" t="str">
        <f t="shared" si="158"/>
        <v/>
      </c>
      <c r="AA476" s="1" t="str">
        <f t="shared" ca="1" si="164"/>
        <v/>
      </c>
      <c r="AB476" s="1" t="str">
        <f t="shared" ca="1" si="165"/>
        <v>-</v>
      </c>
    </row>
    <row r="477" spans="2:28" ht="15" customHeight="1" x14ac:dyDescent="0.25">
      <c r="B477" s="401"/>
      <c r="D477" s="1012"/>
      <c r="E477" s="1012"/>
      <c r="F477" s="41" t="s">
        <v>1505</v>
      </c>
      <c r="G477" s="87" t="str">
        <f ca="1">IF(OFFSET('取組状況入力－下水道'!$B$15,MATCH(I477,'取組状況入力－下水道'!$E$15:$E$550,0)-1,1,1,1)=0,"",OFFSET('取組状況入力－下水道'!$B$15,MATCH(I477,'取組状況入力－下水道'!$E$15:$E$550,0)-1,1,1,1))</f>
        <v>○</v>
      </c>
      <c r="H477" s="294" t="s">
        <v>1796</v>
      </c>
      <c r="I477" s="79" t="s">
        <v>1310</v>
      </c>
      <c r="J477" s="85" t="str">
        <f t="shared" ca="1" si="151"/>
        <v/>
      </c>
      <c r="K477" s="85" t="str">
        <f>VLOOKUP(I477,'取組状況入力－下水道'!$E$15:$X$779,'取組状況入力－下水道'!$S$1,0)</f>
        <v>-</v>
      </c>
      <c r="L477" s="89" t="str">
        <f t="shared" si="162"/>
        <v>-</v>
      </c>
      <c r="M477" s="89" t="str">
        <f t="shared" si="153"/>
        <v>-</v>
      </c>
      <c r="N477" s="73">
        <f ca="1">SUM(AA477:AA480)</f>
        <v>0</v>
      </c>
      <c r="O477" s="263"/>
      <c r="P477" s="402"/>
      <c r="R477" s="91" t="s">
        <v>989</v>
      </c>
      <c r="S477" s="380">
        <f t="shared" si="154"/>
        <v>0</v>
      </c>
      <c r="T477" s="420">
        <v>0.124</v>
      </c>
      <c r="U477" s="81">
        <f>IF(Y477="",1,IF(VLOOKUP(Y477,基本情報!$E$63:$T$76,基本情報!$T$1,FALSE)="",0,VLOOKUP(Y477,基本情報!$E$63:$T$76,基本情報!$T$1,FALSE)))</f>
        <v>1</v>
      </c>
      <c r="V477" s="170" t="str">
        <f t="shared" ca="1" si="161"/>
        <v/>
      </c>
      <c r="W477" s="170" t="str">
        <f t="shared" si="163"/>
        <v/>
      </c>
      <c r="X477" s="81" t="str">
        <f t="shared" ca="1" si="157"/>
        <v/>
      </c>
      <c r="Y477" s="81"/>
      <c r="Z477" s="1" t="str">
        <f t="shared" si="158"/>
        <v/>
      </c>
      <c r="AA477" s="1" t="str">
        <f t="shared" ca="1" si="164"/>
        <v>-</v>
      </c>
      <c r="AB477" s="1" t="str">
        <f t="shared" ca="1" si="165"/>
        <v/>
      </c>
    </row>
    <row r="478" spans="2:28" ht="15" customHeight="1" x14ac:dyDescent="0.25">
      <c r="B478" s="401"/>
      <c r="D478" s="1012"/>
      <c r="E478" s="1012"/>
      <c r="F478" s="41"/>
      <c r="G478" s="49" t="str">
        <f ca="1">IF(OFFSET('取組状況入力－下水道'!$B$15,MATCH(I478,'取組状況入力－下水道'!$E$15:$E$550,0)-1,1,1,1)=0,"",OFFSET('取組状況入力－下水道'!$B$15,MATCH(I478,'取組状況入力－下水道'!$E$15:$E$550,0)-1,1,1,1))</f>
        <v>○</v>
      </c>
      <c r="H478" s="294" t="s">
        <v>2140</v>
      </c>
      <c r="I478" s="51" t="s">
        <v>1311</v>
      </c>
      <c r="J478" s="52" t="str">
        <f t="shared" ca="1" si="151"/>
        <v/>
      </c>
      <c r="K478" s="52" t="str">
        <f>VLOOKUP(I478,'取組状況入力－下水道'!$E$15:$X$779,'取組状況入力－下水道'!$S$1,0)</f>
        <v>-</v>
      </c>
      <c r="L478" s="71" t="str">
        <f t="shared" si="162"/>
        <v>-</v>
      </c>
      <c r="M478" s="71" t="str">
        <f t="shared" si="153"/>
        <v>-</v>
      </c>
      <c r="N478" s="186">
        <f ca="1">SUM(AB477:AB480)</f>
        <v>0</v>
      </c>
      <c r="O478" s="524"/>
      <c r="P478" s="402"/>
      <c r="R478" s="92" t="s">
        <v>989</v>
      </c>
      <c r="S478" s="381">
        <f t="shared" si="154"/>
        <v>0</v>
      </c>
      <c r="T478" s="93">
        <v>1.9E-2</v>
      </c>
      <c r="U478" s="53">
        <f>IF(Y478="",1,IF(VLOOKUP(Y478,基本情報!$E$63:$T$76,基本情報!$T$1,FALSE)="",0,VLOOKUP(Y478,基本情報!$E$63:$T$76,基本情報!$T$1,FALSE)))</f>
        <v>1</v>
      </c>
      <c r="V478" s="197" t="str">
        <f t="shared" ca="1" si="161"/>
        <v/>
      </c>
      <c r="W478" s="170" t="str">
        <f t="shared" si="163"/>
        <v/>
      </c>
      <c r="X478" s="53" t="str">
        <f t="shared" ca="1" si="157"/>
        <v/>
      </c>
      <c r="Y478" s="53"/>
      <c r="Z478" s="1" t="str">
        <f t="shared" si="158"/>
        <v/>
      </c>
      <c r="AA478" s="1" t="str">
        <f t="shared" ca="1" si="164"/>
        <v>-</v>
      </c>
      <c r="AB478" s="1" t="str">
        <f t="shared" ca="1" si="165"/>
        <v/>
      </c>
    </row>
    <row r="479" spans="2:28" ht="15" customHeight="1" x14ac:dyDescent="0.25">
      <c r="B479" s="401"/>
      <c r="D479" s="1012"/>
      <c r="E479" s="1012"/>
      <c r="F479" s="41"/>
      <c r="G479" s="49" t="str">
        <f ca="1">IF(OFFSET('取組状況入力－下水道'!$B$15,MATCH(I479,'取組状況入力－下水道'!$E$15:$E$550,0)-1,1,1,1)=0,"",OFFSET('取組状況入力－下水道'!$B$15,MATCH(I479,'取組状況入力－下水道'!$E$15:$E$550,0)-1,1,1,1))</f>
        <v>＋</v>
      </c>
      <c r="H479" s="294" t="s">
        <v>2141</v>
      </c>
      <c r="I479" s="51" t="s">
        <v>3164</v>
      </c>
      <c r="J479" s="52" t="str">
        <f t="shared" ca="1" si="151"/>
        <v/>
      </c>
      <c r="K479" s="52" t="str">
        <f>VLOOKUP(I479,'取組状況入力－下水道'!$E$15:$X$779,'取組状況入力－下水道'!$S$1,0)</f>
        <v>-</v>
      </c>
      <c r="L479" s="71" t="str">
        <f t="shared" si="162"/>
        <v>-</v>
      </c>
      <c r="M479" s="71" t="str">
        <f t="shared" si="153"/>
        <v>-</v>
      </c>
      <c r="N479" s="74"/>
      <c r="O479" s="26"/>
      <c r="P479" s="402"/>
      <c r="R479" s="92" t="s">
        <v>989</v>
      </c>
      <c r="S479" s="381">
        <f t="shared" si="154"/>
        <v>0</v>
      </c>
      <c r="T479" s="93">
        <v>0.15</v>
      </c>
      <c r="U479" s="53">
        <f>IF(Y479="",1,IF(VLOOKUP(Y479,基本情報!$E$63:$T$76,基本情報!$T$1,FALSE)="",0,VLOOKUP(Y479,基本情報!$E$63:$T$76,基本情報!$T$1,FALSE)))</f>
        <v>1</v>
      </c>
      <c r="V479" s="197" t="str">
        <f t="shared" ca="1" si="161"/>
        <v/>
      </c>
      <c r="W479" s="170" t="str">
        <f t="shared" si="163"/>
        <v/>
      </c>
      <c r="X479" s="53" t="str">
        <f t="shared" ca="1" si="157"/>
        <v/>
      </c>
      <c r="Y479" s="53"/>
      <c r="Z479" s="1" t="str">
        <f t="shared" si="158"/>
        <v/>
      </c>
      <c r="AA479" s="1" t="str">
        <f t="shared" ca="1" si="164"/>
        <v/>
      </c>
      <c r="AB479" s="1" t="str">
        <f t="shared" ca="1" si="165"/>
        <v>-</v>
      </c>
    </row>
    <row r="480" spans="2:28" ht="15" customHeight="1" x14ac:dyDescent="0.25">
      <c r="B480" s="401"/>
      <c r="D480" s="1013"/>
      <c r="E480" s="1013"/>
      <c r="F480" s="42"/>
      <c r="G480" s="54" t="str">
        <f ca="1">IF(OFFSET('取組状況入力－下水道'!$B$15,MATCH(I480,'取組状況入力－下水道'!$E$15:$E$550,0)-1,1,1,1)=0,"",OFFSET('取組状況入力－下水道'!$B$15,MATCH(I480,'取組状況入力－下水道'!$E$15:$E$550,0)-1,1,1,1))</f>
        <v>＋</v>
      </c>
      <c r="H480" s="294" t="s">
        <v>2142</v>
      </c>
      <c r="I480" s="56" t="s">
        <v>3165</v>
      </c>
      <c r="J480" s="58" t="str">
        <f t="shared" ca="1" si="151"/>
        <v/>
      </c>
      <c r="K480" s="58" t="str">
        <f>VLOOKUP(I480,'取組状況入力－下水道'!$E$15:$X$779,'取組状況入力－下水道'!$S$1,0)</f>
        <v>-</v>
      </c>
      <c r="L480" s="72" t="str">
        <f t="shared" si="162"/>
        <v>-</v>
      </c>
      <c r="M480" s="72" t="str">
        <f t="shared" si="153"/>
        <v>-</v>
      </c>
      <c r="N480" s="75"/>
      <c r="O480" s="26"/>
      <c r="P480" s="402"/>
      <c r="R480" s="94" t="s">
        <v>989</v>
      </c>
      <c r="S480" s="382">
        <f t="shared" si="154"/>
        <v>0</v>
      </c>
      <c r="T480" s="95">
        <v>1E-3</v>
      </c>
      <c r="U480" s="59">
        <f>IF(Y480="",1,IF(VLOOKUP(Y480,基本情報!$E$63:$T$76,基本情報!$T$1,FALSE)="",0,VLOOKUP(Y480,基本情報!$E$63:$T$76,基本情報!$T$1,FALSE)))</f>
        <v>1</v>
      </c>
      <c r="V480" s="155" t="str">
        <f t="shared" ca="1" si="161"/>
        <v/>
      </c>
      <c r="W480" s="198" t="str">
        <f t="shared" si="163"/>
        <v/>
      </c>
      <c r="X480" s="59" t="str">
        <f t="shared" ca="1" si="157"/>
        <v/>
      </c>
      <c r="Y480" s="59"/>
      <c r="Z480" s="1" t="str">
        <f t="shared" si="158"/>
        <v/>
      </c>
      <c r="AA480" s="1" t="str">
        <f t="shared" ref="AA480:AA494" ca="1" si="166">IF(G480="＋","",M480)</f>
        <v/>
      </c>
      <c r="AB480" s="1" t="str">
        <f t="shared" ref="AB480:AB494" ca="1" si="167">IF(G480="＋",M480,"")</f>
        <v>-</v>
      </c>
    </row>
    <row r="481" spans="2:28" ht="15" customHeight="1" x14ac:dyDescent="0.25">
      <c r="B481" s="401"/>
      <c r="D481" s="1024" t="s">
        <v>690</v>
      </c>
      <c r="E481" s="1011" t="s">
        <v>490</v>
      </c>
      <c r="F481" s="284" t="s">
        <v>1786</v>
      </c>
      <c r="G481" s="11" t="str">
        <f ca="1">IF(OFFSET('取組状況入力－下水道'!$B$15,MATCH(I481,'取組状況入力－下水道'!$E$15:$E$550,0)-1,1,1,1)=0,"",OFFSET('取組状況入力－下水道'!$B$15,MATCH(I481,'取組状況入力－下水道'!$E$15:$E$550,0)-1,1,1,1))</f>
        <v>○</v>
      </c>
      <c r="H481" s="10" t="s">
        <v>1778</v>
      </c>
      <c r="I481" s="83" t="s">
        <v>1032</v>
      </c>
      <c r="J481" s="10" t="str">
        <f t="shared" ca="1" si="151"/>
        <v/>
      </c>
      <c r="K481" s="10" t="str">
        <f>VLOOKUP(I481,'取組状況入力－下水道'!$E$15:$X$779,'取組状況入力－下水道'!$S$1,0)</f>
        <v>-</v>
      </c>
      <c r="L481" s="288" t="str">
        <f t="shared" si="162"/>
        <v>-</v>
      </c>
      <c r="M481" s="288" t="str">
        <f t="shared" si="153"/>
        <v>-</v>
      </c>
      <c r="N481" s="283">
        <f ca="1">SUM(AA481)</f>
        <v>0</v>
      </c>
      <c r="O481" s="263"/>
      <c r="P481" s="402"/>
      <c r="R481" s="304" t="s">
        <v>780</v>
      </c>
      <c r="S481" s="383">
        <f t="shared" si="154"/>
        <v>0</v>
      </c>
      <c r="T481" s="423">
        <v>0.03</v>
      </c>
      <c r="U481" s="11">
        <f>IF(Y481="",1,IF(VLOOKUP(Y481,基本情報!$E$63:$T$76,基本情報!$T$1,FALSE)="",0,VLOOKUP(Y481,基本情報!$E$63:$T$76,基本情報!$T$1,FALSE)))</f>
        <v>1</v>
      </c>
      <c r="V481" s="283" t="str">
        <f t="shared" ca="1" si="161"/>
        <v/>
      </c>
      <c r="W481" s="283" t="str">
        <f>IF(K481="-","",IF(G481="＋",$N$5,$M$5))</f>
        <v/>
      </c>
      <c r="X481" s="11" t="str">
        <f t="shared" ca="1" si="157"/>
        <v/>
      </c>
      <c r="Y481" s="11"/>
      <c r="Z481" s="1" t="str">
        <f t="shared" si="158"/>
        <v/>
      </c>
      <c r="AA481" s="1" t="str">
        <f ca="1">IF(G481="＋","",M481)</f>
        <v>-</v>
      </c>
      <c r="AB481" s="1" t="str">
        <f ca="1">IF(G481="＋",M481,"")</f>
        <v/>
      </c>
    </row>
    <row r="482" spans="2:28" ht="15" customHeight="1" x14ac:dyDescent="0.25">
      <c r="B482" s="401"/>
      <c r="D482" s="1025"/>
      <c r="E482" s="1012"/>
      <c r="F482" s="41" t="s">
        <v>1793</v>
      </c>
      <c r="G482" s="81" t="str">
        <f ca="1">IF(OFFSET('取組状況入力－下水道'!$B$15,MATCH(I482,'取組状況入力－下水道'!$E$15:$E$550,0)-1,1,1,1)=0,"",OFFSET('取組状況入力－下水道'!$B$15,MATCH(I482,'取組状況入力－下水道'!$E$15:$E$550,0)-1,1,1,1))</f>
        <v>◎</v>
      </c>
      <c r="H482" s="85" t="s">
        <v>1779</v>
      </c>
      <c r="I482" s="79" t="s">
        <v>948</v>
      </c>
      <c r="J482" s="85" t="str">
        <f t="shared" ref="J482:J494" ca="1" si="168">IF(AND($G482="◎",$K482=0),"×","")</f>
        <v/>
      </c>
      <c r="K482" s="85" t="str">
        <f>VLOOKUP(I482,'取組状況入力－下水道'!$E$15:$X$779,'取組状況入力－下水道'!$S$1,0)</f>
        <v>-</v>
      </c>
      <c r="L482" s="89" t="str">
        <f t="shared" ref="L482:L494" si="169">IF(K482="×","×",IF(K482="-","-",S482*T482*W482*U482))</f>
        <v>-</v>
      </c>
      <c r="M482" s="89" t="str">
        <f t="shared" si="153"/>
        <v>-</v>
      </c>
      <c r="N482" s="73">
        <f ca="1">SUM(AA482:AA485)</f>
        <v>0</v>
      </c>
      <c r="O482" s="263"/>
      <c r="P482" s="402"/>
      <c r="R482" s="91" t="s">
        <v>782</v>
      </c>
      <c r="S482" s="380">
        <f t="shared" si="154"/>
        <v>0</v>
      </c>
      <c r="T482" s="420">
        <v>0.01</v>
      </c>
      <c r="U482" s="81">
        <f>IF(Y482="",1,IF(VLOOKUP(Y482,基本情報!$E$63:$T$76,基本情報!$T$1,FALSE)="",0,VLOOKUP(Y482,基本情報!$E$63:$T$76,基本情報!$T$1,FALSE)))</f>
        <v>1</v>
      </c>
      <c r="V482" s="170" t="str">
        <f t="shared" ref="V482:V494" ca="1" si="170">IF(OR(G482="＋",K482="-"),"",1*S482*T482*U482)</f>
        <v/>
      </c>
      <c r="W482" s="170" t="str">
        <f t="shared" ref="W482:W494" si="171">IF(K482="-","",IF(G482="＋",$N$5,$M$5))</f>
        <v/>
      </c>
      <c r="X482" s="81" t="str">
        <f t="shared" ref="X482:X494" ca="1" si="172">IF($J482="×",1,"")</f>
        <v/>
      </c>
      <c r="Y482" s="81"/>
      <c r="Z482" s="1" t="str">
        <f t="shared" si="158"/>
        <v/>
      </c>
      <c r="AA482" s="1" t="str">
        <f t="shared" ca="1" si="166"/>
        <v>-</v>
      </c>
      <c r="AB482" s="1" t="str">
        <f t="shared" ca="1" si="167"/>
        <v/>
      </c>
    </row>
    <row r="483" spans="2:28" ht="15" customHeight="1" x14ac:dyDescent="0.25">
      <c r="B483" s="401"/>
      <c r="D483" s="1025"/>
      <c r="E483" s="1012"/>
      <c r="F483" s="41"/>
      <c r="G483" s="53" t="str">
        <f ca="1">IF(OFFSET('取組状況入力－下水道'!$B$15,MATCH(I483,'取組状況入力－下水道'!$E$15:$E$550,0)-1,1,1,1)=0,"",OFFSET('取組状況入力－下水道'!$B$15,MATCH(I483,'取組状況入力－下水道'!$E$15:$E$550,0)-1,1,1,1))</f>
        <v>○</v>
      </c>
      <c r="H483" s="85" t="s">
        <v>2298</v>
      </c>
      <c r="I483" s="51" t="s">
        <v>625</v>
      </c>
      <c r="J483" s="52" t="str">
        <f ca="1">IF(AND($G483="◎",$K483=0),"×","")</f>
        <v/>
      </c>
      <c r="K483" s="52" t="str">
        <f>VLOOKUP(I483,'取組状況入力－下水道'!$E$15:$X$779,'取組状況入力－下水道'!$S$1,0)</f>
        <v>-</v>
      </c>
      <c r="L483" s="71" t="str">
        <f>IF(K483="×","×",IF(K483="-","-",S483*T483*W483*U483))</f>
        <v>-</v>
      </c>
      <c r="M483" s="71" t="str">
        <f t="shared" si="153"/>
        <v>-</v>
      </c>
      <c r="N483" s="186">
        <f ca="1">SUM(AB482:AB485)</f>
        <v>0</v>
      </c>
      <c r="O483" s="524"/>
      <c r="P483" s="402"/>
      <c r="R483" s="92" t="s">
        <v>988</v>
      </c>
      <c r="S483" s="381">
        <f t="shared" si="154"/>
        <v>0</v>
      </c>
      <c r="T483" s="93">
        <v>5.0000000000000001E-3</v>
      </c>
      <c r="U483" s="53">
        <f>IF(Y483="",1,IF(VLOOKUP(Y483,基本情報!$E$63:$T$76,基本情報!$T$1,FALSE)="",0,VLOOKUP(Y483,基本情報!$E$63:$T$76,基本情報!$T$1,FALSE)))</f>
        <v>1</v>
      </c>
      <c r="V483" s="197" t="str">
        <f ca="1">IF(OR(G483="＋",K483="-"),"",1*S483*T483*U483)</f>
        <v/>
      </c>
      <c r="W483" s="170" t="str">
        <f>IF(K483="-","",IF(G483="＋",$N$5,$M$5))</f>
        <v/>
      </c>
      <c r="X483" s="53" t="str">
        <f ca="1">IF($J483="×",1,"")</f>
        <v/>
      </c>
      <c r="Y483" s="53"/>
      <c r="Z483" s="1" t="str">
        <f t="shared" si="158"/>
        <v/>
      </c>
      <c r="AA483" s="1" t="str">
        <f ca="1">IF(G483="＋","",M483)</f>
        <v>-</v>
      </c>
      <c r="AB483" s="1" t="str">
        <f ca="1">IF(G483="＋",M483,"")</f>
        <v/>
      </c>
    </row>
    <row r="484" spans="2:28" ht="15" customHeight="1" x14ac:dyDescent="0.25">
      <c r="B484" s="401"/>
      <c r="D484" s="1025"/>
      <c r="E484" s="1012"/>
      <c r="F484" s="41"/>
      <c r="G484" s="53" t="str">
        <f ca="1">IF(OFFSET('取組状況入力－下水道'!$B$15,MATCH(I484,'取組状況入力－下水道'!$E$15:$E$550,0)-1,1,1,1)=0,"",OFFSET('取組状況入力－下水道'!$B$15,MATCH(I484,'取組状況入力－下水道'!$E$15:$E$550,0)-1,1,1,1))</f>
        <v>○</v>
      </c>
      <c r="H484" s="85" t="s">
        <v>1391</v>
      </c>
      <c r="I484" s="51" t="s">
        <v>2195</v>
      </c>
      <c r="J484" s="52" t="str">
        <f ca="1">IF(AND($G484="◎",$K484=0),"×","")</f>
        <v/>
      </c>
      <c r="K484" s="52" t="str">
        <f>VLOOKUP(I484,'取組状況入力－下水道'!$E$15:$X$779,'取組状況入力－下水道'!$S$1,0)</f>
        <v>-</v>
      </c>
      <c r="L484" s="71" t="str">
        <f>IF(K484="×","×",IF(K484="-","-",S484*T484*W484*U484))</f>
        <v>-</v>
      </c>
      <c r="M484" s="71" t="str">
        <f t="shared" si="153"/>
        <v>-</v>
      </c>
      <c r="N484" s="186"/>
      <c r="O484" s="524"/>
      <c r="P484" s="402"/>
      <c r="R484" s="92" t="s">
        <v>782</v>
      </c>
      <c r="S484" s="381">
        <f t="shared" si="154"/>
        <v>0</v>
      </c>
      <c r="T484" s="93">
        <v>2E-3</v>
      </c>
      <c r="U484" s="53">
        <f>IF(Y484="",1,IF(VLOOKUP(Y484,基本情報!$E$63:$T$76,基本情報!$T$1,FALSE)="",0,VLOOKUP(Y484,基本情報!$E$63:$T$76,基本情報!$T$1,FALSE)))</f>
        <v>1</v>
      </c>
      <c r="V484" s="197" t="str">
        <f ca="1">IF(OR(G484="＋",K484="-"),"",1*S484*T484*U484)</f>
        <v/>
      </c>
      <c r="W484" s="170" t="str">
        <f>IF(K484="-","",IF(G484="＋",$N$5,$M$5))</f>
        <v/>
      </c>
      <c r="X484" s="53" t="str">
        <f ca="1">IF($J484="×",1,"")</f>
        <v/>
      </c>
      <c r="Y484" s="53"/>
      <c r="Z484" s="1" t="str">
        <f t="shared" si="158"/>
        <v/>
      </c>
      <c r="AA484" s="1" t="str">
        <f ca="1">IF(G484="＋","",M484)</f>
        <v>-</v>
      </c>
      <c r="AB484" s="1" t="str">
        <f ca="1">IF(G484="＋",M484,"")</f>
        <v/>
      </c>
    </row>
    <row r="485" spans="2:28" ht="15" customHeight="1" x14ac:dyDescent="0.25">
      <c r="B485" s="401"/>
      <c r="D485" s="1025"/>
      <c r="E485" s="1012"/>
      <c r="F485" s="18"/>
      <c r="G485" s="59" t="str">
        <f ca="1">IF(OFFSET('取組状況入力－下水道'!$B$15,MATCH(I485,'取組状況入力－下水道'!$E$15:$E$550,0)-1,1,1,1)=0,"",OFFSET('取組状況入力－下水道'!$B$15,MATCH(I485,'取組状況入力－下水道'!$E$15:$E$550,0)-1,1,1,1))</f>
        <v>＋</v>
      </c>
      <c r="H485" s="242" t="s">
        <v>1312</v>
      </c>
      <c r="I485" s="56" t="s">
        <v>1521</v>
      </c>
      <c r="J485" s="58" t="str">
        <f ca="1">IF(AND($G485="◎",$K485=0),"×","")</f>
        <v/>
      </c>
      <c r="K485" s="58" t="str">
        <f>VLOOKUP(I485,'取組状況入力－下水道'!$E$15:$X$779,'取組状況入力－下水道'!$S$1,0)</f>
        <v>-</v>
      </c>
      <c r="L485" s="72" t="str">
        <f>IF(K485="×","×",IF(K485="-","-",S485*T485*W485*U485))</f>
        <v>-</v>
      </c>
      <c r="M485" s="72" t="str">
        <f t="shared" si="153"/>
        <v>-</v>
      </c>
      <c r="N485" s="187"/>
      <c r="O485" s="524"/>
      <c r="P485" s="402"/>
      <c r="R485" s="94" t="s">
        <v>781</v>
      </c>
      <c r="S485" s="382">
        <f t="shared" si="154"/>
        <v>0</v>
      </c>
      <c r="T485" s="95">
        <v>3.0000000000000001E-3</v>
      </c>
      <c r="U485" s="59">
        <f>IF(Y485="",1,IF(VLOOKUP(Y485,基本情報!$E$63:$T$76,基本情報!$T$1,FALSE)="",0,VLOOKUP(Y485,基本情報!$E$63:$T$76,基本情報!$T$1,FALSE)))</f>
        <v>1</v>
      </c>
      <c r="V485" s="155" t="str">
        <f ca="1">IF(OR(G485="＋",K485="-"),"",1*S485*T485*U485)</f>
        <v/>
      </c>
      <c r="W485" s="198" t="str">
        <f>IF(K485="-","",IF(G485="＋",$N$5,$M$5))</f>
        <v/>
      </c>
      <c r="X485" s="59" t="str">
        <f ca="1">IF($J485="×",1,"")</f>
        <v/>
      </c>
      <c r="Y485" s="59"/>
      <c r="Z485" s="1" t="str">
        <f t="shared" si="158"/>
        <v/>
      </c>
      <c r="AA485" s="1" t="str">
        <f ca="1">IF(G485="＋","",M485)</f>
        <v/>
      </c>
      <c r="AB485" s="1" t="str">
        <f ca="1">IF(G485="＋",M485,"")</f>
        <v>-</v>
      </c>
    </row>
    <row r="486" spans="2:28" ht="15" customHeight="1" x14ac:dyDescent="0.25">
      <c r="B486" s="401"/>
      <c r="D486" s="1025"/>
      <c r="E486" s="1012"/>
      <c r="F486" s="41" t="s">
        <v>1794</v>
      </c>
      <c r="G486" s="81" t="str">
        <f ca="1">IF(OFFSET('取組状況入力－下水道'!$B$15,MATCH(I486,'取組状況入力－下水道'!$E$15:$E$550,0)-1,1,1,1)=0,"",OFFSET('取組状況入力－下水道'!$B$15,MATCH(I486,'取組状況入力－下水道'!$E$15:$E$550,0)-1,1,1,1))</f>
        <v>○</v>
      </c>
      <c r="H486" s="85" t="s">
        <v>1780</v>
      </c>
      <c r="I486" s="79" t="s">
        <v>627</v>
      </c>
      <c r="J486" s="85" t="str">
        <f ca="1">IF(AND($G486="◎",$K486=0),"×","")</f>
        <v/>
      </c>
      <c r="K486" s="85" t="str">
        <f>VLOOKUP(I486,'取組状況入力－下水道'!$E$15:$X$779,'取組状況入力－下水道'!$S$1,0)</f>
        <v>-</v>
      </c>
      <c r="L486" s="89" t="str">
        <f>IF(K486="×","×",IF(K486="-","-",S486*T486*W486*U486))</f>
        <v>-</v>
      </c>
      <c r="M486" s="89" t="str">
        <f t="shared" si="153"/>
        <v>-</v>
      </c>
      <c r="N486" s="90">
        <f ca="1">SUM(AA486:AA487)</f>
        <v>0</v>
      </c>
      <c r="O486" s="263"/>
      <c r="P486" s="402"/>
      <c r="R486" s="91" t="s">
        <v>1168</v>
      </c>
      <c r="S486" s="380">
        <f t="shared" si="154"/>
        <v>0</v>
      </c>
      <c r="T486" s="420">
        <v>3.0000000000000001E-3</v>
      </c>
      <c r="U486" s="81">
        <f>IF(Y486="",1,IF(VLOOKUP(Y486,基本情報!$E$63:$T$76,基本情報!$T$1,FALSE)="",0,VLOOKUP(Y486,基本情報!$E$63:$T$76,基本情報!$T$1,FALSE)))</f>
        <v>1</v>
      </c>
      <c r="V486" s="170" t="str">
        <f ca="1">IF(OR(G486="＋",K486="-"),"",1*S486*T486*U486)</f>
        <v/>
      </c>
      <c r="W486" s="170" t="str">
        <f>IF(K486="-","",IF(G486="＋",$N$5,$M$5))</f>
        <v/>
      </c>
      <c r="X486" s="81" t="str">
        <f ca="1">IF($J486="×",1,"")</f>
        <v/>
      </c>
      <c r="Y486" s="81"/>
      <c r="Z486" s="1" t="str">
        <f t="shared" si="158"/>
        <v/>
      </c>
      <c r="AA486" s="1" t="str">
        <f ca="1">IF(G486="＋","",M486)</f>
        <v>-</v>
      </c>
      <c r="AB486" s="1" t="str">
        <f ca="1">IF(G486="＋",M486,"")</f>
        <v/>
      </c>
    </row>
    <row r="487" spans="2:28" ht="15" customHeight="1" x14ac:dyDescent="0.25">
      <c r="B487" s="401"/>
      <c r="D487" s="1025"/>
      <c r="E487" s="1012"/>
      <c r="F487" s="18"/>
      <c r="G487" s="59" t="str">
        <f ca="1">IF(OFFSET('取組状況入力－下水道'!$B$15,MATCH(I487,'取組状況入力－下水道'!$E$15:$E$550,0)-1,1,1,1)=0,"",OFFSET('取組状況入力－下水道'!$B$15,MATCH(I487,'取組状況入力－下水道'!$E$15:$E$550,0)-1,1,1,1))</f>
        <v>○</v>
      </c>
      <c r="H487" s="59" t="s">
        <v>955</v>
      </c>
      <c r="I487" s="56" t="s">
        <v>629</v>
      </c>
      <c r="J487" s="58" t="str">
        <f ca="1">IF(AND($G487="◎",$K487=0),"×","")</f>
        <v/>
      </c>
      <c r="K487" s="58" t="str">
        <f>VLOOKUP(I487,'取組状況入力－下水道'!$E$15:$X$779,'取組状況入力－下水道'!$S$1,0)</f>
        <v>-</v>
      </c>
      <c r="L487" s="72" t="str">
        <f>IF(K487="×","×",IF(K487="-","-",S487*T487*W487*U487))</f>
        <v>-</v>
      </c>
      <c r="M487" s="72" t="str">
        <f t="shared" si="153"/>
        <v>-</v>
      </c>
      <c r="N487" s="187">
        <f ca="1">SUM(AB486:AB487)</f>
        <v>0</v>
      </c>
      <c r="O487" s="524"/>
      <c r="P487" s="402"/>
      <c r="R487" s="94" t="s">
        <v>989</v>
      </c>
      <c r="S487" s="382">
        <f t="shared" si="154"/>
        <v>0</v>
      </c>
      <c r="T487" s="95">
        <v>2.5000000000000001E-2</v>
      </c>
      <c r="U487" s="59">
        <f>IF(Y487="",1,IF(VLOOKUP(Y487,基本情報!$E$63:$T$76,基本情報!$T$1,FALSE)="",0,VLOOKUP(Y487,基本情報!$E$63:$T$76,基本情報!$T$1,FALSE)))</f>
        <v>1</v>
      </c>
      <c r="V487" s="155" t="str">
        <f ca="1">IF(OR(G487="＋",K487="-"),"",1*S487*T487*U487)</f>
        <v/>
      </c>
      <c r="W487" s="198" t="str">
        <f>IF(K487="-","",IF(G487="＋",$N$5,$M$5))</f>
        <v/>
      </c>
      <c r="X487" s="59" t="str">
        <f ca="1">IF($J487="×",1,"")</f>
        <v/>
      </c>
      <c r="Y487" s="59"/>
      <c r="Z487" s="1" t="str">
        <f t="shared" si="158"/>
        <v/>
      </c>
      <c r="AA487" s="1" t="str">
        <f ca="1">IF(G487="＋","",M487)</f>
        <v>-</v>
      </c>
      <c r="AB487" s="1" t="str">
        <f ca="1">IF(G487="＋",M487,"")</f>
        <v/>
      </c>
    </row>
    <row r="488" spans="2:28" ht="15" customHeight="1" x14ac:dyDescent="0.25">
      <c r="B488" s="401"/>
      <c r="D488" s="1025"/>
      <c r="E488" s="1012"/>
      <c r="F488" s="41" t="s">
        <v>1795</v>
      </c>
      <c r="G488" s="81" t="str">
        <f ca="1">IF(OFFSET('取組状況入力－下水道'!$B$15,MATCH(I488,'取組状況入力－下水道'!$E$15:$E$550,0)-1,1,1,1)=0,"",OFFSET('取組状況入力－下水道'!$B$15,MATCH(I488,'取組状況入力－下水道'!$E$15:$E$550,0)-1,1,1,1))</f>
        <v>◎</v>
      </c>
      <c r="H488" s="85" t="s">
        <v>1796</v>
      </c>
      <c r="I488" s="79" t="s">
        <v>1952</v>
      </c>
      <c r="J488" s="85" t="str">
        <f t="shared" ca="1" si="168"/>
        <v/>
      </c>
      <c r="K488" s="85" t="str">
        <f>VLOOKUP(I488,'取組状況入力－下水道'!$E$15:$X$779,'取組状況入力－下水道'!$S$1,0)</f>
        <v>-</v>
      </c>
      <c r="L488" s="89" t="str">
        <f t="shared" si="169"/>
        <v>-</v>
      </c>
      <c r="M488" s="89" t="str">
        <f t="shared" si="153"/>
        <v>-</v>
      </c>
      <c r="N488" s="73">
        <f ca="1">SUM(AA488:AA492)</f>
        <v>0</v>
      </c>
      <c r="O488" s="263"/>
      <c r="P488" s="402"/>
      <c r="R488" s="91" t="s">
        <v>989</v>
      </c>
      <c r="S488" s="380">
        <f t="shared" si="154"/>
        <v>0</v>
      </c>
      <c r="T488" s="420">
        <v>1.6E-2</v>
      </c>
      <c r="U488" s="81">
        <f>IF(Y488="",1,IF(VLOOKUP(Y488,基本情報!$E$63:$T$76,基本情報!$T$1,FALSE)="",0,VLOOKUP(Y488,基本情報!$E$63:$T$76,基本情報!$T$1,FALSE)))</f>
        <v>1</v>
      </c>
      <c r="V488" s="170" t="str">
        <f t="shared" ca="1" si="170"/>
        <v/>
      </c>
      <c r="W488" s="170" t="str">
        <f t="shared" si="171"/>
        <v/>
      </c>
      <c r="X488" s="81" t="str">
        <f t="shared" ca="1" si="172"/>
        <v/>
      </c>
      <c r="Y488" s="81"/>
      <c r="Z488" s="1" t="str">
        <f t="shared" si="158"/>
        <v/>
      </c>
      <c r="AA488" s="1" t="str">
        <f t="shared" ca="1" si="166"/>
        <v>-</v>
      </c>
      <c r="AB488" s="1" t="str">
        <f t="shared" ca="1" si="167"/>
        <v/>
      </c>
    </row>
    <row r="489" spans="2:28" ht="15" customHeight="1" x14ac:dyDescent="0.25">
      <c r="B489" s="401"/>
      <c r="D489" s="1025"/>
      <c r="E489" s="1012"/>
      <c r="F489" s="41"/>
      <c r="G489" s="53" t="str">
        <f ca="1">IF(OFFSET('取組状況入力－下水道'!$B$15,MATCH(I489,'取組状況入力－下水道'!$E$15:$E$550,0)-1,1,1,1)=0,"",OFFSET('取組状況入力－下水道'!$B$15,MATCH(I489,'取組状況入力－下水道'!$E$15:$E$550,0)-1,1,1,1))</f>
        <v>○</v>
      </c>
      <c r="H489" s="85" t="s">
        <v>2140</v>
      </c>
      <c r="I489" s="51" t="s">
        <v>739</v>
      </c>
      <c r="J489" s="52" t="str">
        <f t="shared" ca="1" si="168"/>
        <v/>
      </c>
      <c r="K489" s="52" t="str">
        <f>VLOOKUP(I489,'取組状況入力－下水道'!$E$15:$X$779,'取組状況入力－下水道'!$S$1,0)</f>
        <v>-</v>
      </c>
      <c r="L489" s="71" t="str">
        <f t="shared" si="169"/>
        <v>-</v>
      </c>
      <c r="M489" s="71" t="str">
        <f t="shared" si="153"/>
        <v>-</v>
      </c>
      <c r="N489" s="186">
        <f ca="1">SUM(AB488:AB492)</f>
        <v>0</v>
      </c>
      <c r="O489" s="524"/>
      <c r="P489" s="402"/>
      <c r="R489" s="92" t="s">
        <v>989</v>
      </c>
      <c r="S489" s="381">
        <f t="shared" si="154"/>
        <v>0</v>
      </c>
      <c r="T489" s="93">
        <v>5.0000000000000001E-3</v>
      </c>
      <c r="U489" s="53">
        <f>IF(Y489="",1,IF(VLOOKUP(Y489,基本情報!$E$63:$T$76,基本情報!$T$1,FALSE)="",0,VLOOKUP(Y489,基本情報!$E$63:$T$76,基本情報!$T$1,FALSE)))</f>
        <v>1</v>
      </c>
      <c r="V489" s="197" t="str">
        <f t="shared" ca="1" si="170"/>
        <v/>
      </c>
      <c r="W489" s="170" t="str">
        <f t="shared" si="171"/>
        <v/>
      </c>
      <c r="X489" s="53" t="str">
        <f t="shared" ca="1" si="172"/>
        <v/>
      </c>
      <c r="Y489" s="53"/>
      <c r="Z489" s="1" t="str">
        <f t="shared" si="158"/>
        <v/>
      </c>
      <c r="AA489" s="1" t="str">
        <f t="shared" ca="1" si="166"/>
        <v>-</v>
      </c>
      <c r="AB489" s="1" t="str">
        <f t="shared" ca="1" si="167"/>
        <v/>
      </c>
    </row>
    <row r="490" spans="2:28" ht="15" customHeight="1" x14ac:dyDescent="0.25">
      <c r="B490" s="401"/>
      <c r="D490" s="1025"/>
      <c r="E490" s="1012"/>
      <c r="F490" s="41"/>
      <c r="G490" s="53" t="str">
        <f ca="1">IF(OFFSET('取組状況入力－下水道'!$B$15,MATCH(I490,'取組状況入力－下水道'!$E$15:$E$550,0)-1,1,1,1)=0,"",OFFSET('取組状況入力－下水道'!$B$15,MATCH(I490,'取組状況入力－下水道'!$E$15:$E$550,0)-1,1,1,1))</f>
        <v>○</v>
      </c>
      <c r="H490" s="85" t="s">
        <v>2141</v>
      </c>
      <c r="I490" s="51" t="s">
        <v>740</v>
      </c>
      <c r="J490" s="52" t="str">
        <f t="shared" ca="1" si="168"/>
        <v/>
      </c>
      <c r="K490" s="52" t="str">
        <f>VLOOKUP(I490,'取組状況入力－下水道'!$E$15:$X$779,'取組状況入力－下水道'!$S$1,0)</f>
        <v>-</v>
      </c>
      <c r="L490" s="71" t="str">
        <f t="shared" si="169"/>
        <v>-</v>
      </c>
      <c r="M490" s="71" t="str">
        <f t="shared" si="153"/>
        <v>-</v>
      </c>
      <c r="N490" s="74"/>
      <c r="O490" s="26"/>
      <c r="P490" s="402"/>
      <c r="R490" s="92" t="s">
        <v>989</v>
      </c>
      <c r="S490" s="381">
        <f t="shared" si="154"/>
        <v>0</v>
      </c>
      <c r="T490" s="93">
        <v>3.0000000000000001E-3</v>
      </c>
      <c r="U490" s="53">
        <f>IF(Y490="",1,IF(VLOOKUP(Y490,基本情報!$E$63:$T$76,基本情報!$T$1,FALSE)="",0,VLOOKUP(Y490,基本情報!$E$63:$T$76,基本情報!$T$1,FALSE)))</f>
        <v>1</v>
      </c>
      <c r="V490" s="197" t="str">
        <f t="shared" ca="1" si="170"/>
        <v/>
      </c>
      <c r="W490" s="170" t="str">
        <f t="shared" si="171"/>
        <v/>
      </c>
      <c r="X490" s="53" t="str">
        <f t="shared" ca="1" si="172"/>
        <v/>
      </c>
      <c r="Y490" s="53"/>
      <c r="Z490" s="1" t="str">
        <f t="shared" si="158"/>
        <v/>
      </c>
      <c r="AA490" s="1" t="str">
        <f t="shared" ca="1" si="166"/>
        <v>-</v>
      </c>
      <c r="AB490" s="1" t="str">
        <f t="shared" ca="1" si="167"/>
        <v/>
      </c>
    </row>
    <row r="491" spans="2:28" ht="15" customHeight="1" x14ac:dyDescent="0.25">
      <c r="B491" s="401"/>
      <c r="D491" s="1025"/>
      <c r="E491" s="1012"/>
      <c r="F491" s="41"/>
      <c r="G491" s="53" t="str">
        <f ca="1">IF(OFFSET('取組状況入力－下水道'!$B$15,MATCH(I491,'取組状況入力－下水道'!$E$15:$E$550,0)-1,1,1,1)=0,"",OFFSET('取組状況入力－下水道'!$B$15,MATCH(I491,'取組状況入力－下水道'!$E$15:$E$550,0)-1,1,1,1))</f>
        <v>＋</v>
      </c>
      <c r="H491" s="85" t="s">
        <v>2142</v>
      </c>
      <c r="I491" s="51" t="s">
        <v>404</v>
      </c>
      <c r="J491" s="52" t="str">
        <f t="shared" ca="1" si="168"/>
        <v/>
      </c>
      <c r="K491" s="52" t="str">
        <f>VLOOKUP(I491,'取組状況入力－下水道'!$E$15:$X$779,'取組状況入力－下水道'!$S$1,0)</f>
        <v>-</v>
      </c>
      <c r="L491" s="71" t="str">
        <f t="shared" si="169"/>
        <v>-</v>
      </c>
      <c r="M491" s="71" t="str">
        <f t="shared" si="153"/>
        <v>-</v>
      </c>
      <c r="N491" s="74"/>
      <c r="O491" s="26"/>
      <c r="P491" s="402"/>
      <c r="R491" s="92" t="s">
        <v>989</v>
      </c>
      <c r="S491" s="381">
        <f t="shared" si="154"/>
        <v>0</v>
      </c>
      <c r="T491" s="93">
        <v>2E-3</v>
      </c>
      <c r="U491" s="53">
        <f>IF(Y491="",1,IF(VLOOKUP(Y491,基本情報!$E$63:$T$76,基本情報!$T$1,FALSE)="",0,VLOOKUP(Y491,基本情報!$E$63:$T$76,基本情報!$T$1,FALSE)))</f>
        <v>1</v>
      </c>
      <c r="V491" s="197" t="str">
        <f t="shared" ca="1" si="170"/>
        <v/>
      </c>
      <c r="W491" s="170" t="str">
        <f t="shared" si="171"/>
        <v/>
      </c>
      <c r="X491" s="53" t="str">
        <f t="shared" ca="1" si="172"/>
        <v/>
      </c>
      <c r="Y491" s="53"/>
      <c r="Z491" s="1" t="str">
        <f t="shared" si="158"/>
        <v/>
      </c>
      <c r="AA491" s="1" t="str">
        <f t="shared" ca="1" si="166"/>
        <v/>
      </c>
      <c r="AB491" s="1" t="str">
        <f t="shared" ca="1" si="167"/>
        <v>-</v>
      </c>
    </row>
    <row r="492" spans="2:28" ht="15" customHeight="1" x14ac:dyDescent="0.25">
      <c r="B492" s="401"/>
      <c r="D492" s="1025"/>
      <c r="E492" s="1013"/>
      <c r="F492" s="18"/>
      <c r="G492" s="59" t="str">
        <f ca="1">IF(OFFSET('取組状況入力－下水道'!$B$15,MATCH(I492,'取組状況入力－下水道'!$E$15:$E$550,0)-1,1,1,1)=0,"",OFFSET('取組状況入力－下水道'!$B$15,MATCH(I492,'取組状況入力－下水道'!$E$15:$E$550,0)-1,1,1,1))</f>
        <v>＋</v>
      </c>
      <c r="H492" s="242" t="s">
        <v>1076</v>
      </c>
      <c r="I492" s="56" t="s">
        <v>2442</v>
      </c>
      <c r="J492" s="58" t="str">
        <f t="shared" ca="1" si="168"/>
        <v/>
      </c>
      <c r="K492" s="58" t="str">
        <f>VLOOKUP(I492,'取組状況入力－下水道'!$E$15:$X$779,'取組状況入力－下水道'!$S$1,0)</f>
        <v>-</v>
      </c>
      <c r="L492" s="72" t="str">
        <f t="shared" si="169"/>
        <v>-</v>
      </c>
      <c r="M492" s="72" t="str">
        <f t="shared" si="153"/>
        <v>-</v>
      </c>
      <c r="N492" s="75"/>
      <c r="O492" s="26"/>
      <c r="P492" s="402"/>
      <c r="R492" s="94" t="s">
        <v>989</v>
      </c>
      <c r="S492" s="382">
        <f t="shared" si="154"/>
        <v>0</v>
      </c>
      <c r="T492" s="95">
        <v>3.0000000000000001E-3</v>
      </c>
      <c r="U492" s="59">
        <f>IF(Y492="",1,IF(VLOOKUP(Y492,基本情報!$E$63:$T$76,基本情報!$T$1,FALSE)="",0,VLOOKUP(Y492,基本情報!$E$63:$T$76,基本情報!$T$1,FALSE)))</f>
        <v>1</v>
      </c>
      <c r="V492" s="155" t="str">
        <f t="shared" ca="1" si="170"/>
        <v/>
      </c>
      <c r="W492" s="198" t="str">
        <f t="shared" si="171"/>
        <v/>
      </c>
      <c r="X492" s="59" t="str">
        <f t="shared" ca="1" si="172"/>
        <v/>
      </c>
      <c r="Y492" s="59"/>
      <c r="Z492" s="1" t="str">
        <f t="shared" si="158"/>
        <v/>
      </c>
      <c r="AA492" s="1" t="str">
        <f t="shared" ca="1" si="166"/>
        <v/>
      </c>
      <c r="AB492" s="1" t="str">
        <f t="shared" ca="1" si="167"/>
        <v>-</v>
      </c>
    </row>
    <row r="493" spans="2:28" ht="15" customHeight="1" x14ac:dyDescent="0.25">
      <c r="B493" s="401"/>
      <c r="D493" s="1025"/>
      <c r="E493" s="1037" t="s">
        <v>1364</v>
      </c>
      <c r="F493" s="41" t="s">
        <v>1797</v>
      </c>
      <c r="G493" s="53" t="str">
        <f ca="1">IF(OFFSET('取組状況入力－下水道'!$B$15,MATCH(I493,'取組状況入力－下水道'!$E$15:$E$550,0)-1,1,1,1)=0,"",OFFSET('取組状況入力－下水道'!$B$15,MATCH(I493,'取組状況入力－下水道'!$E$15:$E$550,0)-1,1,1,1))</f>
        <v>◎</v>
      </c>
      <c r="H493" s="52" t="s">
        <v>1615</v>
      </c>
      <c r="I493" s="51" t="s">
        <v>2944</v>
      </c>
      <c r="J493" s="52" t="str">
        <f t="shared" ca="1" si="168"/>
        <v/>
      </c>
      <c r="K493" s="52" t="str">
        <f>VLOOKUP(I493,'取組状況入力－下水道'!$E$15:$X$779,'取組状況入力－下水道'!$S$1,0)</f>
        <v>-</v>
      </c>
      <c r="L493" s="71" t="str">
        <f t="shared" si="169"/>
        <v>-</v>
      </c>
      <c r="M493" s="71" t="str">
        <f t="shared" si="153"/>
        <v>-</v>
      </c>
      <c r="N493" s="90">
        <f ca="1">SUM(AA493:AA494)</f>
        <v>0</v>
      </c>
      <c r="O493" s="263"/>
      <c r="P493" s="402"/>
      <c r="R493" s="92" t="s">
        <v>162</v>
      </c>
      <c r="S493" s="381">
        <f t="shared" si="154"/>
        <v>0</v>
      </c>
      <c r="T493" s="93">
        <v>8.9999999999999993E-3</v>
      </c>
      <c r="U493" s="53">
        <f>IF(Y493="",1,IF(VLOOKUP(Y493,基本情報!$E$63:$T$76,基本情報!$T$1,FALSE)="",0,VLOOKUP(Y493,基本情報!$E$63:$T$76,基本情報!$T$1,FALSE)))</f>
        <v>1</v>
      </c>
      <c r="V493" s="197" t="str">
        <f t="shared" ca="1" si="170"/>
        <v/>
      </c>
      <c r="W493" s="170" t="str">
        <f t="shared" si="171"/>
        <v/>
      </c>
      <c r="X493" s="53" t="str">
        <f t="shared" ca="1" si="172"/>
        <v/>
      </c>
      <c r="Y493" s="53"/>
      <c r="Z493" s="1" t="str">
        <f t="shared" si="158"/>
        <v/>
      </c>
      <c r="AA493" s="1" t="str">
        <f t="shared" ca="1" si="166"/>
        <v>-</v>
      </c>
      <c r="AB493" s="1" t="str">
        <f t="shared" ca="1" si="167"/>
        <v/>
      </c>
    </row>
    <row r="494" spans="2:28" ht="15" customHeight="1" x14ac:dyDescent="0.25">
      <c r="B494" s="401"/>
      <c r="D494" s="1026"/>
      <c r="E494" s="1039"/>
      <c r="F494" s="18"/>
      <c r="G494" s="59" t="str">
        <f ca="1">IF(OFFSET('取組状況入力－下水道'!$B$15,MATCH(I494,'取組状況入力－下水道'!$E$15:$E$550,0)-1,1,1,1)=0,"",OFFSET('取組状況入力－下水道'!$B$15,MATCH(I494,'取組状況入力－下水道'!$E$15:$E$550,0)-1,1,1,1))</f>
        <v>◎</v>
      </c>
      <c r="H494" s="59" t="s">
        <v>1467</v>
      </c>
      <c r="I494" s="56" t="s">
        <v>2085</v>
      </c>
      <c r="J494" s="58" t="str">
        <f t="shared" ca="1" si="168"/>
        <v/>
      </c>
      <c r="K494" s="58" t="str">
        <f>VLOOKUP(I494,'取組状況入力－下水道'!$E$15:$X$779,'取組状況入力－下水道'!$S$1,0)</f>
        <v>-</v>
      </c>
      <c r="L494" s="72" t="str">
        <f t="shared" si="169"/>
        <v>-</v>
      </c>
      <c r="M494" s="72" t="str">
        <f t="shared" si="153"/>
        <v>-</v>
      </c>
      <c r="N494" s="187">
        <f ca="1">SUM(AA493:AA494)</f>
        <v>0</v>
      </c>
      <c r="O494" s="524"/>
      <c r="P494" s="402"/>
      <c r="R494" s="94" t="s">
        <v>782</v>
      </c>
      <c r="S494" s="382">
        <f t="shared" si="154"/>
        <v>0</v>
      </c>
      <c r="T494" s="95">
        <v>1E-3</v>
      </c>
      <c r="U494" s="59">
        <f>IF(Y494="",1,IF(VLOOKUP(Y494,基本情報!$E$63:$T$76,基本情報!$T$1,FALSE)="",0,VLOOKUP(Y494,基本情報!$E$63:$T$76,基本情報!$T$1,FALSE)))</f>
        <v>1</v>
      </c>
      <c r="V494" s="155" t="str">
        <f t="shared" ca="1" si="170"/>
        <v/>
      </c>
      <c r="W494" s="198" t="str">
        <f t="shared" si="171"/>
        <v/>
      </c>
      <c r="X494" s="59" t="str">
        <f t="shared" ca="1" si="172"/>
        <v/>
      </c>
      <c r="Y494" s="59"/>
      <c r="Z494" s="1" t="str">
        <f t="shared" si="158"/>
        <v/>
      </c>
      <c r="AA494" s="1" t="str">
        <f t="shared" ca="1" si="166"/>
        <v>-</v>
      </c>
      <c r="AB494" s="1" t="str">
        <f t="shared" ca="1" si="167"/>
        <v/>
      </c>
    </row>
    <row r="495" spans="2:28" ht="15" customHeight="1" x14ac:dyDescent="0.25">
      <c r="B495" s="401"/>
      <c r="D495" s="785"/>
      <c r="E495" s="787"/>
      <c r="F495" s="3"/>
      <c r="G495" s="26"/>
      <c r="H495" s="26"/>
      <c r="I495" s="3"/>
      <c r="J495" s="26"/>
      <c r="K495" s="26"/>
      <c r="L495" s="263"/>
      <c r="M495" s="263"/>
      <c r="N495" s="524"/>
      <c r="O495" s="524"/>
      <c r="P495" s="402"/>
      <c r="R495" s="26"/>
      <c r="S495" s="26"/>
      <c r="T495" s="26"/>
      <c r="U495" s="26"/>
      <c r="V495" s="263"/>
      <c r="W495" s="263"/>
      <c r="X495" s="26"/>
      <c r="Y495" s="26"/>
      <c r="Z495" s="1"/>
      <c r="AA495" s="1"/>
      <c r="AB495" s="1"/>
    </row>
    <row r="496" spans="2:28" ht="3" customHeight="1" x14ac:dyDescent="0.25">
      <c r="B496" s="33"/>
      <c r="C496" s="297"/>
      <c r="D496" s="297"/>
      <c r="E496" s="297"/>
      <c r="F496" s="297"/>
      <c r="G496" s="348"/>
      <c r="H496" s="349"/>
      <c r="I496" s="297"/>
      <c r="J496" s="348"/>
      <c r="K496" s="348"/>
      <c r="L496" s="350"/>
      <c r="M496" s="350"/>
      <c r="N496" s="348"/>
      <c r="O496" s="348"/>
      <c r="P496" s="404"/>
      <c r="R496"/>
      <c r="U496" s="26"/>
      <c r="V496" s="263"/>
      <c r="W496" s="263"/>
      <c r="X496" s="26"/>
      <c r="Y496" s="26"/>
      <c r="Z496" s="1"/>
      <c r="AA496" s="1"/>
      <c r="AB496" s="1"/>
    </row>
    <row r="497" spans="1:28" ht="15" customHeight="1" x14ac:dyDescent="0.25">
      <c r="B497" s="3"/>
      <c r="C497" s="3"/>
      <c r="D497" s="3"/>
      <c r="E497" s="3"/>
      <c r="F497" s="3"/>
      <c r="G497" s="26"/>
      <c r="H497" s="343"/>
      <c r="I497" s="3"/>
      <c r="J497" s="26"/>
      <c r="K497" s="26"/>
      <c r="L497" s="263"/>
      <c r="M497" s="263"/>
      <c r="N497" s="26"/>
      <c r="O497" s="26"/>
      <c r="P497" s="922" t="s">
        <v>3371</v>
      </c>
      <c r="R497"/>
      <c r="U497" s="26"/>
      <c r="V497" s="263"/>
      <c r="W497" s="263"/>
      <c r="X497" s="26"/>
      <c r="Y497" s="26"/>
      <c r="Z497" s="1"/>
      <c r="AA497" s="1"/>
      <c r="AB497" s="1"/>
    </row>
    <row r="498" spans="1:28" ht="15" customHeight="1" x14ac:dyDescent="0.25">
      <c r="A498" s="182" t="s">
        <v>2210</v>
      </c>
      <c r="B498" s="182"/>
      <c r="C498" s="182"/>
      <c r="D498" s="3"/>
      <c r="E498" s="3"/>
      <c r="F498" s="3"/>
      <c r="G498" s="26"/>
      <c r="H498" s="343"/>
      <c r="I498" s="3"/>
      <c r="J498" s="26"/>
      <c r="K498" s="26"/>
      <c r="L498" s="263"/>
      <c r="M498" s="263"/>
      <c r="N498" s="26"/>
      <c r="O498" s="26"/>
      <c r="P498" s="838"/>
      <c r="R498"/>
      <c r="U498" s="26"/>
      <c r="V498" s="263"/>
      <c r="W498" s="263"/>
      <c r="X498" s="26"/>
      <c r="Y498" s="26"/>
      <c r="Z498" s="1"/>
      <c r="AA498" s="1"/>
      <c r="AB498" s="1"/>
    </row>
    <row r="499" spans="1:28" ht="3" customHeight="1" x14ac:dyDescent="0.25">
      <c r="B499" s="351"/>
      <c r="C499" s="347"/>
      <c r="D499" s="347"/>
      <c r="E499" s="347"/>
      <c r="F499" s="347"/>
      <c r="G499" s="352"/>
      <c r="H499" s="181"/>
      <c r="I499" s="181"/>
      <c r="J499" s="181"/>
      <c r="K499" s="331"/>
      <c r="L499" s="331"/>
      <c r="M499" s="331"/>
      <c r="N499" s="333"/>
      <c r="O499" s="333"/>
      <c r="P499" s="400"/>
      <c r="R499" s="6"/>
      <c r="S499" s="5"/>
      <c r="T499" s="5"/>
      <c r="U499" s="5"/>
      <c r="V499" s="5"/>
      <c r="W499" s="5"/>
    </row>
    <row r="500" spans="1:28" ht="14.25" x14ac:dyDescent="0.25">
      <c r="B500" s="781"/>
      <c r="C500" s="8"/>
      <c r="D500" s="8"/>
      <c r="E500" s="8"/>
      <c r="F500" s="8"/>
      <c r="G500" s="99"/>
      <c r="K500" s="5"/>
      <c r="L500" s="5"/>
      <c r="M500" s="5"/>
      <c r="P500" s="402"/>
      <c r="R500" s="6"/>
      <c r="S500" s="5"/>
      <c r="T500" s="5"/>
      <c r="U500" s="5"/>
      <c r="V500" s="5"/>
      <c r="W500" s="5"/>
    </row>
    <row r="501" spans="1:28" ht="45" customHeight="1" x14ac:dyDescent="0.25">
      <c r="B501" s="401"/>
      <c r="D501" s="1008" t="s">
        <v>2245</v>
      </c>
      <c r="E501" s="1009"/>
      <c r="F501" s="1010"/>
      <c r="G501" s="9" t="s">
        <v>1417</v>
      </c>
      <c r="H501" s="9" t="s">
        <v>873</v>
      </c>
      <c r="I501" s="156" t="s">
        <v>655</v>
      </c>
      <c r="J501" s="156" t="s">
        <v>1832</v>
      </c>
      <c r="K501" s="9" t="s">
        <v>745</v>
      </c>
      <c r="L501" s="9" t="s">
        <v>1256</v>
      </c>
      <c r="M501" s="9" t="s">
        <v>1864</v>
      </c>
      <c r="N501" s="9" t="s">
        <v>957</v>
      </c>
      <c r="O501" s="488"/>
      <c r="P501" s="402"/>
      <c r="R501" s="156" t="s">
        <v>1918</v>
      </c>
      <c r="S501" s="158" t="s">
        <v>2109</v>
      </c>
      <c r="T501" s="158" t="s">
        <v>1894</v>
      </c>
      <c r="U501" s="133" t="s">
        <v>275</v>
      </c>
      <c r="V501" s="156" t="s">
        <v>1805</v>
      </c>
      <c r="W501" s="156" t="s">
        <v>2458</v>
      </c>
      <c r="X501" s="156" t="s">
        <v>800</v>
      </c>
      <c r="Y501" s="133" t="s">
        <v>275</v>
      </c>
      <c r="Z501" s="167" t="s">
        <v>1865</v>
      </c>
      <c r="AA501" s="167" t="s">
        <v>827</v>
      </c>
      <c r="AB501" s="167" t="s">
        <v>674</v>
      </c>
    </row>
    <row r="502" spans="1:28" ht="1.5" customHeight="1" x14ac:dyDescent="0.25">
      <c r="B502" s="401"/>
      <c r="D502" s="282"/>
      <c r="E502" s="344"/>
      <c r="F502" s="162"/>
      <c r="G502" s="14"/>
      <c r="H502" s="14"/>
      <c r="I502" s="161"/>
      <c r="J502" s="161"/>
      <c r="K502" s="13"/>
      <c r="L502" s="13"/>
      <c r="M502" s="13"/>
      <c r="N502" s="14"/>
      <c r="O502" s="488"/>
      <c r="P502" s="402"/>
      <c r="R502" s="136"/>
      <c r="S502" s="159"/>
      <c r="T502" s="159"/>
      <c r="U502" s="136"/>
      <c r="V502" s="136"/>
      <c r="W502" s="136"/>
      <c r="X502" s="136"/>
      <c r="Y502" s="136"/>
    </row>
    <row r="503" spans="1:28" ht="15" customHeight="1" x14ac:dyDescent="0.25">
      <c r="B503" s="401"/>
      <c r="D503" s="1011" t="s">
        <v>2264</v>
      </c>
      <c r="E503" s="1011" t="s">
        <v>491</v>
      </c>
      <c r="F503" s="39" t="s">
        <v>1502</v>
      </c>
      <c r="G503" s="49" t="str">
        <f ca="1">IF(OFFSET('取組状況入力－廃棄物'!$B$15,MATCH(I503,'取組状況入力－廃棄物'!$E$15:$E$549,0)-1,1,1,1)=0,"",OFFSET('取組状況入力－廃棄物'!$B$15,MATCH(I503,'取組状況入力－廃棄物'!$E$15:$E$549,0)-1,1,1,1))</f>
        <v>◎</v>
      </c>
      <c r="H503" s="295" t="s">
        <v>1778</v>
      </c>
      <c r="I503" s="51" t="s">
        <v>1035</v>
      </c>
      <c r="J503" s="52" t="str">
        <f t="shared" ref="J503:J533" ca="1" si="173">IF(AND($G503="◎",$K503=0),"×","")</f>
        <v/>
      </c>
      <c r="K503" s="52" t="str">
        <f>VLOOKUP(I503,'取組状況入力－廃棄物'!$E$15:$X$771,'取組状況入力－廃棄物'!$S$1,0)</f>
        <v>-</v>
      </c>
      <c r="L503" s="71" t="str">
        <f t="shared" ref="L503:L527" si="174">IF(K503="×","×",IF(K503="-","-",S503*T503*W503*U503))</f>
        <v>-</v>
      </c>
      <c r="M503" s="71" t="str">
        <f t="shared" ref="M503:M533" si="175">IF(K503="×","×",IF(K503="-","-",K503*L503))</f>
        <v>-</v>
      </c>
      <c r="N503" s="90">
        <f ca="1">SUM(AA503:AA508)</f>
        <v>0</v>
      </c>
      <c r="O503" s="263"/>
      <c r="P503" s="402"/>
      <c r="R503" s="92" t="s">
        <v>990</v>
      </c>
      <c r="S503" s="381">
        <f t="shared" ref="S503:S533" si="176">VLOOKUP(R503,$R$539:$S$597,2,0)</f>
        <v>0</v>
      </c>
      <c r="T503" s="93">
        <v>2.7E-2</v>
      </c>
      <c r="U503" s="53">
        <f>IF(Y503="",1,IF(VLOOKUP(Y503,基本情報!$E$63:$T$76,基本情報!$T$1,FALSE)="",0,VLOOKUP(Y503,基本情報!$E$63:$T$76,基本情報!$T$1,FALSE)))</f>
        <v>1</v>
      </c>
      <c r="V503" s="197" t="str">
        <f t="shared" ref="V503:V527" ca="1" si="177">IF(OR(G503="＋",K503="-"),"",1*S503*T503*U503)</f>
        <v/>
      </c>
      <c r="W503" s="170" t="str">
        <f t="shared" ref="W503:W527" si="178">IF(K503="-","",IF(G503="＋",$N$4,$M$4))</f>
        <v/>
      </c>
      <c r="X503" s="53" t="str">
        <f t="shared" ref="X503:X508" ca="1" si="179">IF($J503="×",1,"")</f>
        <v/>
      </c>
      <c r="Y503" s="53"/>
      <c r="Z503" s="1" t="str">
        <f t="shared" ref="Z503:Z533" si="180">IF(K503="-","",IF(G503="＋","",S503*T503*W503*U503))</f>
        <v/>
      </c>
      <c r="AA503" s="1" t="str">
        <f t="shared" ref="AA503:AA509" ca="1" si="181">IF(G503="＋","",M503)</f>
        <v>-</v>
      </c>
      <c r="AB503" s="1" t="str">
        <f t="shared" ref="AB503:AB509" ca="1" si="182">IF(G503="＋",M503,"")</f>
        <v/>
      </c>
    </row>
    <row r="504" spans="1:28" ht="15" customHeight="1" x14ac:dyDescent="0.25">
      <c r="B504" s="401"/>
      <c r="D504" s="1012"/>
      <c r="E504" s="1012"/>
      <c r="F504" s="41"/>
      <c r="G504" s="49" t="str">
        <f ca="1">IF(OFFSET('取組状況入力－廃棄物'!$B$15,MATCH(I504,'取組状況入力－廃棄物'!$E$15:$E$549,0)-1,1,1,1)=0,"",OFFSET('取組状況入力－廃棄物'!$B$15,MATCH(I504,'取組状況入力－廃棄物'!$E$15:$E$549,0)-1,1,1,1))</f>
        <v>○</v>
      </c>
      <c r="H504" s="295" t="s">
        <v>2292</v>
      </c>
      <c r="I504" s="51" t="s">
        <v>2275</v>
      </c>
      <c r="J504" s="52" t="str">
        <f t="shared" ca="1" si="173"/>
        <v/>
      </c>
      <c r="K504" s="52" t="str">
        <f>VLOOKUP(I504,'取組状況入力－廃棄物'!$E$15:$X$771,'取組状況入力－廃棄物'!$S$1,0)</f>
        <v>-</v>
      </c>
      <c r="L504" s="71" t="str">
        <f t="shared" si="174"/>
        <v>-</v>
      </c>
      <c r="M504" s="71" t="str">
        <f t="shared" si="175"/>
        <v>-</v>
      </c>
      <c r="N504" s="186">
        <f ca="1">SUM(AB503:AB508)</f>
        <v>0</v>
      </c>
      <c r="O504" s="524"/>
      <c r="P504" s="402"/>
      <c r="R504" s="92" t="s">
        <v>990</v>
      </c>
      <c r="S504" s="381">
        <f t="shared" si="176"/>
        <v>0</v>
      </c>
      <c r="T504" s="93">
        <v>3.0000000000000001E-3</v>
      </c>
      <c r="U504" s="53">
        <f>IF(Y504="",1,IF(VLOOKUP(Y504,基本情報!$E$63:$T$76,基本情報!$T$1,FALSE)="",0,VLOOKUP(Y504,基本情報!$E$63:$T$76,基本情報!$T$1,FALSE)))</f>
        <v>1</v>
      </c>
      <c r="V504" s="197" t="str">
        <f t="shared" ca="1" si="177"/>
        <v/>
      </c>
      <c r="W504" s="170" t="str">
        <f t="shared" si="178"/>
        <v/>
      </c>
      <c r="X504" s="53" t="str">
        <f t="shared" ca="1" si="179"/>
        <v/>
      </c>
      <c r="Y504" s="53"/>
      <c r="Z504" s="1" t="str">
        <f t="shared" si="180"/>
        <v/>
      </c>
      <c r="AA504" s="1" t="str">
        <f t="shared" ca="1" si="181"/>
        <v>-</v>
      </c>
      <c r="AB504" s="1" t="str">
        <f t="shared" ca="1" si="182"/>
        <v/>
      </c>
    </row>
    <row r="505" spans="1:28" ht="15" customHeight="1" x14ac:dyDescent="0.25">
      <c r="B505" s="401"/>
      <c r="D505" s="1012"/>
      <c r="E505" s="1012"/>
      <c r="F505" s="41"/>
      <c r="G505" s="49" t="str">
        <f ca="1">IF(OFFSET('取組状況入力－廃棄物'!$B$15,MATCH(I505,'取組状況入力－廃棄物'!$E$15:$E$549,0)-1,1,1,1)=0,"",OFFSET('取組状況入力－廃棄物'!$B$15,MATCH(I505,'取組状況入力－廃棄物'!$E$15:$E$549,0)-1,1,1,1))</f>
        <v>○</v>
      </c>
      <c r="H505" s="295" t="s">
        <v>2293</v>
      </c>
      <c r="I505" s="51" t="s">
        <v>871</v>
      </c>
      <c r="J505" s="52" t="str">
        <f t="shared" ca="1" si="173"/>
        <v/>
      </c>
      <c r="K505" s="52" t="str">
        <f>VLOOKUP(I505,'取組状況入力－廃棄物'!$E$15:$X$771,'取組状況入力－廃棄物'!$S$1,0)</f>
        <v>-</v>
      </c>
      <c r="L505" s="71" t="str">
        <f>IF(K505="×","×",IF(K505="-","-",S505*T505*W505*U505))</f>
        <v>-</v>
      </c>
      <c r="M505" s="71" t="str">
        <f t="shared" si="175"/>
        <v>-</v>
      </c>
      <c r="N505" s="186"/>
      <c r="O505" s="524"/>
      <c r="P505" s="402"/>
      <c r="R505" s="92" t="s">
        <v>990</v>
      </c>
      <c r="S505" s="381">
        <f t="shared" si="176"/>
        <v>0</v>
      </c>
      <c r="T505" s="93">
        <v>0.12</v>
      </c>
      <c r="U505" s="53">
        <f>IF(Y505="",1,IF(VLOOKUP(Y505,基本情報!$E$63:$T$76,基本情報!$T$1,FALSE)="",0,VLOOKUP(Y505,基本情報!$E$63:$T$76,基本情報!$T$1,FALSE)))</f>
        <v>1</v>
      </c>
      <c r="V505" s="197" t="str">
        <f ca="1">IF(OR(G505="＋",K505="-"),"",1*S505*T505*U505)</f>
        <v/>
      </c>
      <c r="W505" s="170" t="str">
        <f>IF(K505="-","",IF(G505="＋",$N$4,$M$4))</f>
        <v/>
      </c>
      <c r="X505" s="53" t="str">
        <f t="shared" ca="1" si="179"/>
        <v/>
      </c>
      <c r="Y505" s="53"/>
      <c r="Z505" s="1" t="str">
        <f t="shared" si="180"/>
        <v/>
      </c>
      <c r="AA505" s="1" t="str">
        <f ca="1">IF(G505="＋","",M505)</f>
        <v>-</v>
      </c>
      <c r="AB505" s="1" t="str">
        <f ca="1">IF(G505="＋",M505,"")</f>
        <v/>
      </c>
    </row>
    <row r="506" spans="1:28" ht="15" customHeight="1" x14ac:dyDescent="0.25">
      <c r="B506" s="401"/>
      <c r="D506" s="1012"/>
      <c r="E506" s="1012"/>
      <c r="F506" s="41"/>
      <c r="G506" s="49" t="str">
        <f ca="1">IF(OFFSET('取組状況入力－廃棄物'!$B$15,MATCH(I506,'取組状況入力－廃棄物'!$E$15:$E$549,0)-1,1,1,1)=0,"",OFFSET('取組状況入力－廃棄物'!$B$15,MATCH(I506,'取組状況入力－廃棄物'!$E$15:$E$549,0)-1,1,1,1))</f>
        <v>＋</v>
      </c>
      <c r="H506" s="295" t="s">
        <v>2294</v>
      </c>
      <c r="I506" s="51" t="s">
        <v>3166</v>
      </c>
      <c r="J506" s="52" t="str">
        <f t="shared" ca="1" si="173"/>
        <v/>
      </c>
      <c r="K506" s="52" t="str">
        <f>VLOOKUP(I506,'取組状況入力－廃棄物'!$E$15:$X$771,'取組状況入力－廃棄物'!$S$1,0)</f>
        <v>-</v>
      </c>
      <c r="L506" s="71" t="str">
        <f t="shared" si="174"/>
        <v>-</v>
      </c>
      <c r="M506" s="71" t="str">
        <f t="shared" si="175"/>
        <v>-</v>
      </c>
      <c r="N506" s="74"/>
      <c r="O506" s="26"/>
      <c r="P506" s="402"/>
      <c r="R506" s="92" t="s">
        <v>1100</v>
      </c>
      <c r="S506" s="381">
        <f t="shared" si="176"/>
        <v>0</v>
      </c>
      <c r="T506" s="93">
        <v>0.1</v>
      </c>
      <c r="U506" s="53">
        <f>IF(Y506="",1,IF(VLOOKUP(Y506,基本情報!$E$63:$T$76,基本情報!$T$1,FALSE)="",0,VLOOKUP(Y506,基本情報!$E$63:$T$76,基本情報!$T$1,FALSE)))</f>
        <v>1</v>
      </c>
      <c r="V506" s="197" t="str">
        <f t="shared" ca="1" si="177"/>
        <v/>
      </c>
      <c r="W506" s="170" t="str">
        <f t="shared" si="178"/>
        <v/>
      </c>
      <c r="X506" s="53" t="str">
        <f t="shared" ca="1" si="179"/>
        <v/>
      </c>
      <c r="Y506" s="53"/>
      <c r="Z506" s="1" t="str">
        <f t="shared" si="180"/>
        <v/>
      </c>
      <c r="AA506" s="1" t="str">
        <f t="shared" ca="1" si="181"/>
        <v/>
      </c>
      <c r="AB506" s="1" t="str">
        <f t="shared" ca="1" si="182"/>
        <v>-</v>
      </c>
    </row>
    <row r="507" spans="1:28" ht="15" customHeight="1" x14ac:dyDescent="0.25">
      <c r="B507" s="401"/>
      <c r="D507" s="1012"/>
      <c r="E507" s="1012"/>
      <c r="F507" s="41"/>
      <c r="G507" s="49" t="str">
        <f ca="1">IF(OFFSET('取組状況入力－廃棄物'!$B$15,MATCH(I507,'取組状況入力－廃棄物'!$E$15:$E$549,0)-1,1,1,1)=0,"",OFFSET('取組状況入力－廃棄物'!$B$15,MATCH(I507,'取組状況入力－廃棄物'!$E$15:$E$549,0)-1,1,1,1))</f>
        <v>＋</v>
      </c>
      <c r="H507" s="295" t="s">
        <v>2454</v>
      </c>
      <c r="I507" s="51" t="s">
        <v>356</v>
      </c>
      <c r="J507" s="52" t="str">
        <f t="shared" ca="1" si="173"/>
        <v/>
      </c>
      <c r="K507" s="52" t="str">
        <f>VLOOKUP(I507,'取組状況入力－廃棄物'!$E$15:$X$771,'取組状況入力－廃棄物'!$S$1,0)</f>
        <v>-</v>
      </c>
      <c r="L507" s="71" t="str">
        <f t="shared" si="174"/>
        <v>-</v>
      </c>
      <c r="M507" s="71" t="str">
        <f t="shared" si="175"/>
        <v>-</v>
      </c>
      <c r="N507" s="74"/>
      <c r="O507" s="26"/>
      <c r="P507" s="402"/>
      <c r="R507" s="92" t="s">
        <v>1100</v>
      </c>
      <c r="S507" s="381">
        <f t="shared" si="176"/>
        <v>0</v>
      </c>
      <c r="T507" s="93">
        <v>0.03</v>
      </c>
      <c r="U507" s="53">
        <f>IF(Y507="",1,IF(VLOOKUP(Y507,基本情報!$E$63:$T$76,基本情報!$T$1,FALSE)="",0,VLOOKUP(Y507,基本情報!$E$63:$T$76,基本情報!$T$1,FALSE)))</f>
        <v>1</v>
      </c>
      <c r="V507" s="197" t="str">
        <f t="shared" ca="1" si="177"/>
        <v/>
      </c>
      <c r="W507" s="170" t="str">
        <f t="shared" si="178"/>
        <v/>
      </c>
      <c r="X507" s="53" t="str">
        <f t="shared" ca="1" si="179"/>
        <v/>
      </c>
      <c r="Y507" s="53"/>
      <c r="Z507" s="1" t="str">
        <f t="shared" si="180"/>
        <v/>
      </c>
      <c r="AA507" s="1" t="str">
        <f t="shared" ca="1" si="181"/>
        <v/>
      </c>
      <c r="AB507" s="1" t="str">
        <f t="shared" ca="1" si="182"/>
        <v>-</v>
      </c>
    </row>
    <row r="508" spans="1:28" ht="15" customHeight="1" x14ac:dyDescent="0.25">
      <c r="B508" s="401"/>
      <c r="D508" s="1012"/>
      <c r="E508" s="1012"/>
      <c r="F508" s="18"/>
      <c r="G508" s="54" t="str">
        <f ca="1">IF(OFFSET('取組状況入力－廃棄物'!$B$15,MATCH(I508,'取組状況入力－廃棄物'!$E$15:$E$549,0)-1,1,1,1)=0,"",OFFSET('取組状況入力－廃棄物'!$B$15,MATCH(I508,'取組状況入力－廃棄物'!$E$15:$E$549,0)-1,1,1,1))</f>
        <v>＋</v>
      </c>
      <c r="H508" s="327" t="s">
        <v>1240</v>
      </c>
      <c r="I508" s="56" t="s">
        <v>1267</v>
      </c>
      <c r="J508" s="58" t="str">
        <f t="shared" ca="1" si="173"/>
        <v/>
      </c>
      <c r="K508" s="58" t="str">
        <f>VLOOKUP(I508,'取組状況入力－廃棄物'!$E$15:$X$771,'取組状況入力－廃棄物'!$S$1,0)</f>
        <v>-</v>
      </c>
      <c r="L508" s="72" t="str">
        <f t="shared" si="174"/>
        <v>-</v>
      </c>
      <c r="M508" s="72" t="str">
        <f t="shared" si="175"/>
        <v>-</v>
      </c>
      <c r="N508" s="75"/>
      <c r="O508" s="26"/>
      <c r="P508" s="402"/>
      <c r="R508" s="94" t="s">
        <v>1100</v>
      </c>
      <c r="S508" s="382">
        <f t="shared" si="176"/>
        <v>0</v>
      </c>
      <c r="T508" s="95">
        <v>0.01</v>
      </c>
      <c r="U508" s="59">
        <f>IF(Y508="",1,IF(VLOOKUP(Y508,基本情報!$E$63:$T$76,基本情報!$T$1,FALSE)="",0,VLOOKUP(Y508,基本情報!$E$63:$T$76,基本情報!$T$1,FALSE)))</f>
        <v>1</v>
      </c>
      <c r="V508" s="155" t="str">
        <f t="shared" ca="1" si="177"/>
        <v/>
      </c>
      <c r="W508" s="198" t="str">
        <f t="shared" si="178"/>
        <v/>
      </c>
      <c r="X508" s="59" t="str">
        <f t="shared" ca="1" si="179"/>
        <v/>
      </c>
      <c r="Y508" s="59"/>
      <c r="Z508" s="1" t="str">
        <f t="shared" si="180"/>
        <v/>
      </c>
      <c r="AA508" s="1" t="str">
        <f t="shared" ca="1" si="181"/>
        <v/>
      </c>
      <c r="AB508" s="1" t="str">
        <f t="shared" ca="1" si="182"/>
        <v>-</v>
      </c>
    </row>
    <row r="509" spans="1:28" ht="15" customHeight="1" x14ac:dyDescent="0.25">
      <c r="B509" s="401"/>
      <c r="D509" s="1012"/>
      <c r="E509" s="1012"/>
      <c r="F509" s="41" t="s">
        <v>1507</v>
      </c>
      <c r="G509" s="87" t="str">
        <f ca="1">IF(OFFSET('取組状況入力－廃棄物'!$B$15,MATCH(I509,'取組状況入力－廃棄物'!$E$15:$E$549,0)-1,1,1,1)=0,"",OFFSET('取組状況入力－廃棄物'!$B$15,MATCH(I509,'取組状況入力－廃棄物'!$E$15:$E$549,0)-1,1,1,1))</f>
        <v>◎</v>
      </c>
      <c r="H509" s="294" t="s">
        <v>1779</v>
      </c>
      <c r="I509" s="79" t="s">
        <v>355</v>
      </c>
      <c r="J509" s="85" t="str">
        <f t="shared" ca="1" si="173"/>
        <v/>
      </c>
      <c r="K509" s="85" t="str">
        <f>VLOOKUP(I509,'取組状況入力－廃棄物'!$E$15:$X$771,'取組状況入力－廃棄物'!$S$1,0)</f>
        <v>-</v>
      </c>
      <c r="L509" s="89" t="str">
        <f t="shared" si="174"/>
        <v>-</v>
      </c>
      <c r="M509" s="89" t="str">
        <f t="shared" si="175"/>
        <v>-</v>
      </c>
      <c r="N509" s="90">
        <f ca="1">SUM(AA509:AA522)</f>
        <v>0</v>
      </c>
      <c r="O509" s="263"/>
      <c r="P509" s="402"/>
      <c r="R509" s="91" t="s">
        <v>1101</v>
      </c>
      <c r="S509" s="380">
        <f t="shared" si="176"/>
        <v>0</v>
      </c>
      <c r="T509" s="420">
        <v>0.2</v>
      </c>
      <c r="U509" s="81">
        <f>IF(Y509="",1,IF(VLOOKUP(Y509,基本情報!$E$63:$T$76,基本情報!$T$1,FALSE)="",0,VLOOKUP(Y509,基本情報!$E$63:$T$76,基本情報!$T$1,FALSE)))</f>
        <v>1</v>
      </c>
      <c r="V509" s="170" t="str">
        <f t="shared" ca="1" si="177"/>
        <v/>
      </c>
      <c r="W509" s="170" t="str">
        <f t="shared" si="178"/>
        <v/>
      </c>
      <c r="X509" s="81" t="str">
        <f t="shared" ref="X509:X527" ca="1" si="183">IF($J509="×",1,"")</f>
        <v/>
      </c>
      <c r="Y509" s="81"/>
      <c r="Z509" s="1" t="str">
        <f t="shared" si="180"/>
        <v/>
      </c>
      <c r="AA509" s="1" t="str">
        <f t="shared" ca="1" si="181"/>
        <v>-</v>
      </c>
      <c r="AB509" s="1" t="str">
        <f t="shared" ca="1" si="182"/>
        <v/>
      </c>
    </row>
    <row r="510" spans="1:28" ht="15" customHeight="1" x14ac:dyDescent="0.25">
      <c r="B510" s="401"/>
      <c r="D510" s="1012"/>
      <c r="E510" s="1012"/>
      <c r="F510" s="41"/>
      <c r="G510" s="49" t="str">
        <f ca="1">IF(OFFSET('取組状況入力－廃棄物'!$B$15,MATCH(I510,'取組状況入力－廃棄物'!$E$15:$E$549,0)-1,1,1,1)=0,"",OFFSET('取組状況入力－廃棄物'!$B$15,MATCH(I510,'取組状況入力－廃棄物'!$E$15:$E$549,0)-1,1,1,1))</f>
        <v>◎</v>
      </c>
      <c r="H510" s="295" t="s">
        <v>2298</v>
      </c>
      <c r="I510" s="51" t="s">
        <v>3167</v>
      </c>
      <c r="J510" s="52" t="str">
        <f t="shared" ca="1" si="173"/>
        <v/>
      </c>
      <c r="K510" s="52" t="str">
        <f>VLOOKUP(I510,'取組状況入力－廃棄物'!$E$15:$X$771,'取組状況入力－廃棄物'!$S$1,0)</f>
        <v>-</v>
      </c>
      <c r="L510" s="71" t="str">
        <f t="shared" si="174"/>
        <v>-</v>
      </c>
      <c r="M510" s="71" t="str">
        <f t="shared" si="175"/>
        <v>-</v>
      </c>
      <c r="N510" s="186">
        <f ca="1">SUM(AB509:AB522)</f>
        <v>0</v>
      </c>
      <c r="O510" s="524"/>
      <c r="P510" s="402"/>
      <c r="R510" s="92" t="s">
        <v>1094</v>
      </c>
      <c r="S510" s="381">
        <f t="shared" si="176"/>
        <v>0</v>
      </c>
      <c r="T510" s="93">
        <v>0.1</v>
      </c>
      <c r="U510" s="53">
        <f>IF(Y510="",1,IF(VLOOKUP(Y510,基本情報!$E$63:$T$76,基本情報!$T$1,FALSE)="",0,VLOOKUP(Y510,基本情報!$E$63:$T$76,基本情報!$T$1,FALSE)))</f>
        <v>1</v>
      </c>
      <c r="V510" s="197" t="str">
        <f t="shared" ca="1" si="177"/>
        <v/>
      </c>
      <c r="W510" s="170" t="str">
        <f t="shared" si="178"/>
        <v/>
      </c>
      <c r="X510" s="53" t="str">
        <f t="shared" ca="1" si="183"/>
        <v/>
      </c>
      <c r="Y510" s="53"/>
      <c r="Z510" s="1" t="str">
        <f t="shared" si="180"/>
        <v/>
      </c>
      <c r="AA510" s="1" t="str">
        <f t="shared" ref="AA510:AA527" ca="1" si="184">IF(G510="＋","",M510)</f>
        <v>-</v>
      </c>
      <c r="AB510" s="1" t="str">
        <f t="shared" ref="AB510:AB527" ca="1" si="185">IF(G510="＋",M510,"")</f>
        <v/>
      </c>
    </row>
    <row r="511" spans="1:28" ht="15" customHeight="1" x14ac:dyDescent="0.25">
      <c r="B511" s="401"/>
      <c r="D511" s="1012"/>
      <c r="E511" s="1012"/>
      <c r="F511" s="41"/>
      <c r="G511" s="49" t="str">
        <f ca="1">IF(OFFSET('取組状況入力－廃棄物'!$B$15,MATCH(I511,'取組状況入力－廃棄物'!$E$15:$E$549,0)-1,1,1,1)=0,"",OFFSET('取組状況入力－廃棄物'!$B$15,MATCH(I511,'取組状況入力－廃棄物'!$E$15:$E$549,0)-1,1,1,1))</f>
        <v>◎</v>
      </c>
      <c r="H511" s="295" t="s">
        <v>1391</v>
      </c>
      <c r="I511" s="51" t="s">
        <v>1268</v>
      </c>
      <c r="J511" s="52" t="str">
        <f t="shared" ca="1" si="173"/>
        <v/>
      </c>
      <c r="K511" s="52" t="str">
        <f>VLOOKUP(I511,'取組状況入力－廃棄物'!$E$15:$X$771,'取組状況入力－廃棄物'!$S$1,0)</f>
        <v>-</v>
      </c>
      <c r="L511" s="71" t="str">
        <f t="shared" si="174"/>
        <v>-</v>
      </c>
      <c r="M511" s="71" t="str">
        <f t="shared" si="175"/>
        <v>-</v>
      </c>
      <c r="N511" s="74"/>
      <c r="O511" s="26"/>
      <c r="P511" s="402"/>
      <c r="R511" s="92" t="s">
        <v>1102</v>
      </c>
      <c r="S511" s="381">
        <f t="shared" si="176"/>
        <v>0</v>
      </c>
      <c r="T511" s="93">
        <v>0.15</v>
      </c>
      <c r="U511" s="53">
        <f>IF(Y511="",1,IF(VLOOKUP(Y511,基本情報!$E$63:$T$76,基本情報!$T$1,FALSE)="",0,VLOOKUP(Y511,基本情報!$E$63:$T$76,基本情報!$T$1,FALSE)))</f>
        <v>1</v>
      </c>
      <c r="V511" s="197" t="str">
        <f t="shared" ca="1" si="177"/>
        <v/>
      </c>
      <c r="W511" s="170" t="str">
        <f t="shared" si="178"/>
        <v/>
      </c>
      <c r="X511" s="53" t="str">
        <f t="shared" ca="1" si="183"/>
        <v/>
      </c>
      <c r="Y511" s="53"/>
      <c r="Z511" s="1" t="str">
        <f t="shared" si="180"/>
        <v/>
      </c>
      <c r="AA511" s="1" t="str">
        <f t="shared" ca="1" si="184"/>
        <v>-</v>
      </c>
      <c r="AB511" s="1" t="str">
        <f t="shared" ca="1" si="185"/>
        <v/>
      </c>
    </row>
    <row r="512" spans="1:28" ht="15" customHeight="1" x14ac:dyDescent="0.25">
      <c r="B512" s="401"/>
      <c r="D512" s="1012"/>
      <c r="E512" s="1012"/>
      <c r="F512" s="41"/>
      <c r="G512" s="49" t="str">
        <f ca="1">IF(OFFSET('取組状況入力－廃棄物'!$B$15,MATCH(I512,'取組状況入力－廃棄物'!$E$15:$E$549,0)-1,1,1,1)=0,"",OFFSET('取組状況入力－廃棄物'!$B$15,MATCH(I512,'取組状況入力－廃棄物'!$E$15:$E$549,0)-1,1,1,1))</f>
        <v>○</v>
      </c>
      <c r="H512" s="295" t="s">
        <v>2299</v>
      </c>
      <c r="I512" s="51" t="s">
        <v>1331</v>
      </c>
      <c r="J512" s="52" t="str">
        <f t="shared" ca="1" si="173"/>
        <v/>
      </c>
      <c r="K512" s="52" t="str">
        <f>VLOOKUP(I512,'取組状況入力－廃棄物'!$E$15:$X$771,'取組状況入力－廃棄物'!$S$1,0)</f>
        <v>-</v>
      </c>
      <c r="L512" s="71" t="str">
        <f t="shared" si="174"/>
        <v>-</v>
      </c>
      <c r="M512" s="71" t="str">
        <f t="shared" si="175"/>
        <v>-</v>
      </c>
      <c r="N512" s="74"/>
      <c r="O512" s="26"/>
      <c r="P512" s="402"/>
      <c r="R512" s="92" t="s">
        <v>991</v>
      </c>
      <c r="S512" s="381">
        <f t="shared" si="176"/>
        <v>0</v>
      </c>
      <c r="T512" s="93">
        <v>0.03</v>
      </c>
      <c r="U512" s="53">
        <f>IF(Y512="",1,IF(VLOOKUP(Y512,基本情報!$E$63:$T$76,基本情報!$T$1,FALSE)="",0,VLOOKUP(Y512,基本情報!$E$63:$T$76,基本情報!$T$1,FALSE)))</f>
        <v>1</v>
      </c>
      <c r="V512" s="197" t="str">
        <f t="shared" ca="1" si="177"/>
        <v/>
      </c>
      <c r="W512" s="170" t="str">
        <f t="shared" si="178"/>
        <v/>
      </c>
      <c r="X512" s="53" t="str">
        <f t="shared" ca="1" si="183"/>
        <v/>
      </c>
      <c r="Y512" s="53"/>
      <c r="Z512" s="1" t="str">
        <f t="shared" si="180"/>
        <v/>
      </c>
      <c r="AA512" s="1" t="str">
        <f t="shared" ca="1" si="184"/>
        <v>-</v>
      </c>
      <c r="AB512" s="1" t="str">
        <f t="shared" ca="1" si="185"/>
        <v/>
      </c>
    </row>
    <row r="513" spans="2:28" ht="15" customHeight="1" x14ac:dyDescent="0.25">
      <c r="B513" s="401"/>
      <c r="D513" s="1012"/>
      <c r="E513" s="1012"/>
      <c r="F513" s="41"/>
      <c r="G513" s="49" t="str">
        <f ca="1">IF(OFFSET('取組状況入力－廃棄物'!$B$15,MATCH(I513,'取組状況入力－廃棄物'!$E$15:$E$549,0)-1,1,1,1)=0,"",OFFSET('取組状況入力－廃棄物'!$B$15,MATCH(I513,'取組状況入力－廃棄物'!$E$15:$E$549,0)-1,1,1,1))</f>
        <v>○</v>
      </c>
      <c r="H513" s="295" t="s">
        <v>1950</v>
      </c>
      <c r="I513" s="51" t="s">
        <v>1930</v>
      </c>
      <c r="J513" s="52" t="str">
        <f t="shared" ca="1" si="173"/>
        <v/>
      </c>
      <c r="K513" s="52" t="str">
        <f>VLOOKUP(I513,'取組状況入力－廃棄物'!$E$15:$X$771,'取組状況入力－廃棄物'!$S$1,0)</f>
        <v>-</v>
      </c>
      <c r="L513" s="71" t="str">
        <f t="shared" si="174"/>
        <v>-</v>
      </c>
      <c r="M513" s="71" t="str">
        <f t="shared" si="175"/>
        <v>-</v>
      </c>
      <c r="N513" s="74"/>
      <c r="O513" s="26"/>
      <c r="P513" s="402"/>
      <c r="R513" s="92" t="s">
        <v>991</v>
      </c>
      <c r="S513" s="381">
        <f t="shared" si="176"/>
        <v>0</v>
      </c>
      <c r="T513" s="93">
        <v>0.03</v>
      </c>
      <c r="U513" s="53">
        <f>IF(Y513="",1,IF(VLOOKUP(Y513,基本情報!$E$63:$T$76,基本情報!$T$1,FALSE)="",0,VLOOKUP(Y513,基本情報!$E$63:$T$76,基本情報!$T$1,FALSE)))</f>
        <v>1</v>
      </c>
      <c r="V513" s="197" t="str">
        <f t="shared" ca="1" si="177"/>
        <v/>
      </c>
      <c r="W513" s="170" t="str">
        <f t="shared" si="178"/>
        <v/>
      </c>
      <c r="X513" s="53" t="str">
        <f t="shared" ca="1" si="183"/>
        <v/>
      </c>
      <c r="Y513" s="53"/>
      <c r="Z513" s="1" t="str">
        <f t="shared" si="180"/>
        <v/>
      </c>
      <c r="AA513" s="1" t="str">
        <f t="shared" ca="1" si="184"/>
        <v>-</v>
      </c>
      <c r="AB513" s="1" t="str">
        <f t="shared" ca="1" si="185"/>
        <v/>
      </c>
    </row>
    <row r="514" spans="2:28" ht="15" customHeight="1" x14ac:dyDescent="0.25">
      <c r="B514" s="401"/>
      <c r="D514" s="1012"/>
      <c r="E514" s="1012"/>
      <c r="F514" s="41"/>
      <c r="G514" s="49" t="str">
        <f ca="1">IF(OFFSET('取組状況入力－廃棄物'!$B$15,MATCH(I514,'取組状況入力－廃棄物'!$E$15:$E$549,0)-1,1,1,1)=0,"",OFFSET('取組状況入力－廃棄物'!$B$15,MATCH(I514,'取組状況入力－廃棄物'!$E$15:$E$549,0)-1,1,1,1))</f>
        <v>○</v>
      </c>
      <c r="H514" s="295" t="s">
        <v>1951</v>
      </c>
      <c r="I514" s="51" t="s">
        <v>3168</v>
      </c>
      <c r="J514" s="52" t="str">
        <f t="shared" ca="1" si="173"/>
        <v/>
      </c>
      <c r="K514" s="52" t="str">
        <f>VLOOKUP(I514,'取組状況入力－廃棄物'!$E$15:$X$771,'取組状況入力－廃棄物'!$S$1,0)</f>
        <v>-</v>
      </c>
      <c r="L514" s="71" t="str">
        <f t="shared" si="174"/>
        <v>-</v>
      </c>
      <c r="M514" s="71" t="str">
        <f t="shared" si="175"/>
        <v>-</v>
      </c>
      <c r="N514" s="74"/>
      <c r="O514" s="26"/>
      <c r="P514" s="402"/>
      <c r="R514" s="92" t="s">
        <v>1094</v>
      </c>
      <c r="S514" s="381">
        <f t="shared" si="176"/>
        <v>0</v>
      </c>
      <c r="T514" s="93">
        <v>0.01</v>
      </c>
      <c r="U514" s="53">
        <f>IF(Y514="",1,IF(VLOOKUP(Y514,基本情報!$E$63:$T$76,基本情報!$T$1,FALSE)="",0,VLOOKUP(Y514,基本情報!$E$63:$T$76,基本情報!$T$1,FALSE)))</f>
        <v>1</v>
      </c>
      <c r="V514" s="197" t="str">
        <f t="shared" ca="1" si="177"/>
        <v/>
      </c>
      <c r="W514" s="170" t="str">
        <f t="shared" si="178"/>
        <v/>
      </c>
      <c r="X514" s="53" t="str">
        <f t="shared" ca="1" si="183"/>
        <v/>
      </c>
      <c r="Y514" s="53"/>
      <c r="Z514" s="1" t="str">
        <f t="shared" si="180"/>
        <v/>
      </c>
      <c r="AA514" s="1" t="str">
        <f t="shared" ca="1" si="184"/>
        <v>-</v>
      </c>
      <c r="AB514" s="1" t="str">
        <f t="shared" ca="1" si="185"/>
        <v/>
      </c>
    </row>
    <row r="515" spans="2:28" ht="15" customHeight="1" x14ac:dyDescent="0.25">
      <c r="B515" s="401"/>
      <c r="D515" s="1012"/>
      <c r="E515" s="1012"/>
      <c r="F515" s="41"/>
      <c r="G515" s="49" t="str">
        <f ca="1">IF(OFFSET('取組状況入力－廃棄物'!$B$15,MATCH(I515,'取組状況入力－廃棄物'!$E$15:$E$549,0)-1,1,1,1)=0,"",OFFSET('取組状況入力－廃棄物'!$B$15,MATCH(I515,'取組状況入力－廃棄物'!$E$15:$E$549,0)-1,1,1,1))</f>
        <v>○</v>
      </c>
      <c r="H515" s="295" t="s">
        <v>123</v>
      </c>
      <c r="I515" s="51" t="s">
        <v>3169</v>
      </c>
      <c r="J515" s="52" t="str">
        <f t="shared" ca="1" si="173"/>
        <v/>
      </c>
      <c r="K515" s="52" t="str">
        <f>VLOOKUP(I515,'取組状況入力－廃棄物'!$E$15:$X$771,'取組状況入力－廃棄物'!$S$1,0)</f>
        <v>-</v>
      </c>
      <c r="L515" s="71" t="str">
        <f t="shared" si="174"/>
        <v>-</v>
      </c>
      <c r="M515" s="71" t="str">
        <f t="shared" si="175"/>
        <v>-</v>
      </c>
      <c r="N515" s="74"/>
      <c r="O515" s="26"/>
      <c r="P515" s="402"/>
      <c r="R515" s="92" t="s">
        <v>1094</v>
      </c>
      <c r="S515" s="381">
        <f t="shared" si="176"/>
        <v>0</v>
      </c>
      <c r="T515" s="93">
        <v>5.0000000000000001E-3</v>
      </c>
      <c r="U515" s="53">
        <f>IF(Y515="",1,IF(VLOOKUP(Y515,基本情報!$E$63:$T$76,基本情報!$T$1,FALSE)="",0,VLOOKUP(Y515,基本情報!$E$63:$T$76,基本情報!$T$1,FALSE)))</f>
        <v>1</v>
      </c>
      <c r="V515" s="197" t="str">
        <f t="shared" ca="1" si="177"/>
        <v/>
      </c>
      <c r="W515" s="170" t="str">
        <f t="shared" si="178"/>
        <v/>
      </c>
      <c r="X515" s="53" t="str">
        <f t="shared" ca="1" si="183"/>
        <v/>
      </c>
      <c r="Y515" s="53"/>
      <c r="Z515" s="1" t="str">
        <f t="shared" si="180"/>
        <v/>
      </c>
      <c r="AA515" s="1" t="str">
        <f t="shared" ca="1" si="184"/>
        <v>-</v>
      </c>
      <c r="AB515" s="1" t="str">
        <f t="shared" ca="1" si="185"/>
        <v/>
      </c>
    </row>
    <row r="516" spans="2:28" ht="15" customHeight="1" x14ac:dyDescent="0.25">
      <c r="B516" s="401"/>
      <c r="D516" s="1012"/>
      <c r="E516" s="1012"/>
      <c r="F516" s="41"/>
      <c r="G516" s="49" t="str">
        <f ca="1">IF(OFFSET('取組状況入力－廃棄物'!$B$15,MATCH(I516,'取組状況入力－廃棄物'!$E$15:$E$549,0)-1,1,1,1)=0,"",OFFSET('取組状況入力－廃棄物'!$B$15,MATCH(I516,'取組状況入力－廃棄物'!$E$15:$E$549,0)-1,1,1,1))</f>
        <v>○</v>
      </c>
      <c r="H516" s="295" t="s">
        <v>462</v>
      </c>
      <c r="I516" s="51" t="s">
        <v>1349</v>
      </c>
      <c r="J516" s="52" t="str">
        <f t="shared" ca="1" si="173"/>
        <v/>
      </c>
      <c r="K516" s="52" t="str">
        <f>VLOOKUP(I516,'取組状況入力－廃棄物'!$E$15:$X$771,'取組状況入力－廃棄物'!$S$1,0)</f>
        <v>-</v>
      </c>
      <c r="L516" s="71" t="str">
        <f t="shared" si="174"/>
        <v>-</v>
      </c>
      <c r="M516" s="71" t="str">
        <f t="shared" si="175"/>
        <v>-</v>
      </c>
      <c r="N516" s="74"/>
      <c r="O516" s="26"/>
      <c r="P516" s="402"/>
      <c r="R516" s="92" t="s">
        <v>1102</v>
      </c>
      <c r="S516" s="381">
        <f t="shared" si="176"/>
        <v>0</v>
      </c>
      <c r="T516" s="93">
        <v>0.12</v>
      </c>
      <c r="U516" s="53">
        <f>IF(Y516="",1,IF(VLOOKUP(Y516,基本情報!$E$63:$T$76,基本情報!$T$1,FALSE)="",0,VLOOKUP(Y516,基本情報!$E$63:$T$76,基本情報!$T$1,FALSE)))</f>
        <v>1</v>
      </c>
      <c r="V516" s="197" t="str">
        <f t="shared" ca="1" si="177"/>
        <v/>
      </c>
      <c r="W516" s="170" t="str">
        <f t="shared" si="178"/>
        <v/>
      </c>
      <c r="X516" s="53" t="str">
        <f t="shared" ca="1" si="183"/>
        <v/>
      </c>
      <c r="Y516" s="53"/>
      <c r="Z516" s="1" t="str">
        <f t="shared" si="180"/>
        <v/>
      </c>
      <c r="AA516" s="1" t="str">
        <f t="shared" ca="1" si="184"/>
        <v>-</v>
      </c>
      <c r="AB516" s="1" t="str">
        <f t="shared" ca="1" si="185"/>
        <v/>
      </c>
    </row>
    <row r="517" spans="2:28" ht="15" customHeight="1" x14ac:dyDescent="0.25">
      <c r="B517" s="401"/>
      <c r="D517" s="1012"/>
      <c r="E517" s="1012"/>
      <c r="F517" s="41"/>
      <c r="G517" s="49" t="str">
        <f ca="1">IF(OFFSET('取組状況入力－廃棄物'!$B$15,MATCH(I517,'取組状況入力－廃棄物'!$E$15:$E$549,0)-1,1,1,1)=0,"",OFFSET('取組状況入力－廃棄物'!$B$15,MATCH(I517,'取組状況入力－廃棄物'!$E$15:$E$549,0)-1,1,1,1))</f>
        <v>○</v>
      </c>
      <c r="H517" s="295" t="s">
        <v>463</v>
      </c>
      <c r="I517" s="51" t="s">
        <v>1318</v>
      </c>
      <c r="J517" s="52" t="str">
        <f t="shared" ca="1" si="173"/>
        <v/>
      </c>
      <c r="K517" s="52" t="str">
        <f>VLOOKUP(I517,'取組状況入力－廃棄物'!$E$15:$X$771,'取組状況入力－廃棄物'!$S$1,0)</f>
        <v>-</v>
      </c>
      <c r="L517" s="71" t="str">
        <f t="shared" si="174"/>
        <v>-</v>
      </c>
      <c r="M517" s="71" t="str">
        <f t="shared" si="175"/>
        <v>-</v>
      </c>
      <c r="N517" s="74"/>
      <c r="O517" s="26"/>
      <c r="P517" s="402"/>
      <c r="R517" s="92" t="s">
        <v>1101</v>
      </c>
      <c r="S517" s="381">
        <f t="shared" si="176"/>
        <v>0</v>
      </c>
      <c r="T517" s="93">
        <v>0.02</v>
      </c>
      <c r="U517" s="53">
        <f>IF(Y517="",1,IF(VLOOKUP(Y517,基本情報!$E$63:$T$76,基本情報!$T$1,FALSE)="",0,VLOOKUP(Y517,基本情報!$E$63:$T$76,基本情報!$T$1,FALSE)))</f>
        <v>1</v>
      </c>
      <c r="V517" s="197" t="str">
        <f t="shared" ca="1" si="177"/>
        <v/>
      </c>
      <c r="W517" s="170" t="str">
        <f t="shared" si="178"/>
        <v/>
      </c>
      <c r="X517" s="53" t="str">
        <f t="shared" ca="1" si="183"/>
        <v/>
      </c>
      <c r="Y517" s="53"/>
      <c r="Z517" s="1" t="str">
        <f t="shared" si="180"/>
        <v/>
      </c>
      <c r="AA517" s="1" t="str">
        <f t="shared" ca="1" si="184"/>
        <v>-</v>
      </c>
      <c r="AB517" s="1" t="str">
        <f t="shared" ca="1" si="185"/>
        <v/>
      </c>
    </row>
    <row r="518" spans="2:28" ht="15" customHeight="1" x14ac:dyDescent="0.25">
      <c r="B518" s="401"/>
      <c r="D518" s="1012"/>
      <c r="E518" s="1012"/>
      <c r="F518" s="41"/>
      <c r="G518" s="49" t="str">
        <f ca="1">IF(OFFSET('取組状況入力－廃棄物'!$B$15,MATCH(I518,'取組状況入力－廃棄物'!$E$15:$E$549,0)-1,1,1,1)=0,"",OFFSET('取組状況入力－廃棄物'!$B$15,MATCH(I518,'取組状況入力－廃棄物'!$E$15:$E$549,0)-1,1,1,1))</f>
        <v>＋</v>
      </c>
      <c r="H518" s="295" t="s">
        <v>2125</v>
      </c>
      <c r="I518" s="51" t="s">
        <v>1317</v>
      </c>
      <c r="J518" s="52" t="str">
        <f t="shared" ca="1" si="173"/>
        <v/>
      </c>
      <c r="K518" s="52" t="str">
        <f>VLOOKUP(I518,'取組状況入力－廃棄物'!$E$15:$X$771,'取組状況入力－廃棄物'!$S$1,0)</f>
        <v>-</v>
      </c>
      <c r="L518" s="71" t="str">
        <f t="shared" si="174"/>
        <v>-</v>
      </c>
      <c r="M518" s="71" t="str">
        <f t="shared" si="175"/>
        <v>-</v>
      </c>
      <c r="N518" s="74"/>
      <c r="O518" s="26"/>
      <c r="P518" s="402"/>
      <c r="R518" s="92" t="s">
        <v>1101</v>
      </c>
      <c r="S518" s="381">
        <f t="shared" si="176"/>
        <v>0</v>
      </c>
      <c r="T518" s="93">
        <v>0.02</v>
      </c>
      <c r="U518" s="53">
        <f>IF(Y518="",1,IF(VLOOKUP(Y518,基本情報!$E$63:$T$76,基本情報!$T$1,FALSE)="",0,VLOOKUP(Y518,基本情報!$E$63:$T$76,基本情報!$T$1,FALSE)))</f>
        <v>1</v>
      </c>
      <c r="V518" s="197" t="str">
        <f t="shared" ca="1" si="177"/>
        <v/>
      </c>
      <c r="W518" s="170" t="str">
        <f t="shared" si="178"/>
        <v/>
      </c>
      <c r="X518" s="53" t="str">
        <f t="shared" ca="1" si="183"/>
        <v/>
      </c>
      <c r="Y518" s="53"/>
      <c r="Z518" s="1" t="str">
        <f t="shared" si="180"/>
        <v/>
      </c>
      <c r="AA518" s="1" t="str">
        <f t="shared" ca="1" si="184"/>
        <v/>
      </c>
      <c r="AB518" s="1" t="str">
        <f t="shared" ca="1" si="185"/>
        <v>-</v>
      </c>
    </row>
    <row r="519" spans="2:28" ht="15" customHeight="1" x14ac:dyDescent="0.25">
      <c r="B519" s="401"/>
      <c r="D519" s="1012"/>
      <c r="E519" s="1012"/>
      <c r="F519" s="41"/>
      <c r="G519" s="49" t="str">
        <f ca="1">IF(OFFSET('取組状況入力－廃棄物'!$B$15,MATCH(I519,'取組状況入力－廃棄物'!$E$15:$E$549,0)-1,1,1,1)=0,"",OFFSET('取組状況入力－廃棄物'!$B$15,MATCH(I519,'取組状況入力－廃棄物'!$E$15:$E$549,0)-1,1,1,1))</f>
        <v>＋</v>
      </c>
      <c r="H519" s="295" t="s">
        <v>2126</v>
      </c>
      <c r="I519" s="51" t="s">
        <v>1539</v>
      </c>
      <c r="J519" s="52" t="str">
        <f t="shared" ca="1" si="173"/>
        <v/>
      </c>
      <c r="K519" s="52" t="str">
        <f>VLOOKUP(I519,'取組状況入力－廃棄物'!$E$15:$X$771,'取組状況入力－廃棄物'!$S$1,0)</f>
        <v>-</v>
      </c>
      <c r="L519" s="71" t="str">
        <f t="shared" si="174"/>
        <v>-</v>
      </c>
      <c r="M519" s="71" t="str">
        <f t="shared" si="175"/>
        <v>-</v>
      </c>
      <c r="N519" s="74"/>
      <c r="O519" s="26"/>
      <c r="P519" s="402"/>
      <c r="R519" s="92" t="s">
        <v>1094</v>
      </c>
      <c r="S519" s="381">
        <f t="shared" si="176"/>
        <v>0</v>
      </c>
      <c r="T519" s="93">
        <v>0.01</v>
      </c>
      <c r="U519" s="53">
        <f>IF(Y519="",1,IF(VLOOKUP(Y519,基本情報!$E$63:$T$76,基本情報!$T$1,FALSE)="",0,VLOOKUP(Y519,基本情報!$E$63:$T$76,基本情報!$T$1,FALSE)))</f>
        <v>1</v>
      </c>
      <c r="V519" s="197" t="str">
        <f t="shared" ca="1" si="177"/>
        <v/>
      </c>
      <c r="W519" s="170" t="str">
        <f t="shared" si="178"/>
        <v/>
      </c>
      <c r="X519" s="53" t="str">
        <f t="shared" ca="1" si="183"/>
        <v/>
      </c>
      <c r="Y519" s="53"/>
      <c r="Z519" s="1" t="str">
        <f t="shared" si="180"/>
        <v/>
      </c>
      <c r="AA519" s="1" t="str">
        <f t="shared" ca="1" si="184"/>
        <v/>
      </c>
      <c r="AB519" s="1" t="str">
        <f t="shared" ca="1" si="185"/>
        <v>-</v>
      </c>
    </row>
    <row r="520" spans="2:28" ht="15" customHeight="1" x14ac:dyDescent="0.25">
      <c r="B520" s="401"/>
      <c r="D520" s="1012"/>
      <c r="E520" s="1012"/>
      <c r="F520" s="41"/>
      <c r="G520" s="49" t="str">
        <f ca="1">IF(OFFSET('取組状況入力－廃棄物'!$B$15,MATCH(I520,'取組状況入力－廃棄物'!$E$15:$E$549,0)-1,1,1,1)=0,"",OFFSET('取組状況入力－廃棄物'!$B$15,MATCH(I520,'取組状況入力－廃棄物'!$E$15:$E$549,0)-1,1,1,1))</f>
        <v>＋</v>
      </c>
      <c r="H520" s="295" t="s">
        <v>2127</v>
      </c>
      <c r="I520" s="51" t="s">
        <v>1332</v>
      </c>
      <c r="J520" s="52" t="str">
        <f t="shared" ca="1" si="173"/>
        <v/>
      </c>
      <c r="K520" s="52" t="str">
        <f>VLOOKUP(I520,'取組状況入力－廃棄物'!$E$15:$X$771,'取組状況入力－廃棄物'!$S$1,0)</f>
        <v>-</v>
      </c>
      <c r="L520" s="71" t="str">
        <f t="shared" si="174"/>
        <v>-</v>
      </c>
      <c r="M520" s="71" t="str">
        <f t="shared" si="175"/>
        <v>-</v>
      </c>
      <c r="N520" s="74"/>
      <c r="O520" s="26"/>
      <c r="P520" s="402"/>
      <c r="R520" s="92" t="s">
        <v>1102</v>
      </c>
      <c r="S520" s="381">
        <f t="shared" si="176"/>
        <v>0</v>
      </c>
      <c r="T520" s="93">
        <v>0.1</v>
      </c>
      <c r="U520" s="53">
        <f>IF(Y520="",1,IF(VLOOKUP(Y520,基本情報!$E$63:$T$76,基本情報!$T$1,FALSE)="",0,VLOOKUP(Y520,基本情報!$E$63:$T$76,基本情報!$T$1,FALSE)))</f>
        <v>1</v>
      </c>
      <c r="V520" s="197" t="str">
        <f t="shared" ca="1" si="177"/>
        <v/>
      </c>
      <c r="W520" s="170" t="str">
        <f t="shared" si="178"/>
        <v/>
      </c>
      <c r="X520" s="53" t="str">
        <f t="shared" ca="1" si="183"/>
        <v/>
      </c>
      <c r="Y520" s="53"/>
      <c r="Z520" s="1" t="str">
        <f t="shared" si="180"/>
        <v/>
      </c>
      <c r="AA520" s="1" t="str">
        <f t="shared" ca="1" si="184"/>
        <v/>
      </c>
      <c r="AB520" s="1" t="str">
        <f t="shared" ca="1" si="185"/>
        <v>-</v>
      </c>
    </row>
    <row r="521" spans="2:28" ht="15" customHeight="1" x14ac:dyDescent="0.25">
      <c r="B521" s="401"/>
      <c r="D521" s="1012"/>
      <c r="E521" s="1012"/>
      <c r="F521" s="41"/>
      <c r="G521" s="49" t="str">
        <f ca="1">IF(OFFSET('取組状況入力－廃棄物'!$B$15,MATCH(I521,'取組状況入力－廃棄物'!$E$15:$E$549,0)-1,1,1,1)=0,"",OFFSET('取組状況入力－廃棄物'!$B$15,MATCH(I521,'取組状況入力－廃棄物'!$E$15:$E$549,0)-1,1,1,1))</f>
        <v>＋</v>
      </c>
      <c r="H521" s="295" t="s">
        <v>2128</v>
      </c>
      <c r="I521" s="51" t="s">
        <v>1333</v>
      </c>
      <c r="J521" s="52" t="str">
        <f t="shared" ca="1" si="173"/>
        <v/>
      </c>
      <c r="K521" s="52" t="str">
        <f>VLOOKUP(I521,'取組状況入力－廃棄物'!$E$15:$X$771,'取組状況入力－廃棄物'!$S$1,0)</f>
        <v>-</v>
      </c>
      <c r="L521" s="71" t="str">
        <f t="shared" si="174"/>
        <v>-</v>
      </c>
      <c r="M521" s="71" t="str">
        <f t="shared" si="175"/>
        <v>-</v>
      </c>
      <c r="N521" s="74"/>
      <c r="O521" s="26"/>
      <c r="P521" s="402"/>
      <c r="R521" s="92" t="s">
        <v>1102</v>
      </c>
      <c r="S521" s="381">
        <f t="shared" si="176"/>
        <v>0</v>
      </c>
      <c r="T521" s="93">
        <v>0.15</v>
      </c>
      <c r="U521" s="53">
        <f>IF(Y521="",1,IF(VLOOKUP(Y521,基本情報!$E$63:$T$76,基本情報!$T$1,FALSE)="",0,VLOOKUP(Y521,基本情報!$E$63:$T$76,基本情報!$T$1,FALSE)))</f>
        <v>1</v>
      </c>
      <c r="V521" s="197" t="str">
        <f t="shared" ca="1" si="177"/>
        <v/>
      </c>
      <c r="W521" s="170" t="str">
        <f t="shared" si="178"/>
        <v/>
      </c>
      <c r="X521" s="53" t="str">
        <f t="shared" ca="1" si="183"/>
        <v/>
      </c>
      <c r="Y521" s="53"/>
      <c r="Z521" s="1" t="str">
        <f t="shared" si="180"/>
        <v/>
      </c>
      <c r="AA521" s="1" t="str">
        <f t="shared" ca="1" si="184"/>
        <v/>
      </c>
      <c r="AB521" s="1" t="str">
        <f t="shared" ca="1" si="185"/>
        <v>-</v>
      </c>
    </row>
    <row r="522" spans="2:28" ht="15" customHeight="1" x14ac:dyDescent="0.25">
      <c r="B522" s="401"/>
      <c r="D522" s="1012"/>
      <c r="E522" s="1012"/>
      <c r="F522" s="42"/>
      <c r="G522" s="54" t="str">
        <f ca="1">IF(OFFSET('取組状況入力－廃棄物'!$B$15,MATCH(I522,'取組状況入力－廃棄物'!$E$15:$E$549,0)-1,1,1,1)=0,"",OFFSET('取組状況入力－廃棄物'!$B$15,MATCH(I522,'取組状況入力－廃棄物'!$E$15:$E$549,0)-1,1,1,1))</f>
        <v>＋</v>
      </c>
      <c r="H522" s="327" t="s">
        <v>2129</v>
      </c>
      <c r="I522" s="56" t="s">
        <v>1725</v>
      </c>
      <c r="J522" s="58" t="str">
        <f t="shared" ca="1" si="173"/>
        <v/>
      </c>
      <c r="K522" s="58" t="str">
        <f>VLOOKUP(I522,'取組状況入力－廃棄物'!$E$15:$X$771,'取組状況入力－廃棄物'!$S$1,0)</f>
        <v>-</v>
      </c>
      <c r="L522" s="72" t="str">
        <f t="shared" si="174"/>
        <v>-</v>
      </c>
      <c r="M522" s="72" t="str">
        <f t="shared" si="175"/>
        <v>-</v>
      </c>
      <c r="N522" s="75"/>
      <c r="O522" s="26"/>
      <c r="P522" s="402"/>
      <c r="R522" s="94" t="s">
        <v>1102</v>
      </c>
      <c r="S522" s="382">
        <f t="shared" si="176"/>
        <v>0</v>
      </c>
      <c r="T522" s="95">
        <v>5.0000000000000001E-3</v>
      </c>
      <c r="U522" s="59">
        <f>IF(Y522="",1,IF(VLOOKUP(Y522,基本情報!$E$63:$T$76,基本情報!$T$1,FALSE)="",0,VLOOKUP(Y522,基本情報!$E$63:$T$76,基本情報!$T$1,FALSE)))</f>
        <v>1</v>
      </c>
      <c r="V522" s="155" t="str">
        <f t="shared" ca="1" si="177"/>
        <v/>
      </c>
      <c r="W522" s="198" t="str">
        <f t="shared" si="178"/>
        <v/>
      </c>
      <c r="X522" s="59" t="str">
        <f ca="1">IF($J522="×",1,"")</f>
        <v/>
      </c>
      <c r="Y522" s="59"/>
      <c r="Z522" s="1" t="str">
        <f t="shared" si="180"/>
        <v/>
      </c>
      <c r="AA522" s="1" t="str">
        <f ca="1">IF(G522="＋","",M522)</f>
        <v/>
      </c>
      <c r="AB522" s="1" t="str">
        <f ca="1">IF(G522="＋",M522,"")</f>
        <v>-</v>
      </c>
    </row>
    <row r="523" spans="2:28" ht="15" customHeight="1" x14ac:dyDescent="0.25">
      <c r="B523" s="401"/>
      <c r="D523" s="1012"/>
      <c r="E523" s="1012"/>
      <c r="F523" s="41" t="s">
        <v>1508</v>
      </c>
      <c r="G523" s="49" t="str">
        <f ca="1">IF(OFFSET('取組状況入力－廃棄物'!$B$15,MATCH(I523,'取組状況入力－廃棄物'!$E$15:$E$549,0)-1,1,1,1)=0,"",OFFSET('取組状況入力－廃棄物'!$B$15,MATCH(I523,'取組状況入力－廃棄物'!$E$15:$E$549,0)-1,1,1,1))</f>
        <v>○</v>
      </c>
      <c r="H523" s="294" t="s">
        <v>183</v>
      </c>
      <c r="I523" s="51" t="s">
        <v>618</v>
      </c>
      <c r="J523" s="52" t="str">
        <f t="shared" ca="1" si="173"/>
        <v/>
      </c>
      <c r="K523" s="52" t="str">
        <f>VLOOKUP(I523,'取組状況入力－廃棄物'!$E$15:$X$771,'取組状況入力－廃棄物'!$S$1,0)</f>
        <v>-</v>
      </c>
      <c r="L523" s="71" t="str">
        <f>IF(K523="×","×",IF(K523="-","-",S523*T523*W523*U523))</f>
        <v>-</v>
      </c>
      <c r="M523" s="71" t="str">
        <f t="shared" si="175"/>
        <v>-</v>
      </c>
      <c r="N523" s="90">
        <f ca="1">SUM(AA523:AA527)</f>
        <v>0</v>
      </c>
      <c r="O523" s="263"/>
      <c r="P523" s="402"/>
      <c r="R523" s="92" t="s">
        <v>1096</v>
      </c>
      <c r="S523" s="381">
        <f t="shared" si="176"/>
        <v>0</v>
      </c>
      <c r="T523" s="93">
        <v>0.1</v>
      </c>
      <c r="U523" s="53">
        <f>IF(Y523="",1,IF(VLOOKUP(Y523,基本情報!$E$63:$T$76,基本情報!$T$1,FALSE)="",0,VLOOKUP(Y523,基本情報!$E$63:$T$76,基本情報!$T$1,FALSE)))</f>
        <v>1</v>
      </c>
      <c r="V523" s="197" t="str">
        <f ca="1">IF(OR(G523="＋",K523="-"),"",1*S523*T523*U523)</f>
        <v/>
      </c>
      <c r="W523" s="170" t="str">
        <f>IF(K523="-","",IF(G523="＋",$N$4,$M$4))</f>
        <v/>
      </c>
      <c r="X523" s="53" t="str">
        <f t="shared" ca="1" si="183"/>
        <v/>
      </c>
      <c r="Y523" s="53"/>
      <c r="Z523" s="1" t="str">
        <f t="shared" si="180"/>
        <v/>
      </c>
      <c r="AA523" s="1" t="str">
        <f ca="1">IF(G523="＋","",M523)</f>
        <v>-</v>
      </c>
      <c r="AB523" s="1" t="str">
        <f ca="1">IF(G523="＋",M523,"")</f>
        <v/>
      </c>
    </row>
    <row r="524" spans="2:28" ht="15" customHeight="1" x14ac:dyDescent="0.25">
      <c r="B524" s="401"/>
      <c r="D524" s="1012"/>
      <c r="E524" s="1012"/>
      <c r="F524" s="41"/>
      <c r="G524" s="49" t="str">
        <f ca="1">IF(OFFSET('取組状況入力－廃棄物'!$B$15,MATCH(I524,'取組状況入力－廃棄物'!$E$15:$E$549,0)-1,1,1,1)=0,"",OFFSET('取組状況入力－廃棄物'!$B$15,MATCH(I524,'取組状況入力－廃棄物'!$E$15:$E$549,0)-1,1,1,1))</f>
        <v>○</v>
      </c>
      <c r="H524" s="294" t="s">
        <v>1319</v>
      </c>
      <c r="I524" s="51" t="s">
        <v>1498</v>
      </c>
      <c r="J524" s="52" t="str">
        <f t="shared" ca="1" si="173"/>
        <v/>
      </c>
      <c r="K524" s="52" t="str">
        <f>VLOOKUP(I524,'取組状況入力－廃棄物'!$E$15:$X$771,'取組状況入力－廃棄物'!$S$1,0)</f>
        <v>-</v>
      </c>
      <c r="L524" s="71" t="str">
        <f>IF(K524="×","×",IF(K524="-","-",S524*T524*W524*U524))</f>
        <v>-</v>
      </c>
      <c r="M524" s="71" t="str">
        <f t="shared" si="175"/>
        <v>-</v>
      </c>
      <c r="N524" s="186">
        <f ca="1">SUM(AB523:AB527)</f>
        <v>0</v>
      </c>
      <c r="O524" s="524"/>
      <c r="P524" s="402"/>
      <c r="R524" s="92" t="s">
        <v>1096</v>
      </c>
      <c r="S524" s="381">
        <f t="shared" si="176"/>
        <v>0</v>
      </c>
      <c r="T524" s="93">
        <v>0.1</v>
      </c>
      <c r="U524" s="53">
        <f>IF(Y524="",1,IF(VLOOKUP(Y524,基本情報!$E$63:$T$76,基本情報!$T$1,FALSE)="",0,VLOOKUP(Y524,基本情報!$E$63:$T$76,基本情報!$T$1,FALSE)))</f>
        <v>1</v>
      </c>
      <c r="V524" s="197" t="str">
        <f ca="1">IF(OR(G524="＋",K524="-"),"",1*S524*T524*U524)</f>
        <v/>
      </c>
      <c r="W524" s="170" t="str">
        <f>IF(K524="-","",IF(G524="＋",$N$4,$M$4))</f>
        <v/>
      </c>
      <c r="X524" s="53" t="str">
        <f t="shared" ca="1" si="183"/>
        <v/>
      </c>
      <c r="Y524" s="53"/>
      <c r="Z524" s="1" t="str">
        <f t="shared" si="180"/>
        <v/>
      </c>
      <c r="AA524" s="1" t="str">
        <f ca="1">IF(G524="＋","",M524)</f>
        <v>-</v>
      </c>
      <c r="AB524" s="1" t="str">
        <f ca="1">IF(G524="＋",M524,"")</f>
        <v/>
      </c>
    </row>
    <row r="525" spans="2:28" ht="15" customHeight="1" x14ac:dyDescent="0.25">
      <c r="B525" s="401"/>
      <c r="D525" s="1012"/>
      <c r="E525" s="1012"/>
      <c r="F525" s="41"/>
      <c r="G525" s="49" t="str">
        <f ca="1">IF(OFFSET('取組状況入力－廃棄物'!$B$15,MATCH(I525,'取組状況入力－廃棄物'!$E$15:$E$549,0)-1,1,1,1)=0,"",OFFSET('取組状況入力－廃棄物'!$B$15,MATCH(I525,'取組状況入力－廃棄物'!$E$15:$E$549,0)-1,1,1,1))</f>
        <v>＋</v>
      </c>
      <c r="H525" s="294" t="s">
        <v>2122</v>
      </c>
      <c r="I525" s="51" t="s">
        <v>1351</v>
      </c>
      <c r="J525" s="52" t="str">
        <f t="shared" ca="1" si="173"/>
        <v/>
      </c>
      <c r="K525" s="52" t="str">
        <f>VLOOKUP(I525,'取組状況入力－廃棄物'!$E$15:$X$771,'取組状況入力－廃棄物'!$S$1,0)</f>
        <v>-</v>
      </c>
      <c r="L525" s="71" t="str">
        <f t="shared" si="174"/>
        <v>-</v>
      </c>
      <c r="M525" s="71" t="str">
        <f t="shared" si="175"/>
        <v>-</v>
      </c>
      <c r="N525" s="74"/>
      <c r="O525" s="26"/>
      <c r="P525" s="402"/>
      <c r="R525" s="92" t="s">
        <v>1095</v>
      </c>
      <c r="S525" s="381">
        <f t="shared" si="176"/>
        <v>0</v>
      </c>
      <c r="T525" s="93">
        <v>2E-3</v>
      </c>
      <c r="U525" s="53">
        <f>IF(Y525="",1,IF(VLOOKUP(Y525,基本情報!$E$63:$T$76,基本情報!$T$1,FALSE)="",0,VLOOKUP(Y525,基本情報!$E$63:$T$76,基本情報!$T$1,FALSE)))</f>
        <v>1</v>
      </c>
      <c r="V525" s="197" t="str">
        <f t="shared" ca="1" si="177"/>
        <v/>
      </c>
      <c r="W525" s="170" t="str">
        <f t="shared" si="178"/>
        <v/>
      </c>
      <c r="X525" s="53" t="str">
        <f t="shared" ca="1" si="183"/>
        <v/>
      </c>
      <c r="Y525" s="53"/>
      <c r="Z525" s="1" t="str">
        <f t="shared" si="180"/>
        <v/>
      </c>
      <c r="AA525" s="1" t="str">
        <f t="shared" ca="1" si="184"/>
        <v/>
      </c>
      <c r="AB525" s="1" t="str">
        <f t="shared" ca="1" si="185"/>
        <v>-</v>
      </c>
    </row>
    <row r="526" spans="2:28" ht="15" customHeight="1" x14ac:dyDescent="0.25">
      <c r="B526" s="401"/>
      <c r="D526" s="1012"/>
      <c r="E526" s="1012"/>
      <c r="F526" s="41"/>
      <c r="G526" s="49" t="str">
        <f ca="1">IF(OFFSET('取組状況入力－廃棄物'!$B$15,MATCH(I526,'取組状況入力－廃棄物'!$E$15:$E$549,0)-1,1,1,1)=0,"",OFFSET('取組状況入力－廃棄物'!$B$15,MATCH(I526,'取組状況入力－廃棄物'!$E$15:$E$549,0)-1,1,1,1))</f>
        <v>＋</v>
      </c>
      <c r="H526" s="294" t="s">
        <v>2123</v>
      </c>
      <c r="I526" s="51" t="s">
        <v>1146</v>
      </c>
      <c r="J526" s="52" t="str">
        <f t="shared" ca="1" si="173"/>
        <v/>
      </c>
      <c r="K526" s="52" t="str">
        <f>VLOOKUP(I526,'取組状況入力－廃棄物'!$E$15:$X$771,'取組状況入力－廃棄物'!$S$1,0)</f>
        <v>-</v>
      </c>
      <c r="L526" s="71" t="str">
        <f t="shared" si="174"/>
        <v>-</v>
      </c>
      <c r="M526" s="71" t="str">
        <f t="shared" si="175"/>
        <v>-</v>
      </c>
      <c r="N526" s="74"/>
      <c r="O526" s="26"/>
      <c r="P526" s="402"/>
      <c r="R526" s="92" t="s">
        <v>1095</v>
      </c>
      <c r="S526" s="381">
        <f t="shared" si="176"/>
        <v>0</v>
      </c>
      <c r="T526" s="93">
        <v>2E-3</v>
      </c>
      <c r="U526" s="53">
        <f>IF(Y526="",1,IF(VLOOKUP(Y526,基本情報!$E$63:$T$76,基本情報!$T$1,FALSE)="",0,VLOOKUP(Y526,基本情報!$E$63:$T$76,基本情報!$T$1,FALSE)))</f>
        <v>1</v>
      </c>
      <c r="V526" s="197" t="str">
        <f t="shared" ca="1" si="177"/>
        <v/>
      </c>
      <c r="W526" s="170" t="str">
        <f t="shared" si="178"/>
        <v/>
      </c>
      <c r="X526" s="53" t="str">
        <f t="shared" ca="1" si="183"/>
        <v/>
      </c>
      <c r="Y526" s="53"/>
      <c r="Z526" s="1" t="str">
        <f t="shared" si="180"/>
        <v/>
      </c>
      <c r="AA526" s="1" t="str">
        <f t="shared" ca="1" si="184"/>
        <v/>
      </c>
      <c r="AB526" s="1" t="str">
        <f t="shared" ca="1" si="185"/>
        <v>-</v>
      </c>
    </row>
    <row r="527" spans="2:28" ht="15" customHeight="1" x14ac:dyDescent="0.25">
      <c r="B527" s="401"/>
      <c r="D527" s="1013"/>
      <c r="E527" s="1013"/>
      <c r="F527" s="42"/>
      <c r="G527" s="54" t="str">
        <f ca="1">IF(OFFSET('取組状況入力－廃棄物'!$B$15,MATCH(I527,'取組状況入力－廃棄物'!$E$15:$E$549,0)-1,1,1,1)=0,"",OFFSET('取組状況入力－廃棄物'!$B$15,MATCH(I527,'取組状況入力－廃棄物'!$E$15:$E$549,0)-1,1,1,1))</f>
        <v>＋</v>
      </c>
      <c r="H527" s="327" t="s">
        <v>1774</v>
      </c>
      <c r="I527" s="56" t="s">
        <v>662</v>
      </c>
      <c r="J527" s="58" t="str">
        <f t="shared" ca="1" si="173"/>
        <v/>
      </c>
      <c r="K527" s="58" t="str">
        <f>VLOOKUP(I527,'取組状況入力－廃棄物'!$E$15:$X$771,'取組状況入力－廃棄物'!$S$1,0)</f>
        <v>-</v>
      </c>
      <c r="L527" s="72" t="str">
        <f t="shared" si="174"/>
        <v>-</v>
      </c>
      <c r="M527" s="72" t="str">
        <f t="shared" si="175"/>
        <v>-</v>
      </c>
      <c r="N527" s="75"/>
      <c r="O527" s="26"/>
      <c r="P527" s="402"/>
      <c r="R527" s="94" t="s">
        <v>1096</v>
      </c>
      <c r="S527" s="382">
        <f t="shared" si="176"/>
        <v>0</v>
      </c>
      <c r="T527" s="95">
        <v>0.05</v>
      </c>
      <c r="U527" s="59">
        <f>IF(Y527="",1,IF(VLOOKUP(Y527,基本情報!$E$63:$T$76,基本情報!$T$1,FALSE)="",0,VLOOKUP(Y527,基本情報!$E$63:$T$76,基本情報!$T$1,FALSE)))</f>
        <v>1</v>
      </c>
      <c r="V527" s="155" t="str">
        <f t="shared" ca="1" si="177"/>
        <v/>
      </c>
      <c r="W527" s="198" t="str">
        <f t="shared" si="178"/>
        <v/>
      </c>
      <c r="X527" s="59" t="str">
        <f t="shared" ca="1" si="183"/>
        <v/>
      </c>
      <c r="Y527" s="59"/>
      <c r="Z527" s="1" t="str">
        <f t="shared" si="180"/>
        <v/>
      </c>
      <c r="AA527" s="1" t="str">
        <f t="shared" ca="1" si="184"/>
        <v/>
      </c>
      <c r="AB527" s="1" t="str">
        <f t="shared" ca="1" si="185"/>
        <v>-</v>
      </c>
    </row>
    <row r="528" spans="2:28" ht="15" customHeight="1" x14ac:dyDescent="0.25">
      <c r="B528" s="401"/>
      <c r="D528" s="1031" t="s">
        <v>690</v>
      </c>
      <c r="E528" s="1031" t="s">
        <v>2096</v>
      </c>
      <c r="F528" s="284" t="s">
        <v>1786</v>
      </c>
      <c r="G528" s="11" t="str">
        <f ca="1">IF(OFFSET('取組状況入力－廃棄物'!$B$15,MATCH(I528,'取組状況入力－廃棄物'!$E$15:$E$549,0)-1,1,1,1)=0,"",OFFSET('取組状況入力－廃棄物'!$B$15,MATCH(I528,'取組状況入力－廃棄物'!$E$15:$E$549,0)-1,1,1,1))</f>
        <v>◎</v>
      </c>
      <c r="H528" s="10" t="s">
        <v>53</v>
      </c>
      <c r="I528" s="83" t="s">
        <v>1790</v>
      </c>
      <c r="J528" s="10" t="str">
        <f ca="1">IF(AND($G528="◎",$K528=0),"×","")</f>
        <v/>
      </c>
      <c r="K528" s="10" t="str">
        <f>VLOOKUP(I528,'取組状況入力－廃棄物'!$E$15:$X$771,'取組状況入力－廃棄物'!$S$1,0)</f>
        <v>-</v>
      </c>
      <c r="L528" s="288" t="str">
        <f t="shared" ref="L528:L533" si="186">IF(K528="×","×",IF(K528="-","-",S528*T528*W528*U528))</f>
        <v>-</v>
      </c>
      <c r="M528" s="288" t="str">
        <f t="shared" si="175"/>
        <v>-</v>
      </c>
      <c r="N528" s="283">
        <f ca="1">SUM(AA528)</f>
        <v>0</v>
      </c>
      <c r="O528" s="263"/>
      <c r="P528" s="402"/>
      <c r="R528" s="304" t="s">
        <v>990</v>
      </c>
      <c r="S528" s="383">
        <f t="shared" si="176"/>
        <v>0</v>
      </c>
      <c r="T528" s="423">
        <v>0.03</v>
      </c>
      <c r="U528" s="11">
        <f>IF(Y528="",1,IF(VLOOKUP(Y528,基本情報!$E$63:$T$76,基本情報!$T$1,FALSE)="",0,VLOOKUP(Y528,基本情報!$E$63:$T$76,基本情報!$T$1,FALSE)))</f>
        <v>1</v>
      </c>
      <c r="V528" s="283" t="str">
        <f t="shared" ref="V528:V533" ca="1" si="187">IF(OR(G528="＋",K528="-"),"",1*S528*T528*U528)</f>
        <v/>
      </c>
      <c r="W528" s="283" t="str">
        <f t="shared" ref="W528:W533" si="188">IF(K528="-","",IF(G528="＋",$N$5,$M$5))</f>
        <v/>
      </c>
      <c r="X528" s="11" t="str">
        <f t="shared" ref="X528:X533" ca="1" si="189">IF($J528="×",1,"")</f>
        <v/>
      </c>
      <c r="Y528" s="11"/>
      <c r="Z528" s="1" t="str">
        <f t="shared" si="180"/>
        <v/>
      </c>
      <c r="AA528" s="1" t="str">
        <f t="shared" ref="AA528:AA533" ca="1" si="190">IF(G528="＋","",M528)</f>
        <v>-</v>
      </c>
      <c r="AB528" s="1" t="str">
        <f t="shared" ref="AB528:AB533" ca="1" si="191">IF(G528="＋",M528,"")</f>
        <v/>
      </c>
    </row>
    <row r="529" spans="2:28" ht="15" customHeight="1" x14ac:dyDescent="0.25">
      <c r="B529" s="401"/>
      <c r="D529" s="1032"/>
      <c r="E529" s="1032"/>
      <c r="F529" s="41" t="s">
        <v>1787</v>
      </c>
      <c r="G529" s="81" t="str">
        <f ca="1">IF(OFFSET('取組状況入力－廃棄物'!$B$15,MATCH(I529,'取組状況入力－廃棄物'!$E$15:$E$549,0)-1,1,1,1)=0,"",OFFSET('取組状況入力－廃棄物'!$B$15,MATCH(I529,'取組状況入力－廃棄物'!$E$15:$E$549,0)-1,1,1,1))</f>
        <v>◎</v>
      </c>
      <c r="H529" s="85" t="s">
        <v>1779</v>
      </c>
      <c r="I529" s="79" t="s">
        <v>403</v>
      </c>
      <c r="J529" s="85" t="str">
        <f t="shared" ca="1" si="173"/>
        <v/>
      </c>
      <c r="K529" s="85" t="str">
        <f>VLOOKUP(I529,'取組状況入力－廃棄物'!$E$15:$X$771,'取組状況入力－廃棄物'!$S$1,0)</f>
        <v>-</v>
      </c>
      <c r="L529" s="89" t="str">
        <f t="shared" si="186"/>
        <v>-</v>
      </c>
      <c r="M529" s="89" t="str">
        <f t="shared" si="175"/>
        <v>-</v>
      </c>
      <c r="N529" s="90">
        <f ca="1">SUM(AA529:AA531)</f>
        <v>0</v>
      </c>
      <c r="O529" s="263"/>
      <c r="P529" s="402"/>
      <c r="R529" s="91" t="s">
        <v>1101</v>
      </c>
      <c r="S529" s="380">
        <f t="shared" si="176"/>
        <v>0</v>
      </c>
      <c r="T529" s="420">
        <v>1.6E-2</v>
      </c>
      <c r="U529" s="81">
        <f>IF(Y529="",1,IF(VLOOKUP(Y529,基本情報!$E$63:$T$76,基本情報!$T$1,FALSE)="",0,VLOOKUP(Y529,基本情報!$E$63:$T$76,基本情報!$T$1,FALSE)))</f>
        <v>1</v>
      </c>
      <c r="V529" s="170" t="str">
        <f t="shared" ca="1" si="187"/>
        <v/>
      </c>
      <c r="W529" s="170" t="str">
        <f t="shared" si="188"/>
        <v/>
      </c>
      <c r="X529" s="81" t="str">
        <f t="shared" ca="1" si="189"/>
        <v/>
      </c>
      <c r="Y529" s="81"/>
      <c r="Z529" s="1" t="str">
        <f t="shared" si="180"/>
        <v/>
      </c>
      <c r="AA529" s="1" t="str">
        <f t="shared" ca="1" si="190"/>
        <v>-</v>
      </c>
      <c r="AB529" s="1" t="str">
        <f t="shared" ca="1" si="191"/>
        <v/>
      </c>
    </row>
    <row r="530" spans="2:28" ht="15" customHeight="1" x14ac:dyDescent="0.25">
      <c r="B530" s="401"/>
      <c r="D530" s="1032"/>
      <c r="E530" s="1032"/>
      <c r="F530" s="41"/>
      <c r="G530" s="81" t="str">
        <f ca="1">IF(OFFSET('取組状況入力－廃棄物'!$B$15,MATCH(I530,'取組状況入力－廃棄物'!$E$15:$E$549,0)-1,1,1,1)=0,"",OFFSET('取組状況入力－廃棄物'!$B$15,MATCH(I530,'取組状況入力－廃棄物'!$E$15:$E$549,0)-1,1,1,1))</f>
        <v>◎</v>
      </c>
      <c r="H530" s="85" t="s">
        <v>2298</v>
      </c>
      <c r="I530" s="79" t="s">
        <v>1789</v>
      </c>
      <c r="J530" s="85" t="str">
        <f t="shared" ca="1" si="173"/>
        <v/>
      </c>
      <c r="K530" s="85" t="str">
        <f>VLOOKUP(I530,'取組状況入力－廃棄物'!$E$15:$X$771,'取組状況入力－廃棄物'!$S$1,0)</f>
        <v>-</v>
      </c>
      <c r="L530" s="89" t="str">
        <f t="shared" si="186"/>
        <v>-</v>
      </c>
      <c r="M530" s="89" t="str">
        <f t="shared" si="175"/>
        <v>-</v>
      </c>
      <c r="N530" s="186">
        <f ca="1">SUM(AB529:AB531)</f>
        <v>0</v>
      </c>
      <c r="O530" s="524"/>
      <c r="P530" s="402"/>
      <c r="R530" s="91" t="s">
        <v>1102</v>
      </c>
      <c r="S530" s="380">
        <f t="shared" si="176"/>
        <v>0</v>
      </c>
      <c r="T530" s="420">
        <v>5.0000000000000001E-3</v>
      </c>
      <c r="U530" s="81">
        <f>IF(Y530="",1,IF(VLOOKUP(Y530,基本情報!$E$63:$T$76,基本情報!$T$1,FALSE)="",0,VLOOKUP(Y530,基本情報!$E$63:$T$76,基本情報!$T$1,FALSE)))</f>
        <v>1</v>
      </c>
      <c r="V530" s="170" t="str">
        <f t="shared" ca="1" si="187"/>
        <v/>
      </c>
      <c r="W530" s="170" t="str">
        <f t="shared" si="188"/>
        <v/>
      </c>
      <c r="X530" s="81" t="str">
        <f t="shared" ca="1" si="189"/>
        <v/>
      </c>
      <c r="Y530" s="81"/>
      <c r="Z530" s="1" t="str">
        <f t="shared" si="180"/>
        <v/>
      </c>
      <c r="AA530" s="1" t="str">
        <f t="shared" ca="1" si="190"/>
        <v>-</v>
      </c>
      <c r="AB530" s="1" t="str">
        <f t="shared" ca="1" si="191"/>
        <v/>
      </c>
    </row>
    <row r="531" spans="2:28" ht="15" customHeight="1" x14ac:dyDescent="0.25">
      <c r="B531" s="401"/>
      <c r="D531" s="1032"/>
      <c r="E531" s="1032"/>
      <c r="F531" s="18"/>
      <c r="G531" s="75" t="str">
        <f ca="1">IF(OFFSET('取組状況入力－廃棄物'!$B$15,MATCH(I531,'取組状況入力－廃棄物'!$E$15:$E$549,0)-1,1,1,1)=0,"",OFFSET('取組状況入力－廃棄物'!$B$15,MATCH(I531,'取組状況入力－廃棄物'!$E$15:$E$549,0)-1,1,1,1))</f>
        <v>○</v>
      </c>
      <c r="H531" s="59" t="s">
        <v>1391</v>
      </c>
      <c r="I531" s="33" t="s">
        <v>2400</v>
      </c>
      <c r="J531" s="242" t="str">
        <f t="shared" ca="1" si="173"/>
        <v/>
      </c>
      <c r="K531" s="242" t="str">
        <f>VLOOKUP(I531,'取組状況入力－廃棄物'!$E$15:$X$771,'取組状況入力－廃棄物'!$S$1,0)</f>
        <v>-</v>
      </c>
      <c r="L531" s="291" t="str">
        <f t="shared" si="186"/>
        <v>-</v>
      </c>
      <c r="M531" s="291" t="str">
        <f t="shared" si="175"/>
        <v>-</v>
      </c>
      <c r="N531" s="187"/>
      <c r="O531" s="524"/>
      <c r="P531" s="402"/>
      <c r="R531" s="424" t="s">
        <v>1094</v>
      </c>
      <c r="S531" s="385">
        <f t="shared" si="176"/>
        <v>0</v>
      </c>
      <c r="T531" s="152">
        <v>0.05</v>
      </c>
      <c r="U531" s="75">
        <f>IF(Y531="",1,IF(VLOOKUP(Y531,基本情報!$E$63:$T$76,基本情報!$T$1,FALSE)="",0,VLOOKUP(Y531,基本情報!$E$63:$T$76,基本情報!$T$1,FALSE)))</f>
        <v>1</v>
      </c>
      <c r="V531" s="198" t="str">
        <f t="shared" ca="1" si="187"/>
        <v/>
      </c>
      <c r="W531" s="198" t="str">
        <f t="shared" si="188"/>
        <v/>
      </c>
      <c r="X531" s="75" t="str">
        <f t="shared" ca="1" si="189"/>
        <v/>
      </c>
      <c r="Y531" s="75"/>
      <c r="Z531" s="1" t="str">
        <f t="shared" si="180"/>
        <v/>
      </c>
      <c r="AA531" s="1" t="str">
        <f t="shared" ca="1" si="190"/>
        <v>-</v>
      </c>
      <c r="AB531" s="1" t="str">
        <f t="shared" ca="1" si="191"/>
        <v/>
      </c>
    </row>
    <row r="532" spans="2:28" ht="15" customHeight="1" x14ac:dyDescent="0.25">
      <c r="B532" s="401"/>
      <c r="D532" s="1032"/>
      <c r="E532" s="1033"/>
      <c r="F532" s="41" t="s">
        <v>1788</v>
      </c>
      <c r="G532" s="53" t="str">
        <f ca="1">IF(OFFSET('取組状況入力－廃棄物'!$B$15,MATCH(I532,'取組状況入力－廃棄物'!$E$15:$E$549,0)-1,1,1,1)=0,"",OFFSET('取組状況入力－廃棄物'!$B$15,MATCH(I532,'取組状況入力－廃棄物'!$E$15:$E$549,0)-1,1,1,1))</f>
        <v>◎</v>
      </c>
      <c r="H532" s="81" t="s">
        <v>1780</v>
      </c>
      <c r="I532" s="51" t="s">
        <v>395</v>
      </c>
      <c r="J532" s="52" t="str">
        <f t="shared" ca="1" si="173"/>
        <v/>
      </c>
      <c r="K532" s="52" t="str">
        <f>VLOOKUP(I532,'取組状況入力－廃棄物'!$E$15:$X$771,'取組状況入力－廃棄物'!$S$1,0)</f>
        <v>-</v>
      </c>
      <c r="L532" s="71" t="str">
        <f t="shared" si="186"/>
        <v>-</v>
      </c>
      <c r="M532" s="71" t="str">
        <f t="shared" si="175"/>
        <v>-</v>
      </c>
      <c r="N532" s="283">
        <f ca="1">SUM(AA532)</f>
        <v>0</v>
      </c>
      <c r="O532" s="263"/>
      <c r="P532" s="402"/>
      <c r="R532" s="92" t="s">
        <v>1095</v>
      </c>
      <c r="S532" s="381">
        <f t="shared" si="176"/>
        <v>0</v>
      </c>
      <c r="T532" s="93">
        <v>0.01</v>
      </c>
      <c r="U532" s="53">
        <f>IF(Y532="",1,IF(VLOOKUP(Y532,基本情報!$E$63:$T$76,基本情報!$T$1,FALSE)="",0,VLOOKUP(Y532,基本情報!$E$63:$T$76,基本情報!$T$1,FALSE)))</f>
        <v>1</v>
      </c>
      <c r="V532" s="197" t="str">
        <f t="shared" ca="1" si="187"/>
        <v/>
      </c>
      <c r="W532" s="197" t="str">
        <f t="shared" si="188"/>
        <v/>
      </c>
      <c r="X532" s="53" t="str">
        <f t="shared" ca="1" si="189"/>
        <v/>
      </c>
      <c r="Y532" s="53"/>
      <c r="Z532" s="1" t="str">
        <f t="shared" si="180"/>
        <v/>
      </c>
      <c r="AA532" s="1" t="str">
        <f t="shared" ca="1" si="190"/>
        <v>-</v>
      </c>
      <c r="AB532" s="1" t="str">
        <f t="shared" ca="1" si="191"/>
        <v/>
      </c>
    </row>
    <row r="533" spans="2:28" ht="27" customHeight="1" x14ac:dyDescent="0.25">
      <c r="B533" s="401"/>
      <c r="D533" s="1033"/>
      <c r="E533" s="386" t="s">
        <v>354</v>
      </c>
      <c r="F533" s="284" t="s">
        <v>1792</v>
      </c>
      <c r="G533" s="11" t="str">
        <f ca="1">IF(OFFSET('取組状況入力－廃棄物'!$B$15,MATCH(I533,'取組状況入力－廃棄物'!$E$15:$E$549,0)-1,1,1,1)=0,"",OFFSET('取組状況入力－廃棄物'!$B$15,MATCH(I533,'取組状況入力－廃棄物'!$E$15:$E$549,0)-1,1,1,1))</f>
        <v>◎</v>
      </c>
      <c r="H533" s="10" t="s">
        <v>1791</v>
      </c>
      <c r="I533" s="83" t="s">
        <v>2945</v>
      </c>
      <c r="J533" s="10" t="str">
        <f t="shared" ca="1" si="173"/>
        <v/>
      </c>
      <c r="K533" s="10" t="str">
        <f>VLOOKUP(I533,'取組状況入力－廃棄物'!$E$15:$X$771,'取組状況入力－廃棄物'!$S$1,0)</f>
        <v>-</v>
      </c>
      <c r="L533" s="288" t="str">
        <f t="shared" si="186"/>
        <v>-</v>
      </c>
      <c r="M533" s="283" t="str">
        <f t="shared" si="175"/>
        <v>-</v>
      </c>
      <c r="N533" s="283">
        <f ca="1">SUM(AA533)</f>
        <v>0</v>
      </c>
      <c r="O533" s="263"/>
      <c r="P533" s="402"/>
      <c r="R533" s="304" t="s">
        <v>162</v>
      </c>
      <c r="S533" s="383">
        <f t="shared" si="176"/>
        <v>0</v>
      </c>
      <c r="T533" s="423">
        <v>5.0000000000000001E-3</v>
      </c>
      <c r="U533" s="11">
        <f>IF(Y533="",1,IF(VLOOKUP(Y533,基本情報!$E$63:$T$76,基本情報!$T$1,FALSE)="",0,VLOOKUP(Y533,基本情報!$E$63:$T$76,基本情報!$T$1,FALSE)))</f>
        <v>1</v>
      </c>
      <c r="V533" s="283" t="str">
        <f t="shared" ca="1" si="187"/>
        <v/>
      </c>
      <c r="W533" s="283" t="str">
        <f t="shared" si="188"/>
        <v/>
      </c>
      <c r="X533" s="11" t="str">
        <f t="shared" ca="1" si="189"/>
        <v/>
      </c>
      <c r="Y533" s="11"/>
      <c r="Z533" s="1" t="str">
        <f t="shared" si="180"/>
        <v/>
      </c>
      <c r="AA533" s="1" t="str">
        <f t="shared" ca="1" si="190"/>
        <v>-</v>
      </c>
      <c r="AB533" s="1" t="str">
        <f t="shared" ca="1" si="191"/>
        <v/>
      </c>
    </row>
    <row r="534" spans="2:28" x14ac:dyDescent="0.25">
      <c r="B534" s="401"/>
      <c r="D534" s="786"/>
      <c r="E534" s="787"/>
      <c r="F534" s="3"/>
      <c r="G534" s="26"/>
      <c r="H534" s="26"/>
      <c r="I534" s="3"/>
      <c r="J534" s="26"/>
      <c r="K534" s="26"/>
      <c r="L534" s="263"/>
      <c r="M534" s="263"/>
      <c r="N534" s="263"/>
      <c r="O534" s="263"/>
      <c r="P534" s="402"/>
      <c r="R534" s="26"/>
      <c r="S534" s="26"/>
      <c r="T534" s="26"/>
      <c r="U534" s="26"/>
      <c r="V534" s="263"/>
      <c r="W534" s="263"/>
      <c r="X534" s="26"/>
      <c r="Y534" s="26"/>
      <c r="Z534" s="1"/>
      <c r="AA534" s="1"/>
      <c r="AB534" s="1"/>
    </row>
    <row r="535" spans="2:28" ht="3" customHeight="1" x14ac:dyDescent="0.25">
      <c r="B535" s="403"/>
      <c r="C535" s="339"/>
      <c r="D535" s="339"/>
      <c r="E535" s="339"/>
      <c r="F535" s="339"/>
      <c r="G535" s="360"/>
      <c r="H535" s="360"/>
      <c r="I535" s="178"/>
      <c r="J535" s="178"/>
      <c r="K535" s="339"/>
      <c r="L535" s="339"/>
      <c r="M535" s="339"/>
      <c r="N535" s="339"/>
      <c r="O535" s="339"/>
      <c r="P535" s="404"/>
      <c r="R535" s="3"/>
      <c r="X535" s="1">
        <f ca="1">SUM(X15:X533)</f>
        <v>20</v>
      </c>
    </row>
    <row r="536" spans="2:28" x14ac:dyDescent="0.25">
      <c r="G536" s="15"/>
      <c r="H536" s="15"/>
      <c r="P536" s="922" t="s">
        <v>3371</v>
      </c>
      <c r="R536" s="3"/>
    </row>
    <row r="537" spans="2:28" hidden="1" x14ac:dyDescent="0.25">
      <c r="F537" s="16"/>
      <c r="R537" s="1" t="s">
        <v>2368</v>
      </c>
    </row>
    <row r="538" spans="2:28" ht="5.25" hidden="1" customHeight="1" x14ac:dyDescent="0.25">
      <c r="G538" s="15"/>
      <c r="H538" s="15"/>
      <c r="I538" s="15"/>
      <c r="J538" s="15"/>
      <c r="R538" s="3"/>
    </row>
    <row r="539" spans="2:28" hidden="1" x14ac:dyDescent="0.25">
      <c r="G539" s="3"/>
      <c r="H539" s="3"/>
      <c r="I539" s="3"/>
      <c r="J539" s="3"/>
      <c r="N539" s="1"/>
      <c r="O539" s="1"/>
      <c r="R539" s="3" t="s">
        <v>162</v>
      </c>
      <c r="S539">
        <f>IF(ISERROR(VLOOKUP(R539,メイン!$G$47:$Q$75,メイン!$Q$84,0)),0,VLOOKUP(R539,メイン!$G$47:$Q$75,メイン!$Q$84,0))</f>
        <v>0</v>
      </c>
    </row>
    <row r="540" spans="2:28" hidden="1" x14ac:dyDescent="0.25">
      <c r="N540" s="2" t="s">
        <v>810</v>
      </c>
      <c r="O540" s="2"/>
      <c r="R540" s="3" t="s">
        <v>1424</v>
      </c>
      <c r="S540">
        <f>IF(ISERROR(VLOOKUP(R540,メイン!$G$47:$Q$75,メイン!$Q$84,0)),0,VLOOKUP(R540,メイン!$G$47:$Q$75,メイン!$Q$84,0))</f>
        <v>0</v>
      </c>
    </row>
    <row r="541" spans="2:28" hidden="1" x14ac:dyDescent="0.25">
      <c r="G541" s="17"/>
      <c r="H541" s="17"/>
      <c r="I541" s="17"/>
      <c r="J541" s="17"/>
      <c r="N541" s="1"/>
      <c r="O541" s="1"/>
      <c r="R541" s="3" t="s">
        <v>56</v>
      </c>
      <c r="S541">
        <f>IF(ISERROR(VLOOKUP(R541,メイン!$G$47:$Q$75,メイン!$Q$84,0)),0,VLOOKUP(R541,メイン!$G$47:$Q$75,メイン!$Q$84,0))</f>
        <v>0</v>
      </c>
    </row>
    <row r="542" spans="2:28" hidden="1" x14ac:dyDescent="0.25">
      <c r="G542" s="17"/>
      <c r="H542" s="17"/>
      <c r="I542" s="17"/>
      <c r="J542" s="17"/>
      <c r="N542" s="1"/>
      <c r="O542" s="1"/>
      <c r="R542" s="3" t="s">
        <v>1694</v>
      </c>
      <c r="S542">
        <f>IF(ISERROR(VLOOKUP(R542,メイン!$G$47:$Q$75,メイン!$Q$84,0)),0,VLOOKUP(R542,メイン!$G$47:$Q$75,メイン!$Q$84,0))</f>
        <v>0</v>
      </c>
    </row>
    <row r="543" spans="2:28" hidden="1" x14ac:dyDescent="0.25">
      <c r="G543" s="17"/>
      <c r="H543" s="17"/>
      <c r="I543" s="17"/>
      <c r="J543" s="17"/>
      <c r="N543" s="1"/>
      <c r="O543" s="1"/>
      <c r="R543" s="3" t="s">
        <v>1695</v>
      </c>
      <c r="S543">
        <f>IF(ISERROR(VLOOKUP(R543,メイン!$G$47:$Q$75,メイン!$Q$84,0)),0,VLOOKUP(R543,メイン!$G$47:$Q$75,メイン!$Q$84,0))</f>
        <v>0</v>
      </c>
    </row>
    <row r="544" spans="2:28" hidden="1" x14ac:dyDescent="0.25">
      <c r="G544" s="3"/>
      <c r="H544" s="3"/>
      <c r="I544" s="3"/>
      <c r="J544" s="3"/>
      <c r="N544" s="1"/>
      <c r="O544" s="1"/>
      <c r="R544" s="1" t="s">
        <v>811</v>
      </c>
      <c r="S544">
        <f>IF(ISERROR(VLOOKUP(R544,メイン!$G$47:$Q$75,メイン!$Q$84,0)),0,VLOOKUP(R544,メイン!$G$47:$Q$75,メイン!$Q$84,0))</f>
        <v>0</v>
      </c>
    </row>
    <row r="545" spans="7:19" hidden="1" x14ac:dyDescent="0.25">
      <c r="G545" s="3"/>
      <c r="H545" s="3"/>
      <c r="I545" s="3"/>
      <c r="J545" s="3"/>
      <c r="N545" s="1"/>
      <c r="O545" s="1"/>
      <c r="R545" s="1" t="s">
        <v>911</v>
      </c>
      <c r="S545">
        <f>IF(ISERROR(VLOOKUP(R545,メイン!$G$47:$Q$75,メイン!$Q$84,0)),0,VLOOKUP(R545,メイン!$G$47:$Q$75,メイン!$Q$84,0))</f>
        <v>0</v>
      </c>
    </row>
    <row r="546" spans="7:19" hidden="1" x14ac:dyDescent="0.25">
      <c r="G546" s="3"/>
      <c r="H546" s="3"/>
      <c r="I546" s="3"/>
      <c r="J546" s="3"/>
      <c r="N546" s="1"/>
      <c r="O546" s="1"/>
      <c r="R546" s="1" t="s">
        <v>1423</v>
      </c>
      <c r="S546">
        <f>IF(ISERROR(VLOOKUP(R546,メイン!$G$47:$Q$75,メイン!$Q$84,0)),0,VLOOKUP(R546,メイン!$G$47:$Q$75,メイン!$Q$84,0))</f>
        <v>0</v>
      </c>
    </row>
    <row r="547" spans="7:19" hidden="1" x14ac:dyDescent="0.25">
      <c r="G547" s="3"/>
      <c r="H547" s="3"/>
      <c r="I547" s="3"/>
      <c r="J547" s="3"/>
      <c r="N547" s="1"/>
      <c r="O547" s="1"/>
      <c r="R547" s="3" t="s">
        <v>1994</v>
      </c>
      <c r="S547">
        <f>IF(ISERROR(VLOOKUP(R547,メイン!$G$47:$Q$75,メイン!$Q$84,0)),0,VLOOKUP(R547,メイン!$G$47:$Q$75,メイン!$Q$84,0))</f>
        <v>0</v>
      </c>
    </row>
    <row r="548" spans="7:19" hidden="1" x14ac:dyDescent="0.25">
      <c r="G548" s="3"/>
      <c r="H548" s="3"/>
      <c r="I548" s="3"/>
      <c r="J548" s="3"/>
      <c r="N548" s="1"/>
      <c r="O548" s="1"/>
      <c r="R548" s="3" t="s">
        <v>164</v>
      </c>
      <c r="S548">
        <f>IF(ISERROR(VLOOKUP(R548,メイン!$G$47:$Q$75,メイン!$Q$84,0)),0,VLOOKUP(R548,メイン!$G$47:$Q$75,メイン!$Q$84,0))</f>
        <v>0</v>
      </c>
    </row>
    <row r="549" spans="7:19" hidden="1" x14ac:dyDescent="0.25">
      <c r="G549" s="3"/>
      <c r="H549" s="3"/>
      <c r="I549" s="3"/>
      <c r="J549" s="3"/>
      <c r="N549" s="1"/>
      <c r="O549" s="1"/>
      <c r="R549" s="1" t="s">
        <v>1425</v>
      </c>
      <c r="S549">
        <f>IF(ISERROR(VLOOKUP(R549,メイン!$G$47:$Q$75,メイン!$Q$84,0)),0,VLOOKUP(R549,メイン!$G$47:$Q$75,メイン!$Q$84,0))</f>
        <v>0</v>
      </c>
    </row>
    <row r="550" spans="7:19" hidden="1" x14ac:dyDescent="0.25">
      <c r="G550" s="3"/>
      <c r="H550" s="3"/>
      <c r="I550" s="3"/>
      <c r="J550" s="3"/>
      <c r="N550" s="1" t="s">
        <v>61</v>
      </c>
      <c r="O550" s="1"/>
      <c r="R550" s="3" t="s">
        <v>699</v>
      </c>
      <c r="S550">
        <f>IF(ISERROR(VLOOKUP(R550,メイン!$G$47:$Q$75,メイン!$Q$84,0)),0,VLOOKUP(R550,メイン!$G$47:$Q$75,メイン!$Q$84,0))</f>
        <v>0</v>
      </c>
    </row>
    <row r="551" spans="7:19" hidden="1" x14ac:dyDescent="0.25">
      <c r="G551" s="3"/>
      <c r="H551" s="3"/>
      <c r="I551" s="3"/>
      <c r="J551" s="3"/>
      <c r="N551" s="1"/>
      <c r="O551" s="1"/>
      <c r="R551" s="3" t="s">
        <v>696</v>
      </c>
      <c r="S551">
        <f>IF(ISERROR(VLOOKUP(R551,メイン!$G$47:$Q$75,メイン!$Q$84,0)),0,VLOOKUP(R551,メイン!$G$47:$Q$75,メイン!$Q$84,0))</f>
        <v>0</v>
      </c>
    </row>
    <row r="552" spans="7:19" hidden="1" x14ac:dyDescent="0.25">
      <c r="G552" s="3"/>
      <c r="H552" s="3"/>
      <c r="I552" s="3"/>
      <c r="J552" s="3"/>
      <c r="N552" s="1"/>
      <c r="O552" s="1"/>
      <c r="R552" s="3" t="s">
        <v>2421</v>
      </c>
      <c r="S552">
        <f>IF(ISERROR(VLOOKUP(R552,メイン!$G$47:$Q$75,メイン!$Q$84,0)),0,VLOOKUP(R552,メイン!$G$47:$Q$75,メイン!$Q$84,0))</f>
        <v>0</v>
      </c>
    </row>
    <row r="553" spans="7:19" hidden="1" x14ac:dyDescent="0.25">
      <c r="G553" s="3"/>
      <c r="H553" s="3"/>
      <c r="I553" s="3"/>
      <c r="J553" s="3"/>
      <c r="N553" s="1"/>
      <c r="O553" s="1"/>
      <c r="R553" s="3" t="s">
        <v>812</v>
      </c>
      <c r="S553">
        <f>IF(ISERROR(VLOOKUP(R553,メイン!$G$47:$Q$75,メイン!$Q$84,0)),0,VLOOKUP(R553,メイン!$G$47:$Q$75,メイン!$Q$84,0))</f>
        <v>0</v>
      </c>
    </row>
    <row r="554" spans="7:19" hidden="1" x14ac:dyDescent="0.25">
      <c r="G554" s="3"/>
      <c r="H554" s="3"/>
      <c r="I554" s="3"/>
      <c r="J554" s="3"/>
      <c r="N554" s="1"/>
      <c r="O554" s="1"/>
      <c r="R554" s="3" t="s">
        <v>1530</v>
      </c>
      <c r="S554">
        <f>IF(ISERROR(VLOOKUP(R554,メイン!$G$47:$Q$75,メイン!$Q$84,0)),0,VLOOKUP(R554,メイン!$G$47:$Q$75,メイン!$Q$84,0))</f>
        <v>0</v>
      </c>
    </row>
    <row r="555" spans="7:19" hidden="1" x14ac:dyDescent="0.25">
      <c r="G555" s="3"/>
      <c r="H555" s="3"/>
      <c r="I555" s="3"/>
      <c r="J555" s="3"/>
      <c r="N555" s="1"/>
      <c r="O555" s="1"/>
      <c r="R555" s="1" t="s">
        <v>813</v>
      </c>
      <c r="S555">
        <f>IF(ISERROR(VLOOKUP(R555,メイン!$G$47:$Q$75,メイン!$Q$84,0)),0,VLOOKUP(R555,メイン!$G$47:$Q$75,メイン!$Q$84,0))</f>
        <v>0</v>
      </c>
    </row>
    <row r="556" spans="7:19" hidden="1" x14ac:dyDescent="0.25">
      <c r="G556" s="3"/>
      <c r="H556" s="3"/>
      <c r="I556" s="3"/>
      <c r="J556" s="3"/>
      <c r="N556" s="1"/>
      <c r="O556" s="1"/>
      <c r="R556" s="3" t="s">
        <v>329</v>
      </c>
      <c r="S556">
        <f>IF(ISERROR(VLOOKUP(R556,メイン!$G$47:$Q$75,メイン!$Q$84,0)),0,VLOOKUP(R556,メイン!$G$47:$Q$75,メイン!$Q$84,0))</f>
        <v>0</v>
      </c>
    </row>
    <row r="557" spans="7:19" hidden="1" x14ac:dyDescent="0.25">
      <c r="G557" s="3"/>
      <c r="H557" s="3"/>
      <c r="I557" s="3"/>
      <c r="J557" s="3"/>
      <c r="N557" s="1"/>
      <c r="O557" s="1"/>
      <c r="R557" s="3" t="s">
        <v>698</v>
      </c>
      <c r="S557">
        <f>SUM(S550,S566)</f>
        <v>0</v>
      </c>
    </row>
    <row r="558" spans="7:19" hidden="1" x14ac:dyDescent="0.25">
      <c r="G558" s="3"/>
      <c r="H558" s="3"/>
      <c r="I558" s="3"/>
      <c r="J558" s="3"/>
      <c r="N558" s="1"/>
      <c r="O558" s="1"/>
      <c r="R558" s="3" t="s">
        <v>806</v>
      </c>
      <c r="S558">
        <f>SUM(S551,S567)</f>
        <v>0</v>
      </c>
    </row>
    <row r="559" spans="7:19" hidden="1" x14ac:dyDescent="0.25">
      <c r="G559" s="3"/>
      <c r="H559" s="3"/>
      <c r="I559" s="3"/>
      <c r="J559" s="3"/>
      <c r="N559" s="1"/>
      <c r="O559" s="1"/>
      <c r="R559" s="3" t="s">
        <v>657</v>
      </c>
      <c r="S559">
        <f>SUM(S550,S551)</f>
        <v>0</v>
      </c>
    </row>
    <row r="560" spans="7:19" hidden="1" x14ac:dyDescent="0.25">
      <c r="G560" s="3"/>
      <c r="H560" s="3"/>
      <c r="I560" s="3"/>
      <c r="J560" s="3"/>
      <c r="N560" s="2" t="s">
        <v>63</v>
      </c>
      <c r="O560" s="2"/>
      <c r="R560" s="3" t="s">
        <v>163</v>
      </c>
      <c r="S560">
        <f>IF(ISERROR(VLOOKUP(R560,メイン!$G$47:$Q$75,メイン!$Q$84,0)),0,VLOOKUP(R560,メイン!$G$47:$Q$75,メイン!$Q$84,0))</f>
        <v>0</v>
      </c>
    </row>
    <row r="561" spans="7:19" hidden="1" x14ac:dyDescent="0.25">
      <c r="G561" s="3"/>
      <c r="H561" s="3"/>
      <c r="I561" s="3"/>
      <c r="J561" s="3"/>
      <c r="N561" s="2" t="s">
        <v>2323</v>
      </c>
      <c r="O561" s="2"/>
      <c r="R561" s="3" t="s">
        <v>58</v>
      </c>
      <c r="S561">
        <f>IF(ISERROR(VLOOKUP(R561,メイン!$G$47:$Q$75,メイン!$Q$84,0)),0,VLOOKUP(R561,メイン!$G$47:$Q$75,メイン!$Q$84,0))</f>
        <v>0</v>
      </c>
    </row>
    <row r="562" spans="7:19" hidden="1" x14ac:dyDescent="0.25">
      <c r="G562" s="3"/>
      <c r="H562" s="3"/>
      <c r="I562" s="3"/>
      <c r="J562" s="3"/>
      <c r="N562" s="1"/>
      <c r="O562" s="1"/>
      <c r="R562" s="3" t="s">
        <v>1097</v>
      </c>
      <c r="S562">
        <f>IF(ISERROR(VLOOKUP(R562,メイン!$G$47:$Q$75,メイン!$Q$84,0)),0,VLOOKUP(R562,メイン!$G$47:$Q$75,メイン!$Q$84,0))</f>
        <v>0</v>
      </c>
    </row>
    <row r="563" spans="7:19" hidden="1" x14ac:dyDescent="0.25">
      <c r="G563" s="3"/>
      <c r="H563" s="3"/>
      <c r="I563" s="3"/>
      <c r="J563" s="3"/>
      <c r="N563" s="1"/>
      <c r="O563" s="1"/>
      <c r="R563" s="3" t="s">
        <v>59</v>
      </c>
      <c r="S563">
        <f>IF(ISERROR(VLOOKUP(R563,メイン!$G$47:$Q$75,メイン!$Q$84,0)),0,VLOOKUP(R563,メイン!$G$47:$Q$75,メイン!$Q$84,0))</f>
        <v>0</v>
      </c>
    </row>
    <row r="564" spans="7:19" hidden="1" x14ac:dyDescent="0.25">
      <c r="G564" s="3"/>
      <c r="H564" s="3"/>
      <c r="I564" s="3"/>
      <c r="J564" s="3"/>
      <c r="N564" s="1"/>
      <c r="O564" s="1"/>
      <c r="R564" s="3" t="s">
        <v>60</v>
      </c>
      <c r="S564">
        <f>IF(ISERROR(VLOOKUP(R564,メイン!$G$47:$Q$75,メイン!$Q$84,0)),0,VLOOKUP(R564,メイン!$G$47:$Q$75,メイン!$Q$84,0))</f>
        <v>0</v>
      </c>
    </row>
    <row r="565" spans="7:19" hidden="1" x14ac:dyDescent="0.25">
      <c r="G565" s="3"/>
      <c r="H565" s="3"/>
      <c r="I565" s="3"/>
      <c r="J565" s="3"/>
      <c r="N565" s="1"/>
      <c r="O565" s="1"/>
      <c r="R565" s="1" t="s">
        <v>675</v>
      </c>
      <c r="S565">
        <f>IF(ISERROR(VLOOKUP(R565,メイン!$G$47:$Q$75,メイン!$Q$84,0)),0,VLOOKUP(R565,メイン!$G$47:$Q$75,メイン!$Q$84,0))</f>
        <v>0</v>
      </c>
    </row>
    <row r="566" spans="7:19" hidden="1" x14ac:dyDescent="0.25">
      <c r="G566" s="3"/>
      <c r="H566" s="3"/>
      <c r="I566" s="3"/>
      <c r="J566" s="3"/>
      <c r="N566" s="1"/>
      <c r="O566" s="1"/>
      <c r="R566" s="3" t="s">
        <v>700</v>
      </c>
      <c r="S566">
        <f>IF(ISERROR(VLOOKUP(R566,メイン!$G$47:$Q$75,メイン!$Q$84,0)),0,VLOOKUP(R566,メイン!$G$47:$Q$75,メイン!$Q$84,0))</f>
        <v>0</v>
      </c>
    </row>
    <row r="567" spans="7:19" hidden="1" x14ac:dyDescent="0.25">
      <c r="G567" s="3"/>
      <c r="H567" s="3"/>
      <c r="I567" s="3"/>
      <c r="J567" s="3"/>
      <c r="N567" s="1"/>
      <c r="O567" s="1"/>
      <c r="R567" s="3" t="s">
        <v>697</v>
      </c>
      <c r="S567">
        <f>IF(ISERROR(VLOOKUP(R567,メイン!$G$47:$Q$75,メイン!$Q$84,0)),0,VLOOKUP(R567,メイン!$G$47:$Q$75,メイン!$Q$84,0))</f>
        <v>0</v>
      </c>
    </row>
    <row r="568" spans="7:19" hidden="1" x14ac:dyDescent="0.25">
      <c r="G568" s="3"/>
      <c r="H568" s="3"/>
      <c r="I568" s="3"/>
      <c r="J568" s="3"/>
      <c r="N568" s="1"/>
      <c r="O568" s="1"/>
      <c r="R568" s="3" t="s">
        <v>843</v>
      </c>
      <c r="S568">
        <f>IF(ISERROR(VLOOKUP(R568,メイン!$G$47:$Q$75,メイン!$Q$84,0)),0,VLOOKUP(R568,メイン!$G$47:$Q$75,メイン!$Q$84,0))</f>
        <v>0</v>
      </c>
    </row>
    <row r="569" spans="7:19" hidden="1" x14ac:dyDescent="0.25">
      <c r="G569" s="3"/>
      <c r="H569" s="3"/>
      <c r="I569" s="3"/>
      <c r="J569" s="3"/>
      <c r="N569" s="1"/>
      <c r="O569" s="1"/>
      <c r="R569" s="3" t="s">
        <v>1658</v>
      </c>
      <c r="S569">
        <f>IF(ISERROR(VLOOKUP(R569,メイン!$G$47:$Q$75,メイン!$Q$84,0)),0,VLOOKUP(R569,メイン!$G$47:$Q$75,メイン!$Q$84,0))</f>
        <v>0</v>
      </c>
    </row>
    <row r="570" spans="7:19" hidden="1" x14ac:dyDescent="0.25">
      <c r="G570" s="3"/>
      <c r="H570" s="3"/>
      <c r="I570" s="3"/>
      <c r="J570" s="3"/>
      <c r="N570" s="1"/>
      <c r="O570" s="1"/>
      <c r="R570" s="3" t="s">
        <v>2418</v>
      </c>
      <c r="S570">
        <f>IF(ISERROR(VLOOKUP(R570,メイン!$G$47:$Q$75,メイン!$Q$84,0)),0,VLOOKUP(R570,メイン!$G$47:$Q$75,メイン!$Q$84,0))</f>
        <v>0</v>
      </c>
    </row>
    <row r="571" spans="7:19" hidden="1" x14ac:dyDescent="0.25">
      <c r="G571" s="3"/>
      <c r="H571" s="3"/>
      <c r="I571" s="3"/>
      <c r="J571" s="3"/>
      <c r="N571" s="1"/>
      <c r="O571" s="1"/>
      <c r="R571" s="3" t="s">
        <v>74</v>
      </c>
      <c r="S571">
        <f>SUM(S561,S562)</f>
        <v>0</v>
      </c>
    </row>
    <row r="572" spans="7:19" hidden="1" x14ac:dyDescent="0.25">
      <c r="G572" s="3"/>
      <c r="H572" s="3"/>
      <c r="I572" s="3"/>
      <c r="J572" s="3"/>
      <c r="N572" s="1"/>
      <c r="O572" s="1"/>
      <c r="R572" s="3" t="s">
        <v>1050</v>
      </c>
      <c r="S572">
        <f>SUM(S563,S564)</f>
        <v>0</v>
      </c>
    </row>
    <row r="573" spans="7:19" hidden="1" x14ac:dyDescent="0.25">
      <c r="G573" s="3"/>
      <c r="H573" s="3"/>
      <c r="I573" s="3"/>
      <c r="J573" s="3"/>
      <c r="N573" s="1"/>
      <c r="O573" s="1"/>
      <c r="R573" s="3" t="s">
        <v>769</v>
      </c>
      <c r="S573">
        <f>S566+S567</f>
        <v>0</v>
      </c>
    </row>
    <row r="574" spans="7:19" hidden="1" x14ac:dyDescent="0.25">
      <c r="G574" s="3"/>
      <c r="H574" s="3"/>
      <c r="I574" s="3"/>
      <c r="J574" s="3"/>
      <c r="N574" s="2" t="s">
        <v>770</v>
      </c>
      <c r="O574" s="2"/>
      <c r="R574" s="1" t="s">
        <v>775</v>
      </c>
      <c r="S574">
        <f>IF(ISERROR(VLOOKUP(R574,メイン!$G$47:$Q$75,メイン!$Q$84,0)),0,VLOOKUP(R574,メイン!$G$47:$Q$75,メイン!$Q$84,0))</f>
        <v>0</v>
      </c>
    </row>
    <row r="575" spans="7:19" hidden="1" x14ac:dyDescent="0.25">
      <c r="G575" s="3"/>
      <c r="H575" s="3"/>
      <c r="I575" s="3"/>
      <c r="J575" s="3"/>
      <c r="N575" s="1"/>
      <c r="O575" s="1"/>
      <c r="R575" s="1" t="s">
        <v>1098</v>
      </c>
      <c r="S575">
        <f>IF(ISERROR(VLOOKUP(R575,メイン!$G$47:$Q$75,メイン!$Q$84,0)),0,VLOOKUP(R575,メイン!$G$47:$Q$75,メイン!$Q$84,0))</f>
        <v>0</v>
      </c>
    </row>
    <row r="576" spans="7:19" hidden="1" x14ac:dyDescent="0.25">
      <c r="G576" s="3"/>
      <c r="H576" s="3"/>
      <c r="I576" s="3"/>
      <c r="J576" s="3"/>
      <c r="N576" s="1"/>
      <c r="O576" s="1"/>
      <c r="R576" s="1" t="s">
        <v>1099</v>
      </c>
      <c r="S576">
        <f>IF(ISERROR(VLOOKUP(R576,メイン!$G$47:$Q$75,メイン!$Q$84,0)),0,VLOOKUP(R576,メイン!$G$47:$Q$75,メイン!$Q$84,0))</f>
        <v>0</v>
      </c>
    </row>
    <row r="577" spans="7:19" hidden="1" x14ac:dyDescent="0.25">
      <c r="G577" s="3"/>
      <c r="H577" s="3"/>
      <c r="I577" s="3"/>
      <c r="J577" s="3"/>
      <c r="N577" s="1"/>
      <c r="O577" s="1"/>
      <c r="R577" s="1" t="s">
        <v>778</v>
      </c>
      <c r="S577">
        <f>IF(ISERROR(VLOOKUP(R577,メイン!$G$47:$Q$75,メイン!$Q$84,0)),0,VLOOKUP(R577,メイン!$G$47:$Q$75,メイン!$Q$84,0))</f>
        <v>0</v>
      </c>
    </row>
    <row r="578" spans="7:19" hidden="1" x14ac:dyDescent="0.25">
      <c r="G578" s="3"/>
      <c r="H578" s="3"/>
      <c r="I578" s="3"/>
      <c r="J578" s="3"/>
      <c r="N578" s="1"/>
      <c r="O578" s="1"/>
      <c r="R578" s="1" t="s">
        <v>1167</v>
      </c>
      <c r="S578">
        <f>IF(ISERROR(VLOOKUP(R578,メイン!$G$47:$Q$75,メイン!$Q$84,0)),0,VLOOKUP(R578,メイン!$G$47:$Q$75,メイン!$Q$84,0))</f>
        <v>0</v>
      </c>
    </row>
    <row r="579" spans="7:19" hidden="1" x14ac:dyDescent="0.25">
      <c r="G579" s="3"/>
      <c r="H579" s="3"/>
      <c r="I579" s="3"/>
      <c r="J579" s="3"/>
      <c r="N579" s="1"/>
      <c r="O579" s="1"/>
      <c r="R579" s="1" t="s">
        <v>1169</v>
      </c>
      <c r="S579">
        <f>IF(ISERROR(VLOOKUP(R579,メイン!$G$47:$Q$75,メイン!$Q$84,0)),0,VLOOKUP(R579,メイン!$G$47:$Q$75,メイン!$Q$84,0))</f>
        <v>0</v>
      </c>
    </row>
    <row r="580" spans="7:19" hidden="1" x14ac:dyDescent="0.25">
      <c r="G580" s="3"/>
      <c r="H580" s="3"/>
      <c r="I580" s="3"/>
      <c r="J580" s="3"/>
      <c r="N580" s="1"/>
      <c r="O580" s="1"/>
      <c r="R580" s="1" t="s">
        <v>779</v>
      </c>
      <c r="S580">
        <f>IF(ISERROR(VLOOKUP(R580,メイン!$G$47:$Q$75,メイン!$Q$84,0)),0,VLOOKUP(R580,メイン!$G$47:$Q$75,メイン!$Q$84,0))</f>
        <v>0</v>
      </c>
    </row>
    <row r="581" spans="7:19" hidden="1" x14ac:dyDescent="0.25">
      <c r="G581" s="3"/>
      <c r="H581" s="3"/>
      <c r="I581" s="3"/>
      <c r="J581" s="3"/>
      <c r="N581" s="1"/>
      <c r="O581" s="1"/>
      <c r="R581" s="3" t="s">
        <v>1166</v>
      </c>
      <c r="S581">
        <f>SUM(S574,S576,S577,S578,S580)</f>
        <v>0</v>
      </c>
    </row>
    <row r="582" spans="7:19" hidden="1" x14ac:dyDescent="0.25">
      <c r="G582" s="3"/>
      <c r="H582" s="3"/>
      <c r="I582" s="3"/>
      <c r="J582" s="3"/>
      <c r="N582" s="2" t="s">
        <v>776</v>
      </c>
      <c r="O582" s="2"/>
      <c r="R582" s="1" t="s">
        <v>780</v>
      </c>
      <c r="S582">
        <f>IF(ISERROR(VLOOKUP(R582,メイン!$G$47:$Q$75,メイン!$Q$84,0)),0,VLOOKUP(R582,メイン!$G$47:$Q$75,メイン!$Q$84,0))</f>
        <v>0</v>
      </c>
    </row>
    <row r="583" spans="7:19" hidden="1" x14ac:dyDescent="0.25">
      <c r="G583" s="3"/>
      <c r="H583" s="3"/>
      <c r="I583" s="3"/>
      <c r="J583" s="3"/>
      <c r="N583" s="1"/>
      <c r="O583" s="1"/>
      <c r="R583" s="1" t="s">
        <v>781</v>
      </c>
      <c r="S583">
        <f>IF(ISERROR(VLOOKUP(R583,メイン!$G$47:$Q$75,メイン!$Q$84,0)),0,VLOOKUP(R583,メイン!$G$47:$Q$75,メイン!$Q$84,0))</f>
        <v>0</v>
      </c>
    </row>
    <row r="584" spans="7:19" hidden="1" x14ac:dyDescent="0.25">
      <c r="G584" s="3"/>
      <c r="H584" s="3"/>
      <c r="I584" s="3"/>
      <c r="J584" s="3"/>
      <c r="N584" s="1"/>
      <c r="O584" s="1"/>
      <c r="R584" s="1" t="s">
        <v>782</v>
      </c>
      <c r="S584">
        <f>IF(ISERROR(VLOOKUP(R584,メイン!$G$47:$Q$75,メイン!$Q$84,0)),0,VLOOKUP(R584,メイン!$G$47:$Q$75,メイン!$Q$84,0))</f>
        <v>0</v>
      </c>
    </row>
    <row r="585" spans="7:19" hidden="1" x14ac:dyDescent="0.25">
      <c r="G585" s="3"/>
      <c r="H585" s="3"/>
      <c r="I585" s="3"/>
      <c r="J585" s="3"/>
      <c r="N585" s="1"/>
      <c r="O585" s="1"/>
      <c r="R585" s="1" t="s">
        <v>988</v>
      </c>
      <c r="S585">
        <f>IF(ISERROR(VLOOKUP(R585,メイン!$G$47:$Q$75,メイン!$Q$84,0)),0,VLOOKUP(R585,メイン!$G$47:$Q$75,メイン!$Q$84,0))</f>
        <v>0</v>
      </c>
    </row>
    <row r="586" spans="7:19" hidden="1" x14ac:dyDescent="0.25">
      <c r="G586" s="3"/>
      <c r="H586" s="3"/>
      <c r="I586" s="3"/>
      <c r="J586" s="3"/>
      <c r="N586" s="1"/>
      <c r="O586" s="1"/>
      <c r="R586" s="1" t="s">
        <v>1167</v>
      </c>
      <c r="S586">
        <f>IF(ISERROR(VLOOKUP(R586,メイン!$G$47:$Q$75,メイン!$Q$84,0)),0,VLOOKUP(R586,メイン!$G$47:$Q$75,メイン!$Q$84,0))</f>
        <v>0</v>
      </c>
    </row>
    <row r="587" spans="7:19" hidden="1" x14ac:dyDescent="0.25">
      <c r="G587" s="3"/>
      <c r="H587" s="3"/>
      <c r="I587" s="3"/>
      <c r="J587" s="3"/>
      <c r="N587" s="1"/>
      <c r="O587" s="1"/>
      <c r="R587" s="1" t="s">
        <v>1168</v>
      </c>
      <c r="S587">
        <f>IF(ISERROR(VLOOKUP(R587,メイン!$G$47:$Q$75,メイン!$Q$84,0)),0,VLOOKUP(R587,メイン!$G$47:$Q$75,メイン!$Q$84,0))</f>
        <v>0</v>
      </c>
    </row>
    <row r="588" spans="7:19" hidden="1" x14ac:dyDescent="0.25">
      <c r="G588" s="3"/>
      <c r="H588" s="3"/>
      <c r="I588" s="3"/>
      <c r="J588" s="3"/>
      <c r="N588" s="1"/>
      <c r="O588" s="1"/>
      <c r="R588" s="1" t="s">
        <v>1169</v>
      </c>
      <c r="S588">
        <f>IF(ISERROR(VLOOKUP(R588,メイン!$G$47:$Q$75,メイン!$Q$84,0)),0,VLOOKUP(R588,メイン!$G$47:$Q$75,メイン!$Q$84,0))</f>
        <v>0</v>
      </c>
    </row>
    <row r="589" spans="7:19" hidden="1" x14ac:dyDescent="0.25">
      <c r="G589" s="3"/>
      <c r="H589" s="3"/>
      <c r="I589" s="3"/>
      <c r="J589" s="3"/>
      <c r="N589" s="1"/>
      <c r="O589" s="1"/>
      <c r="R589" s="1" t="s">
        <v>989</v>
      </c>
      <c r="S589">
        <f>IF(ISERROR(VLOOKUP(R589,メイン!$G$47:$Q$75,メイン!$Q$84,0)),0,VLOOKUP(R589,メイン!$G$47:$Q$75,メイン!$Q$84,0))</f>
        <v>0</v>
      </c>
    </row>
    <row r="590" spans="7:19" hidden="1" x14ac:dyDescent="0.25">
      <c r="G590" s="3"/>
      <c r="H590" s="3"/>
      <c r="I590" s="3"/>
      <c r="J590" s="3"/>
      <c r="N590" s="2" t="s">
        <v>777</v>
      </c>
      <c r="O590" s="2"/>
      <c r="R590" s="1" t="s">
        <v>1100</v>
      </c>
      <c r="S590">
        <f>IF(ISERROR(VLOOKUP(R590,メイン!$G$47:$Q$75,メイン!$Q$84,0)),0,VLOOKUP(R590,メイン!$G$47:$Q$75,メイン!$Q$84,0))</f>
        <v>0</v>
      </c>
    </row>
    <row r="591" spans="7:19" hidden="1" x14ac:dyDescent="0.25">
      <c r="G591" s="3"/>
      <c r="H591" s="3"/>
      <c r="I591" s="3"/>
      <c r="J591" s="3"/>
      <c r="N591" s="1"/>
      <c r="O591" s="1"/>
      <c r="R591" s="1" t="s">
        <v>990</v>
      </c>
      <c r="S591">
        <f>IF(ISERROR(VLOOKUP(R591,メイン!$G$47:$Q$75,メイン!$Q$84,0)),0,VLOOKUP(R591,メイン!$G$47:$Q$75,メイン!$Q$84,0))</f>
        <v>0</v>
      </c>
    </row>
    <row r="592" spans="7:19" hidden="1" x14ac:dyDescent="0.25">
      <c r="G592" s="3"/>
      <c r="H592" s="3"/>
      <c r="I592" s="3"/>
      <c r="J592" s="3"/>
      <c r="N592" s="1"/>
      <c r="O592" s="1"/>
      <c r="R592" s="1" t="s">
        <v>1101</v>
      </c>
      <c r="S592">
        <f>IF(ISERROR(VLOOKUP(R592,メイン!$G$47:$Q$75,メイン!$Q$84,0)),0,VLOOKUP(R592,メイン!$G$47:$Q$75,メイン!$Q$84,0))</f>
        <v>0</v>
      </c>
    </row>
    <row r="593" spans="7:19" hidden="1" x14ac:dyDescent="0.25">
      <c r="G593" s="3"/>
      <c r="H593" s="3"/>
      <c r="I593" s="3"/>
      <c r="J593" s="3"/>
      <c r="N593" s="1"/>
      <c r="O593" s="1"/>
      <c r="R593" s="1" t="s">
        <v>991</v>
      </c>
      <c r="S593">
        <f>IF(ISERROR(VLOOKUP(R593,メイン!$G$47:$Q$75,メイン!$Q$84,0)),0,VLOOKUP(R593,メイン!$G$47:$Q$75,メイン!$Q$84,0))</f>
        <v>0</v>
      </c>
    </row>
    <row r="594" spans="7:19" hidden="1" x14ac:dyDescent="0.25">
      <c r="G594" s="3"/>
      <c r="H594" s="3"/>
      <c r="I594" s="3"/>
      <c r="J594" s="3"/>
      <c r="N594" s="1"/>
      <c r="O594" s="1"/>
      <c r="R594" s="1" t="s">
        <v>1094</v>
      </c>
      <c r="S594">
        <f>IF(ISERROR(VLOOKUP(R594,メイン!$G$47:$Q$75,メイン!$Q$84,0)),0,VLOOKUP(R594,メイン!$G$47:$Q$75,メイン!$Q$84,0))</f>
        <v>0</v>
      </c>
    </row>
    <row r="595" spans="7:19" hidden="1" x14ac:dyDescent="0.25">
      <c r="G595" s="3"/>
      <c r="H595" s="3"/>
      <c r="I595" s="3"/>
      <c r="J595" s="3"/>
      <c r="N595" s="1"/>
      <c r="O595" s="1"/>
      <c r="R595" s="1" t="s">
        <v>1102</v>
      </c>
      <c r="S595">
        <f>IF(ISERROR(VLOOKUP(R595,メイン!$G$47:$Q$75,メイン!$Q$84,0)),0,VLOOKUP(R595,メイン!$G$47:$Q$75,メイン!$Q$84,0))</f>
        <v>0</v>
      </c>
    </row>
    <row r="596" spans="7:19" hidden="1" x14ac:dyDescent="0.25">
      <c r="G596" s="3"/>
      <c r="H596" s="3"/>
      <c r="I596" s="3"/>
      <c r="J596" s="3"/>
      <c r="N596" s="1"/>
      <c r="O596" s="1"/>
      <c r="R596" s="1" t="s">
        <v>1095</v>
      </c>
      <c r="S596">
        <f>IF(ISERROR(VLOOKUP(R596,メイン!$G$47:$Q$75,メイン!$Q$84,0)),0,VLOOKUP(R596,メイン!$G$47:$Q$75,メイン!$Q$84,0))</f>
        <v>0</v>
      </c>
    </row>
    <row r="597" spans="7:19" hidden="1" x14ac:dyDescent="0.25">
      <c r="G597" s="3"/>
      <c r="H597" s="3"/>
      <c r="I597" s="3"/>
      <c r="J597" s="3"/>
      <c r="N597" s="1"/>
      <c r="O597" s="1"/>
      <c r="R597" s="1" t="s">
        <v>1096</v>
      </c>
      <c r="S597">
        <f>IF(ISERROR(VLOOKUP(R597,メイン!$G$47:$Q$75,メイン!$Q$84,0)),0,VLOOKUP(R597,メイン!$G$47:$Q$75,メイン!$Q$84,0))</f>
        <v>0</v>
      </c>
    </row>
    <row r="598" spans="7:19" hidden="1" x14ac:dyDescent="0.25">
      <c r="G598" s="3"/>
      <c r="H598" s="3"/>
      <c r="I598" s="3"/>
      <c r="J598" s="3"/>
      <c r="N598" s="842"/>
      <c r="O598" s="842"/>
      <c r="S598" t="str">
        <f>IF(ISERROR(VLOOKUP(#REF!,メイン!$F$86:$Q$102,メイン!$P$84,0)),"",VLOOKUP(#REF!,メイン!$F$86:$Q$102,メイン!$P$84,0))</f>
        <v/>
      </c>
    </row>
    <row r="599" spans="7:19" hidden="1" x14ac:dyDescent="0.25">
      <c r="G599" s="3"/>
      <c r="H599" s="3"/>
      <c r="I599" s="3"/>
      <c r="J599" s="3"/>
    </row>
    <row r="600" spans="7:19" hidden="1" x14ac:dyDescent="0.25">
      <c r="G600" s="3"/>
      <c r="H600" s="3"/>
      <c r="I600" s="3"/>
      <c r="J600" s="3"/>
    </row>
    <row r="604" spans="7:19" hidden="1" x14ac:dyDescent="0.25">
      <c r="R604" s="3"/>
    </row>
    <row r="605" spans="7:19" hidden="1" x14ac:dyDescent="0.25">
      <c r="R605" s="3"/>
    </row>
    <row r="757" spans="11:11" hidden="1" x14ac:dyDescent="0.25">
      <c r="K757" s="1"/>
    </row>
  </sheetData>
  <sheetProtection algorithmName="SHA-512" hashValue="PW9gHV4J5zOHrciaUR/utMLi4OOICaPXRmXJ9QoCE+3dG24Zyig+xiGrgAxtaL4LCYhX+7qaDhBxxRfbSx1fag==" saltValue="zi/uriDPlxaLbjcS/VeoHA==" spinCount="100000" sheet="1" objects="1" scenarios="1" selectLockedCells="1"/>
  <mergeCells count="53">
    <mergeCell ref="E528:E532"/>
    <mergeCell ref="D528:D533"/>
    <mergeCell ref="E449:E480"/>
    <mergeCell ref="D449:D480"/>
    <mergeCell ref="E481:E492"/>
    <mergeCell ref="D501:F501"/>
    <mergeCell ref="E503:E527"/>
    <mergeCell ref="D503:D527"/>
    <mergeCell ref="D481:D494"/>
    <mergeCell ref="E493:E494"/>
    <mergeCell ref="F213:F214"/>
    <mergeCell ref="E439:E440"/>
    <mergeCell ref="E429:E438"/>
    <mergeCell ref="D429:D440"/>
    <mergeCell ref="D225:F225"/>
    <mergeCell ref="E182:E218"/>
    <mergeCell ref="E415:E428"/>
    <mergeCell ref="D415:D428"/>
    <mergeCell ref="D280:D339"/>
    <mergeCell ref="E280:E339"/>
    <mergeCell ref="E358:E396"/>
    <mergeCell ref="E84:E113"/>
    <mergeCell ref="E181:F181"/>
    <mergeCell ref="D54:D75"/>
    <mergeCell ref="D447:F447"/>
    <mergeCell ref="E240:E262"/>
    <mergeCell ref="E227:E239"/>
    <mergeCell ref="E263:E271"/>
    <mergeCell ref="D413:F413"/>
    <mergeCell ref="E397:E406"/>
    <mergeCell ref="D358:D406"/>
    <mergeCell ref="D227:D271"/>
    <mergeCell ref="D278:F278"/>
    <mergeCell ref="D348:D357"/>
    <mergeCell ref="E348:E357"/>
    <mergeCell ref="D346:F346"/>
    <mergeCell ref="D182:D218"/>
    <mergeCell ref="I12:N12"/>
    <mergeCell ref="F29:F30"/>
    <mergeCell ref="D13:F13"/>
    <mergeCell ref="F23:F24"/>
    <mergeCell ref="D157:D181"/>
    <mergeCell ref="F107:F108"/>
    <mergeCell ref="E38:E53"/>
    <mergeCell ref="E114:E148"/>
    <mergeCell ref="E180:F180"/>
    <mergeCell ref="D38:D53"/>
    <mergeCell ref="D82:F82"/>
    <mergeCell ref="E157:E169"/>
    <mergeCell ref="D84:D148"/>
    <mergeCell ref="D155:F155"/>
    <mergeCell ref="E170:E179"/>
    <mergeCell ref="E54:E75"/>
  </mergeCells>
  <phoneticPr fontId="2"/>
  <dataValidations count="3">
    <dataValidation type="list" allowBlank="1" showInputMessage="1" showErrorMessage="1" sqref="R442:R494 R150:R180 R182:R218 R408:R440 R341:R406 R273:R339 R15:R26 R496:R533 R28:R75 R220:R271 R77:R148" xr:uid="{00000000-0002-0000-0300-000000000000}">
      <formula1>$R$539:$R$597</formula1>
    </dataValidation>
    <dataValidation type="list" allowBlank="1" showInputMessage="1" showErrorMessage="1" sqref="R27" xr:uid="{00000000-0002-0000-0300-000001000000}">
      <formula1>$R$541:$R$599</formula1>
    </dataValidation>
    <dataValidation type="list" allowBlank="1" showInputMessage="1" showErrorMessage="1" sqref="R181" xr:uid="{00000000-0002-0000-0300-000002000000}">
      <formula1>$R$253:$R$267</formula1>
    </dataValidation>
  </dataValidations>
  <printOptions horizontalCentered="1"/>
  <pageMargins left="0.39370078740157483" right="0.19685039370078741" top="0.59055118110236227" bottom="0.19685039370078741" header="0.51181102362204722" footer="0.19685039370078741"/>
  <pageSetup paperSize="9" scale="75" orientation="portrait" blackAndWhite="1" r:id="rId1"/>
  <headerFooter alignWithMargins="0"/>
  <rowBreaks count="8" manualBreakCount="8">
    <brk id="78" max="16" man="1"/>
    <brk id="151" max="16" man="1"/>
    <brk id="221" max="16" man="1"/>
    <brk id="274" max="16" man="1"/>
    <brk id="342" max="16" man="1"/>
    <brk id="409" max="16" man="1"/>
    <brk id="443" max="16" man="1"/>
    <brk id="497" max="16" man="1"/>
  </rowBreaks>
  <ignoredErrors>
    <ignoredError sqref="K357:M357 J38:J54 N436:N440 N404" formula="1"/>
    <ignoredError sqref="E15:E3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AM79"/>
  <sheetViews>
    <sheetView showGridLines="0" topLeftCell="A2" zoomScaleNormal="100" zoomScaleSheetLayoutView="100" workbookViewId="0">
      <selection activeCell="T24" sqref="T24:T34"/>
    </sheetView>
  </sheetViews>
  <sheetFormatPr defaultColWidth="0" defaultRowHeight="12.75" zeroHeight="1" x14ac:dyDescent="0.25"/>
  <cols>
    <col min="1" max="1" width="2.1328125" customWidth="1"/>
    <col min="2" max="2" width="0.46484375" customWidth="1"/>
    <col min="3" max="3" width="1.59765625" customWidth="1"/>
    <col min="4" max="4" width="8.59765625" customWidth="1"/>
    <col min="5" max="5" width="4.46484375" customWidth="1"/>
    <col min="6" max="6" width="2.59765625" customWidth="1"/>
    <col min="7" max="7" width="4.59765625" style="537" customWidth="1"/>
    <col min="8" max="19" width="6.59765625" customWidth="1"/>
    <col min="20" max="21" width="7.59765625" customWidth="1"/>
    <col min="22" max="22" width="1.59765625" customWidth="1"/>
    <col min="23" max="23" width="0.46484375" customWidth="1"/>
    <col min="24" max="24" width="1.59765625" customWidth="1"/>
    <col min="25" max="37" width="8.59765625" hidden="1" customWidth="1"/>
  </cols>
  <sheetData>
    <row r="1" spans="1:39" hidden="1" x14ac:dyDescent="0.25">
      <c r="E1">
        <v>1</v>
      </c>
      <c r="F1">
        <v>2</v>
      </c>
      <c r="G1">
        <v>3</v>
      </c>
      <c r="H1">
        <v>4</v>
      </c>
      <c r="I1">
        <v>5</v>
      </c>
      <c r="J1">
        <v>6</v>
      </c>
      <c r="K1">
        <v>7</v>
      </c>
      <c r="L1">
        <v>8</v>
      </c>
      <c r="M1">
        <v>9</v>
      </c>
      <c r="N1">
        <v>10</v>
      </c>
      <c r="O1">
        <v>11</v>
      </c>
      <c r="P1">
        <v>12</v>
      </c>
      <c r="Q1">
        <v>13</v>
      </c>
      <c r="R1">
        <v>14</v>
      </c>
      <c r="S1">
        <v>15</v>
      </c>
      <c r="T1">
        <v>16</v>
      </c>
    </row>
    <row r="2" spans="1:39" ht="13.15" thickBot="1" x14ac:dyDescent="0.3">
      <c r="G2"/>
    </row>
    <row r="3" spans="1:39" ht="14.25" customHeight="1" thickBot="1" x14ac:dyDescent="0.3">
      <c r="E3" s="843"/>
      <c r="F3" s="24" t="s">
        <v>905</v>
      </c>
      <c r="G3" s="240"/>
      <c r="H3" s="24"/>
      <c r="I3" s="24"/>
      <c r="S3" s="844"/>
      <c r="AL3" s="150"/>
      <c r="AM3" s="150"/>
    </row>
    <row r="4" spans="1:39" ht="14.25" customHeight="1" thickBot="1" x14ac:dyDescent="0.3">
      <c r="E4" s="845"/>
      <c r="F4" s="24" t="s">
        <v>906</v>
      </c>
      <c r="G4" s="240"/>
      <c r="H4" s="24"/>
      <c r="I4" s="24"/>
      <c r="AL4" s="150"/>
      <c r="AM4" s="150"/>
    </row>
    <row r="5" spans="1:39" ht="14.25" customHeight="1" x14ac:dyDescent="0.25">
      <c r="F5" s="24"/>
      <c r="G5" s="240"/>
      <c r="H5" s="24"/>
      <c r="I5" s="24"/>
      <c r="AL5" s="150"/>
      <c r="AM5" s="150"/>
    </row>
    <row r="6" spans="1:39" ht="14.25" customHeight="1" x14ac:dyDescent="0.25">
      <c r="A6" s="182" t="s">
        <v>2211</v>
      </c>
      <c r="B6" s="182"/>
      <c r="C6" s="182"/>
      <c r="D6" s="24"/>
      <c r="E6" s="24"/>
      <c r="F6" s="24"/>
      <c r="G6" s="240"/>
      <c r="H6" s="24"/>
      <c r="I6" s="24"/>
      <c r="W6" s="838"/>
      <c r="AL6" s="150"/>
      <c r="AM6" s="150"/>
    </row>
    <row r="7" spans="1:39" ht="3" customHeight="1" x14ac:dyDescent="0.25">
      <c r="B7" s="532"/>
      <c r="C7" s="333"/>
      <c r="D7" s="330"/>
      <c r="E7" s="379"/>
      <c r="F7" s="379"/>
      <c r="G7" s="86"/>
      <c r="H7" s="1065"/>
      <c r="I7" s="1065"/>
      <c r="J7" s="1065"/>
      <c r="K7" s="1065"/>
      <c r="L7" s="1065"/>
      <c r="M7" s="1065"/>
      <c r="N7" s="1065"/>
      <c r="O7" s="1065"/>
      <c r="P7" s="1065"/>
      <c r="Q7" s="1065"/>
      <c r="R7" s="1065"/>
      <c r="S7" s="1065"/>
      <c r="T7" s="1065"/>
      <c r="U7" s="1065"/>
      <c r="V7" s="507"/>
      <c r="W7" s="846"/>
      <c r="AH7" s="1"/>
    </row>
    <row r="8" spans="1:39" ht="24" customHeight="1" x14ac:dyDescent="0.25">
      <c r="B8" s="401"/>
      <c r="D8" s="302" t="s">
        <v>2133</v>
      </c>
      <c r="E8" s="28"/>
      <c r="F8" s="28"/>
      <c r="G8" s="3"/>
      <c r="H8" s="1066"/>
      <c r="I8" s="1066"/>
      <c r="J8" s="1066"/>
      <c r="K8" s="1066"/>
      <c r="L8" s="1066"/>
      <c r="M8" s="1066"/>
      <c r="N8" s="1066"/>
      <c r="O8" s="1066"/>
      <c r="P8" s="1066"/>
      <c r="Q8" s="1066"/>
      <c r="R8" s="1066"/>
      <c r="S8" s="1066"/>
      <c r="T8" s="1066"/>
      <c r="U8" s="1066"/>
      <c r="V8" s="523"/>
      <c r="W8" s="847"/>
      <c r="AH8" s="1"/>
    </row>
    <row r="9" spans="1:39" ht="9" customHeight="1" x14ac:dyDescent="0.25">
      <c r="B9" s="401"/>
      <c r="D9" s="302"/>
      <c r="E9" s="28"/>
      <c r="F9" s="28"/>
      <c r="G9" s="3"/>
      <c r="H9" s="28"/>
      <c r="I9" s="28"/>
      <c r="W9" s="402"/>
      <c r="AH9" s="1"/>
    </row>
    <row r="10" spans="1:39" ht="24" customHeight="1" thickBot="1" x14ac:dyDescent="0.3">
      <c r="B10" s="401"/>
      <c r="D10" s="175" t="s">
        <v>32</v>
      </c>
      <c r="E10" s="25" t="s">
        <v>956</v>
      </c>
      <c r="F10" s="1067" t="s">
        <v>956</v>
      </c>
      <c r="G10" s="1069"/>
      <c r="H10" s="1067" t="s">
        <v>3196</v>
      </c>
      <c r="I10" s="1068"/>
      <c r="J10" s="1068"/>
      <c r="K10" s="1068"/>
      <c r="L10" s="1068"/>
      <c r="M10" s="1069"/>
      <c r="N10" s="1067" t="s">
        <v>2244</v>
      </c>
      <c r="O10" s="1068"/>
      <c r="P10" s="1068"/>
      <c r="Q10" s="1068"/>
      <c r="R10" s="1068"/>
      <c r="S10" s="1069"/>
      <c r="T10" s="957" t="s">
        <v>2302</v>
      </c>
      <c r="U10" s="959"/>
      <c r="V10" s="5"/>
      <c r="W10" s="402"/>
      <c r="X10" s="1"/>
    </row>
    <row r="11" spans="1:39" ht="15" customHeight="1" x14ac:dyDescent="0.25">
      <c r="B11" s="401"/>
      <c r="D11" s="1084" t="s">
        <v>3197</v>
      </c>
      <c r="E11" s="66">
        <v>1</v>
      </c>
      <c r="F11" s="1049" t="s">
        <v>3071</v>
      </c>
      <c r="G11" s="1050"/>
      <c r="H11" s="1051" t="s">
        <v>3063</v>
      </c>
      <c r="I11" s="1052"/>
      <c r="J11" s="1052"/>
      <c r="K11" s="1052"/>
      <c r="L11" s="1052"/>
      <c r="M11" s="1053"/>
      <c r="N11" s="792" t="s">
        <v>2967</v>
      </c>
      <c r="O11" s="391"/>
      <c r="P11" s="391"/>
      <c r="Q11" s="391"/>
      <c r="R11" s="391"/>
      <c r="S11" s="824"/>
      <c r="T11" s="1063">
        <f>熱源ポンプ!$K$10</f>
        <v>0</v>
      </c>
      <c r="U11" s="1046" t="s">
        <v>2065</v>
      </c>
      <c r="V11" s="1"/>
      <c r="W11" s="358"/>
    </row>
    <row r="12" spans="1:39" ht="15" customHeight="1" thickBot="1" x14ac:dyDescent="0.3">
      <c r="B12" s="401"/>
      <c r="D12" s="1085"/>
      <c r="E12" s="67"/>
      <c r="F12" s="234" t="s">
        <v>102</v>
      </c>
      <c r="G12" s="239" t="s">
        <v>390</v>
      </c>
      <c r="H12" s="1051" t="s">
        <v>2966</v>
      </c>
      <c r="I12" s="1052"/>
      <c r="J12" s="1052"/>
      <c r="K12" s="1052"/>
      <c r="L12" s="1052"/>
      <c r="M12" s="1053"/>
      <c r="N12" s="793"/>
      <c r="O12" s="823"/>
      <c r="P12" s="441"/>
      <c r="Q12" s="441"/>
      <c r="R12" s="441"/>
      <c r="S12" s="441"/>
      <c r="T12" s="1064"/>
      <c r="U12" s="1048"/>
      <c r="V12" s="1"/>
      <c r="W12" s="358"/>
    </row>
    <row r="13" spans="1:39" ht="15" customHeight="1" x14ac:dyDescent="0.25">
      <c r="B13" s="401"/>
      <c r="D13" s="1085"/>
      <c r="E13" s="66">
        <v>2</v>
      </c>
      <c r="F13" s="1049" t="s">
        <v>3071</v>
      </c>
      <c r="G13" s="1050"/>
      <c r="H13" s="1051" t="s">
        <v>3064</v>
      </c>
      <c r="I13" s="1052"/>
      <c r="J13" s="1052"/>
      <c r="K13" s="1052"/>
      <c r="L13" s="1052"/>
      <c r="M13" s="1053"/>
      <c r="N13" s="1070" t="s">
        <v>3072</v>
      </c>
      <c r="O13" s="1071"/>
      <c r="P13" s="1071"/>
      <c r="Q13" s="1071"/>
      <c r="R13" s="1071"/>
      <c r="S13" s="1072"/>
      <c r="T13" s="1063">
        <f>熱源ポンプ!$H$10</f>
        <v>0</v>
      </c>
      <c r="U13" s="1080" t="s">
        <v>2065</v>
      </c>
      <c r="V13" s="7"/>
      <c r="W13" s="358"/>
    </row>
    <row r="14" spans="1:39" ht="15" customHeight="1" x14ac:dyDescent="0.25">
      <c r="B14" s="401"/>
      <c r="D14" s="1085"/>
      <c r="E14" s="67"/>
      <c r="F14" s="234" t="s">
        <v>102</v>
      </c>
      <c r="G14" s="239" t="s">
        <v>1880</v>
      </c>
      <c r="H14" s="1051" t="s">
        <v>2971</v>
      </c>
      <c r="I14" s="1052"/>
      <c r="J14" s="1052"/>
      <c r="K14" s="1052"/>
      <c r="L14" s="1052"/>
      <c r="M14" s="1053"/>
      <c r="N14" s="1073"/>
      <c r="O14" s="944"/>
      <c r="P14" s="944"/>
      <c r="Q14" s="944"/>
      <c r="R14" s="944"/>
      <c r="S14" s="1074"/>
      <c r="T14" s="1078"/>
      <c r="U14" s="1081"/>
      <c r="V14" s="7"/>
      <c r="W14" s="358"/>
    </row>
    <row r="15" spans="1:39" ht="24" customHeight="1" x14ac:dyDescent="0.25">
      <c r="B15" s="401"/>
      <c r="D15" s="1085"/>
      <c r="E15" s="67"/>
      <c r="F15" s="234" t="s">
        <v>102</v>
      </c>
      <c r="G15" s="239" t="s">
        <v>937</v>
      </c>
      <c r="H15" s="1051" t="s">
        <v>2970</v>
      </c>
      <c r="I15" s="1052"/>
      <c r="J15" s="1052"/>
      <c r="K15" s="1052"/>
      <c r="L15" s="1052"/>
      <c r="M15" s="1053"/>
      <c r="N15" s="1073"/>
      <c r="O15" s="944"/>
      <c r="P15" s="944"/>
      <c r="Q15" s="944"/>
      <c r="R15" s="944"/>
      <c r="S15" s="1074"/>
      <c r="T15" s="1078"/>
      <c r="U15" s="1081"/>
      <c r="V15" s="7"/>
      <c r="W15" s="358"/>
    </row>
    <row r="16" spans="1:39" ht="15" customHeight="1" x14ac:dyDescent="0.25">
      <c r="B16" s="401"/>
      <c r="D16" s="1085"/>
      <c r="E16" s="67"/>
      <c r="F16" s="234" t="s">
        <v>102</v>
      </c>
      <c r="G16" s="239" t="s">
        <v>684</v>
      </c>
      <c r="H16" s="1051" t="s">
        <v>2969</v>
      </c>
      <c r="I16" s="1052"/>
      <c r="J16" s="1052"/>
      <c r="K16" s="1052"/>
      <c r="L16" s="1052"/>
      <c r="M16" s="1053"/>
      <c r="N16" s="1073"/>
      <c r="O16" s="944"/>
      <c r="P16" s="944"/>
      <c r="Q16" s="944"/>
      <c r="R16" s="944"/>
      <c r="S16" s="1074"/>
      <c r="T16" s="1078"/>
      <c r="U16" s="1081"/>
      <c r="V16" s="7"/>
      <c r="W16" s="358"/>
    </row>
    <row r="17" spans="2:23" ht="15" customHeight="1" thickBot="1" x14ac:dyDescent="0.3">
      <c r="B17" s="401"/>
      <c r="D17" s="1085"/>
      <c r="E17" s="67"/>
      <c r="F17" s="234" t="s">
        <v>102</v>
      </c>
      <c r="G17" s="239" t="s">
        <v>3005</v>
      </c>
      <c r="H17" s="1051" t="s">
        <v>3073</v>
      </c>
      <c r="I17" s="1052"/>
      <c r="J17" s="1052"/>
      <c r="K17" s="1052"/>
      <c r="L17" s="1052"/>
      <c r="M17" s="1053"/>
      <c r="N17" s="1075"/>
      <c r="O17" s="1076"/>
      <c r="P17" s="1076"/>
      <c r="Q17" s="1076"/>
      <c r="R17" s="1076"/>
      <c r="S17" s="1077"/>
      <c r="T17" s="1064"/>
      <c r="U17" s="1082"/>
      <c r="V17" s="7"/>
      <c r="W17" s="358"/>
    </row>
    <row r="18" spans="2:23" ht="15" customHeight="1" x14ac:dyDescent="0.25">
      <c r="B18" s="401"/>
      <c r="D18" s="1085"/>
      <c r="E18" s="66">
        <v>3</v>
      </c>
      <c r="F18" s="1049" t="s">
        <v>3071</v>
      </c>
      <c r="G18" s="1050"/>
      <c r="H18" s="1051" t="s">
        <v>3065</v>
      </c>
      <c r="I18" s="1052"/>
      <c r="J18" s="1052"/>
      <c r="K18" s="1052"/>
      <c r="L18" s="1052"/>
      <c r="M18" s="1053"/>
      <c r="N18" s="792" t="s">
        <v>3074</v>
      </c>
      <c r="O18" s="391"/>
      <c r="P18" s="391"/>
      <c r="Q18" s="391"/>
      <c r="R18" s="391"/>
      <c r="S18" s="391"/>
      <c r="T18" s="1063">
        <f>熱源ポンプ!$I$10</f>
        <v>0</v>
      </c>
      <c r="U18" s="1046" t="s">
        <v>2065</v>
      </c>
      <c r="V18" s="1"/>
      <c r="W18" s="358"/>
    </row>
    <row r="19" spans="2:23" ht="15" customHeight="1" thickBot="1" x14ac:dyDescent="0.3">
      <c r="B19" s="401"/>
      <c r="D19" s="299"/>
      <c r="E19" s="67"/>
      <c r="F19" s="234" t="s">
        <v>102</v>
      </c>
      <c r="G19" s="239" t="s">
        <v>682</v>
      </c>
      <c r="H19" s="1051" t="s">
        <v>2968</v>
      </c>
      <c r="I19" s="1052"/>
      <c r="J19" s="1052"/>
      <c r="K19" s="1052"/>
      <c r="L19" s="1052"/>
      <c r="M19" s="1053"/>
      <c r="N19" s="177"/>
      <c r="O19" s="441"/>
      <c r="P19" s="441"/>
      <c r="Q19" s="441"/>
      <c r="R19" s="441"/>
      <c r="S19" s="441"/>
      <c r="T19" s="1064"/>
      <c r="U19" s="1048"/>
      <c r="V19" s="1"/>
      <c r="W19" s="358"/>
    </row>
    <row r="20" spans="2:23" ht="15" customHeight="1" x14ac:dyDescent="0.25">
      <c r="B20" s="401"/>
      <c r="D20" s="1086"/>
      <c r="E20" s="66">
        <v>4</v>
      </c>
      <c r="F20" s="1049" t="s">
        <v>3071</v>
      </c>
      <c r="G20" s="1050"/>
      <c r="H20" s="1051" t="s">
        <v>3066</v>
      </c>
      <c r="I20" s="1052"/>
      <c r="J20" s="1052"/>
      <c r="K20" s="1052"/>
      <c r="L20" s="1052"/>
      <c r="M20" s="1053"/>
      <c r="N20" s="1070" t="s">
        <v>2478</v>
      </c>
      <c r="O20" s="1071"/>
      <c r="P20" s="1071"/>
      <c r="Q20" s="1071"/>
      <c r="R20" s="1071"/>
      <c r="S20" s="1072"/>
      <c r="T20" s="1063">
        <f>熱源ポンプ!$J$10</f>
        <v>0</v>
      </c>
      <c r="U20" s="1046" t="s">
        <v>2065</v>
      </c>
      <c r="V20" s="1"/>
      <c r="W20" s="358"/>
    </row>
    <row r="21" spans="2:23" ht="15" customHeight="1" thickBot="1" x14ac:dyDescent="0.3">
      <c r="B21" s="401"/>
      <c r="D21" s="1086"/>
      <c r="E21" s="67"/>
      <c r="F21" s="234" t="s">
        <v>102</v>
      </c>
      <c r="G21" s="239" t="s">
        <v>683</v>
      </c>
      <c r="H21" s="1051" t="s">
        <v>694</v>
      </c>
      <c r="I21" s="1052"/>
      <c r="J21" s="1052"/>
      <c r="K21" s="1052"/>
      <c r="L21" s="1052"/>
      <c r="M21" s="1053"/>
      <c r="N21" s="1073"/>
      <c r="O21" s="944"/>
      <c r="P21" s="944"/>
      <c r="Q21" s="944"/>
      <c r="R21" s="944"/>
      <c r="S21" s="1074"/>
      <c r="T21" s="1078"/>
      <c r="U21" s="1047"/>
      <c r="V21" s="1"/>
      <c r="W21" s="358"/>
    </row>
    <row r="22" spans="2:23" ht="15" customHeight="1" thickBot="1" x14ac:dyDescent="0.3">
      <c r="B22" s="401"/>
      <c r="D22" s="177"/>
      <c r="E22" s="247">
        <v>5</v>
      </c>
      <c r="F22" s="1049" t="s">
        <v>3070</v>
      </c>
      <c r="G22" s="1050"/>
      <c r="H22" s="1051" t="s">
        <v>3081</v>
      </c>
      <c r="I22" s="1052"/>
      <c r="J22" s="1052"/>
      <c r="K22" s="1052"/>
      <c r="L22" s="1052"/>
      <c r="M22" s="1053"/>
      <c r="N22" s="246" t="s">
        <v>3082</v>
      </c>
      <c r="O22" s="832"/>
      <c r="P22" s="832"/>
      <c r="Q22" s="832"/>
      <c r="R22" s="832"/>
      <c r="S22" s="832"/>
      <c r="T22" s="848">
        <f>メイン!$X$42</f>
        <v>0</v>
      </c>
      <c r="U22" s="171" t="s">
        <v>266</v>
      </c>
      <c r="V22" s="1"/>
      <c r="W22" s="358"/>
    </row>
    <row r="23" spans="2:23" ht="15" customHeight="1" thickBot="1" x14ac:dyDescent="0.3">
      <c r="B23" s="401"/>
      <c r="D23" s="177"/>
      <c r="E23" s="67">
        <v>6</v>
      </c>
      <c r="F23" s="1049" t="s">
        <v>3070</v>
      </c>
      <c r="G23" s="1050"/>
      <c r="H23" s="1051" t="s">
        <v>3081</v>
      </c>
      <c r="I23" s="1052"/>
      <c r="J23" s="1052"/>
      <c r="K23" s="1052"/>
      <c r="L23" s="1052"/>
      <c r="M23" s="1053"/>
      <c r="N23" s="177" t="s">
        <v>3083</v>
      </c>
      <c r="O23" s="238"/>
      <c r="P23" s="238"/>
      <c r="Q23" s="238"/>
      <c r="R23" s="238"/>
      <c r="S23" s="238"/>
      <c r="T23" s="848">
        <f>メイン!$X$35</f>
        <v>0</v>
      </c>
      <c r="U23" s="171" t="s">
        <v>266</v>
      </c>
      <c r="V23" s="1"/>
      <c r="W23" s="358"/>
    </row>
    <row r="24" spans="2:23" ht="15" customHeight="1" x14ac:dyDescent="0.25">
      <c r="B24" s="401"/>
      <c r="D24" s="177"/>
      <c r="E24" s="1087">
        <v>7</v>
      </c>
      <c r="F24" s="1049" t="s">
        <v>3070</v>
      </c>
      <c r="G24" s="1050"/>
      <c r="H24" s="1051" t="s">
        <v>2358</v>
      </c>
      <c r="I24" s="1052"/>
      <c r="J24" s="1052"/>
      <c r="K24" s="1052"/>
      <c r="L24" s="1052"/>
      <c r="M24" s="1053"/>
      <c r="N24" s="1070" t="s">
        <v>3137</v>
      </c>
      <c r="O24" s="1071"/>
      <c r="P24" s="1071"/>
      <c r="Q24" s="1071"/>
      <c r="R24" s="1071"/>
      <c r="S24" s="1072"/>
      <c r="T24" s="1043"/>
      <c r="U24" s="1046" t="s">
        <v>1338</v>
      </c>
      <c r="V24" s="1"/>
      <c r="W24" s="358"/>
    </row>
    <row r="25" spans="2:23" ht="15" customHeight="1" x14ac:dyDescent="0.25">
      <c r="B25" s="401"/>
      <c r="D25" s="177"/>
      <c r="E25" s="1088"/>
      <c r="F25" s="234" t="s">
        <v>102</v>
      </c>
      <c r="G25" s="239" t="s">
        <v>389</v>
      </c>
      <c r="H25" s="1051" t="s">
        <v>815</v>
      </c>
      <c r="I25" s="1052"/>
      <c r="J25" s="1052"/>
      <c r="K25" s="1052"/>
      <c r="L25" s="1052"/>
      <c r="M25" s="1053"/>
      <c r="N25" s="1073"/>
      <c r="O25" s="944"/>
      <c r="P25" s="944"/>
      <c r="Q25" s="944"/>
      <c r="R25" s="944"/>
      <c r="S25" s="1074"/>
      <c r="T25" s="1044"/>
      <c r="U25" s="1047"/>
      <c r="V25" s="1"/>
      <c r="W25" s="358"/>
    </row>
    <row r="26" spans="2:23" ht="15" customHeight="1" x14ac:dyDescent="0.25">
      <c r="B26" s="401"/>
      <c r="D26" s="177"/>
      <c r="E26" s="1088"/>
      <c r="F26" s="234" t="s">
        <v>102</v>
      </c>
      <c r="G26" s="239" t="s">
        <v>3075</v>
      </c>
      <c r="H26" s="1051" t="s">
        <v>1358</v>
      </c>
      <c r="I26" s="1052"/>
      <c r="J26" s="1052"/>
      <c r="K26" s="1052"/>
      <c r="L26" s="1052"/>
      <c r="M26" s="1053"/>
      <c r="N26" s="1073"/>
      <c r="O26" s="944"/>
      <c r="P26" s="944"/>
      <c r="Q26" s="944"/>
      <c r="R26" s="944"/>
      <c r="S26" s="1074"/>
      <c r="T26" s="1044"/>
      <c r="U26" s="1047"/>
      <c r="V26" s="1"/>
      <c r="W26" s="358"/>
    </row>
    <row r="27" spans="2:23" ht="15" customHeight="1" x14ac:dyDescent="0.25">
      <c r="B27" s="401"/>
      <c r="D27" s="177"/>
      <c r="E27" s="1088"/>
      <c r="F27" s="234" t="s">
        <v>814</v>
      </c>
      <c r="G27" s="239" t="s">
        <v>1666</v>
      </c>
      <c r="H27" s="1051" t="s">
        <v>1662</v>
      </c>
      <c r="I27" s="1052"/>
      <c r="J27" s="1052"/>
      <c r="K27" s="1052"/>
      <c r="L27" s="1052"/>
      <c r="M27" s="1053"/>
      <c r="N27" s="1073"/>
      <c r="O27" s="944"/>
      <c r="P27" s="944"/>
      <c r="Q27" s="944"/>
      <c r="R27" s="944"/>
      <c r="S27" s="1074"/>
      <c r="T27" s="1044"/>
      <c r="U27" s="1047"/>
      <c r="V27" s="1"/>
      <c r="W27" s="358"/>
    </row>
    <row r="28" spans="2:23" ht="15" customHeight="1" x14ac:dyDescent="0.25">
      <c r="B28" s="401"/>
      <c r="D28" s="177"/>
      <c r="E28" s="1088"/>
      <c r="F28" s="234" t="s">
        <v>814</v>
      </c>
      <c r="G28" s="239" t="s">
        <v>1667</v>
      </c>
      <c r="H28" s="1051" t="s">
        <v>3389</v>
      </c>
      <c r="I28" s="1052"/>
      <c r="J28" s="1052"/>
      <c r="K28" s="1052"/>
      <c r="L28" s="1052"/>
      <c r="M28" s="1053"/>
      <c r="N28" s="1073"/>
      <c r="O28" s="944"/>
      <c r="P28" s="944"/>
      <c r="Q28" s="944"/>
      <c r="R28" s="944"/>
      <c r="S28" s="1074"/>
      <c r="T28" s="1044"/>
      <c r="U28" s="1047"/>
      <c r="V28" s="1"/>
      <c r="W28" s="358"/>
    </row>
    <row r="29" spans="2:23" ht="15" customHeight="1" x14ac:dyDescent="0.25">
      <c r="B29" s="401"/>
      <c r="D29" s="177"/>
      <c r="E29" s="1088"/>
      <c r="F29" s="234" t="s">
        <v>814</v>
      </c>
      <c r="G29" s="239" t="s">
        <v>426</v>
      </c>
      <c r="H29" s="1051" t="s">
        <v>1664</v>
      </c>
      <c r="I29" s="1052"/>
      <c r="J29" s="1052"/>
      <c r="K29" s="1052"/>
      <c r="L29" s="1052"/>
      <c r="M29" s="1053"/>
      <c r="N29" s="1073"/>
      <c r="O29" s="944"/>
      <c r="P29" s="944"/>
      <c r="Q29" s="944"/>
      <c r="R29" s="944"/>
      <c r="S29" s="1074"/>
      <c r="T29" s="1044"/>
      <c r="U29" s="1047"/>
      <c r="V29" s="1"/>
      <c r="W29" s="358"/>
    </row>
    <row r="30" spans="2:23" ht="15" customHeight="1" x14ac:dyDescent="0.25">
      <c r="B30" s="401"/>
      <c r="D30" s="177"/>
      <c r="E30" s="1088"/>
      <c r="F30" s="234" t="s">
        <v>3078</v>
      </c>
      <c r="G30" s="239" t="s">
        <v>3077</v>
      </c>
      <c r="H30" s="1051" t="s">
        <v>3076</v>
      </c>
      <c r="I30" s="1052"/>
      <c r="J30" s="1052"/>
      <c r="K30" s="1052"/>
      <c r="L30" s="1052"/>
      <c r="M30" s="1053"/>
      <c r="N30" s="1073"/>
      <c r="O30" s="944"/>
      <c r="P30" s="944"/>
      <c r="Q30" s="944"/>
      <c r="R30" s="944"/>
      <c r="S30" s="1074"/>
      <c r="T30" s="1044"/>
      <c r="U30" s="1047"/>
      <c r="V30" s="1"/>
      <c r="W30" s="358"/>
    </row>
    <row r="31" spans="2:23" ht="15" customHeight="1" x14ac:dyDescent="0.25">
      <c r="B31" s="401"/>
      <c r="D31" s="177"/>
      <c r="E31" s="1088"/>
      <c r="F31" s="234" t="s">
        <v>814</v>
      </c>
      <c r="G31" s="239" t="s">
        <v>3015</v>
      </c>
      <c r="H31" s="1051" t="s">
        <v>1665</v>
      </c>
      <c r="I31" s="1052"/>
      <c r="J31" s="1052"/>
      <c r="K31" s="1052"/>
      <c r="L31" s="1052"/>
      <c r="M31" s="1053"/>
      <c r="N31" s="1073"/>
      <c r="O31" s="944"/>
      <c r="P31" s="944"/>
      <c r="Q31" s="944"/>
      <c r="R31" s="944"/>
      <c r="S31" s="1074"/>
      <c r="T31" s="1044"/>
      <c r="U31" s="1047"/>
      <c r="V31" s="1"/>
      <c r="W31" s="358"/>
    </row>
    <row r="32" spans="2:23" ht="15" customHeight="1" x14ac:dyDescent="0.25">
      <c r="B32" s="401"/>
      <c r="D32" s="177"/>
      <c r="E32" s="1088"/>
      <c r="F32" s="234" t="s">
        <v>814</v>
      </c>
      <c r="G32" s="239" t="s">
        <v>3079</v>
      </c>
      <c r="H32" s="1051" t="s">
        <v>802</v>
      </c>
      <c r="I32" s="1052"/>
      <c r="J32" s="1052"/>
      <c r="K32" s="1052"/>
      <c r="L32" s="1052"/>
      <c r="M32" s="1053"/>
      <c r="N32" s="1073"/>
      <c r="O32" s="944"/>
      <c r="P32" s="944"/>
      <c r="Q32" s="944"/>
      <c r="R32" s="944"/>
      <c r="S32" s="1074"/>
      <c r="T32" s="1044"/>
      <c r="U32" s="1047"/>
      <c r="V32" s="1"/>
      <c r="W32" s="358"/>
    </row>
    <row r="33" spans="2:23" ht="15" customHeight="1" x14ac:dyDescent="0.25">
      <c r="B33" s="401"/>
      <c r="D33" s="177"/>
      <c r="E33" s="1088"/>
      <c r="F33" s="234" t="s">
        <v>102</v>
      </c>
      <c r="G33" s="239" t="s">
        <v>3016</v>
      </c>
      <c r="H33" s="1051" t="s">
        <v>801</v>
      </c>
      <c r="I33" s="1052"/>
      <c r="J33" s="1052"/>
      <c r="K33" s="1052"/>
      <c r="L33" s="1052"/>
      <c r="M33" s="1053"/>
      <c r="N33" s="1073"/>
      <c r="O33" s="944"/>
      <c r="P33" s="944"/>
      <c r="Q33" s="944"/>
      <c r="R33" s="944"/>
      <c r="S33" s="1074"/>
      <c r="T33" s="1044"/>
      <c r="U33" s="1047"/>
      <c r="V33" s="1"/>
      <c r="W33" s="358"/>
    </row>
    <row r="34" spans="2:23" ht="15" customHeight="1" thickBot="1" x14ac:dyDescent="0.3">
      <c r="B34" s="401"/>
      <c r="D34" s="177"/>
      <c r="E34" s="1089"/>
      <c r="F34" s="234" t="s">
        <v>814</v>
      </c>
      <c r="G34" s="239" t="s">
        <v>2874</v>
      </c>
      <c r="H34" s="1051" t="s">
        <v>3116</v>
      </c>
      <c r="I34" s="1052"/>
      <c r="J34" s="1052"/>
      <c r="K34" s="1052"/>
      <c r="L34" s="1052"/>
      <c r="M34" s="1053"/>
      <c r="N34" s="1075"/>
      <c r="O34" s="1076"/>
      <c r="P34" s="1076"/>
      <c r="Q34" s="1076"/>
      <c r="R34" s="1076"/>
      <c r="S34" s="1077"/>
      <c r="T34" s="1045"/>
      <c r="U34" s="1048"/>
      <c r="V34" s="1"/>
      <c r="W34" s="358"/>
    </row>
    <row r="35" spans="2:23" ht="15" customHeight="1" x14ac:dyDescent="0.25">
      <c r="B35" s="401"/>
      <c r="D35" s="177"/>
      <c r="E35" s="66">
        <v>8</v>
      </c>
      <c r="F35" s="1049" t="s">
        <v>3070</v>
      </c>
      <c r="G35" s="1050"/>
      <c r="H35" s="1051" t="s">
        <v>3085</v>
      </c>
      <c r="I35" s="1052"/>
      <c r="J35" s="1052"/>
      <c r="K35" s="1052"/>
      <c r="L35" s="1052"/>
      <c r="M35" s="1053"/>
      <c r="N35" s="792" t="s">
        <v>3099</v>
      </c>
      <c r="O35" s="391"/>
      <c r="P35" s="391"/>
      <c r="Q35" s="391"/>
      <c r="R35" s="391"/>
      <c r="S35" s="824"/>
      <c r="T35" s="1043"/>
      <c r="U35" s="1046" t="s">
        <v>643</v>
      </c>
      <c r="V35" s="1"/>
      <c r="W35" s="358"/>
    </row>
    <row r="36" spans="2:23" ht="15" customHeight="1" x14ac:dyDescent="0.25">
      <c r="B36" s="401"/>
      <c r="D36" s="177"/>
      <c r="E36" s="67"/>
      <c r="F36" s="234" t="s">
        <v>3078</v>
      </c>
      <c r="G36" s="409" t="s">
        <v>53</v>
      </c>
      <c r="H36" s="1051" t="s">
        <v>3105</v>
      </c>
      <c r="I36" s="1052"/>
      <c r="J36" s="1052"/>
      <c r="K36" s="1052"/>
      <c r="L36" s="1052"/>
      <c r="M36" s="1053"/>
      <c r="N36" s="177"/>
      <c r="O36" s="441"/>
      <c r="P36" s="441"/>
      <c r="Q36" s="441"/>
      <c r="R36" s="441"/>
      <c r="S36" s="825"/>
      <c r="T36" s="1044"/>
      <c r="U36" s="1047"/>
      <c r="V36" s="1"/>
      <c r="W36" s="358"/>
    </row>
    <row r="37" spans="2:23" ht="15" customHeight="1" x14ac:dyDescent="0.25">
      <c r="B37" s="401"/>
      <c r="D37" s="177"/>
      <c r="E37" s="67"/>
      <c r="F37" s="234" t="s">
        <v>3078</v>
      </c>
      <c r="G37" s="409" t="s">
        <v>1513</v>
      </c>
      <c r="H37" s="1051" t="s">
        <v>3106</v>
      </c>
      <c r="I37" s="1052"/>
      <c r="J37" s="1052"/>
      <c r="K37" s="1052"/>
      <c r="L37" s="1052"/>
      <c r="M37" s="1053"/>
      <c r="N37" s="177"/>
      <c r="O37" s="441"/>
      <c r="P37" s="441"/>
      <c r="Q37" s="441"/>
      <c r="R37" s="441"/>
      <c r="S37" s="825"/>
      <c r="T37" s="1044"/>
      <c r="U37" s="1047"/>
      <c r="V37" s="1"/>
      <c r="W37" s="358"/>
    </row>
    <row r="38" spans="2:23" ht="15" customHeight="1" x14ac:dyDescent="0.25">
      <c r="B38" s="401"/>
      <c r="D38" s="177"/>
      <c r="E38" s="67"/>
      <c r="F38" s="234" t="s">
        <v>3078</v>
      </c>
      <c r="G38" s="409" t="s">
        <v>2454</v>
      </c>
      <c r="H38" s="1051" t="s">
        <v>3107</v>
      </c>
      <c r="I38" s="1052"/>
      <c r="J38" s="1052"/>
      <c r="K38" s="1052"/>
      <c r="L38" s="1052"/>
      <c r="M38" s="1053"/>
      <c r="N38" s="177"/>
      <c r="O38" s="441"/>
      <c r="P38" s="441"/>
      <c r="Q38" s="441"/>
      <c r="R38" s="441"/>
      <c r="S38" s="825"/>
      <c r="T38" s="1044"/>
      <c r="U38" s="1047"/>
      <c r="V38" s="1"/>
      <c r="W38" s="358"/>
    </row>
    <row r="39" spans="2:23" ht="15" customHeight="1" thickBot="1" x14ac:dyDescent="0.3">
      <c r="B39" s="401"/>
      <c r="D39" s="177"/>
      <c r="E39" s="67"/>
      <c r="F39" s="234" t="s">
        <v>3078</v>
      </c>
      <c r="G39" s="409" t="s">
        <v>183</v>
      </c>
      <c r="H39" s="1051" t="s">
        <v>3157</v>
      </c>
      <c r="I39" s="1052"/>
      <c r="J39" s="1052"/>
      <c r="K39" s="1052"/>
      <c r="L39" s="1052"/>
      <c r="M39" s="1053"/>
      <c r="N39" s="177"/>
      <c r="O39" s="441"/>
      <c r="P39" s="441"/>
      <c r="Q39" s="441"/>
      <c r="R39" s="441"/>
      <c r="S39" s="825"/>
      <c r="T39" s="1045"/>
      <c r="U39" s="1048"/>
      <c r="V39" s="1"/>
      <c r="W39" s="358"/>
    </row>
    <row r="40" spans="2:23" ht="15" customHeight="1" x14ac:dyDescent="0.25">
      <c r="B40" s="401"/>
      <c r="D40" s="177"/>
      <c r="E40" s="66">
        <v>9</v>
      </c>
      <c r="F40" s="1049" t="s">
        <v>3070</v>
      </c>
      <c r="G40" s="1050"/>
      <c r="H40" s="1051" t="s">
        <v>3085</v>
      </c>
      <c r="I40" s="1052"/>
      <c r="J40" s="1052"/>
      <c r="K40" s="1052"/>
      <c r="L40" s="1052"/>
      <c r="M40" s="1053"/>
      <c r="N40" s="1054" t="s">
        <v>3198</v>
      </c>
      <c r="O40" s="1055"/>
      <c r="P40" s="1055"/>
      <c r="Q40" s="1055"/>
      <c r="R40" s="1055"/>
      <c r="S40" s="1059"/>
      <c r="T40" s="1043"/>
      <c r="U40" s="1046" t="s">
        <v>643</v>
      </c>
      <c r="V40" s="1"/>
      <c r="W40" s="358"/>
    </row>
    <row r="41" spans="2:23" ht="15" customHeight="1" thickBot="1" x14ac:dyDescent="0.3">
      <c r="B41" s="401"/>
      <c r="D41" s="177"/>
      <c r="E41" s="67"/>
      <c r="F41" s="234" t="s">
        <v>102</v>
      </c>
      <c r="G41" s="409" t="s">
        <v>1547</v>
      </c>
      <c r="H41" s="1051" t="s">
        <v>1881</v>
      </c>
      <c r="I41" s="1052"/>
      <c r="J41" s="1052"/>
      <c r="K41" s="1052"/>
      <c r="L41" s="1052"/>
      <c r="M41" s="1053"/>
      <c r="N41" s="1060"/>
      <c r="O41" s="1061"/>
      <c r="P41" s="1061"/>
      <c r="Q41" s="1061"/>
      <c r="R41" s="1061"/>
      <c r="S41" s="1062"/>
      <c r="T41" s="1045"/>
      <c r="U41" s="1048"/>
      <c r="V41" s="1"/>
      <c r="W41" s="358"/>
    </row>
    <row r="42" spans="2:23" ht="24" customHeight="1" x14ac:dyDescent="0.25">
      <c r="B42" s="401"/>
      <c r="D42" s="177"/>
      <c r="E42" s="66">
        <v>10</v>
      </c>
      <c r="F42" s="1049" t="s">
        <v>3070</v>
      </c>
      <c r="G42" s="1050"/>
      <c r="H42" s="1054" t="s">
        <v>3088</v>
      </c>
      <c r="I42" s="1055"/>
      <c r="J42" s="1055"/>
      <c r="K42" s="1055"/>
      <c r="L42" s="1055"/>
      <c r="M42" s="1056"/>
      <c r="N42" s="792" t="s">
        <v>66</v>
      </c>
      <c r="O42" s="391"/>
      <c r="P42" s="391"/>
      <c r="Q42" s="391"/>
      <c r="R42" s="391"/>
      <c r="S42" s="824"/>
      <c r="T42" s="1057"/>
      <c r="U42" s="1046" t="s">
        <v>2065</v>
      </c>
      <c r="V42" s="1"/>
      <c r="W42" s="358"/>
    </row>
    <row r="43" spans="2:23" ht="15" customHeight="1" thickBot="1" x14ac:dyDescent="0.3">
      <c r="B43" s="401"/>
      <c r="D43" s="177"/>
      <c r="E43" s="67"/>
      <c r="F43" s="235" t="s">
        <v>102</v>
      </c>
      <c r="G43" s="241" t="s">
        <v>603</v>
      </c>
      <c r="H43" s="1054" t="s">
        <v>263</v>
      </c>
      <c r="I43" s="1055"/>
      <c r="J43" s="1055"/>
      <c r="K43" s="1055"/>
      <c r="L43" s="1055"/>
      <c r="M43" s="1056"/>
      <c r="N43" s="793"/>
      <c r="O43" s="441"/>
      <c r="P43" s="441"/>
      <c r="Q43" s="441"/>
      <c r="R43" s="441"/>
      <c r="S43" s="441"/>
      <c r="T43" s="1058"/>
      <c r="U43" s="1048"/>
      <c r="V43" s="1"/>
      <c r="W43" s="358"/>
    </row>
    <row r="44" spans="2:23" ht="15" customHeight="1" x14ac:dyDescent="0.25">
      <c r="B44" s="401"/>
      <c r="D44" s="177"/>
      <c r="E44" s="66">
        <v>11</v>
      </c>
      <c r="F44" s="1049" t="s">
        <v>3070</v>
      </c>
      <c r="G44" s="1050"/>
      <c r="H44" s="1054" t="s">
        <v>3090</v>
      </c>
      <c r="I44" s="1055"/>
      <c r="J44" s="1055"/>
      <c r="K44" s="1055"/>
      <c r="L44" s="1055"/>
      <c r="M44" s="1056"/>
      <c r="N44" s="792" t="s">
        <v>3098</v>
      </c>
      <c r="O44" s="391"/>
      <c r="P44" s="391"/>
      <c r="Q44" s="391"/>
      <c r="R44" s="391"/>
      <c r="S44" s="824"/>
      <c r="T44" s="1057"/>
      <c r="U44" s="1046" t="s">
        <v>2065</v>
      </c>
      <c r="V44" s="1"/>
      <c r="W44" s="358"/>
    </row>
    <row r="45" spans="2:23" ht="15" customHeight="1" thickBot="1" x14ac:dyDescent="0.3">
      <c r="B45" s="401"/>
      <c r="D45" s="177"/>
      <c r="E45" s="67"/>
      <c r="F45" s="235" t="s">
        <v>102</v>
      </c>
      <c r="G45" s="241" t="s">
        <v>65</v>
      </c>
      <c r="H45" s="1054" t="s">
        <v>1882</v>
      </c>
      <c r="I45" s="1055"/>
      <c r="J45" s="1055"/>
      <c r="K45" s="1055"/>
      <c r="L45" s="1055"/>
      <c r="M45" s="1056"/>
      <c r="N45" s="793"/>
      <c r="O45" s="441"/>
      <c r="P45" s="441"/>
      <c r="Q45" s="441"/>
      <c r="R45" s="441"/>
      <c r="S45" s="441"/>
      <c r="T45" s="1058"/>
      <c r="U45" s="1048"/>
      <c r="V45" s="1"/>
      <c r="W45" s="358"/>
    </row>
    <row r="46" spans="2:23" ht="15" customHeight="1" x14ac:dyDescent="0.25">
      <c r="B46" s="401"/>
      <c r="D46" s="177"/>
      <c r="E46" s="66">
        <v>12</v>
      </c>
      <c r="F46" s="1049" t="s">
        <v>3070</v>
      </c>
      <c r="G46" s="1050"/>
      <c r="H46" s="1054" t="s">
        <v>3092</v>
      </c>
      <c r="I46" s="1055"/>
      <c r="J46" s="1055"/>
      <c r="K46" s="1055"/>
      <c r="L46" s="1055"/>
      <c r="M46" s="1056"/>
      <c r="N46" s="792" t="s">
        <v>653</v>
      </c>
      <c r="O46" s="391"/>
      <c r="P46" s="391"/>
      <c r="Q46" s="391"/>
      <c r="R46" s="391"/>
      <c r="S46" s="824"/>
      <c r="T46" s="1057"/>
      <c r="U46" s="1046" t="s">
        <v>2065</v>
      </c>
      <c r="V46" s="1"/>
      <c r="W46" s="358"/>
    </row>
    <row r="47" spans="2:23" ht="15" customHeight="1" thickBot="1" x14ac:dyDescent="0.3">
      <c r="B47" s="401"/>
      <c r="D47" s="177"/>
      <c r="E47" s="67"/>
      <c r="F47" s="235" t="s">
        <v>102</v>
      </c>
      <c r="G47" s="241" t="s">
        <v>634</v>
      </c>
      <c r="H47" s="1054" t="s">
        <v>878</v>
      </c>
      <c r="I47" s="1055"/>
      <c r="J47" s="1055"/>
      <c r="K47" s="1055"/>
      <c r="L47" s="1055"/>
      <c r="M47" s="1056"/>
      <c r="N47" s="793"/>
      <c r="O47" s="823"/>
      <c r="P47" s="823"/>
      <c r="Q47" s="823"/>
      <c r="R47" s="823"/>
      <c r="S47" s="823"/>
      <c r="T47" s="1058"/>
      <c r="U47" s="1048"/>
      <c r="V47" s="1"/>
      <c r="W47" s="358"/>
    </row>
    <row r="48" spans="2:23" ht="15" customHeight="1" thickBot="1" x14ac:dyDescent="0.3">
      <c r="B48" s="401"/>
      <c r="D48" s="177"/>
      <c r="E48" s="66">
        <v>13</v>
      </c>
      <c r="F48" s="1049" t="s">
        <v>3070</v>
      </c>
      <c r="G48" s="1050"/>
      <c r="H48" s="1054" t="s">
        <v>3104</v>
      </c>
      <c r="I48" s="1055"/>
      <c r="J48" s="1055"/>
      <c r="K48" s="1055"/>
      <c r="L48" s="1055"/>
      <c r="M48" s="1056"/>
      <c r="N48" s="246" t="s">
        <v>943</v>
      </c>
      <c r="O48" s="398"/>
      <c r="P48" s="398"/>
      <c r="Q48" s="398"/>
      <c r="R48" s="398"/>
      <c r="S48" s="398"/>
      <c r="T48" s="164"/>
      <c r="U48" s="171" t="s">
        <v>2065</v>
      </c>
      <c r="V48" s="1"/>
      <c r="W48" s="358"/>
    </row>
    <row r="49" spans="1:23" ht="15" customHeight="1" x14ac:dyDescent="0.25">
      <c r="B49" s="401"/>
      <c r="D49" s="177"/>
      <c r="E49" s="66">
        <v>14</v>
      </c>
      <c r="F49" s="1049" t="s">
        <v>3070</v>
      </c>
      <c r="G49" s="1050"/>
      <c r="H49" s="1054" t="s">
        <v>3094</v>
      </c>
      <c r="I49" s="1055"/>
      <c r="J49" s="1055"/>
      <c r="K49" s="1055"/>
      <c r="L49" s="1055"/>
      <c r="M49" s="1056"/>
      <c r="N49" s="792" t="s">
        <v>2092</v>
      </c>
      <c r="O49" s="391"/>
      <c r="P49" s="391"/>
      <c r="Q49" s="391"/>
      <c r="R49" s="391"/>
      <c r="S49" s="824"/>
      <c r="T49" s="1057"/>
      <c r="U49" s="1046" t="s">
        <v>2065</v>
      </c>
      <c r="V49" s="1"/>
      <c r="W49" s="358"/>
    </row>
    <row r="50" spans="1:23" ht="15" customHeight="1" thickBot="1" x14ac:dyDescent="0.3">
      <c r="B50" s="401"/>
      <c r="D50" s="177"/>
      <c r="E50" s="67"/>
      <c r="F50" s="235" t="s">
        <v>102</v>
      </c>
      <c r="G50" s="241" t="s">
        <v>654</v>
      </c>
      <c r="H50" s="1054" t="s">
        <v>879</v>
      </c>
      <c r="I50" s="1055"/>
      <c r="J50" s="1055"/>
      <c r="K50" s="1055"/>
      <c r="L50" s="1055"/>
      <c r="M50" s="1056"/>
      <c r="N50" s="793"/>
      <c r="O50" s="441"/>
      <c r="P50" s="441"/>
      <c r="Q50" s="441"/>
      <c r="R50" s="441"/>
      <c r="S50" s="441"/>
      <c r="T50" s="1058"/>
      <c r="U50" s="1048"/>
      <c r="V50" s="1"/>
      <c r="W50" s="358"/>
    </row>
    <row r="51" spans="1:23" ht="15" customHeight="1" thickBot="1" x14ac:dyDescent="0.3">
      <c r="B51" s="401"/>
      <c r="D51" s="177"/>
      <c r="E51" s="66">
        <v>15</v>
      </c>
      <c r="F51" s="1049" t="s">
        <v>3070</v>
      </c>
      <c r="G51" s="1050"/>
      <c r="H51" s="1054" t="s">
        <v>3096</v>
      </c>
      <c r="I51" s="1055"/>
      <c r="J51" s="1055"/>
      <c r="K51" s="1055"/>
      <c r="L51" s="1055"/>
      <c r="M51" s="1056"/>
      <c r="N51" s="792" t="s">
        <v>1833</v>
      </c>
      <c r="O51" s="391"/>
      <c r="P51" s="391"/>
      <c r="Q51" s="391"/>
      <c r="R51" s="391"/>
      <c r="S51" s="824"/>
      <c r="T51" s="390"/>
      <c r="U51" s="794" t="s">
        <v>2065</v>
      </c>
      <c r="V51" s="1"/>
      <c r="W51" s="358"/>
    </row>
    <row r="52" spans="1:23" ht="15" customHeight="1" x14ac:dyDescent="0.25">
      <c r="B52" s="401"/>
      <c r="D52" s="177"/>
      <c r="E52" s="66">
        <v>16</v>
      </c>
      <c r="F52" s="1049" t="s">
        <v>3070</v>
      </c>
      <c r="G52" s="1050"/>
      <c r="H52" s="1054" t="s">
        <v>3097</v>
      </c>
      <c r="I52" s="1055"/>
      <c r="J52" s="1055"/>
      <c r="K52" s="1055"/>
      <c r="L52" s="1055"/>
      <c r="M52" s="1056"/>
      <c r="N52" s="792" t="s">
        <v>1834</v>
      </c>
      <c r="O52" s="391"/>
      <c r="P52" s="391"/>
      <c r="Q52" s="391"/>
      <c r="R52" s="391"/>
      <c r="S52" s="824"/>
      <c r="T52" s="1057"/>
      <c r="U52" s="1046" t="s">
        <v>2065</v>
      </c>
      <c r="V52" s="1"/>
      <c r="W52" s="358"/>
    </row>
    <row r="53" spans="1:23" ht="15" customHeight="1" thickBot="1" x14ac:dyDescent="0.3">
      <c r="B53" s="401"/>
      <c r="D53" s="177"/>
      <c r="E53" s="67"/>
      <c r="F53" s="235" t="s">
        <v>102</v>
      </c>
      <c r="G53" s="241" t="s">
        <v>2149</v>
      </c>
      <c r="H53" s="1054" t="s">
        <v>1726</v>
      </c>
      <c r="I53" s="1055"/>
      <c r="J53" s="1055"/>
      <c r="K53" s="1055"/>
      <c r="L53" s="1055"/>
      <c r="M53" s="1056"/>
      <c r="N53" s="793"/>
      <c r="O53" s="441"/>
      <c r="P53" s="441"/>
      <c r="Q53" s="441"/>
      <c r="R53" s="441"/>
      <c r="S53" s="441"/>
      <c r="T53" s="1058"/>
      <c r="U53" s="1048"/>
      <c r="V53" s="1"/>
      <c r="W53" s="358"/>
    </row>
    <row r="54" spans="1:23" ht="15" customHeight="1" x14ac:dyDescent="0.25">
      <c r="B54" s="401"/>
      <c r="D54" s="177"/>
      <c r="E54" s="66">
        <v>17</v>
      </c>
      <c r="F54" s="1049" t="s">
        <v>3070</v>
      </c>
      <c r="G54" s="1050"/>
      <c r="H54" s="1054" t="s">
        <v>3100</v>
      </c>
      <c r="I54" s="1055"/>
      <c r="J54" s="1055"/>
      <c r="K54" s="1055"/>
      <c r="L54" s="1055"/>
      <c r="M54" s="1056"/>
      <c r="N54" s="792" t="s">
        <v>1836</v>
      </c>
      <c r="O54" s="391"/>
      <c r="P54" s="391"/>
      <c r="Q54" s="391"/>
      <c r="R54" s="391"/>
      <c r="S54" s="824"/>
      <c r="T54" s="1057"/>
      <c r="U54" s="1046" t="s">
        <v>2065</v>
      </c>
      <c r="V54" s="1"/>
      <c r="W54" s="358"/>
    </row>
    <row r="55" spans="1:23" ht="15" customHeight="1" thickBot="1" x14ac:dyDescent="0.3">
      <c r="B55" s="401"/>
      <c r="D55" s="177"/>
      <c r="E55" s="67"/>
      <c r="F55" s="235" t="s">
        <v>102</v>
      </c>
      <c r="G55" s="241" t="s">
        <v>2150</v>
      </c>
      <c r="H55" s="1054" t="s">
        <v>1835</v>
      </c>
      <c r="I55" s="1055"/>
      <c r="J55" s="1055"/>
      <c r="K55" s="1055"/>
      <c r="L55" s="1055"/>
      <c r="M55" s="1056"/>
      <c r="N55" s="793"/>
      <c r="O55" s="441"/>
      <c r="P55" s="441"/>
      <c r="Q55" s="441"/>
      <c r="R55" s="441"/>
      <c r="S55" s="441"/>
      <c r="T55" s="1058"/>
      <c r="U55" s="1048"/>
      <c r="V55" s="1"/>
      <c r="W55" s="358"/>
    </row>
    <row r="56" spans="1:23" ht="15" customHeight="1" x14ac:dyDescent="0.25">
      <c r="B56" s="401"/>
      <c r="D56" s="177"/>
      <c r="E56" s="66">
        <v>18</v>
      </c>
      <c r="F56" s="1049" t="s">
        <v>3070</v>
      </c>
      <c r="G56" s="1050"/>
      <c r="H56" s="1054" t="s">
        <v>3101</v>
      </c>
      <c r="I56" s="1055"/>
      <c r="J56" s="1055"/>
      <c r="K56" s="1055"/>
      <c r="L56" s="1055"/>
      <c r="M56" s="1056"/>
      <c r="N56" s="1070" t="s">
        <v>605</v>
      </c>
      <c r="O56" s="1071"/>
      <c r="P56" s="1071"/>
      <c r="Q56" s="1071"/>
      <c r="R56" s="1071"/>
      <c r="S56" s="1072"/>
      <c r="T56" s="1057"/>
      <c r="U56" s="1046" t="s">
        <v>2065</v>
      </c>
      <c r="V56" s="1"/>
      <c r="W56" s="358"/>
    </row>
    <row r="57" spans="1:23" ht="15" customHeight="1" x14ac:dyDescent="0.25">
      <c r="B57" s="401"/>
      <c r="D57" s="177"/>
      <c r="E57" s="67"/>
      <c r="F57" s="234" t="s">
        <v>102</v>
      </c>
      <c r="G57" s="409" t="s">
        <v>2151</v>
      </c>
      <c r="H57" s="1051" t="s">
        <v>604</v>
      </c>
      <c r="I57" s="1052"/>
      <c r="J57" s="1052"/>
      <c r="K57" s="1052"/>
      <c r="L57" s="1052"/>
      <c r="M57" s="1053"/>
      <c r="N57" s="1073"/>
      <c r="O57" s="944"/>
      <c r="P57" s="944"/>
      <c r="Q57" s="944"/>
      <c r="R57" s="944"/>
      <c r="S57" s="1074"/>
      <c r="T57" s="1079"/>
      <c r="U57" s="1047"/>
      <c r="V57" s="1"/>
      <c r="W57" s="358"/>
    </row>
    <row r="58" spans="1:23" ht="15" customHeight="1" x14ac:dyDescent="0.25">
      <c r="B58" s="401"/>
      <c r="D58" s="231"/>
      <c r="E58" s="67"/>
      <c r="F58" s="234" t="s">
        <v>814</v>
      </c>
      <c r="G58" s="409" t="s">
        <v>1042</v>
      </c>
      <c r="H58" s="1051" t="s">
        <v>1041</v>
      </c>
      <c r="I58" s="1052"/>
      <c r="J58" s="1052"/>
      <c r="K58" s="1052"/>
      <c r="L58" s="1052"/>
      <c r="M58" s="1053"/>
      <c r="N58" s="1073"/>
      <c r="O58" s="944"/>
      <c r="P58" s="944"/>
      <c r="Q58" s="944"/>
      <c r="R58" s="944"/>
      <c r="S58" s="1074"/>
      <c r="T58" s="1079"/>
      <c r="U58" s="1047"/>
      <c r="V58" s="1"/>
      <c r="W58" s="358"/>
    </row>
    <row r="59" spans="1:23" ht="15" customHeight="1" thickBot="1" x14ac:dyDescent="0.3">
      <c r="B59" s="401"/>
      <c r="D59" s="231"/>
      <c r="E59" s="230"/>
      <c r="F59" s="234" t="s">
        <v>814</v>
      </c>
      <c r="G59" s="409" t="s">
        <v>519</v>
      </c>
      <c r="H59" s="1051" t="s">
        <v>1043</v>
      </c>
      <c r="I59" s="1052"/>
      <c r="J59" s="1052"/>
      <c r="K59" s="1052"/>
      <c r="L59" s="1052"/>
      <c r="M59" s="1053"/>
      <c r="N59" s="1073"/>
      <c r="O59" s="944"/>
      <c r="P59" s="944"/>
      <c r="Q59" s="944"/>
      <c r="R59" s="944"/>
      <c r="S59" s="1074"/>
      <c r="T59" s="1079"/>
      <c r="U59" s="1047"/>
      <c r="V59" s="1"/>
      <c r="W59" s="358"/>
    </row>
    <row r="60" spans="1:23" ht="13.15" thickBot="1" x14ac:dyDescent="0.3">
      <c r="B60" s="401"/>
      <c r="D60" s="407"/>
      <c r="E60" s="230">
        <v>19</v>
      </c>
      <c r="F60" s="1049" t="s">
        <v>3070</v>
      </c>
      <c r="G60" s="1050"/>
      <c r="H60" s="1051" t="s">
        <v>3103</v>
      </c>
      <c r="I60" s="1052"/>
      <c r="J60" s="1052"/>
      <c r="K60" s="1052"/>
      <c r="L60" s="1052"/>
      <c r="M60" s="1053"/>
      <c r="N60" s="1051" t="s">
        <v>3199</v>
      </c>
      <c r="O60" s="1052"/>
      <c r="P60" s="1052"/>
      <c r="Q60" s="1052"/>
      <c r="R60" s="1052"/>
      <c r="S60" s="1083"/>
      <c r="T60" s="164"/>
      <c r="U60" s="171" t="s">
        <v>2065</v>
      </c>
      <c r="V60" s="1"/>
      <c r="W60" s="358"/>
    </row>
    <row r="61" spans="1:23" ht="10.15" customHeight="1" x14ac:dyDescent="0.25">
      <c r="B61" s="401"/>
      <c r="D61" s="238"/>
      <c r="E61" s="270"/>
      <c r="F61" s="821"/>
      <c r="G61" s="225"/>
      <c r="H61" s="173"/>
      <c r="I61" s="173"/>
      <c r="J61" s="173"/>
      <c r="K61" s="173"/>
      <c r="L61" s="173"/>
      <c r="M61" s="173"/>
      <c r="N61" s="173"/>
      <c r="O61" s="173"/>
      <c r="P61" s="173"/>
      <c r="Q61" s="173"/>
      <c r="R61" s="173"/>
      <c r="S61" s="173"/>
      <c r="T61" s="822"/>
      <c r="U61" s="1"/>
      <c r="V61" s="1"/>
      <c r="W61" s="358"/>
    </row>
    <row r="62" spans="1:23" ht="15" customHeight="1" thickBot="1" x14ac:dyDescent="0.3">
      <c r="A62" s="402"/>
      <c r="D62" s="302" t="s">
        <v>648</v>
      </c>
      <c r="E62" s="5"/>
      <c r="F62" s="849"/>
      <c r="G62" s="3"/>
      <c r="H62" s="28"/>
      <c r="I62" s="28"/>
      <c r="J62" s="28"/>
      <c r="K62" s="28"/>
      <c r="L62" s="28"/>
      <c r="M62" s="1"/>
      <c r="N62" s="1"/>
      <c r="O62" s="1"/>
      <c r="P62" s="1"/>
      <c r="Q62" s="1"/>
      <c r="R62" s="1"/>
      <c r="S62" s="1"/>
      <c r="T62" s="822"/>
      <c r="U62" s="1"/>
      <c r="V62" s="1"/>
      <c r="W62" s="402"/>
    </row>
    <row r="63" spans="1:23" ht="15" customHeight="1" thickBot="1" x14ac:dyDescent="0.3">
      <c r="A63" s="402"/>
      <c r="E63" s="1" t="s">
        <v>3054</v>
      </c>
      <c r="G63"/>
      <c r="I63" s="850">
        <f>$E$13</f>
        <v>2</v>
      </c>
      <c r="J63" s="848">
        <f>$T$13</f>
        <v>0</v>
      </c>
      <c r="K63" s="523" t="s">
        <v>3049</v>
      </c>
      <c r="L63" s="850">
        <f>$E$11</f>
        <v>1</v>
      </c>
      <c r="M63" s="848">
        <f>$T$11</f>
        <v>0</v>
      </c>
      <c r="N63" s="1" t="s">
        <v>3050</v>
      </c>
      <c r="P63" s="1"/>
      <c r="R63" s="1"/>
      <c r="S63" s="1"/>
      <c r="T63" s="851" t="str">
        <f>IF(M63=0,"",ROUND(J63/M63,3))</f>
        <v/>
      </c>
      <c r="U63" s="1"/>
      <c r="V63" s="1"/>
      <c r="W63" s="402"/>
    </row>
    <row r="64" spans="1:23" ht="15" customHeight="1" thickBot="1" x14ac:dyDescent="0.3">
      <c r="A64" s="402"/>
      <c r="E64" s="1" t="s">
        <v>3055</v>
      </c>
      <c r="G64"/>
      <c r="I64" s="850">
        <f>$E$18</f>
        <v>3</v>
      </c>
      <c r="J64" s="848">
        <f>$T$18</f>
        <v>0</v>
      </c>
      <c r="K64" s="523" t="s">
        <v>3049</v>
      </c>
      <c r="L64" s="850">
        <f>$E$11</f>
        <v>1</v>
      </c>
      <c r="M64" s="848">
        <f>$T$11</f>
        <v>0</v>
      </c>
      <c r="N64" s="1" t="s">
        <v>3050</v>
      </c>
      <c r="P64" s="1"/>
      <c r="R64" s="852"/>
      <c r="T64" s="851" t="str">
        <f>IF(M64=0,"",ROUND(J64/M64,3))</f>
        <v/>
      </c>
      <c r="U64" s="1"/>
      <c r="V64" s="1"/>
      <c r="W64" s="402"/>
    </row>
    <row r="65" spans="1:23" ht="15" customHeight="1" thickBot="1" x14ac:dyDescent="0.3">
      <c r="A65" s="402"/>
      <c r="E65" s="1" t="s">
        <v>695</v>
      </c>
      <c r="G65"/>
      <c r="I65" s="850">
        <f>$E$20</f>
        <v>4</v>
      </c>
      <c r="J65" s="848">
        <f>$T$20</f>
        <v>0</v>
      </c>
      <c r="K65" s="523" t="s">
        <v>3049</v>
      </c>
      <c r="L65" s="850">
        <f>$E$11</f>
        <v>1</v>
      </c>
      <c r="M65" s="848">
        <f>$T$11</f>
        <v>0</v>
      </c>
      <c r="N65" s="1" t="s">
        <v>3050</v>
      </c>
      <c r="P65" s="1"/>
      <c r="Q65" s="1"/>
      <c r="R65" s="1"/>
      <c r="T65" s="851" t="str">
        <f>IF(M65=0,"",ROUND(J65/M65,3))</f>
        <v/>
      </c>
      <c r="U65" s="1"/>
      <c r="V65" s="1"/>
      <c r="W65" s="402"/>
    </row>
    <row r="66" spans="1:23" ht="15" customHeight="1" thickBot="1" x14ac:dyDescent="0.3">
      <c r="A66" s="402"/>
      <c r="E66" s="1" t="s">
        <v>859</v>
      </c>
      <c r="G66"/>
      <c r="I66" s="850">
        <f>$E$23</f>
        <v>6</v>
      </c>
      <c r="J66" s="848">
        <f>$T$23</f>
        <v>0</v>
      </c>
      <c r="K66" s="853" t="s">
        <v>3084</v>
      </c>
      <c r="L66" s="850">
        <f>$E$22</f>
        <v>5</v>
      </c>
      <c r="M66" s="848">
        <f>$T$22</f>
        <v>0</v>
      </c>
      <c r="N66" s="1" t="s">
        <v>3053</v>
      </c>
      <c r="P66" s="1"/>
      <c r="Q66" s="1"/>
      <c r="R66" s="1"/>
      <c r="T66" s="851" t="str">
        <f>IF(M66=0,"",ROUND(J66/M66,3))</f>
        <v/>
      </c>
      <c r="U66" s="1"/>
      <c r="V66" s="1"/>
      <c r="W66" s="402"/>
    </row>
    <row r="67" spans="1:23" ht="15" customHeight="1" thickBot="1" x14ac:dyDescent="0.3">
      <c r="A67" s="402"/>
      <c r="E67" s="1" t="s">
        <v>2358</v>
      </c>
      <c r="G67"/>
      <c r="I67" s="850">
        <f>$E$24</f>
        <v>7</v>
      </c>
      <c r="J67" s="848">
        <f>$T$24</f>
        <v>0</v>
      </c>
      <c r="K67" s="523" t="s">
        <v>3061</v>
      </c>
      <c r="L67" s="850"/>
      <c r="M67" s="848" t="str">
        <f>メイン!$P$42</f>
        <v/>
      </c>
      <c r="N67" s="28" t="s">
        <v>3052</v>
      </c>
      <c r="P67" s="1"/>
      <c r="Q67" s="1"/>
      <c r="R67" s="852"/>
      <c r="T67" s="851" t="str">
        <f>IF(M67="","",ROUND(J67/M67,3))</f>
        <v/>
      </c>
      <c r="U67" s="1"/>
      <c r="V67" s="1"/>
      <c r="W67" s="402"/>
    </row>
    <row r="68" spans="1:23" ht="15" customHeight="1" thickBot="1" x14ac:dyDescent="0.3">
      <c r="A68" s="402"/>
      <c r="E68" s="1" t="s">
        <v>1475</v>
      </c>
      <c r="G68"/>
      <c r="I68" s="850">
        <f>$E$40</f>
        <v>9</v>
      </c>
      <c r="J68" s="907">
        <f>$T$40</f>
        <v>0</v>
      </c>
      <c r="K68" s="523" t="s">
        <v>3049</v>
      </c>
      <c r="L68" s="850">
        <f>$E$35</f>
        <v>8</v>
      </c>
      <c r="M68" s="907">
        <f>$T$35</f>
        <v>0</v>
      </c>
      <c r="N68" s="1" t="s">
        <v>3050</v>
      </c>
      <c r="O68" s="1"/>
      <c r="P68" s="1"/>
      <c r="Q68" s="1"/>
      <c r="R68" s="1"/>
      <c r="T68" s="851" t="str">
        <f t="shared" ref="T68:T75" si="0">IF(M68=0,"",ROUND(J68/M68,3))</f>
        <v/>
      </c>
      <c r="U68" s="1"/>
      <c r="V68" s="1"/>
      <c r="W68" s="402"/>
    </row>
    <row r="69" spans="1:23" ht="15" customHeight="1" thickBot="1" x14ac:dyDescent="0.3">
      <c r="A69" s="402"/>
      <c r="E69" s="1" t="s">
        <v>67</v>
      </c>
      <c r="G69"/>
      <c r="I69" s="850">
        <f>$E$44</f>
        <v>11</v>
      </c>
      <c r="J69" s="907">
        <f>$T$44</f>
        <v>0</v>
      </c>
      <c r="K69" s="523" t="s">
        <v>3049</v>
      </c>
      <c r="L69" s="850">
        <f>$E$42</f>
        <v>10</v>
      </c>
      <c r="M69" s="907">
        <f>$T$42</f>
        <v>0</v>
      </c>
      <c r="N69" s="1" t="s">
        <v>3050</v>
      </c>
      <c r="O69" s="1"/>
      <c r="P69" s="1"/>
      <c r="Q69" s="1"/>
      <c r="R69" s="1"/>
      <c r="T69" s="851" t="str">
        <f t="shared" si="0"/>
        <v/>
      </c>
      <c r="U69" s="1"/>
      <c r="V69" s="1"/>
      <c r="W69" s="402"/>
    </row>
    <row r="70" spans="1:23" ht="15" customHeight="1" thickBot="1" x14ac:dyDescent="0.3">
      <c r="A70" s="402"/>
      <c r="E70" s="1" t="s">
        <v>68</v>
      </c>
      <c r="G70"/>
      <c r="I70" s="850">
        <f>$E$46</f>
        <v>12</v>
      </c>
      <c r="J70" s="907">
        <f>$T$46</f>
        <v>0</v>
      </c>
      <c r="K70" s="523" t="s">
        <v>3049</v>
      </c>
      <c r="L70" s="850">
        <f>$E$42</f>
        <v>10</v>
      </c>
      <c r="M70" s="907">
        <f>$T$42</f>
        <v>0</v>
      </c>
      <c r="N70" s="1" t="s">
        <v>3050</v>
      </c>
      <c r="O70" s="1"/>
      <c r="P70" s="1"/>
      <c r="Q70" s="1"/>
      <c r="R70" s="1"/>
      <c r="T70" s="851" t="str">
        <f t="shared" si="0"/>
        <v/>
      </c>
      <c r="U70" s="1"/>
      <c r="V70" s="1"/>
      <c r="W70" s="402"/>
    </row>
    <row r="71" spans="1:23" ht="15" customHeight="1" thickBot="1" x14ac:dyDescent="0.3">
      <c r="A71" s="402"/>
      <c r="E71" s="1" t="s">
        <v>3093</v>
      </c>
      <c r="G71"/>
      <c r="I71" s="850">
        <f>$E$49</f>
        <v>14</v>
      </c>
      <c r="J71" s="907">
        <f>$T$49</f>
        <v>0</v>
      </c>
      <c r="K71" s="523" t="s">
        <v>3049</v>
      </c>
      <c r="L71" s="850">
        <f>$E$48</f>
        <v>13</v>
      </c>
      <c r="M71" s="907">
        <f>$T$48</f>
        <v>0</v>
      </c>
      <c r="N71" s="1" t="s">
        <v>3050</v>
      </c>
      <c r="O71" s="1"/>
      <c r="P71" s="1"/>
      <c r="Q71" s="1"/>
      <c r="R71" s="1"/>
      <c r="T71" s="851" t="str">
        <f t="shared" si="0"/>
        <v/>
      </c>
      <c r="U71" s="1"/>
      <c r="V71" s="1"/>
      <c r="W71" s="402"/>
    </row>
    <row r="72" spans="1:23" ht="15" customHeight="1" thickBot="1" x14ac:dyDescent="0.3">
      <c r="A72" s="402"/>
      <c r="E72" s="1" t="s">
        <v>2107</v>
      </c>
      <c r="G72"/>
      <c r="I72" s="850">
        <f>$E$51</f>
        <v>15</v>
      </c>
      <c r="J72" s="907">
        <f>$T$51</f>
        <v>0</v>
      </c>
      <c r="K72" s="523" t="s">
        <v>3049</v>
      </c>
      <c r="L72" s="850">
        <f>$E$42</f>
        <v>10</v>
      </c>
      <c r="M72" s="907">
        <f>$T$42</f>
        <v>0</v>
      </c>
      <c r="N72" s="1" t="s">
        <v>3050</v>
      </c>
      <c r="O72" s="1"/>
      <c r="P72" s="1"/>
      <c r="Q72" s="1"/>
      <c r="R72" s="1"/>
      <c r="T72" s="851" t="str">
        <f t="shared" si="0"/>
        <v/>
      </c>
      <c r="U72" s="1"/>
      <c r="V72" s="1"/>
      <c r="W72" s="402"/>
    </row>
    <row r="73" spans="1:23" ht="15" customHeight="1" thickBot="1" x14ac:dyDescent="0.3">
      <c r="A73" s="402"/>
      <c r="E73" s="1" t="s">
        <v>3086</v>
      </c>
      <c r="G73"/>
      <c r="I73" s="850">
        <f>$E$52</f>
        <v>16</v>
      </c>
      <c r="J73" s="907">
        <f>$T$52</f>
        <v>0</v>
      </c>
      <c r="K73" s="523" t="s">
        <v>3049</v>
      </c>
      <c r="L73" s="850">
        <f>$E$42</f>
        <v>10</v>
      </c>
      <c r="M73" s="907">
        <f>$T$42</f>
        <v>0</v>
      </c>
      <c r="N73" s="1" t="s">
        <v>3050</v>
      </c>
      <c r="O73" s="1"/>
      <c r="P73" s="1"/>
      <c r="Q73" s="1"/>
      <c r="R73" s="1"/>
      <c r="T73" s="851" t="str">
        <f t="shared" si="0"/>
        <v/>
      </c>
      <c r="U73" s="1"/>
      <c r="V73" s="1"/>
      <c r="W73" s="402"/>
    </row>
    <row r="74" spans="1:23" ht="15" customHeight="1" thickBot="1" x14ac:dyDescent="0.3">
      <c r="A74" s="402"/>
      <c r="E74" s="1" t="s">
        <v>3087</v>
      </c>
      <c r="G74"/>
      <c r="I74" s="850">
        <f>$E$54</f>
        <v>17</v>
      </c>
      <c r="J74" s="907">
        <f>$T$54</f>
        <v>0</v>
      </c>
      <c r="K74" s="523" t="s">
        <v>3049</v>
      </c>
      <c r="L74" s="850">
        <f>$E$42</f>
        <v>10</v>
      </c>
      <c r="M74" s="907">
        <f>$T$42</f>
        <v>0</v>
      </c>
      <c r="N74" s="1" t="s">
        <v>3050</v>
      </c>
      <c r="O74" s="1"/>
      <c r="P74" s="1"/>
      <c r="Q74" s="1"/>
      <c r="R74" s="1"/>
      <c r="T74" s="851" t="str">
        <f t="shared" si="0"/>
        <v/>
      </c>
      <c r="U74" s="1"/>
      <c r="V74" s="1"/>
      <c r="W74" s="402"/>
    </row>
    <row r="75" spans="1:23" ht="15" customHeight="1" thickBot="1" x14ac:dyDescent="0.3">
      <c r="A75" s="402"/>
      <c r="E75" s="1" t="s">
        <v>2441</v>
      </c>
      <c r="G75"/>
      <c r="I75" s="850">
        <f>$E$56</f>
        <v>18</v>
      </c>
      <c r="J75" s="907">
        <f>$T$56</f>
        <v>0</v>
      </c>
      <c r="K75" s="523" t="s">
        <v>3049</v>
      </c>
      <c r="L75" s="850">
        <f>$E$42</f>
        <v>10</v>
      </c>
      <c r="M75" s="907">
        <f>$T$42</f>
        <v>0</v>
      </c>
      <c r="N75" s="1" t="s">
        <v>3050</v>
      </c>
      <c r="O75" s="1"/>
      <c r="P75" s="1"/>
      <c r="Q75" s="1"/>
      <c r="R75" s="1"/>
      <c r="T75" s="851" t="str">
        <f t="shared" si="0"/>
        <v/>
      </c>
      <c r="U75" s="1"/>
      <c r="V75" s="1"/>
      <c r="W75" s="402"/>
    </row>
    <row r="76" spans="1:23" ht="15" customHeight="1" thickBot="1" x14ac:dyDescent="0.3">
      <c r="A76" s="402"/>
      <c r="E76" s="1" t="s">
        <v>944</v>
      </c>
      <c r="G76"/>
      <c r="I76" s="850">
        <f>$E$60</f>
        <v>19</v>
      </c>
      <c r="J76" s="907">
        <f>$T$60</f>
        <v>0</v>
      </c>
      <c r="K76" s="523" t="s">
        <v>3049</v>
      </c>
      <c r="L76" s="854">
        <f>$E$42</f>
        <v>10</v>
      </c>
      <c r="M76" s="907">
        <f>$T$42</f>
        <v>0</v>
      </c>
      <c r="N76" s="1" t="s">
        <v>3051</v>
      </c>
      <c r="O76" s="850">
        <f>$E$48</f>
        <v>13</v>
      </c>
      <c r="P76" s="907">
        <f>$T$48</f>
        <v>0</v>
      </c>
      <c r="Q76" s="1" t="s">
        <v>3062</v>
      </c>
      <c r="R76" s="1"/>
      <c r="S76" s="1"/>
      <c r="T76" s="851" t="str">
        <f>IF(M76=0,"",ROUND(J76/(M76+P76),3))</f>
        <v/>
      </c>
      <c r="U76" s="1"/>
      <c r="V76" s="1"/>
      <c r="W76" s="402"/>
    </row>
    <row r="77" spans="1:23" ht="10.15" customHeight="1" x14ac:dyDescent="0.25">
      <c r="B77" s="401"/>
      <c r="D77" s="238"/>
      <c r="E77" s="270"/>
      <c r="F77" s="821"/>
      <c r="G77" s="225"/>
      <c r="H77" s="173"/>
      <c r="I77" s="173"/>
      <c r="J77" s="173"/>
      <c r="K77" s="173"/>
      <c r="L77" s="173"/>
      <c r="M77" s="173"/>
      <c r="N77" s="173"/>
      <c r="O77" s="173"/>
      <c r="P77" s="173"/>
      <c r="Q77" s="173"/>
      <c r="R77" s="173"/>
      <c r="S77" s="173"/>
      <c r="T77" s="173"/>
      <c r="U77" s="173"/>
      <c r="V77" s="1"/>
      <c r="W77" s="358"/>
    </row>
    <row r="78" spans="1:23" ht="3" customHeight="1" x14ac:dyDescent="0.25">
      <c r="B78" s="403"/>
      <c r="C78" s="339"/>
      <c r="D78" s="339"/>
      <c r="E78" s="339"/>
      <c r="F78" s="339"/>
      <c r="G78" s="594"/>
      <c r="H78" s="339"/>
      <c r="I78" s="339"/>
      <c r="J78" s="339"/>
      <c r="K78" s="339"/>
      <c r="L78" s="339"/>
      <c r="M78" s="339"/>
      <c r="N78" s="339"/>
      <c r="O78" s="339"/>
      <c r="P78" s="339"/>
      <c r="Q78" s="339"/>
      <c r="R78" s="339"/>
      <c r="S78" s="339"/>
      <c r="T78" s="339"/>
      <c r="U78" s="339"/>
      <c r="V78" s="339"/>
      <c r="W78" s="404"/>
    </row>
    <row r="79" spans="1:23" x14ac:dyDescent="0.25">
      <c r="W79" s="922" t="s">
        <v>3371</v>
      </c>
    </row>
  </sheetData>
  <sheetProtection algorithmName="SHA-512" hashValue="bWdfrGuvUGdF9OHyAusqMdYK34awP4vNRmRk1WoAz/Xj6BBTCHc2gNENxc0WQudPI5sv93a9K2LHVunlFprqLA==" saltValue="C2RftlhuUNt3cFnCKcNgUA==" spinCount="100000" sheet="1" objects="1" scenarios="1" selectLockedCells="1"/>
  <mergeCells count="112">
    <mergeCell ref="N60:S60"/>
    <mergeCell ref="H60:M60"/>
    <mergeCell ref="N56:S59"/>
    <mergeCell ref="H58:M58"/>
    <mergeCell ref="H59:M59"/>
    <mergeCell ref="H56:M56"/>
    <mergeCell ref="H57:M57"/>
    <mergeCell ref="D11:D18"/>
    <mergeCell ref="D20:D21"/>
    <mergeCell ref="H34:M34"/>
    <mergeCell ref="H16:M16"/>
    <mergeCell ref="E24:E34"/>
    <mergeCell ref="H17:M17"/>
    <mergeCell ref="H20:M20"/>
    <mergeCell ref="H33:M33"/>
    <mergeCell ref="H30:M30"/>
    <mergeCell ref="F11:G11"/>
    <mergeCell ref="F35:G35"/>
    <mergeCell ref="H27:M27"/>
    <mergeCell ref="N20:S21"/>
    <mergeCell ref="F22:G22"/>
    <mergeCell ref="H22:M22"/>
    <mergeCell ref="F23:G23"/>
    <mergeCell ref="H23:M23"/>
    <mergeCell ref="T56:T59"/>
    <mergeCell ref="H51:M51"/>
    <mergeCell ref="H35:M35"/>
    <mergeCell ref="H41:M41"/>
    <mergeCell ref="F40:G40"/>
    <mergeCell ref="U56:U59"/>
    <mergeCell ref="T13:T17"/>
    <mergeCell ref="U13:U17"/>
    <mergeCell ref="H54:M54"/>
    <mergeCell ref="H52:M52"/>
    <mergeCell ref="H49:M49"/>
    <mergeCell ref="H48:M48"/>
    <mergeCell ref="H44:M44"/>
    <mergeCell ref="H32:M32"/>
    <mergeCell ref="H29:M29"/>
    <mergeCell ref="H14:M14"/>
    <mergeCell ref="F13:G13"/>
    <mergeCell ref="F20:G20"/>
    <mergeCell ref="H25:M25"/>
    <mergeCell ref="F24:G24"/>
    <mergeCell ref="H26:M26"/>
    <mergeCell ref="U20:U21"/>
    <mergeCell ref="N24:S34"/>
    <mergeCell ref="H24:M24"/>
    <mergeCell ref="T11:T12"/>
    <mergeCell ref="H19:M19"/>
    <mergeCell ref="F18:G18"/>
    <mergeCell ref="T18:T19"/>
    <mergeCell ref="H7:U7"/>
    <mergeCell ref="H8:U8"/>
    <mergeCell ref="U24:U34"/>
    <mergeCell ref="T10:U10"/>
    <mergeCell ref="N10:S10"/>
    <mergeCell ref="H10:M10"/>
    <mergeCell ref="H18:M18"/>
    <mergeCell ref="N13:S17"/>
    <mergeCell ref="U11:U12"/>
    <mergeCell ref="H12:M12"/>
    <mergeCell ref="T24:T34"/>
    <mergeCell ref="H31:M31"/>
    <mergeCell ref="H28:M28"/>
    <mergeCell ref="F10:G10"/>
    <mergeCell ref="H13:M13"/>
    <mergeCell ref="H11:M11"/>
    <mergeCell ref="H15:M15"/>
    <mergeCell ref="T20:T21"/>
    <mergeCell ref="U18:U19"/>
    <mergeCell ref="H21:M21"/>
    <mergeCell ref="H47:M47"/>
    <mergeCell ref="F46:G46"/>
    <mergeCell ref="T46:T47"/>
    <mergeCell ref="U46:U47"/>
    <mergeCell ref="H46:M46"/>
    <mergeCell ref="H40:M40"/>
    <mergeCell ref="H45:M45"/>
    <mergeCell ref="F44:G44"/>
    <mergeCell ref="N40:S41"/>
    <mergeCell ref="T40:T41"/>
    <mergeCell ref="U40:U41"/>
    <mergeCell ref="H43:M43"/>
    <mergeCell ref="F42:G42"/>
    <mergeCell ref="T42:T43"/>
    <mergeCell ref="U42:U43"/>
    <mergeCell ref="H42:M42"/>
    <mergeCell ref="T35:T39"/>
    <mergeCell ref="U35:U39"/>
    <mergeCell ref="F56:G56"/>
    <mergeCell ref="F60:G60"/>
    <mergeCell ref="H36:M36"/>
    <mergeCell ref="H37:M37"/>
    <mergeCell ref="H38:M38"/>
    <mergeCell ref="H39:M39"/>
    <mergeCell ref="H53:M53"/>
    <mergeCell ref="F52:G52"/>
    <mergeCell ref="T52:T53"/>
    <mergeCell ref="U52:U53"/>
    <mergeCell ref="H55:M55"/>
    <mergeCell ref="F54:G54"/>
    <mergeCell ref="T54:T55"/>
    <mergeCell ref="U54:U55"/>
    <mergeCell ref="H50:M50"/>
    <mergeCell ref="F48:G48"/>
    <mergeCell ref="F49:G49"/>
    <mergeCell ref="T49:T50"/>
    <mergeCell ref="U49:U50"/>
    <mergeCell ref="F51:G51"/>
    <mergeCell ref="T44:T45"/>
    <mergeCell ref="U44:U45"/>
  </mergeCells>
  <phoneticPr fontId="2"/>
  <pageMargins left="0.59055118110236227" right="0" top="0.59055118110236227" bottom="0.35433070866141736" header="0.51181102362204722" footer="0.19685039370078741"/>
  <pageSetup paperSize="9" scale="74" orientation="portrait" blackAndWhite="1" r:id="rId1"/>
  <headerFooter alignWithMargins="0"/>
  <ignoredErrors>
    <ignoredError sqref="T13 T15:T16 T20 T17:T18" unlockedFormula="1"/>
    <ignoredError sqref="L71:M71 T67" 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BE572"/>
  <sheetViews>
    <sheetView showGridLines="0" topLeftCell="A5" zoomScaleNormal="100" zoomScaleSheetLayoutView="100" workbookViewId="0">
      <selection activeCell="Q17" sqref="Q17:R17"/>
    </sheetView>
  </sheetViews>
  <sheetFormatPr defaultColWidth="0" defaultRowHeight="12.75" zeroHeight="1" x14ac:dyDescent="0.25"/>
  <cols>
    <col min="1" max="1" width="2.1328125" customWidth="1"/>
    <col min="2" max="2" width="0.46484375" customWidth="1"/>
    <col min="3" max="3" width="2.1328125" customWidth="1"/>
    <col min="4" max="4" width="4.59765625" customWidth="1"/>
    <col min="5" max="8" width="8.59765625" customWidth="1"/>
    <col min="9" max="18" width="7.59765625" customWidth="1"/>
    <col min="19" max="19" width="6.59765625" customWidth="1"/>
    <col min="20" max="20" width="1.59765625" customWidth="1"/>
    <col min="21" max="21" width="0.46484375" customWidth="1"/>
    <col min="22" max="22" width="14.59765625" customWidth="1"/>
    <col min="23" max="23" width="12.73046875" hidden="1" customWidth="1"/>
    <col min="24" max="24" width="4.59765625" hidden="1" customWidth="1"/>
    <col min="25" max="37" width="8.59765625" hidden="1" customWidth="1"/>
    <col min="38" max="39" width="9" hidden="1" customWidth="1"/>
    <col min="40" max="16384" width="8.73046875" hidden="1"/>
  </cols>
  <sheetData>
    <row r="1" spans="1:39" hidden="1" x14ac:dyDescent="0.2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5">
      <c r="E2" s="2"/>
      <c r="F2" s="2"/>
      <c r="G2" s="2"/>
      <c r="L2" s="1"/>
      <c r="M2" s="2" t="s">
        <v>559</v>
      </c>
      <c r="N2" s="2" t="s">
        <v>2473</v>
      </c>
      <c r="O2" s="166">
        <f>2000+5</f>
        <v>2005</v>
      </c>
      <c r="P2" s="1" t="s">
        <v>96</v>
      </c>
      <c r="Q2" s="166">
        <v>2012</v>
      </c>
      <c r="R2" s="1" t="s">
        <v>1867</v>
      </c>
      <c r="S2" s="1"/>
      <c r="T2" s="1"/>
      <c r="U2" s="1"/>
      <c r="V2" s="1"/>
      <c r="W2" s="1"/>
      <c r="Y2" s="11">
        <f>メイン!$H$26</f>
        <v>0</v>
      </c>
      <c r="AF2" s="2" t="s">
        <v>2474</v>
      </c>
      <c r="AG2" s="23">
        <v>1</v>
      </c>
      <c r="AH2" s="166">
        <v>0.8</v>
      </c>
      <c r="AI2" s="23">
        <v>0.5</v>
      </c>
      <c r="AJ2" s="166">
        <v>0.2</v>
      </c>
      <c r="AK2" s="23">
        <v>0</v>
      </c>
    </row>
    <row r="3" spans="1:39" ht="14.25" hidden="1" customHeight="1" x14ac:dyDescent="0.25">
      <c r="E3" s="2"/>
      <c r="F3" s="2"/>
      <c r="G3" s="2"/>
      <c r="H3" s="2"/>
      <c r="I3" s="2" t="s">
        <v>2961</v>
      </c>
      <c r="J3" s="855">
        <v>2016</v>
      </c>
      <c r="K3" s="1" t="s">
        <v>2962</v>
      </c>
      <c r="L3" s="2"/>
      <c r="M3" s="2"/>
      <c r="N3" s="2" t="s">
        <v>1087</v>
      </c>
      <c r="O3" s="166">
        <f>1990+5</f>
        <v>1995</v>
      </c>
      <c r="P3" s="1" t="s">
        <v>96</v>
      </c>
      <c r="Q3" s="166">
        <v>2012</v>
      </c>
      <c r="R3" s="1" t="s">
        <v>1867</v>
      </c>
      <c r="S3" s="1"/>
      <c r="T3" s="1"/>
      <c r="U3" s="1"/>
      <c r="V3" s="1"/>
      <c r="W3" s="1"/>
      <c r="Y3" s="856">
        <f>メイン!L10</f>
        <v>0</v>
      </c>
      <c r="Z3" s="857">
        <f>IF(メイン!M10="",9999,メイン!M10)</f>
        <v>9999</v>
      </c>
      <c r="AA3" s="856" t="str">
        <f>メイン!N10</f>
        <v/>
      </c>
      <c r="AB3" s="857">
        <f>IF(メイン!O10="",9999,メイン!O10)</f>
        <v>9999</v>
      </c>
    </row>
    <row r="4" spans="1:39" ht="14.25" hidden="1" customHeight="1" x14ac:dyDescent="0.25">
      <c r="E4" s="2"/>
      <c r="F4" s="2"/>
      <c r="G4" s="2"/>
      <c r="H4" s="2"/>
      <c r="L4" s="2"/>
      <c r="M4" s="2"/>
      <c r="N4" s="2" t="s">
        <v>2353</v>
      </c>
      <c r="O4" s="166">
        <f>1980+5</f>
        <v>1985</v>
      </c>
      <c r="P4" s="1" t="s">
        <v>96</v>
      </c>
      <c r="Q4" s="166">
        <v>2007</v>
      </c>
      <c r="R4" s="1" t="s">
        <v>1867</v>
      </c>
      <c r="S4" s="1"/>
      <c r="T4" s="1"/>
      <c r="U4" s="1"/>
      <c r="V4" s="1"/>
      <c r="W4" s="1"/>
      <c r="Y4" s="26"/>
    </row>
    <row r="5" spans="1:39" ht="14.25" customHeight="1" thickBot="1" x14ac:dyDescent="0.3">
      <c r="E5" s="2"/>
      <c r="F5" s="2"/>
      <c r="G5" s="2"/>
      <c r="H5" s="2"/>
      <c r="I5" s="2"/>
      <c r="J5" s="2"/>
      <c r="K5" s="2"/>
      <c r="L5" s="2"/>
      <c r="M5" s="2"/>
      <c r="N5" s="2"/>
      <c r="O5" s="2"/>
      <c r="P5" s="2"/>
      <c r="Q5" s="2"/>
      <c r="R5" s="1"/>
      <c r="S5" s="1"/>
      <c r="T5" s="1"/>
      <c r="U5" s="1"/>
      <c r="V5" s="1"/>
      <c r="W5" s="1"/>
      <c r="Y5" s="26"/>
    </row>
    <row r="6" spans="1:39" ht="14.25" customHeight="1" thickBot="1" x14ac:dyDescent="0.3">
      <c r="D6" s="843"/>
      <c r="E6" s="24" t="s">
        <v>905</v>
      </c>
      <c r="F6" s="24"/>
      <c r="G6" s="24"/>
      <c r="H6" s="24"/>
    </row>
    <row r="7" spans="1:39" ht="14.25" customHeight="1" thickBot="1" x14ac:dyDescent="0.3">
      <c r="D7" s="845"/>
      <c r="E7" s="24" t="s">
        <v>906</v>
      </c>
      <c r="F7" s="24"/>
      <c r="G7" s="24"/>
      <c r="H7" s="24"/>
    </row>
    <row r="8" spans="1:39" ht="14.25" customHeight="1" thickBot="1" x14ac:dyDescent="0.3">
      <c r="D8" s="789"/>
      <c r="E8" s="24" t="s">
        <v>2960</v>
      </c>
      <c r="F8" s="24"/>
      <c r="G8" s="24"/>
      <c r="H8" s="24"/>
    </row>
    <row r="9" spans="1:39" ht="14.25" customHeight="1" x14ac:dyDescent="0.25">
      <c r="F9" s="24"/>
      <c r="G9" s="24"/>
      <c r="H9" s="24"/>
    </row>
    <row r="10" spans="1:39" ht="14.25" customHeight="1" x14ac:dyDescent="0.25">
      <c r="A10" s="182" t="s">
        <v>2212</v>
      </c>
      <c r="B10" s="182"/>
      <c r="F10" s="24"/>
      <c r="G10" s="24"/>
      <c r="H10" s="24"/>
      <c r="U10" s="838"/>
    </row>
    <row r="11" spans="1:39" ht="3" customHeight="1" x14ac:dyDescent="0.25">
      <c r="B11" s="532"/>
      <c r="C11" s="330"/>
      <c r="D11" s="331"/>
      <c r="E11" s="332"/>
      <c r="F11" s="332"/>
      <c r="G11" s="332"/>
      <c r="H11" s="332"/>
      <c r="I11" s="333"/>
      <c r="J11" s="333"/>
      <c r="K11" s="333"/>
      <c r="L11" s="333"/>
      <c r="M11" s="333"/>
      <c r="N11" s="333"/>
      <c r="O11" s="333"/>
      <c r="P11" s="333"/>
      <c r="Q11" s="333"/>
      <c r="R11" s="333"/>
      <c r="S11" s="333"/>
      <c r="T11" s="333"/>
      <c r="U11" s="400"/>
      <c r="Y11" s="19"/>
    </row>
    <row r="12" spans="1:39" ht="14.25" customHeight="1" x14ac:dyDescent="0.25">
      <c r="B12" s="401"/>
      <c r="C12" s="302" t="s">
        <v>2359</v>
      </c>
      <c r="D12" s="5"/>
      <c r="E12" s="24"/>
      <c r="F12" s="24"/>
      <c r="G12" s="24"/>
      <c r="H12" s="24"/>
      <c r="U12" s="402"/>
      <c r="Y12" s="19" t="s">
        <v>1483</v>
      </c>
    </row>
    <row r="13" spans="1:39" ht="14.25" customHeight="1" x14ac:dyDescent="0.25">
      <c r="B13" s="401"/>
      <c r="D13" s="5"/>
      <c r="E13" s="24"/>
      <c r="F13" s="24"/>
      <c r="G13" s="24"/>
      <c r="H13" s="24"/>
      <c r="J13" s="1"/>
      <c r="U13" s="402"/>
    </row>
    <row r="14" spans="1:39" ht="14.25" customHeight="1" x14ac:dyDescent="0.25">
      <c r="B14" s="401"/>
      <c r="C14" s="19" t="s">
        <v>279</v>
      </c>
      <c r="L14" s="7" t="s">
        <v>1798</v>
      </c>
      <c r="U14" s="402"/>
    </row>
    <row r="15" spans="1:39" ht="14.25" customHeight="1" x14ac:dyDescent="0.25">
      <c r="B15" s="401"/>
      <c r="D15" s="21" t="s">
        <v>280</v>
      </c>
      <c r="E15" s="19" t="s">
        <v>3382</v>
      </c>
      <c r="F15" s="19"/>
      <c r="G15" s="19"/>
      <c r="H15" s="19"/>
      <c r="L15" s="7" t="s">
        <v>281</v>
      </c>
      <c r="U15" s="402"/>
    </row>
    <row r="16" spans="1:39" ht="14.25" customHeight="1" thickBot="1" x14ac:dyDescent="0.3">
      <c r="B16" s="401"/>
      <c r="C16" s="1"/>
      <c r="D16" s="25" t="s">
        <v>282</v>
      </c>
      <c r="E16" s="1067" t="s">
        <v>655</v>
      </c>
      <c r="F16" s="1068"/>
      <c r="G16" s="1068"/>
      <c r="H16" s="1069"/>
      <c r="I16" s="1067" t="s">
        <v>283</v>
      </c>
      <c r="J16" s="1068"/>
      <c r="K16" s="1068"/>
      <c r="L16" s="1068"/>
      <c r="M16" s="1068"/>
      <c r="N16" s="1068"/>
      <c r="O16" s="1068"/>
      <c r="P16" s="1069"/>
      <c r="Q16" s="1067" t="s">
        <v>2248</v>
      </c>
      <c r="R16" s="1069"/>
      <c r="S16" s="25" t="s">
        <v>745</v>
      </c>
      <c r="T16" s="5"/>
      <c r="U16" s="334"/>
      <c r="V16" s="5"/>
      <c r="W16" s="5"/>
      <c r="X16" s="1"/>
    </row>
    <row r="17" spans="2:37" ht="14.25" customHeight="1" thickBot="1" x14ac:dyDescent="0.3">
      <c r="B17" s="401"/>
      <c r="C17" s="1" t="s">
        <v>87</v>
      </c>
      <c r="D17" s="247">
        <v>1.1000000000000001</v>
      </c>
      <c r="E17" s="1054" t="s">
        <v>3391</v>
      </c>
      <c r="F17" s="1055"/>
      <c r="G17" s="1055"/>
      <c r="H17" s="1056"/>
      <c r="I17" s="1105" t="s">
        <v>3392</v>
      </c>
      <c r="J17" s="1105"/>
      <c r="K17" s="1105"/>
      <c r="L17" s="1105"/>
      <c r="M17" s="1105"/>
      <c r="N17" s="1105"/>
      <c r="O17" s="1105"/>
      <c r="P17" s="1105"/>
      <c r="Q17" s="1106"/>
      <c r="R17" s="1107"/>
      <c r="S17" s="254">
        <f>$X17</f>
        <v>0</v>
      </c>
      <c r="T17" s="26"/>
      <c r="U17" s="245"/>
      <c r="V17" s="26"/>
      <c r="W17" s="26"/>
      <c r="X17" s="1">
        <f>IF($Q17=Y17,AG17,IF($Q17=Z17,AH17,AI17))</f>
        <v>0</v>
      </c>
      <c r="Y17" s="11" t="s">
        <v>1892</v>
      </c>
      <c r="Z17" s="11" t="s">
        <v>1928</v>
      </c>
      <c r="AA17" s="11" t="s">
        <v>1245</v>
      </c>
      <c r="AC17" s="5"/>
      <c r="AG17" s="23">
        <v>1</v>
      </c>
      <c r="AH17" s="23">
        <v>0.5</v>
      </c>
      <c r="AI17" s="23">
        <v>0</v>
      </c>
    </row>
    <row r="18" spans="2:37" ht="13.15" thickBot="1" x14ac:dyDescent="0.3">
      <c r="B18" s="401"/>
      <c r="C18" s="1" t="s">
        <v>87</v>
      </c>
      <c r="D18" s="247">
        <v>1.2</v>
      </c>
      <c r="E18" s="1051" t="s">
        <v>575</v>
      </c>
      <c r="F18" s="1052"/>
      <c r="G18" s="1052"/>
      <c r="H18" s="1053"/>
      <c r="I18" s="1105" t="s">
        <v>1065</v>
      </c>
      <c r="J18" s="1105"/>
      <c r="K18" s="1105"/>
      <c r="L18" s="1105"/>
      <c r="M18" s="1105"/>
      <c r="N18" s="1105"/>
      <c r="O18" s="1105"/>
      <c r="P18" s="1105"/>
      <c r="Q18" s="1106"/>
      <c r="R18" s="1107"/>
      <c r="S18" s="254">
        <f>$X18</f>
        <v>0</v>
      </c>
      <c r="T18" s="26"/>
      <c r="U18" s="245"/>
      <c r="V18" s="26"/>
      <c r="W18" s="26"/>
      <c r="X18" s="1">
        <f>IF($Q18=Y18,AG18,IF($Q18=Z18,AH18,IF($Q18=AA18,AI18,IF($Q18=AB18,AJ18,AK18))))</f>
        <v>0</v>
      </c>
      <c r="Y18" s="11" t="s">
        <v>2488</v>
      </c>
      <c r="Z18" s="11" t="s">
        <v>1583</v>
      </c>
      <c r="AA18" s="11" t="s">
        <v>1718</v>
      </c>
      <c r="AB18" s="11" t="s">
        <v>1719</v>
      </c>
      <c r="AC18" s="11" t="s">
        <v>1182</v>
      </c>
      <c r="AG18" s="23">
        <v>1</v>
      </c>
      <c r="AH18" s="23">
        <f>$AH$2</f>
        <v>0.8</v>
      </c>
      <c r="AI18" s="23">
        <v>0.5</v>
      </c>
      <c r="AJ18" s="23">
        <f>$AJ$2</f>
        <v>0.2</v>
      </c>
      <c r="AK18" s="23">
        <v>0</v>
      </c>
    </row>
    <row r="19" spans="2:37" ht="13.15" thickBot="1" x14ac:dyDescent="0.3">
      <c r="B19" s="401"/>
      <c r="C19" s="1" t="s">
        <v>284</v>
      </c>
      <c r="D19" s="247">
        <v>1.3</v>
      </c>
      <c r="E19" s="1051" t="s">
        <v>746</v>
      </c>
      <c r="F19" s="1052"/>
      <c r="G19" s="1052"/>
      <c r="H19" s="1053"/>
      <c r="I19" s="1105" t="s">
        <v>1541</v>
      </c>
      <c r="J19" s="1105"/>
      <c r="K19" s="1105"/>
      <c r="L19" s="1105"/>
      <c r="M19" s="1105"/>
      <c r="N19" s="1105"/>
      <c r="O19" s="1105"/>
      <c r="P19" s="1105"/>
      <c r="Q19" s="1106"/>
      <c r="R19" s="1107"/>
      <c r="S19" s="254">
        <f>$X19</f>
        <v>0</v>
      </c>
      <c r="T19" s="26"/>
      <c r="U19" s="245"/>
      <c r="V19" s="26"/>
      <c r="W19" s="26"/>
      <c r="X19" s="1">
        <f>IF($Q19=Y19,AG19,AH19)</f>
        <v>0</v>
      </c>
      <c r="Y19" s="11" t="s">
        <v>1542</v>
      </c>
      <c r="Z19" s="11" t="s">
        <v>1872</v>
      </c>
      <c r="AG19" s="23">
        <v>1</v>
      </c>
      <c r="AH19" s="23">
        <v>0</v>
      </c>
    </row>
    <row r="20" spans="2:37" ht="24" customHeight="1" thickBot="1" x14ac:dyDescent="0.3">
      <c r="B20" s="401"/>
      <c r="C20" s="1" t="s">
        <v>284</v>
      </c>
      <c r="D20" s="247">
        <v>1.4</v>
      </c>
      <c r="E20" s="1051" t="s">
        <v>3393</v>
      </c>
      <c r="F20" s="1052"/>
      <c r="G20" s="1052"/>
      <c r="H20" s="1053"/>
      <c r="I20" s="1105" t="s">
        <v>3394</v>
      </c>
      <c r="J20" s="1105"/>
      <c r="K20" s="1105"/>
      <c r="L20" s="1105"/>
      <c r="M20" s="1105"/>
      <c r="N20" s="1105"/>
      <c r="O20" s="1105"/>
      <c r="P20" s="1105"/>
      <c r="Q20" s="1106"/>
      <c r="R20" s="1107"/>
      <c r="S20" s="254">
        <f>$X20</f>
        <v>0</v>
      </c>
      <c r="T20" s="26"/>
      <c r="U20" s="245"/>
      <c r="V20" s="26"/>
      <c r="W20" s="26"/>
      <c r="X20" s="1">
        <f>IF($Q20=Y20,AG20,AH20)</f>
        <v>0</v>
      </c>
      <c r="Y20" s="11" t="s">
        <v>1873</v>
      </c>
      <c r="Z20" s="11" t="s">
        <v>1183</v>
      </c>
      <c r="AG20" s="23">
        <v>1</v>
      </c>
      <c r="AH20" s="23">
        <v>0</v>
      </c>
    </row>
    <row r="21" spans="2:37" ht="14.25" customHeight="1" thickBot="1" x14ac:dyDescent="0.3">
      <c r="B21" s="401"/>
      <c r="C21" s="1" t="s">
        <v>4</v>
      </c>
      <c r="D21" s="247">
        <v>1.5</v>
      </c>
      <c r="E21" s="1051" t="s">
        <v>3200</v>
      </c>
      <c r="F21" s="1052"/>
      <c r="G21" s="1052"/>
      <c r="H21" s="1053"/>
      <c r="I21" s="1105" t="s">
        <v>3201</v>
      </c>
      <c r="J21" s="1105"/>
      <c r="K21" s="1105"/>
      <c r="L21" s="1105"/>
      <c r="M21" s="1105"/>
      <c r="N21" s="1105"/>
      <c r="O21" s="1105"/>
      <c r="P21" s="1105"/>
      <c r="Q21" s="1106"/>
      <c r="R21" s="1107"/>
      <c r="S21" s="254">
        <f>$X21</f>
        <v>0</v>
      </c>
      <c r="T21" s="26"/>
      <c r="U21" s="245"/>
      <c r="V21" s="26"/>
      <c r="W21" s="26"/>
      <c r="X21" s="1">
        <f>IF($Q21=Y21,AG21,AH21)</f>
        <v>0</v>
      </c>
      <c r="Y21" s="11" t="s">
        <v>2817</v>
      </c>
      <c r="Z21" s="11" t="s">
        <v>2818</v>
      </c>
      <c r="AG21" s="23">
        <v>1</v>
      </c>
      <c r="AH21" s="23">
        <v>0</v>
      </c>
    </row>
    <row r="22" spans="2:37" ht="14.25" customHeight="1" x14ac:dyDescent="0.25">
      <c r="B22" s="401"/>
      <c r="C22" s="1"/>
      <c r="E22" s="1"/>
      <c r="U22" s="402"/>
      <c r="X22" s="1"/>
    </row>
    <row r="23" spans="2:37" ht="14.25" customHeight="1" x14ac:dyDescent="0.25">
      <c r="B23" s="401"/>
      <c r="C23" s="1"/>
      <c r="D23" s="21" t="s">
        <v>938</v>
      </c>
      <c r="E23" s="19" t="s">
        <v>286</v>
      </c>
      <c r="F23" s="19"/>
      <c r="G23" s="19"/>
      <c r="H23" s="19"/>
      <c r="U23" s="402"/>
      <c r="X23" s="1"/>
    </row>
    <row r="24" spans="2:37" ht="14.25" customHeight="1" thickBot="1" x14ac:dyDescent="0.3">
      <c r="B24" s="401"/>
      <c r="C24" s="1"/>
      <c r="D24" s="25" t="s">
        <v>287</v>
      </c>
      <c r="E24" s="1067" t="s">
        <v>655</v>
      </c>
      <c r="F24" s="1068"/>
      <c r="G24" s="1068"/>
      <c r="H24" s="1069"/>
      <c r="I24" s="1067" t="s">
        <v>283</v>
      </c>
      <c r="J24" s="1068"/>
      <c r="K24" s="1068"/>
      <c r="L24" s="1068"/>
      <c r="M24" s="1068"/>
      <c r="N24" s="1068"/>
      <c r="O24" s="1068"/>
      <c r="P24" s="1069"/>
      <c r="Q24" s="1067" t="s">
        <v>2248</v>
      </c>
      <c r="R24" s="1069"/>
      <c r="S24" s="25" t="s">
        <v>745</v>
      </c>
      <c r="T24" s="5"/>
      <c r="U24" s="334"/>
      <c r="V24" s="5"/>
      <c r="W24" s="5"/>
      <c r="X24" s="1"/>
    </row>
    <row r="25" spans="2:37" ht="14.25" customHeight="1" thickBot="1" x14ac:dyDescent="0.3">
      <c r="B25" s="401"/>
      <c r="C25" s="1" t="s">
        <v>87</v>
      </c>
      <c r="D25" s="247">
        <v>2.1</v>
      </c>
      <c r="E25" s="1051" t="s">
        <v>288</v>
      </c>
      <c r="F25" s="1052"/>
      <c r="G25" s="1052"/>
      <c r="H25" s="1053"/>
      <c r="I25" s="1105" t="s">
        <v>3202</v>
      </c>
      <c r="J25" s="1105"/>
      <c r="K25" s="1105"/>
      <c r="L25" s="1105"/>
      <c r="M25" s="1105"/>
      <c r="N25" s="1105"/>
      <c r="O25" s="1105"/>
      <c r="P25" s="1105"/>
      <c r="Q25" s="1106"/>
      <c r="R25" s="1107"/>
      <c r="S25" s="254">
        <f>$X25</f>
        <v>0</v>
      </c>
      <c r="T25" s="26"/>
      <c r="U25" s="245"/>
      <c r="V25" s="26"/>
      <c r="W25" s="26"/>
      <c r="X25" s="1">
        <f>IF($Q25=Y25,AG25,IF($Q25=Z25,AH25,AI25))</f>
        <v>0</v>
      </c>
      <c r="Y25" s="11" t="s">
        <v>2799</v>
      </c>
      <c r="Z25" s="11" t="s">
        <v>2800</v>
      </c>
      <c r="AA25" s="11" t="s">
        <v>1184</v>
      </c>
      <c r="AG25" s="23">
        <v>1</v>
      </c>
      <c r="AH25" s="23">
        <v>0.5</v>
      </c>
      <c r="AI25" s="23">
        <v>0</v>
      </c>
    </row>
    <row r="26" spans="2:37" ht="14.25" customHeight="1" thickBot="1" x14ac:dyDescent="0.3">
      <c r="B26" s="401"/>
      <c r="C26" s="1" t="s">
        <v>87</v>
      </c>
      <c r="D26" s="247">
        <v>2.2000000000000002</v>
      </c>
      <c r="E26" s="1051" t="s">
        <v>1023</v>
      </c>
      <c r="F26" s="1052"/>
      <c r="G26" s="1052"/>
      <c r="H26" s="1053"/>
      <c r="I26" s="1105" t="s">
        <v>3203</v>
      </c>
      <c r="J26" s="1105"/>
      <c r="K26" s="1105"/>
      <c r="L26" s="1105"/>
      <c r="M26" s="1105"/>
      <c r="N26" s="1105"/>
      <c r="O26" s="1105"/>
      <c r="P26" s="1105"/>
      <c r="Q26" s="1106"/>
      <c r="R26" s="1107"/>
      <c r="S26" s="254">
        <f>$X26</f>
        <v>0</v>
      </c>
      <c r="T26" s="26"/>
      <c r="U26" s="245"/>
      <c r="V26" s="26"/>
      <c r="W26" s="26"/>
      <c r="X26" s="1">
        <f>IF($Q26=Y26,AG26,IF($Q26=Z26,AH26,AI26))</f>
        <v>0</v>
      </c>
      <c r="Y26" s="11" t="s">
        <v>2799</v>
      </c>
      <c r="Z26" s="11" t="s">
        <v>2800</v>
      </c>
      <c r="AA26" s="11" t="s">
        <v>1184</v>
      </c>
      <c r="AG26" s="23">
        <v>1</v>
      </c>
      <c r="AH26" s="23">
        <v>0.5</v>
      </c>
      <c r="AI26" s="23">
        <v>0</v>
      </c>
    </row>
    <row r="27" spans="2:37" ht="14.25" customHeight="1" thickBot="1" x14ac:dyDescent="0.3">
      <c r="B27" s="401"/>
      <c r="C27" s="1" t="s">
        <v>87</v>
      </c>
      <c r="D27" s="247">
        <v>2.2999999999999998</v>
      </c>
      <c r="E27" s="1051" t="s">
        <v>289</v>
      </c>
      <c r="F27" s="1052"/>
      <c r="G27" s="1052"/>
      <c r="H27" s="1053"/>
      <c r="I27" s="1105" t="s">
        <v>2487</v>
      </c>
      <c r="J27" s="1105"/>
      <c r="K27" s="1105"/>
      <c r="L27" s="1105"/>
      <c r="M27" s="1105"/>
      <c r="N27" s="1105"/>
      <c r="O27" s="1105"/>
      <c r="P27" s="1105"/>
      <c r="Q27" s="1106"/>
      <c r="R27" s="1107"/>
      <c r="S27" s="254">
        <f>$X27</f>
        <v>0</v>
      </c>
      <c r="T27" s="26"/>
      <c r="U27" s="245"/>
      <c r="V27" s="26"/>
      <c r="W27" s="26"/>
      <c r="X27" s="1">
        <f>IF($Q27=Y27,AG27,AH27)</f>
        <v>0</v>
      </c>
      <c r="Y27" s="11" t="s">
        <v>2112</v>
      </c>
      <c r="Z27" s="11" t="s">
        <v>1185</v>
      </c>
      <c r="AG27" s="23">
        <v>1</v>
      </c>
      <c r="AH27" s="23">
        <v>0</v>
      </c>
    </row>
    <row r="28" spans="2:37" ht="14.25" customHeight="1" x14ac:dyDescent="0.25">
      <c r="B28" s="401"/>
      <c r="E28" s="3"/>
      <c r="F28" s="3"/>
      <c r="G28" s="3"/>
      <c r="H28" s="3"/>
      <c r="I28" s="3"/>
      <c r="J28" s="3"/>
      <c r="K28" s="3"/>
      <c r="L28" s="3"/>
      <c r="M28" s="3"/>
      <c r="N28" s="3"/>
      <c r="O28" s="3"/>
      <c r="P28" s="3"/>
      <c r="U28" s="402"/>
      <c r="X28" s="1"/>
    </row>
    <row r="29" spans="2:37" ht="14.25" customHeight="1" x14ac:dyDescent="0.25">
      <c r="B29" s="401"/>
      <c r="C29" s="1"/>
      <c r="D29" s="21" t="s">
        <v>939</v>
      </c>
      <c r="E29" s="19" t="s">
        <v>1277</v>
      </c>
      <c r="F29" s="19"/>
      <c r="G29" s="19"/>
      <c r="H29" s="19"/>
      <c r="U29" s="402"/>
      <c r="X29" s="1"/>
    </row>
    <row r="30" spans="2:37" ht="14.25" customHeight="1" thickBot="1" x14ac:dyDescent="0.3">
      <c r="B30" s="401"/>
      <c r="C30" s="1"/>
      <c r="D30" s="25" t="s">
        <v>290</v>
      </c>
      <c r="E30" s="1067" t="s">
        <v>655</v>
      </c>
      <c r="F30" s="1068"/>
      <c r="G30" s="1068"/>
      <c r="H30" s="1069"/>
      <c r="I30" s="1067" t="s">
        <v>283</v>
      </c>
      <c r="J30" s="1068"/>
      <c r="K30" s="1068"/>
      <c r="L30" s="1068"/>
      <c r="M30" s="1068"/>
      <c r="N30" s="1068"/>
      <c r="O30" s="1068"/>
      <c r="P30" s="1069"/>
      <c r="Q30" s="1067" t="s">
        <v>2248</v>
      </c>
      <c r="R30" s="1069"/>
      <c r="S30" s="25" t="s">
        <v>745</v>
      </c>
      <c r="T30" s="5"/>
      <c r="U30" s="334"/>
      <c r="V30" s="5"/>
      <c r="W30" s="5"/>
      <c r="X30" s="1"/>
    </row>
    <row r="31" spans="2:37" ht="36" customHeight="1" thickBot="1" x14ac:dyDescent="0.3">
      <c r="B31" s="401"/>
      <c r="C31" s="1" t="s">
        <v>87</v>
      </c>
      <c r="D31" s="247">
        <v>3.1</v>
      </c>
      <c r="E31" s="1051" t="s">
        <v>262</v>
      </c>
      <c r="F31" s="1052"/>
      <c r="G31" s="1052"/>
      <c r="H31" s="1053"/>
      <c r="I31" s="1105" t="s">
        <v>3204</v>
      </c>
      <c r="J31" s="1105"/>
      <c r="K31" s="1105"/>
      <c r="L31" s="1105"/>
      <c r="M31" s="1105"/>
      <c r="N31" s="1105"/>
      <c r="O31" s="1105"/>
      <c r="P31" s="1105"/>
      <c r="Q31" s="1106"/>
      <c r="R31" s="1107"/>
      <c r="S31" s="254">
        <f t="shared" ref="S31:S38" si="0">$X31</f>
        <v>0</v>
      </c>
      <c r="T31" s="26"/>
      <c r="U31" s="245"/>
      <c r="V31" s="26"/>
      <c r="W31" s="26"/>
      <c r="X31" s="1">
        <f>IF($Q31=Y31,AG31,IF($Q31=Z31,AH31,IF($Q31=AA31,AI31,AJ31)))</f>
        <v>0</v>
      </c>
      <c r="Y31" s="11" t="s">
        <v>2930</v>
      </c>
      <c r="Z31" s="11" t="s">
        <v>2932</v>
      </c>
      <c r="AA31" s="11" t="s">
        <v>2931</v>
      </c>
      <c r="AB31" s="11" t="s">
        <v>1186</v>
      </c>
      <c r="AG31" s="23">
        <v>1</v>
      </c>
      <c r="AH31" s="23">
        <f>$AH$2</f>
        <v>0.8</v>
      </c>
      <c r="AI31" s="23">
        <v>0.5</v>
      </c>
      <c r="AJ31" s="23">
        <v>0</v>
      </c>
    </row>
    <row r="32" spans="2:37" ht="36" customHeight="1" thickBot="1" x14ac:dyDescent="0.3">
      <c r="B32" s="401"/>
      <c r="C32" s="1" t="s">
        <v>87</v>
      </c>
      <c r="D32" s="247">
        <v>3.2</v>
      </c>
      <c r="E32" s="1051" t="s">
        <v>1396</v>
      </c>
      <c r="F32" s="1052"/>
      <c r="G32" s="1052"/>
      <c r="H32" s="1053"/>
      <c r="I32" s="1105" t="s">
        <v>3205</v>
      </c>
      <c r="J32" s="1105"/>
      <c r="K32" s="1105"/>
      <c r="L32" s="1105"/>
      <c r="M32" s="1105"/>
      <c r="N32" s="1105"/>
      <c r="O32" s="1105"/>
      <c r="P32" s="1105"/>
      <c r="Q32" s="1106"/>
      <c r="R32" s="1107"/>
      <c r="S32" s="254">
        <f t="shared" si="0"/>
        <v>0</v>
      </c>
      <c r="T32" s="26"/>
      <c r="U32" s="245"/>
      <c r="V32" s="26"/>
      <c r="W32" s="26"/>
      <c r="X32" s="1">
        <f>IF($Q32=Y32,AG32,IF($Q32=Z32,AH32,AI32))</f>
        <v>0</v>
      </c>
      <c r="Y32" s="11" t="s">
        <v>2875</v>
      </c>
      <c r="Z32" s="11" t="s">
        <v>3142</v>
      </c>
      <c r="AA32" s="858" t="s">
        <v>2895</v>
      </c>
      <c r="AG32" s="23">
        <v>1</v>
      </c>
      <c r="AH32" s="23">
        <v>0.5</v>
      </c>
      <c r="AI32" s="23">
        <v>0</v>
      </c>
    </row>
    <row r="33" spans="2:38" ht="36" customHeight="1" thickBot="1" x14ac:dyDescent="0.3">
      <c r="B33" s="401"/>
      <c r="C33" s="1" t="s">
        <v>87</v>
      </c>
      <c r="D33" s="247">
        <v>3.3</v>
      </c>
      <c r="E33" s="1051" t="s">
        <v>2303</v>
      </c>
      <c r="F33" s="1052"/>
      <c r="G33" s="1052"/>
      <c r="H33" s="1053"/>
      <c r="I33" s="1105" t="s">
        <v>3206</v>
      </c>
      <c r="J33" s="1168"/>
      <c r="K33" s="1105"/>
      <c r="L33" s="1105"/>
      <c r="M33" s="1105"/>
      <c r="N33" s="1105"/>
      <c r="O33" s="1105"/>
      <c r="P33" s="1105"/>
      <c r="Q33" s="1095" t="str">
        <f>IF(メイン!$X$74="",AB33,IF(メイン!$X$74&gt;=0.7,Y33,IF(メイン!$X$74&gt;=0.5,Z33,IF(メイン!$X$74&gt;=0.3,AA33,AB33))))</f>
        <v>30%未満</v>
      </c>
      <c r="R33" s="1096"/>
      <c r="S33" s="254">
        <f t="shared" si="0"/>
        <v>0</v>
      </c>
      <c r="T33" s="26"/>
      <c r="U33" s="245"/>
      <c r="V33" s="26"/>
      <c r="W33" s="26"/>
      <c r="X33" s="1">
        <f>IF($Q33=Y33,AG33,IF($Q33=Z33,AH33,IF($Q33=AA33,AI33,AJ33)))</f>
        <v>0</v>
      </c>
      <c r="Y33" s="859" t="s">
        <v>3144</v>
      </c>
      <c r="Z33" s="11" t="s">
        <v>3146</v>
      </c>
      <c r="AA33" s="11" t="s">
        <v>3147</v>
      </c>
      <c r="AB33" s="858" t="s">
        <v>3145</v>
      </c>
      <c r="AG33" s="23">
        <v>1</v>
      </c>
      <c r="AH33" s="23">
        <f>$AH$2</f>
        <v>0.8</v>
      </c>
      <c r="AI33" s="23">
        <v>0.5</v>
      </c>
      <c r="AJ33" s="23">
        <v>0</v>
      </c>
    </row>
    <row r="34" spans="2:38" ht="48" customHeight="1" thickBot="1" x14ac:dyDescent="0.3">
      <c r="B34" s="401"/>
      <c r="C34" s="1" t="s">
        <v>87</v>
      </c>
      <c r="D34" s="66">
        <v>3.4</v>
      </c>
      <c r="E34" s="1054" t="s">
        <v>1700</v>
      </c>
      <c r="F34" s="1055"/>
      <c r="G34" s="1055"/>
      <c r="H34" s="1056"/>
      <c r="I34" s="1084" t="s">
        <v>3207</v>
      </c>
      <c r="J34" s="1084"/>
      <c r="K34" s="1084"/>
      <c r="L34" s="1084"/>
      <c r="M34" s="1084"/>
      <c r="N34" s="1105"/>
      <c r="O34" s="1105"/>
      <c r="P34" s="1105"/>
      <c r="Q34" s="1116"/>
      <c r="R34" s="1116"/>
      <c r="S34" s="254">
        <f t="shared" si="0"/>
        <v>0</v>
      </c>
      <c r="T34" s="26"/>
      <c r="U34" s="245"/>
      <c r="V34" s="26"/>
      <c r="W34" s="26"/>
      <c r="X34" s="1">
        <f>IF(SUMPRODUCT(X35:X38,AE35:AE38)&gt;1,1,IF(SUMPRODUCT(X35:X38,AE35:AE38)&lt;0,0,ROUND(SUMPRODUCT(X35:X38,AE35:AE38),3)))</f>
        <v>0</v>
      </c>
    </row>
    <row r="35" spans="2:38" ht="13.15" thickBot="1" x14ac:dyDescent="0.3">
      <c r="B35" s="401"/>
      <c r="C35" s="1"/>
      <c r="D35" s="67"/>
      <c r="E35" s="172"/>
      <c r="F35" s="173"/>
      <c r="G35" s="173"/>
      <c r="H35" s="174"/>
      <c r="I35" s="172"/>
      <c r="J35" s="173"/>
      <c r="K35" s="173"/>
      <c r="L35" s="173"/>
      <c r="M35" s="174"/>
      <c r="N35" s="1110" t="s">
        <v>1060</v>
      </c>
      <c r="O35" s="1111"/>
      <c r="P35" s="1112"/>
      <c r="Q35" s="1106"/>
      <c r="R35" s="1107"/>
      <c r="S35" s="254">
        <f t="shared" si="0"/>
        <v>0</v>
      </c>
      <c r="T35" s="26"/>
      <c r="U35" s="245"/>
      <c r="V35" s="26"/>
      <c r="W35" s="26"/>
      <c r="X35" s="1">
        <f>IF($Q35=Y35,AG35,IF($Q35=Z35,AH35,AI35))</f>
        <v>0</v>
      </c>
      <c r="Y35" s="11" t="s">
        <v>2875</v>
      </c>
      <c r="Z35" s="11" t="s">
        <v>2894</v>
      </c>
      <c r="AA35" s="858" t="s">
        <v>2895</v>
      </c>
      <c r="AC35" s="23">
        <v>0.6</v>
      </c>
      <c r="AD35" s="1">
        <f>IF(X35="-",0,AC35)</f>
        <v>0.6</v>
      </c>
      <c r="AE35" s="1">
        <f>AD35*1/SUM($AD$35:$AD$38)</f>
        <v>1</v>
      </c>
      <c r="AG35" s="23">
        <v>1</v>
      </c>
      <c r="AH35" s="23">
        <v>0.5</v>
      </c>
      <c r="AI35" s="23">
        <v>0</v>
      </c>
    </row>
    <row r="36" spans="2:38" ht="13.15" thickBot="1" x14ac:dyDescent="0.3">
      <c r="B36" s="401"/>
      <c r="C36" s="1"/>
      <c r="D36" s="67"/>
      <c r="E36" s="172"/>
      <c r="F36" s="173"/>
      <c r="G36" s="173"/>
      <c r="H36" s="174"/>
      <c r="I36" s="172"/>
      <c r="J36" s="173"/>
      <c r="K36" s="173"/>
      <c r="L36" s="173"/>
      <c r="M36" s="174"/>
      <c r="N36" s="1110" t="s">
        <v>1487</v>
      </c>
      <c r="O36" s="1111"/>
      <c r="P36" s="1112"/>
      <c r="Q36" s="1106"/>
      <c r="R36" s="1107"/>
      <c r="S36" s="254" t="str">
        <f t="shared" si="0"/>
        <v>-</v>
      </c>
      <c r="T36" s="26"/>
      <c r="U36" s="245"/>
      <c r="V36" s="26"/>
      <c r="W36" s="26"/>
      <c r="X36" s="1" t="str">
        <f>IF($Q36=Y36,AG36,IF($Q36=Z36,AH36,IF($Q36=AA36,AI36,AJ36)))</f>
        <v>-</v>
      </c>
      <c r="Y36" s="11" t="s">
        <v>2875</v>
      </c>
      <c r="Z36" s="11" t="s">
        <v>2894</v>
      </c>
      <c r="AA36" s="858" t="s">
        <v>2895</v>
      </c>
      <c r="AB36" s="11" t="s">
        <v>1234</v>
      </c>
      <c r="AC36" s="23">
        <v>0.2</v>
      </c>
      <c r="AD36" s="1">
        <f>IF(X36="-",0,AC36)</f>
        <v>0</v>
      </c>
      <c r="AE36" s="1">
        <f>AD36*1/SUM($AD$35:$AD$38)</f>
        <v>0</v>
      </c>
      <c r="AG36" s="23">
        <v>1</v>
      </c>
      <c r="AH36" s="23">
        <v>0.5</v>
      </c>
      <c r="AI36" s="23">
        <v>0</v>
      </c>
      <c r="AJ36" s="23" t="s">
        <v>2160</v>
      </c>
    </row>
    <row r="37" spans="2:38" ht="13.15" thickBot="1" x14ac:dyDescent="0.3">
      <c r="B37" s="401"/>
      <c r="C37" s="1"/>
      <c r="D37" s="67"/>
      <c r="E37" s="172"/>
      <c r="F37" s="173"/>
      <c r="G37" s="173"/>
      <c r="H37" s="174"/>
      <c r="I37" s="172"/>
      <c r="J37" s="173"/>
      <c r="K37" s="173"/>
      <c r="L37" s="173"/>
      <c r="M37" s="174"/>
      <c r="N37" s="1110" t="s">
        <v>858</v>
      </c>
      <c r="O37" s="1111"/>
      <c r="P37" s="1112"/>
      <c r="Q37" s="1106"/>
      <c r="R37" s="1107"/>
      <c r="S37" s="254" t="str">
        <f t="shared" si="0"/>
        <v>-</v>
      </c>
      <c r="T37" s="26"/>
      <c r="U37" s="245"/>
      <c r="V37" s="26"/>
      <c r="W37" s="26"/>
      <c r="X37" s="1" t="str">
        <f>IF($Q37=Y37,AG37,IF($Q37=Z37,AH37,IF($Q37=AA37,AI37,AJ37)))</f>
        <v>-</v>
      </c>
      <c r="Y37" s="11" t="s">
        <v>2875</v>
      </c>
      <c r="Z37" s="11" t="s">
        <v>2894</v>
      </c>
      <c r="AA37" s="858" t="s">
        <v>2895</v>
      </c>
      <c r="AB37" s="11" t="s">
        <v>742</v>
      </c>
      <c r="AC37" s="23">
        <v>0.1</v>
      </c>
      <c r="AD37" s="1">
        <f>IF(X37="-",0,AC37)</f>
        <v>0</v>
      </c>
      <c r="AE37" s="1">
        <f>AD37*1/SUM($AD$35:$AD$38)</f>
        <v>0</v>
      </c>
      <c r="AG37" s="23">
        <v>1</v>
      </c>
      <c r="AH37" s="23">
        <v>0.5</v>
      </c>
      <c r="AI37" s="23">
        <v>0</v>
      </c>
      <c r="AJ37" s="23" t="s">
        <v>2160</v>
      </c>
    </row>
    <row r="38" spans="2:38" ht="13.15" thickBot="1" x14ac:dyDescent="0.3">
      <c r="B38" s="401"/>
      <c r="C38" s="1"/>
      <c r="D38" s="230"/>
      <c r="E38" s="176"/>
      <c r="F38" s="229"/>
      <c r="G38" s="229"/>
      <c r="H38" s="223"/>
      <c r="I38" s="176"/>
      <c r="J38" s="229"/>
      <c r="K38" s="229"/>
      <c r="L38" s="229"/>
      <c r="M38" s="223"/>
      <c r="N38" s="1110" t="s">
        <v>857</v>
      </c>
      <c r="O38" s="1111"/>
      <c r="P38" s="1112"/>
      <c r="Q38" s="1106"/>
      <c r="R38" s="1107"/>
      <c r="S38" s="254" t="str">
        <f t="shared" si="0"/>
        <v>-</v>
      </c>
      <c r="T38" s="26"/>
      <c r="U38" s="245"/>
      <c r="V38" s="26"/>
      <c r="W38" s="26"/>
      <c r="X38" s="1" t="str">
        <f>IF($Q38=Y38,AG38,IF($Q38=Z38,AH38,IF($Q38=AA38,AI38,AJ38)))</f>
        <v>-</v>
      </c>
      <c r="Y38" s="11" t="s">
        <v>2875</v>
      </c>
      <c r="Z38" s="11" t="s">
        <v>2894</v>
      </c>
      <c r="AA38" s="858" t="s">
        <v>2895</v>
      </c>
      <c r="AB38" s="11" t="s">
        <v>901</v>
      </c>
      <c r="AC38" s="23">
        <v>0.1</v>
      </c>
      <c r="AD38" s="1">
        <f>IF(X38="-",0,AC38)</f>
        <v>0</v>
      </c>
      <c r="AE38" s="1">
        <f>AD38*1/SUM($AD$35:$AD$38)</f>
        <v>0</v>
      </c>
      <c r="AG38" s="23">
        <v>1</v>
      </c>
      <c r="AH38" s="23">
        <v>0.5</v>
      </c>
      <c r="AI38" s="23">
        <v>0</v>
      </c>
      <c r="AJ38" s="23" t="s">
        <v>2160</v>
      </c>
    </row>
    <row r="39" spans="2:38" ht="14.25" customHeight="1" thickBot="1" x14ac:dyDescent="0.3">
      <c r="B39" s="401"/>
      <c r="C39" s="1" t="s">
        <v>87</v>
      </c>
      <c r="D39" s="247">
        <v>3.5</v>
      </c>
      <c r="E39" s="1051" t="s">
        <v>2307</v>
      </c>
      <c r="F39" s="1052"/>
      <c r="G39" s="1052"/>
      <c r="H39" s="1053"/>
      <c r="I39" s="1105" t="s">
        <v>2791</v>
      </c>
      <c r="J39" s="1105"/>
      <c r="K39" s="1105"/>
      <c r="L39" s="1105"/>
      <c r="M39" s="1105"/>
      <c r="N39" s="1105"/>
      <c r="O39" s="1105"/>
      <c r="P39" s="1105"/>
      <c r="Q39" s="1106"/>
      <c r="R39" s="1107"/>
      <c r="S39" s="254">
        <f>$X39</f>
        <v>0</v>
      </c>
      <c r="T39" s="26"/>
      <c r="U39" s="245"/>
      <c r="V39" s="26"/>
      <c r="W39" s="26"/>
      <c r="X39" s="1">
        <f>IF($Q39=Y39,AG39,AH39)</f>
        <v>0</v>
      </c>
      <c r="Y39" s="11" t="s">
        <v>44</v>
      </c>
      <c r="Z39" s="11" t="s">
        <v>1188</v>
      </c>
      <c r="AG39" s="23">
        <v>1</v>
      </c>
      <c r="AH39" s="23">
        <v>0</v>
      </c>
    </row>
    <row r="40" spans="2:38" ht="47.25" customHeight="1" thickBot="1" x14ac:dyDescent="0.25">
      <c r="B40" s="401"/>
      <c r="C40" s="1" t="s">
        <v>1488</v>
      </c>
      <c r="D40" s="247">
        <v>3.6</v>
      </c>
      <c r="E40" s="1051" t="s">
        <v>1489</v>
      </c>
      <c r="F40" s="1052"/>
      <c r="G40" s="1052"/>
      <c r="H40" s="1053"/>
      <c r="I40" s="1105" t="s">
        <v>3208</v>
      </c>
      <c r="J40" s="1105"/>
      <c r="K40" s="1105"/>
      <c r="L40" s="1105"/>
      <c r="M40" s="1105"/>
      <c r="N40" s="1105"/>
      <c r="O40" s="1105"/>
      <c r="P40" s="1105"/>
      <c r="Q40" s="1106"/>
      <c r="R40" s="1107"/>
      <c r="S40" s="254" t="str">
        <f>$X40</f>
        <v>-</v>
      </c>
      <c r="T40" s="26"/>
      <c r="U40" s="245"/>
      <c r="V40" s="26"/>
      <c r="W40" s="26"/>
      <c r="X40" s="1" t="str">
        <f>IF($Q40=Y40,AG40,IF($Q40=Z40,AH40,IF($Q40=AA40,AI40,IF($Q40=AB40,AJ40,IF($Q40=AC40,AK40,AL40)))))</f>
        <v>-</v>
      </c>
      <c r="Y40" s="11" t="s">
        <v>2876</v>
      </c>
      <c r="Z40" s="11" t="s">
        <v>2877</v>
      </c>
      <c r="AA40" s="11" t="s">
        <v>2878</v>
      </c>
      <c r="AB40" s="11" t="s">
        <v>2879</v>
      </c>
      <c r="AC40" s="11" t="s">
        <v>1720</v>
      </c>
      <c r="AD40" s="11" t="s">
        <v>630</v>
      </c>
      <c r="AE40" s="264"/>
      <c r="AG40" s="23">
        <v>1</v>
      </c>
      <c r="AH40" s="23">
        <v>0.8</v>
      </c>
      <c r="AI40" s="23">
        <v>0.5</v>
      </c>
      <c r="AJ40" s="23">
        <v>0.2</v>
      </c>
      <c r="AK40" s="23">
        <v>0</v>
      </c>
      <c r="AL40" s="23" t="s">
        <v>1196</v>
      </c>
    </row>
    <row r="41" spans="2:38" ht="14.25" customHeight="1" x14ac:dyDescent="0.25">
      <c r="B41" s="401"/>
      <c r="C41" s="1"/>
      <c r="D41" s="21"/>
      <c r="U41" s="402"/>
      <c r="X41" s="1"/>
    </row>
    <row r="42" spans="2:38" ht="14.25" customHeight="1" x14ac:dyDescent="0.25">
      <c r="B42" s="401"/>
      <c r="C42" s="1"/>
      <c r="D42" s="21" t="s">
        <v>1490</v>
      </c>
      <c r="E42" s="19" t="s">
        <v>3395</v>
      </c>
      <c r="F42" s="19"/>
      <c r="G42" s="19"/>
      <c r="H42" s="19"/>
      <c r="U42" s="402"/>
      <c r="X42" s="1"/>
    </row>
    <row r="43" spans="2:38" ht="14.25" customHeight="1" thickBot="1" x14ac:dyDescent="0.3">
      <c r="B43" s="401"/>
      <c r="C43" s="1"/>
      <c r="D43" s="25" t="s">
        <v>290</v>
      </c>
      <c r="E43" s="1067" t="s">
        <v>655</v>
      </c>
      <c r="F43" s="1068"/>
      <c r="G43" s="1068"/>
      <c r="H43" s="1069"/>
      <c r="I43" s="1067" t="s">
        <v>283</v>
      </c>
      <c r="J43" s="1068"/>
      <c r="K43" s="1068"/>
      <c r="L43" s="1068"/>
      <c r="M43" s="1068"/>
      <c r="N43" s="1068"/>
      <c r="O43" s="1068"/>
      <c r="P43" s="1069"/>
      <c r="Q43" s="1067" t="s">
        <v>2248</v>
      </c>
      <c r="R43" s="1069"/>
      <c r="S43" s="25" t="s">
        <v>745</v>
      </c>
      <c r="T43" s="5"/>
      <c r="U43" s="334"/>
      <c r="V43" s="5"/>
      <c r="W43" s="5"/>
      <c r="X43" s="1"/>
    </row>
    <row r="44" spans="2:38" ht="24" customHeight="1" thickBot="1" x14ac:dyDescent="0.3">
      <c r="B44" s="401"/>
      <c r="C44" s="1" t="s">
        <v>87</v>
      </c>
      <c r="D44" s="247">
        <v>4.0999999999999996</v>
      </c>
      <c r="E44" s="1051" t="s">
        <v>2468</v>
      </c>
      <c r="F44" s="1052"/>
      <c r="G44" s="1052"/>
      <c r="H44" s="1053"/>
      <c r="I44" s="1105" t="s">
        <v>2469</v>
      </c>
      <c r="J44" s="1105"/>
      <c r="K44" s="1105"/>
      <c r="L44" s="1105"/>
      <c r="M44" s="1105"/>
      <c r="N44" s="1105"/>
      <c r="O44" s="1105"/>
      <c r="P44" s="1105"/>
      <c r="Q44" s="1106"/>
      <c r="R44" s="1107"/>
      <c r="S44" s="254" t="str">
        <f t="shared" ref="S44:S52" si="1">$X44</f>
        <v>-</v>
      </c>
      <c r="T44" s="26"/>
      <c r="U44" s="245"/>
      <c r="V44" s="26"/>
      <c r="W44" s="26"/>
      <c r="X44" s="1" t="str">
        <f>IF($Q44=Y44,AG44,IF($Q44=Z44,AH44,AI44))</f>
        <v>-</v>
      </c>
      <c r="Y44" s="11" t="s">
        <v>44</v>
      </c>
      <c r="Z44" s="11" t="s">
        <v>1188</v>
      </c>
      <c r="AA44" s="11" t="s">
        <v>631</v>
      </c>
      <c r="AG44" s="23">
        <v>1</v>
      </c>
      <c r="AH44" s="23">
        <v>0</v>
      </c>
      <c r="AI44" s="23" t="s">
        <v>1196</v>
      </c>
    </row>
    <row r="45" spans="2:38" ht="36" customHeight="1" thickBot="1" x14ac:dyDescent="0.3">
      <c r="B45" s="401"/>
      <c r="C45" s="1" t="s">
        <v>87</v>
      </c>
      <c r="D45" s="247">
        <v>4.2</v>
      </c>
      <c r="E45" s="1051" t="s">
        <v>2720</v>
      </c>
      <c r="F45" s="1052"/>
      <c r="G45" s="1052"/>
      <c r="H45" s="1053"/>
      <c r="I45" s="1105" t="s">
        <v>3143</v>
      </c>
      <c r="J45" s="1105"/>
      <c r="K45" s="1105"/>
      <c r="L45" s="1105"/>
      <c r="M45" s="1105"/>
      <c r="N45" s="1105"/>
      <c r="O45" s="1105"/>
      <c r="P45" s="1105"/>
      <c r="Q45" s="1106"/>
      <c r="R45" s="1107"/>
      <c r="S45" s="254">
        <f t="shared" si="1"/>
        <v>0</v>
      </c>
      <c r="T45" s="26"/>
      <c r="U45" s="245"/>
      <c r="V45" s="26"/>
      <c r="W45" s="26"/>
      <c r="X45" s="1">
        <f>IF($Q45=Y45,AG45,AH45)</f>
        <v>0</v>
      </c>
      <c r="Y45" s="11" t="s">
        <v>44</v>
      </c>
      <c r="Z45" s="11" t="s">
        <v>2721</v>
      </c>
      <c r="AG45" s="23">
        <v>1</v>
      </c>
      <c r="AH45" s="23">
        <v>0</v>
      </c>
    </row>
    <row r="46" spans="2:38" ht="14.25" customHeight="1" thickBot="1" x14ac:dyDescent="0.3">
      <c r="B46" s="401"/>
      <c r="C46" s="1" t="s">
        <v>87</v>
      </c>
      <c r="D46" s="247">
        <v>4.3</v>
      </c>
      <c r="E46" s="1051" t="s">
        <v>3386</v>
      </c>
      <c r="F46" s="1052"/>
      <c r="G46" s="1052"/>
      <c r="H46" s="1053"/>
      <c r="I46" s="1105" t="s">
        <v>3396</v>
      </c>
      <c r="J46" s="1105"/>
      <c r="K46" s="1105"/>
      <c r="L46" s="1105"/>
      <c r="M46" s="1105"/>
      <c r="N46" s="1105"/>
      <c r="O46" s="1105"/>
      <c r="P46" s="1105"/>
      <c r="Q46" s="1106"/>
      <c r="R46" s="1107"/>
      <c r="S46" s="254">
        <f t="shared" si="1"/>
        <v>0</v>
      </c>
      <c r="T46" s="26"/>
      <c r="U46" s="245"/>
      <c r="V46" s="26"/>
      <c r="W46" s="26"/>
      <c r="X46" s="1">
        <f>IF($Q46=Y46,AG46,IF($Q46=Z46,AH46,AI46))</f>
        <v>0</v>
      </c>
      <c r="Y46" s="11" t="s">
        <v>1892</v>
      </c>
      <c r="Z46" s="11" t="s">
        <v>1928</v>
      </c>
      <c r="AA46" s="11" t="s">
        <v>1189</v>
      </c>
      <c r="AG46" s="23">
        <v>1</v>
      </c>
      <c r="AH46" s="23">
        <v>0.5</v>
      </c>
      <c r="AI46" s="23">
        <v>0</v>
      </c>
    </row>
    <row r="47" spans="2:38" ht="24" customHeight="1" thickBot="1" x14ac:dyDescent="0.3">
      <c r="B47" s="401"/>
      <c r="C47" s="1" t="s">
        <v>87</v>
      </c>
      <c r="D47" s="247">
        <v>4.4000000000000004</v>
      </c>
      <c r="E47" s="1051" t="s">
        <v>3397</v>
      </c>
      <c r="F47" s="1052"/>
      <c r="G47" s="1052"/>
      <c r="H47" s="1053"/>
      <c r="I47" s="1105" t="s">
        <v>3398</v>
      </c>
      <c r="J47" s="1105"/>
      <c r="K47" s="1105"/>
      <c r="L47" s="1105"/>
      <c r="M47" s="1105"/>
      <c r="N47" s="1105"/>
      <c r="O47" s="1105"/>
      <c r="P47" s="1105"/>
      <c r="Q47" s="1106"/>
      <c r="R47" s="1107"/>
      <c r="S47" s="254">
        <f t="shared" si="1"/>
        <v>0</v>
      </c>
      <c r="T47" s="26"/>
      <c r="U47" s="245"/>
      <c r="V47" s="26"/>
      <c r="W47" s="26"/>
      <c r="X47" s="1">
        <f>IF($Q47=Y47,AG47,IF($Q47=Z47,AH47,AI47))</f>
        <v>0</v>
      </c>
      <c r="Y47" s="11" t="s">
        <v>2490</v>
      </c>
      <c r="Z47" s="11" t="s">
        <v>2897</v>
      </c>
      <c r="AA47" s="11" t="s">
        <v>2620</v>
      </c>
      <c r="AG47" s="23">
        <v>1</v>
      </c>
      <c r="AH47" s="23">
        <v>0.5</v>
      </c>
      <c r="AI47" s="23">
        <v>0</v>
      </c>
    </row>
    <row r="48" spans="2:38" ht="24" customHeight="1" thickBot="1" x14ac:dyDescent="0.3">
      <c r="B48" s="401"/>
      <c r="C48" s="1" t="s">
        <v>87</v>
      </c>
      <c r="D48" s="247">
        <v>4.5</v>
      </c>
      <c r="E48" s="1051" t="s">
        <v>3399</v>
      </c>
      <c r="F48" s="1052"/>
      <c r="G48" s="1052"/>
      <c r="H48" s="1053"/>
      <c r="I48" s="1105" t="s">
        <v>3400</v>
      </c>
      <c r="J48" s="1105"/>
      <c r="K48" s="1105"/>
      <c r="L48" s="1105"/>
      <c r="M48" s="1105"/>
      <c r="N48" s="1105"/>
      <c r="O48" s="1105"/>
      <c r="P48" s="1105"/>
      <c r="Q48" s="1106"/>
      <c r="R48" s="1107"/>
      <c r="S48" s="254">
        <f t="shared" si="1"/>
        <v>0</v>
      </c>
      <c r="T48" s="26"/>
      <c r="U48" s="245"/>
      <c r="V48" s="26"/>
      <c r="W48" s="26"/>
      <c r="X48" s="1">
        <f>IF($Q48=Y48,AG48,AH48)</f>
        <v>0</v>
      </c>
      <c r="Y48" s="11" t="s">
        <v>44</v>
      </c>
      <c r="Z48" s="11" t="s">
        <v>2620</v>
      </c>
      <c r="AG48" s="23">
        <v>1</v>
      </c>
      <c r="AH48" s="23">
        <v>0</v>
      </c>
    </row>
    <row r="49" spans="1:38" ht="36" customHeight="1" thickBot="1" x14ac:dyDescent="0.3">
      <c r="B49" s="401"/>
      <c r="C49" s="1" t="s">
        <v>87</v>
      </c>
      <c r="D49" s="247">
        <v>4.5999999999999996</v>
      </c>
      <c r="E49" s="1051" t="s">
        <v>2621</v>
      </c>
      <c r="F49" s="1052"/>
      <c r="G49" s="1052"/>
      <c r="H49" s="1053"/>
      <c r="I49" s="1105" t="s">
        <v>3209</v>
      </c>
      <c r="J49" s="1105"/>
      <c r="K49" s="1105"/>
      <c r="L49" s="1105"/>
      <c r="M49" s="1105"/>
      <c r="N49" s="1105"/>
      <c r="O49" s="1105"/>
      <c r="P49" s="1105"/>
      <c r="Q49" s="1106"/>
      <c r="R49" s="1107"/>
      <c r="S49" s="254">
        <f t="shared" si="1"/>
        <v>0</v>
      </c>
      <c r="T49" s="26"/>
      <c r="U49" s="245"/>
      <c r="V49" s="26"/>
      <c r="W49" s="26"/>
      <c r="X49" s="1">
        <f>IF($Q49=Y49,AG49,IF($Q49=Z49,AH49,AI49))</f>
        <v>0</v>
      </c>
      <c r="Y49" s="11" t="s">
        <v>2490</v>
      </c>
      <c r="Z49" s="11" t="s">
        <v>2622</v>
      </c>
      <c r="AA49" s="11" t="s">
        <v>2620</v>
      </c>
      <c r="AG49" s="23">
        <v>1</v>
      </c>
      <c r="AH49" s="23">
        <v>0.5</v>
      </c>
      <c r="AI49" s="23">
        <v>0</v>
      </c>
    </row>
    <row r="50" spans="1:38" ht="47.25" customHeight="1" thickBot="1" x14ac:dyDescent="0.25">
      <c r="B50" s="401"/>
      <c r="C50" s="1" t="s">
        <v>7</v>
      </c>
      <c r="D50" s="247">
        <v>4.7</v>
      </c>
      <c r="E50" s="1054" t="s">
        <v>340</v>
      </c>
      <c r="F50" s="1055"/>
      <c r="G50" s="1055"/>
      <c r="H50" s="1056"/>
      <c r="I50" s="1084" t="s">
        <v>3210</v>
      </c>
      <c r="J50" s="1084"/>
      <c r="K50" s="1084"/>
      <c r="L50" s="1084"/>
      <c r="M50" s="1084"/>
      <c r="N50" s="1084"/>
      <c r="O50" s="1084"/>
      <c r="P50" s="1084"/>
      <c r="Q50" s="1106"/>
      <c r="R50" s="1107"/>
      <c r="S50" s="254" t="str">
        <f>$X50</f>
        <v>-</v>
      </c>
      <c r="T50" s="26"/>
      <c r="U50" s="245"/>
      <c r="V50" s="26"/>
      <c r="W50" s="26"/>
      <c r="X50" s="1" t="str">
        <f>IF($Q50=Y50,AG50,IF($Q50=Z50,AH50,IF($Q50=AA50,AI50,IF($Q50=AB50,AJ50,IF($Q50=AC50,AK50,AL50)))))</f>
        <v>-</v>
      </c>
      <c r="Y50" s="11" t="s">
        <v>2880</v>
      </c>
      <c r="Z50" s="11" t="s">
        <v>2881</v>
      </c>
      <c r="AA50" s="11" t="s">
        <v>2882</v>
      </c>
      <c r="AB50" s="11" t="s">
        <v>2883</v>
      </c>
      <c r="AC50" s="11" t="s">
        <v>2884</v>
      </c>
      <c r="AD50" s="11" t="s">
        <v>630</v>
      </c>
      <c r="AE50" s="264"/>
      <c r="AG50" s="23">
        <v>1</v>
      </c>
      <c r="AH50" s="23">
        <v>0.8</v>
      </c>
      <c r="AI50" s="23">
        <v>0.5</v>
      </c>
      <c r="AJ50" s="23">
        <v>0.2</v>
      </c>
      <c r="AK50" s="23">
        <v>0</v>
      </c>
      <c r="AL50" s="23" t="s">
        <v>1196</v>
      </c>
    </row>
    <row r="51" spans="1:38" ht="36" customHeight="1" thickBot="1" x14ac:dyDescent="0.3">
      <c r="B51" s="401"/>
      <c r="C51" s="1" t="s">
        <v>448</v>
      </c>
      <c r="D51" s="247">
        <v>4.8</v>
      </c>
      <c r="E51" s="1051" t="s">
        <v>2428</v>
      </c>
      <c r="F51" s="1052"/>
      <c r="G51" s="1052"/>
      <c r="H51" s="1053"/>
      <c r="I51" s="1105" t="s">
        <v>3350</v>
      </c>
      <c r="J51" s="1105"/>
      <c r="K51" s="1105"/>
      <c r="L51" s="1105"/>
      <c r="M51" s="1105"/>
      <c r="N51" s="1105"/>
      <c r="O51" s="1105"/>
      <c r="P51" s="1105"/>
      <c r="Q51" s="1106"/>
      <c r="R51" s="1107"/>
      <c r="S51" s="254">
        <f t="shared" si="1"/>
        <v>0</v>
      </c>
      <c r="T51" s="26"/>
      <c r="U51" s="245"/>
      <c r="V51" s="26"/>
      <c r="W51" s="26"/>
      <c r="X51" s="1">
        <f>IF($Q51=Y51,AG51,IF($Q51=Z51,AH51,AI51))</f>
        <v>0</v>
      </c>
      <c r="Y51" s="11" t="s">
        <v>3348</v>
      </c>
      <c r="Z51" s="11" t="s">
        <v>3349</v>
      </c>
      <c r="AA51" s="11" t="s">
        <v>144</v>
      </c>
      <c r="AG51" s="23">
        <v>1</v>
      </c>
      <c r="AH51" s="23">
        <v>0.5</v>
      </c>
      <c r="AI51" s="23">
        <v>0</v>
      </c>
    </row>
    <row r="52" spans="1:38" ht="24" hidden="1" customHeight="1" thickBot="1" x14ac:dyDescent="0.3">
      <c r="B52" s="401"/>
      <c r="C52" s="1" t="s">
        <v>4</v>
      </c>
      <c r="D52" s="860">
        <v>4.9000000000000004</v>
      </c>
      <c r="E52" s="1163" t="s">
        <v>2714</v>
      </c>
      <c r="F52" s="1164"/>
      <c r="G52" s="1164"/>
      <c r="H52" s="1165"/>
      <c r="I52" s="1170" t="s">
        <v>2715</v>
      </c>
      <c r="J52" s="1170"/>
      <c r="K52" s="1170"/>
      <c r="L52" s="1170"/>
      <c r="M52" s="1170"/>
      <c r="N52" s="1170"/>
      <c r="O52" s="1170"/>
      <c r="P52" s="1170"/>
      <c r="Q52" s="1106" t="s">
        <v>2717</v>
      </c>
      <c r="R52" s="1107"/>
      <c r="S52" s="254">
        <f t="shared" si="1"/>
        <v>0.5</v>
      </c>
      <c r="T52" s="26"/>
      <c r="U52" s="245"/>
      <c r="V52" s="26"/>
      <c r="W52" s="26"/>
      <c r="X52" s="1">
        <f>IF($Q52=Y52,AG52,IF($Q52=Z52,AH52,IF($Q52=AA52,AI52,AJ52)))</f>
        <v>0.5</v>
      </c>
      <c r="Y52" s="11" t="s">
        <v>2719</v>
      </c>
      <c r="Z52" s="11" t="s">
        <v>2718</v>
      </c>
      <c r="AA52" s="11" t="s">
        <v>2717</v>
      </c>
      <c r="AB52" s="11" t="s">
        <v>2716</v>
      </c>
      <c r="AG52" s="23">
        <v>1</v>
      </c>
      <c r="AH52" s="23">
        <v>0.8</v>
      </c>
      <c r="AI52" s="23">
        <v>0.5</v>
      </c>
      <c r="AJ52" s="23">
        <v>0</v>
      </c>
    </row>
    <row r="53" spans="1:38" ht="14.25" customHeight="1" x14ac:dyDescent="0.25">
      <c r="B53" s="401"/>
      <c r="C53" s="1"/>
      <c r="D53" s="21"/>
      <c r="U53" s="402"/>
      <c r="X53" s="1"/>
    </row>
    <row r="54" spans="1:38" ht="14.25" customHeight="1" x14ac:dyDescent="0.25">
      <c r="B54" s="401"/>
      <c r="D54" s="21" t="s">
        <v>940</v>
      </c>
      <c r="E54" s="19" t="s">
        <v>1024</v>
      </c>
      <c r="U54" s="402"/>
      <c r="X54" s="1"/>
    </row>
    <row r="55" spans="1:38" ht="14.25" customHeight="1" thickBot="1" x14ac:dyDescent="0.3">
      <c r="B55" s="401"/>
      <c r="C55" s="1"/>
      <c r="D55" s="25" t="s">
        <v>449</v>
      </c>
      <c r="E55" s="1067" t="s">
        <v>655</v>
      </c>
      <c r="F55" s="1068"/>
      <c r="G55" s="1068"/>
      <c r="H55" s="1069"/>
      <c r="I55" s="1067" t="s">
        <v>283</v>
      </c>
      <c r="J55" s="1068"/>
      <c r="K55" s="1068"/>
      <c r="L55" s="1068"/>
      <c r="M55" s="1068"/>
      <c r="N55" s="1068"/>
      <c r="O55" s="1068"/>
      <c r="P55" s="1069"/>
      <c r="Q55" s="1067" t="s">
        <v>2248</v>
      </c>
      <c r="R55" s="1069"/>
      <c r="S55" s="25" t="s">
        <v>745</v>
      </c>
      <c r="T55" s="5"/>
      <c r="U55" s="334"/>
      <c r="V55" s="5"/>
      <c r="W55" s="5"/>
      <c r="X55" s="1"/>
    </row>
    <row r="56" spans="1:38" ht="24" customHeight="1" thickBot="1" x14ac:dyDescent="0.3">
      <c r="B56" s="401"/>
      <c r="C56" s="1" t="s">
        <v>87</v>
      </c>
      <c r="D56" s="247">
        <v>5.0999999999999996</v>
      </c>
      <c r="E56" s="1051" t="s">
        <v>2624</v>
      </c>
      <c r="F56" s="1052"/>
      <c r="G56" s="1052"/>
      <c r="H56" s="1053"/>
      <c r="I56" s="1105" t="s">
        <v>3211</v>
      </c>
      <c r="J56" s="1105"/>
      <c r="K56" s="1105"/>
      <c r="L56" s="1105"/>
      <c r="M56" s="1105"/>
      <c r="N56" s="1105"/>
      <c r="O56" s="1105"/>
      <c r="P56" s="1105"/>
      <c r="Q56" s="1106"/>
      <c r="R56" s="1107"/>
      <c r="S56" s="254">
        <f>$X56</f>
        <v>0</v>
      </c>
      <c r="T56" s="26"/>
      <c r="U56" s="245"/>
      <c r="V56" s="26"/>
      <c r="W56" s="26"/>
      <c r="X56" s="1">
        <f>IF($Q56=Y56,AG56,IF($Q56=Z56,AH56,AI56))</f>
        <v>0</v>
      </c>
      <c r="Y56" s="11" t="s">
        <v>2490</v>
      </c>
      <c r="Z56" s="11" t="s">
        <v>2619</v>
      </c>
      <c r="AA56" s="11" t="s">
        <v>2620</v>
      </c>
      <c r="AG56" s="23">
        <v>1</v>
      </c>
      <c r="AH56" s="23">
        <v>0.5</v>
      </c>
      <c r="AI56" s="23">
        <v>0</v>
      </c>
    </row>
    <row r="57" spans="1:38" ht="14.25" customHeight="1" x14ac:dyDescent="0.25">
      <c r="B57" s="401"/>
      <c r="C57" s="1"/>
      <c r="D57" s="270"/>
      <c r="E57" s="173"/>
      <c r="F57" s="173"/>
      <c r="G57" s="173"/>
      <c r="H57" s="173"/>
      <c r="I57" s="173"/>
      <c r="J57" s="173"/>
      <c r="K57" s="173"/>
      <c r="L57" s="173"/>
      <c r="M57" s="173"/>
      <c r="N57" s="173"/>
      <c r="O57" s="173"/>
      <c r="P57" s="173"/>
      <c r="Q57" s="26"/>
      <c r="R57" s="26"/>
      <c r="S57" s="26"/>
      <c r="T57" s="26"/>
      <c r="U57" s="245"/>
      <c r="V57" s="26"/>
      <c r="W57" s="26"/>
      <c r="X57" s="1"/>
      <c r="Y57" s="26"/>
      <c r="Z57" s="26"/>
      <c r="AA57" s="26"/>
      <c r="AG57" s="1"/>
      <c r="AH57" s="1"/>
      <c r="AI57" s="1"/>
    </row>
    <row r="58" spans="1:38" ht="3" customHeight="1" x14ac:dyDescent="0.25">
      <c r="B58" s="403"/>
      <c r="C58" s="178"/>
      <c r="D58" s="335"/>
      <c r="E58" s="274"/>
      <c r="F58" s="274"/>
      <c r="G58" s="274"/>
      <c r="H58" s="274"/>
      <c r="I58" s="274"/>
      <c r="J58" s="274"/>
      <c r="K58" s="274"/>
      <c r="L58" s="274"/>
      <c r="M58" s="274"/>
      <c r="N58" s="274"/>
      <c r="O58" s="274"/>
      <c r="P58" s="274"/>
      <c r="Q58" s="274"/>
      <c r="R58" s="274"/>
      <c r="S58" s="274"/>
      <c r="T58" s="274"/>
      <c r="U58" s="336"/>
      <c r="V58" s="28"/>
      <c r="W58" s="28"/>
      <c r="X58" s="28"/>
      <c r="Y58" s="28"/>
      <c r="Z58" s="26"/>
    </row>
    <row r="59" spans="1:38" ht="14.25" customHeight="1" x14ac:dyDescent="0.25">
      <c r="C59" s="1"/>
      <c r="D59" s="5"/>
      <c r="E59" s="28"/>
      <c r="F59" s="28"/>
      <c r="G59" s="28"/>
      <c r="H59" s="28"/>
      <c r="I59" s="28"/>
      <c r="J59" s="28"/>
      <c r="K59" s="28"/>
      <c r="L59" s="28"/>
      <c r="M59" s="28"/>
      <c r="N59" s="28"/>
      <c r="O59" s="28"/>
      <c r="P59" s="28"/>
      <c r="Q59" s="28"/>
      <c r="R59" s="28"/>
      <c r="S59" s="28"/>
      <c r="T59" s="28"/>
      <c r="U59" s="922" t="s">
        <v>3371</v>
      </c>
      <c r="V59" s="28"/>
      <c r="W59" s="28"/>
      <c r="X59" s="28"/>
      <c r="Y59" s="28"/>
      <c r="Z59" s="26"/>
    </row>
    <row r="60" spans="1:38" ht="14.25" customHeight="1" x14ac:dyDescent="0.25">
      <c r="A60" s="182" t="s">
        <v>2213</v>
      </c>
      <c r="B60" s="182"/>
      <c r="D60" s="21"/>
      <c r="U60" s="838"/>
      <c r="X60" s="1"/>
    </row>
    <row r="61" spans="1:38" ht="3" customHeight="1" x14ac:dyDescent="0.25">
      <c r="B61" s="532"/>
      <c r="C61" s="337"/>
      <c r="D61" s="333"/>
      <c r="E61" s="333"/>
      <c r="F61" s="333"/>
      <c r="G61" s="333"/>
      <c r="H61" s="333"/>
      <c r="I61" s="333"/>
      <c r="J61" s="333"/>
      <c r="K61" s="333"/>
      <c r="L61" s="333"/>
      <c r="M61" s="333"/>
      <c r="N61" s="333"/>
      <c r="O61" s="333"/>
      <c r="P61" s="333"/>
      <c r="Q61" s="333"/>
      <c r="R61" s="333"/>
      <c r="S61" s="333"/>
      <c r="T61" s="333"/>
      <c r="U61" s="400"/>
      <c r="X61" s="1"/>
    </row>
    <row r="62" spans="1:38" ht="14.25" customHeight="1" thickBot="1" x14ac:dyDescent="0.3">
      <c r="B62" s="401"/>
      <c r="C62" s="19" t="s">
        <v>2263</v>
      </c>
      <c r="U62" s="402"/>
      <c r="X62" s="1"/>
    </row>
    <row r="63" spans="1:38" ht="14.25" customHeight="1" thickBot="1" x14ac:dyDescent="0.3">
      <c r="B63" s="401"/>
      <c r="C63" s="1"/>
      <c r="D63" s="21" t="s">
        <v>450</v>
      </c>
      <c r="E63" s="19" t="s">
        <v>451</v>
      </c>
      <c r="F63" s="19"/>
      <c r="G63" s="19"/>
      <c r="H63" s="19"/>
      <c r="J63" s="1" t="s">
        <v>2348</v>
      </c>
      <c r="U63" s="402"/>
      <c r="X63" s="1"/>
      <c r="Y63" s="1093" t="str">
        <f>蒸気ボイラー!$H$4</f>
        <v>最も古い設備の設置年度</v>
      </c>
      <c r="Z63" s="1094"/>
      <c r="AA63" s="861" t="str">
        <f>蒸気ボイラー!$I$4</f>
        <v/>
      </c>
      <c r="AB63" s="1090" t="str">
        <f>蒸気ボイラー!$M$4</f>
        <v>最も新しい設備の設置年度</v>
      </c>
      <c r="AC63" s="1091"/>
      <c r="AD63" s="861" t="str">
        <f>蒸気ボイラー!$N$4</f>
        <v/>
      </c>
    </row>
    <row r="64" spans="1:38" ht="14.25" customHeight="1" x14ac:dyDescent="0.25">
      <c r="B64" s="401"/>
      <c r="C64" s="1"/>
      <c r="D64" s="21" t="s">
        <v>452</v>
      </c>
      <c r="E64" s="19" t="s">
        <v>143</v>
      </c>
      <c r="F64" s="19"/>
      <c r="G64" s="19"/>
      <c r="H64" s="19"/>
      <c r="U64" s="402"/>
      <c r="X64" s="1"/>
      <c r="Y64" s="11" t="s">
        <v>1190</v>
      </c>
      <c r="Z64" s="11" t="s">
        <v>1191</v>
      </c>
      <c r="AA64" s="11" t="s">
        <v>1192</v>
      </c>
      <c r="AB64" s="11" t="s">
        <v>1193</v>
      </c>
      <c r="AC64" s="11" t="s">
        <v>1194</v>
      </c>
      <c r="AD64" s="11" t="s">
        <v>2232</v>
      </c>
      <c r="AE64" s="11" t="s">
        <v>2233</v>
      </c>
      <c r="AF64" s="11" t="s">
        <v>2234</v>
      </c>
      <c r="AH64" s="411"/>
      <c r="AI64" s="412"/>
    </row>
    <row r="65" spans="2:40" ht="14.25" customHeight="1" x14ac:dyDescent="0.25">
      <c r="B65" s="401"/>
      <c r="C65" s="1"/>
      <c r="D65" s="25" t="s">
        <v>453</v>
      </c>
      <c r="E65" s="1067" t="s">
        <v>655</v>
      </c>
      <c r="F65" s="1068"/>
      <c r="G65" s="1068"/>
      <c r="H65" s="1069"/>
      <c r="I65" s="1067" t="s">
        <v>283</v>
      </c>
      <c r="J65" s="1068"/>
      <c r="K65" s="1068"/>
      <c r="L65" s="1068"/>
      <c r="M65" s="1068"/>
      <c r="N65" s="1068"/>
      <c r="O65" s="1068"/>
      <c r="P65" s="1069"/>
      <c r="Q65" s="1067" t="s">
        <v>2248</v>
      </c>
      <c r="R65" s="1069"/>
      <c r="S65" s="25" t="s">
        <v>745</v>
      </c>
      <c r="T65" s="5"/>
      <c r="U65" s="334"/>
      <c r="V65" s="5"/>
      <c r="W65" s="5"/>
      <c r="X65" s="1"/>
      <c r="Y65" s="130">
        <v>3.6</v>
      </c>
      <c r="Z65" s="131">
        <v>1</v>
      </c>
      <c r="AA65" s="266">
        <v>50.8</v>
      </c>
      <c r="AB65" s="266">
        <v>39.1</v>
      </c>
      <c r="AC65" s="266">
        <v>36.700000000000003</v>
      </c>
      <c r="AD65" s="131">
        <v>1</v>
      </c>
      <c r="AE65" s="131">
        <v>1</v>
      </c>
      <c r="AF65" s="131">
        <v>1</v>
      </c>
    </row>
    <row r="66" spans="2:40" ht="13.5" customHeight="1" x14ac:dyDescent="0.25">
      <c r="B66" s="401"/>
      <c r="C66" s="1" t="str">
        <f>IF(AND($O$3&lt;=AA63,AD63&lt;=$Q$3),"○","◎")</f>
        <v>◎</v>
      </c>
      <c r="D66" s="250" t="s">
        <v>31</v>
      </c>
      <c r="E66" s="1054" t="s">
        <v>1869</v>
      </c>
      <c r="F66" s="1055"/>
      <c r="G66" s="1055"/>
      <c r="H66" s="1056"/>
      <c r="I66" s="1054" t="s">
        <v>3212</v>
      </c>
      <c r="J66" s="1055"/>
      <c r="K66" s="1055"/>
      <c r="L66" s="1055"/>
      <c r="M66" s="1055"/>
      <c r="N66" s="1055"/>
      <c r="O66" s="1055"/>
      <c r="P66" s="1056"/>
      <c r="Q66" s="1166"/>
      <c r="R66" s="1167"/>
      <c r="S66" s="1103" t="str">
        <f>$X66</f>
        <v>-</v>
      </c>
      <c r="T66" s="244"/>
      <c r="U66" s="245"/>
      <c r="V66" s="26"/>
      <c r="W66" s="26"/>
      <c r="X66" s="1108" t="str">
        <f>IF(AND(COUNTIF(K69:L98,Y68)=0,COUNTIF(K69:L98,Z68)=0),"-",IF(SUM(Q69:Q98)&lt;=0,ROUND(SUMPRODUCT(M69:M98,P69:P98,X69:X98)/SUMPRODUCT(M69:M98,P69:P98),3),ROUND(SUMPRODUCT(Q69:Q98,X69:X98)/SUM(Q69:Q98),3)))</f>
        <v>-</v>
      </c>
      <c r="Y66" s="486"/>
      <c r="Z66" s="486"/>
      <c r="AA66" s="486" t="str">
        <f>IF(AND(COUNTIF(K69:L98,Y68)=0,COUNTIF(K69:L98,Z68)=0),"-",IF(SUM(J125:J185)=0,"○",IF(AND($C66="◎",MAX(W69:W98)&lt;1),"×","○")))</f>
        <v>-</v>
      </c>
      <c r="AB66" s="1" t="s">
        <v>2647</v>
      </c>
    </row>
    <row r="67" spans="2:40" ht="14.25" customHeight="1" x14ac:dyDescent="0.25">
      <c r="B67" s="401"/>
      <c r="C67" s="1"/>
      <c r="D67" s="227"/>
      <c r="E67" s="276"/>
      <c r="F67" s="192"/>
      <c r="G67" s="192"/>
      <c r="H67" s="185"/>
      <c r="I67" s="1138"/>
      <c r="J67" s="1139"/>
      <c r="K67" s="1139"/>
      <c r="L67" s="1139"/>
      <c r="M67" s="1139"/>
      <c r="N67" s="1139"/>
      <c r="O67" s="1139"/>
      <c r="P67" s="1140"/>
      <c r="Q67" s="242"/>
      <c r="R67" s="243"/>
      <c r="S67" s="1104">
        <f>$X67</f>
        <v>0</v>
      </c>
      <c r="T67" s="244"/>
      <c r="U67" s="245"/>
      <c r="V67" s="26"/>
      <c r="W67" s="26"/>
      <c r="X67" s="1108"/>
      <c r="Y67" s="1" t="s">
        <v>3351</v>
      </c>
      <c r="AB67" s="1" t="s">
        <v>3363</v>
      </c>
      <c r="AD67" s="23">
        <v>1991</v>
      </c>
      <c r="AE67" s="1" t="s">
        <v>96</v>
      </c>
      <c r="AF67" s="23">
        <v>1999</v>
      </c>
      <c r="AG67" s="1" t="s">
        <v>1867</v>
      </c>
    </row>
    <row r="68" spans="2:40" ht="36" customHeight="1" thickBot="1" x14ac:dyDescent="0.3">
      <c r="B68" s="401"/>
      <c r="C68" s="1"/>
      <c r="D68" s="227"/>
      <c r="E68" s="276"/>
      <c r="F68" s="192"/>
      <c r="G68" s="192"/>
      <c r="H68" s="185"/>
      <c r="I68" s="277"/>
      <c r="J68" s="191" t="s">
        <v>454</v>
      </c>
      <c r="K68" s="1134" t="s">
        <v>1016</v>
      </c>
      <c r="L68" s="1135"/>
      <c r="M68" s="9" t="s">
        <v>381</v>
      </c>
      <c r="N68" s="138" t="s">
        <v>609</v>
      </c>
      <c r="O68" s="9" t="s">
        <v>455</v>
      </c>
      <c r="P68" s="30" t="s">
        <v>641</v>
      </c>
      <c r="Q68" s="138" t="s">
        <v>638</v>
      </c>
      <c r="R68" s="396" t="s">
        <v>380</v>
      </c>
      <c r="S68" s="254"/>
      <c r="T68" s="26"/>
      <c r="U68" s="245"/>
      <c r="V68" s="26"/>
      <c r="W68" s="26" t="s">
        <v>3362</v>
      </c>
      <c r="X68" s="1"/>
      <c r="Y68" s="14" t="s">
        <v>2080</v>
      </c>
      <c r="Z68" s="14" t="s">
        <v>1431</v>
      </c>
      <c r="AA68" s="26"/>
      <c r="AB68" s="26"/>
      <c r="AC68" s="26"/>
      <c r="AD68" s="26"/>
      <c r="AL68" s="488" t="s">
        <v>3359</v>
      </c>
      <c r="AM68" s="488" t="s">
        <v>3360</v>
      </c>
      <c r="AN68" s="919" t="s">
        <v>3361</v>
      </c>
    </row>
    <row r="69" spans="2:40" ht="14.25" customHeight="1" x14ac:dyDescent="0.25">
      <c r="B69" s="401"/>
      <c r="C69" s="1"/>
      <c r="D69" s="227"/>
      <c r="E69" s="276"/>
      <c r="F69" s="192"/>
      <c r="G69" s="192"/>
      <c r="H69" s="185"/>
      <c r="I69" s="173">
        <v>1</v>
      </c>
      <c r="J69" s="862" t="str">
        <f>IF(OR(蒸気ボイラー!I12="",蒸気ボイラー!I12=0),"",蒸気ボイラー!F12)</f>
        <v/>
      </c>
      <c r="K69" s="1169" t="str">
        <f>IF(OR(蒸気ボイラー!I12="",蒸気ボイラー!I12=0),"",蒸気ボイラー!H12)</f>
        <v/>
      </c>
      <c r="L69" s="1169"/>
      <c r="M69" s="864">
        <f>IF(OR(蒸気ボイラー!I12="",蒸気ボイラー!I12=0),0,蒸気ボイラー!I12)</f>
        <v>0</v>
      </c>
      <c r="N69" s="865">
        <f>IF(OR(蒸気ボイラー!I12="",蒸気ボイラー!I12=0),0,蒸気ボイラー!L12)</f>
        <v>0</v>
      </c>
      <c r="O69" s="863" t="str">
        <f>IF(OR(蒸気ボイラー!I12="",蒸気ボイラー!I12=0),"",蒸気ボイラー!M12)</f>
        <v/>
      </c>
      <c r="P69" s="864">
        <f>IF(OR(蒸気ボイラー!I12="",蒸気ボイラー!I12=0),0,蒸気ボイラー!J12)</f>
        <v>0</v>
      </c>
      <c r="Q69" s="864">
        <f>IF(OR(蒸気ボイラー!I12="",蒸気ボイラー!I12=0),0,蒸気ボイラー!O12)</f>
        <v>0</v>
      </c>
      <c r="R69" s="617" t="str">
        <f t="shared" ref="R69:R77" si="2">IF(OR(K69="",N69="",O69=""),"",(M69*3.6)/(N69*HLOOKUP(O69,$Y$119:$AF$120,2,0)))</f>
        <v/>
      </c>
      <c r="S69" s="254">
        <f t="shared" ref="S69:S113" si="3">$X69</f>
        <v>0</v>
      </c>
      <c r="T69" s="26"/>
      <c r="U69" s="245"/>
      <c r="W69" s="3" t="str">
        <f>IF(OR(K69="",K69="地域冷暖房受入"),"",IF(R69&gt;=HLOOKUP(K69,$Y$68:$Y$72,3,0),1,0))</f>
        <v/>
      </c>
      <c r="X69" s="1">
        <f>IF(K69="",0,IF(AN69=1,1,IF(K69="地域冷暖房受入",$Z$69,IF(R69&gt;=AL69,1,IF(R69&lt;=AM69,0,ROUND(1-(AL69-R69)/(AL69-AM69),3))))))</f>
        <v>0</v>
      </c>
      <c r="Y69" s="869">
        <v>0.88200000000000001</v>
      </c>
      <c r="Z69" s="11">
        <v>0.8</v>
      </c>
      <c r="AA69" s="26"/>
      <c r="AB69" s="26"/>
      <c r="AC69" s="26"/>
      <c r="AD69" s="26"/>
      <c r="AL69" s="920">
        <f>IF(K69="",0,IF(OR(J69&lt;$AD$67,$Q$3&lt;J69),HLOOKUP(K69,$Y$68:$Y$72,2,0),IF(AND($AF$67&lt;J69,J69&lt;=$Q$3),HLOOKUP(K69,$Y$68:$Y$72,3,0),(HLOOKUP(K69,$Y$68:$Y$72,3,0)+(HLOOKUP(K69,$Y$68:$Y$72,2,0)-HLOOKUP(K69,$Y$68:$Y$72,3,0))*($AF$67-J69+1)/($AF$67-$AD$67+2)))))</f>
        <v>0</v>
      </c>
      <c r="AM69" s="920">
        <f>IF(K69="",0,IF($Y$2="発電所（熱供給施設併設）",HLOOKUP(K69,$Y$68:$Y$72,5,0),HLOOKUP(K69,$Y$68:$Y$72,4,0)))</f>
        <v>0</v>
      </c>
      <c r="AN69" s="26" t="str">
        <f>IF(蒸気ボイラー!N12="○",1,"")</f>
        <v/>
      </c>
    </row>
    <row r="70" spans="2:40" ht="14.25" customHeight="1" x14ac:dyDescent="0.25">
      <c r="B70" s="401"/>
      <c r="C70" s="1"/>
      <c r="D70" s="227"/>
      <c r="E70" s="276"/>
      <c r="F70" s="192"/>
      <c r="G70" s="192"/>
      <c r="H70" s="185"/>
      <c r="I70" s="173">
        <v>2</v>
      </c>
      <c r="J70" s="866" t="str">
        <f>IF(OR(蒸気ボイラー!I13="",蒸気ボイラー!I13=0),"",蒸気ボイラー!F13)</f>
        <v/>
      </c>
      <c r="K70" s="963" t="str">
        <f>IF(OR(蒸気ボイラー!I13="",蒸気ボイラー!I13=0),"",蒸気ボイラー!H13)</f>
        <v/>
      </c>
      <c r="L70" s="965"/>
      <c r="M70" s="475">
        <f>IF(OR(蒸気ボイラー!I13="",蒸気ボイラー!I13=0),0,蒸気ボイラー!I13)</f>
        <v>0</v>
      </c>
      <c r="N70" s="867">
        <f>IF(OR(蒸気ボイラー!I13="",蒸気ボイラー!I13=0),0,蒸気ボイラー!L13)</f>
        <v>0</v>
      </c>
      <c r="O70" s="284" t="str">
        <f>IF(OR(蒸気ボイラー!I13="",蒸気ボイラー!I13=0),"",蒸気ボイラー!M13)</f>
        <v/>
      </c>
      <c r="P70" s="475">
        <f>IF(OR(蒸気ボイラー!I13="",蒸気ボイラー!I13=0),0,蒸気ボイラー!J13)</f>
        <v>0</v>
      </c>
      <c r="Q70" s="475">
        <f>IF(OR(蒸気ボイラー!I13="",蒸気ボイラー!I13=0),0,蒸気ボイラー!O13)</f>
        <v>0</v>
      </c>
      <c r="R70" s="618" t="str">
        <f t="shared" si="2"/>
        <v/>
      </c>
      <c r="S70" s="254">
        <f t="shared" si="3"/>
        <v>0</v>
      </c>
      <c r="T70" s="26"/>
      <c r="U70" s="245"/>
      <c r="W70" s="3" t="str">
        <f t="shared" ref="W70:W98" si="4">IF(OR(K70="",K70="地域冷暖房受入"),"",IF(R70&gt;=HLOOKUP(K70,$Y$68:$Y$72,3,0),1,0))</f>
        <v/>
      </c>
      <c r="X70" s="1">
        <f t="shared" ref="X70:X98" si="5">IF(K70="",0,IF(AN70=1,1,IF(K70="地域冷暖房受入",$Z$69,IF(R70&gt;=AL70,1,IF(R70&lt;=AM70,0,ROUND(1-(AL70-R70)/(AL70-AM70),3))))))</f>
        <v>0</v>
      </c>
      <c r="Y70" s="774">
        <f>ROUND((Y69-Y71)*0.7+Y71,3)</f>
        <v>0.83799999999999997</v>
      </c>
      <c r="Z70" s="26"/>
      <c r="AA70" s="26"/>
      <c r="AB70" s="26"/>
      <c r="AC70" s="26"/>
      <c r="AD70" s="26"/>
      <c r="AL70" s="920">
        <f t="shared" ref="AL70:AL98" si="6">IF(K70="",0,IF(OR(J70&lt;$AD$67,$Q$3&lt;J70),HLOOKUP(K70,$Y$68:$Y$72,2,0),IF(AND($AF$67&lt;J70,J70&lt;=$Q$3),HLOOKUP(K70,$Y$68:$Y$72,3,0),(HLOOKUP(K70,$Y$68:$Y$72,3,0)+(HLOOKUP(K70,$Y$68:$Y$72,2,0)-HLOOKUP(K70,$Y$68:$Y$72,3,0))*($AF$67-J70+1)/($AF$67-$AD$67+2)))))</f>
        <v>0</v>
      </c>
      <c r="AM70" s="920">
        <f t="shared" ref="AM70:AM98" si="7">IF(K70="",0,IF($Y$2="発電所（熱供給施設併設）",HLOOKUP(K70,$Y$68:$Y$72,5,0),HLOOKUP(K70,$Y$68:$Y$72,4,0)))</f>
        <v>0</v>
      </c>
      <c r="AN70" s="26" t="str">
        <f>IF(蒸気ボイラー!N13="○",1,"")</f>
        <v/>
      </c>
    </row>
    <row r="71" spans="2:40" ht="14.25" customHeight="1" x14ac:dyDescent="0.25">
      <c r="B71" s="401"/>
      <c r="C71" s="1"/>
      <c r="D71" s="227"/>
      <c r="E71" s="276"/>
      <c r="F71" s="192"/>
      <c r="G71" s="192"/>
      <c r="H71" s="185"/>
      <c r="I71" s="173">
        <v>3</v>
      </c>
      <c r="J71" s="866" t="str">
        <f>IF(OR(蒸気ボイラー!I14="",蒸気ボイラー!I14=0),"",蒸気ボイラー!F14)</f>
        <v/>
      </c>
      <c r="K71" s="963" t="str">
        <f>IF(OR(蒸気ボイラー!I14="",蒸気ボイラー!I14=0),"",蒸気ボイラー!H14)</f>
        <v/>
      </c>
      <c r="L71" s="965"/>
      <c r="M71" s="475">
        <f>IF(OR(蒸気ボイラー!I14="",蒸気ボイラー!I14=0),0,蒸気ボイラー!I14)</f>
        <v>0</v>
      </c>
      <c r="N71" s="867">
        <f>IF(OR(蒸気ボイラー!I14="",蒸気ボイラー!I14=0),0,蒸気ボイラー!L14)</f>
        <v>0</v>
      </c>
      <c r="O71" s="284" t="str">
        <f>IF(OR(蒸気ボイラー!I14="",蒸気ボイラー!I14=0),"",蒸気ボイラー!M14)</f>
        <v/>
      </c>
      <c r="P71" s="475">
        <f>IF(OR(蒸気ボイラー!I14="",蒸気ボイラー!I14=0),0,蒸気ボイラー!J14)</f>
        <v>0</v>
      </c>
      <c r="Q71" s="475">
        <f>IF(OR(蒸気ボイラー!I14="",蒸気ボイラー!I14=0),0,蒸気ボイラー!O14)</f>
        <v>0</v>
      </c>
      <c r="R71" s="618" t="str">
        <f t="shared" si="2"/>
        <v/>
      </c>
      <c r="S71" s="254">
        <f t="shared" si="3"/>
        <v>0</v>
      </c>
      <c r="T71" s="26"/>
      <c r="U71" s="245"/>
      <c r="W71" s="3" t="str">
        <f t="shared" si="4"/>
        <v/>
      </c>
      <c r="X71" s="1">
        <f t="shared" si="5"/>
        <v>0</v>
      </c>
      <c r="Y71" s="775">
        <v>0.73599999999999999</v>
      </c>
      <c r="Z71" s="26"/>
      <c r="AA71" s="26"/>
      <c r="AB71" s="26"/>
      <c r="AC71" s="26"/>
      <c r="AD71" s="26"/>
      <c r="AL71" s="920">
        <f t="shared" si="6"/>
        <v>0</v>
      </c>
      <c r="AM71" s="920">
        <f t="shared" si="7"/>
        <v>0</v>
      </c>
      <c r="AN71" s="26" t="str">
        <f>IF(蒸気ボイラー!N14="○",1,"")</f>
        <v/>
      </c>
    </row>
    <row r="72" spans="2:40" ht="14.25" customHeight="1" x14ac:dyDescent="0.25">
      <c r="B72" s="401"/>
      <c r="C72" s="1"/>
      <c r="D72" s="227"/>
      <c r="E72" s="276"/>
      <c r="F72" s="314"/>
      <c r="G72" s="192"/>
      <c r="H72" s="185"/>
      <c r="I72" s="173">
        <v>4</v>
      </c>
      <c r="J72" s="866" t="str">
        <f>IF(OR(蒸気ボイラー!I15="",蒸気ボイラー!I15=0),"",蒸気ボイラー!F15)</f>
        <v/>
      </c>
      <c r="K72" s="963" t="str">
        <f>IF(OR(蒸気ボイラー!I15="",蒸気ボイラー!I15=0),"",蒸気ボイラー!H15)</f>
        <v/>
      </c>
      <c r="L72" s="965"/>
      <c r="M72" s="475">
        <f>IF(OR(蒸気ボイラー!I15="",蒸気ボイラー!I15=0),0,蒸気ボイラー!I15)</f>
        <v>0</v>
      </c>
      <c r="N72" s="867">
        <f>IF(OR(蒸気ボイラー!I15="",蒸気ボイラー!I15=0),0,蒸気ボイラー!L15)</f>
        <v>0</v>
      </c>
      <c r="O72" s="284" t="str">
        <f>IF(OR(蒸気ボイラー!I15="",蒸気ボイラー!I15=0),"",蒸気ボイラー!M15)</f>
        <v/>
      </c>
      <c r="P72" s="475">
        <f>IF(OR(蒸気ボイラー!I15="",蒸気ボイラー!I15=0),0,蒸気ボイラー!J15)</f>
        <v>0</v>
      </c>
      <c r="Q72" s="475">
        <f>IF(OR(蒸気ボイラー!I15="",蒸気ボイラー!I15=0),0,蒸気ボイラー!O15)</f>
        <v>0</v>
      </c>
      <c r="R72" s="618" t="str">
        <f t="shared" si="2"/>
        <v/>
      </c>
      <c r="S72" s="254">
        <f t="shared" si="3"/>
        <v>0</v>
      </c>
      <c r="T72" s="26"/>
      <c r="U72" s="245"/>
      <c r="W72" s="3" t="str">
        <f t="shared" si="4"/>
        <v/>
      </c>
      <c r="X72" s="1">
        <f t="shared" si="5"/>
        <v>0</v>
      </c>
      <c r="Y72" s="776">
        <f>ROUND(Y70-(Y69-Y70),3)</f>
        <v>0.79400000000000004</v>
      </c>
      <c r="Z72" s="26"/>
      <c r="AA72" s="26"/>
      <c r="AB72" s="26"/>
      <c r="AC72" s="26"/>
      <c r="AD72" s="26"/>
      <c r="AL72" s="920">
        <f t="shared" si="6"/>
        <v>0</v>
      </c>
      <c r="AM72" s="920">
        <f t="shared" si="7"/>
        <v>0</v>
      </c>
      <c r="AN72" s="26" t="str">
        <f>IF(蒸気ボイラー!N15="○",1,"")</f>
        <v/>
      </c>
    </row>
    <row r="73" spans="2:40" ht="14.25" customHeight="1" x14ac:dyDescent="0.25">
      <c r="B73" s="401"/>
      <c r="C73" s="1"/>
      <c r="D73" s="227"/>
      <c r="E73" s="441"/>
      <c r="F73" s="238"/>
      <c r="G73" s="441"/>
      <c r="H73" s="441"/>
      <c r="I73" s="868">
        <v>5</v>
      </c>
      <c r="J73" s="866" t="str">
        <f>IF(OR(蒸気ボイラー!I16="",蒸気ボイラー!I16=0),"",蒸気ボイラー!F16)</f>
        <v/>
      </c>
      <c r="K73" s="963" t="str">
        <f>IF(OR(蒸気ボイラー!I16="",蒸気ボイラー!I16=0),"",蒸気ボイラー!H16)</f>
        <v/>
      </c>
      <c r="L73" s="965"/>
      <c r="M73" s="475">
        <f>IF(OR(蒸気ボイラー!I16="",蒸気ボイラー!I16=0),0,蒸気ボイラー!I16)</f>
        <v>0</v>
      </c>
      <c r="N73" s="867">
        <f>IF(OR(蒸気ボイラー!I16="",蒸気ボイラー!I16=0),0,蒸気ボイラー!L16)</f>
        <v>0</v>
      </c>
      <c r="O73" s="284" t="str">
        <f>IF(OR(蒸気ボイラー!I16="",蒸気ボイラー!I16=0),"",蒸気ボイラー!M16)</f>
        <v/>
      </c>
      <c r="P73" s="475">
        <f>IF(OR(蒸気ボイラー!I16="",蒸気ボイラー!I16=0),0,蒸気ボイラー!J16)</f>
        <v>0</v>
      </c>
      <c r="Q73" s="475">
        <f>IF(OR(蒸気ボイラー!I16="",蒸気ボイラー!I16=0),0,蒸気ボイラー!O16)</f>
        <v>0</v>
      </c>
      <c r="R73" s="618" t="str">
        <f t="shared" si="2"/>
        <v/>
      </c>
      <c r="S73" s="254">
        <f t="shared" si="3"/>
        <v>0</v>
      </c>
      <c r="T73" s="26"/>
      <c r="U73" s="245"/>
      <c r="W73" s="3" t="str">
        <f t="shared" si="4"/>
        <v/>
      </c>
      <c r="X73" s="1">
        <f t="shared" si="5"/>
        <v>0</v>
      </c>
      <c r="Y73" s="263">
        <f>1-Y71/Y69</f>
        <v>0.1655328798185941</v>
      </c>
      <c r="Z73" s="26"/>
      <c r="AA73" s="26"/>
      <c r="AB73" s="26"/>
      <c r="AC73" s="26"/>
      <c r="AD73" s="26"/>
      <c r="AL73" s="920">
        <f t="shared" si="6"/>
        <v>0</v>
      </c>
      <c r="AM73" s="920">
        <f t="shared" si="7"/>
        <v>0</v>
      </c>
      <c r="AN73" s="26" t="str">
        <f>IF(蒸気ボイラー!N16="○",1,"")</f>
        <v/>
      </c>
    </row>
    <row r="74" spans="2:40" ht="14.25" customHeight="1" x14ac:dyDescent="0.25">
      <c r="B74" s="401"/>
      <c r="C74" s="1"/>
      <c r="D74" s="227"/>
      <c r="E74" s="441"/>
      <c r="F74" s="238"/>
      <c r="G74" s="441"/>
      <c r="H74" s="441"/>
      <c r="I74" s="868">
        <v>6</v>
      </c>
      <c r="J74" s="866" t="str">
        <f>IF(OR(蒸気ボイラー!I17="",蒸気ボイラー!I17=0),"",蒸気ボイラー!F17)</f>
        <v/>
      </c>
      <c r="K74" s="963" t="str">
        <f>IF(OR(蒸気ボイラー!I17="",蒸気ボイラー!I17=0),"",蒸気ボイラー!H17)</f>
        <v/>
      </c>
      <c r="L74" s="965"/>
      <c r="M74" s="475">
        <f>IF(OR(蒸気ボイラー!I17="",蒸気ボイラー!I17=0),0,蒸気ボイラー!I17)</f>
        <v>0</v>
      </c>
      <c r="N74" s="867">
        <f>IF(OR(蒸気ボイラー!I17="",蒸気ボイラー!I17=0),0,蒸気ボイラー!L17)</f>
        <v>0</v>
      </c>
      <c r="O74" s="284" t="str">
        <f>IF(OR(蒸気ボイラー!I17="",蒸気ボイラー!I17=0),"",蒸気ボイラー!M17)</f>
        <v/>
      </c>
      <c r="P74" s="475">
        <f>IF(OR(蒸気ボイラー!I17="",蒸気ボイラー!I17=0),0,蒸気ボイラー!J17)</f>
        <v>0</v>
      </c>
      <c r="Q74" s="475">
        <f>IF(OR(蒸気ボイラー!I17="",蒸気ボイラー!I17=0),0,蒸気ボイラー!O17)</f>
        <v>0</v>
      </c>
      <c r="R74" s="618" t="str">
        <f t="shared" si="2"/>
        <v/>
      </c>
      <c r="S74" s="254">
        <f t="shared" si="3"/>
        <v>0</v>
      </c>
      <c r="T74" s="26"/>
      <c r="U74" s="245"/>
      <c r="W74" s="3" t="str">
        <f t="shared" si="4"/>
        <v/>
      </c>
      <c r="X74" s="1">
        <f t="shared" si="5"/>
        <v>0</v>
      </c>
      <c r="Y74" s="26"/>
      <c r="Z74" s="26"/>
      <c r="AA74" s="26"/>
      <c r="AB74" s="26"/>
      <c r="AC74" s="26"/>
      <c r="AD74" s="26"/>
      <c r="AL74" s="920">
        <f t="shared" si="6"/>
        <v>0</v>
      </c>
      <c r="AM74" s="920">
        <f t="shared" si="7"/>
        <v>0</v>
      </c>
      <c r="AN74" s="26" t="str">
        <f>IF(蒸気ボイラー!N17="○",1,"")</f>
        <v/>
      </c>
    </row>
    <row r="75" spans="2:40" ht="14.25" customHeight="1" x14ac:dyDescent="0.25">
      <c r="B75" s="401"/>
      <c r="C75" s="1"/>
      <c r="D75" s="227"/>
      <c r="E75" s="441"/>
      <c r="F75" s="238"/>
      <c r="G75" s="441"/>
      <c r="H75" s="441"/>
      <c r="I75" s="868">
        <v>7</v>
      </c>
      <c r="J75" s="866" t="str">
        <f>IF(OR(蒸気ボイラー!I18="",蒸気ボイラー!I18=0),"",蒸気ボイラー!F18)</f>
        <v/>
      </c>
      <c r="K75" s="963" t="str">
        <f>IF(OR(蒸気ボイラー!I18="",蒸気ボイラー!I18=0),"",蒸気ボイラー!H18)</f>
        <v/>
      </c>
      <c r="L75" s="965"/>
      <c r="M75" s="475">
        <f>IF(OR(蒸気ボイラー!I18="",蒸気ボイラー!I18=0),0,蒸気ボイラー!I18)</f>
        <v>0</v>
      </c>
      <c r="N75" s="867">
        <f>IF(OR(蒸気ボイラー!I18="",蒸気ボイラー!I18=0),0,蒸気ボイラー!L18)</f>
        <v>0</v>
      </c>
      <c r="O75" s="284" t="str">
        <f>IF(OR(蒸気ボイラー!I18="",蒸気ボイラー!I18=0),"",蒸気ボイラー!M18)</f>
        <v/>
      </c>
      <c r="P75" s="475">
        <f>IF(OR(蒸気ボイラー!I18="",蒸気ボイラー!I18=0),0,蒸気ボイラー!J18)</f>
        <v>0</v>
      </c>
      <c r="Q75" s="475">
        <f>IF(OR(蒸気ボイラー!I18="",蒸気ボイラー!I18=0),0,蒸気ボイラー!O18)</f>
        <v>0</v>
      </c>
      <c r="R75" s="618" t="str">
        <f t="shared" si="2"/>
        <v/>
      </c>
      <c r="S75" s="254">
        <f t="shared" si="3"/>
        <v>0</v>
      </c>
      <c r="T75" s="26"/>
      <c r="U75" s="245"/>
      <c r="W75" s="3" t="str">
        <f t="shared" si="4"/>
        <v/>
      </c>
      <c r="X75" s="1">
        <f t="shared" si="5"/>
        <v>0</v>
      </c>
      <c r="Y75" s="26"/>
      <c r="Z75" s="26"/>
      <c r="AA75" s="26"/>
      <c r="AB75" s="26"/>
      <c r="AC75" s="26"/>
      <c r="AD75" s="26"/>
      <c r="AL75" s="920">
        <f t="shared" si="6"/>
        <v>0</v>
      </c>
      <c r="AM75" s="920">
        <f t="shared" si="7"/>
        <v>0</v>
      </c>
      <c r="AN75" s="26" t="str">
        <f>IF(蒸気ボイラー!N18="○",1,"")</f>
        <v/>
      </c>
    </row>
    <row r="76" spans="2:40" ht="14.25" customHeight="1" x14ac:dyDescent="0.25">
      <c r="B76" s="401"/>
      <c r="C76" s="1"/>
      <c r="D76" s="227"/>
      <c r="E76" s="441"/>
      <c r="F76" s="238"/>
      <c r="G76" s="441"/>
      <c r="H76" s="441"/>
      <c r="I76" s="868">
        <v>8</v>
      </c>
      <c r="J76" s="866" t="str">
        <f>IF(OR(蒸気ボイラー!I19="",蒸気ボイラー!I19=0),"",蒸気ボイラー!F19)</f>
        <v/>
      </c>
      <c r="K76" s="963" t="str">
        <f>IF(OR(蒸気ボイラー!I19="",蒸気ボイラー!I19=0),"",蒸気ボイラー!H19)</f>
        <v/>
      </c>
      <c r="L76" s="965"/>
      <c r="M76" s="475">
        <f>IF(OR(蒸気ボイラー!I19="",蒸気ボイラー!I19=0),0,蒸気ボイラー!I19)</f>
        <v>0</v>
      </c>
      <c r="N76" s="867">
        <f>IF(OR(蒸気ボイラー!I19="",蒸気ボイラー!I19=0),0,蒸気ボイラー!L19)</f>
        <v>0</v>
      </c>
      <c r="O76" s="284" t="str">
        <f>IF(OR(蒸気ボイラー!I19="",蒸気ボイラー!I19=0),"",蒸気ボイラー!M19)</f>
        <v/>
      </c>
      <c r="P76" s="475">
        <f>IF(OR(蒸気ボイラー!I19="",蒸気ボイラー!I19=0),0,蒸気ボイラー!J19)</f>
        <v>0</v>
      </c>
      <c r="Q76" s="475">
        <f>IF(OR(蒸気ボイラー!I19="",蒸気ボイラー!I19=0),0,蒸気ボイラー!O19)</f>
        <v>0</v>
      </c>
      <c r="R76" s="618" t="str">
        <f t="shared" si="2"/>
        <v/>
      </c>
      <c r="S76" s="254">
        <f t="shared" si="3"/>
        <v>0</v>
      </c>
      <c r="T76" s="26"/>
      <c r="U76" s="245"/>
      <c r="W76" s="3" t="str">
        <f t="shared" si="4"/>
        <v/>
      </c>
      <c r="X76" s="1">
        <f t="shared" si="5"/>
        <v>0</v>
      </c>
      <c r="Y76" s="26"/>
      <c r="Z76" s="26"/>
      <c r="AA76" s="26"/>
      <c r="AB76" s="26"/>
      <c r="AC76" s="26"/>
      <c r="AD76" s="26"/>
      <c r="AL76" s="920">
        <f t="shared" si="6"/>
        <v>0</v>
      </c>
      <c r="AM76" s="920">
        <f t="shared" si="7"/>
        <v>0</v>
      </c>
      <c r="AN76" s="26" t="str">
        <f>IF(蒸気ボイラー!N19="○",1,"")</f>
        <v/>
      </c>
    </row>
    <row r="77" spans="2:40" ht="14.25" customHeight="1" x14ac:dyDescent="0.25">
      <c r="B77" s="401"/>
      <c r="C77" s="1"/>
      <c r="D77" s="227"/>
      <c r="E77" s="441"/>
      <c r="F77" s="238"/>
      <c r="G77" s="441"/>
      <c r="H77" s="441"/>
      <c r="I77" s="868">
        <v>9</v>
      </c>
      <c r="J77" s="866" t="str">
        <f>IF(OR(蒸気ボイラー!I20="",蒸気ボイラー!I20=0),"",蒸気ボイラー!F20)</f>
        <v/>
      </c>
      <c r="K77" s="963" t="str">
        <f>IF(OR(蒸気ボイラー!I20="",蒸気ボイラー!I20=0),"",蒸気ボイラー!H20)</f>
        <v/>
      </c>
      <c r="L77" s="965"/>
      <c r="M77" s="475">
        <f>IF(OR(蒸気ボイラー!I20="",蒸気ボイラー!I20=0),0,蒸気ボイラー!I20)</f>
        <v>0</v>
      </c>
      <c r="N77" s="867">
        <f>IF(OR(蒸気ボイラー!I20="",蒸気ボイラー!I20=0),0,蒸気ボイラー!L20)</f>
        <v>0</v>
      </c>
      <c r="O77" s="284" t="str">
        <f>IF(OR(蒸気ボイラー!I20="",蒸気ボイラー!I20=0),"",蒸気ボイラー!M20)</f>
        <v/>
      </c>
      <c r="P77" s="475">
        <f>IF(OR(蒸気ボイラー!I20="",蒸気ボイラー!I20=0),0,蒸気ボイラー!J20)</f>
        <v>0</v>
      </c>
      <c r="Q77" s="475">
        <f>IF(OR(蒸気ボイラー!I20="",蒸気ボイラー!I20=0),0,蒸気ボイラー!O20)</f>
        <v>0</v>
      </c>
      <c r="R77" s="618" t="str">
        <f t="shared" si="2"/>
        <v/>
      </c>
      <c r="S77" s="254">
        <f t="shared" si="3"/>
        <v>0</v>
      </c>
      <c r="T77" s="26"/>
      <c r="U77" s="245"/>
      <c r="W77" s="3" t="str">
        <f t="shared" si="4"/>
        <v/>
      </c>
      <c r="X77" s="1">
        <f t="shared" si="5"/>
        <v>0</v>
      </c>
      <c r="Y77" s="26"/>
      <c r="Z77" s="26"/>
      <c r="AA77" s="26"/>
      <c r="AB77" s="26"/>
      <c r="AC77" s="26"/>
      <c r="AL77" s="920">
        <f t="shared" si="6"/>
        <v>0</v>
      </c>
      <c r="AM77" s="920">
        <f t="shared" si="7"/>
        <v>0</v>
      </c>
      <c r="AN77" s="26" t="str">
        <f>IF(蒸気ボイラー!N20="○",1,"")</f>
        <v/>
      </c>
    </row>
    <row r="78" spans="2:40" ht="14.25" customHeight="1" x14ac:dyDescent="0.25">
      <c r="B78" s="401"/>
      <c r="C78" s="1"/>
      <c r="D78" s="227"/>
      <c r="E78" s="441"/>
      <c r="F78" s="238"/>
      <c r="G78" s="441"/>
      <c r="H78" s="441"/>
      <c r="I78" s="868">
        <v>10</v>
      </c>
      <c r="J78" s="866" t="str">
        <f>IF(OR(蒸気ボイラー!I21="",蒸気ボイラー!I21=0),"",蒸気ボイラー!F21)</f>
        <v/>
      </c>
      <c r="K78" s="963" t="str">
        <f>IF(OR(蒸気ボイラー!I21="",蒸気ボイラー!I21=0),"",蒸気ボイラー!H21)</f>
        <v/>
      </c>
      <c r="L78" s="965"/>
      <c r="M78" s="475">
        <f>IF(OR(蒸気ボイラー!I21="",蒸気ボイラー!I21=0),0,蒸気ボイラー!I21)</f>
        <v>0</v>
      </c>
      <c r="N78" s="867">
        <f>IF(OR(蒸気ボイラー!I21="",蒸気ボイラー!I21=0),0,蒸気ボイラー!L21)</f>
        <v>0</v>
      </c>
      <c r="O78" s="284" t="str">
        <f>IF(OR(蒸気ボイラー!I21="",蒸気ボイラー!I21=0),"",蒸気ボイラー!M21)</f>
        <v/>
      </c>
      <c r="P78" s="475">
        <f>IF(OR(蒸気ボイラー!I21="",蒸気ボイラー!I21=0),0,蒸気ボイラー!J21)</f>
        <v>0</v>
      </c>
      <c r="Q78" s="475">
        <f>IF(OR(蒸気ボイラー!I21="",蒸気ボイラー!I21=0),0,蒸気ボイラー!O21)</f>
        <v>0</v>
      </c>
      <c r="R78" s="618" t="str">
        <f t="shared" ref="R78:R95" si="8">IF(OR(K78="",N78="",O78=""),"",(M78*3.6)/(N78*HLOOKUP(O78,$Y$119:$AF$120,2,0)))</f>
        <v/>
      </c>
      <c r="S78" s="254">
        <f t="shared" si="3"/>
        <v>0</v>
      </c>
      <c r="T78" s="26"/>
      <c r="U78" s="245"/>
      <c r="W78" s="3" t="str">
        <f t="shared" si="4"/>
        <v/>
      </c>
      <c r="X78" s="1">
        <f t="shared" si="5"/>
        <v>0</v>
      </c>
      <c r="Y78" s="26"/>
      <c r="Z78" s="26"/>
      <c r="AA78" s="26"/>
      <c r="AB78" s="26"/>
      <c r="AC78" s="26"/>
      <c r="AL78" s="920">
        <f t="shared" si="6"/>
        <v>0</v>
      </c>
      <c r="AM78" s="920">
        <f t="shared" si="7"/>
        <v>0</v>
      </c>
      <c r="AN78" s="26" t="str">
        <f>IF(蒸気ボイラー!N21="○",1,"")</f>
        <v/>
      </c>
    </row>
    <row r="79" spans="2:40" ht="14.25" customHeight="1" x14ac:dyDescent="0.25">
      <c r="B79" s="401"/>
      <c r="C79" s="1"/>
      <c r="D79" s="227"/>
      <c r="E79" s="441"/>
      <c r="F79" s="238"/>
      <c r="G79" s="441"/>
      <c r="H79" s="441"/>
      <c r="I79" s="868">
        <v>11</v>
      </c>
      <c r="J79" s="866" t="str">
        <f>IF(OR(蒸気ボイラー!I22="",蒸気ボイラー!I22=0),"",蒸気ボイラー!F22)</f>
        <v/>
      </c>
      <c r="K79" s="963" t="str">
        <f>IF(OR(蒸気ボイラー!I22="",蒸気ボイラー!I22=0),"",蒸気ボイラー!H22)</f>
        <v/>
      </c>
      <c r="L79" s="965"/>
      <c r="M79" s="475">
        <f>IF(OR(蒸気ボイラー!I22="",蒸気ボイラー!I22=0),0,蒸気ボイラー!I22)</f>
        <v>0</v>
      </c>
      <c r="N79" s="867">
        <f>IF(OR(蒸気ボイラー!I22="",蒸気ボイラー!I22=0),0,蒸気ボイラー!L22)</f>
        <v>0</v>
      </c>
      <c r="O79" s="284" t="str">
        <f>IF(OR(蒸気ボイラー!I22="",蒸気ボイラー!I22=0),"",蒸気ボイラー!M22)</f>
        <v/>
      </c>
      <c r="P79" s="475">
        <f>IF(OR(蒸気ボイラー!I22="",蒸気ボイラー!I22=0),0,蒸気ボイラー!J22)</f>
        <v>0</v>
      </c>
      <c r="Q79" s="475">
        <f>IF(OR(蒸気ボイラー!I22="",蒸気ボイラー!I22=0),0,蒸気ボイラー!O22)</f>
        <v>0</v>
      </c>
      <c r="R79" s="618" t="str">
        <f t="shared" si="8"/>
        <v/>
      </c>
      <c r="S79" s="254">
        <f t="shared" si="3"/>
        <v>0</v>
      </c>
      <c r="T79" s="26"/>
      <c r="U79" s="245"/>
      <c r="W79" s="3" t="str">
        <f t="shared" si="4"/>
        <v/>
      </c>
      <c r="X79" s="1">
        <f t="shared" si="5"/>
        <v>0</v>
      </c>
      <c r="Y79" s="26"/>
      <c r="Z79" s="26"/>
      <c r="AA79" s="26"/>
      <c r="AB79" s="26"/>
      <c r="AC79" s="26"/>
      <c r="AL79" s="920">
        <f t="shared" si="6"/>
        <v>0</v>
      </c>
      <c r="AM79" s="920">
        <f t="shared" si="7"/>
        <v>0</v>
      </c>
      <c r="AN79" s="26" t="str">
        <f>IF(蒸気ボイラー!N22="○",1,"")</f>
        <v/>
      </c>
    </row>
    <row r="80" spans="2:40" ht="14.25" customHeight="1" x14ac:dyDescent="0.25">
      <c r="B80" s="401"/>
      <c r="C80" s="1"/>
      <c r="D80" s="227"/>
      <c r="E80" s="441"/>
      <c r="F80" s="238"/>
      <c r="G80" s="441"/>
      <c r="H80" s="441"/>
      <c r="I80" s="868">
        <v>12</v>
      </c>
      <c r="J80" s="866" t="str">
        <f>IF(OR(蒸気ボイラー!I23="",蒸気ボイラー!I23=0),"",蒸気ボイラー!F23)</f>
        <v/>
      </c>
      <c r="K80" s="963" t="str">
        <f>IF(OR(蒸気ボイラー!I23="",蒸気ボイラー!I23=0),"",蒸気ボイラー!H23)</f>
        <v/>
      </c>
      <c r="L80" s="965"/>
      <c r="M80" s="475">
        <f>IF(OR(蒸気ボイラー!I23="",蒸気ボイラー!I23=0),0,蒸気ボイラー!I23)</f>
        <v>0</v>
      </c>
      <c r="N80" s="867">
        <f>IF(OR(蒸気ボイラー!I23="",蒸気ボイラー!I23=0),0,蒸気ボイラー!L23)</f>
        <v>0</v>
      </c>
      <c r="O80" s="284" t="str">
        <f>IF(OR(蒸気ボイラー!I23="",蒸気ボイラー!I23=0),"",蒸気ボイラー!M23)</f>
        <v/>
      </c>
      <c r="P80" s="475">
        <f>IF(OR(蒸気ボイラー!I23="",蒸気ボイラー!I23=0),0,蒸気ボイラー!J23)</f>
        <v>0</v>
      </c>
      <c r="Q80" s="475">
        <f>IF(OR(蒸気ボイラー!I23="",蒸気ボイラー!I23=0),0,蒸気ボイラー!O23)</f>
        <v>0</v>
      </c>
      <c r="R80" s="618" t="str">
        <f t="shared" si="8"/>
        <v/>
      </c>
      <c r="S80" s="254">
        <f t="shared" si="3"/>
        <v>0</v>
      </c>
      <c r="T80" s="26"/>
      <c r="U80" s="245"/>
      <c r="W80" s="3" t="str">
        <f t="shared" si="4"/>
        <v/>
      </c>
      <c r="X80" s="1">
        <f t="shared" si="5"/>
        <v>0</v>
      </c>
      <c r="Y80" s="26"/>
      <c r="Z80" s="26"/>
      <c r="AA80" s="26"/>
      <c r="AB80" s="26"/>
      <c r="AC80" s="26"/>
      <c r="AL80" s="920">
        <f t="shared" si="6"/>
        <v>0</v>
      </c>
      <c r="AM80" s="920">
        <f t="shared" si="7"/>
        <v>0</v>
      </c>
      <c r="AN80" s="26" t="str">
        <f>IF(蒸気ボイラー!N23="○",1,"")</f>
        <v/>
      </c>
    </row>
    <row r="81" spans="2:40" ht="14.25" customHeight="1" x14ac:dyDescent="0.25">
      <c r="B81" s="401"/>
      <c r="C81" s="1"/>
      <c r="D81" s="227"/>
      <c r="E81" s="441"/>
      <c r="F81" s="238"/>
      <c r="G81" s="441"/>
      <c r="H81" s="441"/>
      <c r="I81" s="868">
        <v>13</v>
      </c>
      <c r="J81" s="866" t="str">
        <f>IF(OR(蒸気ボイラー!I24="",蒸気ボイラー!I24=0),"",蒸気ボイラー!F24)</f>
        <v/>
      </c>
      <c r="K81" s="963" t="str">
        <f>IF(OR(蒸気ボイラー!I24="",蒸気ボイラー!I24=0),"",蒸気ボイラー!H24)</f>
        <v/>
      </c>
      <c r="L81" s="965"/>
      <c r="M81" s="475">
        <f>IF(OR(蒸気ボイラー!I24="",蒸気ボイラー!I24=0),0,蒸気ボイラー!I24)</f>
        <v>0</v>
      </c>
      <c r="N81" s="867">
        <f>IF(OR(蒸気ボイラー!I24="",蒸気ボイラー!I24=0),0,蒸気ボイラー!L24)</f>
        <v>0</v>
      </c>
      <c r="O81" s="284" t="str">
        <f>IF(OR(蒸気ボイラー!I24="",蒸気ボイラー!I24=0),"",蒸気ボイラー!M24)</f>
        <v/>
      </c>
      <c r="P81" s="475">
        <f>IF(OR(蒸気ボイラー!I24="",蒸気ボイラー!I24=0),0,蒸気ボイラー!J24)</f>
        <v>0</v>
      </c>
      <c r="Q81" s="475">
        <f>IF(OR(蒸気ボイラー!I24="",蒸気ボイラー!I24=0),0,蒸気ボイラー!O24)</f>
        <v>0</v>
      </c>
      <c r="R81" s="618" t="str">
        <f t="shared" si="8"/>
        <v/>
      </c>
      <c r="S81" s="254">
        <f t="shared" si="3"/>
        <v>0</v>
      </c>
      <c r="T81" s="26"/>
      <c r="U81" s="245"/>
      <c r="W81" s="3" t="str">
        <f t="shared" si="4"/>
        <v/>
      </c>
      <c r="X81" s="1">
        <f t="shared" si="5"/>
        <v>0</v>
      </c>
      <c r="Y81" s="26"/>
      <c r="Z81" s="26"/>
      <c r="AA81" s="26"/>
      <c r="AB81" s="26"/>
      <c r="AC81" s="26"/>
      <c r="AL81" s="920">
        <f t="shared" si="6"/>
        <v>0</v>
      </c>
      <c r="AM81" s="920">
        <f t="shared" si="7"/>
        <v>0</v>
      </c>
      <c r="AN81" s="26" t="str">
        <f>IF(蒸気ボイラー!N24="○",1,"")</f>
        <v/>
      </c>
    </row>
    <row r="82" spans="2:40" ht="14.25" customHeight="1" x14ac:dyDescent="0.25">
      <c r="B82" s="401"/>
      <c r="C82" s="1"/>
      <c r="D82" s="227"/>
      <c r="E82" s="441"/>
      <c r="F82" s="238"/>
      <c r="G82" s="441"/>
      <c r="H82" s="441"/>
      <c r="I82" s="868">
        <v>14</v>
      </c>
      <c r="J82" s="866" t="str">
        <f>IF(OR(蒸気ボイラー!I25="",蒸気ボイラー!I25=0),"",蒸気ボイラー!F25)</f>
        <v/>
      </c>
      <c r="K82" s="963" t="str">
        <f>IF(OR(蒸気ボイラー!I25="",蒸気ボイラー!I25=0),"",蒸気ボイラー!H25)</f>
        <v/>
      </c>
      <c r="L82" s="965"/>
      <c r="M82" s="475">
        <f>IF(OR(蒸気ボイラー!I25="",蒸気ボイラー!I25=0),0,蒸気ボイラー!I25)</f>
        <v>0</v>
      </c>
      <c r="N82" s="867">
        <f>IF(OR(蒸気ボイラー!I25="",蒸気ボイラー!I25=0),0,蒸気ボイラー!L25)</f>
        <v>0</v>
      </c>
      <c r="O82" s="284" t="str">
        <f>IF(OR(蒸気ボイラー!I25="",蒸気ボイラー!I25=0),"",蒸気ボイラー!M25)</f>
        <v/>
      </c>
      <c r="P82" s="475">
        <f>IF(OR(蒸気ボイラー!I25="",蒸気ボイラー!I25=0),0,蒸気ボイラー!J25)</f>
        <v>0</v>
      </c>
      <c r="Q82" s="475">
        <f>IF(OR(蒸気ボイラー!I25="",蒸気ボイラー!I25=0),0,蒸気ボイラー!O25)</f>
        <v>0</v>
      </c>
      <c r="R82" s="618" t="str">
        <f t="shared" si="8"/>
        <v/>
      </c>
      <c r="S82" s="254">
        <f t="shared" si="3"/>
        <v>0</v>
      </c>
      <c r="T82" s="26"/>
      <c r="U82" s="245"/>
      <c r="W82" s="3" t="str">
        <f t="shared" si="4"/>
        <v/>
      </c>
      <c r="X82" s="1">
        <f t="shared" si="5"/>
        <v>0</v>
      </c>
      <c r="Y82" s="26"/>
      <c r="Z82" s="26"/>
      <c r="AA82" s="26"/>
      <c r="AB82" s="26"/>
      <c r="AC82" s="26"/>
      <c r="AL82" s="920">
        <f t="shared" si="6"/>
        <v>0</v>
      </c>
      <c r="AM82" s="920">
        <f t="shared" si="7"/>
        <v>0</v>
      </c>
      <c r="AN82" s="26" t="str">
        <f>IF(蒸気ボイラー!N25="○",1,"")</f>
        <v/>
      </c>
    </row>
    <row r="83" spans="2:40" ht="14.25" customHeight="1" x14ac:dyDescent="0.25">
      <c r="B83" s="401"/>
      <c r="C83" s="1"/>
      <c r="D83" s="227"/>
      <c r="E83" s="441"/>
      <c r="F83" s="238"/>
      <c r="G83" s="441"/>
      <c r="H83" s="441"/>
      <c r="I83" s="868">
        <v>15</v>
      </c>
      <c r="J83" s="866" t="str">
        <f>IF(OR(蒸気ボイラー!I26="",蒸気ボイラー!I26=0),"",蒸気ボイラー!F26)</f>
        <v/>
      </c>
      <c r="K83" s="963" t="str">
        <f>IF(OR(蒸気ボイラー!I26="",蒸気ボイラー!I26=0),"",蒸気ボイラー!H26)</f>
        <v/>
      </c>
      <c r="L83" s="965"/>
      <c r="M83" s="475">
        <f>IF(OR(蒸気ボイラー!I26="",蒸気ボイラー!I26=0),0,蒸気ボイラー!I26)</f>
        <v>0</v>
      </c>
      <c r="N83" s="867">
        <f>IF(OR(蒸気ボイラー!I26="",蒸気ボイラー!I26=0),0,蒸気ボイラー!L26)</f>
        <v>0</v>
      </c>
      <c r="O83" s="284" t="str">
        <f>IF(OR(蒸気ボイラー!I26="",蒸気ボイラー!I26=0),"",蒸気ボイラー!M26)</f>
        <v/>
      </c>
      <c r="P83" s="475">
        <f>IF(OR(蒸気ボイラー!I26="",蒸気ボイラー!I26=0),0,蒸気ボイラー!J26)</f>
        <v>0</v>
      </c>
      <c r="Q83" s="475">
        <f>IF(OR(蒸気ボイラー!I26="",蒸気ボイラー!I26=0),0,蒸気ボイラー!O26)</f>
        <v>0</v>
      </c>
      <c r="R83" s="618" t="str">
        <f t="shared" si="8"/>
        <v/>
      </c>
      <c r="S83" s="254">
        <f t="shared" si="3"/>
        <v>0</v>
      </c>
      <c r="T83" s="26"/>
      <c r="U83" s="245"/>
      <c r="W83" s="3" t="str">
        <f t="shared" si="4"/>
        <v/>
      </c>
      <c r="X83" s="1">
        <f t="shared" si="5"/>
        <v>0</v>
      </c>
      <c r="Y83" s="26"/>
      <c r="Z83" s="26"/>
      <c r="AA83" s="26"/>
      <c r="AB83" s="26"/>
      <c r="AC83" s="26"/>
      <c r="AL83" s="920">
        <f t="shared" si="6"/>
        <v>0</v>
      </c>
      <c r="AM83" s="920">
        <f t="shared" si="7"/>
        <v>0</v>
      </c>
      <c r="AN83" s="26" t="str">
        <f>IF(蒸気ボイラー!N26="○",1,"")</f>
        <v/>
      </c>
    </row>
    <row r="84" spans="2:40" ht="14.25" customHeight="1" x14ac:dyDescent="0.25">
      <c r="B84" s="401"/>
      <c r="C84" s="1"/>
      <c r="D84" s="227"/>
      <c r="E84" s="441"/>
      <c r="F84" s="238"/>
      <c r="G84" s="441"/>
      <c r="H84" s="441"/>
      <c r="I84" s="868">
        <v>16</v>
      </c>
      <c r="J84" s="866" t="str">
        <f>IF(OR(蒸気ボイラー!I27="",蒸気ボイラー!I27=0),"",蒸気ボイラー!F27)</f>
        <v/>
      </c>
      <c r="K84" s="963" t="str">
        <f>IF(OR(蒸気ボイラー!I27="",蒸気ボイラー!I27=0),"",蒸気ボイラー!H27)</f>
        <v/>
      </c>
      <c r="L84" s="965"/>
      <c r="M84" s="475">
        <f>IF(OR(蒸気ボイラー!I27="",蒸気ボイラー!I27=0),0,蒸気ボイラー!I27)</f>
        <v>0</v>
      </c>
      <c r="N84" s="867">
        <f>IF(OR(蒸気ボイラー!I27="",蒸気ボイラー!I27=0),0,蒸気ボイラー!L27)</f>
        <v>0</v>
      </c>
      <c r="O84" s="284" t="str">
        <f>IF(OR(蒸気ボイラー!I27="",蒸気ボイラー!I27=0),"",蒸気ボイラー!M27)</f>
        <v/>
      </c>
      <c r="P84" s="475">
        <f>IF(OR(蒸気ボイラー!I27="",蒸気ボイラー!I27=0),0,蒸気ボイラー!J27)</f>
        <v>0</v>
      </c>
      <c r="Q84" s="475">
        <f>IF(OR(蒸気ボイラー!I27="",蒸気ボイラー!I27=0),0,蒸気ボイラー!O27)</f>
        <v>0</v>
      </c>
      <c r="R84" s="618" t="str">
        <f t="shared" si="8"/>
        <v/>
      </c>
      <c r="S84" s="254">
        <f t="shared" si="3"/>
        <v>0</v>
      </c>
      <c r="T84" s="26"/>
      <c r="U84" s="245"/>
      <c r="W84" s="3" t="str">
        <f t="shared" si="4"/>
        <v/>
      </c>
      <c r="X84" s="1">
        <f t="shared" si="5"/>
        <v>0</v>
      </c>
      <c r="Y84" s="26"/>
      <c r="Z84" s="26"/>
      <c r="AA84" s="26"/>
      <c r="AB84" s="26"/>
      <c r="AC84" s="26"/>
      <c r="AL84" s="920">
        <f t="shared" si="6"/>
        <v>0</v>
      </c>
      <c r="AM84" s="920">
        <f t="shared" si="7"/>
        <v>0</v>
      </c>
      <c r="AN84" s="26" t="str">
        <f>IF(蒸気ボイラー!N27="○",1,"")</f>
        <v/>
      </c>
    </row>
    <row r="85" spans="2:40" ht="14.25" customHeight="1" x14ac:dyDescent="0.25">
      <c r="B85" s="401"/>
      <c r="C85" s="1"/>
      <c r="D85" s="227"/>
      <c r="E85" s="441"/>
      <c r="F85" s="238"/>
      <c r="G85" s="441"/>
      <c r="H85" s="441"/>
      <c r="I85" s="868">
        <v>17</v>
      </c>
      <c r="J85" s="866" t="str">
        <f>IF(OR(蒸気ボイラー!I28="",蒸気ボイラー!I28=0),"",蒸気ボイラー!F28)</f>
        <v/>
      </c>
      <c r="K85" s="963" t="str">
        <f>IF(OR(蒸気ボイラー!I28="",蒸気ボイラー!I28=0),"",蒸気ボイラー!H28)</f>
        <v/>
      </c>
      <c r="L85" s="965"/>
      <c r="M85" s="475">
        <f>IF(OR(蒸気ボイラー!I28="",蒸気ボイラー!I28=0),0,蒸気ボイラー!I28)</f>
        <v>0</v>
      </c>
      <c r="N85" s="867">
        <f>IF(OR(蒸気ボイラー!I28="",蒸気ボイラー!I28=0),0,蒸気ボイラー!L28)</f>
        <v>0</v>
      </c>
      <c r="O85" s="284" t="str">
        <f>IF(OR(蒸気ボイラー!I28="",蒸気ボイラー!I28=0),"",蒸気ボイラー!M28)</f>
        <v/>
      </c>
      <c r="P85" s="475">
        <f>IF(OR(蒸気ボイラー!I28="",蒸気ボイラー!I28=0),0,蒸気ボイラー!J28)</f>
        <v>0</v>
      </c>
      <c r="Q85" s="475">
        <f>IF(OR(蒸気ボイラー!I28="",蒸気ボイラー!I28=0),0,蒸気ボイラー!O28)</f>
        <v>0</v>
      </c>
      <c r="R85" s="618" t="str">
        <f t="shared" si="8"/>
        <v/>
      </c>
      <c r="S85" s="254">
        <f t="shared" si="3"/>
        <v>0</v>
      </c>
      <c r="T85" s="26"/>
      <c r="U85" s="245"/>
      <c r="W85" s="3" t="str">
        <f t="shared" si="4"/>
        <v/>
      </c>
      <c r="X85" s="1">
        <f t="shared" si="5"/>
        <v>0</v>
      </c>
      <c r="Y85" s="26"/>
      <c r="Z85" s="26"/>
      <c r="AA85" s="26"/>
      <c r="AB85" s="26"/>
      <c r="AC85" s="26"/>
      <c r="AL85" s="920">
        <f t="shared" si="6"/>
        <v>0</v>
      </c>
      <c r="AM85" s="920">
        <f t="shared" si="7"/>
        <v>0</v>
      </c>
      <c r="AN85" s="26" t="str">
        <f>IF(蒸気ボイラー!N28="○",1,"")</f>
        <v/>
      </c>
    </row>
    <row r="86" spans="2:40" ht="14.25" customHeight="1" x14ac:dyDescent="0.25">
      <c r="B86" s="401"/>
      <c r="C86" s="1"/>
      <c r="D86" s="227"/>
      <c r="E86" s="441"/>
      <c r="F86" s="238"/>
      <c r="G86" s="441"/>
      <c r="H86" s="441"/>
      <c r="I86" s="868">
        <v>18</v>
      </c>
      <c r="J86" s="866" t="str">
        <f>IF(OR(蒸気ボイラー!I29="",蒸気ボイラー!I29=0),"",蒸気ボイラー!F29)</f>
        <v/>
      </c>
      <c r="K86" s="963" t="str">
        <f>IF(OR(蒸気ボイラー!I29="",蒸気ボイラー!I29=0),"",蒸気ボイラー!H29)</f>
        <v/>
      </c>
      <c r="L86" s="965"/>
      <c r="M86" s="475">
        <f>IF(OR(蒸気ボイラー!I29="",蒸気ボイラー!I29=0),0,蒸気ボイラー!I29)</f>
        <v>0</v>
      </c>
      <c r="N86" s="867">
        <f>IF(OR(蒸気ボイラー!I29="",蒸気ボイラー!I29=0),0,蒸気ボイラー!L29)</f>
        <v>0</v>
      </c>
      <c r="O86" s="284" t="str">
        <f>IF(OR(蒸気ボイラー!I29="",蒸気ボイラー!I29=0),"",蒸気ボイラー!M29)</f>
        <v/>
      </c>
      <c r="P86" s="475">
        <f>IF(OR(蒸気ボイラー!I29="",蒸気ボイラー!I29=0),0,蒸気ボイラー!J29)</f>
        <v>0</v>
      </c>
      <c r="Q86" s="475">
        <f>IF(OR(蒸気ボイラー!I29="",蒸気ボイラー!I29=0),0,蒸気ボイラー!O29)</f>
        <v>0</v>
      </c>
      <c r="R86" s="618" t="str">
        <f t="shared" si="8"/>
        <v/>
      </c>
      <c r="S86" s="254">
        <f t="shared" si="3"/>
        <v>0</v>
      </c>
      <c r="T86" s="26"/>
      <c r="U86" s="245"/>
      <c r="W86" s="3" t="str">
        <f t="shared" si="4"/>
        <v/>
      </c>
      <c r="X86" s="1">
        <f t="shared" si="5"/>
        <v>0</v>
      </c>
      <c r="Y86" s="26"/>
      <c r="Z86" s="26"/>
      <c r="AA86" s="26"/>
      <c r="AB86" s="26"/>
      <c r="AC86" s="26"/>
      <c r="AL86" s="920">
        <f t="shared" si="6"/>
        <v>0</v>
      </c>
      <c r="AM86" s="920">
        <f t="shared" si="7"/>
        <v>0</v>
      </c>
      <c r="AN86" s="26" t="str">
        <f>IF(蒸気ボイラー!N29="○",1,"")</f>
        <v/>
      </c>
    </row>
    <row r="87" spans="2:40" ht="14.25" customHeight="1" x14ac:dyDescent="0.25">
      <c r="B87" s="401"/>
      <c r="C87" s="1"/>
      <c r="D87" s="227"/>
      <c r="E87" s="441"/>
      <c r="F87" s="238"/>
      <c r="G87" s="441"/>
      <c r="H87" s="441"/>
      <c r="I87" s="868">
        <v>19</v>
      </c>
      <c r="J87" s="866" t="str">
        <f>IF(OR(蒸気ボイラー!I30="",蒸気ボイラー!I30=0),"",蒸気ボイラー!F30)</f>
        <v/>
      </c>
      <c r="K87" s="963" t="str">
        <f>IF(OR(蒸気ボイラー!I30="",蒸気ボイラー!I30=0),"",蒸気ボイラー!H30)</f>
        <v/>
      </c>
      <c r="L87" s="965"/>
      <c r="M87" s="475">
        <f>IF(OR(蒸気ボイラー!I30="",蒸気ボイラー!I30=0),0,蒸気ボイラー!I30)</f>
        <v>0</v>
      </c>
      <c r="N87" s="867">
        <f>IF(OR(蒸気ボイラー!I30="",蒸気ボイラー!I30=0),0,蒸気ボイラー!L30)</f>
        <v>0</v>
      </c>
      <c r="O87" s="284" t="str">
        <f>IF(OR(蒸気ボイラー!I30="",蒸気ボイラー!I30=0),"",蒸気ボイラー!M30)</f>
        <v/>
      </c>
      <c r="P87" s="475">
        <f>IF(OR(蒸気ボイラー!I30="",蒸気ボイラー!I30=0),0,蒸気ボイラー!J30)</f>
        <v>0</v>
      </c>
      <c r="Q87" s="475">
        <f>IF(OR(蒸気ボイラー!I30="",蒸気ボイラー!I30=0),0,蒸気ボイラー!O30)</f>
        <v>0</v>
      </c>
      <c r="R87" s="618" t="str">
        <f t="shared" si="8"/>
        <v/>
      </c>
      <c r="S87" s="254">
        <f t="shared" si="3"/>
        <v>0</v>
      </c>
      <c r="T87" s="26"/>
      <c r="U87" s="245"/>
      <c r="W87" s="3" t="str">
        <f t="shared" si="4"/>
        <v/>
      </c>
      <c r="X87" s="1">
        <f t="shared" si="5"/>
        <v>0</v>
      </c>
      <c r="Y87" s="26"/>
      <c r="Z87" s="26"/>
      <c r="AA87" s="26"/>
      <c r="AB87" s="26"/>
      <c r="AC87" s="26"/>
      <c r="AL87" s="920">
        <f t="shared" si="6"/>
        <v>0</v>
      </c>
      <c r="AM87" s="920">
        <f t="shared" si="7"/>
        <v>0</v>
      </c>
      <c r="AN87" s="26" t="str">
        <f>IF(蒸気ボイラー!N30="○",1,"")</f>
        <v/>
      </c>
    </row>
    <row r="88" spans="2:40" ht="14.25" customHeight="1" x14ac:dyDescent="0.25">
      <c r="B88" s="401"/>
      <c r="C88" s="1"/>
      <c r="D88" s="227"/>
      <c r="E88" s="441"/>
      <c r="F88" s="238"/>
      <c r="G88" s="441"/>
      <c r="H88" s="441"/>
      <c r="I88" s="868">
        <v>20</v>
      </c>
      <c r="J88" s="866" t="str">
        <f>IF(OR(蒸気ボイラー!I31="",蒸気ボイラー!I31=0),"",蒸気ボイラー!F31)</f>
        <v/>
      </c>
      <c r="K88" s="963" t="str">
        <f>IF(OR(蒸気ボイラー!I31="",蒸気ボイラー!I31=0),"",蒸気ボイラー!H31)</f>
        <v/>
      </c>
      <c r="L88" s="965"/>
      <c r="M88" s="475">
        <f>IF(OR(蒸気ボイラー!I31="",蒸気ボイラー!I31=0),0,蒸気ボイラー!I31)</f>
        <v>0</v>
      </c>
      <c r="N88" s="867">
        <f>IF(OR(蒸気ボイラー!I31="",蒸気ボイラー!I31=0),0,蒸気ボイラー!L31)</f>
        <v>0</v>
      </c>
      <c r="O88" s="284" t="str">
        <f>IF(OR(蒸気ボイラー!I31="",蒸気ボイラー!I31=0),"",蒸気ボイラー!M31)</f>
        <v/>
      </c>
      <c r="P88" s="475">
        <f>IF(OR(蒸気ボイラー!I31="",蒸気ボイラー!I31=0),0,蒸気ボイラー!J31)</f>
        <v>0</v>
      </c>
      <c r="Q88" s="475">
        <f>IF(OR(蒸気ボイラー!I31="",蒸気ボイラー!I31=0),0,蒸気ボイラー!O31)</f>
        <v>0</v>
      </c>
      <c r="R88" s="618" t="str">
        <f t="shared" si="8"/>
        <v/>
      </c>
      <c r="S88" s="254">
        <f t="shared" si="3"/>
        <v>0</v>
      </c>
      <c r="T88" s="26"/>
      <c r="U88" s="245"/>
      <c r="W88" s="3" t="str">
        <f t="shared" si="4"/>
        <v/>
      </c>
      <c r="X88" s="1">
        <f t="shared" si="5"/>
        <v>0</v>
      </c>
      <c r="Y88" s="26"/>
      <c r="Z88" s="26"/>
      <c r="AA88" s="26"/>
      <c r="AB88" s="26"/>
      <c r="AC88" s="26"/>
      <c r="AL88" s="920">
        <f t="shared" si="6"/>
        <v>0</v>
      </c>
      <c r="AM88" s="920">
        <f t="shared" si="7"/>
        <v>0</v>
      </c>
      <c r="AN88" s="26" t="str">
        <f>IF(蒸気ボイラー!N31="○",1,"")</f>
        <v/>
      </c>
    </row>
    <row r="89" spans="2:40" ht="14.25" customHeight="1" x14ac:dyDescent="0.25">
      <c r="B89" s="401"/>
      <c r="C89" s="1"/>
      <c r="D89" s="227"/>
      <c r="E89" s="441"/>
      <c r="F89" s="238"/>
      <c r="G89" s="441"/>
      <c r="H89" s="441"/>
      <c r="I89" s="868">
        <v>21</v>
      </c>
      <c r="J89" s="866" t="str">
        <f>IF(OR(蒸気ボイラー!I32="",蒸気ボイラー!I32=0),"",蒸気ボイラー!F32)</f>
        <v/>
      </c>
      <c r="K89" s="963" t="str">
        <f>IF(OR(蒸気ボイラー!I32="",蒸気ボイラー!I32=0),"",蒸気ボイラー!H32)</f>
        <v/>
      </c>
      <c r="L89" s="965"/>
      <c r="M89" s="475">
        <f>IF(OR(蒸気ボイラー!I32="",蒸気ボイラー!I32=0),0,蒸気ボイラー!I32)</f>
        <v>0</v>
      </c>
      <c r="N89" s="867">
        <f>IF(OR(蒸気ボイラー!I32="",蒸気ボイラー!I32=0),0,蒸気ボイラー!L32)</f>
        <v>0</v>
      </c>
      <c r="O89" s="284" t="str">
        <f>IF(OR(蒸気ボイラー!I32="",蒸気ボイラー!I32=0),"",蒸気ボイラー!M32)</f>
        <v/>
      </c>
      <c r="P89" s="475">
        <f>IF(OR(蒸気ボイラー!I32="",蒸気ボイラー!I32=0),0,蒸気ボイラー!J32)</f>
        <v>0</v>
      </c>
      <c r="Q89" s="475">
        <f>IF(OR(蒸気ボイラー!I32="",蒸気ボイラー!I32=0),0,蒸気ボイラー!O32)</f>
        <v>0</v>
      </c>
      <c r="R89" s="618" t="str">
        <f t="shared" si="8"/>
        <v/>
      </c>
      <c r="S89" s="254">
        <f t="shared" si="3"/>
        <v>0</v>
      </c>
      <c r="T89" s="26"/>
      <c r="U89" s="245"/>
      <c r="W89" s="3" t="str">
        <f t="shared" si="4"/>
        <v/>
      </c>
      <c r="X89" s="1">
        <f t="shared" si="5"/>
        <v>0</v>
      </c>
      <c r="Y89" s="26"/>
      <c r="Z89" s="26"/>
      <c r="AA89" s="26"/>
      <c r="AB89" s="26"/>
      <c r="AC89" s="26"/>
      <c r="AL89" s="920">
        <f t="shared" si="6"/>
        <v>0</v>
      </c>
      <c r="AM89" s="920">
        <f t="shared" si="7"/>
        <v>0</v>
      </c>
      <c r="AN89" s="26" t="str">
        <f>IF(蒸気ボイラー!N32="○",1,"")</f>
        <v/>
      </c>
    </row>
    <row r="90" spans="2:40" ht="14.25" customHeight="1" x14ac:dyDescent="0.25">
      <c r="B90" s="401"/>
      <c r="C90" s="1"/>
      <c r="D90" s="227"/>
      <c r="E90" s="441"/>
      <c r="F90" s="238"/>
      <c r="G90" s="441"/>
      <c r="H90" s="441"/>
      <c r="I90" s="868">
        <v>22</v>
      </c>
      <c r="J90" s="866" t="str">
        <f>IF(OR(蒸気ボイラー!I33="",蒸気ボイラー!I33=0),"",蒸気ボイラー!F33)</f>
        <v/>
      </c>
      <c r="K90" s="963" t="str">
        <f>IF(OR(蒸気ボイラー!I33="",蒸気ボイラー!I33=0),"",蒸気ボイラー!H33)</f>
        <v/>
      </c>
      <c r="L90" s="965"/>
      <c r="M90" s="475">
        <f>IF(OR(蒸気ボイラー!I33="",蒸気ボイラー!I33=0),0,蒸気ボイラー!I33)</f>
        <v>0</v>
      </c>
      <c r="N90" s="867">
        <f>IF(OR(蒸気ボイラー!I33="",蒸気ボイラー!I33=0),0,蒸気ボイラー!L33)</f>
        <v>0</v>
      </c>
      <c r="O90" s="284" t="str">
        <f>IF(OR(蒸気ボイラー!I33="",蒸気ボイラー!I33=0),"",蒸気ボイラー!M33)</f>
        <v/>
      </c>
      <c r="P90" s="475">
        <f>IF(OR(蒸気ボイラー!I33="",蒸気ボイラー!I33=0),0,蒸気ボイラー!J33)</f>
        <v>0</v>
      </c>
      <c r="Q90" s="475">
        <f>IF(OR(蒸気ボイラー!I33="",蒸気ボイラー!I33=0),0,蒸気ボイラー!O33)</f>
        <v>0</v>
      </c>
      <c r="R90" s="618" t="str">
        <f t="shared" si="8"/>
        <v/>
      </c>
      <c r="S90" s="254">
        <f t="shared" si="3"/>
        <v>0</v>
      </c>
      <c r="T90" s="26"/>
      <c r="U90" s="245"/>
      <c r="W90" s="3" t="str">
        <f t="shared" si="4"/>
        <v/>
      </c>
      <c r="X90" s="1">
        <f t="shared" si="5"/>
        <v>0</v>
      </c>
      <c r="Y90" s="26"/>
      <c r="Z90" s="26"/>
      <c r="AA90" s="26"/>
      <c r="AB90" s="26"/>
      <c r="AC90" s="26"/>
      <c r="AL90" s="920">
        <f t="shared" si="6"/>
        <v>0</v>
      </c>
      <c r="AM90" s="920">
        <f t="shared" si="7"/>
        <v>0</v>
      </c>
      <c r="AN90" s="26" t="str">
        <f>IF(蒸気ボイラー!N33="○",1,"")</f>
        <v/>
      </c>
    </row>
    <row r="91" spans="2:40" ht="14.25" customHeight="1" x14ac:dyDescent="0.25">
      <c r="B91" s="401"/>
      <c r="C91" s="1"/>
      <c r="D91" s="227"/>
      <c r="E91" s="441"/>
      <c r="F91" s="238"/>
      <c r="G91" s="441"/>
      <c r="H91" s="441"/>
      <c r="I91" s="868">
        <v>23</v>
      </c>
      <c r="J91" s="866" t="str">
        <f>IF(OR(蒸気ボイラー!I34="",蒸気ボイラー!I34=0),"",蒸気ボイラー!F34)</f>
        <v/>
      </c>
      <c r="K91" s="963" t="str">
        <f>IF(OR(蒸気ボイラー!I34="",蒸気ボイラー!I34=0),"",蒸気ボイラー!H34)</f>
        <v/>
      </c>
      <c r="L91" s="965"/>
      <c r="M91" s="475">
        <f>IF(OR(蒸気ボイラー!I34="",蒸気ボイラー!I34=0),0,蒸気ボイラー!I34)</f>
        <v>0</v>
      </c>
      <c r="N91" s="867">
        <f>IF(OR(蒸気ボイラー!I34="",蒸気ボイラー!I34=0),0,蒸気ボイラー!L34)</f>
        <v>0</v>
      </c>
      <c r="O91" s="284" t="str">
        <f>IF(OR(蒸気ボイラー!I34="",蒸気ボイラー!I34=0),"",蒸気ボイラー!M34)</f>
        <v/>
      </c>
      <c r="P91" s="475">
        <f>IF(OR(蒸気ボイラー!I34="",蒸気ボイラー!I34=0),0,蒸気ボイラー!J34)</f>
        <v>0</v>
      </c>
      <c r="Q91" s="475">
        <f>IF(OR(蒸気ボイラー!I34="",蒸気ボイラー!I34=0),0,蒸気ボイラー!O34)</f>
        <v>0</v>
      </c>
      <c r="R91" s="618" t="str">
        <f t="shared" si="8"/>
        <v/>
      </c>
      <c r="S91" s="254">
        <f t="shared" si="3"/>
        <v>0</v>
      </c>
      <c r="T91" s="26"/>
      <c r="U91" s="245"/>
      <c r="W91" s="3" t="str">
        <f t="shared" si="4"/>
        <v/>
      </c>
      <c r="X91" s="1">
        <f t="shared" si="5"/>
        <v>0</v>
      </c>
      <c r="Y91" s="26"/>
      <c r="Z91" s="26"/>
      <c r="AA91" s="26"/>
      <c r="AB91" s="26"/>
      <c r="AC91" s="26"/>
      <c r="AL91" s="920">
        <f t="shared" si="6"/>
        <v>0</v>
      </c>
      <c r="AM91" s="920">
        <f t="shared" si="7"/>
        <v>0</v>
      </c>
      <c r="AN91" s="26" t="str">
        <f>IF(蒸気ボイラー!N34="○",1,"")</f>
        <v/>
      </c>
    </row>
    <row r="92" spans="2:40" ht="14.25" customHeight="1" x14ac:dyDescent="0.25">
      <c r="B92" s="401"/>
      <c r="C92" s="1"/>
      <c r="D92" s="227"/>
      <c r="E92" s="441"/>
      <c r="F92" s="238"/>
      <c r="G92" s="441"/>
      <c r="H92" s="441"/>
      <c r="I92" s="868">
        <v>24</v>
      </c>
      <c r="J92" s="866" t="str">
        <f>IF(OR(蒸気ボイラー!I35="",蒸気ボイラー!I35=0),"",蒸気ボイラー!F35)</f>
        <v/>
      </c>
      <c r="K92" s="963" t="str">
        <f>IF(OR(蒸気ボイラー!I35="",蒸気ボイラー!I35=0),"",蒸気ボイラー!H35)</f>
        <v/>
      </c>
      <c r="L92" s="965"/>
      <c r="M92" s="475">
        <f>IF(OR(蒸気ボイラー!I35="",蒸気ボイラー!I35=0),0,蒸気ボイラー!I35)</f>
        <v>0</v>
      </c>
      <c r="N92" s="867">
        <f>IF(OR(蒸気ボイラー!I35="",蒸気ボイラー!I35=0),0,蒸気ボイラー!L35)</f>
        <v>0</v>
      </c>
      <c r="O92" s="284" t="str">
        <f>IF(OR(蒸気ボイラー!I35="",蒸気ボイラー!I35=0),"",蒸気ボイラー!M35)</f>
        <v/>
      </c>
      <c r="P92" s="475">
        <f>IF(OR(蒸気ボイラー!I35="",蒸気ボイラー!I35=0),0,蒸気ボイラー!J35)</f>
        <v>0</v>
      </c>
      <c r="Q92" s="475">
        <f>IF(OR(蒸気ボイラー!I35="",蒸気ボイラー!I35=0),0,蒸気ボイラー!O35)</f>
        <v>0</v>
      </c>
      <c r="R92" s="618" t="str">
        <f t="shared" si="8"/>
        <v/>
      </c>
      <c r="S92" s="254">
        <f t="shared" si="3"/>
        <v>0</v>
      </c>
      <c r="T92" s="26"/>
      <c r="U92" s="245"/>
      <c r="W92" s="3" t="str">
        <f t="shared" si="4"/>
        <v/>
      </c>
      <c r="X92" s="1">
        <f t="shared" si="5"/>
        <v>0</v>
      </c>
      <c r="Y92" s="26"/>
      <c r="Z92" s="26"/>
      <c r="AA92" s="26"/>
      <c r="AB92" s="26"/>
      <c r="AC92" s="26"/>
      <c r="AL92" s="920">
        <f t="shared" si="6"/>
        <v>0</v>
      </c>
      <c r="AM92" s="920">
        <f t="shared" si="7"/>
        <v>0</v>
      </c>
      <c r="AN92" s="26" t="str">
        <f>IF(蒸気ボイラー!N35="○",1,"")</f>
        <v/>
      </c>
    </row>
    <row r="93" spans="2:40" ht="14.25" customHeight="1" x14ac:dyDescent="0.25">
      <c r="B93" s="401"/>
      <c r="C93" s="1"/>
      <c r="D93" s="227"/>
      <c r="E93" s="441"/>
      <c r="F93" s="238"/>
      <c r="G93" s="441"/>
      <c r="H93" s="441"/>
      <c r="I93" s="868">
        <v>25</v>
      </c>
      <c r="J93" s="866" t="str">
        <f>IF(OR(蒸気ボイラー!I36="",蒸気ボイラー!I36=0),"",蒸気ボイラー!F36)</f>
        <v/>
      </c>
      <c r="K93" s="963" t="str">
        <f>IF(OR(蒸気ボイラー!I36="",蒸気ボイラー!I36=0),"",蒸気ボイラー!H36)</f>
        <v/>
      </c>
      <c r="L93" s="965"/>
      <c r="M93" s="475">
        <f>IF(OR(蒸気ボイラー!I36="",蒸気ボイラー!I36=0),0,蒸気ボイラー!I36)</f>
        <v>0</v>
      </c>
      <c r="N93" s="867">
        <f>IF(OR(蒸気ボイラー!I36="",蒸気ボイラー!I36=0),0,蒸気ボイラー!L36)</f>
        <v>0</v>
      </c>
      <c r="O93" s="284" t="str">
        <f>IF(OR(蒸気ボイラー!I36="",蒸気ボイラー!I36=0),"",蒸気ボイラー!M36)</f>
        <v/>
      </c>
      <c r="P93" s="475">
        <f>IF(OR(蒸気ボイラー!I36="",蒸気ボイラー!I36=0),0,蒸気ボイラー!J36)</f>
        <v>0</v>
      </c>
      <c r="Q93" s="475">
        <f>IF(OR(蒸気ボイラー!I36="",蒸気ボイラー!I36=0),0,蒸気ボイラー!O36)</f>
        <v>0</v>
      </c>
      <c r="R93" s="618" t="str">
        <f t="shared" si="8"/>
        <v/>
      </c>
      <c r="S93" s="254">
        <f t="shared" si="3"/>
        <v>0</v>
      </c>
      <c r="T93" s="26"/>
      <c r="U93" s="245"/>
      <c r="W93" s="3" t="str">
        <f t="shared" si="4"/>
        <v/>
      </c>
      <c r="X93" s="1">
        <f t="shared" si="5"/>
        <v>0</v>
      </c>
      <c r="Y93" s="26"/>
      <c r="Z93" s="26"/>
      <c r="AA93" s="26"/>
      <c r="AB93" s="26"/>
      <c r="AC93" s="26"/>
      <c r="AL93" s="920">
        <f t="shared" si="6"/>
        <v>0</v>
      </c>
      <c r="AM93" s="920">
        <f t="shared" si="7"/>
        <v>0</v>
      </c>
      <c r="AN93" s="26" t="str">
        <f>IF(蒸気ボイラー!N36="○",1,"")</f>
        <v/>
      </c>
    </row>
    <row r="94" spans="2:40" ht="14.25" customHeight="1" x14ac:dyDescent="0.25">
      <c r="B94" s="401"/>
      <c r="C94" s="1"/>
      <c r="D94" s="227"/>
      <c r="E94" s="441"/>
      <c r="F94" s="238"/>
      <c r="G94" s="441"/>
      <c r="H94" s="441"/>
      <c r="I94" s="868">
        <v>26</v>
      </c>
      <c r="J94" s="866" t="str">
        <f>IF(OR(蒸気ボイラー!I37="",蒸気ボイラー!I37=0),"",蒸気ボイラー!F37)</f>
        <v/>
      </c>
      <c r="K94" s="963" t="str">
        <f>IF(OR(蒸気ボイラー!I37="",蒸気ボイラー!I37=0),"",蒸気ボイラー!H37)</f>
        <v/>
      </c>
      <c r="L94" s="965"/>
      <c r="M94" s="475">
        <f>IF(OR(蒸気ボイラー!I37="",蒸気ボイラー!I37=0),0,蒸気ボイラー!I37)</f>
        <v>0</v>
      </c>
      <c r="N94" s="867">
        <f>IF(OR(蒸気ボイラー!I37="",蒸気ボイラー!I37=0),0,蒸気ボイラー!L37)</f>
        <v>0</v>
      </c>
      <c r="O94" s="284" t="str">
        <f>IF(OR(蒸気ボイラー!I37="",蒸気ボイラー!I37=0),"",蒸気ボイラー!M37)</f>
        <v/>
      </c>
      <c r="P94" s="475">
        <f>IF(OR(蒸気ボイラー!I37="",蒸気ボイラー!I37=0),0,蒸気ボイラー!J37)</f>
        <v>0</v>
      </c>
      <c r="Q94" s="475">
        <f>IF(OR(蒸気ボイラー!I37="",蒸気ボイラー!I37=0),0,蒸気ボイラー!O37)</f>
        <v>0</v>
      </c>
      <c r="R94" s="618" t="str">
        <f t="shared" si="8"/>
        <v/>
      </c>
      <c r="S94" s="254">
        <f t="shared" si="3"/>
        <v>0</v>
      </c>
      <c r="T94" s="26"/>
      <c r="U94" s="245"/>
      <c r="W94" s="3" t="str">
        <f t="shared" si="4"/>
        <v/>
      </c>
      <c r="X94" s="1">
        <f t="shared" si="5"/>
        <v>0</v>
      </c>
      <c r="Y94" s="26"/>
      <c r="Z94" s="26"/>
      <c r="AA94" s="26"/>
      <c r="AB94" s="26"/>
      <c r="AC94" s="26"/>
      <c r="AL94" s="920">
        <f t="shared" si="6"/>
        <v>0</v>
      </c>
      <c r="AM94" s="920">
        <f t="shared" si="7"/>
        <v>0</v>
      </c>
      <c r="AN94" s="26" t="str">
        <f>IF(蒸気ボイラー!N37="○",1,"")</f>
        <v/>
      </c>
    </row>
    <row r="95" spans="2:40" ht="14.25" customHeight="1" x14ac:dyDescent="0.25">
      <c r="B95" s="401"/>
      <c r="C95" s="1"/>
      <c r="D95" s="227"/>
      <c r="E95" s="441"/>
      <c r="F95" s="238"/>
      <c r="G95" s="441"/>
      <c r="H95" s="441"/>
      <c r="I95" s="868">
        <v>27</v>
      </c>
      <c r="J95" s="866" t="str">
        <f>IF(OR(蒸気ボイラー!I38="",蒸気ボイラー!I38=0),"",蒸気ボイラー!F38)</f>
        <v/>
      </c>
      <c r="K95" s="963" t="str">
        <f>IF(OR(蒸気ボイラー!I38="",蒸気ボイラー!I38=0),"",蒸気ボイラー!H38)</f>
        <v/>
      </c>
      <c r="L95" s="965"/>
      <c r="M95" s="475">
        <f>IF(OR(蒸気ボイラー!I38="",蒸気ボイラー!I38=0),0,蒸気ボイラー!I38)</f>
        <v>0</v>
      </c>
      <c r="N95" s="867">
        <f>IF(OR(蒸気ボイラー!I38="",蒸気ボイラー!I38=0),0,蒸気ボイラー!L38)</f>
        <v>0</v>
      </c>
      <c r="O95" s="284" t="str">
        <f>IF(OR(蒸気ボイラー!I38="",蒸気ボイラー!I38=0),"",蒸気ボイラー!M38)</f>
        <v/>
      </c>
      <c r="P95" s="475">
        <f>IF(OR(蒸気ボイラー!I38="",蒸気ボイラー!I38=0),0,蒸気ボイラー!J38)</f>
        <v>0</v>
      </c>
      <c r="Q95" s="475">
        <f>IF(OR(蒸気ボイラー!I38="",蒸気ボイラー!I38=0),0,蒸気ボイラー!O38)</f>
        <v>0</v>
      </c>
      <c r="R95" s="618" t="str">
        <f t="shared" si="8"/>
        <v/>
      </c>
      <c r="S95" s="254">
        <f t="shared" si="3"/>
        <v>0</v>
      </c>
      <c r="T95" s="26"/>
      <c r="U95" s="245"/>
      <c r="W95" s="3" t="str">
        <f t="shared" si="4"/>
        <v/>
      </c>
      <c r="X95" s="1">
        <f t="shared" si="5"/>
        <v>0</v>
      </c>
      <c r="Y95" s="26"/>
      <c r="Z95" s="26"/>
      <c r="AA95" s="26"/>
      <c r="AB95" s="26"/>
      <c r="AC95" s="26"/>
      <c r="AL95" s="920">
        <f t="shared" si="6"/>
        <v>0</v>
      </c>
      <c r="AM95" s="920">
        <f t="shared" si="7"/>
        <v>0</v>
      </c>
      <c r="AN95" s="26" t="str">
        <f>IF(蒸気ボイラー!N38="○",1,"")</f>
        <v/>
      </c>
    </row>
    <row r="96" spans="2:40" ht="14.25" customHeight="1" x14ac:dyDescent="0.25">
      <c r="B96" s="401"/>
      <c r="C96" s="1"/>
      <c r="D96" s="227"/>
      <c r="E96" s="441"/>
      <c r="F96" s="238"/>
      <c r="G96" s="441"/>
      <c r="H96" s="441"/>
      <c r="I96" s="868">
        <v>28</v>
      </c>
      <c r="J96" s="866" t="str">
        <f>IF(OR(蒸気ボイラー!I39="",蒸気ボイラー!I39=0),"",蒸気ボイラー!F39)</f>
        <v/>
      </c>
      <c r="K96" s="1092" t="str">
        <f>IF(OR(蒸気ボイラー!I39="",蒸気ボイラー!I39=0),"",蒸気ボイラー!H39)</f>
        <v/>
      </c>
      <c r="L96" s="1092"/>
      <c r="M96" s="475">
        <f>IF(OR(蒸気ボイラー!I39="",蒸気ボイラー!I39=0),0,蒸気ボイラー!I39)</f>
        <v>0</v>
      </c>
      <c r="N96" s="867">
        <f>IF(OR(蒸気ボイラー!I39="",蒸気ボイラー!I39=0),0,蒸気ボイラー!L39)</f>
        <v>0</v>
      </c>
      <c r="O96" s="284" t="str">
        <f>IF(OR(蒸気ボイラー!I39="",蒸気ボイラー!I39=0),"",蒸気ボイラー!M39)</f>
        <v/>
      </c>
      <c r="P96" s="475">
        <f>IF(OR(蒸気ボイラー!I39="",蒸気ボイラー!I39=0),0,蒸気ボイラー!J39)</f>
        <v>0</v>
      </c>
      <c r="Q96" s="475">
        <f>IF(OR(蒸気ボイラー!I39="",蒸気ボイラー!I39=0),0,蒸気ボイラー!O39)</f>
        <v>0</v>
      </c>
      <c r="R96" s="618" t="str">
        <f>IF(OR(K96="",N96="",O96=""),"",(M96*3.6)/(N96*HLOOKUP(O96,$Y$119:$AF$120,2,0)))</f>
        <v/>
      </c>
      <c r="S96" s="254">
        <f t="shared" si="3"/>
        <v>0</v>
      </c>
      <c r="T96" s="26"/>
      <c r="U96" s="245"/>
      <c r="W96" s="3" t="str">
        <f t="shared" si="4"/>
        <v/>
      </c>
      <c r="X96" s="1">
        <f t="shared" si="5"/>
        <v>0</v>
      </c>
      <c r="Y96" s="26"/>
      <c r="Z96" s="26"/>
      <c r="AA96" s="26"/>
      <c r="AB96" s="26"/>
      <c r="AC96" s="26"/>
      <c r="AL96" s="920">
        <f t="shared" si="6"/>
        <v>0</v>
      </c>
      <c r="AM96" s="920">
        <f t="shared" si="7"/>
        <v>0</v>
      </c>
      <c r="AN96" s="26" t="str">
        <f>IF(蒸気ボイラー!N39="○",1,"")</f>
        <v/>
      </c>
    </row>
    <row r="97" spans="2:40" ht="14.25" customHeight="1" x14ac:dyDescent="0.25">
      <c r="B97" s="401"/>
      <c r="C97" s="1"/>
      <c r="D97" s="227"/>
      <c r="E97" s="441"/>
      <c r="F97" s="238"/>
      <c r="G97" s="441"/>
      <c r="H97" s="441"/>
      <c r="I97" s="868">
        <v>29</v>
      </c>
      <c r="J97" s="866" t="str">
        <f>IF(OR(蒸気ボイラー!I40="",蒸気ボイラー!I40=0),"",蒸気ボイラー!F40)</f>
        <v/>
      </c>
      <c r="K97" s="1092" t="str">
        <f>IF(OR(蒸気ボイラー!I40="",蒸気ボイラー!I40=0),"",蒸気ボイラー!H40)</f>
        <v/>
      </c>
      <c r="L97" s="1092"/>
      <c r="M97" s="475">
        <f>IF(OR(蒸気ボイラー!I40="",蒸気ボイラー!I40=0),0,蒸気ボイラー!I40)</f>
        <v>0</v>
      </c>
      <c r="N97" s="867">
        <f>IF(OR(蒸気ボイラー!I40="",蒸気ボイラー!I40=0),0,蒸気ボイラー!L40)</f>
        <v>0</v>
      </c>
      <c r="O97" s="284" t="str">
        <f>IF(OR(蒸気ボイラー!I40="",蒸気ボイラー!I40=0),"",蒸気ボイラー!M40)</f>
        <v/>
      </c>
      <c r="P97" s="475">
        <f>IF(OR(蒸気ボイラー!I40="",蒸気ボイラー!I40=0),0,蒸気ボイラー!J40)</f>
        <v>0</v>
      </c>
      <c r="Q97" s="475">
        <f>IF(OR(蒸気ボイラー!I40="",蒸気ボイラー!I40=0),0,蒸気ボイラー!O40)</f>
        <v>0</v>
      </c>
      <c r="R97" s="618" t="str">
        <f>IF(OR(K97="",N97="",O97=""),"",(M97*3.6)/(N97*HLOOKUP(O97,$Y$119:$AF$120,2,0)))</f>
        <v/>
      </c>
      <c r="S97" s="254">
        <f t="shared" si="3"/>
        <v>0</v>
      </c>
      <c r="T97" s="26"/>
      <c r="U97" s="245"/>
      <c r="W97" s="3" t="str">
        <f t="shared" si="4"/>
        <v/>
      </c>
      <c r="X97" s="1">
        <f t="shared" si="5"/>
        <v>0</v>
      </c>
      <c r="Y97" s="26"/>
      <c r="Z97" s="26"/>
      <c r="AA97" s="26"/>
      <c r="AB97" s="26"/>
      <c r="AC97" s="26"/>
      <c r="AL97" s="920">
        <f t="shared" si="6"/>
        <v>0</v>
      </c>
      <c r="AM97" s="920">
        <f t="shared" si="7"/>
        <v>0</v>
      </c>
      <c r="AN97" s="26" t="str">
        <f>IF(蒸気ボイラー!N40="○",1,"")</f>
        <v/>
      </c>
    </row>
    <row r="98" spans="2:40" ht="14.25" customHeight="1" thickBot="1" x14ac:dyDescent="0.3">
      <c r="B98" s="401"/>
      <c r="C98" s="1"/>
      <c r="D98" s="227"/>
      <c r="E98" s="441"/>
      <c r="F98" s="238"/>
      <c r="G98" s="441"/>
      <c r="H98" s="441"/>
      <c r="I98" s="870">
        <v>30</v>
      </c>
      <c r="J98" s="871" t="str">
        <f>IF(OR(蒸気ボイラー!I41="",蒸気ボイラー!I41=0),"",蒸気ボイラー!F41)</f>
        <v/>
      </c>
      <c r="K98" s="1117" t="str">
        <f>IF(OR(蒸気ボイラー!I41="",蒸気ボイラー!I41=0),"",蒸気ボイラー!H41)</f>
        <v/>
      </c>
      <c r="L98" s="1117"/>
      <c r="M98" s="873">
        <f>IF(OR(蒸気ボイラー!I41="",蒸気ボイラー!I41=0),0,蒸気ボイラー!I41)</f>
        <v>0</v>
      </c>
      <c r="N98" s="874">
        <f>IF(OR(蒸気ボイラー!I41="",蒸気ボイラー!I41=0),0,蒸気ボイラー!L41)</f>
        <v>0</v>
      </c>
      <c r="O98" s="872" t="str">
        <f>IF(OR(蒸気ボイラー!I41="",蒸気ボイラー!I41=0),"",蒸気ボイラー!M41)</f>
        <v/>
      </c>
      <c r="P98" s="873">
        <f>IF(OR(蒸気ボイラー!I41="",蒸気ボイラー!I41=0),0,蒸気ボイラー!J41)</f>
        <v>0</v>
      </c>
      <c r="Q98" s="873">
        <f>IF(OR(蒸気ボイラー!I41="",蒸気ボイラー!I41=0),0,蒸気ボイラー!O41)</f>
        <v>0</v>
      </c>
      <c r="R98" s="751" t="str">
        <f>IF(OR(K98="",N98="",O98=""),"",(M98*3.6)/(N98*HLOOKUP(O98,$Y$119:$AF$120,2,0)))</f>
        <v/>
      </c>
      <c r="S98" s="254">
        <f t="shared" si="3"/>
        <v>0</v>
      </c>
      <c r="T98" s="26"/>
      <c r="U98" s="245"/>
      <c r="W98" s="3" t="str">
        <f t="shared" si="4"/>
        <v/>
      </c>
      <c r="X98" s="1">
        <f t="shared" si="5"/>
        <v>0</v>
      </c>
      <c r="Y98" s="26"/>
      <c r="Z98" s="26"/>
      <c r="AA98" s="26"/>
      <c r="AB98" s="26"/>
      <c r="AC98" s="26"/>
      <c r="AI98" s="101"/>
      <c r="AL98" s="920">
        <f t="shared" si="6"/>
        <v>0</v>
      </c>
      <c r="AM98" s="920">
        <f t="shared" si="7"/>
        <v>0</v>
      </c>
      <c r="AN98" s="26" t="str">
        <f>IF(蒸気ボイラー!N41="○",1,"")</f>
        <v/>
      </c>
    </row>
    <row r="99" spans="2:40" ht="24" customHeight="1" thickBot="1" x14ac:dyDescent="0.3">
      <c r="B99" s="401"/>
      <c r="C99" s="1" t="s">
        <v>87</v>
      </c>
      <c r="D99" s="251" t="s">
        <v>456</v>
      </c>
      <c r="E99" s="1051" t="s">
        <v>2374</v>
      </c>
      <c r="F99" s="1052"/>
      <c r="G99" s="1052"/>
      <c r="H99" s="1053"/>
      <c r="I99" s="1060" t="s">
        <v>3352</v>
      </c>
      <c r="J99" s="1061"/>
      <c r="K99" s="1061"/>
      <c r="L99" s="1061"/>
      <c r="M99" s="1061"/>
      <c r="N99" s="1061"/>
      <c r="O99" s="1061"/>
      <c r="P99" s="1062"/>
      <c r="Q99" s="1171"/>
      <c r="R99" s="1172"/>
      <c r="S99" s="254">
        <f t="shared" si="3"/>
        <v>0</v>
      </c>
      <c r="T99" s="26"/>
      <c r="U99" s="245"/>
      <c r="V99" s="26"/>
      <c r="W99" s="26"/>
      <c r="X99" s="1">
        <f>IF($Q99=Y99,AG99,IF($Q99=Z99,AH99,IF($Q99=AA99,AI99,IF($Q99=AB99,AJ99,IF($Q99=AC99,AK99,AL99)))))</f>
        <v>0</v>
      </c>
      <c r="Y99" s="11" t="s">
        <v>2317</v>
      </c>
      <c r="Z99" s="11" t="s">
        <v>1720</v>
      </c>
      <c r="AA99" s="11" t="s">
        <v>2338</v>
      </c>
      <c r="AB99" s="242"/>
      <c r="AC99" s="348"/>
      <c r="AE99" s="1"/>
      <c r="AF99" s="265"/>
      <c r="AG99" s="23">
        <v>1</v>
      </c>
      <c r="AH99" s="23">
        <v>0</v>
      </c>
      <c r="AI99" s="23" t="s">
        <v>2648</v>
      </c>
    </row>
    <row r="100" spans="2:40" ht="13.15" thickBot="1" x14ac:dyDescent="0.3">
      <c r="B100" s="401"/>
      <c r="C100" s="1" t="s">
        <v>87</v>
      </c>
      <c r="D100" s="251" t="s">
        <v>457</v>
      </c>
      <c r="E100" s="1051" t="s">
        <v>2434</v>
      </c>
      <c r="F100" s="1052"/>
      <c r="G100" s="1052"/>
      <c r="H100" s="1053"/>
      <c r="I100" s="1105" t="s">
        <v>1611</v>
      </c>
      <c r="J100" s="1105"/>
      <c r="K100" s="1105"/>
      <c r="L100" s="1105"/>
      <c r="M100" s="1105"/>
      <c r="N100" s="1105"/>
      <c r="O100" s="1105"/>
      <c r="P100" s="1105"/>
      <c r="Q100" s="1106"/>
      <c r="R100" s="1107"/>
      <c r="S100" s="254" t="str">
        <f t="shared" si="3"/>
        <v>-</v>
      </c>
      <c r="T100" s="26"/>
      <c r="U100" s="245"/>
      <c r="V100" s="26"/>
      <c r="W100" s="26"/>
      <c r="X100" s="1" t="str">
        <f>IF($Q100=Y100,AG100,IF($Q100=Z100,AH100,IF($Q100=AA100,AI100,IF($Q100=AB100,AJ100,AK100))))</f>
        <v>-</v>
      </c>
      <c r="Y100" s="11" t="s">
        <v>1827</v>
      </c>
      <c r="Z100" s="11" t="s">
        <v>1828</v>
      </c>
      <c r="AA100" s="11" t="s">
        <v>1197</v>
      </c>
      <c r="AB100" s="11" t="s">
        <v>1198</v>
      </c>
      <c r="AC100" s="11" t="s">
        <v>742</v>
      </c>
      <c r="AG100" s="23">
        <v>1</v>
      </c>
      <c r="AH100" s="23">
        <f>$AH$2</f>
        <v>0.8</v>
      </c>
      <c r="AI100" s="23">
        <v>0.5</v>
      </c>
      <c r="AJ100" s="23">
        <v>0</v>
      </c>
      <c r="AK100" s="23" t="s">
        <v>1199</v>
      </c>
    </row>
    <row r="101" spans="2:40" ht="14.25" customHeight="1" thickBot="1" x14ac:dyDescent="0.3">
      <c r="B101" s="401"/>
      <c r="C101" s="1" t="s">
        <v>87</v>
      </c>
      <c r="D101" s="251" t="s">
        <v>1533</v>
      </c>
      <c r="E101" s="1051" t="s">
        <v>651</v>
      </c>
      <c r="F101" s="1052"/>
      <c r="G101" s="1052"/>
      <c r="H101" s="1053"/>
      <c r="I101" s="1105" t="s">
        <v>3213</v>
      </c>
      <c r="J101" s="1105"/>
      <c r="K101" s="1105"/>
      <c r="L101" s="1105"/>
      <c r="M101" s="1105"/>
      <c r="N101" s="1105"/>
      <c r="O101" s="1105"/>
      <c r="P101" s="1105"/>
      <c r="Q101" s="1106"/>
      <c r="R101" s="1107"/>
      <c r="S101" s="254" t="str">
        <f t="shared" si="3"/>
        <v>-</v>
      </c>
      <c r="T101" s="26"/>
      <c r="U101" s="245"/>
      <c r="V101" s="26"/>
      <c r="W101" s="26"/>
      <c r="X101" s="1" t="str">
        <f>IF($Q101=Y101,AG101,IF($Q101=Z101,AH101,AI101))</f>
        <v>-</v>
      </c>
      <c r="Y101" s="11" t="s">
        <v>2317</v>
      </c>
      <c r="Z101" s="11" t="s">
        <v>1200</v>
      </c>
      <c r="AA101" s="11" t="s">
        <v>742</v>
      </c>
      <c r="AG101" s="23">
        <v>1</v>
      </c>
      <c r="AH101" s="23">
        <v>0</v>
      </c>
      <c r="AI101" s="23" t="s">
        <v>1199</v>
      </c>
    </row>
    <row r="102" spans="2:40" ht="14.25" customHeight="1" thickBot="1" x14ac:dyDescent="0.3">
      <c r="B102" s="401"/>
      <c r="C102" s="1" t="s">
        <v>87</v>
      </c>
      <c r="D102" s="251" t="s">
        <v>1534</v>
      </c>
      <c r="E102" s="1051" t="s">
        <v>652</v>
      </c>
      <c r="F102" s="1052"/>
      <c r="G102" s="1052"/>
      <c r="H102" s="1053"/>
      <c r="I102" s="1105" t="s">
        <v>1458</v>
      </c>
      <c r="J102" s="1105"/>
      <c r="K102" s="1105"/>
      <c r="L102" s="1105"/>
      <c r="M102" s="1105"/>
      <c r="N102" s="1105"/>
      <c r="O102" s="1105"/>
      <c r="P102" s="1105"/>
      <c r="Q102" s="1106"/>
      <c r="R102" s="1107"/>
      <c r="S102" s="254" t="str">
        <f t="shared" si="3"/>
        <v>-</v>
      </c>
      <c r="T102" s="26"/>
      <c r="U102" s="245"/>
      <c r="V102" s="26"/>
      <c r="W102" s="26"/>
      <c r="X102" s="1" t="str">
        <f>IF($Q102=Y102,AG102,IF($Q102=Z102,AH102,AI102))</f>
        <v>-</v>
      </c>
      <c r="Y102" s="11" t="s">
        <v>2317</v>
      </c>
      <c r="Z102" s="11" t="s">
        <v>1200</v>
      </c>
      <c r="AA102" s="11" t="s">
        <v>99</v>
      </c>
      <c r="AG102" s="23">
        <v>1</v>
      </c>
      <c r="AH102" s="23">
        <v>0</v>
      </c>
      <c r="AI102" s="23" t="s">
        <v>1199</v>
      </c>
    </row>
    <row r="103" spans="2:40" ht="24" customHeight="1" thickBot="1" x14ac:dyDescent="0.3">
      <c r="B103" s="401"/>
      <c r="C103" s="1" t="s">
        <v>2007</v>
      </c>
      <c r="D103" s="251" t="s">
        <v>1535</v>
      </c>
      <c r="E103" s="1051" t="s">
        <v>161</v>
      </c>
      <c r="F103" s="1052"/>
      <c r="G103" s="1052"/>
      <c r="H103" s="1053"/>
      <c r="I103" s="1105" t="s">
        <v>553</v>
      </c>
      <c r="J103" s="1105"/>
      <c r="K103" s="1105"/>
      <c r="L103" s="1105"/>
      <c r="M103" s="1105"/>
      <c r="N103" s="1105"/>
      <c r="O103" s="1105"/>
      <c r="P103" s="1105"/>
      <c r="Q103" s="1106"/>
      <c r="R103" s="1107"/>
      <c r="S103" s="254" t="str">
        <f t="shared" si="3"/>
        <v>-</v>
      </c>
      <c r="T103" s="26"/>
      <c r="U103" s="245"/>
      <c r="V103" s="26"/>
      <c r="W103" s="26"/>
      <c r="X103" s="1" t="str">
        <f>IF($Q103=Y103,AG103,IF($Q103=Z103,AH103,IF($Q103=AA103,AI103,AJ103)))</f>
        <v>-</v>
      </c>
      <c r="Y103" s="11" t="s">
        <v>2875</v>
      </c>
      <c r="Z103" s="11" t="s">
        <v>2894</v>
      </c>
      <c r="AA103" s="858" t="s">
        <v>2895</v>
      </c>
      <c r="AB103" s="11" t="s">
        <v>742</v>
      </c>
      <c r="AG103" s="23">
        <v>1</v>
      </c>
      <c r="AH103" s="23">
        <v>0.5</v>
      </c>
      <c r="AI103" s="23">
        <v>0</v>
      </c>
      <c r="AJ103" s="23" t="s">
        <v>1196</v>
      </c>
    </row>
    <row r="104" spans="2:40" ht="24" customHeight="1" thickBot="1" x14ac:dyDescent="0.3">
      <c r="B104" s="401"/>
      <c r="C104" s="1" t="s">
        <v>555</v>
      </c>
      <c r="D104" s="251" t="s">
        <v>932</v>
      </c>
      <c r="E104" s="1051" t="s">
        <v>1705</v>
      </c>
      <c r="F104" s="1052"/>
      <c r="G104" s="1052"/>
      <c r="H104" s="1053"/>
      <c r="I104" s="1105" t="s">
        <v>2049</v>
      </c>
      <c r="J104" s="1105"/>
      <c r="K104" s="1105"/>
      <c r="L104" s="1105"/>
      <c r="M104" s="1105"/>
      <c r="N104" s="1105"/>
      <c r="O104" s="1105"/>
      <c r="P104" s="1105"/>
      <c r="Q104" s="1106"/>
      <c r="R104" s="1107"/>
      <c r="S104" s="254" t="str">
        <f t="shared" si="3"/>
        <v>-</v>
      </c>
      <c r="T104" s="26"/>
      <c r="U104" s="245"/>
      <c r="V104" s="26"/>
      <c r="W104" s="26"/>
      <c r="X104" s="1" t="str">
        <f>IF($Q104=Y104,AG104,IF($Q104=Z104,AH104,IF($Q104=AA104,AI104,AJ104)))</f>
        <v>-</v>
      </c>
      <c r="Y104" s="11" t="s">
        <v>2875</v>
      </c>
      <c r="Z104" s="11" t="s">
        <v>2894</v>
      </c>
      <c r="AA104" s="858" t="s">
        <v>2895</v>
      </c>
      <c r="AB104" s="11" t="s">
        <v>742</v>
      </c>
      <c r="AG104" s="23">
        <v>1</v>
      </c>
      <c r="AH104" s="23">
        <v>0.5</v>
      </c>
      <c r="AI104" s="23">
        <v>0</v>
      </c>
      <c r="AJ104" s="23" t="s">
        <v>1196</v>
      </c>
    </row>
    <row r="105" spans="2:40" ht="14.25" customHeight="1" thickBot="1" x14ac:dyDescent="0.3">
      <c r="B105" s="401"/>
      <c r="C105" s="1" t="s">
        <v>1488</v>
      </c>
      <c r="D105" s="251" t="s">
        <v>218</v>
      </c>
      <c r="E105" s="1051" t="s">
        <v>2082</v>
      </c>
      <c r="F105" s="1052"/>
      <c r="G105" s="1052"/>
      <c r="H105" s="1053"/>
      <c r="I105" s="1105" t="s">
        <v>2375</v>
      </c>
      <c r="J105" s="1105"/>
      <c r="K105" s="1105"/>
      <c r="L105" s="1105"/>
      <c r="M105" s="1105"/>
      <c r="N105" s="1105"/>
      <c r="O105" s="1105"/>
      <c r="P105" s="1105"/>
      <c r="Q105" s="1106"/>
      <c r="R105" s="1107"/>
      <c r="S105" s="254" t="str">
        <f t="shared" si="3"/>
        <v>-</v>
      </c>
      <c r="T105" s="26"/>
      <c r="U105" s="245"/>
      <c r="V105" s="26"/>
      <c r="W105" s="26"/>
      <c r="X105" s="1" t="str">
        <f>IF($Q105=Y105,AG105,IF($Q105=Z105,AH105,AI105))</f>
        <v>-</v>
      </c>
      <c r="Y105" s="11" t="s">
        <v>2317</v>
      </c>
      <c r="Z105" s="11" t="s">
        <v>1200</v>
      </c>
      <c r="AA105" s="11" t="s">
        <v>99</v>
      </c>
      <c r="AG105" s="23">
        <v>1</v>
      </c>
      <c r="AH105" s="23">
        <v>0</v>
      </c>
      <c r="AI105" s="23" t="s">
        <v>1199</v>
      </c>
    </row>
    <row r="106" spans="2:40" ht="24" customHeight="1" thickBot="1" x14ac:dyDescent="0.25">
      <c r="B106" s="401"/>
      <c r="C106" s="1" t="s">
        <v>285</v>
      </c>
      <c r="D106" s="251" t="s">
        <v>1996</v>
      </c>
      <c r="E106" s="1051" t="s">
        <v>1704</v>
      </c>
      <c r="F106" s="1052"/>
      <c r="G106" s="1052"/>
      <c r="H106" s="1053"/>
      <c r="I106" s="1105" t="s">
        <v>554</v>
      </c>
      <c r="J106" s="1105"/>
      <c r="K106" s="1105"/>
      <c r="L106" s="1105"/>
      <c r="M106" s="1105"/>
      <c r="N106" s="1105"/>
      <c r="O106" s="1105"/>
      <c r="P106" s="1105"/>
      <c r="Q106" s="1106"/>
      <c r="R106" s="1107"/>
      <c r="S106" s="254">
        <f>$X106</f>
        <v>0</v>
      </c>
      <c r="T106" s="26"/>
      <c r="U106" s="245"/>
      <c r="V106" s="26"/>
      <c r="W106" s="26"/>
      <c r="X106" s="1">
        <f>IF($Q106=Y106,AG106,IF($Q106=Z106,AH106,IF($Q106=AA106,AI106,IF($Q106=AB106,AJ106,AK106))))</f>
        <v>0</v>
      </c>
      <c r="Y106" s="11" t="s">
        <v>362</v>
      </c>
      <c r="Z106" s="11" t="s">
        <v>363</v>
      </c>
      <c r="AA106" s="11" t="s">
        <v>670</v>
      </c>
      <c r="AB106" s="11" t="s">
        <v>1990</v>
      </c>
      <c r="AC106" s="11" t="s">
        <v>1195</v>
      </c>
      <c r="AE106" s="264"/>
      <c r="AG106" s="23">
        <v>1</v>
      </c>
      <c r="AH106" s="23">
        <f>$AH$2</f>
        <v>0.8</v>
      </c>
      <c r="AI106" s="23">
        <v>0.5</v>
      </c>
      <c r="AJ106" s="23">
        <v>0.2</v>
      </c>
      <c r="AK106" s="23">
        <v>0</v>
      </c>
    </row>
    <row r="107" spans="2:40" ht="24" customHeight="1" thickBot="1" x14ac:dyDescent="0.3">
      <c r="B107" s="401"/>
      <c r="C107" s="1" t="s">
        <v>2050</v>
      </c>
      <c r="D107" s="251" t="s">
        <v>1997</v>
      </c>
      <c r="E107" s="1051" t="s">
        <v>158</v>
      </c>
      <c r="F107" s="1052"/>
      <c r="G107" s="1052"/>
      <c r="H107" s="1053"/>
      <c r="I107" s="1105" t="s">
        <v>3214</v>
      </c>
      <c r="J107" s="1105"/>
      <c r="K107" s="1105"/>
      <c r="L107" s="1105"/>
      <c r="M107" s="1105"/>
      <c r="N107" s="1105"/>
      <c r="O107" s="1105"/>
      <c r="P107" s="1105"/>
      <c r="Q107" s="1106"/>
      <c r="R107" s="1107"/>
      <c r="S107" s="254">
        <f t="shared" si="3"/>
        <v>0</v>
      </c>
      <c r="T107" s="26"/>
      <c r="U107" s="245"/>
      <c r="V107" s="26"/>
      <c r="W107" s="26"/>
      <c r="X107" s="1">
        <f>IF($Q107=Y107,AG107,AH107)</f>
        <v>0</v>
      </c>
      <c r="Y107" s="11" t="s">
        <v>2317</v>
      </c>
      <c r="Z107" s="11" t="s">
        <v>361</v>
      </c>
      <c r="AA107" s="26"/>
      <c r="AG107" s="23">
        <v>1</v>
      </c>
      <c r="AH107" s="23">
        <v>0</v>
      </c>
    </row>
    <row r="108" spans="2:40" ht="24" customHeight="1" thickBot="1" x14ac:dyDescent="0.3">
      <c r="B108" s="401"/>
      <c r="C108" s="1" t="s">
        <v>2051</v>
      </c>
      <c r="D108" s="251" t="s">
        <v>1998</v>
      </c>
      <c r="E108" s="1051" t="s">
        <v>336</v>
      </c>
      <c r="F108" s="1052"/>
      <c r="G108" s="1052"/>
      <c r="H108" s="1053"/>
      <c r="I108" s="1105" t="s">
        <v>337</v>
      </c>
      <c r="J108" s="1105"/>
      <c r="K108" s="1105"/>
      <c r="L108" s="1105"/>
      <c r="M108" s="1105"/>
      <c r="N108" s="1105"/>
      <c r="O108" s="1105"/>
      <c r="P108" s="1105"/>
      <c r="Q108" s="1106"/>
      <c r="R108" s="1107"/>
      <c r="S108" s="254">
        <f t="shared" si="3"/>
        <v>0</v>
      </c>
      <c r="T108" s="26"/>
      <c r="U108" s="245"/>
      <c r="V108" s="26"/>
      <c r="W108" s="26"/>
      <c r="X108" s="1">
        <f t="shared" ref="X108:X113" si="9">IF($Q108=Y108,AG108,AH108)</f>
        <v>0</v>
      </c>
      <c r="Y108" s="11" t="s">
        <v>2317</v>
      </c>
      <c r="Z108" s="11" t="s">
        <v>1201</v>
      </c>
      <c r="AA108" s="26"/>
      <c r="AG108" s="23">
        <v>1</v>
      </c>
      <c r="AH108" s="23">
        <v>0</v>
      </c>
    </row>
    <row r="109" spans="2:40" ht="14.25" customHeight="1" thickBot="1" x14ac:dyDescent="0.3">
      <c r="B109" s="401"/>
      <c r="C109" s="1" t="s">
        <v>2052</v>
      </c>
      <c r="D109" s="251" t="s">
        <v>1999</v>
      </c>
      <c r="E109" s="1051" t="s">
        <v>159</v>
      </c>
      <c r="F109" s="1052"/>
      <c r="G109" s="1052"/>
      <c r="H109" s="1053"/>
      <c r="I109" s="1105" t="s">
        <v>1525</v>
      </c>
      <c r="J109" s="1105"/>
      <c r="K109" s="1105"/>
      <c r="L109" s="1105"/>
      <c r="M109" s="1105"/>
      <c r="N109" s="1105"/>
      <c r="O109" s="1105"/>
      <c r="P109" s="1105"/>
      <c r="Q109" s="1106"/>
      <c r="R109" s="1107"/>
      <c r="S109" s="254">
        <f t="shared" si="3"/>
        <v>0</v>
      </c>
      <c r="T109" s="26"/>
      <c r="U109" s="245"/>
      <c r="V109" s="26"/>
      <c r="W109" s="26"/>
      <c r="X109" s="1">
        <f t="shared" si="9"/>
        <v>0</v>
      </c>
      <c r="Y109" s="11" t="s">
        <v>2317</v>
      </c>
      <c r="Z109" s="11" t="s">
        <v>1201</v>
      </c>
      <c r="AA109" s="26"/>
      <c r="AG109" s="23">
        <v>1</v>
      </c>
      <c r="AH109" s="23">
        <v>0</v>
      </c>
    </row>
    <row r="110" spans="2:40" ht="14.25" customHeight="1" thickBot="1" x14ac:dyDescent="0.3">
      <c r="B110" s="401"/>
      <c r="C110" s="1" t="s">
        <v>2050</v>
      </c>
      <c r="D110" s="251" t="s">
        <v>903</v>
      </c>
      <c r="E110" s="1051" t="s">
        <v>160</v>
      </c>
      <c r="F110" s="1052"/>
      <c r="G110" s="1052"/>
      <c r="H110" s="1053"/>
      <c r="I110" s="1105" t="s">
        <v>1703</v>
      </c>
      <c r="J110" s="1105"/>
      <c r="K110" s="1105"/>
      <c r="L110" s="1105"/>
      <c r="M110" s="1105"/>
      <c r="N110" s="1105"/>
      <c r="O110" s="1105"/>
      <c r="P110" s="1105"/>
      <c r="Q110" s="1106"/>
      <c r="R110" s="1107"/>
      <c r="S110" s="254">
        <f t="shared" si="3"/>
        <v>0</v>
      </c>
      <c r="T110" s="26"/>
      <c r="U110" s="245"/>
      <c r="V110" s="26"/>
      <c r="W110" s="26"/>
      <c r="X110" s="1">
        <f t="shared" si="9"/>
        <v>0</v>
      </c>
      <c r="Y110" s="11" t="s">
        <v>2317</v>
      </c>
      <c r="Z110" s="11" t="s">
        <v>1201</v>
      </c>
      <c r="AA110" s="26"/>
      <c r="AG110" s="23">
        <v>1</v>
      </c>
      <c r="AH110" s="23">
        <v>0</v>
      </c>
    </row>
    <row r="111" spans="2:40" ht="14.25" customHeight="1" thickBot="1" x14ac:dyDescent="0.3">
      <c r="B111" s="401"/>
      <c r="C111" s="1" t="s">
        <v>448</v>
      </c>
      <c r="D111" s="251" t="s">
        <v>904</v>
      </c>
      <c r="E111" s="1051" t="s">
        <v>981</v>
      </c>
      <c r="F111" s="1052"/>
      <c r="G111" s="1052"/>
      <c r="H111" s="1053"/>
      <c r="I111" s="1105" t="s">
        <v>2083</v>
      </c>
      <c r="J111" s="1105"/>
      <c r="K111" s="1105"/>
      <c r="L111" s="1105"/>
      <c r="M111" s="1105"/>
      <c r="N111" s="1105"/>
      <c r="O111" s="1105"/>
      <c r="P111" s="1105"/>
      <c r="Q111" s="1106"/>
      <c r="R111" s="1107"/>
      <c r="S111" s="254">
        <f t="shared" si="3"/>
        <v>0</v>
      </c>
      <c r="T111" s="26"/>
      <c r="U111" s="245"/>
      <c r="V111" s="26"/>
      <c r="W111" s="26"/>
      <c r="X111" s="1">
        <f t="shared" si="9"/>
        <v>0</v>
      </c>
      <c r="Y111" s="11" t="s">
        <v>2317</v>
      </c>
      <c r="Z111" s="11" t="s">
        <v>1201</v>
      </c>
      <c r="AA111" s="26"/>
      <c r="AG111" s="23">
        <v>1</v>
      </c>
      <c r="AH111" s="23">
        <v>0</v>
      </c>
    </row>
    <row r="112" spans="2:40" ht="14.25" customHeight="1" thickBot="1" x14ac:dyDescent="0.3">
      <c r="B112" s="401"/>
      <c r="C112" s="1" t="s">
        <v>2053</v>
      </c>
      <c r="D112" s="251" t="s">
        <v>1526</v>
      </c>
      <c r="E112" s="1051" t="s">
        <v>982</v>
      </c>
      <c r="F112" s="1052"/>
      <c r="G112" s="1052"/>
      <c r="H112" s="1053"/>
      <c r="I112" s="1105" t="s">
        <v>1494</v>
      </c>
      <c r="J112" s="1105"/>
      <c r="K112" s="1105"/>
      <c r="L112" s="1105"/>
      <c r="M112" s="1105"/>
      <c r="N112" s="1105"/>
      <c r="O112" s="1105"/>
      <c r="P112" s="1105"/>
      <c r="Q112" s="1106"/>
      <c r="R112" s="1107"/>
      <c r="S112" s="254">
        <f t="shared" si="3"/>
        <v>0</v>
      </c>
      <c r="T112" s="26"/>
      <c r="U112" s="245"/>
      <c r="V112" s="26"/>
      <c r="W112" s="26"/>
      <c r="X112" s="1">
        <f t="shared" si="9"/>
        <v>0</v>
      </c>
      <c r="Y112" s="11" t="s">
        <v>2317</v>
      </c>
      <c r="Z112" s="11" t="s">
        <v>1201</v>
      </c>
      <c r="AA112" s="26"/>
      <c r="AG112" s="23">
        <v>1</v>
      </c>
      <c r="AH112" s="23">
        <v>0</v>
      </c>
    </row>
    <row r="113" spans="1:57" ht="14.25" customHeight="1" thickBot="1" x14ac:dyDescent="0.3">
      <c r="B113" s="401"/>
      <c r="C113" s="1" t="s">
        <v>2053</v>
      </c>
      <c r="D113" s="251" t="s">
        <v>573</v>
      </c>
      <c r="E113" s="1051" t="s">
        <v>1702</v>
      </c>
      <c r="F113" s="1052"/>
      <c r="G113" s="1052"/>
      <c r="H113" s="1053"/>
      <c r="I113" s="1105" t="s">
        <v>2376</v>
      </c>
      <c r="J113" s="1105"/>
      <c r="K113" s="1105"/>
      <c r="L113" s="1105"/>
      <c r="M113" s="1105"/>
      <c r="N113" s="1105"/>
      <c r="O113" s="1105"/>
      <c r="P113" s="1105"/>
      <c r="Q113" s="1106"/>
      <c r="R113" s="1107"/>
      <c r="S113" s="254">
        <f t="shared" si="3"/>
        <v>0</v>
      </c>
      <c r="T113" s="26"/>
      <c r="U113" s="245"/>
      <c r="V113" s="26"/>
      <c r="W113" s="26"/>
      <c r="X113" s="1">
        <f t="shared" si="9"/>
        <v>0</v>
      </c>
      <c r="Y113" s="11" t="s">
        <v>2317</v>
      </c>
      <c r="Z113" s="11" t="s">
        <v>1201</v>
      </c>
      <c r="AA113" s="26"/>
      <c r="AG113" s="23">
        <v>1</v>
      </c>
      <c r="AH113" s="23">
        <v>0</v>
      </c>
    </row>
    <row r="114" spans="1:57" ht="14.25" customHeight="1" x14ac:dyDescent="0.25">
      <c r="B114" s="401"/>
      <c r="C114" s="1"/>
      <c r="D114" s="758"/>
      <c r="E114" s="173"/>
      <c r="F114" s="173"/>
      <c r="G114" s="173"/>
      <c r="H114" s="173"/>
      <c r="I114" s="173"/>
      <c r="J114" s="173"/>
      <c r="K114" s="173"/>
      <c r="L114" s="173"/>
      <c r="M114" s="173"/>
      <c r="N114" s="173"/>
      <c r="O114" s="173"/>
      <c r="P114" s="173"/>
      <c r="Q114" s="26"/>
      <c r="R114" s="26"/>
      <c r="S114" s="26"/>
      <c r="T114" s="26"/>
      <c r="U114" s="245"/>
      <c r="V114" s="26"/>
      <c r="W114" s="26"/>
      <c r="X114" s="1"/>
      <c r="Y114" s="26"/>
      <c r="Z114" s="26"/>
      <c r="AA114" s="26"/>
      <c r="AG114" s="1"/>
      <c r="AH114" s="1"/>
    </row>
    <row r="115" spans="1:57" ht="3" customHeight="1" x14ac:dyDescent="0.25">
      <c r="B115" s="403"/>
      <c r="C115" s="178"/>
      <c r="D115" s="338"/>
      <c r="E115" s="78"/>
      <c r="F115" s="78"/>
      <c r="G115" s="78"/>
      <c r="H115" s="78"/>
      <c r="I115" s="339"/>
      <c r="J115" s="178"/>
      <c r="K115" s="339"/>
      <c r="L115" s="339"/>
      <c r="M115" s="339"/>
      <c r="N115" s="339"/>
      <c r="O115" s="339"/>
      <c r="P115" s="339"/>
      <c r="Q115" s="339"/>
      <c r="R115" s="339"/>
      <c r="S115" s="339"/>
      <c r="T115" s="339"/>
      <c r="U115" s="404"/>
      <c r="X115" s="1"/>
    </row>
    <row r="116" spans="1:57" ht="14.25" customHeight="1" thickBot="1" x14ac:dyDescent="0.3">
      <c r="C116" s="1"/>
      <c r="D116" s="21"/>
      <c r="E116" s="19"/>
      <c r="F116" s="19"/>
      <c r="G116" s="19"/>
      <c r="H116" s="19"/>
      <c r="J116" s="1"/>
      <c r="U116" s="922" t="s">
        <v>3371</v>
      </c>
      <c r="X116" s="1"/>
    </row>
    <row r="117" spans="1:57" ht="14.25" customHeight="1" thickBot="1" x14ac:dyDescent="0.3">
      <c r="A117" s="182" t="s">
        <v>2214</v>
      </c>
      <c r="B117" s="182"/>
      <c r="C117" s="1"/>
      <c r="D117" s="21"/>
      <c r="E117" s="19"/>
      <c r="F117" s="19"/>
      <c r="G117" s="19"/>
      <c r="H117" s="19"/>
      <c r="J117" s="1"/>
      <c r="U117" s="838"/>
      <c r="X117" s="1"/>
      <c r="Y117" s="1093" t="str">
        <f>熱源機器!$H$4</f>
        <v>最も古い設備の設置年度</v>
      </c>
      <c r="Z117" s="1094"/>
      <c r="AA117" s="861" t="str">
        <f>熱源機器!$I$4</f>
        <v/>
      </c>
      <c r="AB117" s="1090" t="str">
        <f>熱源機器!$N$4</f>
        <v>最も新しい設備の設置年度</v>
      </c>
      <c r="AC117" s="1091"/>
      <c r="AD117" s="861" t="str">
        <f>熱源機器!$O$4</f>
        <v/>
      </c>
    </row>
    <row r="118" spans="1:57" ht="3" customHeight="1" x14ac:dyDescent="0.25">
      <c r="B118" s="532"/>
      <c r="C118" s="181"/>
      <c r="D118" s="340"/>
      <c r="E118" s="337"/>
      <c r="F118" s="337"/>
      <c r="G118" s="337"/>
      <c r="H118" s="337"/>
      <c r="I118" s="181"/>
      <c r="J118" s="333"/>
      <c r="K118" s="333"/>
      <c r="L118" s="333"/>
      <c r="M118" s="333"/>
      <c r="N118" s="333"/>
      <c r="O118" s="333"/>
      <c r="P118" s="333"/>
      <c r="Q118" s="333"/>
      <c r="R118" s="333"/>
      <c r="S118" s="333"/>
      <c r="T118" s="333"/>
      <c r="U118" s="400"/>
      <c r="X118" s="1"/>
      <c r="Y118" s="757"/>
      <c r="Z118" s="757"/>
      <c r="AA118" s="875"/>
      <c r="AB118" s="759"/>
      <c r="AC118" s="759"/>
      <c r="AD118" s="875"/>
    </row>
    <row r="119" spans="1:57" ht="14.25" customHeight="1" x14ac:dyDescent="0.25">
      <c r="B119" s="401"/>
      <c r="C119" s="1"/>
      <c r="D119" s="21" t="s">
        <v>2054</v>
      </c>
      <c r="E119" s="19" t="s">
        <v>2377</v>
      </c>
      <c r="F119" s="19"/>
      <c r="G119" s="19"/>
      <c r="H119" s="19"/>
      <c r="I119" s="1"/>
      <c r="U119" s="400"/>
      <c r="X119" s="1"/>
      <c r="Y119" s="11" t="s">
        <v>1202</v>
      </c>
      <c r="Z119" s="11" t="s">
        <v>1203</v>
      </c>
      <c r="AA119" s="11" t="s">
        <v>1204</v>
      </c>
      <c r="AB119" s="11" t="s">
        <v>1205</v>
      </c>
      <c r="AC119" s="11" t="s">
        <v>1206</v>
      </c>
      <c r="AD119" s="11" t="s">
        <v>2232</v>
      </c>
      <c r="AE119" s="11" t="s">
        <v>2233</v>
      </c>
      <c r="AF119" s="11" t="s">
        <v>2234</v>
      </c>
      <c r="AH119" s="411"/>
      <c r="AI119" s="412"/>
      <c r="AK119" s="1"/>
      <c r="AL119" s="1"/>
    </row>
    <row r="120" spans="1:57" ht="14.25" customHeight="1" x14ac:dyDescent="0.25">
      <c r="B120" s="401"/>
      <c r="C120" s="1"/>
      <c r="D120" s="25" t="s">
        <v>2055</v>
      </c>
      <c r="E120" s="1067" t="s">
        <v>655</v>
      </c>
      <c r="F120" s="1068"/>
      <c r="G120" s="1068"/>
      <c r="H120" s="1069"/>
      <c r="I120" s="1067" t="s">
        <v>283</v>
      </c>
      <c r="J120" s="1068"/>
      <c r="K120" s="1068"/>
      <c r="L120" s="1068"/>
      <c r="M120" s="1068"/>
      <c r="N120" s="1068"/>
      <c r="O120" s="1068"/>
      <c r="P120" s="1069"/>
      <c r="Q120" s="1067" t="s">
        <v>2248</v>
      </c>
      <c r="R120" s="1069"/>
      <c r="S120" s="25" t="s">
        <v>745</v>
      </c>
      <c r="T120" s="5"/>
      <c r="U120" s="334"/>
      <c r="V120" s="5"/>
      <c r="W120" s="5"/>
      <c r="X120" s="1"/>
      <c r="Y120" s="130">
        <v>3.6</v>
      </c>
      <c r="Z120" s="131">
        <v>1</v>
      </c>
      <c r="AA120" s="266">
        <v>50.8</v>
      </c>
      <c r="AB120" s="266">
        <v>39.1</v>
      </c>
      <c r="AC120" s="266">
        <v>36.700000000000003</v>
      </c>
      <c r="AD120" s="131">
        <v>1</v>
      </c>
      <c r="AE120" s="131">
        <v>1</v>
      </c>
      <c r="AF120" s="131">
        <v>1</v>
      </c>
    </row>
    <row r="121" spans="1:57" x14ac:dyDescent="0.25">
      <c r="B121" s="401"/>
      <c r="C121" s="1" t="str">
        <f>IF(AND($O$3&lt;=AA117,AD117&lt;=$Q$3),"○","◎")</f>
        <v>◎</v>
      </c>
      <c r="D121" s="250" t="s">
        <v>2357</v>
      </c>
      <c r="E121" s="1054" t="s">
        <v>2479</v>
      </c>
      <c r="F121" s="1055"/>
      <c r="G121" s="1055"/>
      <c r="H121" s="1056"/>
      <c r="I121" s="1054" t="s">
        <v>3215</v>
      </c>
      <c r="J121" s="1055"/>
      <c r="K121" s="1055"/>
      <c r="L121" s="1055"/>
      <c r="M121" s="1055"/>
      <c r="N121" s="1055"/>
      <c r="O121" s="1055"/>
      <c r="P121" s="1056"/>
      <c r="Q121" s="485"/>
      <c r="R121" s="254"/>
      <c r="S121" s="11" t="str">
        <f>$X121</f>
        <v>-</v>
      </c>
      <c r="T121" s="244"/>
      <c r="U121" s="245"/>
      <c r="V121" s="26"/>
      <c r="W121" s="26"/>
      <c r="X121" s="358" t="str">
        <f>IF(AND(COUNTIF(I125:I185,Y123)=0,COUNTIF(I125:I185,Y122)=0),"-",IF(COUNTIF(I125:I185,Y123)=0,X122,IF(COUNTIF(I125:I185,Y122)=0,X123,ROUND((X122*Z121+X123)/(Z121+1),3))))</f>
        <v>-</v>
      </c>
      <c r="Y121" s="135" t="s">
        <v>214</v>
      </c>
      <c r="Z121" s="753">
        <f>IF(SUMIF(I125:I185,Y123,Q125:Q185)=0,2,SUMIF(I125:I185,Y122,Q125:Q185)/SUMIF(I125:I185,Y123,Q125:Q185))</f>
        <v>2</v>
      </c>
      <c r="AA121" s="486" t="str">
        <f>IF(AND(COUNTIF(I125:I185,Y123)=0,COUNTIF(I125:I185,Y122)=0),"-",IF(SUM(J125:J185)=0,"○",IF(AND($C121="◎",MAX(W125:W155,W156:W185)&lt;1),"×","○")))</f>
        <v>-</v>
      </c>
      <c r="AB121" s="1" t="s">
        <v>2647</v>
      </c>
    </row>
    <row r="122" spans="1:57" ht="14.25" customHeight="1" x14ac:dyDescent="0.25">
      <c r="B122" s="401"/>
      <c r="C122" s="1"/>
      <c r="D122" s="227"/>
      <c r="E122" s="172"/>
      <c r="F122" s="173"/>
      <c r="G122" s="173"/>
      <c r="H122" s="174"/>
      <c r="I122" s="1138"/>
      <c r="J122" s="1139"/>
      <c r="K122" s="1139"/>
      <c r="L122" s="1139"/>
      <c r="M122" s="1139"/>
      <c r="N122" s="1139"/>
      <c r="O122" s="1139"/>
      <c r="P122" s="1140"/>
      <c r="Q122" s="134"/>
      <c r="R122" s="11" t="s">
        <v>2480</v>
      </c>
      <c r="S122" s="254">
        <f>$X122</f>
        <v>0</v>
      </c>
      <c r="T122" s="26"/>
      <c r="U122" s="245"/>
      <c r="V122" s="26"/>
      <c r="W122" s="26"/>
      <c r="X122" s="358">
        <f>IF(AND((SUMPRODUCT(($I$125:$I$185=$Y$122)*($K$125:$L$185=$AK$124))&lt;&gt;0),(SUMPRODUCT(($I$125:$I$185=$Y$122)*($K$125:$L$185&lt;&gt;$AK$124))=0)),$AK$125,IF(SUMPRODUCT(($I$125:$I$185=$Y$122)*($P$125:$P$185))=0,0,IF(SUMPRODUCT((I125:I185=Y122)*(Q125:Q185))&lt;=0,ROUND(SUMPRODUCT((I125:I185=Y122)*(M125:M185)*(P125:P185)*(X125:X185))/SUMPRODUCT((I125:I185=Y122)*(M125:M185)*(P125:P185)),3),ROUND(SUMPRODUCT((I125:I185=Y122)*(Q125:Q185)*(X125:X185))/SUMPRODUCT((I125:I185=Y122)*(Q125:Q185)),3))))</f>
        <v>0</v>
      </c>
      <c r="Y122" s="134" t="s">
        <v>2480</v>
      </c>
      <c r="Z122" s="754"/>
      <c r="AB122" s="1" t="s">
        <v>3363</v>
      </c>
      <c r="AD122" s="23">
        <v>1991</v>
      </c>
      <c r="AE122" s="1" t="s">
        <v>96</v>
      </c>
      <c r="AF122" s="23">
        <v>1999</v>
      </c>
      <c r="AG122" s="1" t="s">
        <v>1867</v>
      </c>
    </row>
    <row r="123" spans="1:57" ht="14.25" customHeight="1" x14ac:dyDescent="0.25">
      <c r="B123" s="401"/>
      <c r="C123" s="1"/>
      <c r="D123" s="227"/>
      <c r="E123" s="172"/>
      <c r="F123" s="173"/>
      <c r="G123" s="173"/>
      <c r="H123" s="174"/>
      <c r="I123" s="229"/>
      <c r="J123" s="229"/>
      <c r="K123" s="229"/>
      <c r="L123" s="229"/>
      <c r="M123" s="229"/>
      <c r="N123" s="229"/>
      <c r="O123" s="229"/>
      <c r="P123" s="223"/>
      <c r="Q123" s="18"/>
      <c r="R123" s="75" t="s">
        <v>2481</v>
      </c>
      <c r="S123" s="254">
        <f>$X123</f>
        <v>0</v>
      </c>
      <c r="T123" s="26"/>
      <c r="U123" s="245"/>
      <c r="V123" s="26"/>
      <c r="W123" s="26"/>
      <c r="X123" s="358">
        <f>IF(AND((SUMPRODUCT(($I$125:$I$185=$Y$123)*($K$125:$L$185=$AK$124))&lt;&gt;0),(SUMPRODUCT(($I$125:$I$185=$Y$123)*($K$125:$L$185&lt;&gt;$AK$124))=0)),$AK$125,IF(SUMPRODUCT(($I$125:$I$185=$Y$123)*($P$125:$P$185))=0,0,IF(SUMPRODUCT((I125:I185=Y123)*(Q125:Q185))&lt;=0,ROUND(SUMPRODUCT((I125:I185=Y123)*(M125:M185)*(P125:P185)*(X125:X185))/SUMPRODUCT((I125:I185=Y123)*(M125:M185)*(P125:P185)),3),ROUND(SUMPRODUCT((I125:I185=Y123)*(Q125:Q185)*(X125:X185))/SUMPRODUCT((I125:I185=Y123)*(Q125:Q185)),3))))</f>
        <v>0</v>
      </c>
      <c r="Y123" s="18" t="s">
        <v>2481</v>
      </c>
      <c r="Z123" s="1"/>
      <c r="AA123" s="339"/>
      <c r="AP123">
        <f>IF(AND($K$125="地域冷暖房受入",COUNTA($K$126:$L$185)=0),$AK$125,IF(SUM($P$125:$P$185)=0,0,IF(SUM($Q$125:$Q$185)&lt;=0,ROUND(SUMPRODUCT($M$125:$M$185,$P$125:$P$185,$AQ$125:$AQ$185)/SUMPRODUCT(($I$125:$I$185=$Y$122)*($M$125:$M$185)*($P$125:$P$185)),3),ROUND(SUMPRODUCT($Q$125:$Q$185,$AQ$125:$AQ$185)/SUMIF($I$125:$I$185,$Y$122,$Q$125:$Q$185),3))))</f>
        <v>0</v>
      </c>
      <c r="AQ123">
        <f>IF(AND($K$125="地域冷暖房受入",COUNTA($K$126:$L$185)=0),$AK$125,IF(SUM($P$125:$P$185)=0,0,IF(SUM($Q$125:$Q$185)&lt;=0,ROUND(SUMPRODUCT($M$125:$M$185,$P$125:$P$185,$AR$125:$AR$185)/SUMPRODUCT(($I$125:$I$185=$Y$123)*($M$125:$M$185)*($P$125:$P$185)),3),ROUND(SUMPRODUCT($Q$125:$Q$185,$AR$125:$AR$185)/SUMIF($I$125:$I$185,$Y$123,$Q$125:$Q$185),3))))</f>
        <v>0</v>
      </c>
    </row>
    <row r="124" spans="1:57" ht="36" customHeight="1" thickBot="1" x14ac:dyDescent="0.25">
      <c r="B124" s="401"/>
      <c r="C124" s="1"/>
      <c r="D124" s="227"/>
      <c r="E124" s="276"/>
      <c r="F124" s="192"/>
      <c r="G124" s="192"/>
      <c r="H124" s="192"/>
      <c r="I124" s="9" t="s">
        <v>2482</v>
      </c>
      <c r="J124" s="31" t="s">
        <v>2483</v>
      </c>
      <c r="K124" s="1134" t="s">
        <v>864</v>
      </c>
      <c r="L124" s="1135"/>
      <c r="M124" s="9" t="s">
        <v>2484</v>
      </c>
      <c r="N124" s="138" t="s">
        <v>609</v>
      </c>
      <c r="O124" s="9" t="s">
        <v>2485</v>
      </c>
      <c r="P124" s="30" t="s">
        <v>641</v>
      </c>
      <c r="Q124" s="9" t="s">
        <v>638</v>
      </c>
      <c r="R124" s="138" t="s">
        <v>2486</v>
      </c>
      <c r="S124" s="254"/>
      <c r="T124" s="26"/>
      <c r="U124" s="245"/>
      <c r="V124" s="26"/>
      <c r="W124" s="26" t="s">
        <v>3362</v>
      </c>
      <c r="X124" s="341"/>
      <c r="Y124" s="14" t="s">
        <v>624</v>
      </c>
      <c r="Z124" s="14" t="s">
        <v>2272</v>
      </c>
      <c r="AA124" s="14" t="s">
        <v>2081</v>
      </c>
      <c r="AB124" s="14" t="s">
        <v>45</v>
      </c>
      <c r="AC124" s="14" t="s">
        <v>825</v>
      </c>
      <c r="AD124" s="14" t="s">
        <v>250</v>
      </c>
      <c r="AE124" s="14" t="s">
        <v>249</v>
      </c>
      <c r="AF124" s="14" t="s">
        <v>1447</v>
      </c>
      <c r="AG124" s="14" t="s">
        <v>1448</v>
      </c>
      <c r="AH124" s="14" t="s">
        <v>2066</v>
      </c>
      <c r="AI124" s="14" t="s">
        <v>1449</v>
      </c>
      <c r="AJ124" s="14" t="s">
        <v>2067</v>
      </c>
      <c r="AK124" s="14" t="s">
        <v>1431</v>
      </c>
      <c r="AL124" s="487" t="s">
        <v>3359</v>
      </c>
      <c r="AM124" s="488" t="s">
        <v>3360</v>
      </c>
      <c r="AN124" s="919" t="s">
        <v>3364</v>
      </c>
      <c r="AO124" s="467" t="s">
        <v>78</v>
      </c>
      <c r="AP124" s="167" t="s">
        <v>2080</v>
      </c>
      <c r="AQ124" s="488" t="s">
        <v>2480</v>
      </c>
      <c r="AR124" s="488" t="s">
        <v>2481</v>
      </c>
    </row>
    <row r="125" spans="1:57" ht="14.25" customHeight="1" x14ac:dyDescent="0.25">
      <c r="B125" s="401"/>
      <c r="C125" s="1"/>
      <c r="D125" s="227"/>
      <c r="E125" s="276"/>
      <c r="F125" s="192"/>
      <c r="G125" s="192"/>
      <c r="H125" s="173">
        <v>1</v>
      </c>
      <c r="I125" s="10" t="str">
        <f>IF(OR($P125=0,$P125=""),"","冷熱源")</f>
        <v/>
      </c>
      <c r="J125" s="862" t="str">
        <f>IF(OR(熱源機器!I12="",熱源機器!I12=0),"",熱源機器!F12)</f>
        <v/>
      </c>
      <c r="K125" s="1169" t="str">
        <f>IF(OR(熱源機器!I12="",熱源機器!I12=0),"",熱源機器!H12)</f>
        <v/>
      </c>
      <c r="L125" s="1169"/>
      <c r="M125" s="864">
        <f>IF(OR(熱源機器!I12="",熱源機器!I12=0),0,熱源機器!I12)</f>
        <v>0</v>
      </c>
      <c r="N125" s="865">
        <f>IF(OR(熱源機器!I12="",熱源機器!I12=0),0,熱源機器!M12)</f>
        <v>0</v>
      </c>
      <c r="O125" s="863" t="str">
        <f>IF(OR(熱源機器!I12="",熱源機器!I12=0),"",熱源機器!O12)</f>
        <v/>
      </c>
      <c r="P125" s="864">
        <f>IF(OR(熱源機器!I12="",熱源機器!I12=0),0,熱源機器!K12)</f>
        <v>0</v>
      </c>
      <c r="Q125" s="864">
        <f>IF(OR(熱源機器!I12="",熱源機器!I12=0),0,熱源機器!R12)</f>
        <v>0</v>
      </c>
      <c r="R125" s="617" t="str">
        <f>IF(OR(K125="",N125="",O125=""),"",(M125*3.6)/(N125*HLOOKUP(O125,$Y$119:$AF$120,2,0)))</f>
        <v/>
      </c>
      <c r="S125" s="254">
        <f>IF(AND(I125=0,J125=0,K125=0,M125=0,N125=0,O125=0,P125=0,Q125=0),"",IF(AN125=2,IF($X125+0.1&gt;1,1,$X125+0.1),$X125))</f>
        <v>0</v>
      </c>
      <c r="T125" s="26"/>
      <c r="U125" s="245"/>
      <c r="W125" s="3" t="str">
        <f>IF(OR(K125="",K125="地域冷暖房受入"),"",IF(R125&gt;=HLOOKUP(K125,$Y$124:$AK$128,3,0),1,0))</f>
        <v/>
      </c>
      <c r="X125" s="341">
        <f>IF(K125="",0,IF(AN125=1,1,IF(K125="地域冷暖房受入",$AK$125,IF(R125&gt;=AL125,1,IF(R125&lt;=AM125,0,ROUND(1-(AL125-R125)/(AL125-AM125),3))))))</f>
        <v>0</v>
      </c>
      <c r="Y125" s="869">
        <v>5.6</v>
      </c>
      <c r="Z125" s="869">
        <v>4.38</v>
      </c>
      <c r="AA125" s="869">
        <v>4.6689999999999996</v>
      </c>
      <c r="AB125" s="869">
        <v>2.8947799999999999</v>
      </c>
      <c r="AC125" s="869">
        <v>6.54</v>
      </c>
      <c r="AD125" s="869">
        <v>5.0599999999999996</v>
      </c>
      <c r="AE125" s="869">
        <v>4.8029999999999999</v>
      </c>
      <c r="AF125" s="869">
        <v>1.3080000000000001</v>
      </c>
      <c r="AG125" s="869">
        <v>0.71299999999999997</v>
      </c>
      <c r="AH125" s="869">
        <v>1.35</v>
      </c>
      <c r="AI125" s="869">
        <v>1.3049999999999999</v>
      </c>
      <c r="AJ125" s="869">
        <v>1.29</v>
      </c>
      <c r="AK125" s="11">
        <v>0.8</v>
      </c>
      <c r="AL125" s="920">
        <f>IF(K125="",0,IF(OR(J125&lt;$AD$122,$Q$3&lt;J125),HLOOKUP(K125,$Y$124:$AJ$128,2,0),IF(AND($AF$122&lt;J125,J125&lt;=$Q$3),HLOOKUP(K125,$Y$124:$AJ$128,3,0),(HLOOKUP(K125,$Y$124:$AJ$128,3,0)+(HLOOKUP(K125,$Y$124:$AJ$128,2,0)-HLOOKUP(K125,$Y$124:$AJ$128,3,0))*($AF$122-J125+1)/($AF$122-$AD$122+2)))))</f>
        <v>0</v>
      </c>
      <c r="AM125" s="920">
        <f>IF(K125="",0,IF($Y$2="発電所（熱供給施設併設）",HLOOKUP(K125,$Y$124:$AJ$128,5,0),HLOOKUP(K125,$Y$124:$AJ$128,4,0)))</f>
        <v>0</v>
      </c>
      <c r="AN125" s="26" t="str">
        <f>IF(熱源機器!P12="○",1,IF(熱源機器!Q12="○",2,""))</f>
        <v/>
      </c>
      <c r="AO125" s="101">
        <f t="shared" ref="AO125:AO154" si="10">IF(I125=$Y$123,0,IF(OR($K125=Y$124,$K125=AB$124,$K125=AC$124,$K125=AD$124,$K125=AE$124,$K125=AF$124,$K125=AG$124,$K125=AH$124,$K125=AI$124,$K125=AJ$124),M125*P125,0))</f>
        <v>0</v>
      </c>
      <c r="AP125">
        <f t="shared" ref="AP125:AP154" si="11">IF($K125=Y$156,M125*P125,0)</f>
        <v>0</v>
      </c>
      <c r="AQ125" s="1">
        <f t="shared" ref="AQ125:AQ154" si="12">IF(I125=$Y$122,X125,0)</f>
        <v>0</v>
      </c>
      <c r="AR125" s="1">
        <f t="shared" ref="AR125:AR154" si="13">IF(I125=$Y$123,X125,0)</f>
        <v>0</v>
      </c>
      <c r="AS125" s="14" t="str">
        <f t="shared" ref="AS125:AS154" si="14">IF($I125="","",IF($I125=$Y$122,Y$124,Y$156))</f>
        <v/>
      </c>
      <c r="AT125" s="14" t="str">
        <f t="shared" ref="AT125:AT154" si="15">IF($I125="","",IF($I125=$Y$122,Z$124,Z$156))</f>
        <v/>
      </c>
      <c r="AU125" s="14" t="str">
        <f t="shared" ref="AU125:AU154" si="16">IF($I125="","",IF($I125=$Y$122,AA$124,AA$156))</f>
        <v/>
      </c>
      <c r="AV125" s="14" t="str">
        <f t="shared" ref="AV125:AV154" si="17">IF($I125="","",IF($I125=$Y$122,AB$124,AB$156))</f>
        <v/>
      </c>
      <c r="AW125" s="14" t="str">
        <f t="shared" ref="AW125:AW154" si="18">IF($I125="","",IF($I125=$Y$122,AC$124,AC$156))</f>
        <v/>
      </c>
      <c r="AX125" s="14" t="str">
        <f t="shared" ref="AX125:AX154" si="19">IF($I125="","",IF($I125=$Y$122,AD$124,AD$156))</f>
        <v/>
      </c>
      <c r="AY125" s="14" t="str">
        <f t="shared" ref="AY125:AY154" si="20">IF($I125="","",IF($I125=$Y$122,AE$124,AE$156))</f>
        <v/>
      </c>
      <c r="AZ125" s="14" t="str">
        <f t="shared" ref="AZ125:AZ154" si="21">IF($I125="","",IF($I125=$Y$122,AF$124,AF$156))</f>
        <v/>
      </c>
      <c r="BA125" s="14" t="str">
        <f t="shared" ref="BA125:BA154" si="22">IF($I125="","",IF($I125=$Y$122,AG$124,AG$156))</f>
        <v/>
      </c>
      <c r="BB125" s="14" t="str">
        <f t="shared" ref="BB125:BB154" si="23">IF($I125="","",IF($I125=$Y$122,AH$124,""))</f>
        <v/>
      </c>
      <c r="BC125" s="14" t="str">
        <f t="shared" ref="BC125:BC154" si="24">IF($I125="","",IF($I125=$Y$122,AI$124,""))</f>
        <v/>
      </c>
      <c r="BD125" s="14" t="str">
        <f t="shared" ref="BD125:BD154" si="25">IF($I125="","",IF($I125=$Y$122,AJ$124,""))</f>
        <v/>
      </c>
      <c r="BE125" s="14" t="str">
        <f t="shared" ref="BE125:BE154" si="26">IF($I125="","",IF($I125=$Y$122,AK$124,""))</f>
        <v/>
      </c>
    </row>
    <row r="126" spans="1:57" ht="14.25" customHeight="1" x14ac:dyDescent="0.25">
      <c r="B126" s="401"/>
      <c r="C126" s="1"/>
      <c r="D126" s="227"/>
      <c r="E126" s="276"/>
      <c r="F126" s="192"/>
      <c r="G126" s="192"/>
      <c r="H126" s="173">
        <v>2</v>
      </c>
      <c r="I126" s="10" t="str">
        <f t="shared" ref="I126:I154" si="27">IF(OR($P126=0,$P126=""),"","冷熱源")</f>
        <v/>
      </c>
      <c r="J126" s="866" t="str">
        <f>IF(OR(熱源機器!I13="",熱源機器!I13=0),"",熱源機器!F13)</f>
        <v/>
      </c>
      <c r="K126" s="1092" t="str">
        <f>IF(OR(熱源機器!I13="",熱源機器!I13=0),"",熱源機器!H13)</f>
        <v/>
      </c>
      <c r="L126" s="1092"/>
      <c r="M126" s="475">
        <f>IF(OR(熱源機器!I13="",熱源機器!I13=0),0,熱源機器!I13)</f>
        <v>0</v>
      </c>
      <c r="N126" s="867">
        <f>IF(OR(熱源機器!I13="",熱源機器!I13=0),0,熱源機器!M13)</f>
        <v>0</v>
      </c>
      <c r="O126" s="284" t="str">
        <f>IF(OR(熱源機器!I13="",熱源機器!I13=0),"",熱源機器!O13)</f>
        <v/>
      </c>
      <c r="P126" s="475">
        <f>IF(OR(熱源機器!I13="",熱源機器!I13=0),0,熱源機器!K13)</f>
        <v>0</v>
      </c>
      <c r="Q126" s="475">
        <f>IF(OR(熱源機器!I13="",熱源機器!I13=0),0,熱源機器!R13)</f>
        <v>0</v>
      </c>
      <c r="R126" s="618" t="str">
        <f>IF(OR(K126="",N126="",O126=""),"",(M126*3.6)/(N126*HLOOKUP(O126,$Y$119:$AF$120,2,0)))</f>
        <v/>
      </c>
      <c r="S126" s="254">
        <f t="shared" ref="S126:S154" si="28">IF(AND(I126=0,J126=0,K126=0,M126=0,N126=0,O126=0,P126=0,Q126=0),"",IF(AN126=2,IF($X126+0.1&gt;1,1,$X126+0.1),$X126))</f>
        <v>0</v>
      </c>
      <c r="T126" s="26"/>
      <c r="U126" s="245"/>
      <c r="W126" s="3" t="str">
        <f t="shared" ref="W126:W154" si="29">IF(OR(K126="",K126="地域冷暖房受入"),"",IF(R126&gt;=HLOOKUP(K126,$Y$124:$AK$128,3,0),1,0))</f>
        <v/>
      </c>
      <c r="X126" s="341">
        <f t="shared" ref="X126:X154" si="30">IF(K126="",0,IF(AN126=1,1,IF(K126="地域冷暖房受入",$AK$125,IF(R126&gt;=AL126,1,IF(R126&lt;=AM126,0,ROUND(1-(AL126-R126)/(AL126-AM126),3))))))</f>
        <v>0</v>
      </c>
      <c r="Y126" s="774">
        <v>5.12</v>
      </c>
      <c r="Z126" s="774">
        <f>ROUND((Z125-Z127)*0.7+Z127,3)</f>
        <v>3.9180000000000001</v>
      </c>
      <c r="AA126" s="774">
        <f>ROUND((AA125-AA127)*0.7+AA127,3)</f>
        <v>4.1260000000000003</v>
      </c>
      <c r="AB126" s="774">
        <f>ROUND((AB125-AB127)*0.7+AB127,3)</f>
        <v>2.5579999999999998</v>
      </c>
      <c r="AC126" s="774">
        <v>6</v>
      </c>
      <c r="AD126" s="148">
        <v>4.6340000000000003</v>
      </c>
      <c r="AE126" s="148">
        <v>4.4379999999999997</v>
      </c>
      <c r="AF126" s="774">
        <f>ROUND((AF125-AF127)*0.7+AF127,3)</f>
        <v>1.2270000000000001</v>
      </c>
      <c r="AG126" s="774">
        <v>0.7</v>
      </c>
      <c r="AH126" s="774">
        <f>ROUND((AH125-AH127)*0.7+AH127,3)</f>
        <v>1.2829999999999999</v>
      </c>
      <c r="AI126" s="774">
        <v>1.25</v>
      </c>
      <c r="AJ126" s="774">
        <f>ROUND((AJ125-AJ127)*0.7+AJ127,3)</f>
        <v>1.2090000000000001</v>
      </c>
      <c r="AL126" s="920">
        <f t="shared" ref="AL126:AL154" si="31">IF(K126="",0,IF(OR(J126&lt;$AD$122,$Q$3&lt;J126),HLOOKUP(K126,$Y$124:$AJ$128,2,0),IF(AND($AF$122&lt;J126,J126&lt;=$Q$3),HLOOKUP(K126,$Y$124:$AJ$128,3,0),(HLOOKUP(K126,$Y$124:$AJ$128,3,0)+(HLOOKUP(K126,$Y$124:$AJ$128,2,0)-HLOOKUP(K126,$Y$124:$AJ$128,3,0))*($AF$122-J126+1)/($AF$122-$AD$122+2)))))</f>
        <v>0</v>
      </c>
      <c r="AM126" s="920">
        <f t="shared" ref="AM126:AM154" si="32">IF(K126="",0,IF($Y$2="発電所（熱供給施設併設）",HLOOKUP(K126,$Y$124:$AJ$128,5,0),HLOOKUP(K126,$Y$124:$AJ$128,4,0)))</f>
        <v>0</v>
      </c>
      <c r="AN126" s="26" t="str">
        <f>IF(熱源機器!P13="○",1,IF(熱源機器!Q13="○",2,""))</f>
        <v/>
      </c>
      <c r="AO126" s="101">
        <f t="shared" si="10"/>
        <v>0</v>
      </c>
      <c r="AP126">
        <f t="shared" si="11"/>
        <v>0</v>
      </c>
      <c r="AQ126" s="1">
        <f t="shared" si="12"/>
        <v>0</v>
      </c>
      <c r="AR126" s="1">
        <f t="shared" si="13"/>
        <v>0</v>
      </c>
      <c r="AS126" s="14" t="str">
        <f t="shared" si="14"/>
        <v/>
      </c>
      <c r="AT126" s="14" t="str">
        <f t="shared" si="15"/>
        <v/>
      </c>
      <c r="AU126" s="14" t="str">
        <f t="shared" si="16"/>
        <v/>
      </c>
      <c r="AV126" s="14" t="str">
        <f t="shared" si="17"/>
        <v/>
      </c>
      <c r="AW126" s="14" t="str">
        <f t="shared" si="18"/>
        <v/>
      </c>
      <c r="AX126" s="14" t="str">
        <f t="shared" si="19"/>
        <v/>
      </c>
      <c r="AY126" s="14" t="str">
        <f t="shared" si="20"/>
        <v/>
      </c>
      <c r="AZ126" s="14" t="str">
        <f t="shared" si="21"/>
        <v/>
      </c>
      <c r="BA126" s="14" t="str">
        <f t="shared" si="22"/>
        <v/>
      </c>
      <c r="BB126" s="14" t="str">
        <f t="shared" si="23"/>
        <v/>
      </c>
      <c r="BC126" s="14" t="str">
        <f t="shared" si="24"/>
        <v/>
      </c>
      <c r="BD126" s="14" t="str">
        <f t="shared" si="25"/>
        <v/>
      </c>
      <c r="BE126" s="14" t="str">
        <f t="shared" si="26"/>
        <v/>
      </c>
    </row>
    <row r="127" spans="1:57" ht="14.25" customHeight="1" x14ac:dyDescent="0.25">
      <c r="B127" s="401"/>
      <c r="C127" s="1"/>
      <c r="D127" s="227"/>
      <c r="E127" s="276"/>
      <c r="F127" s="192"/>
      <c r="G127" s="192"/>
      <c r="H127" s="173">
        <v>3</v>
      </c>
      <c r="I127" s="10" t="str">
        <f t="shared" si="27"/>
        <v/>
      </c>
      <c r="J127" s="866" t="str">
        <f>IF(OR(熱源機器!I14="",熱源機器!I14=0),"",熱源機器!F14)</f>
        <v/>
      </c>
      <c r="K127" s="1092" t="str">
        <f>IF(OR(熱源機器!I14="",熱源機器!I14=0),"",熱源機器!H14)</f>
        <v/>
      </c>
      <c r="L127" s="1092"/>
      <c r="M127" s="475">
        <f>IF(OR(熱源機器!I14="",熱源機器!I14=0),0,熱源機器!I14)</f>
        <v>0</v>
      </c>
      <c r="N127" s="867">
        <f>IF(OR(熱源機器!I14="",熱源機器!I14=0),0,熱源機器!M14)</f>
        <v>0</v>
      </c>
      <c r="O127" s="284" t="str">
        <f>IF(OR(熱源機器!I14="",熱源機器!I14=0),"",熱源機器!O14)</f>
        <v/>
      </c>
      <c r="P127" s="475">
        <f>IF(OR(熱源機器!I14="",熱源機器!I14=0),0,熱源機器!K14)</f>
        <v>0</v>
      </c>
      <c r="Q127" s="475">
        <f>IF(OR(熱源機器!I14="",熱源機器!I14=0),0,熱源機器!R14)</f>
        <v>0</v>
      </c>
      <c r="R127" s="618" t="str">
        <f>IF(OR(K127="",N127="",O127=""),"",(M127*3.6)/(N127*HLOOKUP(O127,$Y$119:$AF$120,2,0)))</f>
        <v/>
      </c>
      <c r="S127" s="254">
        <f t="shared" si="28"/>
        <v>0</v>
      </c>
      <c r="T127" s="26"/>
      <c r="U127" s="245"/>
      <c r="W127" s="3" t="str">
        <f t="shared" si="29"/>
        <v/>
      </c>
      <c r="X127" s="341">
        <f t="shared" si="30"/>
        <v>0</v>
      </c>
      <c r="Y127" s="775">
        <f>ROUND((Y126-0.7*Y125)/0.3,3)</f>
        <v>4</v>
      </c>
      <c r="Z127" s="775">
        <v>2.839</v>
      </c>
      <c r="AA127" s="775">
        <v>2.86</v>
      </c>
      <c r="AB127" s="775">
        <v>1.7729999999999999</v>
      </c>
      <c r="AC127" s="775">
        <f>ROUND((AC126-0.7*AC125)/0.3,3)</f>
        <v>4.74</v>
      </c>
      <c r="AD127" s="149">
        <v>3.6419999999999999</v>
      </c>
      <c r="AE127" s="149">
        <v>3.5870000000000002</v>
      </c>
      <c r="AF127" s="775">
        <v>1.0369999999999999</v>
      </c>
      <c r="AG127" s="775">
        <v>0.67</v>
      </c>
      <c r="AH127" s="775">
        <v>1.125</v>
      </c>
      <c r="AI127" s="775">
        <v>1.1220000000000001</v>
      </c>
      <c r="AJ127" s="869">
        <v>1.02</v>
      </c>
      <c r="AL127" s="920">
        <f t="shared" si="31"/>
        <v>0</v>
      </c>
      <c r="AM127" s="920">
        <f t="shared" si="32"/>
        <v>0</v>
      </c>
      <c r="AN127" s="26" t="str">
        <f>IF(熱源機器!P14="○",1,IF(熱源機器!Q14="○",2,""))</f>
        <v/>
      </c>
      <c r="AO127" s="101">
        <f t="shared" si="10"/>
        <v>0</v>
      </c>
      <c r="AP127">
        <f t="shared" si="11"/>
        <v>0</v>
      </c>
      <c r="AQ127" s="1">
        <f t="shared" si="12"/>
        <v>0</v>
      </c>
      <c r="AR127" s="1">
        <f t="shared" si="13"/>
        <v>0</v>
      </c>
      <c r="AS127" s="14" t="str">
        <f t="shared" si="14"/>
        <v/>
      </c>
      <c r="AT127" s="14" t="str">
        <f t="shared" si="15"/>
        <v/>
      </c>
      <c r="AU127" s="14" t="str">
        <f t="shared" si="16"/>
        <v/>
      </c>
      <c r="AV127" s="14" t="str">
        <f t="shared" si="17"/>
        <v/>
      </c>
      <c r="AW127" s="14" t="str">
        <f t="shared" si="18"/>
        <v/>
      </c>
      <c r="AX127" s="14" t="str">
        <f t="shared" si="19"/>
        <v/>
      </c>
      <c r="AY127" s="14" t="str">
        <f t="shared" si="20"/>
        <v/>
      </c>
      <c r="AZ127" s="14" t="str">
        <f t="shared" si="21"/>
        <v/>
      </c>
      <c r="BA127" s="14" t="str">
        <f t="shared" si="22"/>
        <v/>
      </c>
      <c r="BB127" s="14" t="str">
        <f t="shared" si="23"/>
        <v/>
      </c>
      <c r="BC127" s="14" t="str">
        <f t="shared" si="24"/>
        <v/>
      </c>
      <c r="BD127" s="14" t="str">
        <f t="shared" si="25"/>
        <v/>
      </c>
      <c r="BE127" s="14" t="str">
        <f t="shared" si="26"/>
        <v/>
      </c>
    </row>
    <row r="128" spans="1:57" ht="14.25" customHeight="1" x14ac:dyDescent="0.25">
      <c r="B128" s="401"/>
      <c r="C128" s="1"/>
      <c r="D128" s="227"/>
      <c r="E128" s="276"/>
      <c r="F128" s="192"/>
      <c r="G128" s="192"/>
      <c r="H128" s="173">
        <v>4</v>
      </c>
      <c r="I128" s="10" t="str">
        <f t="shared" si="27"/>
        <v/>
      </c>
      <c r="J128" s="866" t="str">
        <f>IF(OR(熱源機器!I15="",熱源機器!I15=0),"",熱源機器!F15)</f>
        <v/>
      </c>
      <c r="K128" s="1092" t="str">
        <f>IF(OR(熱源機器!I15="",熱源機器!I15=0),"",熱源機器!H15)</f>
        <v/>
      </c>
      <c r="L128" s="1092"/>
      <c r="M128" s="475">
        <f>IF(OR(熱源機器!I15="",熱源機器!I15=0),0,熱源機器!I15)</f>
        <v>0</v>
      </c>
      <c r="N128" s="867">
        <f>IF(OR(熱源機器!I15="",熱源機器!I15=0),0,熱源機器!M15)</f>
        <v>0</v>
      </c>
      <c r="O128" s="284" t="str">
        <f>IF(OR(熱源機器!I15="",熱源機器!I15=0),"",熱源機器!O15)</f>
        <v/>
      </c>
      <c r="P128" s="475">
        <f>IF(OR(熱源機器!I15="",熱源機器!I15=0),0,熱源機器!K15)</f>
        <v>0</v>
      </c>
      <c r="Q128" s="475">
        <f>IF(OR(熱源機器!I15="",熱源機器!I15=0),0,熱源機器!R15)</f>
        <v>0</v>
      </c>
      <c r="R128" s="618" t="str">
        <f>IF(OR(K128="",N128="",O128=""),"",(M128*3.6)/(N128*HLOOKUP(O128,$Y$119:$AF$120,2,0)))</f>
        <v/>
      </c>
      <c r="S128" s="254">
        <f t="shared" si="28"/>
        <v>0</v>
      </c>
      <c r="T128" s="26"/>
      <c r="U128" s="245"/>
      <c r="W128" s="3" t="str">
        <f t="shared" si="29"/>
        <v/>
      </c>
      <c r="X128" s="341">
        <f t="shared" si="30"/>
        <v>0</v>
      </c>
      <c r="Y128" s="776">
        <f>ROUND(Y126-(Y125-Y126),3)</f>
        <v>4.6399999999999997</v>
      </c>
      <c r="Z128" s="776">
        <f>ROUND(Z126-(Z125-Z126),3)</f>
        <v>3.456</v>
      </c>
      <c r="AA128" s="776">
        <f>ROUND(AA126-(AA125-AA126),3)</f>
        <v>3.5830000000000002</v>
      </c>
      <c r="AB128" s="776">
        <f>ROUND(AB126-(AB125-AB126),3)</f>
        <v>2.2210000000000001</v>
      </c>
      <c r="AC128" s="776">
        <f>ROUND(AC126-(AC125-AC126),3)</f>
        <v>5.46</v>
      </c>
      <c r="AD128" s="776">
        <f t="shared" ref="AD128:AJ128" si="33">ROUND(AD126-(AD125-AD126),3)</f>
        <v>4.2080000000000002</v>
      </c>
      <c r="AE128" s="776">
        <f t="shared" si="33"/>
        <v>4.0730000000000004</v>
      </c>
      <c r="AF128" s="776">
        <f t="shared" si="33"/>
        <v>1.1459999999999999</v>
      </c>
      <c r="AG128" s="776">
        <f t="shared" si="33"/>
        <v>0.68700000000000006</v>
      </c>
      <c r="AH128" s="776">
        <f t="shared" si="33"/>
        <v>1.216</v>
      </c>
      <c r="AI128" s="776">
        <f t="shared" si="33"/>
        <v>1.1950000000000001</v>
      </c>
      <c r="AJ128" s="776">
        <f t="shared" si="33"/>
        <v>1.1279999999999999</v>
      </c>
      <c r="AL128" s="920">
        <f t="shared" si="31"/>
        <v>0</v>
      </c>
      <c r="AM128" s="920">
        <f t="shared" si="32"/>
        <v>0</v>
      </c>
      <c r="AN128" s="26" t="str">
        <f>IF(熱源機器!P15="○",1,IF(熱源機器!Q15="○",2,""))</f>
        <v/>
      </c>
      <c r="AO128" s="101">
        <f t="shared" si="10"/>
        <v>0</v>
      </c>
      <c r="AP128">
        <f t="shared" si="11"/>
        <v>0</v>
      </c>
      <c r="AQ128" s="1">
        <f t="shared" si="12"/>
        <v>0</v>
      </c>
      <c r="AR128" s="1">
        <f t="shared" si="13"/>
        <v>0</v>
      </c>
      <c r="AS128" s="14" t="str">
        <f t="shared" si="14"/>
        <v/>
      </c>
      <c r="AT128" s="14" t="str">
        <f t="shared" si="15"/>
        <v/>
      </c>
      <c r="AU128" s="14" t="str">
        <f t="shared" si="16"/>
        <v/>
      </c>
      <c r="AV128" s="14" t="str">
        <f t="shared" si="17"/>
        <v/>
      </c>
      <c r="AW128" s="14" t="str">
        <f t="shared" si="18"/>
        <v/>
      </c>
      <c r="AX128" s="14" t="str">
        <f t="shared" si="19"/>
        <v/>
      </c>
      <c r="AY128" s="14" t="str">
        <f t="shared" si="20"/>
        <v/>
      </c>
      <c r="AZ128" s="14" t="str">
        <f t="shared" si="21"/>
        <v/>
      </c>
      <c r="BA128" s="14" t="str">
        <f t="shared" si="22"/>
        <v/>
      </c>
      <c r="BB128" s="14" t="str">
        <f t="shared" si="23"/>
        <v/>
      </c>
      <c r="BC128" s="14" t="str">
        <f t="shared" si="24"/>
        <v/>
      </c>
      <c r="BD128" s="14" t="str">
        <f t="shared" si="25"/>
        <v/>
      </c>
      <c r="BE128" s="14" t="str">
        <f t="shared" si="26"/>
        <v/>
      </c>
    </row>
    <row r="129" spans="2:57" ht="14.25" customHeight="1" x14ac:dyDescent="0.25">
      <c r="B129" s="401"/>
      <c r="C129" s="1"/>
      <c r="D129" s="227"/>
      <c r="E129" s="441"/>
      <c r="F129" s="441"/>
      <c r="G129" s="441"/>
      <c r="H129" s="173">
        <v>5</v>
      </c>
      <c r="I129" s="10" t="str">
        <f t="shared" si="27"/>
        <v/>
      </c>
      <c r="J129" s="866" t="str">
        <f>IF(OR(熱源機器!I16="",熱源機器!I16=0),"",熱源機器!F16)</f>
        <v/>
      </c>
      <c r="K129" s="1092" t="str">
        <f>IF(OR(熱源機器!I16="",熱源機器!I16=0),"",熱源機器!H16)</f>
        <v/>
      </c>
      <c r="L129" s="1092"/>
      <c r="M129" s="475">
        <f>IF(OR(熱源機器!I16="",熱源機器!I16=0),0,熱源機器!I16)</f>
        <v>0</v>
      </c>
      <c r="N129" s="867">
        <f>IF(OR(熱源機器!I16="",熱源機器!I16=0),0,熱源機器!M16)</f>
        <v>0</v>
      </c>
      <c r="O129" s="284" t="str">
        <f>IF(OR(熱源機器!I16="",熱源機器!I16=0),"",熱源機器!O16)</f>
        <v/>
      </c>
      <c r="P129" s="475">
        <f>IF(OR(熱源機器!I16="",熱源機器!I16=0),0,熱源機器!K16)</f>
        <v>0</v>
      </c>
      <c r="Q129" s="475">
        <f>IF(OR(熱源機器!I16="",熱源機器!I16=0),0,熱源機器!R16)</f>
        <v>0</v>
      </c>
      <c r="R129" s="618" t="str">
        <f t="shared" ref="R129:R154" si="34">IF(OR(K129="",N129="",O129=""),"",(M129*3.6)/(N129*HLOOKUP(O129,$Y$119:$AF$120,2,0)))</f>
        <v/>
      </c>
      <c r="S129" s="254">
        <f t="shared" si="28"/>
        <v>0</v>
      </c>
      <c r="T129" s="26"/>
      <c r="U129" s="245"/>
      <c r="W129" s="3" t="str">
        <f t="shared" si="29"/>
        <v/>
      </c>
      <c r="X129" s="341">
        <f t="shared" si="30"/>
        <v>0</v>
      </c>
      <c r="Y129" s="263">
        <f>1-Y127/Y125</f>
        <v>0.2857142857142857</v>
      </c>
      <c r="Z129" s="263">
        <f t="shared" ref="Z129:AJ129" si="35">1-Z127/Z125</f>
        <v>0.35182648401826488</v>
      </c>
      <c r="AA129" s="263">
        <f t="shared" si="35"/>
        <v>0.38744913257656888</v>
      </c>
      <c r="AB129" s="263">
        <f t="shared" si="35"/>
        <v>0.38751822245559253</v>
      </c>
      <c r="AC129" s="263">
        <f t="shared" si="35"/>
        <v>0.27522935779816515</v>
      </c>
      <c r="AD129" s="263">
        <f t="shared" si="35"/>
        <v>0.28023715415019756</v>
      </c>
      <c r="AE129" s="263">
        <f t="shared" si="35"/>
        <v>0.25317509889652301</v>
      </c>
      <c r="AF129" s="263">
        <f t="shared" si="35"/>
        <v>0.20718654434250772</v>
      </c>
      <c r="AG129" s="263">
        <f t="shared" si="35"/>
        <v>6.0308555399719355E-2</v>
      </c>
      <c r="AH129" s="263">
        <f t="shared" si="35"/>
        <v>0.16666666666666674</v>
      </c>
      <c r="AI129" s="263">
        <f t="shared" si="35"/>
        <v>0.14022988505747114</v>
      </c>
      <c r="AJ129" s="263">
        <f t="shared" si="35"/>
        <v>0.20930232558139539</v>
      </c>
      <c r="AK129" s="263">
        <f>AVERAGE(Y129:AJ129)</f>
        <v>0.2504036427214465</v>
      </c>
      <c r="AL129" s="920">
        <f t="shared" si="31"/>
        <v>0</v>
      </c>
      <c r="AM129" s="920">
        <f t="shared" si="32"/>
        <v>0</v>
      </c>
      <c r="AN129" s="26" t="str">
        <f>IF(熱源機器!P16="○",1,IF(熱源機器!Q16="○",2,""))</f>
        <v/>
      </c>
      <c r="AO129" s="101">
        <f t="shared" si="10"/>
        <v>0</v>
      </c>
      <c r="AP129">
        <f t="shared" si="11"/>
        <v>0</v>
      </c>
      <c r="AQ129" s="1">
        <f t="shared" si="12"/>
        <v>0</v>
      </c>
      <c r="AR129" s="1">
        <f t="shared" si="13"/>
        <v>0</v>
      </c>
      <c r="AS129" s="14" t="str">
        <f t="shared" si="14"/>
        <v/>
      </c>
      <c r="AT129" s="14" t="str">
        <f t="shared" si="15"/>
        <v/>
      </c>
      <c r="AU129" s="14" t="str">
        <f t="shared" si="16"/>
        <v/>
      </c>
      <c r="AV129" s="14" t="str">
        <f t="shared" si="17"/>
        <v/>
      </c>
      <c r="AW129" s="14" t="str">
        <f t="shared" si="18"/>
        <v/>
      </c>
      <c r="AX129" s="14" t="str">
        <f t="shared" si="19"/>
        <v/>
      </c>
      <c r="AY129" s="14" t="str">
        <f t="shared" si="20"/>
        <v/>
      </c>
      <c r="AZ129" s="14" t="str">
        <f t="shared" si="21"/>
        <v/>
      </c>
      <c r="BA129" s="14" t="str">
        <f t="shared" si="22"/>
        <v/>
      </c>
      <c r="BB129" s="14" t="str">
        <f t="shared" si="23"/>
        <v/>
      </c>
      <c r="BC129" s="14" t="str">
        <f t="shared" si="24"/>
        <v/>
      </c>
      <c r="BD129" s="14" t="str">
        <f t="shared" si="25"/>
        <v/>
      </c>
      <c r="BE129" s="14" t="str">
        <f t="shared" si="26"/>
        <v/>
      </c>
    </row>
    <row r="130" spans="2:57" ht="14.25" customHeight="1" x14ac:dyDescent="0.25">
      <c r="B130" s="401"/>
      <c r="C130" s="1"/>
      <c r="D130" s="227"/>
      <c r="E130" s="441"/>
      <c r="F130" s="441"/>
      <c r="G130" s="441"/>
      <c r="H130" s="173">
        <v>6</v>
      </c>
      <c r="I130" s="10" t="str">
        <f t="shared" si="27"/>
        <v/>
      </c>
      <c r="J130" s="866" t="str">
        <f>IF(OR(熱源機器!I17="",熱源機器!I17=0),"",熱源機器!F17)</f>
        <v/>
      </c>
      <c r="K130" s="1092" t="str">
        <f>IF(OR(熱源機器!I17="",熱源機器!I17=0),"",熱源機器!H17)</f>
        <v/>
      </c>
      <c r="L130" s="1092"/>
      <c r="M130" s="475">
        <f>IF(OR(熱源機器!I17="",熱源機器!I17=0),0,熱源機器!I17)</f>
        <v>0</v>
      </c>
      <c r="N130" s="867">
        <f>IF(OR(熱源機器!I17="",熱源機器!I17=0),0,熱源機器!M17)</f>
        <v>0</v>
      </c>
      <c r="O130" s="284" t="str">
        <f>IF(OR(熱源機器!I17="",熱源機器!I17=0),"",熱源機器!O17)</f>
        <v/>
      </c>
      <c r="P130" s="475">
        <f>IF(OR(熱源機器!I17="",熱源機器!I17=0),0,熱源機器!K17)</f>
        <v>0</v>
      </c>
      <c r="Q130" s="475">
        <f>IF(OR(熱源機器!I17="",熱源機器!I17=0),0,熱源機器!R17)</f>
        <v>0</v>
      </c>
      <c r="R130" s="618" t="str">
        <f t="shared" si="34"/>
        <v/>
      </c>
      <c r="S130" s="254">
        <f t="shared" si="28"/>
        <v>0</v>
      </c>
      <c r="T130" s="26"/>
      <c r="U130" s="245"/>
      <c r="W130" s="3" t="str">
        <f t="shared" si="29"/>
        <v/>
      </c>
      <c r="X130" s="341">
        <f t="shared" si="30"/>
        <v>0</v>
      </c>
      <c r="Y130" s="26"/>
      <c r="Z130" s="26"/>
      <c r="AA130" s="26"/>
      <c r="AB130" s="26"/>
      <c r="AC130" s="26"/>
      <c r="AD130" s="26"/>
      <c r="AE130" s="26"/>
      <c r="AF130" s="26"/>
      <c r="AG130" s="26"/>
      <c r="AH130" s="26"/>
      <c r="AI130" s="26"/>
      <c r="AJ130" s="26"/>
      <c r="AL130" s="920">
        <f t="shared" si="31"/>
        <v>0</v>
      </c>
      <c r="AM130" s="920">
        <f t="shared" si="32"/>
        <v>0</v>
      </c>
      <c r="AN130" s="26" t="str">
        <f>IF(熱源機器!P17="○",1,IF(熱源機器!Q17="○",2,""))</f>
        <v/>
      </c>
      <c r="AO130" s="101">
        <f t="shared" si="10"/>
        <v>0</v>
      </c>
      <c r="AP130">
        <f t="shared" si="11"/>
        <v>0</v>
      </c>
      <c r="AQ130" s="1">
        <f t="shared" si="12"/>
        <v>0</v>
      </c>
      <c r="AR130" s="1">
        <f t="shared" si="13"/>
        <v>0</v>
      </c>
      <c r="AS130" s="14" t="str">
        <f t="shared" si="14"/>
        <v/>
      </c>
      <c r="AT130" s="14" t="str">
        <f t="shared" si="15"/>
        <v/>
      </c>
      <c r="AU130" s="14" t="str">
        <f t="shared" si="16"/>
        <v/>
      </c>
      <c r="AV130" s="14" t="str">
        <f t="shared" si="17"/>
        <v/>
      </c>
      <c r="AW130" s="14" t="str">
        <f t="shared" si="18"/>
        <v/>
      </c>
      <c r="AX130" s="14" t="str">
        <f t="shared" si="19"/>
        <v/>
      </c>
      <c r="AY130" s="14" t="str">
        <f t="shared" si="20"/>
        <v/>
      </c>
      <c r="AZ130" s="14" t="str">
        <f t="shared" si="21"/>
        <v/>
      </c>
      <c r="BA130" s="14" t="str">
        <f t="shared" si="22"/>
        <v/>
      </c>
      <c r="BB130" s="14" t="str">
        <f t="shared" si="23"/>
        <v/>
      </c>
      <c r="BC130" s="14" t="str">
        <f t="shared" si="24"/>
        <v/>
      </c>
      <c r="BD130" s="14" t="str">
        <f t="shared" si="25"/>
        <v/>
      </c>
      <c r="BE130" s="14" t="str">
        <f t="shared" si="26"/>
        <v/>
      </c>
    </row>
    <row r="131" spans="2:57" ht="14.25" customHeight="1" x14ac:dyDescent="0.25">
      <c r="B131" s="401"/>
      <c r="C131" s="1"/>
      <c r="D131" s="227"/>
      <c r="E131" s="441"/>
      <c r="F131" s="441"/>
      <c r="G131" s="441"/>
      <c r="H131" s="173">
        <v>7</v>
      </c>
      <c r="I131" s="10" t="str">
        <f t="shared" si="27"/>
        <v/>
      </c>
      <c r="J131" s="866" t="str">
        <f>IF(OR(熱源機器!I18="",熱源機器!I18=0),"",熱源機器!F18)</f>
        <v/>
      </c>
      <c r="K131" s="1092" t="str">
        <f>IF(OR(熱源機器!I18="",熱源機器!I18=0),"",熱源機器!H18)</f>
        <v/>
      </c>
      <c r="L131" s="1092"/>
      <c r="M131" s="475">
        <f>IF(OR(熱源機器!I18="",熱源機器!I18=0),0,熱源機器!I18)</f>
        <v>0</v>
      </c>
      <c r="N131" s="867">
        <f>IF(OR(熱源機器!I18="",熱源機器!I18=0),0,熱源機器!M18)</f>
        <v>0</v>
      </c>
      <c r="O131" s="284" t="str">
        <f>IF(OR(熱源機器!I18="",熱源機器!I18=0),"",熱源機器!O18)</f>
        <v/>
      </c>
      <c r="P131" s="475">
        <f>IF(OR(熱源機器!I18="",熱源機器!I18=0),0,熱源機器!K18)</f>
        <v>0</v>
      </c>
      <c r="Q131" s="475">
        <f>IF(OR(熱源機器!I18="",熱源機器!I18=0),0,熱源機器!R18)</f>
        <v>0</v>
      </c>
      <c r="R131" s="618" t="str">
        <f t="shared" si="34"/>
        <v/>
      </c>
      <c r="S131" s="254">
        <f t="shared" si="28"/>
        <v>0</v>
      </c>
      <c r="T131" s="26"/>
      <c r="U131" s="245"/>
      <c r="W131" s="3" t="str">
        <f t="shared" si="29"/>
        <v/>
      </c>
      <c r="X131" s="341">
        <f t="shared" si="30"/>
        <v>0</v>
      </c>
      <c r="Y131" s="26"/>
      <c r="Z131" s="26"/>
      <c r="AA131" s="26"/>
      <c r="AB131" s="26"/>
      <c r="AC131" s="26"/>
      <c r="AD131" s="26"/>
      <c r="AE131" s="26"/>
      <c r="AF131" s="26"/>
      <c r="AG131" s="26"/>
      <c r="AH131" s="26"/>
      <c r="AI131" s="26"/>
      <c r="AJ131" s="26"/>
      <c r="AL131" s="920">
        <f t="shared" si="31"/>
        <v>0</v>
      </c>
      <c r="AM131" s="920">
        <f t="shared" si="32"/>
        <v>0</v>
      </c>
      <c r="AN131" s="26" t="str">
        <f>IF(熱源機器!P18="○",1,IF(熱源機器!Q18="○",2,""))</f>
        <v/>
      </c>
      <c r="AO131" s="101">
        <f t="shared" si="10"/>
        <v>0</v>
      </c>
      <c r="AP131">
        <f t="shared" si="11"/>
        <v>0</v>
      </c>
      <c r="AQ131" s="1">
        <f t="shared" si="12"/>
        <v>0</v>
      </c>
      <c r="AR131" s="1">
        <f t="shared" si="13"/>
        <v>0</v>
      </c>
      <c r="AS131" s="14" t="str">
        <f t="shared" si="14"/>
        <v/>
      </c>
      <c r="AT131" s="14" t="str">
        <f t="shared" si="15"/>
        <v/>
      </c>
      <c r="AU131" s="14" t="str">
        <f t="shared" si="16"/>
        <v/>
      </c>
      <c r="AV131" s="14" t="str">
        <f t="shared" si="17"/>
        <v/>
      </c>
      <c r="AW131" s="14" t="str">
        <f t="shared" si="18"/>
        <v/>
      </c>
      <c r="AX131" s="14" t="str">
        <f t="shared" si="19"/>
        <v/>
      </c>
      <c r="AY131" s="14" t="str">
        <f t="shared" si="20"/>
        <v/>
      </c>
      <c r="AZ131" s="14" t="str">
        <f t="shared" si="21"/>
        <v/>
      </c>
      <c r="BA131" s="14" t="str">
        <f t="shared" si="22"/>
        <v/>
      </c>
      <c r="BB131" s="14" t="str">
        <f t="shared" si="23"/>
        <v/>
      </c>
      <c r="BC131" s="14" t="str">
        <f t="shared" si="24"/>
        <v/>
      </c>
      <c r="BD131" s="14" t="str">
        <f t="shared" si="25"/>
        <v/>
      </c>
      <c r="BE131" s="14" t="str">
        <f t="shared" si="26"/>
        <v/>
      </c>
    </row>
    <row r="132" spans="2:57" ht="14.25" customHeight="1" x14ac:dyDescent="0.25">
      <c r="B132" s="401"/>
      <c r="C132" s="1"/>
      <c r="D132" s="227"/>
      <c r="E132" s="441"/>
      <c r="F132" s="441"/>
      <c r="G132" s="441"/>
      <c r="H132" s="173">
        <v>8</v>
      </c>
      <c r="I132" s="10" t="str">
        <f t="shared" si="27"/>
        <v/>
      </c>
      <c r="J132" s="866" t="str">
        <f>IF(OR(熱源機器!I19="",熱源機器!I19=0),"",熱源機器!F19)</f>
        <v/>
      </c>
      <c r="K132" s="1092" t="str">
        <f>IF(OR(熱源機器!I19="",熱源機器!I19=0),"",熱源機器!H19)</f>
        <v/>
      </c>
      <c r="L132" s="1092"/>
      <c r="M132" s="475">
        <f>IF(OR(熱源機器!I19="",熱源機器!I19=0),0,熱源機器!I19)</f>
        <v>0</v>
      </c>
      <c r="N132" s="867">
        <f>IF(OR(熱源機器!I19="",熱源機器!I19=0),0,熱源機器!M19)</f>
        <v>0</v>
      </c>
      <c r="O132" s="284" t="str">
        <f>IF(OR(熱源機器!I19="",熱源機器!I19=0),"",熱源機器!O19)</f>
        <v/>
      </c>
      <c r="P132" s="475">
        <f>IF(OR(熱源機器!I19="",熱源機器!I19=0),0,熱源機器!K19)</f>
        <v>0</v>
      </c>
      <c r="Q132" s="475">
        <f>IF(OR(熱源機器!I19="",熱源機器!I19=0),0,熱源機器!R19)</f>
        <v>0</v>
      </c>
      <c r="R132" s="618" t="str">
        <f t="shared" si="34"/>
        <v/>
      </c>
      <c r="S132" s="254">
        <f t="shared" si="28"/>
        <v>0</v>
      </c>
      <c r="T132" s="26"/>
      <c r="U132" s="245"/>
      <c r="W132" s="3" t="str">
        <f t="shared" si="29"/>
        <v/>
      </c>
      <c r="X132" s="341">
        <f t="shared" si="30"/>
        <v>0</v>
      </c>
      <c r="Y132" s="26"/>
      <c r="Z132" s="26"/>
      <c r="AA132" s="26"/>
      <c r="AB132" s="26"/>
      <c r="AC132" s="26"/>
      <c r="AD132" s="26"/>
      <c r="AE132" s="26"/>
      <c r="AF132" s="26"/>
      <c r="AG132" s="26"/>
      <c r="AH132" s="26"/>
      <c r="AI132" s="26"/>
      <c r="AJ132" s="26"/>
      <c r="AL132" s="920">
        <f t="shared" si="31"/>
        <v>0</v>
      </c>
      <c r="AM132" s="920">
        <f t="shared" si="32"/>
        <v>0</v>
      </c>
      <c r="AN132" s="26" t="str">
        <f>IF(熱源機器!P19="○",1,IF(熱源機器!Q19="○",2,""))</f>
        <v/>
      </c>
      <c r="AO132" s="101">
        <f t="shared" si="10"/>
        <v>0</v>
      </c>
      <c r="AP132">
        <f t="shared" si="11"/>
        <v>0</v>
      </c>
      <c r="AQ132" s="1">
        <f t="shared" si="12"/>
        <v>0</v>
      </c>
      <c r="AR132" s="1">
        <f t="shared" si="13"/>
        <v>0</v>
      </c>
      <c r="AS132" s="14" t="str">
        <f t="shared" si="14"/>
        <v/>
      </c>
      <c r="AT132" s="14" t="str">
        <f t="shared" si="15"/>
        <v/>
      </c>
      <c r="AU132" s="14" t="str">
        <f t="shared" si="16"/>
        <v/>
      </c>
      <c r="AV132" s="14" t="str">
        <f t="shared" si="17"/>
        <v/>
      </c>
      <c r="AW132" s="14" t="str">
        <f t="shared" si="18"/>
        <v/>
      </c>
      <c r="AX132" s="14" t="str">
        <f t="shared" si="19"/>
        <v/>
      </c>
      <c r="AY132" s="14" t="str">
        <f t="shared" si="20"/>
        <v/>
      </c>
      <c r="AZ132" s="14" t="str">
        <f t="shared" si="21"/>
        <v/>
      </c>
      <c r="BA132" s="14" t="str">
        <f t="shared" si="22"/>
        <v/>
      </c>
      <c r="BB132" s="14" t="str">
        <f t="shared" si="23"/>
        <v/>
      </c>
      <c r="BC132" s="14" t="str">
        <f t="shared" si="24"/>
        <v/>
      </c>
      <c r="BD132" s="14" t="str">
        <f t="shared" si="25"/>
        <v/>
      </c>
      <c r="BE132" s="14" t="str">
        <f t="shared" si="26"/>
        <v/>
      </c>
    </row>
    <row r="133" spans="2:57" ht="14.25" customHeight="1" x14ac:dyDescent="0.25">
      <c r="B133" s="401"/>
      <c r="C133" s="1"/>
      <c r="D133" s="227"/>
      <c r="E133" s="441"/>
      <c r="F133" s="441"/>
      <c r="G133" s="441"/>
      <c r="H133" s="173">
        <v>9</v>
      </c>
      <c r="I133" s="10" t="str">
        <f t="shared" si="27"/>
        <v/>
      </c>
      <c r="J133" s="866" t="str">
        <f>IF(OR(熱源機器!I20="",熱源機器!I20=0),"",熱源機器!F20)</f>
        <v/>
      </c>
      <c r="K133" s="1092" t="str">
        <f>IF(OR(熱源機器!I20="",熱源機器!I20=0),"",熱源機器!H20)</f>
        <v/>
      </c>
      <c r="L133" s="1092"/>
      <c r="M133" s="475">
        <f>IF(OR(熱源機器!I20="",熱源機器!I20=0),0,熱源機器!I20)</f>
        <v>0</v>
      </c>
      <c r="N133" s="867">
        <f>IF(OR(熱源機器!I20="",熱源機器!I20=0),0,熱源機器!M20)</f>
        <v>0</v>
      </c>
      <c r="O133" s="284" t="str">
        <f>IF(OR(熱源機器!I20="",熱源機器!I20=0),"",熱源機器!O20)</f>
        <v/>
      </c>
      <c r="P133" s="475">
        <f>IF(OR(熱源機器!I20="",熱源機器!I20=0),0,熱源機器!K20)</f>
        <v>0</v>
      </c>
      <c r="Q133" s="475">
        <f>IF(OR(熱源機器!I20="",熱源機器!I20=0),0,熱源機器!R20)</f>
        <v>0</v>
      </c>
      <c r="R133" s="618" t="str">
        <f t="shared" si="34"/>
        <v/>
      </c>
      <c r="S133" s="254">
        <f t="shared" si="28"/>
        <v>0</v>
      </c>
      <c r="T133" s="26"/>
      <c r="U133" s="245"/>
      <c r="W133" s="3" t="str">
        <f t="shared" si="29"/>
        <v/>
      </c>
      <c r="X133" s="341">
        <f t="shared" si="30"/>
        <v>0</v>
      </c>
      <c r="Y133" s="26"/>
      <c r="Z133" s="26"/>
      <c r="AA133" s="26"/>
      <c r="AB133" s="26"/>
      <c r="AC133" s="26"/>
      <c r="AD133" s="26"/>
      <c r="AE133" s="26"/>
      <c r="AF133" s="26"/>
      <c r="AG133" s="26"/>
      <c r="AH133" s="26"/>
      <c r="AI133" s="26"/>
      <c r="AJ133" s="26"/>
      <c r="AL133" s="920">
        <f t="shared" si="31"/>
        <v>0</v>
      </c>
      <c r="AM133" s="920">
        <f t="shared" si="32"/>
        <v>0</v>
      </c>
      <c r="AN133" s="26" t="str">
        <f>IF(熱源機器!P20="○",1,IF(熱源機器!Q20="○",2,""))</f>
        <v/>
      </c>
      <c r="AO133" s="101">
        <f t="shared" si="10"/>
        <v>0</v>
      </c>
      <c r="AP133">
        <f t="shared" si="11"/>
        <v>0</v>
      </c>
      <c r="AQ133" s="1">
        <f t="shared" si="12"/>
        <v>0</v>
      </c>
      <c r="AR133" s="1">
        <f t="shared" si="13"/>
        <v>0</v>
      </c>
      <c r="AS133" s="14" t="str">
        <f t="shared" si="14"/>
        <v/>
      </c>
      <c r="AT133" s="14" t="str">
        <f t="shared" si="15"/>
        <v/>
      </c>
      <c r="AU133" s="14" t="str">
        <f t="shared" si="16"/>
        <v/>
      </c>
      <c r="AV133" s="14" t="str">
        <f t="shared" si="17"/>
        <v/>
      </c>
      <c r="AW133" s="14" t="str">
        <f t="shared" si="18"/>
        <v/>
      </c>
      <c r="AX133" s="14" t="str">
        <f t="shared" si="19"/>
        <v/>
      </c>
      <c r="AY133" s="14" t="str">
        <f t="shared" si="20"/>
        <v/>
      </c>
      <c r="AZ133" s="14" t="str">
        <f t="shared" si="21"/>
        <v/>
      </c>
      <c r="BA133" s="14" t="str">
        <f t="shared" si="22"/>
        <v/>
      </c>
      <c r="BB133" s="14" t="str">
        <f t="shared" si="23"/>
        <v/>
      </c>
      <c r="BC133" s="14" t="str">
        <f t="shared" si="24"/>
        <v/>
      </c>
      <c r="BD133" s="14" t="str">
        <f t="shared" si="25"/>
        <v/>
      </c>
      <c r="BE133" s="14" t="str">
        <f t="shared" si="26"/>
        <v/>
      </c>
    </row>
    <row r="134" spans="2:57" ht="14.25" customHeight="1" x14ac:dyDescent="0.25">
      <c r="B134" s="401"/>
      <c r="C134" s="1"/>
      <c r="D134" s="227"/>
      <c r="E134" s="441"/>
      <c r="F134" s="441"/>
      <c r="G134" s="441"/>
      <c r="H134" s="173">
        <v>10</v>
      </c>
      <c r="I134" s="10" t="str">
        <f t="shared" si="27"/>
        <v/>
      </c>
      <c r="J134" s="866" t="str">
        <f>IF(OR(熱源機器!I21="",熱源機器!I21=0),"",熱源機器!F21)</f>
        <v/>
      </c>
      <c r="K134" s="1092" t="str">
        <f>IF(OR(熱源機器!I21="",熱源機器!I21=0),"",熱源機器!H21)</f>
        <v/>
      </c>
      <c r="L134" s="1092"/>
      <c r="M134" s="475">
        <f>IF(OR(熱源機器!I21="",熱源機器!I21=0),0,熱源機器!I21)</f>
        <v>0</v>
      </c>
      <c r="N134" s="867">
        <f>IF(OR(熱源機器!I21="",熱源機器!I21=0),0,熱源機器!M21)</f>
        <v>0</v>
      </c>
      <c r="O134" s="284" t="str">
        <f>IF(OR(熱源機器!I21="",熱源機器!I21=0),"",熱源機器!O21)</f>
        <v/>
      </c>
      <c r="P134" s="475">
        <f>IF(OR(熱源機器!I21="",熱源機器!I21=0),0,熱源機器!K21)</f>
        <v>0</v>
      </c>
      <c r="Q134" s="475">
        <f>IF(OR(熱源機器!I21="",熱源機器!I21=0),0,熱源機器!R21)</f>
        <v>0</v>
      </c>
      <c r="R134" s="618" t="str">
        <f t="shared" si="34"/>
        <v/>
      </c>
      <c r="S134" s="254">
        <f t="shared" si="28"/>
        <v>0</v>
      </c>
      <c r="T134" s="26"/>
      <c r="U134" s="245"/>
      <c r="W134" s="3" t="str">
        <f t="shared" si="29"/>
        <v/>
      </c>
      <c r="X134" s="341">
        <f t="shared" si="30"/>
        <v>0</v>
      </c>
      <c r="Y134" s="26"/>
      <c r="Z134" s="26"/>
      <c r="AA134" s="26"/>
      <c r="AB134" s="26"/>
      <c r="AC134" s="26"/>
      <c r="AD134" s="26"/>
      <c r="AE134" s="26"/>
      <c r="AF134" s="26"/>
      <c r="AG134" s="26"/>
      <c r="AH134" s="26"/>
      <c r="AI134" s="26"/>
      <c r="AJ134" s="26"/>
      <c r="AL134" s="920">
        <f t="shared" si="31"/>
        <v>0</v>
      </c>
      <c r="AM134" s="920">
        <f t="shared" si="32"/>
        <v>0</v>
      </c>
      <c r="AN134" s="26" t="str">
        <f>IF(熱源機器!P21="○",1,IF(熱源機器!Q21="○",2,""))</f>
        <v/>
      </c>
      <c r="AO134" s="101">
        <f t="shared" si="10"/>
        <v>0</v>
      </c>
      <c r="AP134">
        <f t="shared" si="11"/>
        <v>0</v>
      </c>
      <c r="AQ134" s="1">
        <f t="shared" si="12"/>
        <v>0</v>
      </c>
      <c r="AR134" s="1">
        <f t="shared" si="13"/>
        <v>0</v>
      </c>
      <c r="AS134" s="14" t="str">
        <f t="shared" si="14"/>
        <v/>
      </c>
      <c r="AT134" s="14" t="str">
        <f t="shared" si="15"/>
        <v/>
      </c>
      <c r="AU134" s="14" t="str">
        <f t="shared" si="16"/>
        <v/>
      </c>
      <c r="AV134" s="14" t="str">
        <f t="shared" si="17"/>
        <v/>
      </c>
      <c r="AW134" s="14" t="str">
        <f t="shared" si="18"/>
        <v/>
      </c>
      <c r="AX134" s="14" t="str">
        <f t="shared" si="19"/>
        <v/>
      </c>
      <c r="AY134" s="14" t="str">
        <f t="shared" si="20"/>
        <v/>
      </c>
      <c r="AZ134" s="14" t="str">
        <f t="shared" si="21"/>
        <v/>
      </c>
      <c r="BA134" s="14" t="str">
        <f t="shared" si="22"/>
        <v/>
      </c>
      <c r="BB134" s="14" t="str">
        <f t="shared" si="23"/>
        <v/>
      </c>
      <c r="BC134" s="14" t="str">
        <f t="shared" si="24"/>
        <v/>
      </c>
      <c r="BD134" s="14" t="str">
        <f t="shared" si="25"/>
        <v/>
      </c>
      <c r="BE134" s="14" t="str">
        <f t="shared" si="26"/>
        <v/>
      </c>
    </row>
    <row r="135" spans="2:57" ht="14.25" customHeight="1" x14ac:dyDescent="0.25">
      <c r="B135" s="401"/>
      <c r="C135" s="1"/>
      <c r="D135" s="227"/>
      <c r="E135" s="441"/>
      <c r="F135" s="441"/>
      <c r="G135" s="441"/>
      <c r="H135" s="173">
        <v>11</v>
      </c>
      <c r="I135" s="10" t="str">
        <f t="shared" si="27"/>
        <v/>
      </c>
      <c r="J135" s="866" t="str">
        <f>IF(OR(熱源機器!I22="",熱源機器!I22=0),"",熱源機器!F22)</f>
        <v/>
      </c>
      <c r="K135" s="1092" t="str">
        <f>IF(OR(熱源機器!I22="",熱源機器!I22=0),"",熱源機器!H22)</f>
        <v/>
      </c>
      <c r="L135" s="1092"/>
      <c r="M135" s="475">
        <f>IF(OR(熱源機器!I22="",熱源機器!I22=0),0,熱源機器!I22)</f>
        <v>0</v>
      </c>
      <c r="N135" s="867">
        <f>IF(OR(熱源機器!I22="",熱源機器!I22=0),0,熱源機器!M22)</f>
        <v>0</v>
      </c>
      <c r="O135" s="284" t="str">
        <f>IF(OR(熱源機器!I22="",熱源機器!I22=0),"",熱源機器!O22)</f>
        <v/>
      </c>
      <c r="P135" s="475">
        <f>IF(OR(熱源機器!I22="",熱源機器!I22=0),0,熱源機器!K22)</f>
        <v>0</v>
      </c>
      <c r="Q135" s="475">
        <f>IF(OR(熱源機器!I22="",熱源機器!I22=0),0,熱源機器!R22)</f>
        <v>0</v>
      </c>
      <c r="R135" s="618" t="str">
        <f t="shared" si="34"/>
        <v/>
      </c>
      <c r="S135" s="254">
        <f t="shared" si="28"/>
        <v>0</v>
      </c>
      <c r="T135" s="26"/>
      <c r="U135" s="245"/>
      <c r="W135" s="3" t="str">
        <f t="shared" si="29"/>
        <v/>
      </c>
      <c r="X135" s="341">
        <f t="shared" si="30"/>
        <v>0</v>
      </c>
      <c r="Y135" s="26"/>
      <c r="Z135" s="26"/>
      <c r="AA135" s="26"/>
      <c r="AB135" s="26"/>
      <c r="AC135" s="26"/>
      <c r="AD135" s="26"/>
      <c r="AE135" s="26"/>
      <c r="AF135" s="26"/>
      <c r="AG135" s="26"/>
      <c r="AH135" s="26"/>
      <c r="AI135" s="26"/>
      <c r="AJ135" s="26"/>
      <c r="AL135" s="920">
        <f t="shared" si="31"/>
        <v>0</v>
      </c>
      <c r="AM135" s="920">
        <f t="shared" si="32"/>
        <v>0</v>
      </c>
      <c r="AN135" s="26" t="str">
        <f>IF(熱源機器!P22="○",1,IF(熱源機器!Q22="○",2,""))</f>
        <v/>
      </c>
      <c r="AO135" s="101">
        <f t="shared" si="10"/>
        <v>0</v>
      </c>
      <c r="AP135">
        <f t="shared" si="11"/>
        <v>0</v>
      </c>
      <c r="AQ135" s="1">
        <f t="shared" si="12"/>
        <v>0</v>
      </c>
      <c r="AR135" s="1">
        <f t="shared" si="13"/>
        <v>0</v>
      </c>
      <c r="AS135" s="14" t="str">
        <f t="shared" si="14"/>
        <v/>
      </c>
      <c r="AT135" s="14" t="str">
        <f t="shared" si="15"/>
        <v/>
      </c>
      <c r="AU135" s="14" t="str">
        <f t="shared" si="16"/>
        <v/>
      </c>
      <c r="AV135" s="14" t="str">
        <f t="shared" si="17"/>
        <v/>
      </c>
      <c r="AW135" s="14" t="str">
        <f t="shared" si="18"/>
        <v/>
      </c>
      <c r="AX135" s="14" t="str">
        <f t="shared" si="19"/>
        <v/>
      </c>
      <c r="AY135" s="14" t="str">
        <f t="shared" si="20"/>
        <v/>
      </c>
      <c r="AZ135" s="14" t="str">
        <f t="shared" si="21"/>
        <v/>
      </c>
      <c r="BA135" s="14" t="str">
        <f t="shared" si="22"/>
        <v/>
      </c>
      <c r="BB135" s="14" t="str">
        <f t="shared" si="23"/>
        <v/>
      </c>
      <c r="BC135" s="14" t="str">
        <f t="shared" si="24"/>
        <v/>
      </c>
      <c r="BD135" s="14" t="str">
        <f t="shared" si="25"/>
        <v/>
      </c>
      <c r="BE135" s="14" t="str">
        <f t="shared" si="26"/>
        <v/>
      </c>
    </row>
    <row r="136" spans="2:57" ht="14.25" customHeight="1" x14ac:dyDescent="0.25">
      <c r="B136" s="401"/>
      <c r="C136" s="1"/>
      <c r="D136" s="227"/>
      <c r="E136" s="441"/>
      <c r="F136" s="441"/>
      <c r="G136" s="441"/>
      <c r="H136" s="173">
        <v>12</v>
      </c>
      <c r="I136" s="10" t="str">
        <f t="shared" si="27"/>
        <v/>
      </c>
      <c r="J136" s="866" t="str">
        <f>IF(OR(熱源機器!I23="",熱源機器!I23=0),"",熱源機器!F23)</f>
        <v/>
      </c>
      <c r="K136" s="1092" t="str">
        <f>IF(OR(熱源機器!I23="",熱源機器!I23=0),"",熱源機器!H23)</f>
        <v/>
      </c>
      <c r="L136" s="1092"/>
      <c r="M136" s="475">
        <f>IF(OR(熱源機器!I23="",熱源機器!I23=0),0,熱源機器!I23)</f>
        <v>0</v>
      </c>
      <c r="N136" s="867">
        <f>IF(OR(熱源機器!I23="",熱源機器!I23=0),0,熱源機器!M23)</f>
        <v>0</v>
      </c>
      <c r="O136" s="284" t="str">
        <f>IF(OR(熱源機器!I23="",熱源機器!I23=0),"",熱源機器!O23)</f>
        <v/>
      </c>
      <c r="P136" s="475">
        <f>IF(OR(熱源機器!I23="",熱源機器!I23=0),0,熱源機器!K23)</f>
        <v>0</v>
      </c>
      <c r="Q136" s="475">
        <f>IF(OR(熱源機器!I23="",熱源機器!I23=0),0,熱源機器!R23)</f>
        <v>0</v>
      </c>
      <c r="R136" s="618" t="str">
        <f t="shared" si="34"/>
        <v/>
      </c>
      <c r="S136" s="254">
        <f t="shared" si="28"/>
        <v>0</v>
      </c>
      <c r="T136" s="26"/>
      <c r="U136" s="245"/>
      <c r="W136" s="3" t="str">
        <f t="shared" si="29"/>
        <v/>
      </c>
      <c r="X136" s="341">
        <f t="shared" si="30"/>
        <v>0</v>
      </c>
      <c r="Y136" s="26"/>
      <c r="Z136" s="26"/>
      <c r="AA136" s="26"/>
      <c r="AB136" s="26"/>
      <c r="AC136" s="26"/>
      <c r="AD136" s="26"/>
      <c r="AE136" s="26"/>
      <c r="AF136" s="26"/>
      <c r="AG136" s="26"/>
      <c r="AH136" s="26"/>
      <c r="AI136" s="26"/>
      <c r="AJ136" s="26"/>
      <c r="AL136" s="920">
        <f t="shared" si="31"/>
        <v>0</v>
      </c>
      <c r="AM136" s="920">
        <f t="shared" si="32"/>
        <v>0</v>
      </c>
      <c r="AN136" s="26" t="str">
        <f>IF(熱源機器!P23="○",1,IF(熱源機器!Q23="○",2,""))</f>
        <v/>
      </c>
      <c r="AO136" s="101">
        <f t="shared" si="10"/>
        <v>0</v>
      </c>
      <c r="AP136">
        <f t="shared" si="11"/>
        <v>0</v>
      </c>
      <c r="AQ136" s="1">
        <f t="shared" si="12"/>
        <v>0</v>
      </c>
      <c r="AR136" s="1">
        <f t="shared" si="13"/>
        <v>0</v>
      </c>
      <c r="AS136" s="14" t="str">
        <f t="shared" si="14"/>
        <v/>
      </c>
      <c r="AT136" s="14" t="str">
        <f t="shared" si="15"/>
        <v/>
      </c>
      <c r="AU136" s="14" t="str">
        <f t="shared" si="16"/>
        <v/>
      </c>
      <c r="AV136" s="14" t="str">
        <f t="shared" si="17"/>
        <v/>
      </c>
      <c r="AW136" s="14" t="str">
        <f t="shared" si="18"/>
        <v/>
      </c>
      <c r="AX136" s="14" t="str">
        <f t="shared" si="19"/>
        <v/>
      </c>
      <c r="AY136" s="14" t="str">
        <f t="shared" si="20"/>
        <v/>
      </c>
      <c r="AZ136" s="14" t="str">
        <f t="shared" si="21"/>
        <v/>
      </c>
      <c r="BA136" s="14" t="str">
        <f t="shared" si="22"/>
        <v/>
      </c>
      <c r="BB136" s="14" t="str">
        <f t="shared" si="23"/>
        <v/>
      </c>
      <c r="BC136" s="14" t="str">
        <f t="shared" si="24"/>
        <v/>
      </c>
      <c r="BD136" s="14" t="str">
        <f t="shared" si="25"/>
        <v/>
      </c>
      <c r="BE136" s="14" t="str">
        <f t="shared" si="26"/>
        <v/>
      </c>
    </row>
    <row r="137" spans="2:57" ht="14.25" hidden="1" customHeight="1" x14ac:dyDescent="0.25">
      <c r="B137" s="401"/>
      <c r="C137" s="1"/>
      <c r="D137" s="227"/>
      <c r="E137" s="441"/>
      <c r="F137" s="441"/>
      <c r="G137" s="441"/>
      <c r="H137" s="173">
        <v>13</v>
      </c>
      <c r="I137" s="10" t="str">
        <f t="shared" si="27"/>
        <v/>
      </c>
      <c r="J137" s="866" t="str">
        <f>IF(OR(熱源機器!I24="",熱源機器!I24=0),"",熱源機器!F24)</f>
        <v/>
      </c>
      <c r="K137" s="1092" t="str">
        <f>IF(OR(熱源機器!I24="",熱源機器!I24=0),"",熱源機器!H24)</f>
        <v/>
      </c>
      <c r="L137" s="1092"/>
      <c r="M137" s="475">
        <f>IF(OR(熱源機器!I24="",熱源機器!I24=0),0,熱源機器!I24)</f>
        <v>0</v>
      </c>
      <c r="N137" s="867">
        <f>IF(OR(熱源機器!I24="",熱源機器!I24=0),0,熱源機器!M24)</f>
        <v>0</v>
      </c>
      <c r="O137" s="284" t="str">
        <f>IF(OR(熱源機器!I24="",熱源機器!I24=0),"",熱源機器!O24)</f>
        <v/>
      </c>
      <c r="P137" s="475">
        <f>IF(OR(熱源機器!I24="",熱源機器!I24=0),0,熱源機器!K24)</f>
        <v>0</v>
      </c>
      <c r="Q137" s="475">
        <f>IF(OR(熱源機器!I24="",熱源機器!I24=0),0,熱源機器!R24)</f>
        <v>0</v>
      </c>
      <c r="R137" s="618" t="str">
        <f t="shared" si="34"/>
        <v/>
      </c>
      <c r="S137" s="254">
        <f t="shared" si="28"/>
        <v>0</v>
      </c>
      <c r="T137" s="26"/>
      <c r="U137" s="245"/>
      <c r="W137" s="3" t="str">
        <f t="shared" si="29"/>
        <v/>
      </c>
      <c r="X137" s="341">
        <f t="shared" si="30"/>
        <v>0</v>
      </c>
      <c r="Y137" s="26"/>
      <c r="Z137" s="26"/>
      <c r="AA137" s="26"/>
      <c r="AB137" s="26"/>
      <c r="AC137" s="26"/>
      <c r="AD137" s="26"/>
      <c r="AE137" s="26"/>
      <c r="AF137" s="26"/>
      <c r="AG137" s="26"/>
      <c r="AH137" s="26"/>
      <c r="AI137" s="26"/>
      <c r="AJ137" s="26"/>
      <c r="AL137" s="920">
        <f t="shared" si="31"/>
        <v>0</v>
      </c>
      <c r="AM137" s="920">
        <f t="shared" si="32"/>
        <v>0</v>
      </c>
      <c r="AN137" s="26" t="str">
        <f>IF(熱源機器!P24="○",1,IF(熱源機器!Q24="○",2,""))</f>
        <v/>
      </c>
      <c r="AO137" s="101">
        <f t="shared" si="10"/>
        <v>0</v>
      </c>
      <c r="AP137">
        <f t="shared" si="11"/>
        <v>0</v>
      </c>
      <c r="AQ137" s="1">
        <f t="shared" si="12"/>
        <v>0</v>
      </c>
      <c r="AR137" s="1">
        <f t="shared" si="13"/>
        <v>0</v>
      </c>
      <c r="AS137" s="14" t="str">
        <f t="shared" si="14"/>
        <v/>
      </c>
      <c r="AT137" s="14" t="str">
        <f t="shared" si="15"/>
        <v/>
      </c>
      <c r="AU137" s="14" t="str">
        <f t="shared" si="16"/>
        <v/>
      </c>
      <c r="AV137" s="14" t="str">
        <f t="shared" si="17"/>
        <v/>
      </c>
      <c r="AW137" s="14" t="str">
        <f t="shared" si="18"/>
        <v/>
      </c>
      <c r="AX137" s="14" t="str">
        <f t="shared" si="19"/>
        <v/>
      </c>
      <c r="AY137" s="14" t="str">
        <f t="shared" si="20"/>
        <v/>
      </c>
      <c r="AZ137" s="14" t="str">
        <f t="shared" si="21"/>
        <v/>
      </c>
      <c r="BA137" s="14" t="str">
        <f t="shared" si="22"/>
        <v/>
      </c>
      <c r="BB137" s="14" t="str">
        <f t="shared" si="23"/>
        <v/>
      </c>
      <c r="BC137" s="14" t="str">
        <f t="shared" si="24"/>
        <v/>
      </c>
      <c r="BD137" s="14" t="str">
        <f t="shared" si="25"/>
        <v/>
      </c>
      <c r="BE137" s="14" t="str">
        <f t="shared" si="26"/>
        <v/>
      </c>
    </row>
    <row r="138" spans="2:57" ht="14.25" hidden="1" customHeight="1" x14ac:dyDescent="0.25">
      <c r="B138" s="401"/>
      <c r="C138" s="1"/>
      <c r="D138" s="227"/>
      <c r="E138" s="441"/>
      <c r="F138" s="441"/>
      <c r="G138" s="441"/>
      <c r="H138" s="173">
        <v>14</v>
      </c>
      <c r="I138" s="10" t="str">
        <f t="shared" si="27"/>
        <v/>
      </c>
      <c r="J138" s="866" t="str">
        <f>IF(OR(熱源機器!I25="",熱源機器!I25=0),"",熱源機器!F25)</f>
        <v/>
      </c>
      <c r="K138" s="1092" t="str">
        <f>IF(OR(熱源機器!I25="",熱源機器!I25=0),"",熱源機器!H25)</f>
        <v/>
      </c>
      <c r="L138" s="1092"/>
      <c r="M138" s="475">
        <f>IF(OR(熱源機器!I25="",熱源機器!I25=0),0,熱源機器!I25)</f>
        <v>0</v>
      </c>
      <c r="N138" s="867">
        <f>IF(OR(熱源機器!I25="",熱源機器!I25=0),0,熱源機器!M25)</f>
        <v>0</v>
      </c>
      <c r="O138" s="284" t="str">
        <f>IF(OR(熱源機器!I25="",熱源機器!I25=0),"",熱源機器!O25)</f>
        <v/>
      </c>
      <c r="P138" s="475">
        <f>IF(OR(熱源機器!I25="",熱源機器!I25=0),0,熱源機器!K25)</f>
        <v>0</v>
      </c>
      <c r="Q138" s="475">
        <f>IF(OR(熱源機器!I25="",熱源機器!I25=0),0,熱源機器!R25)</f>
        <v>0</v>
      </c>
      <c r="R138" s="618" t="str">
        <f t="shared" si="34"/>
        <v/>
      </c>
      <c r="S138" s="254">
        <f t="shared" si="28"/>
        <v>0</v>
      </c>
      <c r="T138" s="26"/>
      <c r="U138" s="245"/>
      <c r="W138" s="3" t="str">
        <f t="shared" si="29"/>
        <v/>
      </c>
      <c r="X138" s="341">
        <f t="shared" si="30"/>
        <v>0</v>
      </c>
      <c r="Y138" s="26"/>
      <c r="Z138" s="26"/>
      <c r="AA138" s="26"/>
      <c r="AB138" s="26"/>
      <c r="AC138" s="26"/>
      <c r="AD138" s="26"/>
      <c r="AE138" s="26"/>
      <c r="AF138" s="26"/>
      <c r="AG138" s="26"/>
      <c r="AH138" s="26"/>
      <c r="AI138" s="26"/>
      <c r="AJ138" s="26"/>
      <c r="AL138" s="920">
        <f t="shared" si="31"/>
        <v>0</v>
      </c>
      <c r="AM138" s="920">
        <f t="shared" si="32"/>
        <v>0</v>
      </c>
      <c r="AN138" s="26" t="str">
        <f>IF(熱源機器!P25="○",1,IF(熱源機器!Q25="○",2,""))</f>
        <v/>
      </c>
      <c r="AO138" s="101">
        <f t="shared" si="10"/>
        <v>0</v>
      </c>
      <c r="AP138">
        <f t="shared" si="11"/>
        <v>0</v>
      </c>
      <c r="AQ138" s="1">
        <f t="shared" si="12"/>
        <v>0</v>
      </c>
      <c r="AR138" s="1">
        <f t="shared" si="13"/>
        <v>0</v>
      </c>
      <c r="AS138" s="14" t="str">
        <f t="shared" si="14"/>
        <v/>
      </c>
      <c r="AT138" s="14" t="str">
        <f t="shared" si="15"/>
        <v/>
      </c>
      <c r="AU138" s="14" t="str">
        <f t="shared" si="16"/>
        <v/>
      </c>
      <c r="AV138" s="14" t="str">
        <f t="shared" si="17"/>
        <v/>
      </c>
      <c r="AW138" s="14" t="str">
        <f t="shared" si="18"/>
        <v/>
      </c>
      <c r="AX138" s="14" t="str">
        <f t="shared" si="19"/>
        <v/>
      </c>
      <c r="AY138" s="14" t="str">
        <f t="shared" si="20"/>
        <v/>
      </c>
      <c r="AZ138" s="14" t="str">
        <f t="shared" si="21"/>
        <v/>
      </c>
      <c r="BA138" s="14" t="str">
        <f t="shared" si="22"/>
        <v/>
      </c>
      <c r="BB138" s="14" t="str">
        <f t="shared" si="23"/>
        <v/>
      </c>
      <c r="BC138" s="14" t="str">
        <f t="shared" si="24"/>
        <v/>
      </c>
      <c r="BD138" s="14" t="str">
        <f t="shared" si="25"/>
        <v/>
      </c>
      <c r="BE138" s="14" t="str">
        <f t="shared" si="26"/>
        <v/>
      </c>
    </row>
    <row r="139" spans="2:57" ht="14.25" hidden="1" customHeight="1" x14ac:dyDescent="0.25">
      <c r="B139" s="401"/>
      <c r="C139" s="1"/>
      <c r="D139" s="227"/>
      <c r="E139" s="441"/>
      <c r="F139" s="441"/>
      <c r="G139" s="441"/>
      <c r="H139" s="173">
        <v>15</v>
      </c>
      <c r="I139" s="10" t="str">
        <f t="shared" si="27"/>
        <v/>
      </c>
      <c r="J139" s="866" t="str">
        <f>IF(OR(熱源機器!I26="",熱源機器!I26=0),"",熱源機器!F26)</f>
        <v/>
      </c>
      <c r="K139" s="1092" t="str">
        <f>IF(OR(熱源機器!I26="",熱源機器!I26=0),"",熱源機器!H26)</f>
        <v/>
      </c>
      <c r="L139" s="1092"/>
      <c r="M139" s="475">
        <f>IF(OR(熱源機器!I26="",熱源機器!I26=0),0,熱源機器!I26)</f>
        <v>0</v>
      </c>
      <c r="N139" s="867">
        <f>IF(OR(熱源機器!I26="",熱源機器!I26=0),0,熱源機器!M26)</f>
        <v>0</v>
      </c>
      <c r="O139" s="284" t="str">
        <f>IF(OR(熱源機器!I26="",熱源機器!I26=0),"",熱源機器!O26)</f>
        <v/>
      </c>
      <c r="P139" s="475">
        <f>IF(OR(熱源機器!I26="",熱源機器!I26=0),0,熱源機器!K26)</f>
        <v>0</v>
      </c>
      <c r="Q139" s="475">
        <f>IF(OR(熱源機器!I26="",熱源機器!I26=0),0,熱源機器!R26)</f>
        <v>0</v>
      </c>
      <c r="R139" s="618" t="str">
        <f t="shared" si="34"/>
        <v/>
      </c>
      <c r="S139" s="254">
        <f t="shared" si="28"/>
        <v>0</v>
      </c>
      <c r="T139" s="26"/>
      <c r="U139" s="245"/>
      <c r="W139" s="3" t="str">
        <f t="shared" si="29"/>
        <v/>
      </c>
      <c r="X139" s="341">
        <f t="shared" si="30"/>
        <v>0</v>
      </c>
      <c r="Y139" s="26"/>
      <c r="Z139" s="26"/>
      <c r="AA139" s="26"/>
      <c r="AB139" s="26"/>
      <c r="AC139" s="26"/>
      <c r="AD139" s="26"/>
      <c r="AE139" s="26"/>
      <c r="AF139" s="26"/>
      <c r="AG139" s="26"/>
      <c r="AH139" s="26"/>
      <c r="AI139" s="26"/>
      <c r="AJ139" s="26"/>
      <c r="AL139" s="920">
        <f t="shared" si="31"/>
        <v>0</v>
      </c>
      <c r="AM139" s="920">
        <f t="shared" si="32"/>
        <v>0</v>
      </c>
      <c r="AN139" s="26" t="str">
        <f>IF(熱源機器!P26="○",1,IF(熱源機器!Q26="○",2,""))</f>
        <v/>
      </c>
      <c r="AO139" s="101">
        <f t="shared" si="10"/>
        <v>0</v>
      </c>
      <c r="AP139">
        <f t="shared" si="11"/>
        <v>0</v>
      </c>
      <c r="AQ139" s="1">
        <f t="shared" si="12"/>
        <v>0</v>
      </c>
      <c r="AR139" s="1">
        <f t="shared" si="13"/>
        <v>0</v>
      </c>
      <c r="AS139" s="14" t="str">
        <f t="shared" si="14"/>
        <v/>
      </c>
      <c r="AT139" s="14" t="str">
        <f t="shared" si="15"/>
        <v/>
      </c>
      <c r="AU139" s="14" t="str">
        <f t="shared" si="16"/>
        <v/>
      </c>
      <c r="AV139" s="14" t="str">
        <f t="shared" si="17"/>
        <v/>
      </c>
      <c r="AW139" s="14" t="str">
        <f t="shared" si="18"/>
        <v/>
      </c>
      <c r="AX139" s="14" t="str">
        <f t="shared" si="19"/>
        <v/>
      </c>
      <c r="AY139" s="14" t="str">
        <f t="shared" si="20"/>
        <v/>
      </c>
      <c r="AZ139" s="14" t="str">
        <f t="shared" si="21"/>
        <v/>
      </c>
      <c r="BA139" s="14" t="str">
        <f t="shared" si="22"/>
        <v/>
      </c>
      <c r="BB139" s="14" t="str">
        <f t="shared" si="23"/>
        <v/>
      </c>
      <c r="BC139" s="14" t="str">
        <f t="shared" si="24"/>
        <v/>
      </c>
      <c r="BD139" s="14" t="str">
        <f t="shared" si="25"/>
        <v/>
      </c>
      <c r="BE139" s="14" t="str">
        <f t="shared" si="26"/>
        <v/>
      </c>
    </row>
    <row r="140" spans="2:57" ht="14.25" hidden="1" customHeight="1" x14ac:dyDescent="0.25">
      <c r="B140" s="401"/>
      <c r="C140" s="1"/>
      <c r="D140" s="227"/>
      <c r="E140" s="441"/>
      <c r="F140" s="441"/>
      <c r="G140" s="441"/>
      <c r="H140" s="173">
        <v>16</v>
      </c>
      <c r="I140" s="10" t="str">
        <f t="shared" si="27"/>
        <v/>
      </c>
      <c r="J140" s="866" t="str">
        <f>IF(OR(熱源機器!I27="",熱源機器!I27=0),"",熱源機器!F27)</f>
        <v/>
      </c>
      <c r="K140" s="1092" t="str">
        <f>IF(OR(熱源機器!I27="",熱源機器!I27=0),"",熱源機器!H27)</f>
        <v/>
      </c>
      <c r="L140" s="1092"/>
      <c r="M140" s="475">
        <f>IF(OR(熱源機器!I27="",熱源機器!I27=0),0,熱源機器!I27)</f>
        <v>0</v>
      </c>
      <c r="N140" s="867">
        <f>IF(OR(熱源機器!I27="",熱源機器!I27=0),0,熱源機器!M27)</f>
        <v>0</v>
      </c>
      <c r="O140" s="284" t="str">
        <f>IF(OR(熱源機器!I27="",熱源機器!I27=0),"",熱源機器!O27)</f>
        <v/>
      </c>
      <c r="P140" s="475">
        <f>IF(OR(熱源機器!I27="",熱源機器!I27=0),0,熱源機器!K27)</f>
        <v>0</v>
      </c>
      <c r="Q140" s="475">
        <f>IF(OR(熱源機器!I27="",熱源機器!I27=0),0,熱源機器!R27)</f>
        <v>0</v>
      </c>
      <c r="R140" s="618" t="str">
        <f t="shared" si="34"/>
        <v/>
      </c>
      <c r="S140" s="254">
        <f t="shared" si="28"/>
        <v>0</v>
      </c>
      <c r="T140" s="26"/>
      <c r="U140" s="245"/>
      <c r="W140" s="3" t="str">
        <f t="shared" si="29"/>
        <v/>
      </c>
      <c r="X140" s="341">
        <f t="shared" si="30"/>
        <v>0</v>
      </c>
      <c r="Y140" s="26"/>
      <c r="Z140" s="26"/>
      <c r="AA140" s="26"/>
      <c r="AB140" s="26"/>
      <c r="AC140" s="26"/>
      <c r="AD140" s="26"/>
      <c r="AE140" s="26"/>
      <c r="AF140" s="26"/>
      <c r="AG140" s="26"/>
      <c r="AH140" s="26"/>
      <c r="AI140" s="26"/>
      <c r="AJ140" s="26"/>
      <c r="AL140" s="920">
        <f t="shared" si="31"/>
        <v>0</v>
      </c>
      <c r="AM140" s="920">
        <f t="shared" si="32"/>
        <v>0</v>
      </c>
      <c r="AN140" s="26" t="str">
        <f>IF(熱源機器!P27="○",1,IF(熱源機器!Q27="○",2,""))</f>
        <v/>
      </c>
      <c r="AO140" s="101">
        <f t="shared" si="10"/>
        <v>0</v>
      </c>
      <c r="AP140">
        <f t="shared" si="11"/>
        <v>0</v>
      </c>
      <c r="AQ140" s="1">
        <f t="shared" si="12"/>
        <v>0</v>
      </c>
      <c r="AR140" s="1">
        <f t="shared" si="13"/>
        <v>0</v>
      </c>
      <c r="AS140" s="14" t="str">
        <f t="shared" si="14"/>
        <v/>
      </c>
      <c r="AT140" s="14" t="str">
        <f t="shared" si="15"/>
        <v/>
      </c>
      <c r="AU140" s="14" t="str">
        <f t="shared" si="16"/>
        <v/>
      </c>
      <c r="AV140" s="14" t="str">
        <f t="shared" si="17"/>
        <v/>
      </c>
      <c r="AW140" s="14" t="str">
        <f t="shared" si="18"/>
        <v/>
      </c>
      <c r="AX140" s="14" t="str">
        <f t="shared" si="19"/>
        <v/>
      </c>
      <c r="AY140" s="14" t="str">
        <f t="shared" si="20"/>
        <v/>
      </c>
      <c r="AZ140" s="14" t="str">
        <f t="shared" si="21"/>
        <v/>
      </c>
      <c r="BA140" s="14" t="str">
        <f t="shared" si="22"/>
        <v/>
      </c>
      <c r="BB140" s="14" t="str">
        <f t="shared" si="23"/>
        <v/>
      </c>
      <c r="BC140" s="14" t="str">
        <f t="shared" si="24"/>
        <v/>
      </c>
      <c r="BD140" s="14" t="str">
        <f t="shared" si="25"/>
        <v/>
      </c>
      <c r="BE140" s="14" t="str">
        <f t="shared" si="26"/>
        <v/>
      </c>
    </row>
    <row r="141" spans="2:57" ht="14.25" hidden="1" customHeight="1" x14ac:dyDescent="0.25">
      <c r="B141" s="401"/>
      <c r="C141" s="1"/>
      <c r="D141" s="227"/>
      <c r="E141" s="441"/>
      <c r="F141" s="441"/>
      <c r="G141" s="441"/>
      <c r="H141" s="173">
        <v>17</v>
      </c>
      <c r="I141" s="10" t="str">
        <f t="shared" si="27"/>
        <v/>
      </c>
      <c r="J141" s="866" t="str">
        <f>IF(OR(熱源機器!I28="",熱源機器!I28=0),"",熱源機器!F28)</f>
        <v/>
      </c>
      <c r="K141" s="1092" t="str">
        <f>IF(OR(熱源機器!I28="",熱源機器!I28=0),"",熱源機器!H28)</f>
        <v/>
      </c>
      <c r="L141" s="1092"/>
      <c r="M141" s="475">
        <f>IF(OR(熱源機器!I28="",熱源機器!I28=0),0,熱源機器!I28)</f>
        <v>0</v>
      </c>
      <c r="N141" s="867">
        <f>IF(OR(熱源機器!I28="",熱源機器!I28=0),0,熱源機器!M28)</f>
        <v>0</v>
      </c>
      <c r="O141" s="284" t="str">
        <f>IF(OR(熱源機器!I28="",熱源機器!I28=0),"",熱源機器!O28)</f>
        <v/>
      </c>
      <c r="P141" s="475">
        <f>IF(OR(熱源機器!I28="",熱源機器!I28=0),0,熱源機器!K28)</f>
        <v>0</v>
      </c>
      <c r="Q141" s="475">
        <f>IF(OR(熱源機器!I28="",熱源機器!I28=0),0,熱源機器!R28)</f>
        <v>0</v>
      </c>
      <c r="R141" s="618" t="str">
        <f t="shared" si="34"/>
        <v/>
      </c>
      <c r="S141" s="254">
        <f t="shared" si="28"/>
        <v>0</v>
      </c>
      <c r="T141" s="26"/>
      <c r="U141" s="245"/>
      <c r="W141" s="3" t="str">
        <f t="shared" si="29"/>
        <v/>
      </c>
      <c r="X141" s="341">
        <f t="shared" si="30"/>
        <v>0</v>
      </c>
      <c r="Y141" s="26"/>
      <c r="Z141" s="26"/>
      <c r="AA141" s="26"/>
      <c r="AB141" s="26"/>
      <c r="AC141" s="26"/>
      <c r="AD141" s="26"/>
      <c r="AE141" s="26"/>
      <c r="AF141" s="26"/>
      <c r="AG141" s="26"/>
      <c r="AH141" s="26"/>
      <c r="AI141" s="26"/>
      <c r="AJ141" s="26"/>
      <c r="AL141" s="920">
        <f t="shared" si="31"/>
        <v>0</v>
      </c>
      <c r="AM141" s="920">
        <f t="shared" si="32"/>
        <v>0</v>
      </c>
      <c r="AN141" s="26" t="str">
        <f>IF(熱源機器!P28="○",1,IF(熱源機器!Q28="○",2,""))</f>
        <v/>
      </c>
      <c r="AO141" s="101">
        <f t="shared" si="10"/>
        <v>0</v>
      </c>
      <c r="AP141">
        <f t="shared" si="11"/>
        <v>0</v>
      </c>
      <c r="AQ141" s="1">
        <f t="shared" si="12"/>
        <v>0</v>
      </c>
      <c r="AR141" s="1">
        <f t="shared" si="13"/>
        <v>0</v>
      </c>
      <c r="AS141" s="14" t="str">
        <f t="shared" si="14"/>
        <v/>
      </c>
      <c r="AT141" s="14" t="str">
        <f t="shared" si="15"/>
        <v/>
      </c>
      <c r="AU141" s="14" t="str">
        <f t="shared" si="16"/>
        <v/>
      </c>
      <c r="AV141" s="14" t="str">
        <f t="shared" si="17"/>
        <v/>
      </c>
      <c r="AW141" s="14" t="str">
        <f t="shared" si="18"/>
        <v/>
      </c>
      <c r="AX141" s="14" t="str">
        <f t="shared" si="19"/>
        <v/>
      </c>
      <c r="AY141" s="14" t="str">
        <f t="shared" si="20"/>
        <v/>
      </c>
      <c r="AZ141" s="14" t="str">
        <f t="shared" si="21"/>
        <v/>
      </c>
      <c r="BA141" s="14" t="str">
        <f t="shared" si="22"/>
        <v/>
      </c>
      <c r="BB141" s="14" t="str">
        <f t="shared" si="23"/>
        <v/>
      </c>
      <c r="BC141" s="14" t="str">
        <f t="shared" si="24"/>
        <v/>
      </c>
      <c r="BD141" s="14" t="str">
        <f t="shared" si="25"/>
        <v/>
      </c>
      <c r="BE141" s="14" t="str">
        <f t="shared" si="26"/>
        <v/>
      </c>
    </row>
    <row r="142" spans="2:57" ht="14.25" hidden="1" customHeight="1" x14ac:dyDescent="0.25">
      <c r="B142" s="401"/>
      <c r="C142" s="1"/>
      <c r="D142" s="227"/>
      <c r="E142" s="441"/>
      <c r="F142" s="441"/>
      <c r="G142" s="441"/>
      <c r="H142" s="173">
        <v>18</v>
      </c>
      <c r="I142" s="10" t="str">
        <f t="shared" si="27"/>
        <v/>
      </c>
      <c r="J142" s="866" t="str">
        <f>IF(OR(熱源機器!I29="",熱源機器!I29=0),"",熱源機器!F29)</f>
        <v/>
      </c>
      <c r="K142" s="1092" t="str">
        <f>IF(OR(熱源機器!I29="",熱源機器!I29=0),"",熱源機器!H29)</f>
        <v/>
      </c>
      <c r="L142" s="1092"/>
      <c r="M142" s="475">
        <f>IF(OR(熱源機器!I29="",熱源機器!I29=0),0,熱源機器!I29)</f>
        <v>0</v>
      </c>
      <c r="N142" s="867">
        <f>IF(OR(熱源機器!I29="",熱源機器!I29=0),0,熱源機器!M29)</f>
        <v>0</v>
      </c>
      <c r="O142" s="284" t="str">
        <f>IF(OR(熱源機器!I29="",熱源機器!I29=0),"",熱源機器!O29)</f>
        <v/>
      </c>
      <c r="P142" s="475">
        <f>IF(OR(熱源機器!I29="",熱源機器!I29=0),0,熱源機器!K29)</f>
        <v>0</v>
      </c>
      <c r="Q142" s="475">
        <f>IF(OR(熱源機器!I29="",熱源機器!I29=0),0,熱源機器!R29)</f>
        <v>0</v>
      </c>
      <c r="R142" s="618" t="str">
        <f t="shared" si="34"/>
        <v/>
      </c>
      <c r="S142" s="254">
        <f t="shared" si="28"/>
        <v>0</v>
      </c>
      <c r="T142" s="26"/>
      <c r="U142" s="245"/>
      <c r="W142" s="3" t="str">
        <f t="shared" si="29"/>
        <v/>
      </c>
      <c r="X142" s="341">
        <f t="shared" si="30"/>
        <v>0</v>
      </c>
      <c r="Y142" s="26"/>
      <c r="Z142" s="26"/>
      <c r="AA142" s="26"/>
      <c r="AB142" s="26"/>
      <c r="AC142" s="26"/>
      <c r="AD142" s="26"/>
      <c r="AE142" s="26"/>
      <c r="AF142" s="26"/>
      <c r="AG142" s="26"/>
      <c r="AH142" s="26"/>
      <c r="AI142" s="26"/>
      <c r="AJ142" s="26"/>
      <c r="AL142" s="920">
        <f t="shared" si="31"/>
        <v>0</v>
      </c>
      <c r="AM142" s="920">
        <f t="shared" si="32"/>
        <v>0</v>
      </c>
      <c r="AN142" s="26" t="str">
        <f>IF(熱源機器!P29="○",1,IF(熱源機器!Q29="○",2,""))</f>
        <v/>
      </c>
      <c r="AO142" s="101">
        <f t="shared" si="10"/>
        <v>0</v>
      </c>
      <c r="AP142">
        <f t="shared" si="11"/>
        <v>0</v>
      </c>
      <c r="AQ142" s="1">
        <f t="shared" si="12"/>
        <v>0</v>
      </c>
      <c r="AR142" s="1">
        <f t="shared" si="13"/>
        <v>0</v>
      </c>
      <c r="AS142" s="14" t="str">
        <f t="shared" si="14"/>
        <v/>
      </c>
      <c r="AT142" s="14" t="str">
        <f t="shared" si="15"/>
        <v/>
      </c>
      <c r="AU142" s="14" t="str">
        <f t="shared" si="16"/>
        <v/>
      </c>
      <c r="AV142" s="14" t="str">
        <f t="shared" si="17"/>
        <v/>
      </c>
      <c r="AW142" s="14" t="str">
        <f t="shared" si="18"/>
        <v/>
      </c>
      <c r="AX142" s="14" t="str">
        <f t="shared" si="19"/>
        <v/>
      </c>
      <c r="AY142" s="14" t="str">
        <f t="shared" si="20"/>
        <v/>
      </c>
      <c r="AZ142" s="14" t="str">
        <f t="shared" si="21"/>
        <v/>
      </c>
      <c r="BA142" s="14" t="str">
        <f t="shared" si="22"/>
        <v/>
      </c>
      <c r="BB142" s="14" t="str">
        <f t="shared" si="23"/>
        <v/>
      </c>
      <c r="BC142" s="14" t="str">
        <f t="shared" si="24"/>
        <v/>
      </c>
      <c r="BD142" s="14" t="str">
        <f t="shared" si="25"/>
        <v/>
      </c>
      <c r="BE142" s="14" t="str">
        <f t="shared" si="26"/>
        <v/>
      </c>
    </row>
    <row r="143" spans="2:57" ht="14.25" hidden="1" customHeight="1" x14ac:dyDescent="0.25">
      <c r="B143" s="401"/>
      <c r="C143" s="1"/>
      <c r="D143" s="227"/>
      <c r="E143" s="441"/>
      <c r="F143" s="441"/>
      <c r="G143" s="441"/>
      <c r="H143" s="173">
        <v>19</v>
      </c>
      <c r="I143" s="10" t="str">
        <f t="shared" si="27"/>
        <v/>
      </c>
      <c r="J143" s="866" t="str">
        <f>IF(OR(熱源機器!I30="",熱源機器!I30=0),"",熱源機器!F30)</f>
        <v/>
      </c>
      <c r="K143" s="1092" t="str">
        <f>IF(OR(熱源機器!I30="",熱源機器!I30=0),"",熱源機器!H30)</f>
        <v/>
      </c>
      <c r="L143" s="1092"/>
      <c r="M143" s="475">
        <f>IF(OR(熱源機器!I30="",熱源機器!I30=0),0,熱源機器!I30)</f>
        <v>0</v>
      </c>
      <c r="N143" s="867">
        <f>IF(OR(熱源機器!I30="",熱源機器!I30=0),0,熱源機器!M30)</f>
        <v>0</v>
      </c>
      <c r="O143" s="284" t="str">
        <f>IF(OR(熱源機器!I30="",熱源機器!I30=0),"",熱源機器!O30)</f>
        <v/>
      </c>
      <c r="P143" s="475">
        <f>IF(OR(熱源機器!I30="",熱源機器!I30=0),0,熱源機器!K30)</f>
        <v>0</v>
      </c>
      <c r="Q143" s="475">
        <f>IF(OR(熱源機器!I30="",熱源機器!I30=0),0,熱源機器!R30)</f>
        <v>0</v>
      </c>
      <c r="R143" s="618" t="str">
        <f t="shared" si="34"/>
        <v/>
      </c>
      <c r="S143" s="254">
        <f t="shared" si="28"/>
        <v>0</v>
      </c>
      <c r="T143" s="26"/>
      <c r="U143" s="245"/>
      <c r="W143" s="3" t="str">
        <f t="shared" si="29"/>
        <v/>
      </c>
      <c r="X143" s="341">
        <f t="shared" si="30"/>
        <v>0</v>
      </c>
      <c r="Y143" s="26"/>
      <c r="Z143" s="26"/>
      <c r="AA143" s="26"/>
      <c r="AB143" s="26"/>
      <c r="AC143" s="26"/>
      <c r="AD143" s="26"/>
      <c r="AE143" s="26"/>
      <c r="AF143" s="26"/>
      <c r="AG143" s="26"/>
      <c r="AH143" s="26"/>
      <c r="AI143" s="26"/>
      <c r="AJ143" s="26"/>
      <c r="AL143" s="920">
        <f t="shared" si="31"/>
        <v>0</v>
      </c>
      <c r="AM143" s="920">
        <f t="shared" si="32"/>
        <v>0</v>
      </c>
      <c r="AN143" s="26" t="str">
        <f>IF(熱源機器!P30="○",1,IF(熱源機器!Q30="○",2,""))</f>
        <v/>
      </c>
      <c r="AO143" s="101">
        <f t="shared" si="10"/>
        <v>0</v>
      </c>
      <c r="AP143">
        <f t="shared" si="11"/>
        <v>0</v>
      </c>
      <c r="AQ143" s="1">
        <f t="shared" si="12"/>
        <v>0</v>
      </c>
      <c r="AR143" s="1">
        <f t="shared" si="13"/>
        <v>0</v>
      </c>
      <c r="AS143" s="14" t="str">
        <f t="shared" si="14"/>
        <v/>
      </c>
      <c r="AT143" s="14" t="str">
        <f t="shared" si="15"/>
        <v/>
      </c>
      <c r="AU143" s="14" t="str">
        <f t="shared" si="16"/>
        <v/>
      </c>
      <c r="AV143" s="14" t="str">
        <f t="shared" si="17"/>
        <v/>
      </c>
      <c r="AW143" s="14" t="str">
        <f t="shared" si="18"/>
        <v/>
      </c>
      <c r="AX143" s="14" t="str">
        <f t="shared" si="19"/>
        <v/>
      </c>
      <c r="AY143" s="14" t="str">
        <f t="shared" si="20"/>
        <v/>
      </c>
      <c r="AZ143" s="14" t="str">
        <f t="shared" si="21"/>
        <v/>
      </c>
      <c r="BA143" s="14" t="str">
        <f t="shared" si="22"/>
        <v/>
      </c>
      <c r="BB143" s="14" t="str">
        <f t="shared" si="23"/>
        <v/>
      </c>
      <c r="BC143" s="14" t="str">
        <f t="shared" si="24"/>
        <v/>
      </c>
      <c r="BD143" s="14" t="str">
        <f t="shared" si="25"/>
        <v/>
      </c>
      <c r="BE143" s="14" t="str">
        <f t="shared" si="26"/>
        <v/>
      </c>
    </row>
    <row r="144" spans="2:57" ht="14.25" hidden="1" customHeight="1" x14ac:dyDescent="0.25">
      <c r="B144" s="401"/>
      <c r="C144" s="1"/>
      <c r="D144" s="227"/>
      <c r="E144" s="441"/>
      <c r="F144" s="441"/>
      <c r="G144" s="441"/>
      <c r="H144" s="173">
        <v>20</v>
      </c>
      <c r="I144" s="10" t="str">
        <f t="shared" si="27"/>
        <v/>
      </c>
      <c r="J144" s="866" t="str">
        <f>IF(OR(熱源機器!I31="",熱源機器!I31=0),"",熱源機器!F31)</f>
        <v/>
      </c>
      <c r="K144" s="1092" t="str">
        <f>IF(OR(熱源機器!I31="",熱源機器!I31=0),"",熱源機器!H31)</f>
        <v/>
      </c>
      <c r="L144" s="1092"/>
      <c r="M144" s="475">
        <f>IF(OR(熱源機器!I31="",熱源機器!I31=0),0,熱源機器!I31)</f>
        <v>0</v>
      </c>
      <c r="N144" s="867">
        <f>IF(OR(熱源機器!I31="",熱源機器!I31=0),0,熱源機器!M31)</f>
        <v>0</v>
      </c>
      <c r="O144" s="284" t="str">
        <f>IF(OR(熱源機器!I31="",熱源機器!I31=0),"",熱源機器!O31)</f>
        <v/>
      </c>
      <c r="P144" s="475">
        <f>IF(OR(熱源機器!I31="",熱源機器!I31=0),0,熱源機器!K31)</f>
        <v>0</v>
      </c>
      <c r="Q144" s="475">
        <f>IF(OR(熱源機器!I31="",熱源機器!I31=0),0,熱源機器!R31)</f>
        <v>0</v>
      </c>
      <c r="R144" s="618" t="str">
        <f t="shared" si="34"/>
        <v/>
      </c>
      <c r="S144" s="254">
        <f t="shared" si="28"/>
        <v>0</v>
      </c>
      <c r="T144" s="26"/>
      <c r="U144" s="245"/>
      <c r="W144" s="3" t="str">
        <f t="shared" si="29"/>
        <v/>
      </c>
      <c r="X144" s="341">
        <f t="shared" si="30"/>
        <v>0</v>
      </c>
      <c r="Y144" s="26"/>
      <c r="Z144" s="26"/>
      <c r="AA144" s="26"/>
      <c r="AB144" s="26"/>
      <c r="AC144" s="26"/>
      <c r="AD144" s="26"/>
      <c r="AE144" s="26"/>
      <c r="AF144" s="26"/>
      <c r="AG144" s="26"/>
      <c r="AH144" s="26"/>
      <c r="AI144" s="26"/>
      <c r="AJ144" s="26"/>
      <c r="AL144" s="920">
        <f t="shared" si="31"/>
        <v>0</v>
      </c>
      <c r="AM144" s="920">
        <f t="shared" si="32"/>
        <v>0</v>
      </c>
      <c r="AN144" s="26" t="str">
        <f>IF(熱源機器!P31="○",1,IF(熱源機器!Q31="○",2,""))</f>
        <v/>
      </c>
      <c r="AO144" s="101">
        <f t="shared" si="10"/>
        <v>0</v>
      </c>
      <c r="AP144">
        <f t="shared" si="11"/>
        <v>0</v>
      </c>
      <c r="AQ144" s="1">
        <f t="shared" si="12"/>
        <v>0</v>
      </c>
      <c r="AR144" s="1">
        <f t="shared" si="13"/>
        <v>0</v>
      </c>
      <c r="AS144" s="14" t="str">
        <f t="shared" si="14"/>
        <v/>
      </c>
      <c r="AT144" s="14" t="str">
        <f t="shared" si="15"/>
        <v/>
      </c>
      <c r="AU144" s="14" t="str">
        <f t="shared" si="16"/>
        <v/>
      </c>
      <c r="AV144" s="14" t="str">
        <f t="shared" si="17"/>
        <v/>
      </c>
      <c r="AW144" s="14" t="str">
        <f t="shared" si="18"/>
        <v/>
      </c>
      <c r="AX144" s="14" t="str">
        <f t="shared" si="19"/>
        <v/>
      </c>
      <c r="AY144" s="14" t="str">
        <f t="shared" si="20"/>
        <v/>
      </c>
      <c r="AZ144" s="14" t="str">
        <f t="shared" si="21"/>
        <v/>
      </c>
      <c r="BA144" s="14" t="str">
        <f t="shared" si="22"/>
        <v/>
      </c>
      <c r="BB144" s="14" t="str">
        <f t="shared" si="23"/>
        <v/>
      </c>
      <c r="BC144" s="14" t="str">
        <f t="shared" si="24"/>
        <v/>
      </c>
      <c r="BD144" s="14" t="str">
        <f t="shared" si="25"/>
        <v/>
      </c>
      <c r="BE144" s="14" t="str">
        <f t="shared" si="26"/>
        <v/>
      </c>
    </row>
    <row r="145" spans="2:57" ht="14.25" hidden="1" customHeight="1" x14ac:dyDescent="0.25">
      <c r="B145" s="401"/>
      <c r="C145" s="1"/>
      <c r="D145" s="227"/>
      <c r="E145" s="441"/>
      <c r="F145" s="441"/>
      <c r="G145" s="441"/>
      <c r="H145" s="173">
        <v>21</v>
      </c>
      <c r="I145" s="10" t="str">
        <f t="shared" si="27"/>
        <v/>
      </c>
      <c r="J145" s="866" t="str">
        <f>IF(OR(熱源機器!I32="",熱源機器!I32=0),"",熱源機器!F32)</f>
        <v/>
      </c>
      <c r="K145" s="1092" t="str">
        <f>IF(OR(熱源機器!I32="",熱源機器!I32=0),"",熱源機器!H32)</f>
        <v/>
      </c>
      <c r="L145" s="1092"/>
      <c r="M145" s="475">
        <f>IF(OR(熱源機器!I32="",熱源機器!I32=0),0,熱源機器!I32)</f>
        <v>0</v>
      </c>
      <c r="N145" s="867">
        <f>IF(OR(熱源機器!I32="",熱源機器!I32=0),0,熱源機器!M32)</f>
        <v>0</v>
      </c>
      <c r="O145" s="284" t="str">
        <f>IF(OR(熱源機器!I32="",熱源機器!I32=0),"",熱源機器!O32)</f>
        <v/>
      </c>
      <c r="P145" s="475">
        <f>IF(OR(熱源機器!I32="",熱源機器!I32=0),0,熱源機器!K32)</f>
        <v>0</v>
      </c>
      <c r="Q145" s="475">
        <f>IF(OR(熱源機器!I32="",熱源機器!I32=0),0,熱源機器!R32)</f>
        <v>0</v>
      </c>
      <c r="R145" s="618" t="str">
        <f t="shared" si="34"/>
        <v/>
      </c>
      <c r="S145" s="254">
        <f t="shared" si="28"/>
        <v>0</v>
      </c>
      <c r="T145" s="26"/>
      <c r="U145" s="245"/>
      <c r="W145" s="3" t="str">
        <f t="shared" si="29"/>
        <v/>
      </c>
      <c r="X145" s="341">
        <f t="shared" si="30"/>
        <v>0</v>
      </c>
      <c r="Y145" s="26"/>
      <c r="Z145" s="26"/>
      <c r="AA145" s="26"/>
      <c r="AB145" s="26"/>
      <c r="AC145" s="26"/>
      <c r="AD145" s="26"/>
      <c r="AE145" s="26"/>
      <c r="AF145" s="26"/>
      <c r="AG145" s="26"/>
      <c r="AH145" s="26"/>
      <c r="AI145" s="26"/>
      <c r="AJ145" s="26"/>
      <c r="AL145" s="920">
        <f t="shared" si="31"/>
        <v>0</v>
      </c>
      <c r="AM145" s="920">
        <f t="shared" si="32"/>
        <v>0</v>
      </c>
      <c r="AN145" s="26" t="str">
        <f>IF(熱源機器!P32="○",1,IF(熱源機器!Q32="○",2,""))</f>
        <v/>
      </c>
      <c r="AO145" s="101">
        <f t="shared" si="10"/>
        <v>0</v>
      </c>
      <c r="AP145">
        <f t="shared" si="11"/>
        <v>0</v>
      </c>
      <c r="AQ145" s="1">
        <f t="shared" si="12"/>
        <v>0</v>
      </c>
      <c r="AR145" s="1">
        <f t="shared" si="13"/>
        <v>0</v>
      </c>
      <c r="AS145" s="14" t="str">
        <f t="shared" si="14"/>
        <v/>
      </c>
      <c r="AT145" s="14" t="str">
        <f t="shared" si="15"/>
        <v/>
      </c>
      <c r="AU145" s="14" t="str">
        <f t="shared" si="16"/>
        <v/>
      </c>
      <c r="AV145" s="14" t="str">
        <f t="shared" si="17"/>
        <v/>
      </c>
      <c r="AW145" s="14" t="str">
        <f t="shared" si="18"/>
        <v/>
      </c>
      <c r="AX145" s="14" t="str">
        <f t="shared" si="19"/>
        <v/>
      </c>
      <c r="AY145" s="14" t="str">
        <f t="shared" si="20"/>
        <v/>
      </c>
      <c r="AZ145" s="14" t="str">
        <f t="shared" si="21"/>
        <v/>
      </c>
      <c r="BA145" s="14" t="str">
        <f t="shared" si="22"/>
        <v/>
      </c>
      <c r="BB145" s="14" t="str">
        <f t="shared" si="23"/>
        <v/>
      </c>
      <c r="BC145" s="14" t="str">
        <f t="shared" si="24"/>
        <v/>
      </c>
      <c r="BD145" s="14" t="str">
        <f t="shared" si="25"/>
        <v/>
      </c>
      <c r="BE145" s="14" t="str">
        <f t="shared" si="26"/>
        <v/>
      </c>
    </row>
    <row r="146" spans="2:57" ht="14.25" hidden="1" customHeight="1" x14ac:dyDescent="0.25">
      <c r="B146" s="401"/>
      <c r="C146" s="1"/>
      <c r="D146" s="227"/>
      <c r="E146" s="441"/>
      <c r="F146" s="441"/>
      <c r="G146" s="441"/>
      <c r="H146" s="173">
        <v>22</v>
      </c>
      <c r="I146" s="10" t="str">
        <f t="shared" si="27"/>
        <v/>
      </c>
      <c r="J146" s="866" t="str">
        <f>IF(OR(熱源機器!I33="",熱源機器!I33=0),"",熱源機器!F33)</f>
        <v/>
      </c>
      <c r="K146" s="1092" t="str">
        <f>IF(OR(熱源機器!I33="",熱源機器!I33=0),"",熱源機器!H33)</f>
        <v/>
      </c>
      <c r="L146" s="1092"/>
      <c r="M146" s="475">
        <f>IF(OR(熱源機器!I33="",熱源機器!I33=0),0,熱源機器!I33)</f>
        <v>0</v>
      </c>
      <c r="N146" s="867">
        <f>IF(OR(熱源機器!I33="",熱源機器!I33=0),0,熱源機器!M33)</f>
        <v>0</v>
      </c>
      <c r="O146" s="284" t="str">
        <f>IF(OR(熱源機器!I33="",熱源機器!I33=0),"",熱源機器!O33)</f>
        <v/>
      </c>
      <c r="P146" s="475">
        <f>IF(OR(熱源機器!I33="",熱源機器!I33=0),0,熱源機器!K33)</f>
        <v>0</v>
      </c>
      <c r="Q146" s="475">
        <f>IF(OR(熱源機器!I33="",熱源機器!I33=0),0,熱源機器!R33)</f>
        <v>0</v>
      </c>
      <c r="R146" s="618" t="str">
        <f t="shared" si="34"/>
        <v/>
      </c>
      <c r="S146" s="254">
        <f t="shared" si="28"/>
        <v>0</v>
      </c>
      <c r="T146" s="26"/>
      <c r="U146" s="245"/>
      <c r="W146" s="3" t="str">
        <f t="shared" si="29"/>
        <v/>
      </c>
      <c r="X146" s="341">
        <f t="shared" si="30"/>
        <v>0</v>
      </c>
      <c r="Y146" s="26"/>
      <c r="Z146" s="26"/>
      <c r="AA146" s="26"/>
      <c r="AB146" s="26"/>
      <c r="AC146" s="26"/>
      <c r="AD146" s="26"/>
      <c r="AE146" s="26"/>
      <c r="AF146" s="26"/>
      <c r="AG146" s="26"/>
      <c r="AH146" s="26"/>
      <c r="AI146" s="26"/>
      <c r="AJ146" s="26"/>
      <c r="AL146" s="920">
        <f t="shared" si="31"/>
        <v>0</v>
      </c>
      <c r="AM146" s="920">
        <f t="shared" si="32"/>
        <v>0</v>
      </c>
      <c r="AN146" s="26" t="str">
        <f>IF(熱源機器!P33="○",1,IF(熱源機器!Q33="○",2,""))</f>
        <v/>
      </c>
      <c r="AO146" s="101">
        <f t="shared" si="10"/>
        <v>0</v>
      </c>
      <c r="AP146">
        <f t="shared" si="11"/>
        <v>0</v>
      </c>
      <c r="AQ146" s="1">
        <f t="shared" si="12"/>
        <v>0</v>
      </c>
      <c r="AR146" s="1">
        <f t="shared" si="13"/>
        <v>0</v>
      </c>
      <c r="AS146" s="14" t="str">
        <f t="shared" si="14"/>
        <v/>
      </c>
      <c r="AT146" s="14" t="str">
        <f t="shared" si="15"/>
        <v/>
      </c>
      <c r="AU146" s="14" t="str">
        <f t="shared" si="16"/>
        <v/>
      </c>
      <c r="AV146" s="14" t="str">
        <f t="shared" si="17"/>
        <v/>
      </c>
      <c r="AW146" s="14" t="str">
        <f t="shared" si="18"/>
        <v/>
      </c>
      <c r="AX146" s="14" t="str">
        <f t="shared" si="19"/>
        <v/>
      </c>
      <c r="AY146" s="14" t="str">
        <f t="shared" si="20"/>
        <v/>
      </c>
      <c r="AZ146" s="14" t="str">
        <f t="shared" si="21"/>
        <v/>
      </c>
      <c r="BA146" s="14" t="str">
        <f t="shared" si="22"/>
        <v/>
      </c>
      <c r="BB146" s="14" t="str">
        <f t="shared" si="23"/>
        <v/>
      </c>
      <c r="BC146" s="14" t="str">
        <f t="shared" si="24"/>
        <v/>
      </c>
      <c r="BD146" s="14" t="str">
        <f t="shared" si="25"/>
        <v/>
      </c>
      <c r="BE146" s="14" t="str">
        <f t="shared" si="26"/>
        <v/>
      </c>
    </row>
    <row r="147" spans="2:57" ht="14.25" hidden="1" customHeight="1" x14ac:dyDescent="0.25">
      <c r="B147" s="401"/>
      <c r="C147" s="1"/>
      <c r="D147" s="227"/>
      <c r="E147" s="441"/>
      <c r="F147" s="441"/>
      <c r="G147" s="441"/>
      <c r="H147" s="173">
        <v>23</v>
      </c>
      <c r="I147" s="10" t="str">
        <f t="shared" si="27"/>
        <v/>
      </c>
      <c r="J147" s="866" t="str">
        <f>IF(OR(熱源機器!I34="",熱源機器!I34=0),"",熱源機器!F34)</f>
        <v/>
      </c>
      <c r="K147" s="1092" t="str">
        <f>IF(OR(熱源機器!I34="",熱源機器!I34=0),"",熱源機器!H34)</f>
        <v/>
      </c>
      <c r="L147" s="1092"/>
      <c r="M147" s="475">
        <f>IF(OR(熱源機器!I34="",熱源機器!I34=0),0,熱源機器!I34)</f>
        <v>0</v>
      </c>
      <c r="N147" s="867">
        <f>IF(OR(熱源機器!I34="",熱源機器!I34=0),0,熱源機器!M34)</f>
        <v>0</v>
      </c>
      <c r="O147" s="284" t="str">
        <f>IF(OR(熱源機器!I34="",熱源機器!I34=0),"",熱源機器!O34)</f>
        <v/>
      </c>
      <c r="P147" s="475">
        <f>IF(OR(熱源機器!I34="",熱源機器!I34=0),0,熱源機器!K34)</f>
        <v>0</v>
      </c>
      <c r="Q147" s="475">
        <f>IF(OR(熱源機器!I34="",熱源機器!I34=0),0,熱源機器!R34)</f>
        <v>0</v>
      </c>
      <c r="R147" s="618" t="str">
        <f t="shared" si="34"/>
        <v/>
      </c>
      <c r="S147" s="254">
        <f t="shared" si="28"/>
        <v>0</v>
      </c>
      <c r="T147" s="26"/>
      <c r="U147" s="245"/>
      <c r="W147" s="3" t="str">
        <f t="shared" si="29"/>
        <v/>
      </c>
      <c r="X147" s="341">
        <f t="shared" si="30"/>
        <v>0</v>
      </c>
      <c r="Y147" s="26"/>
      <c r="Z147" s="26"/>
      <c r="AA147" s="26"/>
      <c r="AB147" s="26"/>
      <c r="AC147" s="26"/>
      <c r="AD147" s="26"/>
      <c r="AE147" s="26"/>
      <c r="AF147" s="26"/>
      <c r="AG147" s="26"/>
      <c r="AH147" s="26"/>
      <c r="AI147" s="26"/>
      <c r="AJ147" s="26"/>
      <c r="AL147" s="920">
        <f t="shared" si="31"/>
        <v>0</v>
      </c>
      <c r="AM147" s="920">
        <f t="shared" si="32"/>
        <v>0</v>
      </c>
      <c r="AN147" s="26" t="str">
        <f>IF(熱源機器!P34="○",1,IF(熱源機器!Q34="○",2,""))</f>
        <v/>
      </c>
      <c r="AO147" s="101">
        <f t="shared" si="10"/>
        <v>0</v>
      </c>
      <c r="AP147">
        <f t="shared" si="11"/>
        <v>0</v>
      </c>
      <c r="AQ147" s="1">
        <f t="shared" si="12"/>
        <v>0</v>
      </c>
      <c r="AR147" s="1">
        <f t="shared" si="13"/>
        <v>0</v>
      </c>
      <c r="AS147" s="14" t="str">
        <f t="shared" si="14"/>
        <v/>
      </c>
      <c r="AT147" s="14" t="str">
        <f t="shared" si="15"/>
        <v/>
      </c>
      <c r="AU147" s="14" t="str">
        <f t="shared" si="16"/>
        <v/>
      </c>
      <c r="AV147" s="14" t="str">
        <f t="shared" si="17"/>
        <v/>
      </c>
      <c r="AW147" s="14" t="str">
        <f t="shared" si="18"/>
        <v/>
      </c>
      <c r="AX147" s="14" t="str">
        <f t="shared" si="19"/>
        <v/>
      </c>
      <c r="AY147" s="14" t="str">
        <f t="shared" si="20"/>
        <v/>
      </c>
      <c r="AZ147" s="14" t="str">
        <f t="shared" si="21"/>
        <v/>
      </c>
      <c r="BA147" s="14" t="str">
        <f t="shared" si="22"/>
        <v/>
      </c>
      <c r="BB147" s="14" t="str">
        <f t="shared" si="23"/>
        <v/>
      </c>
      <c r="BC147" s="14" t="str">
        <f t="shared" si="24"/>
        <v/>
      </c>
      <c r="BD147" s="14" t="str">
        <f t="shared" si="25"/>
        <v/>
      </c>
      <c r="BE147" s="14" t="str">
        <f t="shared" si="26"/>
        <v/>
      </c>
    </row>
    <row r="148" spans="2:57" ht="14.25" hidden="1" customHeight="1" x14ac:dyDescent="0.25">
      <c r="B148" s="401"/>
      <c r="C148" s="1"/>
      <c r="D148" s="227"/>
      <c r="E148" s="441"/>
      <c r="F148" s="441"/>
      <c r="G148" s="441"/>
      <c r="H148" s="173">
        <v>24</v>
      </c>
      <c r="I148" s="10" t="str">
        <f t="shared" si="27"/>
        <v/>
      </c>
      <c r="J148" s="866" t="str">
        <f>IF(OR(熱源機器!I35="",熱源機器!I35=0),"",熱源機器!F35)</f>
        <v/>
      </c>
      <c r="K148" s="1092" t="str">
        <f>IF(OR(熱源機器!I35="",熱源機器!I35=0),"",熱源機器!H35)</f>
        <v/>
      </c>
      <c r="L148" s="1092"/>
      <c r="M148" s="475">
        <f>IF(OR(熱源機器!I35="",熱源機器!I35=0),0,熱源機器!I35)</f>
        <v>0</v>
      </c>
      <c r="N148" s="867">
        <f>IF(OR(熱源機器!I35="",熱源機器!I35=0),0,熱源機器!M35)</f>
        <v>0</v>
      </c>
      <c r="O148" s="284" t="str">
        <f>IF(OR(熱源機器!I35="",熱源機器!I35=0),"",熱源機器!O35)</f>
        <v/>
      </c>
      <c r="P148" s="475">
        <f>IF(OR(熱源機器!I35="",熱源機器!I35=0),0,熱源機器!K35)</f>
        <v>0</v>
      </c>
      <c r="Q148" s="475">
        <f>IF(OR(熱源機器!I35="",熱源機器!I35=0),0,熱源機器!R35)</f>
        <v>0</v>
      </c>
      <c r="R148" s="618" t="str">
        <f t="shared" si="34"/>
        <v/>
      </c>
      <c r="S148" s="254">
        <f t="shared" si="28"/>
        <v>0</v>
      </c>
      <c r="T148" s="26"/>
      <c r="U148" s="245"/>
      <c r="W148" s="3" t="str">
        <f t="shared" si="29"/>
        <v/>
      </c>
      <c r="X148" s="341">
        <f t="shared" si="30"/>
        <v>0</v>
      </c>
      <c r="Y148" s="26"/>
      <c r="Z148" s="26"/>
      <c r="AA148" s="26"/>
      <c r="AB148" s="26"/>
      <c r="AC148" s="26"/>
      <c r="AD148" s="26"/>
      <c r="AE148" s="26"/>
      <c r="AF148" s="26"/>
      <c r="AG148" s="26"/>
      <c r="AH148" s="26"/>
      <c r="AI148" s="26"/>
      <c r="AJ148" s="26"/>
      <c r="AL148" s="920">
        <f t="shared" si="31"/>
        <v>0</v>
      </c>
      <c r="AM148" s="920">
        <f t="shared" si="32"/>
        <v>0</v>
      </c>
      <c r="AN148" s="26" t="str">
        <f>IF(熱源機器!P35="○",1,IF(熱源機器!Q35="○",2,""))</f>
        <v/>
      </c>
      <c r="AO148" s="101">
        <f t="shared" si="10"/>
        <v>0</v>
      </c>
      <c r="AP148">
        <f t="shared" si="11"/>
        <v>0</v>
      </c>
      <c r="AQ148" s="1">
        <f t="shared" si="12"/>
        <v>0</v>
      </c>
      <c r="AR148" s="1">
        <f t="shared" si="13"/>
        <v>0</v>
      </c>
      <c r="AS148" s="14" t="str">
        <f t="shared" si="14"/>
        <v/>
      </c>
      <c r="AT148" s="14" t="str">
        <f t="shared" si="15"/>
        <v/>
      </c>
      <c r="AU148" s="14" t="str">
        <f t="shared" si="16"/>
        <v/>
      </c>
      <c r="AV148" s="14" t="str">
        <f t="shared" si="17"/>
        <v/>
      </c>
      <c r="AW148" s="14" t="str">
        <f t="shared" si="18"/>
        <v/>
      </c>
      <c r="AX148" s="14" t="str">
        <f t="shared" si="19"/>
        <v/>
      </c>
      <c r="AY148" s="14" t="str">
        <f t="shared" si="20"/>
        <v/>
      </c>
      <c r="AZ148" s="14" t="str">
        <f t="shared" si="21"/>
        <v/>
      </c>
      <c r="BA148" s="14" t="str">
        <f t="shared" si="22"/>
        <v/>
      </c>
      <c r="BB148" s="14" t="str">
        <f t="shared" si="23"/>
        <v/>
      </c>
      <c r="BC148" s="14" t="str">
        <f t="shared" si="24"/>
        <v/>
      </c>
      <c r="BD148" s="14" t="str">
        <f t="shared" si="25"/>
        <v/>
      </c>
      <c r="BE148" s="14" t="str">
        <f t="shared" si="26"/>
        <v/>
      </c>
    </row>
    <row r="149" spans="2:57" ht="14.25" hidden="1" customHeight="1" x14ac:dyDescent="0.25">
      <c r="B149" s="401"/>
      <c r="C149" s="1"/>
      <c r="D149" s="227"/>
      <c r="E149" s="441"/>
      <c r="F149" s="441"/>
      <c r="G149" s="441"/>
      <c r="H149" s="173">
        <v>25</v>
      </c>
      <c r="I149" s="10" t="str">
        <f t="shared" si="27"/>
        <v/>
      </c>
      <c r="J149" s="866" t="str">
        <f>IF(OR(熱源機器!I36="",熱源機器!I36=0),"",熱源機器!F36)</f>
        <v/>
      </c>
      <c r="K149" s="1092" t="str">
        <f>IF(OR(熱源機器!I36="",熱源機器!I36=0),"",熱源機器!H36)</f>
        <v/>
      </c>
      <c r="L149" s="1092"/>
      <c r="M149" s="475">
        <f>IF(OR(熱源機器!I36="",熱源機器!I36=0),0,熱源機器!I36)</f>
        <v>0</v>
      </c>
      <c r="N149" s="867">
        <f>IF(OR(熱源機器!I36="",熱源機器!I36=0),0,熱源機器!M36)</f>
        <v>0</v>
      </c>
      <c r="O149" s="284" t="str">
        <f>IF(OR(熱源機器!I36="",熱源機器!I36=0),"",熱源機器!O36)</f>
        <v/>
      </c>
      <c r="P149" s="475">
        <f>IF(OR(熱源機器!I36="",熱源機器!I36=0),0,熱源機器!K36)</f>
        <v>0</v>
      </c>
      <c r="Q149" s="475">
        <f>IF(OR(熱源機器!I36="",熱源機器!I36=0),0,熱源機器!R36)</f>
        <v>0</v>
      </c>
      <c r="R149" s="618" t="str">
        <f t="shared" si="34"/>
        <v/>
      </c>
      <c r="S149" s="254">
        <f t="shared" si="28"/>
        <v>0</v>
      </c>
      <c r="T149" s="26"/>
      <c r="U149" s="245"/>
      <c r="W149" s="3" t="str">
        <f t="shared" si="29"/>
        <v/>
      </c>
      <c r="X149" s="341">
        <f t="shared" si="30"/>
        <v>0</v>
      </c>
      <c r="Y149" s="26"/>
      <c r="Z149" s="26"/>
      <c r="AA149" s="26"/>
      <c r="AB149" s="26"/>
      <c r="AC149" s="26"/>
      <c r="AD149" s="26"/>
      <c r="AE149" s="26"/>
      <c r="AF149" s="26"/>
      <c r="AG149" s="26"/>
      <c r="AH149" s="26"/>
      <c r="AI149" s="26"/>
      <c r="AJ149" s="26"/>
      <c r="AL149" s="920">
        <f t="shared" si="31"/>
        <v>0</v>
      </c>
      <c r="AM149" s="920">
        <f t="shared" si="32"/>
        <v>0</v>
      </c>
      <c r="AN149" s="26" t="str">
        <f>IF(熱源機器!P36="○",1,IF(熱源機器!Q36="○",2,""))</f>
        <v/>
      </c>
      <c r="AO149" s="101">
        <f t="shared" si="10"/>
        <v>0</v>
      </c>
      <c r="AP149">
        <f t="shared" si="11"/>
        <v>0</v>
      </c>
      <c r="AQ149" s="1">
        <f t="shared" si="12"/>
        <v>0</v>
      </c>
      <c r="AR149" s="1">
        <f t="shared" si="13"/>
        <v>0</v>
      </c>
      <c r="AS149" s="14" t="str">
        <f t="shared" si="14"/>
        <v/>
      </c>
      <c r="AT149" s="14" t="str">
        <f t="shared" si="15"/>
        <v/>
      </c>
      <c r="AU149" s="14" t="str">
        <f t="shared" si="16"/>
        <v/>
      </c>
      <c r="AV149" s="14" t="str">
        <f t="shared" si="17"/>
        <v/>
      </c>
      <c r="AW149" s="14" t="str">
        <f t="shared" si="18"/>
        <v/>
      </c>
      <c r="AX149" s="14" t="str">
        <f t="shared" si="19"/>
        <v/>
      </c>
      <c r="AY149" s="14" t="str">
        <f t="shared" si="20"/>
        <v/>
      </c>
      <c r="AZ149" s="14" t="str">
        <f t="shared" si="21"/>
        <v/>
      </c>
      <c r="BA149" s="14" t="str">
        <f t="shared" si="22"/>
        <v/>
      </c>
      <c r="BB149" s="14" t="str">
        <f t="shared" si="23"/>
        <v/>
      </c>
      <c r="BC149" s="14" t="str">
        <f t="shared" si="24"/>
        <v/>
      </c>
      <c r="BD149" s="14" t="str">
        <f t="shared" si="25"/>
        <v/>
      </c>
      <c r="BE149" s="14" t="str">
        <f t="shared" si="26"/>
        <v/>
      </c>
    </row>
    <row r="150" spans="2:57" ht="14.25" hidden="1" customHeight="1" x14ac:dyDescent="0.25">
      <c r="B150" s="401"/>
      <c r="C150" s="1"/>
      <c r="D150" s="227"/>
      <c r="E150" s="441"/>
      <c r="F150" s="441"/>
      <c r="G150" s="441"/>
      <c r="H150" s="173">
        <v>26</v>
      </c>
      <c r="I150" s="10" t="str">
        <f t="shared" si="27"/>
        <v/>
      </c>
      <c r="J150" s="866" t="str">
        <f>IF(OR(熱源機器!I37="",熱源機器!I37=0),"",熱源機器!F37)</f>
        <v/>
      </c>
      <c r="K150" s="1092" t="str">
        <f>IF(OR(熱源機器!I37="",熱源機器!I37=0),"",熱源機器!H37)</f>
        <v/>
      </c>
      <c r="L150" s="1092"/>
      <c r="M150" s="475">
        <f>IF(OR(熱源機器!I37="",熱源機器!I37=0),0,熱源機器!I37)</f>
        <v>0</v>
      </c>
      <c r="N150" s="867">
        <f>IF(OR(熱源機器!I37="",熱源機器!I37=0),0,熱源機器!M37)</f>
        <v>0</v>
      </c>
      <c r="O150" s="284" t="str">
        <f>IF(OR(熱源機器!I37="",熱源機器!I37=0),"",熱源機器!O37)</f>
        <v/>
      </c>
      <c r="P150" s="475">
        <f>IF(OR(熱源機器!I37="",熱源機器!I37=0),0,熱源機器!K37)</f>
        <v>0</v>
      </c>
      <c r="Q150" s="475">
        <f>IF(OR(熱源機器!I37="",熱源機器!I37=0),0,熱源機器!R37)</f>
        <v>0</v>
      </c>
      <c r="R150" s="618" t="str">
        <f t="shared" si="34"/>
        <v/>
      </c>
      <c r="S150" s="254">
        <f t="shared" si="28"/>
        <v>0</v>
      </c>
      <c r="T150" s="26"/>
      <c r="U150" s="245"/>
      <c r="W150" s="3" t="str">
        <f t="shared" si="29"/>
        <v/>
      </c>
      <c r="X150" s="341">
        <f t="shared" si="30"/>
        <v>0</v>
      </c>
      <c r="Y150" s="26"/>
      <c r="Z150" s="26"/>
      <c r="AA150" s="26"/>
      <c r="AB150" s="26"/>
      <c r="AC150" s="26"/>
      <c r="AD150" s="26"/>
      <c r="AE150" s="26"/>
      <c r="AF150" s="26"/>
      <c r="AG150" s="26"/>
      <c r="AH150" s="26"/>
      <c r="AI150" s="26"/>
      <c r="AJ150" s="26"/>
      <c r="AL150" s="920">
        <f t="shared" si="31"/>
        <v>0</v>
      </c>
      <c r="AM150" s="920">
        <f t="shared" si="32"/>
        <v>0</v>
      </c>
      <c r="AN150" s="26" t="str">
        <f>IF(熱源機器!P37="○",1,IF(熱源機器!Q37="○",2,""))</f>
        <v/>
      </c>
      <c r="AO150" s="101">
        <f t="shared" si="10"/>
        <v>0</v>
      </c>
      <c r="AP150">
        <f t="shared" si="11"/>
        <v>0</v>
      </c>
      <c r="AQ150" s="1">
        <f t="shared" si="12"/>
        <v>0</v>
      </c>
      <c r="AR150" s="1">
        <f t="shared" si="13"/>
        <v>0</v>
      </c>
      <c r="AS150" s="14" t="str">
        <f t="shared" si="14"/>
        <v/>
      </c>
      <c r="AT150" s="14" t="str">
        <f t="shared" si="15"/>
        <v/>
      </c>
      <c r="AU150" s="14" t="str">
        <f t="shared" si="16"/>
        <v/>
      </c>
      <c r="AV150" s="14" t="str">
        <f t="shared" si="17"/>
        <v/>
      </c>
      <c r="AW150" s="14" t="str">
        <f t="shared" si="18"/>
        <v/>
      </c>
      <c r="AX150" s="14" t="str">
        <f t="shared" si="19"/>
        <v/>
      </c>
      <c r="AY150" s="14" t="str">
        <f t="shared" si="20"/>
        <v/>
      </c>
      <c r="AZ150" s="14" t="str">
        <f t="shared" si="21"/>
        <v/>
      </c>
      <c r="BA150" s="14" t="str">
        <f t="shared" si="22"/>
        <v/>
      </c>
      <c r="BB150" s="14" t="str">
        <f t="shared" si="23"/>
        <v/>
      </c>
      <c r="BC150" s="14" t="str">
        <f t="shared" si="24"/>
        <v/>
      </c>
      <c r="BD150" s="14" t="str">
        <f t="shared" si="25"/>
        <v/>
      </c>
      <c r="BE150" s="14" t="str">
        <f t="shared" si="26"/>
        <v/>
      </c>
    </row>
    <row r="151" spans="2:57" ht="14.25" hidden="1" customHeight="1" x14ac:dyDescent="0.25">
      <c r="B151" s="401"/>
      <c r="C151" s="1"/>
      <c r="D151" s="227"/>
      <c r="E151" s="441"/>
      <c r="F151" s="441"/>
      <c r="G151" s="441"/>
      <c r="H151" s="173">
        <v>27</v>
      </c>
      <c r="I151" s="10" t="str">
        <f t="shared" si="27"/>
        <v/>
      </c>
      <c r="J151" s="866" t="str">
        <f>IF(OR(熱源機器!I38="",熱源機器!I38=0),"",熱源機器!F38)</f>
        <v/>
      </c>
      <c r="K151" s="1092" t="str">
        <f>IF(OR(熱源機器!I38="",熱源機器!I38=0),"",熱源機器!H38)</f>
        <v/>
      </c>
      <c r="L151" s="1092"/>
      <c r="M151" s="475">
        <f>IF(OR(熱源機器!I38="",熱源機器!I38=0),0,熱源機器!I38)</f>
        <v>0</v>
      </c>
      <c r="N151" s="867">
        <f>IF(OR(熱源機器!I38="",熱源機器!I38=0),0,熱源機器!M38)</f>
        <v>0</v>
      </c>
      <c r="O151" s="284" t="str">
        <f>IF(OR(熱源機器!I38="",熱源機器!I38=0),"",熱源機器!O38)</f>
        <v/>
      </c>
      <c r="P151" s="475">
        <f>IF(OR(熱源機器!I38="",熱源機器!I38=0),0,熱源機器!K38)</f>
        <v>0</v>
      </c>
      <c r="Q151" s="475">
        <f>IF(OR(熱源機器!I38="",熱源機器!I38=0),0,熱源機器!R38)</f>
        <v>0</v>
      </c>
      <c r="R151" s="618" t="str">
        <f t="shared" si="34"/>
        <v/>
      </c>
      <c r="S151" s="254">
        <f t="shared" si="28"/>
        <v>0</v>
      </c>
      <c r="T151" s="26"/>
      <c r="U151" s="245"/>
      <c r="W151" s="3" t="str">
        <f t="shared" si="29"/>
        <v/>
      </c>
      <c r="X151" s="341">
        <f t="shared" si="30"/>
        <v>0</v>
      </c>
      <c r="Y151" s="26"/>
      <c r="Z151" s="26"/>
      <c r="AA151" s="26"/>
      <c r="AB151" s="26"/>
      <c r="AC151" s="26"/>
      <c r="AD151" s="26"/>
      <c r="AE151" s="26"/>
      <c r="AF151" s="26"/>
      <c r="AG151" s="26"/>
      <c r="AH151" s="26"/>
      <c r="AI151" s="26"/>
      <c r="AJ151" s="26"/>
      <c r="AL151" s="920">
        <f t="shared" si="31"/>
        <v>0</v>
      </c>
      <c r="AM151" s="920">
        <f t="shared" si="32"/>
        <v>0</v>
      </c>
      <c r="AN151" s="26" t="str">
        <f>IF(熱源機器!P38="○",1,IF(熱源機器!Q38="○",2,""))</f>
        <v/>
      </c>
      <c r="AO151" s="101">
        <f t="shared" si="10"/>
        <v>0</v>
      </c>
      <c r="AP151">
        <f t="shared" si="11"/>
        <v>0</v>
      </c>
      <c r="AQ151" s="1">
        <f t="shared" si="12"/>
        <v>0</v>
      </c>
      <c r="AR151" s="1">
        <f t="shared" si="13"/>
        <v>0</v>
      </c>
      <c r="AS151" s="14" t="str">
        <f t="shared" si="14"/>
        <v/>
      </c>
      <c r="AT151" s="14" t="str">
        <f t="shared" si="15"/>
        <v/>
      </c>
      <c r="AU151" s="14" t="str">
        <f t="shared" si="16"/>
        <v/>
      </c>
      <c r="AV151" s="14" t="str">
        <f t="shared" si="17"/>
        <v/>
      </c>
      <c r="AW151" s="14" t="str">
        <f t="shared" si="18"/>
        <v/>
      </c>
      <c r="AX151" s="14" t="str">
        <f t="shared" si="19"/>
        <v/>
      </c>
      <c r="AY151" s="14" t="str">
        <f t="shared" si="20"/>
        <v/>
      </c>
      <c r="AZ151" s="14" t="str">
        <f t="shared" si="21"/>
        <v/>
      </c>
      <c r="BA151" s="14" t="str">
        <f t="shared" si="22"/>
        <v/>
      </c>
      <c r="BB151" s="14" t="str">
        <f t="shared" si="23"/>
        <v/>
      </c>
      <c r="BC151" s="14" t="str">
        <f t="shared" si="24"/>
        <v/>
      </c>
      <c r="BD151" s="14" t="str">
        <f t="shared" si="25"/>
        <v/>
      </c>
      <c r="BE151" s="14" t="str">
        <f t="shared" si="26"/>
        <v/>
      </c>
    </row>
    <row r="152" spans="2:57" ht="14.25" hidden="1" customHeight="1" x14ac:dyDescent="0.25">
      <c r="B152" s="401"/>
      <c r="C152" s="1"/>
      <c r="D152" s="227"/>
      <c r="E152" s="441"/>
      <c r="F152" s="441"/>
      <c r="G152" s="441"/>
      <c r="H152" s="173">
        <v>28</v>
      </c>
      <c r="I152" s="10" t="str">
        <f t="shared" si="27"/>
        <v/>
      </c>
      <c r="J152" s="866" t="str">
        <f>IF(OR(熱源機器!I39="",熱源機器!I39=0),"",熱源機器!F39)</f>
        <v/>
      </c>
      <c r="K152" s="1092" t="str">
        <f>IF(OR(熱源機器!I39="",熱源機器!I39=0),"",熱源機器!H39)</f>
        <v/>
      </c>
      <c r="L152" s="1092"/>
      <c r="M152" s="475">
        <f>IF(OR(熱源機器!I39="",熱源機器!I39=0),0,熱源機器!I39)</f>
        <v>0</v>
      </c>
      <c r="N152" s="867">
        <f>IF(OR(熱源機器!I39="",熱源機器!I39=0),0,熱源機器!M39)</f>
        <v>0</v>
      </c>
      <c r="O152" s="284" t="str">
        <f>IF(OR(熱源機器!I39="",熱源機器!I39=0),"",熱源機器!O39)</f>
        <v/>
      </c>
      <c r="P152" s="475">
        <f>IF(OR(熱源機器!I39="",熱源機器!I39=0),0,熱源機器!K39)</f>
        <v>0</v>
      </c>
      <c r="Q152" s="475">
        <f>IF(OR(熱源機器!I39="",熱源機器!I39=0),0,熱源機器!R39)</f>
        <v>0</v>
      </c>
      <c r="R152" s="618" t="str">
        <f t="shared" si="34"/>
        <v/>
      </c>
      <c r="S152" s="254">
        <f t="shared" si="28"/>
        <v>0</v>
      </c>
      <c r="T152" s="26"/>
      <c r="U152" s="245"/>
      <c r="W152" s="3" t="str">
        <f t="shared" si="29"/>
        <v/>
      </c>
      <c r="X152" s="341">
        <f t="shared" si="30"/>
        <v>0</v>
      </c>
      <c r="Y152" s="26"/>
      <c r="Z152" s="26"/>
      <c r="AA152" s="26"/>
      <c r="AB152" s="26"/>
      <c r="AC152" s="26"/>
      <c r="AD152" s="26"/>
      <c r="AE152" s="26"/>
      <c r="AF152" s="26"/>
      <c r="AG152" s="26"/>
      <c r="AH152" s="26"/>
      <c r="AI152" s="26"/>
      <c r="AJ152" s="26"/>
      <c r="AL152" s="920">
        <f t="shared" si="31"/>
        <v>0</v>
      </c>
      <c r="AM152" s="920">
        <f t="shared" si="32"/>
        <v>0</v>
      </c>
      <c r="AN152" s="26" t="str">
        <f>IF(熱源機器!P39="○",1,IF(熱源機器!Q39="○",2,""))</f>
        <v/>
      </c>
      <c r="AO152" s="101">
        <f t="shared" si="10"/>
        <v>0</v>
      </c>
      <c r="AP152">
        <f t="shared" si="11"/>
        <v>0</v>
      </c>
      <c r="AQ152" s="1">
        <f t="shared" si="12"/>
        <v>0</v>
      </c>
      <c r="AR152" s="1">
        <f t="shared" si="13"/>
        <v>0</v>
      </c>
      <c r="AS152" s="14" t="str">
        <f t="shared" si="14"/>
        <v/>
      </c>
      <c r="AT152" s="14" t="str">
        <f t="shared" si="15"/>
        <v/>
      </c>
      <c r="AU152" s="14" t="str">
        <f t="shared" si="16"/>
        <v/>
      </c>
      <c r="AV152" s="14" t="str">
        <f t="shared" si="17"/>
        <v/>
      </c>
      <c r="AW152" s="14" t="str">
        <f t="shared" si="18"/>
        <v/>
      </c>
      <c r="AX152" s="14" t="str">
        <f t="shared" si="19"/>
        <v/>
      </c>
      <c r="AY152" s="14" t="str">
        <f t="shared" si="20"/>
        <v/>
      </c>
      <c r="AZ152" s="14" t="str">
        <f t="shared" si="21"/>
        <v/>
      </c>
      <c r="BA152" s="14" t="str">
        <f t="shared" si="22"/>
        <v/>
      </c>
      <c r="BB152" s="14" t="str">
        <f t="shared" si="23"/>
        <v/>
      </c>
      <c r="BC152" s="14" t="str">
        <f t="shared" si="24"/>
        <v/>
      </c>
      <c r="BD152" s="14" t="str">
        <f t="shared" si="25"/>
        <v/>
      </c>
      <c r="BE152" s="14" t="str">
        <f t="shared" si="26"/>
        <v/>
      </c>
    </row>
    <row r="153" spans="2:57" ht="14.25" hidden="1" customHeight="1" x14ac:dyDescent="0.25">
      <c r="B153" s="401"/>
      <c r="C153" s="1"/>
      <c r="D153" s="227"/>
      <c r="E153" s="441"/>
      <c r="F153" s="441"/>
      <c r="G153" s="441"/>
      <c r="H153" s="173">
        <v>29</v>
      </c>
      <c r="I153" s="10" t="str">
        <f t="shared" si="27"/>
        <v/>
      </c>
      <c r="J153" s="866" t="str">
        <f>IF(OR(熱源機器!I40="",熱源機器!I40=0),"",熱源機器!F40)</f>
        <v/>
      </c>
      <c r="K153" s="1092" t="str">
        <f>IF(OR(熱源機器!I40="",熱源機器!I40=0),"",熱源機器!H40)</f>
        <v/>
      </c>
      <c r="L153" s="1092"/>
      <c r="M153" s="475">
        <f>IF(OR(熱源機器!I40="",熱源機器!I40=0),0,熱源機器!I40)</f>
        <v>0</v>
      </c>
      <c r="N153" s="867">
        <f>IF(OR(熱源機器!I40="",熱源機器!I40=0),0,熱源機器!M40)</f>
        <v>0</v>
      </c>
      <c r="O153" s="284" t="str">
        <f>IF(OR(熱源機器!I40="",熱源機器!I40=0),"",熱源機器!O40)</f>
        <v/>
      </c>
      <c r="P153" s="475">
        <f>IF(OR(熱源機器!I40="",熱源機器!I40=0),0,熱源機器!K40)</f>
        <v>0</v>
      </c>
      <c r="Q153" s="475">
        <f>IF(OR(熱源機器!I40="",熱源機器!I40=0),0,熱源機器!R40)</f>
        <v>0</v>
      </c>
      <c r="R153" s="618" t="str">
        <f t="shared" si="34"/>
        <v/>
      </c>
      <c r="S153" s="254">
        <f t="shared" si="28"/>
        <v>0</v>
      </c>
      <c r="T153" s="26"/>
      <c r="U153" s="245"/>
      <c r="W153" s="3" t="str">
        <f t="shared" si="29"/>
        <v/>
      </c>
      <c r="X153" s="341">
        <f t="shared" si="30"/>
        <v>0</v>
      </c>
      <c r="Y153" s="26"/>
      <c r="Z153" s="26"/>
      <c r="AA153" s="26"/>
      <c r="AB153" s="26"/>
      <c r="AC153" s="26"/>
      <c r="AD153" s="26"/>
      <c r="AE153" s="26"/>
      <c r="AF153" s="26"/>
      <c r="AG153" s="26"/>
      <c r="AH153" s="26"/>
      <c r="AI153" s="26"/>
      <c r="AJ153" s="26"/>
      <c r="AL153" s="920">
        <f t="shared" si="31"/>
        <v>0</v>
      </c>
      <c r="AM153" s="920">
        <f t="shared" si="32"/>
        <v>0</v>
      </c>
      <c r="AN153" s="26" t="str">
        <f>IF(熱源機器!P40="○",1,IF(熱源機器!Q40="○",2,""))</f>
        <v/>
      </c>
      <c r="AO153" s="101">
        <f t="shared" si="10"/>
        <v>0</v>
      </c>
      <c r="AP153">
        <f t="shared" si="11"/>
        <v>0</v>
      </c>
      <c r="AQ153" s="1">
        <f t="shared" si="12"/>
        <v>0</v>
      </c>
      <c r="AR153" s="1">
        <f t="shared" si="13"/>
        <v>0</v>
      </c>
      <c r="AS153" s="14" t="str">
        <f t="shared" si="14"/>
        <v/>
      </c>
      <c r="AT153" s="14" t="str">
        <f t="shared" si="15"/>
        <v/>
      </c>
      <c r="AU153" s="14" t="str">
        <f t="shared" si="16"/>
        <v/>
      </c>
      <c r="AV153" s="14" t="str">
        <f t="shared" si="17"/>
        <v/>
      </c>
      <c r="AW153" s="14" t="str">
        <f t="shared" si="18"/>
        <v/>
      </c>
      <c r="AX153" s="14" t="str">
        <f t="shared" si="19"/>
        <v/>
      </c>
      <c r="AY153" s="14" t="str">
        <f t="shared" si="20"/>
        <v/>
      </c>
      <c r="AZ153" s="14" t="str">
        <f t="shared" si="21"/>
        <v/>
      </c>
      <c r="BA153" s="14" t="str">
        <f t="shared" si="22"/>
        <v/>
      </c>
      <c r="BB153" s="14" t="str">
        <f t="shared" si="23"/>
        <v/>
      </c>
      <c r="BC153" s="14" t="str">
        <f t="shared" si="24"/>
        <v/>
      </c>
      <c r="BD153" s="14" t="str">
        <f t="shared" si="25"/>
        <v/>
      </c>
      <c r="BE153" s="14" t="str">
        <f t="shared" si="26"/>
        <v/>
      </c>
    </row>
    <row r="154" spans="2:57" ht="14.25" hidden="1" customHeight="1" x14ac:dyDescent="0.25">
      <c r="B154" s="401"/>
      <c r="C154" s="1"/>
      <c r="D154" s="227"/>
      <c r="E154" s="441"/>
      <c r="F154" s="441"/>
      <c r="G154" s="441"/>
      <c r="H154" s="173">
        <v>30</v>
      </c>
      <c r="I154" s="10" t="str">
        <f t="shared" si="27"/>
        <v/>
      </c>
      <c r="J154" s="866" t="str">
        <f>IF(OR(熱源機器!I41="",熱源機器!I41=0),"",熱源機器!F41)</f>
        <v/>
      </c>
      <c r="K154" s="1092" t="str">
        <f>IF(OR(熱源機器!I41="",熱源機器!I41=0),"",熱源機器!H41)</f>
        <v/>
      </c>
      <c r="L154" s="1092"/>
      <c r="M154" s="475">
        <f>IF(OR(熱源機器!I41="",熱源機器!I41=0),0,熱源機器!I41)</f>
        <v>0</v>
      </c>
      <c r="N154" s="867">
        <f>IF(OR(熱源機器!I41="",熱源機器!I41=0),0,熱源機器!M41)</f>
        <v>0</v>
      </c>
      <c r="O154" s="284" t="str">
        <f>IF(OR(熱源機器!I41="",熱源機器!I41=0),"",熱源機器!O41)</f>
        <v/>
      </c>
      <c r="P154" s="475">
        <f>IF(OR(熱源機器!I41="",熱源機器!I41=0),0,熱源機器!K41)</f>
        <v>0</v>
      </c>
      <c r="Q154" s="475">
        <f>IF(OR(熱源機器!I41="",熱源機器!I41=0),0,熱源機器!R41)</f>
        <v>0</v>
      </c>
      <c r="R154" s="618" t="str">
        <f t="shared" si="34"/>
        <v/>
      </c>
      <c r="S154" s="254">
        <f t="shared" si="28"/>
        <v>0</v>
      </c>
      <c r="T154" s="26"/>
      <c r="U154" s="245"/>
      <c r="W154" s="3" t="str">
        <f t="shared" si="29"/>
        <v/>
      </c>
      <c r="X154" s="341">
        <f t="shared" si="30"/>
        <v>0</v>
      </c>
      <c r="Y154" s="1"/>
      <c r="Z154" s="26"/>
      <c r="AA154" s="26"/>
      <c r="AB154" s="26"/>
      <c r="AC154" s="26"/>
      <c r="AD154" s="26"/>
      <c r="AE154" s="26"/>
      <c r="AF154" s="26"/>
      <c r="AG154" s="26"/>
      <c r="AH154" s="26"/>
      <c r="AI154" s="26"/>
      <c r="AJ154" s="26"/>
      <c r="AL154" s="920">
        <f t="shared" si="31"/>
        <v>0</v>
      </c>
      <c r="AM154" s="920">
        <f t="shared" si="32"/>
        <v>0</v>
      </c>
      <c r="AN154" s="26" t="str">
        <f>IF(熱源機器!P41="○",1,IF(熱源機器!Q41="○",2,""))</f>
        <v/>
      </c>
      <c r="AO154" s="101">
        <f t="shared" si="10"/>
        <v>0</v>
      </c>
      <c r="AP154">
        <f t="shared" si="11"/>
        <v>0</v>
      </c>
      <c r="AQ154" s="1">
        <f t="shared" si="12"/>
        <v>0</v>
      </c>
      <c r="AR154" s="1">
        <f t="shared" si="13"/>
        <v>0</v>
      </c>
      <c r="AS154" s="14" t="str">
        <f t="shared" si="14"/>
        <v/>
      </c>
      <c r="AT154" s="14" t="str">
        <f t="shared" si="15"/>
        <v/>
      </c>
      <c r="AU154" s="14" t="str">
        <f t="shared" si="16"/>
        <v/>
      </c>
      <c r="AV154" s="14" t="str">
        <f t="shared" si="17"/>
        <v/>
      </c>
      <c r="AW154" s="14" t="str">
        <f t="shared" si="18"/>
        <v/>
      </c>
      <c r="AX154" s="14" t="str">
        <f t="shared" si="19"/>
        <v/>
      </c>
      <c r="AY154" s="14" t="str">
        <f t="shared" si="20"/>
        <v/>
      </c>
      <c r="AZ154" s="14" t="str">
        <f t="shared" si="21"/>
        <v/>
      </c>
      <c r="BA154" s="14" t="str">
        <f t="shared" si="22"/>
        <v/>
      </c>
      <c r="BB154" s="14" t="str">
        <f t="shared" si="23"/>
        <v/>
      </c>
      <c r="BC154" s="14" t="str">
        <f t="shared" si="24"/>
        <v/>
      </c>
      <c r="BD154" s="14" t="str">
        <f t="shared" si="25"/>
        <v/>
      </c>
      <c r="BE154" s="14" t="str">
        <f t="shared" si="26"/>
        <v/>
      </c>
    </row>
    <row r="155" spans="2:57" ht="2.1" customHeight="1" x14ac:dyDescent="0.25">
      <c r="B155" s="401"/>
      <c r="C155" s="1"/>
      <c r="D155" s="227"/>
      <c r="E155" s="441"/>
      <c r="F155" s="441"/>
      <c r="G155" s="441"/>
      <c r="H155" s="173"/>
      <c r="I155" s="10"/>
      <c r="J155" s="866"/>
      <c r="K155" s="1092"/>
      <c r="L155" s="1092"/>
      <c r="M155" s="475"/>
      <c r="N155" s="867"/>
      <c r="O155" s="284"/>
      <c r="P155" s="475"/>
      <c r="Q155" s="475"/>
      <c r="R155" s="618"/>
      <c r="S155" s="254"/>
      <c r="T155" s="26"/>
      <c r="U155" s="245"/>
      <c r="W155" s="3"/>
      <c r="X155" s="341"/>
      <c r="Y155" s="26"/>
      <c r="Z155" s="26"/>
      <c r="AA155" s="26"/>
      <c r="AB155" s="26"/>
      <c r="AC155" s="26"/>
      <c r="AD155" s="26"/>
      <c r="AE155" s="26"/>
      <c r="AF155" s="26"/>
      <c r="AG155" s="26"/>
      <c r="AH155" s="26"/>
      <c r="AI155" s="26"/>
      <c r="AJ155" s="26"/>
      <c r="AL155" s="411"/>
      <c r="AM155" s="412"/>
      <c r="AN155" s="26"/>
      <c r="AO155" s="101"/>
      <c r="AQ155" s="1"/>
      <c r="AR155" s="1"/>
      <c r="AS155" s="14"/>
      <c r="AT155" s="14"/>
      <c r="AU155" s="14"/>
      <c r="AV155" s="14"/>
      <c r="AW155" s="14"/>
      <c r="AX155" s="14"/>
      <c r="AY155" s="14"/>
      <c r="AZ155" s="14"/>
      <c r="BA155" s="14"/>
      <c r="BB155" s="14"/>
      <c r="BC155" s="14"/>
      <c r="BD155" s="14"/>
      <c r="BE155" s="14"/>
    </row>
    <row r="156" spans="2:57" ht="14.25" customHeight="1" x14ac:dyDescent="0.25">
      <c r="B156" s="401"/>
      <c r="C156" s="1"/>
      <c r="D156" s="227"/>
      <c r="E156" s="441"/>
      <c r="F156" s="441"/>
      <c r="G156" s="441"/>
      <c r="H156" s="173">
        <v>1</v>
      </c>
      <c r="I156" s="10" t="str">
        <f>IF(OR($P156=0,$P156=""),"","温熱源")</f>
        <v/>
      </c>
      <c r="J156" s="866" t="str">
        <f>IF(OR(熱源機器!J12="",熱源機器!J12=0),"",熱源機器!F12)</f>
        <v/>
      </c>
      <c r="K156" s="1092" t="str">
        <f>IF(OR(熱源機器!J12="",熱源機器!J12=0),"",熱源機器!H12)</f>
        <v/>
      </c>
      <c r="L156" s="1092"/>
      <c r="M156" s="475">
        <f>IF(OR(熱源機器!J12="",熱源機器!J12=0),0,熱源機器!J12)</f>
        <v>0</v>
      </c>
      <c r="N156" s="867">
        <f>IF(OR(熱源機器!J12="",熱源機器!J12=0),0,熱源機器!N12)</f>
        <v>0</v>
      </c>
      <c r="O156" s="284" t="str">
        <f>IF(OR(熱源機器!J12="",熱源機器!J12=0),"",熱源機器!O12)</f>
        <v/>
      </c>
      <c r="P156" s="475">
        <f>IF(OR(熱源機器!J12="",熱源機器!J12=0),0,熱源機器!K12)</f>
        <v>0</v>
      </c>
      <c r="Q156" s="475">
        <f>IF(OR(熱源機器!J12="",熱源機器!J12=0),0,熱源機器!S12)</f>
        <v>0</v>
      </c>
      <c r="R156" s="618" t="str">
        <f>IF(OR(K156="",N156="",O156=""),"",(M156*3.6)/(N156*HLOOKUP(O156,$Y$119:$AF$120,2,0)))</f>
        <v/>
      </c>
      <c r="S156" s="254">
        <f>IF(AND(I156=0,J156=0,K156=0,M156=0,N156=0,O156=0,P156=0,Q156=0),"",$X156)</f>
        <v>0</v>
      </c>
      <c r="T156" s="26"/>
      <c r="U156" s="245"/>
      <c r="W156" s="3" t="str">
        <f>IF(OR(K156="",K156="地域冷暖房受入"),"",IF(R156&gt;=HLOOKUP(K156,$Y$156:$AG$160,3,0),1,0))</f>
        <v/>
      </c>
      <c r="X156" s="341">
        <f>IF(K156="",0,IF(AN156=1,1,IF(K156="地域冷暖房受入",$AG$157,IF(R156&gt;=AL156,1,IF(R156&lt;=AM156,0,ROUND(1-(AL156-R156)/(AL156-AM156),3))))))</f>
        <v>0</v>
      </c>
      <c r="Y156" s="14" t="s">
        <v>2080</v>
      </c>
      <c r="Z156" s="14" t="s">
        <v>2079</v>
      </c>
      <c r="AA156" s="14" t="s">
        <v>2066</v>
      </c>
      <c r="AB156" s="14" t="s">
        <v>1449</v>
      </c>
      <c r="AC156" s="14" t="s">
        <v>2067</v>
      </c>
      <c r="AD156" s="14" t="s">
        <v>2081</v>
      </c>
      <c r="AE156" s="14" t="s">
        <v>45</v>
      </c>
      <c r="AF156" s="14" t="s">
        <v>249</v>
      </c>
      <c r="AG156" s="14" t="s">
        <v>1431</v>
      </c>
      <c r="AI156" s="167"/>
      <c r="AL156" s="920">
        <f>IF(K156="",0,IF(OR(J156&lt;$AD$122,$Q$3&lt;J156),HLOOKUP(K156,$Y$156:$AF$160,2,0),IF(AND($AF$122&lt;J156,J156&lt;=$Q$3),HLOOKUP(K156,$Y$156:$AF$160,3,0),(HLOOKUP(K156,$Y$156:$AF$160,3,0)+(HLOOKUP(K156,$Y$156:$AF$160,2,0)-HLOOKUP(K156,$Y$156:$AF$160,3,0))*($AF$122-J156+1)/($AF$122-$AD$122+2)))))</f>
        <v>0</v>
      </c>
      <c r="AM156" s="920">
        <f>IF(K156="",0,IF($Y$2="発電所（熱供給施設併設）",HLOOKUP(K156,$Y$156:$AF$160,5,0),HLOOKUP(K156,$Y$156:$AF$160,4,0)))</f>
        <v>0</v>
      </c>
      <c r="AN156" s="26" t="str">
        <f>IF(熱源機器!P12="○",1,"")</f>
        <v/>
      </c>
      <c r="AO156" s="101">
        <f t="shared" ref="AO156:AO185" si="36">IF(I156=$Y$123,0,IF(OR($K156=Y$124,$K156=AB$124,$K156=AC$124,$K156=AD$124,$K156=AE$124,$K156=AF$124,$K156=AG$124,$K156=AH$124,$K156=AI$124,$K156=AJ$124),M156*P156,0))</f>
        <v>0</v>
      </c>
      <c r="AP156">
        <f t="shared" ref="AP156:AP185" si="37">IF($K156=Y$156,M156*P156,0)</f>
        <v>0</v>
      </c>
      <c r="AQ156" s="1">
        <f t="shared" ref="AQ156:AQ185" si="38">IF(I156=$Y$122,X156,0)</f>
        <v>0</v>
      </c>
      <c r="AR156" s="1">
        <f t="shared" ref="AR156:AR185" si="39">IF(I156=$Y$123,X156,0)</f>
        <v>0</v>
      </c>
      <c r="AS156" s="14" t="str">
        <f t="shared" ref="AS156:AS185" si="40">IF($I156="","",IF($I156=$Y$122,Y$124,Y$156))</f>
        <v/>
      </c>
      <c r="AT156" s="14" t="str">
        <f t="shared" ref="AT156:AT185" si="41">IF($I156="","",IF($I156=$Y$122,Z$124,Z$156))</f>
        <v/>
      </c>
      <c r="AU156" s="14" t="str">
        <f t="shared" ref="AU156:AU185" si="42">IF($I156="","",IF($I156=$Y$122,AA$124,AA$156))</f>
        <v/>
      </c>
      <c r="AV156" s="14" t="str">
        <f t="shared" ref="AV156:AV185" si="43">IF($I156="","",IF($I156=$Y$122,AB$124,AB$156))</f>
        <v/>
      </c>
      <c r="AW156" s="14" t="str">
        <f t="shared" ref="AW156:AW185" si="44">IF($I156="","",IF($I156=$Y$122,AC$124,AC$156))</f>
        <v/>
      </c>
      <c r="AX156" s="14" t="str">
        <f t="shared" ref="AX156:AX185" si="45">IF($I156="","",IF($I156=$Y$122,AD$124,AD$156))</f>
        <v/>
      </c>
      <c r="AY156" s="14" t="str">
        <f t="shared" ref="AY156:AY185" si="46">IF($I156="","",IF($I156=$Y$122,AE$124,AE$156))</f>
        <v/>
      </c>
      <c r="AZ156" s="14" t="str">
        <f t="shared" ref="AZ156:AZ185" si="47">IF($I156="","",IF($I156=$Y$122,AF$124,AF$156))</f>
        <v/>
      </c>
      <c r="BA156" s="14" t="str">
        <f t="shared" ref="BA156:BA185" si="48">IF($I156="","",IF($I156=$Y$122,AG$124,AG$156))</f>
        <v/>
      </c>
      <c r="BB156" s="14" t="str">
        <f t="shared" ref="BB156:BB185" si="49">IF($I156="","",IF($I156=$Y$122,AH$124,""))</f>
        <v/>
      </c>
      <c r="BC156" s="14" t="str">
        <f t="shared" ref="BC156:BC185" si="50">IF($I156="","",IF($I156=$Y$122,AI$124,""))</f>
        <v/>
      </c>
      <c r="BD156" s="14" t="str">
        <f t="shared" ref="BD156:BD185" si="51">IF($I156="","",IF($I156=$Y$122,AJ$124,""))</f>
        <v/>
      </c>
      <c r="BE156" s="14" t="str">
        <f t="shared" ref="BE156:BE185" si="52">IF($I156="","",IF($I156=$Y$122,AK$124,""))</f>
        <v/>
      </c>
    </row>
    <row r="157" spans="2:57" ht="14.25" customHeight="1" x14ac:dyDescent="0.25">
      <c r="B157" s="401"/>
      <c r="C157" s="1"/>
      <c r="D157" s="227"/>
      <c r="E157" s="441"/>
      <c r="F157" s="441"/>
      <c r="G157" s="441"/>
      <c r="H157" s="173">
        <v>2</v>
      </c>
      <c r="I157" s="10" t="str">
        <f t="shared" ref="I157:I185" si="53">IF(OR($P157=0,$P157=""),"","温熱源")</f>
        <v/>
      </c>
      <c r="J157" s="866" t="str">
        <f>IF(OR(熱源機器!J13="",熱源機器!J13=0),"",熱源機器!F13)</f>
        <v/>
      </c>
      <c r="K157" s="1092" t="str">
        <f>IF(OR(熱源機器!J13="",熱源機器!J13=0),"",熱源機器!H13)</f>
        <v/>
      </c>
      <c r="L157" s="1092"/>
      <c r="M157" s="475">
        <f>IF(OR(熱源機器!J13="",熱源機器!J13=0),0,熱源機器!J13)</f>
        <v>0</v>
      </c>
      <c r="N157" s="867">
        <f>IF(OR(熱源機器!J13="",熱源機器!J13=0),0,熱源機器!N13)</f>
        <v>0</v>
      </c>
      <c r="O157" s="284" t="str">
        <f>IF(OR(熱源機器!J13="",熱源機器!J13=0),"",熱源機器!O13)</f>
        <v/>
      </c>
      <c r="P157" s="475">
        <f>IF(OR(熱源機器!J13="",熱源機器!J13=0),0,熱源機器!K13)</f>
        <v>0</v>
      </c>
      <c r="Q157" s="475">
        <f>IF(OR(熱源機器!J13="",熱源機器!J13=0),0,熱源機器!S13)</f>
        <v>0</v>
      </c>
      <c r="R157" s="618" t="str">
        <f t="shared" ref="R157:R185" si="54">IF(OR(K157="",N157="",O157=""),"",(M157*3.6)/(N157*HLOOKUP(O157,$Y$119:$AF$120,2,0)))</f>
        <v/>
      </c>
      <c r="S157" s="254">
        <f t="shared" ref="S157:S178" si="55">IF(AND(I157=0,J157=0,K157=0,M157=0,N157=0,O157=0,P157=0,Q157=0),"",$X157)</f>
        <v>0</v>
      </c>
      <c r="T157" s="26"/>
      <c r="U157" s="245"/>
      <c r="W157" s="3" t="str">
        <f t="shared" ref="W157:W185" si="56">IF(OR(K157="",K157="地域冷暖房受入"),"",IF(R157&gt;=HLOOKUP(K157,$Y$156:$AG$160,3,0),1,0))</f>
        <v/>
      </c>
      <c r="X157" s="341">
        <f t="shared" ref="X157:X185" si="57">IF(K157="",0,IF(AN157=1,1,IF(K157="地域冷暖房受入",$AG$157,IF(R157&gt;=AL157,1,IF(R157&lt;=AM157,0,ROUND(1-(AL157-R157)/(AL157-AM157),3))))))</f>
        <v>0</v>
      </c>
      <c r="Y157" s="869"/>
      <c r="Z157" s="869">
        <f>ROUND((Z158-Z159)/0.7+Z159,3)</f>
        <v>0.89700000000000002</v>
      </c>
      <c r="AA157" s="869">
        <v>0.88</v>
      </c>
      <c r="AB157" s="869">
        <v>0.88</v>
      </c>
      <c r="AC157" s="869">
        <v>0.88</v>
      </c>
      <c r="AD157" s="869">
        <v>3.95</v>
      </c>
      <c r="AE157" s="147">
        <v>2.847</v>
      </c>
      <c r="AF157" s="869">
        <v>5.8019999999999996</v>
      </c>
      <c r="AG157" s="11">
        <v>0.8</v>
      </c>
      <c r="AI157" s="101"/>
      <c r="AL157" s="920">
        <f t="shared" ref="AL157:AL185" si="58">IF(K157="",0,IF(OR(J157&lt;$AD$122,$Q$3&lt;J157),HLOOKUP(K157,$Y$156:$AF$160,2,0),IF(AND($AF$122&lt;J157,J157&lt;=$Q$3),HLOOKUP(K157,$Y$156:$AF$160,3,0),(HLOOKUP(K157,$Y$156:$AF$160,3,0)+(HLOOKUP(K157,$Y$156:$AF$160,2,0)-HLOOKUP(K157,$Y$156:$AF$160,3,0))*($AF$122-J157+1)/($AF$122-$AD$122+2)))))</f>
        <v>0</v>
      </c>
      <c r="AM157" s="920">
        <f t="shared" ref="AM157:AM185" si="59">IF(K157="",0,IF($Y$2="発電所（熱供給施設併設）",HLOOKUP(K157,$Y$156:$AF$160,5,0),HLOOKUP(K157,$Y$156:$AF$160,4,0)))</f>
        <v>0</v>
      </c>
      <c r="AN157" s="26" t="str">
        <f>IF(熱源機器!P13="○",1,"")</f>
        <v/>
      </c>
      <c r="AO157" s="101">
        <f t="shared" si="36"/>
        <v>0</v>
      </c>
      <c r="AP157">
        <f t="shared" si="37"/>
        <v>0</v>
      </c>
      <c r="AQ157" s="1">
        <f t="shared" si="38"/>
        <v>0</v>
      </c>
      <c r="AR157" s="1">
        <f t="shared" si="39"/>
        <v>0</v>
      </c>
      <c r="AS157" s="14" t="str">
        <f t="shared" si="40"/>
        <v/>
      </c>
      <c r="AT157" s="14" t="str">
        <f t="shared" si="41"/>
        <v/>
      </c>
      <c r="AU157" s="14" t="str">
        <f t="shared" si="42"/>
        <v/>
      </c>
      <c r="AV157" s="14" t="str">
        <f t="shared" si="43"/>
        <v/>
      </c>
      <c r="AW157" s="14" t="str">
        <f t="shared" si="44"/>
        <v/>
      </c>
      <c r="AX157" s="14" t="str">
        <f t="shared" si="45"/>
        <v/>
      </c>
      <c r="AY157" s="14" t="str">
        <f t="shared" si="46"/>
        <v/>
      </c>
      <c r="AZ157" s="14" t="str">
        <f t="shared" si="47"/>
        <v/>
      </c>
      <c r="BA157" s="14" t="str">
        <f t="shared" si="48"/>
        <v/>
      </c>
      <c r="BB157" s="14" t="str">
        <f t="shared" si="49"/>
        <v/>
      </c>
      <c r="BC157" s="14" t="str">
        <f t="shared" si="50"/>
        <v/>
      </c>
      <c r="BD157" s="14" t="str">
        <f t="shared" si="51"/>
        <v/>
      </c>
      <c r="BE157" s="14" t="str">
        <f t="shared" si="52"/>
        <v/>
      </c>
    </row>
    <row r="158" spans="2:57" ht="14.25" customHeight="1" x14ac:dyDescent="0.25">
      <c r="B158" s="401"/>
      <c r="C158" s="1"/>
      <c r="D158" s="227"/>
      <c r="E158" s="441"/>
      <c r="F158" s="441"/>
      <c r="G158" s="441"/>
      <c r="H158" s="173">
        <v>3</v>
      </c>
      <c r="I158" s="10" t="str">
        <f t="shared" si="53"/>
        <v/>
      </c>
      <c r="J158" s="866" t="str">
        <f>IF(OR(熱源機器!J14="",熱源機器!J14=0),"",熱源機器!F14)</f>
        <v/>
      </c>
      <c r="K158" s="1092" t="str">
        <f>IF(OR(熱源機器!J14="",熱源機器!J14=0),"",熱源機器!H14)</f>
        <v/>
      </c>
      <c r="L158" s="1092"/>
      <c r="M158" s="475">
        <f>IF(OR(熱源機器!J14="",熱源機器!J14=0),0,熱源機器!J14)</f>
        <v>0</v>
      </c>
      <c r="N158" s="867">
        <f>IF(OR(熱源機器!J14="",熱源機器!J14=0),0,熱源機器!N14)</f>
        <v>0</v>
      </c>
      <c r="O158" s="284" t="str">
        <f>IF(OR(熱源機器!J14="",熱源機器!J14=0),"",熱源機器!O14)</f>
        <v/>
      </c>
      <c r="P158" s="475">
        <f>IF(OR(熱源機器!J14="",熱源機器!J14=0),0,熱源機器!K14)</f>
        <v>0</v>
      </c>
      <c r="Q158" s="475">
        <f>IF(OR(熱源機器!J14="",熱源機器!J14=0),0,熱源機器!S14)</f>
        <v>0</v>
      </c>
      <c r="R158" s="618" t="str">
        <f t="shared" si="54"/>
        <v/>
      </c>
      <c r="S158" s="254">
        <f t="shared" si="55"/>
        <v>0</v>
      </c>
      <c r="T158" s="26"/>
      <c r="U158" s="245"/>
      <c r="W158" s="3" t="str">
        <f t="shared" si="56"/>
        <v/>
      </c>
      <c r="X158" s="341">
        <f t="shared" si="57"/>
        <v>0</v>
      </c>
      <c r="Y158" s="774"/>
      <c r="Z158" s="774">
        <v>0.85499999999999998</v>
      </c>
      <c r="AA158" s="774">
        <f>ROUND((AA157-AA159)*0.7+AA159,3)</f>
        <v>0.86399999999999999</v>
      </c>
      <c r="AB158" s="774">
        <f>ROUND((AB157-AB159)*0.7+AB159,3)</f>
        <v>0.82299999999999995</v>
      </c>
      <c r="AC158" s="774">
        <f>ROUND((AC157-AC159)*0.7+AC159,3)</f>
        <v>0.84699999999999998</v>
      </c>
      <c r="AD158" s="774">
        <f>ROUND((AD157-AD159)*0.7+AD159,3)</f>
        <v>3.65</v>
      </c>
      <c r="AE158" s="774">
        <f>ROUND((AE157-AE159)*0.7+AE159,3)</f>
        <v>2.63</v>
      </c>
      <c r="AF158" s="774">
        <v>5.3860000000000001</v>
      </c>
      <c r="AI158" s="101"/>
      <c r="AL158" s="920">
        <f t="shared" si="58"/>
        <v>0</v>
      </c>
      <c r="AM158" s="920">
        <f t="shared" si="59"/>
        <v>0</v>
      </c>
      <c r="AN158" s="26" t="str">
        <f>IF(熱源機器!P14="○",1,"")</f>
        <v/>
      </c>
      <c r="AO158" s="101">
        <f t="shared" si="36"/>
        <v>0</v>
      </c>
      <c r="AP158">
        <f t="shared" si="37"/>
        <v>0</v>
      </c>
      <c r="AQ158" s="1">
        <f t="shared" si="38"/>
        <v>0</v>
      </c>
      <c r="AR158" s="1">
        <f t="shared" si="39"/>
        <v>0</v>
      </c>
      <c r="AS158" s="14" t="str">
        <f t="shared" si="40"/>
        <v/>
      </c>
      <c r="AT158" s="14" t="str">
        <f t="shared" si="41"/>
        <v/>
      </c>
      <c r="AU158" s="14" t="str">
        <f t="shared" si="42"/>
        <v/>
      </c>
      <c r="AV158" s="14" t="str">
        <f t="shared" si="43"/>
        <v/>
      </c>
      <c r="AW158" s="14" t="str">
        <f t="shared" si="44"/>
        <v/>
      </c>
      <c r="AX158" s="14" t="str">
        <f t="shared" si="45"/>
        <v/>
      </c>
      <c r="AY158" s="14" t="str">
        <f t="shared" si="46"/>
        <v/>
      </c>
      <c r="AZ158" s="14" t="str">
        <f t="shared" si="47"/>
        <v/>
      </c>
      <c r="BA158" s="14" t="str">
        <f t="shared" si="48"/>
        <v/>
      </c>
      <c r="BB158" s="14" t="str">
        <f t="shared" si="49"/>
        <v/>
      </c>
      <c r="BC158" s="14" t="str">
        <f t="shared" si="50"/>
        <v/>
      </c>
      <c r="BD158" s="14" t="str">
        <f t="shared" si="51"/>
        <v/>
      </c>
      <c r="BE158" s="14" t="str">
        <f t="shared" si="52"/>
        <v/>
      </c>
    </row>
    <row r="159" spans="2:57" ht="14.25" customHeight="1" x14ac:dyDescent="0.25">
      <c r="B159" s="401"/>
      <c r="C159" s="1"/>
      <c r="D159" s="227"/>
      <c r="E159" s="441"/>
      <c r="F159" s="441"/>
      <c r="G159" s="441"/>
      <c r="H159" s="173">
        <v>4</v>
      </c>
      <c r="I159" s="10" t="str">
        <f t="shared" si="53"/>
        <v/>
      </c>
      <c r="J159" s="866" t="str">
        <f>IF(OR(熱源機器!J15="",熱源機器!J15=0),"",熱源機器!F15)</f>
        <v/>
      </c>
      <c r="K159" s="1092" t="str">
        <f>IF(OR(熱源機器!J15="",熱源機器!J15=0),"",熱源機器!H15)</f>
        <v/>
      </c>
      <c r="L159" s="1092"/>
      <c r="M159" s="475">
        <f>IF(OR(熱源機器!J15="",熱源機器!J15=0),0,熱源機器!J15)</f>
        <v>0</v>
      </c>
      <c r="N159" s="867">
        <f>IF(OR(熱源機器!J15="",熱源機器!J15=0),0,熱源機器!N15)</f>
        <v>0</v>
      </c>
      <c r="O159" s="284" t="str">
        <f>IF(OR(熱源機器!J15="",熱源機器!J15=0),"",熱源機器!O15)</f>
        <v/>
      </c>
      <c r="P159" s="475">
        <f>IF(OR(熱源機器!J15="",熱源機器!J15=0),0,熱源機器!K15)</f>
        <v>0</v>
      </c>
      <c r="Q159" s="475">
        <f>IF(OR(熱源機器!J15="",熱源機器!J15=0),0,熱源機器!S15)</f>
        <v>0</v>
      </c>
      <c r="R159" s="618" t="str">
        <f t="shared" si="54"/>
        <v/>
      </c>
      <c r="S159" s="254">
        <f t="shared" si="55"/>
        <v>0</v>
      </c>
      <c r="T159" s="26"/>
      <c r="U159" s="245"/>
      <c r="W159" s="3" t="str">
        <f t="shared" si="56"/>
        <v/>
      </c>
      <c r="X159" s="341">
        <f t="shared" si="57"/>
        <v>0</v>
      </c>
      <c r="Y159" s="775"/>
      <c r="Z159" s="149">
        <v>0.75600000000000001</v>
      </c>
      <c r="AA159" s="775">
        <v>0.82499999999999996</v>
      </c>
      <c r="AB159" s="775">
        <v>0.69099999999999995</v>
      </c>
      <c r="AC159" s="775">
        <v>0.77100000000000002</v>
      </c>
      <c r="AD159" s="775">
        <v>2.9489999999999998</v>
      </c>
      <c r="AE159" s="775">
        <v>2.125</v>
      </c>
      <c r="AF159" s="775">
        <v>4.97</v>
      </c>
      <c r="AI159" s="101"/>
      <c r="AL159" s="920">
        <f t="shared" si="58"/>
        <v>0</v>
      </c>
      <c r="AM159" s="920">
        <f t="shared" si="59"/>
        <v>0</v>
      </c>
      <c r="AN159" s="26" t="str">
        <f>IF(熱源機器!P15="○",1,"")</f>
        <v/>
      </c>
      <c r="AO159" s="101">
        <f t="shared" si="36"/>
        <v>0</v>
      </c>
      <c r="AP159">
        <f t="shared" si="37"/>
        <v>0</v>
      </c>
      <c r="AQ159" s="1">
        <f t="shared" si="38"/>
        <v>0</v>
      </c>
      <c r="AR159" s="1">
        <f t="shared" si="39"/>
        <v>0</v>
      </c>
      <c r="AS159" s="14" t="str">
        <f t="shared" si="40"/>
        <v/>
      </c>
      <c r="AT159" s="14" t="str">
        <f t="shared" si="41"/>
        <v/>
      </c>
      <c r="AU159" s="14" t="str">
        <f t="shared" si="42"/>
        <v/>
      </c>
      <c r="AV159" s="14" t="str">
        <f t="shared" si="43"/>
        <v/>
      </c>
      <c r="AW159" s="14" t="str">
        <f t="shared" si="44"/>
        <v/>
      </c>
      <c r="AX159" s="14" t="str">
        <f t="shared" si="45"/>
        <v/>
      </c>
      <c r="AY159" s="14" t="str">
        <f t="shared" si="46"/>
        <v/>
      </c>
      <c r="AZ159" s="14" t="str">
        <f t="shared" si="47"/>
        <v/>
      </c>
      <c r="BA159" s="14" t="str">
        <f t="shared" si="48"/>
        <v/>
      </c>
      <c r="BB159" s="14" t="str">
        <f t="shared" si="49"/>
        <v/>
      </c>
      <c r="BC159" s="14" t="str">
        <f t="shared" si="50"/>
        <v/>
      </c>
      <c r="BD159" s="14" t="str">
        <f t="shared" si="51"/>
        <v/>
      </c>
      <c r="BE159" s="14" t="str">
        <f t="shared" si="52"/>
        <v/>
      </c>
    </row>
    <row r="160" spans="2:57" ht="14.25" customHeight="1" x14ac:dyDescent="0.25">
      <c r="B160" s="401"/>
      <c r="C160" s="1"/>
      <c r="D160" s="227"/>
      <c r="E160" s="441"/>
      <c r="F160" s="441"/>
      <c r="G160" s="441"/>
      <c r="H160" s="173">
        <v>5</v>
      </c>
      <c r="I160" s="10" t="str">
        <f t="shared" si="53"/>
        <v/>
      </c>
      <c r="J160" s="866" t="str">
        <f>IF(OR(熱源機器!J16="",熱源機器!J16=0),"",熱源機器!F16)</f>
        <v/>
      </c>
      <c r="K160" s="1092" t="str">
        <f>IF(OR(熱源機器!J16="",熱源機器!J16=0),"",熱源機器!H16)</f>
        <v/>
      </c>
      <c r="L160" s="1092"/>
      <c r="M160" s="475">
        <f>IF(OR(熱源機器!J16="",熱源機器!J16=0),0,熱源機器!J16)</f>
        <v>0</v>
      </c>
      <c r="N160" s="867">
        <f>IF(OR(熱源機器!J16="",熱源機器!J16=0),0,熱源機器!N16)</f>
        <v>0</v>
      </c>
      <c r="O160" s="284" t="str">
        <f>IF(OR(熱源機器!J16="",熱源機器!J16=0),"",熱源機器!O16)</f>
        <v/>
      </c>
      <c r="P160" s="475">
        <f>IF(OR(熱源機器!J16="",熱源機器!J16=0),0,熱源機器!K16)</f>
        <v>0</v>
      </c>
      <c r="Q160" s="475">
        <f>IF(OR(熱源機器!J16="",熱源機器!J16=0),0,熱源機器!S16)</f>
        <v>0</v>
      </c>
      <c r="R160" s="618" t="str">
        <f t="shared" si="54"/>
        <v/>
      </c>
      <c r="S160" s="254">
        <f t="shared" si="55"/>
        <v>0</v>
      </c>
      <c r="T160" s="26"/>
      <c r="U160" s="245"/>
      <c r="W160" s="3" t="str">
        <f t="shared" si="56"/>
        <v/>
      </c>
      <c r="X160" s="341">
        <f t="shared" si="57"/>
        <v>0</v>
      </c>
      <c r="Y160" s="776"/>
      <c r="Z160" s="776">
        <f t="shared" ref="Z160:AE160" si="60">ROUND(Z158-(Z157-Z158),3)</f>
        <v>0.81299999999999994</v>
      </c>
      <c r="AA160" s="776">
        <f t="shared" si="60"/>
        <v>0.84799999999999998</v>
      </c>
      <c r="AB160" s="776">
        <f t="shared" si="60"/>
        <v>0.76600000000000001</v>
      </c>
      <c r="AC160" s="776">
        <f t="shared" si="60"/>
        <v>0.81399999999999995</v>
      </c>
      <c r="AD160" s="776">
        <f t="shared" si="60"/>
        <v>3.35</v>
      </c>
      <c r="AE160" s="776">
        <f t="shared" si="60"/>
        <v>2.4129999999999998</v>
      </c>
      <c r="AF160" s="776">
        <v>4.415</v>
      </c>
      <c r="AI160" s="101"/>
      <c r="AL160" s="920">
        <f t="shared" si="58"/>
        <v>0</v>
      </c>
      <c r="AM160" s="920">
        <f t="shared" si="59"/>
        <v>0</v>
      </c>
      <c r="AN160" s="26" t="str">
        <f>IF(熱源機器!P16="○",1,"")</f>
        <v/>
      </c>
      <c r="AO160" s="101">
        <f t="shared" si="36"/>
        <v>0</v>
      </c>
      <c r="AP160">
        <f t="shared" si="37"/>
        <v>0</v>
      </c>
      <c r="AQ160" s="1">
        <f t="shared" si="38"/>
        <v>0</v>
      </c>
      <c r="AR160" s="1">
        <f t="shared" si="39"/>
        <v>0</v>
      </c>
      <c r="AS160" s="14" t="str">
        <f t="shared" si="40"/>
        <v/>
      </c>
      <c r="AT160" s="14" t="str">
        <f t="shared" si="41"/>
        <v/>
      </c>
      <c r="AU160" s="14" t="str">
        <f t="shared" si="42"/>
        <v/>
      </c>
      <c r="AV160" s="14" t="str">
        <f t="shared" si="43"/>
        <v/>
      </c>
      <c r="AW160" s="14" t="str">
        <f t="shared" si="44"/>
        <v/>
      </c>
      <c r="AX160" s="14" t="str">
        <f t="shared" si="45"/>
        <v/>
      </c>
      <c r="AY160" s="14" t="str">
        <f t="shared" si="46"/>
        <v/>
      </c>
      <c r="AZ160" s="14" t="str">
        <f t="shared" si="47"/>
        <v/>
      </c>
      <c r="BA160" s="14" t="str">
        <f t="shared" si="48"/>
        <v/>
      </c>
      <c r="BB160" s="14" t="str">
        <f t="shared" si="49"/>
        <v/>
      </c>
      <c r="BC160" s="14" t="str">
        <f t="shared" si="50"/>
        <v/>
      </c>
      <c r="BD160" s="14" t="str">
        <f t="shared" si="51"/>
        <v/>
      </c>
      <c r="BE160" s="14" t="str">
        <f t="shared" si="52"/>
        <v/>
      </c>
    </row>
    <row r="161" spans="2:57" ht="14.25" customHeight="1" x14ac:dyDescent="0.25">
      <c r="B161" s="401"/>
      <c r="C161" s="1"/>
      <c r="D161" s="227"/>
      <c r="E161" s="441"/>
      <c r="F161" s="238"/>
      <c r="G161" s="441"/>
      <c r="H161" s="173">
        <v>6</v>
      </c>
      <c r="I161" s="10" t="str">
        <f t="shared" si="53"/>
        <v/>
      </c>
      <c r="J161" s="866" t="str">
        <f>IF(OR(熱源機器!J17="",熱源機器!J17=0),"",熱源機器!F17)</f>
        <v/>
      </c>
      <c r="K161" s="1092" t="str">
        <f>IF(OR(熱源機器!J17="",熱源機器!J17=0),"",熱源機器!H17)</f>
        <v/>
      </c>
      <c r="L161" s="1092"/>
      <c r="M161" s="475">
        <f>IF(OR(熱源機器!J17="",熱源機器!J17=0),0,熱源機器!J17)</f>
        <v>0</v>
      </c>
      <c r="N161" s="867">
        <f>IF(OR(熱源機器!J17="",熱源機器!J17=0),0,熱源機器!N17)</f>
        <v>0</v>
      </c>
      <c r="O161" s="284" t="str">
        <f>IF(OR(熱源機器!J17="",熱源機器!J17=0),"",熱源機器!O17)</f>
        <v/>
      </c>
      <c r="P161" s="475">
        <f>IF(OR(熱源機器!J17="",熱源機器!J17=0),0,熱源機器!K17)</f>
        <v>0</v>
      </c>
      <c r="Q161" s="475">
        <f>IF(OR(熱源機器!J17="",熱源機器!J17=0),0,熱源機器!S17)</f>
        <v>0</v>
      </c>
      <c r="R161" s="618" t="str">
        <f t="shared" si="54"/>
        <v/>
      </c>
      <c r="S161" s="254">
        <f t="shared" si="55"/>
        <v>0</v>
      </c>
      <c r="T161" s="26"/>
      <c r="U161" s="245"/>
      <c r="W161" s="3" t="str">
        <f t="shared" si="56"/>
        <v/>
      </c>
      <c r="X161" s="341">
        <f t="shared" si="57"/>
        <v>0</v>
      </c>
      <c r="Y161" s="263"/>
      <c r="Z161" s="263">
        <f t="shared" ref="Z161:AF161" si="61">1-Z159/Z157</f>
        <v>0.15719063545150502</v>
      </c>
      <c r="AA161" s="263">
        <f t="shared" si="61"/>
        <v>6.25E-2</v>
      </c>
      <c r="AB161" s="263">
        <f t="shared" si="61"/>
        <v>0.21477272727272734</v>
      </c>
      <c r="AC161" s="263">
        <f t="shared" si="61"/>
        <v>0.1238636363636364</v>
      </c>
      <c r="AD161" s="263">
        <f t="shared" si="61"/>
        <v>0.25341772151898745</v>
      </c>
      <c r="AE161" s="263">
        <f t="shared" si="61"/>
        <v>0.25360028099754128</v>
      </c>
      <c r="AF161" s="263">
        <f t="shared" si="61"/>
        <v>0.14339882799034809</v>
      </c>
      <c r="AI161" s="101"/>
      <c r="AL161" s="920">
        <f t="shared" si="58"/>
        <v>0</v>
      </c>
      <c r="AM161" s="920">
        <f t="shared" si="59"/>
        <v>0</v>
      </c>
      <c r="AN161" s="26" t="str">
        <f>IF(熱源機器!P17="○",1,"")</f>
        <v/>
      </c>
      <c r="AO161" s="101">
        <f t="shared" si="36"/>
        <v>0</v>
      </c>
      <c r="AP161">
        <f t="shared" si="37"/>
        <v>0</v>
      </c>
      <c r="AQ161" s="1">
        <f t="shared" si="38"/>
        <v>0</v>
      </c>
      <c r="AR161" s="1">
        <f t="shared" si="39"/>
        <v>0</v>
      </c>
      <c r="AS161" s="14" t="str">
        <f t="shared" si="40"/>
        <v/>
      </c>
      <c r="AT161" s="14" t="str">
        <f t="shared" si="41"/>
        <v/>
      </c>
      <c r="AU161" s="14" t="str">
        <f t="shared" si="42"/>
        <v/>
      </c>
      <c r="AV161" s="14" t="str">
        <f t="shared" si="43"/>
        <v/>
      </c>
      <c r="AW161" s="14" t="str">
        <f t="shared" si="44"/>
        <v/>
      </c>
      <c r="AX161" s="14" t="str">
        <f t="shared" si="45"/>
        <v/>
      </c>
      <c r="AY161" s="14" t="str">
        <f t="shared" si="46"/>
        <v/>
      </c>
      <c r="AZ161" s="14" t="str">
        <f t="shared" si="47"/>
        <v/>
      </c>
      <c r="BA161" s="14" t="str">
        <f t="shared" si="48"/>
        <v/>
      </c>
      <c r="BB161" s="14" t="str">
        <f t="shared" si="49"/>
        <v/>
      </c>
      <c r="BC161" s="14" t="str">
        <f t="shared" si="50"/>
        <v/>
      </c>
      <c r="BD161" s="14" t="str">
        <f t="shared" si="51"/>
        <v/>
      </c>
      <c r="BE161" s="14" t="str">
        <f t="shared" si="52"/>
        <v/>
      </c>
    </row>
    <row r="162" spans="2:57" ht="14.25" customHeight="1" x14ac:dyDescent="0.25">
      <c r="B162" s="401"/>
      <c r="C162" s="1"/>
      <c r="D162" s="227"/>
      <c r="E162" s="441"/>
      <c r="F162" s="238"/>
      <c r="G162" s="441"/>
      <c r="H162" s="173">
        <v>7</v>
      </c>
      <c r="I162" s="10" t="str">
        <f t="shared" si="53"/>
        <v/>
      </c>
      <c r="J162" s="866" t="str">
        <f>IF(OR(熱源機器!J18="",熱源機器!J18=0),"",熱源機器!F18)</f>
        <v/>
      </c>
      <c r="K162" s="1092" t="str">
        <f>IF(OR(熱源機器!J18="",熱源機器!J18=0),"",熱源機器!H18)</f>
        <v/>
      </c>
      <c r="L162" s="1092"/>
      <c r="M162" s="475">
        <f>IF(OR(熱源機器!J18="",熱源機器!J18=0),0,熱源機器!J18)</f>
        <v>0</v>
      </c>
      <c r="N162" s="867">
        <f>IF(OR(熱源機器!J18="",熱源機器!J18=0),0,熱源機器!N18)</f>
        <v>0</v>
      </c>
      <c r="O162" s="284" t="str">
        <f>IF(OR(熱源機器!J18="",熱源機器!J18=0),"",熱源機器!O18)</f>
        <v/>
      </c>
      <c r="P162" s="475">
        <f>IF(OR(熱源機器!J18="",熱源機器!J18=0),0,熱源機器!K18)</f>
        <v>0</v>
      </c>
      <c r="Q162" s="475">
        <f>IF(OR(熱源機器!J18="",熱源機器!J18=0),0,熱源機器!S18)</f>
        <v>0</v>
      </c>
      <c r="R162" s="618" t="str">
        <f t="shared" si="54"/>
        <v/>
      </c>
      <c r="S162" s="254">
        <f t="shared" si="55"/>
        <v>0</v>
      </c>
      <c r="T162" s="26"/>
      <c r="U162" s="245"/>
      <c r="W162" s="3" t="str">
        <f t="shared" si="56"/>
        <v/>
      </c>
      <c r="X162" s="341">
        <f t="shared" si="57"/>
        <v>0</v>
      </c>
      <c r="Y162" s="26"/>
      <c r="Z162" s="26"/>
      <c r="AA162" s="26"/>
      <c r="AB162" s="26"/>
      <c r="AC162" s="26"/>
      <c r="AD162" s="26"/>
      <c r="AI162" s="101"/>
      <c r="AL162" s="920">
        <f t="shared" si="58"/>
        <v>0</v>
      </c>
      <c r="AM162" s="920">
        <f t="shared" si="59"/>
        <v>0</v>
      </c>
      <c r="AN162" s="26" t="str">
        <f>IF(熱源機器!P18="○",1,"")</f>
        <v/>
      </c>
      <c r="AO162" s="101">
        <f t="shared" si="36"/>
        <v>0</v>
      </c>
      <c r="AP162">
        <f t="shared" si="37"/>
        <v>0</v>
      </c>
      <c r="AQ162" s="1">
        <f t="shared" si="38"/>
        <v>0</v>
      </c>
      <c r="AR162" s="1">
        <f t="shared" si="39"/>
        <v>0</v>
      </c>
      <c r="AS162" s="14" t="str">
        <f t="shared" si="40"/>
        <v/>
      </c>
      <c r="AT162" s="14" t="str">
        <f t="shared" si="41"/>
        <v/>
      </c>
      <c r="AU162" s="14" t="str">
        <f t="shared" si="42"/>
        <v/>
      </c>
      <c r="AV162" s="14" t="str">
        <f t="shared" si="43"/>
        <v/>
      </c>
      <c r="AW162" s="14" t="str">
        <f t="shared" si="44"/>
        <v/>
      </c>
      <c r="AX162" s="14" t="str">
        <f t="shared" si="45"/>
        <v/>
      </c>
      <c r="AY162" s="14" t="str">
        <f t="shared" si="46"/>
        <v/>
      </c>
      <c r="AZ162" s="14" t="str">
        <f t="shared" si="47"/>
        <v/>
      </c>
      <c r="BA162" s="14" t="str">
        <f t="shared" si="48"/>
        <v/>
      </c>
      <c r="BB162" s="14" t="str">
        <f t="shared" si="49"/>
        <v/>
      </c>
      <c r="BC162" s="14" t="str">
        <f t="shared" si="50"/>
        <v/>
      </c>
      <c r="BD162" s="14" t="str">
        <f t="shared" si="51"/>
        <v/>
      </c>
      <c r="BE162" s="14" t="str">
        <f t="shared" si="52"/>
        <v/>
      </c>
    </row>
    <row r="163" spans="2:57" ht="14.25" customHeight="1" x14ac:dyDescent="0.25">
      <c r="B163" s="401"/>
      <c r="C163" s="1"/>
      <c r="D163" s="227"/>
      <c r="E163" s="441"/>
      <c r="F163" s="238"/>
      <c r="G163" s="441"/>
      <c r="H163" s="173">
        <v>8</v>
      </c>
      <c r="I163" s="10" t="str">
        <f t="shared" si="53"/>
        <v/>
      </c>
      <c r="J163" s="866" t="str">
        <f>IF(OR(熱源機器!J19="",熱源機器!J19=0),"",熱源機器!F19)</f>
        <v/>
      </c>
      <c r="K163" s="1092" t="str">
        <f>IF(OR(熱源機器!J19="",熱源機器!J19=0),"",熱源機器!H19)</f>
        <v/>
      </c>
      <c r="L163" s="1092"/>
      <c r="M163" s="475">
        <f>IF(OR(熱源機器!J19="",熱源機器!J19=0),0,熱源機器!J19)</f>
        <v>0</v>
      </c>
      <c r="N163" s="867">
        <f>IF(OR(熱源機器!J19="",熱源機器!J19=0),0,熱源機器!N19)</f>
        <v>0</v>
      </c>
      <c r="O163" s="284" t="str">
        <f>IF(OR(熱源機器!J19="",熱源機器!J19=0),"",熱源機器!O19)</f>
        <v/>
      </c>
      <c r="P163" s="475">
        <f>IF(OR(熱源機器!J19="",熱源機器!J19=0),0,熱源機器!K19)</f>
        <v>0</v>
      </c>
      <c r="Q163" s="475">
        <f>IF(OR(熱源機器!J19="",熱源機器!J19=0),0,熱源機器!S19)</f>
        <v>0</v>
      </c>
      <c r="R163" s="618" t="str">
        <f t="shared" si="54"/>
        <v/>
      </c>
      <c r="S163" s="254">
        <f t="shared" si="55"/>
        <v>0</v>
      </c>
      <c r="T163" s="26"/>
      <c r="U163" s="245"/>
      <c r="W163" s="3" t="str">
        <f t="shared" si="56"/>
        <v/>
      </c>
      <c r="X163" s="341">
        <f t="shared" si="57"/>
        <v>0</v>
      </c>
      <c r="Y163" s="26"/>
      <c r="Z163" s="26"/>
      <c r="AA163" s="26"/>
      <c r="AB163" s="26"/>
      <c r="AC163" s="26"/>
      <c r="AD163" s="26"/>
      <c r="AI163" s="101"/>
      <c r="AL163" s="920">
        <f t="shared" si="58"/>
        <v>0</v>
      </c>
      <c r="AM163" s="920">
        <f t="shared" si="59"/>
        <v>0</v>
      </c>
      <c r="AN163" s="26" t="str">
        <f>IF(熱源機器!P19="○",1,"")</f>
        <v/>
      </c>
      <c r="AO163" s="101">
        <f t="shared" si="36"/>
        <v>0</v>
      </c>
      <c r="AP163">
        <f t="shared" si="37"/>
        <v>0</v>
      </c>
      <c r="AQ163" s="1">
        <f t="shared" si="38"/>
        <v>0</v>
      </c>
      <c r="AR163" s="1">
        <f t="shared" si="39"/>
        <v>0</v>
      </c>
      <c r="AS163" s="14" t="str">
        <f t="shared" si="40"/>
        <v/>
      </c>
      <c r="AT163" s="14" t="str">
        <f t="shared" si="41"/>
        <v/>
      </c>
      <c r="AU163" s="14" t="str">
        <f t="shared" si="42"/>
        <v/>
      </c>
      <c r="AV163" s="14" t="str">
        <f t="shared" si="43"/>
        <v/>
      </c>
      <c r="AW163" s="14" t="str">
        <f t="shared" si="44"/>
        <v/>
      </c>
      <c r="AX163" s="14" t="str">
        <f t="shared" si="45"/>
        <v/>
      </c>
      <c r="AY163" s="14" t="str">
        <f t="shared" si="46"/>
        <v/>
      </c>
      <c r="AZ163" s="14" t="str">
        <f t="shared" si="47"/>
        <v/>
      </c>
      <c r="BA163" s="14" t="str">
        <f t="shared" si="48"/>
        <v/>
      </c>
      <c r="BB163" s="14" t="str">
        <f t="shared" si="49"/>
        <v/>
      </c>
      <c r="BC163" s="14" t="str">
        <f t="shared" si="50"/>
        <v/>
      </c>
      <c r="BD163" s="14" t="str">
        <f t="shared" si="51"/>
        <v/>
      </c>
      <c r="BE163" s="14" t="str">
        <f t="shared" si="52"/>
        <v/>
      </c>
    </row>
    <row r="164" spans="2:57" ht="14.25" customHeight="1" x14ac:dyDescent="0.25">
      <c r="B164" s="401"/>
      <c r="C164" s="1"/>
      <c r="D164" s="227"/>
      <c r="E164" s="441"/>
      <c r="F164" s="238"/>
      <c r="G164" s="441"/>
      <c r="H164" s="173">
        <v>9</v>
      </c>
      <c r="I164" s="10" t="str">
        <f t="shared" si="53"/>
        <v/>
      </c>
      <c r="J164" s="866" t="str">
        <f>IF(OR(熱源機器!J20="",熱源機器!J20=0),"",熱源機器!F20)</f>
        <v/>
      </c>
      <c r="K164" s="1092" t="str">
        <f>IF(OR(熱源機器!J20="",熱源機器!J20=0),"",熱源機器!H20)</f>
        <v/>
      </c>
      <c r="L164" s="1092"/>
      <c r="M164" s="475">
        <f>IF(OR(熱源機器!J20="",熱源機器!J20=0),0,熱源機器!J20)</f>
        <v>0</v>
      </c>
      <c r="N164" s="867">
        <f>IF(OR(熱源機器!J20="",熱源機器!J20=0),0,熱源機器!N20)</f>
        <v>0</v>
      </c>
      <c r="O164" s="284" t="str">
        <f>IF(OR(熱源機器!J20="",熱源機器!J20=0),"",熱源機器!O20)</f>
        <v/>
      </c>
      <c r="P164" s="475">
        <f>IF(OR(熱源機器!J20="",熱源機器!J20=0),0,熱源機器!K20)</f>
        <v>0</v>
      </c>
      <c r="Q164" s="475">
        <f>IF(OR(熱源機器!J20="",熱源機器!J20=0),0,熱源機器!S20)</f>
        <v>0</v>
      </c>
      <c r="R164" s="618" t="str">
        <f t="shared" si="54"/>
        <v/>
      </c>
      <c r="S164" s="254">
        <f t="shared" si="55"/>
        <v>0</v>
      </c>
      <c r="T164" s="26"/>
      <c r="U164" s="245"/>
      <c r="W164" s="3" t="str">
        <f t="shared" si="56"/>
        <v/>
      </c>
      <c r="X164" s="341">
        <f t="shared" si="57"/>
        <v>0</v>
      </c>
      <c r="Y164" s="26"/>
      <c r="Z164" s="26"/>
      <c r="AA164" s="26"/>
      <c r="AB164" s="26"/>
      <c r="AC164" s="26"/>
      <c r="AD164" s="26"/>
      <c r="AI164" s="101"/>
      <c r="AL164" s="920">
        <f t="shared" si="58"/>
        <v>0</v>
      </c>
      <c r="AM164" s="920">
        <f t="shared" si="59"/>
        <v>0</v>
      </c>
      <c r="AN164" s="26" t="str">
        <f>IF(熱源機器!P20="○",1,"")</f>
        <v/>
      </c>
      <c r="AO164" s="101">
        <f t="shared" si="36"/>
        <v>0</v>
      </c>
      <c r="AP164">
        <f t="shared" si="37"/>
        <v>0</v>
      </c>
      <c r="AQ164" s="1">
        <f t="shared" si="38"/>
        <v>0</v>
      </c>
      <c r="AR164" s="1">
        <f t="shared" si="39"/>
        <v>0</v>
      </c>
      <c r="AS164" s="14" t="str">
        <f t="shared" si="40"/>
        <v/>
      </c>
      <c r="AT164" s="14" t="str">
        <f t="shared" si="41"/>
        <v/>
      </c>
      <c r="AU164" s="14" t="str">
        <f t="shared" si="42"/>
        <v/>
      </c>
      <c r="AV164" s="14" t="str">
        <f t="shared" si="43"/>
        <v/>
      </c>
      <c r="AW164" s="14" t="str">
        <f t="shared" si="44"/>
        <v/>
      </c>
      <c r="AX164" s="14" t="str">
        <f t="shared" si="45"/>
        <v/>
      </c>
      <c r="AY164" s="14" t="str">
        <f t="shared" si="46"/>
        <v/>
      </c>
      <c r="AZ164" s="14" t="str">
        <f t="shared" si="47"/>
        <v/>
      </c>
      <c r="BA164" s="14" t="str">
        <f t="shared" si="48"/>
        <v/>
      </c>
      <c r="BB164" s="14" t="str">
        <f t="shared" si="49"/>
        <v/>
      </c>
      <c r="BC164" s="14" t="str">
        <f t="shared" si="50"/>
        <v/>
      </c>
      <c r="BD164" s="14" t="str">
        <f t="shared" si="51"/>
        <v/>
      </c>
      <c r="BE164" s="14" t="str">
        <f t="shared" si="52"/>
        <v/>
      </c>
    </row>
    <row r="165" spans="2:57" ht="14.25" customHeight="1" x14ac:dyDescent="0.25">
      <c r="B165" s="401"/>
      <c r="C165" s="1"/>
      <c r="D165" s="227"/>
      <c r="E165" s="441"/>
      <c r="F165" s="238"/>
      <c r="G165" s="441"/>
      <c r="H165" s="173">
        <v>10</v>
      </c>
      <c r="I165" s="10" t="str">
        <f t="shared" si="53"/>
        <v/>
      </c>
      <c r="J165" s="866" t="str">
        <f>IF(OR(熱源機器!J21="",熱源機器!J21=0),"",熱源機器!F21)</f>
        <v/>
      </c>
      <c r="K165" s="1092" t="str">
        <f>IF(OR(熱源機器!J21="",熱源機器!J21=0),"",熱源機器!H21)</f>
        <v/>
      </c>
      <c r="L165" s="1092"/>
      <c r="M165" s="475">
        <f>IF(OR(熱源機器!J21="",熱源機器!J21=0),0,熱源機器!J21)</f>
        <v>0</v>
      </c>
      <c r="N165" s="867">
        <f>IF(OR(熱源機器!J21="",熱源機器!J21=0),0,熱源機器!N21)</f>
        <v>0</v>
      </c>
      <c r="O165" s="284" t="str">
        <f>IF(OR(熱源機器!J21="",熱源機器!J21=0),"",熱源機器!O21)</f>
        <v/>
      </c>
      <c r="P165" s="475">
        <f>IF(OR(熱源機器!J21="",熱源機器!J21=0),0,熱源機器!K21)</f>
        <v>0</v>
      </c>
      <c r="Q165" s="475">
        <f>IF(OR(熱源機器!J21="",熱源機器!J21=0),0,熱源機器!S21)</f>
        <v>0</v>
      </c>
      <c r="R165" s="618" t="str">
        <f t="shared" si="54"/>
        <v/>
      </c>
      <c r="S165" s="254">
        <f t="shared" si="55"/>
        <v>0</v>
      </c>
      <c r="T165" s="26"/>
      <c r="U165" s="245"/>
      <c r="W165" s="3" t="str">
        <f t="shared" si="56"/>
        <v/>
      </c>
      <c r="X165" s="341">
        <f t="shared" si="57"/>
        <v>0</v>
      </c>
      <c r="Y165" s="26"/>
      <c r="Z165" s="26"/>
      <c r="AA165" s="26"/>
      <c r="AB165" s="26"/>
      <c r="AC165" s="26"/>
      <c r="AD165" s="26"/>
      <c r="AI165" s="101"/>
      <c r="AL165" s="920">
        <f t="shared" si="58"/>
        <v>0</v>
      </c>
      <c r="AM165" s="920">
        <f t="shared" si="59"/>
        <v>0</v>
      </c>
      <c r="AN165" s="26" t="str">
        <f>IF(熱源機器!P21="○",1,"")</f>
        <v/>
      </c>
      <c r="AO165" s="101">
        <f t="shared" si="36"/>
        <v>0</v>
      </c>
      <c r="AP165">
        <f t="shared" si="37"/>
        <v>0</v>
      </c>
      <c r="AQ165" s="1">
        <f t="shared" si="38"/>
        <v>0</v>
      </c>
      <c r="AR165" s="1">
        <f t="shared" si="39"/>
        <v>0</v>
      </c>
      <c r="AS165" s="14" t="str">
        <f t="shared" si="40"/>
        <v/>
      </c>
      <c r="AT165" s="14" t="str">
        <f t="shared" si="41"/>
        <v/>
      </c>
      <c r="AU165" s="14" t="str">
        <f t="shared" si="42"/>
        <v/>
      </c>
      <c r="AV165" s="14" t="str">
        <f t="shared" si="43"/>
        <v/>
      </c>
      <c r="AW165" s="14" t="str">
        <f t="shared" si="44"/>
        <v/>
      </c>
      <c r="AX165" s="14" t="str">
        <f t="shared" si="45"/>
        <v/>
      </c>
      <c r="AY165" s="14" t="str">
        <f t="shared" si="46"/>
        <v/>
      </c>
      <c r="AZ165" s="14" t="str">
        <f t="shared" si="47"/>
        <v/>
      </c>
      <c r="BA165" s="14" t="str">
        <f t="shared" si="48"/>
        <v/>
      </c>
      <c r="BB165" s="14" t="str">
        <f t="shared" si="49"/>
        <v/>
      </c>
      <c r="BC165" s="14" t="str">
        <f t="shared" si="50"/>
        <v/>
      </c>
      <c r="BD165" s="14" t="str">
        <f t="shared" si="51"/>
        <v/>
      </c>
      <c r="BE165" s="14" t="str">
        <f t="shared" si="52"/>
        <v/>
      </c>
    </row>
    <row r="166" spans="2:57" ht="14.25" customHeight="1" x14ac:dyDescent="0.25">
      <c r="B166" s="401"/>
      <c r="C166" s="1"/>
      <c r="D166" s="227"/>
      <c r="E166" s="441"/>
      <c r="F166" s="238"/>
      <c r="G166" s="441"/>
      <c r="H166" s="173">
        <v>11</v>
      </c>
      <c r="I166" s="10" t="str">
        <f t="shared" si="53"/>
        <v/>
      </c>
      <c r="J166" s="876" t="str">
        <f>IF(OR(熱源機器!J22="",熱源機器!J22=0),"",熱源機器!F22)</f>
        <v/>
      </c>
      <c r="K166" s="1109" t="str">
        <f>IF(OR(熱源機器!J22="",熱源機器!J22=0),"",熱源機器!H22)</f>
        <v/>
      </c>
      <c r="L166" s="1109"/>
      <c r="M166" s="472">
        <f>IF(OR(熱源機器!J22="",熱源機器!J22=0),0,熱源機器!J22)</f>
        <v>0</v>
      </c>
      <c r="N166" s="877">
        <f>IF(OR(熱源機器!J22="",熱源機器!J22=0),0,熱源機器!N22)</f>
        <v>0</v>
      </c>
      <c r="O166" s="18" t="str">
        <f>IF(OR(熱源機器!J22="",熱源機器!J22=0),"",熱源機器!O22)</f>
        <v/>
      </c>
      <c r="P166" s="472">
        <f>IF(OR(熱源機器!J22="",熱源機器!J22=0),0,熱源機器!K22)</f>
        <v>0</v>
      </c>
      <c r="Q166" s="475">
        <f>IF(OR(熱源機器!J22="",熱源機器!J22=0),0,熱源機器!S22)</f>
        <v>0</v>
      </c>
      <c r="R166" s="618" t="str">
        <f t="shared" si="54"/>
        <v/>
      </c>
      <c r="S166" s="254">
        <f t="shared" si="55"/>
        <v>0</v>
      </c>
      <c r="T166" s="26"/>
      <c r="U166" s="245"/>
      <c r="W166" s="3" t="str">
        <f t="shared" si="56"/>
        <v/>
      </c>
      <c r="X166" s="341">
        <f t="shared" si="57"/>
        <v>0</v>
      </c>
      <c r="Y166" s="26"/>
      <c r="Z166" s="26"/>
      <c r="AA166" s="26"/>
      <c r="AB166" s="26"/>
      <c r="AC166" s="26"/>
      <c r="AD166" s="26"/>
      <c r="AI166" s="101"/>
      <c r="AL166" s="920">
        <f t="shared" si="58"/>
        <v>0</v>
      </c>
      <c r="AM166" s="920">
        <f t="shared" si="59"/>
        <v>0</v>
      </c>
      <c r="AN166" s="26" t="str">
        <f>IF(熱源機器!P22="○",1,"")</f>
        <v/>
      </c>
      <c r="AO166" s="101">
        <f t="shared" si="36"/>
        <v>0</v>
      </c>
      <c r="AP166">
        <f t="shared" si="37"/>
        <v>0</v>
      </c>
      <c r="AQ166" s="1">
        <f t="shared" si="38"/>
        <v>0</v>
      </c>
      <c r="AR166" s="1">
        <f t="shared" si="39"/>
        <v>0</v>
      </c>
      <c r="AS166" s="14" t="str">
        <f t="shared" si="40"/>
        <v/>
      </c>
      <c r="AT166" s="14" t="str">
        <f t="shared" si="41"/>
        <v/>
      </c>
      <c r="AU166" s="14" t="str">
        <f t="shared" si="42"/>
        <v/>
      </c>
      <c r="AV166" s="14" t="str">
        <f t="shared" si="43"/>
        <v/>
      </c>
      <c r="AW166" s="14" t="str">
        <f t="shared" si="44"/>
        <v/>
      </c>
      <c r="AX166" s="14" t="str">
        <f t="shared" si="45"/>
        <v/>
      </c>
      <c r="AY166" s="14" t="str">
        <f t="shared" si="46"/>
        <v/>
      </c>
      <c r="AZ166" s="14" t="str">
        <f t="shared" si="47"/>
        <v/>
      </c>
      <c r="BA166" s="14" t="str">
        <f t="shared" si="48"/>
        <v/>
      </c>
      <c r="BB166" s="14" t="str">
        <f t="shared" si="49"/>
        <v/>
      </c>
      <c r="BC166" s="14" t="str">
        <f t="shared" si="50"/>
        <v/>
      </c>
      <c r="BD166" s="14" t="str">
        <f t="shared" si="51"/>
        <v/>
      </c>
      <c r="BE166" s="14" t="str">
        <f t="shared" si="52"/>
        <v/>
      </c>
    </row>
    <row r="167" spans="2:57" ht="14.25" customHeight="1" thickBot="1" x14ac:dyDescent="0.3">
      <c r="B167" s="401"/>
      <c r="C167" s="1"/>
      <c r="D167" s="227"/>
      <c r="E167" s="441"/>
      <c r="F167" s="238"/>
      <c r="G167" s="441"/>
      <c r="H167" s="173">
        <v>12</v>
      </c>
      <c r="I167" s="10" t="str">
        <f t="shared" si="53"/>
        <v/>
      </c>
      <c r="J167" s="866" t="str">
        <f>IF(OR(熱源機器!J23="",熱源機器!J23=0),"",熱源機器!F23)</f>
        <v/>
      </c>
      <c r="K167" s="1092" t="str">
        <f>IF(OR(熱源機器!J23="",熱源機器!J23=0),"",熱源機器!H23)</f>
        <v/>
      </c>
      <c r="L167" s="1092"/>
      <c r="M167" s="475">
        <f>IF(OR(熱源機器!J23="",熱源機器!J23=0),0,熱源機器!J23)</f>
        <v>0</v>
      </c>
      <c r="N167" s="867">
        <f>IF(OR(熱源機器!J23="",熱源機器!J23=0),0,熱源機器!N23)</f>
        <v>0</v>
      </c>
      <c r="O167" s="284" t="str">
        <f>IF(OR(熱源機器!J23="",熱源機器!J23=0),"",熱源機器!O23)</f>
        <v/>
      </c>
      <c r="P167" s="475">
        <f>IF(OR(熱源機器!J23="",熱源機器!J23=0),0,熱源機器!K23)</f>
        <v>0</v>
      </c>
      <c r="Q167" s="475">
        <f>IF(OR(熱源機器!J23="",熱源機器!J23=0),0,熱源機器!S23)</f>
        <v>0</v>
      </c>
      <c r="R167" s="618" t="str">
        <f t="shared" si="54"/>
        <v/>
      </c>
      <c r="S167" s="254">
        <f t="shared" si="55"/>
        <v>0</v>
      </c>
      <c r="T167" s="26"/>
      <c r="U167" s="245"/>
      <c r="W167" s="3" t="str">
        <f t="shared" si="56"/>
        <v/>
      </c>
      <c r="X167" s="341">
        <f t="shared" si="57"/>
        <v>0</v>
      </c>
      <c r="Y167" s="26"/>
      <c r="Z167" s="26"/>
      <c r="AA167" s="26"/>
      <c r="AB167" s="26"/>
      <c r="AC167" s="26"/>
      <c r="AD167" s="26"/>
      <c r="AI167" s="101"/>
      <c r="AL167" s="920">
        <f t="shared" si="58"/>
        <v>0</v>
      </c>
      <c r="AM167" s="920">
        <f t="shared" si="59"/>
        <v>0</v>
      </c>
      <c r="AN167" s="26" t="str">
        <f>IF(熱源機器!P23="○",1,"")</f>
        <v/>
      </c>
      <c r="AO167" s="101">
        <f t="shared" si="36"/>
        <v>0</v>
      </c>
      <c r="AP167">
        <f t="shared" si="37"/>
        <v>0</v>
      </c>
      <c r="AQ167" s="1">
        <f t="shared" si="38"/>
        <v>0</v>
      </c>
      <c r="AR167" s="1">
        <f t="shared" si="39"/>
        <v>0</v>
      </c>
      <c r="AS167" s="14" t="str">
        <f t="shared" si="40"/>
        <v/>
      </c>
      <c r="AT167" s="14" t="str">
        <f t="shared" si="41"/>
        <v/>
      </c>
      <c r="AU167" s="14" t="str">
        <f t="shared" si="42"/>
        <v/>
      </c>
      <c r="AV167" s="14" t="str">
        <f t="shared" si="43"/>
        <v/>
      </c>
      <c r="AW167" s="14" t="str">
        <f t="shared" si="44"/>
        <v/>
      </c>
      <c r="AX167" s="14" t="str">
        <f t="shared" si="45"/>
        <v/>
      </c>
      <c r="AY167" s="14" t="str">
        <f t="shared" si="46"/>
        <v/>
      </c>
      <c r="AZ167" s="14" t="str">
        <f t="shared" si="47"/>
        <v/>
      </c>
      <c r="BA167" s="14" t="str">
        <f t="shared" si="48"/>
        <v/>
      </c>
      <c r="BB167" s="14" t="str">
        <f t="shared" si="49"/>
        <v/>
      </c>
      <c r="BC167" s="14" t="str">
        <f t="shared" si="50"/>
        <v/>
      </c>
      <c r="BD167" s="14" t="str">
        <f t="shared" si="51"/>
        <v/>
      </c>
      <c r="BE167" s="14" t="str">
        <f t="shared" si="52"/>
        <v/>
      </c>
    </row>
    <row r="168" spans="2:57" ht="14.25" hidden="1" customHeight="1" x14ac:dyDescent="0.25">
      <c r="B168" s="401"/>
      <c r="C168" s="1"/>
      <c r="D168" s="227"/>
      <c r="E168" s="441"/>
      <c r="F168" s="238"/>
      <c r="G168" s="441"/>
      <c r="H168" s="173">
        <v>13</v>
      </c>
      <c r="I168" s="10" t="str">
        <f t="shared" si="53"/>
        <v/>
      </c>
      <c r="J168" s="866" t="str">
        <f>IF(OR(熱源機器!J24="",熱源機器!J24=0),"",熱源機器!F24)</f>
        <v/>
      </c>
      <c r="K168" s="1092" t="str">
        <f>IF(OR(熱源機器!J24="",熱源機器!J24=0),"",熱源機器!H24)</f>
        <v/>
      </c>
      <c r="L168" s="1092"/>
      <c r="M168" s="475">
        <f>IF(OR(熱源機器!J24="",熱源機器!J24=0),0,熱源機器!J24)</f>
        <v>0</v>
      </c>
      <c r="N168" s="867">
        <f>IF(OR(熱源機器!J24="",熱源機器!J24=0),0,熱源機器!N24)</f>
        <v>0</v>
      </c>
      <c r="O168" s="284" t="str">
        <f>IF(OR(熱源機器!J24="",熱源機器!J24=0),"",熱源機器!O24)</f>
        <v/>
      </c>
      <c r="P168" s="475">
        <f>IF(OR(熱源機器!J24="",熱源機器!J24=0),0,熱源機器!K24)</f>
        <v>0</v>
      </c>
      <c r="Q168" s="475">
        <f>IF(OR(熱源機器!J24="",熱源機器!J24=0),0,熱源機器!S24)</f>
        <v>0</v>
      </c>
      <c r="R168" s="618" t="str">
        <f t="shared" si="54"/>
        <v/>
      </c>
      <c r="S168" s="254">
        <f t="shared" si="55"/>
        <v>0</v>
      </c>
      <c r="T168" s="26"/>
      <c r="U168" s="245"/>
      <c r="W168" s="3" t="str">
        <f t="shared" si="56"/>
        <v/>
      </c>
      <c r="X168" s="341">
        <f t="shared" si="57"/>
        <v>0</v>
      </c>
      <c r="Y168" s="26"/>
      <c r="Z168" s="26"/>
      <c r="AA168" s="26"/>
      <c r="AB168" s="26"/>
      <c r="AC168" s="26"/>
      <c r="AD168" s="26"/>
      <c r="AI168" s="101"/>
      <c r="AL168" s="920">
        <f t="shared" si="58"/>
        <v>0</v>
      </c>
      <c r="AM168" s="920">
        <f t="shared" si="59"/>
        <v>0</v>
      </c>
      <c r="AN168" s="26" t="str">
        <f>IF(熱源機器!P24="○",1,"")</f>
        <v/>
      </c>
      <c r="AO168" s="101">
        <f t="shared" si="36"/>
        <v>0</v>
      </c>
      <c r="AP168">
        <f t="shared" si="37"/>
        <v>0</v>
      </c>
      <c r="AQ168" s="1">
        <f t="shared" si="38"/>
        <v>0</v>
      </c>
      <c r="AR168" s="1">
        <f t="shared" si="39"/>
        <v>0</v>
      </c>
      <c r="AS168" s="14" t="str">
        <f t="shared" si="40"/>
        <v/>
      </c>
      <c r="AT168" s="14" t="str">
        <f t="shared" si="41"/>
        <v/>
      </c>
      <c r="AU168" s="14" t="str">
        <f t="shared" si="42"/>
        <v/>
      </c>
      <c r="AV168" s="14" t="str">
        <f t="shared" si="43"/>
        <v/>
      </c>
      <c r="AW168" s="14" t="str">
        <f t="shared" si="44"/>
        <v/>
      </c>
      <c r="AX168" s="14" t="str">
        <f t="shared" si="45"/>
        <v/>
      </c>
      <c r="AY168" s="14" t="str">
        <f t="shared" si="46"/>
        <v/>
      </c>
      <c r="AZ168" s="14" t="str">
        <f t="shared" si="47"/>
        <v/>
      </c>
      <c r="BA168" s="14" t="str">
        <f t="shared" si="48"/>
        <v/>
      </c>
      <c r="BB168" s="14" t="str">
        <f t="shared" si="49"/>
        <v/>
      </c>
      <c r="BC168" s="14" t="str">
        <f t="shared" si="50"/>
        <v/>
      </c>
      <c r="BD168" s="14" t="str">
        <f t="shared" si="51"/>
        <v/>
      </c>
      <c r="BE168" s="14" t="str">
        <f t="shared" si="52"/>
        <v/>
      </c>
    </row>
    <row r="169" spans="2:57" ht="14.25" hidden="1" customHeight="1" x14ac:dyDescent="0.25">
      <c r="B169" s="401"/>
      <c r="C169" s="1"/>
      <c r="D169" s="227"/>
      <c r="E169" s="441"/>
      <c r="F169" s="238"/>
      <c r="G169" s="441"/>
      <c r="H169" s="173">
        <v>14</v>
      </c>
      <c r="I169" s="10" t="str">
        <f t="shared" si="53"/>
        <v/>
      </c>
      <c r="J169" s="866" t="str">
        <f>IF(OR(熱源機器!J25="",熱源機器!J25=0),"",熱源機器!F25)</f>
        <v/>
      </c>
      <c r="K169" s="1092" t="str">
        <f>IF(OR(熱源機器!J25="",熱源機器!J25=0),"",熱源機器!H25)</f>
        <v/>
      </c>
      <c r="L169" s="1092"/>
      <c r="M169" s="475">
        <f>IF(OR(熱源機器!J25="",熱源機器!J25=0),0,熱源機器!J25)</f>
        <v>0</v>
      </c>
      <c r="N169" s="867">
        <f>IF(OR(熱源機器!J25="",熱源機器!J25=0),0,熱源機器!N25)</f>
        <v>0</v>
      </c>
      <c r="O169" s="284" t="str">
        <f>IF(OR(熱源機器!J25="",熱源機器!J25=0),"",熱源機器!O25)</f>
        <v/>
      </c>
      <c r="P169" s="475">
        <f>IF(OR(熱源機器!J25="",熱源機器!J25=0),0,熱源機器!K25)</f>
        <v>0</v>
      </c>
      <c r="Q169" s="475">
        <f>IF(OR(熱源機器!J25="",熱源機器!J25=0),0,熱源機器!S25)</f>
        <v>0</v>
      </c>
      <c r="R169" s="618" t="str">
        <f t="shared" si="54"/>
        <v/>
      </c>
      <c r="S169" s="254">
        <f t="shared" si="55"/>
        <v>0</v>
      </c>
      <c r="T169" s="26"/>
      <c r="U169" s="245"/>
      <c r="W169" s="3" t="str">
        <f t="shared" si="56"/>
        <v/>
      </c>
      <c r="X169" s="341">
        <f t="shared" si="57"/>
        <v>0</v>
      </c>
      <c r="Y169" s="26"/>
      <c r="Z169" s="26"/>
      <c r="AA169" s="26"/>
      <c r="AB169" s="26"/>
      <c r="AC169" s="26"/>
      <c r="AD169" s="26"/>
      <c r="AI169" s="101"/>
      <c r="AL169" s="920">
        <f t="shared" si="58"/>
        <v>0</v>
      </c>
      <c r="AM169" s="920">
        <f t="shared" si="59"/>
        <v>0</v>
      </c>
      <c r="AN169" s="26" t="str">
        <f>IF(熱源機器!P25="○",1,"")</f>
        <v/>
      </c>
      <c r="AO169" s="101">
        <f t="shared" si="36"/>
        <v>0</v>
      </c>
      <c r="AP169">
        <f t="shared" si="37"/>
        <v>0</v>
      </c>
      <c r="AQ169" s="1">
        <f t="shared" si="38"/>
        <v>0</v>
      </c>
      <c r="AR169" s="1">
        <f t="shared" si="39"/>
        <v>0</v>
      </c>
      <c r="AS169" s="14" t="str">
        <f t="shared" si="40"/>
        <v/>
      </c>
      <c r="AT169" s="14" t="str">
        <f t="shared" si="41"/>
        <v/>
      </c>
      <c r="AU169" s="14" t="str">
        <f t="shared" si="42"/>
        <v/>
      </c>
      <c r="AV169" s="14" t="str">
        <f t="shared" si="43"/>
        <v/>
      </c>
      <c r="AW169" s="14" t="str">
        <f t="shared" si="44"/>
        <v/>
      </c>
      <c r="AX169" s="14" t="str">
        <f t="shared" si="45"/>
        <v/>
      </c>
      <c r="AY169" s="14" t="str">
        <f t="shared" si="46"/>
        <v/>
      </c>
      <c r="AZ169" s="14" t="str">
        <f t="shared" si="47"/>
        <v/>
      </c>
      <c r="BA169" s="14" t="str">
        <f t="shared" si="48"/>
        <v/>
      </c>
      <c r="BB169" s="14" t="str">
        <f t="shared" si="49"/>
        <v/>
      </c>
      <c r="BC169" s="14" t="str">
        <f t="shared" si="50"/>
        <v/>
      </c>
      <c r="BD169" s="14" t="str">
        <f t="shared" si="51"/>
        <v/>
      </c>
      <c r="BE169" s="14" t="str">
        <f t="shared" si="52"/>
        <v/>
      </c>
    </row>
    <row r="170" spans="2:57" ht="14.25" hidden="1" customHeight="1" x14ac:dyDescent="0.25">
      <c r="B170" s="401"/>
      <c r="C170" s="1"/>
      <c r="D170" s="227"/>
      <c r="E170" s="441"/>
      <c r="F170" s="238"/>
      <c r="G170" s="441"/>
      <c r="H170" s="173">
        <v>15</v>
      </c>
      <c r="I170" s="10" t="str">
        <f t="shared" si="53"/>
        <v/>
      </c>
      <c r="J170" s="866" t="str">
        <f>IF(OR(熱源機器!J26="",熱源機器!J26=0),"",熱源機器!F26)</f>
        <v/>
      </c>
      <c r="K170" s="1092" t="str">
        <f>IF(OR(熱源機器!J26="",熱源機器!J26=0),"",熱源機器!H26)</f>
        <v/>
      </c>
      <c r="L170" s="1092"/>
      <c r="M170" s="475">
        <f>IF(OR(熱源機器!J26="",熱源機器!J26=0),0,熱源機器!J26)</f>
        <v>0</v>
      </c>
      <c r="N170" s="867">
        <f>IF(OR(熱源機器!J26="",熱源機器!J26=0),0,熱源機器!N26)</f>
        <v>0</v>
      </c>
      <c r="O170" s="284" t="str">
        <f>IF(OR(熱源機器!J26="",熱源機器!J26=0),"",熱源機器!O26)</f>
        <v/>
      </c>
      <c r="P170" s="475">
        <f>IF(OR(熱源機器!J26="",熱源機器!J26=0),0,熱源機器!K26)</f>
        <v>0</v>
      </c>
      <c r="Q170" s="475">
        <f>IF(OR(熱源機器!J26="",熱源機器!J26=0),0,熱源機器!S26)</f>
        <v>0</v>
      </c>
      <c r="R170" s="618" t="str">
        <f t="shared" si="54"/>
        <v/>
      </c>
      <c r="S170" s="254">
        <f t="shared" si="55"/>
        <v>0</v>
      </c>
      <c r="T170" s="26"/>
      <c r="U170" s="245"/>
      <c r="W170" s="3" t="str">
        <f t="shared" si="56"/>
        <v/>
      </c>
      <c r="X170" s="341">
        <f t="shared" si="57"/>
        <v>0</v>
      </c>
      <c r="Y170" s="26"/>
      <c r="Z170" s="26"/>
      <c r="AA170" s="26"/>
      <c r="AB170" s="26"/>
      <c r="AC170" s="26"/>
      <c r="AD170" s="26"/>
      <c r="AI170" s="101"/>
      <c r="AL170" s="920">
        <f t="shared" si="58"/>
        <v>0</v>
      </c>
      <c r="AM170" s="920">
        <f t="shared" si="59"/>
        <v>0</v>
      </c>
      <c r="AN170" s="26" t="str">
        <f>IF(熱源機器!P26="○",1,"")</f>
        <v/>
      </c>
      <c r="AO170" s="101">
        <f t="shared" si="36"/>
        <v>0</v>
      </c>
      <c r="AP170">
        <f t="shared" si="37"/>
        <v>0</v>
      </c>
      <c r="AQ170" s="1">
        <f t="shared" si="38"/>
        <v>0</v>
      </c>
      <c r="AR170" s="1">
        <f t="shared" si="39"/>
        <v>0</v>
      </c>
      <c r="AS170" s="14" t="str">
        <f t="shared" si="40"/>
        <v/>
      </c>
      <c r="AT170" s="14" t="str">
        <f t="shared" si="41"/>
        <v/>
      </c>
      <c r="AU170" s="14" t="str">
        <f t="shared" si="42"/>
        <v/>
      </c>
      <c r="AV170" s="14" t="str">
        <f t="shared" si="43"/>
        <v/>
      </c>
      <c r="AW170" s="14" t="str">
        <f t="shared" si="44"/>
        <v/>
      </c>
      <c r="AX170" s="14" t="str">
        <f t="shared" si="45"/>
        <v/>
      </c>
      <c r="AY170" s="14" t="str">
        <f t="shared" si="46"/>
        <v/>
      </c>
      <c r="AZ170" s="14" t="str">
        <f t="shared" si="47"/>
        <v/>
      </c>
      <c r="BA170" s="14" t="str">
        <f t="shared" si="48"/>
        <v/>
      </c>
      <c r="BB170" s="14" t="str">
        <f t="shared" si="49"/>
        <v/>
      </c>
      <c r="BC170" s="14" t="str">
        <f t="shared" si="50"/>
        <v/>
      </c>
      <c r="BD170" s="14" t="str">
        <f t="shared" si="51"/>
        <v/>
      </c>
      <c r="BE170" s="14" t="str">
        <f t="shared" si="52"/>
        <v/>
      </c>
    </row>
    <row r="171" spans="2:57" ht="14.25" hidden="1" customHeight="1" x14ac:dyDescent="0.25">
      <c r="B171" s="401"/>
      <c r="C171" s="1"/>
      <c r="D171" s="227"/>
      <c r="E171" s="441"/>
      <c r="F171" s="238"/>
      <c r="G171" s="441"/>
      <c r="H171" s="173">
        <v>16</v>
      </c>
      <c r="I171" s="10" t="str">
        <f t="shared" si="53"/>
        <v/>
      </c>
      <c r="J171" s="866" t="str">
        <f>IF(OR(熱源機器!J27="",熱源機器!J27=0),"",熱源機器!F27)</f>
        <v/>
      </c>
      <c r="K171" s="1092" t="str">
        <f>IF(OR(熱源機器!J27="",熱源機器!J27=0),"",熱源機器!H27)</f>
        <v/>
      </c>
      <c r="L171" s="1092"/>
      <c r="M171" s="475">
        <f>IF(OR(熱源機器!J27="",熱源機器!J27=0),0,熱源機器!J27)</f>
        <v>0</v>
      </c>
      <c r="N171" s="867">
        <f>IF(OR(熱源機器!J27="",熱源機器!J27=0),0,熱源機器!N27)</f>
        <v>0</v>
      </c>
      <c r="O171" s="284" t="str">
        <f>IF(OR(熱源機器!J27="",熱源機器!J27=0),"",熱源機器!O27)</f>
        <v/>
      </c>
      <c r="P171" s="475">
        <f>IF(OR(熱源機器!J27="",熱源機器!J27=0),0,熱源機器!K27)</f>
        <v>0</v>
      </c>
      <c r="Q171" s="475">
        <f>IF(OR(熱源機器!J27="",熱源機器!J27=0),0,熱源機器!S27)</f>
        <v>0</v>
      </c>
      <c r="R171" s="618" t="str">
        <f t="shared" si="54"/>
        <v/>
      </c>
      <c r="S171" s="254">
        <f t="shared" si="55"/>
        <v>0</v>
      </c>
      <c r="T171" s="26"/>
      <c r="U171" s="245"/>
      <c r="W171" s="3" t="str">
        <f t="shared" si="56"/>
        <v/>
      </c>
      <c r="X171" s="341">
        <f t="shared" si="57"/>
        <v>0</v>
      </c>
      <c r="Y171" s="26"/>
      <c r="Z171" s="26"/>
      <c r="AA171" s="26"/>
      <c r="AB171" s="26"/>
      <c r="AC171" s="26"/>
      <c r="AD171" s="26"/>
      <c r="AI171" s="101"/>
      <c r="AL171" s="920">
        <f t="shared" si="58"/>
        <v>0</v>
      </c>
      <c r="AM171" s="920">
        <f t="shared" si="59"/>
        <v>0</v>
      </c>
      <c r="AN171" s="26" t="str">
        <f>IF(熱源機器!P27="○",1,"")</f>
        <v/>
      </c>
      <c r="AO171" s="101">
        <f t="shared" si="36"/>
        <v>0</v>
      </c>
      <c r="AP171">
        <f t="shared" si="37"/>
        <v>0</v>
      </c>
      <c r="AQ171" s="1">
        <f t="shared" si="38"/>
        <v>0</v>
      </c>
      <c r="AR171" s="1">
        <f t="shared" si="39"/>
        <v>0</v>
      </c>
      <c r="AS171" s="14" t="str">
        <f t="shared" si="40"/>
        <v/>
      </c>
      <c r="AT171" s="14" t="str">
        <f t="shared" si="41"/>
        <v/>
      </c>
      <c r="AU171" s="14" t="str">
        <f t="shared" si="42"/>
        <v/>
      </c>
      <c r="AV171" s="14" t="str">
        <f t="shared" si="43"/>
        <v/>
      </c>
      <c r="AW171" s="14" t="str">
        <f t="shared" si="44"/>
        <v/>
      </c>
      <c r="AX171" s="14" t="str">
        <f t="shared" si="45"/>
        <v/>
      </c>
      <c r="AY171" s="14" t="str">
        <f t="shared" si="46"/>
        <v/>
      </c>
      <c r="AZ171" s="14" t="str">
        <f t="shared" si="47"/>
        <v/>
      </c>
      <c r="BA171" s="14" t="str">
        <f t="shared" si="48"/>
        <v/>
      </c>
      <c r="BB171" s="14" t="str">
        <f t="shared" si="49"/>
        <v/>
      </c>
      <c r="BC171" s="14" t="str">
        <f t="shared" si="50"/>
        <v/>
      </c>
      <c r="BD171" s="14" t="str">
        <f t="shared" si="51"/>
        <v/>
      </c>
      <c r="BE171" s="14" t="str">
        <f t="shared" si="52"/>
        <v/>
      </c>
    </row>
    <row r="172" spans="2:57" ht="14.25" hidden="1" customHeight="1" x14ac:dyDescent="0.25">
      <c r="B172" s="401"/>
      <c r="C172" s="1"/>
      <c r="D172" s="227"/>
      <c r="E172" s="441"/>
      <c r="F172" s="238"/>
      <c r="G172" s="441"/>
      <c r="H172" s="173">
        <v>17</v>
      </c>
      <c r="I172" s="10" t="str">
        <f t="shared" si="53"/>
        <v/>
      </c>
      <c r="J172" s="866" t="str">
        <f>IF(OR(熱源機器!J28="",熱源機器!J28=0),"",熱源機器!F28)</f>
        <v/>
      </c>
      <c r="K172" s="1092" t="str">
        <f>IF(OR(熱源機器!J28="",熱源機器!J28=0),"",熱源機器!H28)</f>
        <v/>
      </c>
      <c r="L172" s="1092"/>
      <c r="M172" s="475">
        <f>IF(OR(熱源機器!J28="",熱源機器!J28=0),0,熱源機器!J28)</f>
        <v>0</v>
      </c>
      <c r="N172" s="867">
        <f>IF(OR(熱源機器!J28="",熱源機器!J28=0),0,熱源機器!N28)</f>
        <v>0</v>
      </c>
      <c r="O172" s="284" t="str">
        <f>IF(OR(熱源機器!J28="",熱源機器!J28=0),"",熱源機器!O28)</f>
        <v/>
      </c>
      <c r="P172" s="475">
        <f>IF(OR(熱源機器!J28="",熱源機器!J28=0),0,熱源機器!K28)</f>
        <v>0</v>
      </c>
      <c r="Q172" s="475">
        <f>IF(OR(熱源機器!J28="",熱源機器!J28=0),0,熱源機器!S28)</f>
        <v>0</v>
      </c>
      <c r="R172" s="618" t="str">
        <f t="shared" si="54"/>
        <v/>
      </c>
      <c r="S172" s="254">
        <f t="shared" si="55"/>
        <v>0</v>
      </c>
      <c r="T172" s="26"/>
      <c r="U172" s="245"/>
      <c r="W172" s="3" t="str">
        <f t="shared" si="56"/>
        <v/>
      </c>
      <c r="X172" s="341">
        <f t="shared" si="57"/>
        <v>0</v>
      </c>
      <c r="Y172" s="26"/>
      <c r="Z172" s="26"/>
      <c r="AA172" s="26"/>
      <c r="AB172" s="26"/>
      <c r="AC172" s="26"/>
      <c r="AD172" s="26"/>
      <c r="AI172" s="101"/>
      <c r="AL172" s="920">
        <f t="shared" si="58"/>
        <v>0</v>
      </c>
      <c r="AM172" s="920">
        <f t="shared" si="59"/>
        <v>0</v>
      </c>
      <c r="AN172" s="26" t="str">
        <f>IF(熱源機器!P28="○",1,"")</f>
        <v/>
      </c>
      <c r="AO172" s="101">
        <f t="shared" si="36"/>
        <v>0</v>
      </c>
      <c r="AP172">
        <f t="shared" si="37"/>
        <v>0</v>
      </c>
      <c r="AQ172" s="1">
        <f t="shared" si="38"/>
        <v>0</v>
      </c>
      <c r="AR172" s="1">
        <f t="shared" si="39"/>
        <v>0</v>
      </c>
      <c r="AS172" s="14" t="str">
        <f t="shared" si="40"/>
        <v/>
      </c>
      <c r="AT172" s="14" t="str">
        <f t="shared" si="41"/>
        <v/>
      </c>
      <c r="AU172" s="14" t="str">
        <f t="shared" si="42"/>
        <v/>
      </c>
      <c r="AV172" s="14" t="str">
        <f t="shared" si="43"/>
        <v/>
      </c>
      <c r="AW172" s="14" t="str">
        <f t="shared" si="44"/>
        <v/>
      </c>
      <c r="AX172" s="14" t="str">
        <f t="shared" si="45"/>
        <v/>
      </c>
      <c r="AY172" s="14" t="str">
        <f t="shared" si="46"/>
        <v/>
      </c>
      <c r="AZ172" s="14" t="str">
        <f t="shared" si="47"/>
        <v/>
      </c>
      <c r="BA172" s="14" t="str">
        <f t="shared" si="48"/>
        <v/>
      </c>
      <c r="BB172" s="14" t="str">
        <f t="shared" si="49"/>
        <v/>
      </c>
      <c r="BC172" s="14" t="str">
        <f t="shared" si="50"/>
        <v/>
      </c>
      <c r="BD172" s="14" t="str">
        <f t="shared" si="51"/>
        <v/>
      </c>
      <c r="BE172" s="14" t="str">
        <f t="shared" si="52"/>
        <v/>
      </c>
    </row>
    <row r="173" spans="2:57" ht="14.25" hidden="1" customHeight="1" x14ac:dyDescent="0.25">
      <c r="B173" s="401"/>
      <c r="C173" s="1"/>
      <c r="D173" s="227"/>
      <c r="E173" s="441"/>
      <c r="F173" s="238"/>
      <c r="G173" s="441"/>
      <c r="H173" s="173">
        <v>18</v>
      </c>
      <c r="I173" s="10" t="str">
        <f t="shared" si="53"/>
        <v/>
      </c>
      <c r="J173" s="866" t="str">
        <f>IF(OR(熱源機器!J29="",熱源機器!J29=0),"",熱源機器!F29)</f>
        <v/>
      </c>
      <c r="K173" s="1092" t="str">
        <f>IF(OR(熱源機器!J29="",熱源機器!J29=0),"",熱源機器!H29)</f>
        <v/>
      </c>
      <c r="L173" s="1092"/>
      <c r="M173" s="475">
        <f>IF(OR(熱源機器!J29="",熱源機器!J29=0),0,熱源機器!J29)</f>
        <v>0</v>
      </c>
      <c r="N173" s="867">
        <f>IF(OR(熱源機器!J29="",熱源機器!J29=0),0,熱源機器!N29)</f>
        <v>0</v>
      </c>
      <c r="O173" s="284" t="str">
        <f>IF(OR(熱源機器!J29="",熱源機器!J29=0),"",熱源機器!O29)</f>
        <v/>
      </c>
      <c r="P173" s="475">
        <f>IF(OR(熱源機器!J29="",熱源機器!J29=0),0,熱源機器!K29)</f>
        <v>0</v>
      </c>
      <c r="Q173" s="475">
        <f>IF(OR(熱源機器!J29="",熱源機器!J29=0),0,熱源機器!S29)</f>
        <v>0</v>
      </c>
      <c r="R173" s="618" t="str">
        <f t="shared" si="54"/>
        <v/>
      </c>
      <c r="S173" s="254">
        <f t="shared" si="55"/>
        <v>0</v>
      </c>
      <c r="T173" s="26"/>
      <c r="U173" s="245"/>
      <c r="W173" s="3" t="str">
        <f t="shared" si="56"/>
        <v/>
      </c>
      <c r="X173" s="341">
        <f t="shared" si="57"/>
        <v>0</v>
      </c>
      <c r="Y173" s="26"/>
      <c r="Z173" s="26"/>
      <c r="AA173" s="26"/>
      <c r="AB173" s="26"/>
      <c r="AC173" s="26"/>
      <c r="AD173" s="26"/>
      <c r="AI173" s="101"/>
      <c r="AL173" s="920">
        <f t="shared" si="58"/>
        <v>0</v>
      </c>
      <c r="AM173" s="920">
        <f t="shared" si="59"/>
        <v>0</v>
      </c>
      <c r="AN173" s="26" t="str">
        <f>IF(熱源機器!P29="○",1,"")</f>
        <v/>
      </c>
      <c r="AO173" s="101">
        <f t="shared" si="36"/>
        <v>0</v>
      </c>
      <c r="AP173">
        <f t="shared" si="37"/>
        <v>0</v>
      </c>
      <c r="AQ173" s="1">
        <f t="shared" si="38"/>
        <v>0</v>
      </c>
      <c r="AR173" s="1">
        <f t="shared" si="39"/>
        <v>0</v>
      </c>
      <c r="AS173" s="14" t="str">
        <f t="shared" si="40"/>
        <v/>
      </c>
      <c r="AT173" s="14" t="str">
        <f t="shared" si="41"/>
        <v/>
      </c>
      <c r="AU173" s="14" t="str">
        <f t="shared" si="42"/>
        <v/>
      </c>
      <c r="AV173" s="14" t="str">
        <f t="shared" si="43"/>
        <v/>
      </c>
      <c r="AW173" s="14" t="str">
        <f t="shared" si="44"/>
        <v/>
      </c>
      <c r="AX173" s="14" t="str">
        <f t="shared" si="45"/>
        <v/>
      </c>
      <c r="AY173" s="14" t="str">
        <f t="shared" si="46"/>
        <v/>
      </c>
      <c r="AZ173" s="14" t="str">
        <f t="shared" si="47"/>
        <v/>
      </c>
      <c r="BA173" s="14" t="str">
        <f t="shared" si="48"/>
        <v/>
      </c>
      <c r="BB173" s="14" t="str">
        <f t="shared" si="49"/>
        <v/>
      </c>
      <c r="BC173" s="14" t="str">
        <f t="shared" si="50"/>
        <v/>
      </c>
      <c r="BD173" s="14" t="str">
        <f t="shared" si="51"/>
        <v/>
      </c>
      <c r="BE173" s="14" t="str">
        <f t="shared" si="52"/>
        <v/>
      </c>
    </row>
    <row r="174" spans="2:57" ht="14.25" hidden="1" customHeight="1" x14ac:dyDescent="0.25">
      <c r="B174" s="401"/>
      <c r="C174" s="1"/>
      <c r="D174" s="227"/>
      <c r="E174" s="441"/>
      <c r="F174" s="238"/>
      <c r="G174" s="441"/>
      <c r="H174" s="173">
        <v>19</v>
      </c>
      <c r="I174" s="10" t="str">
        <f t="shared" si="53"/>
        <v/>
      </c>
      <c r="J174" s="866" t="str">
        <f>IF(OR(熱源機器!J30="",熱源機器!J30=0),"",熱源機器!F30)</f>
        <v/>
      </c>
      <c r="K174" s="1092" t="str">
        <f>IF(OR(熱源機器!J30="",熱源機器!J30=0),"",熱源機器!H30)</f>
        <v/>
      </c>
      <c r="L174" s="1092"/>
      <c r="M174" s="475">
        <f>IF(OR(熱源機器!J30="",熱源機器!J30=0),0,熱源機器!J30)</f>
        <v>0</v>
      </c>
      <c r="N174" s="867">
        <f>IF(OR(熱源機器!J30="",熱源機器!J30=0),0,熱源機器!N30)</f>
        <v>0</v>
      </c>
      <c r="O174" s="284" t="str">
        <f>IF(OR(熱源機器!J30="",熱源機器!J30=0),"",熱源機器!O30)</f>
        <v/>
      </c>
      <c r="P174" s="475">
        <f>IF(OR(熱源機器!J30="",熱源機器!J30=0),0,熱源機器!K30)</f>
        <v>0</v>
      </c>
      <c r="Q174" s="475">
        <f>IF(OR(熱源機器!J30="",熱源機器!J30=0),0,熱源機器!S30)</f>
        <v>0</v>
      </c>
      <c r="R174" s="618" t="str">
        <f t="shared" si="54"/>
        <v/>
      </c>
      <c r="S174" s="254">
        <f t="shared" si="55"/>
        <v>0</v>
      </c>
      <c r="T174" s="26"/>
      <c r="U174" s="245"/>
      <c r="W174" s="3" t="str">
        <f t="shared" si="56"/>
        <v/>
      </c>
      <c r="X174" s="341">
        <f t="shared" si="57"/>
        <v>0</v>
      </c>
      <c r="Y174" s="26"/>
      <c r="Z174" s="26"/>
      <c r="AA174" s="26"/>
      <c r="AB174" s="26"/>
      <c r="AC174" s="26"/>
      <c r="AD174" s="26"/>
      <c r="AI174" s="101"/>
      <c r="AL174" s="920">
        <f t="shared" si="58"/>
        <v>0</v>
      </c>
      <c r="AM174" s="920">
        <f t="shared" si="59"/>
        <v>0</v>
      </c>
      <c r="AN174" s="26" t="str">
        <f>IF(熱源機器!P30="○",1,"")</f>
        <v/>
      </c>
      <c r="AO174" s="101">
        <f t="shared" si="36"/>
        <v>0</v>
      </c>
      <c r="AP174">
        <f t="shared" si="37"/>
        <v>0</v>
      </c>
      <c r="AQ174" s="1">
        <f t="shared" si="38"/>
        <v>0</v>
      </c>
      <c r="AR174" s="1">
        <f t="shared" si="39"/>
        <v>0</v>
      </c>
      <c r="AS174" s="14" t="str">
        <f t="shared" si="40"/>
        <v/>
      </c>
      <c r="AT174" s="14" t="str">
        <f t="shared" si="41"/>
        <v/>
      </c>
      <c r="AU174" s="14" t="str">
        <f t="shared" si="42"/>
        <v/>
      </c>
      <c r="AV174" s="14" t="str">
        <f t="shared" si="43"/>
        <v/>
      </c>
      <c r="AW174" s="14" t="str">
        <f t="shared" si="44"/>
        <v/>
      </c>
      <c r="AX174" s="14" t="str">
        <f t="shared" si="45"/>
        <v/>
      </c>
      <c r="AY174" s="14" t="str">
        <f t="shared" si="46"/>
        <v/>
      </c>
      <c r="AZ174" s="14" t="str">
        <f t="shared" si="47"/>
        <v/>
      </c>
      <c r="BA174" s="14" t="str">
        <f t="shared" si="48"/>
        <v/>
      </c>
      <c r="BB174" s="14" t="str">
        <f t="shared" si="49"/>
        <v/>
      </c>
      <c r="BC174" s="14" t="str">
        <f t="shared" si="50"/>
        <v/>
      </c>
      <c r="BD174" s="14" t="str">
        <f t="shared" si="51"/>
        <v/>
      </c>
      <c r="BE174" s="14" t="str">
        <f t="shared" si="52"/>
        <v/>
      </c>
    </row>
    <row r="175" spans="2:57" ht="14.25" hidden="1" customHeight="1" x14ac:dyDescent="0.25">
      <c r="B175" s="401"/>
      <c r="C175" s="1"/>
      <c r="D175" s="227"/>
      <c r="E175" s="441"/>
      <c r="F175" s="238"/>
      <c r="G175" s="441"/>
      <c r="H175" s="173">
        <v>20</v>
      </c>
      <c r="I175" s="10" t="str">
        <f t="shared" si="53"/>
        <v/>
      </c>
      <c r="J175" s="866" t="str">
        <f>IF(OR(熱源機器!J31="",熱源機器!J31=0),"",熱源機器!F31)</f>
        <v/>
      </c>
      <c r="K175" s="1092" t="str">
        <f>IF(OR(熱源機器!J31="",熱源機器!J31=0),"",熱源機器!H31)</f>
        <v/>
      </c>
      <c r="L175" s="1092"/>
      <c r="M175" s="475">
        <f>IF(OR(熱源機器!J31="",熱源機器!J31=0),0,熱源機器!J31)</f>
        <v>0</v>
      </c>
      <c r="N175" s="867">
        <f>IF(OR(熱源機器!J31="",熱源機器!J31=0),0,熱源機器!N31)</f>
        <v>0</v>
      </c>
      <c r="O175" s="284" t="str">
        <f>IF(OR(熱源機器!J31="",熱源機器!J31=0),"",熱源機器!O31)</f>
        <v/>
      </c>
      <c r="P175" s="475">
        <f>IF(OR(熱源機器!J31="",熱源機器!J31=0),0,熱源機器!K31)</f>
        <v>0</v>
      </c>
      <c r="Q175" s="475">
        <f>IF(OR(熱源機器!J31="",熱源機器!J31=0),0,熱源機器!S31)</f>
        <v>0</v>
      </c>
      <c r="R175" s="618" t="str">
        <f t="shared" si="54"/>
        <v/>
      </c>
      <c r="S175" s="254">
        <f t="shared" si="55"/>
        <v>0</v>
      </c>
      <c r="T175" s="26"/>
      <c r="U175" s="245"/>
      <c r="W175" s="3" t="str">
        <f t="shared" si="56"/>
        <v/>
      </c>
      <c r="X175" s="341">
        <f t="shared" si="57"/>
        <v>0</v>
      </c>
      <c r="Y175" s="26"/>
      <c r="Z175" s="26"/>
      <c r="AA175" s="26"/>
      <c r="AB175" s="26"/>
      <c r="AC175" s="26"/>
      <c r="AD175" s="26"/>
      <c r="AI175" s="101"/>
      <c r="AL175" s="920">
        <f t="shared" si="58"/>
        <v>0</v>
      </c>
      <c r="AM175" s="920">
        <f t="shared" si="59"/>
        <v>0</v>
      </c>
      <c r="AN175" s="26" t="str">
        <f>IF(熱源機器!P31="○",1,"")</f>
        <v/>
      </c>
      <c r="AO175" s="101">
        <f t="shared" si="36"/>
        <v>0</v>
      </c>
      <c r="AP175">
        <f t="shared" si="37"/>
        <v>0</v>
      </c>
      <c r="AQ175" s="1">
        <f t="shared" si="38"/>
        <v>0</v>
      </c>
      <c r="AR175" s="1">
        <f t="shared" si="39"/>
        <v>0</v>
      </c>
      <c r="AS175" s="14" t="str">
        <f t="shared" si="40"/>
        <v/>
      </c>
      <c r="AT175" s="14" t="str">
        <f t="shared" si="41"/>
        <v/>
      </c>
      <c r="AU175" s="14" t="str">
        <f t="shared" si="42"/>
        <v/>
      </c>
      <c r="AV175" s="14" t="str">
        <f t="shared" si="43"/>
        <v/>
      </c>
      <c r="AW175" s="14" t="str">
        <f t="shared" si="44"/>
        <v/>
      </c>
      <c r="AX175" s="14" t="str">
        <f t="shared" si="45"/>
        <v/>
      </c>
      <c r="AY175" s="14" t="str">
        <f t="shared" si="46"/>
        <v/>
      </c>
      <c r="AZ175" s="14" t="str">
        <f t="shared" si="47"/>
        <v/>
      </c>
      <c r="BA175" s="14" t="str">
        <f t="shared" si="48"/>
        <v/>
      </c>
      <c r="BB175" s="14" t="str">
        <f t="shared" si="49"/>
        <v/>
      </c>
      <c r="BC175" s="14" t="str">
        <f t="shared" si="50"/>
        <v/>
      </c>
      <c r="BD175" s="14" t="str">
        <f t="shared" si="51"/>
        <v/>
      </c>
      <c r="BE175" s="14" t="str">
        <f t="shared" si="52"/>
        <v/>
      </c>
    </row>
    <row r="176" spans="2:57" ht="14.25" hidden="1" customHeight="1" x14ac:dyDescent="0.25">
      <c r="B176" s="401"/>
      <c r="C176" s="1"/>
      <c r="D176" s="227"/>
      <c r="E176" s="441"/>
      <c r="F176" s="238"/>
      <c r="G176" s="441"/>
      <c r="H176" s="173">
        <v>21</v>
      </c>
      <c r="I176" s="10" t="str">
        <f t="shared" si="53"/>
        <v/>
      </c>
      <c r="J176" s="866" t="str">
        <f>IF(OR(熱源機器!J32="",熱源機器!J32=0),"",熱源機器!F32)</f>
        <v/>
      </c>
      <c r="K176" s="1092" t="str">
        <f>IF(OR(熱源機器!J32="",熱源機器!J32=0),"",熱源機器!H32)</f>
        <v/>
      </c>
      <c r="L176" s="1092"/>
      <c r="M176" s="475">
        <f>IF(OR(熱源機器!J32="",熱源機器!J32=0),0,熱源機器!J32)</f>
        <v>0</v>
      </c>
      <c r="N176" s="867">
        <f>IF(OR(熱源機器!J32="",熱源機器!J32=0),0,熱源機器!N32)</f>
        <v>0</v>
      </c>
      <c r="O176" s="284" t="str">
        <f>IF(OR(熱源機器!J32="",熱源機器!J32=0),"",熱源機器!O32)</f>
        <v/>
      </c>
      <c r="P176" s="475">
        <f>IF(OR(熱源機器!J32="",熱源機器!J32=0),0,熱源機器!K32)</f>
        <v>0</v>
      </c>
      <c r="Q176" s="475">
        <f>IF(OR(熱源機器!J32="",熱源機器!J32=0),0,熱源機器!S32)</f>
        <v>0</v>
      </c>
      <c r="R176" s="618" t="str">
        <f t="shared" si="54"/>
        <v/>
      </c>
      <c r="S176" s="254">
        <f t="shared" si="55"/>
        <v>0</v>
      </c>
      <c r="T176" s="26"/>
      <c r="U176" s="245"/>
      <c r="W176" s="3" t="str">
        <f t="shared" si="56"/>
        <v/>
      </c>
      <c r="X176" s="341">
        <f t="shared" si="57"/>
        <v>0</v>
      </c>
      <c r="Y176" s="26"/>
      <c r="Z176" s="26"/>
      <c r="AA176" s="26"/>
      <c r="AB176" s="26"/>
      <c r="AC176" s="26"/>
      <c r="AD176" s="26"/>
      <c r="AI176" s="101"/>
      <c r="AL176" s="920">
        <f t="shared" si="58"/>
        <v>0</v>
      </c>
      <c r="AM176" s="920">
        <f t="shared" si="59"/>
        <v>0</v>
      </c>
      <c r="AN176" s="26" t="str">
        <f>IF(熱源機器!P32="○",1,"")</f>
        <v/>
      </c>
      <c r="AO176" s="101">
        <f t="shared" si="36"/>
        <v>0</v>
      </c>
      <c r="AP176">
        <f t="shared" si="37"/>
        <v>0</v>
      </c>
      <c r="AQ176" s="1">
        <f t="shared" si="38"/>
        <v>0</v>
      </c>
      <c r="AR176" s="1">
        <f t="shared" si="39"/>
        <v>0</v>
      </c>
      <c r="AS176" s="14" t="str">
        <f t="shared" si="40"/>
        <v/>
      </c>
      <c r="AT176" s="14" t="str">
        <f t="shared" si="41"/>
        <v/>
      </c>
      <c r="AU176" s="14" t="str">
        <f t="shared" si="42"/>
        <v/>
      </c>
      <c r="AV176" s="14" t="str">
        <f t="shared" si="43"/>
        <v/>
      </c>
      <c r="AW176" s="14" t="str">
        <f t="shared" si="44"/>
        <v/>
      </c>
      <c r="AX176" s="14" t="str">
        <f t="shared" si="45"/>
        <v/>
      </c>
      <c r="AY176" s="14" t="str">
        <f t="shared" si="46"/>
        <v/>
      </c>
      <c r="AZ176" s="14" t="str">
        <f t="shared" si="47"/>
        <v/>
      </c>
      <c r="BA176" s="14" t="str">
        <f t="shared" si="48"/>
        <v/>
      </c>
      <c r="BB176" s="14" t="str">
        <f t="shared" si="49"/>
        <v/>
      </c>
      <c r="BC176" s="14" t="str">
        <f t="shared" si="50"/>
        <v/>
      </c>
      <c r="BD176" s="14" t="str">
        <f t="shared" si="51"/>
        <v/>
      </c>
      <c r="BE176" s="14" t="str">
        <f t="shared" si="52"/>
        <v/>
      </c>
    </row>
    <row r="177" spans="2:57" ht="14.25" hidden="1" customHeight="1" x14ac:dyDescent="0.25">
      <c r="B177" s="401"/>
      <c r="C177" s="1"/>
      <c r="D177" s="227"/>
      <c r="E177" s="441"/>
      <c r="F177" s="238"/>
      <c r="G177" s="441"/>
      <c r="H177" s="173">
        <v>22</v>
      </c>
      <c r="I177" s="10" t="str">
        <f t="shared" si="53"/>
        <v/>
      </c>
      <c r="J177" s="866" t="str">
        <f>IF(OR(熱源機器!J33="",熱源機器!J33=0),"",熱源機器!F33)</f>
        <v/>
      </c>
      <c r="K177" s="1092" t="str">
        <f>IF(OR(熱源機器!J33="",熱源機器!J33=0),"",熱源機器!H33)</f>
        <v/>
      </c>
      <c r="L177" s="1092"/>
      <c r="M177" s="475">
        <f>IF(OR(熱源機器!J33="",熱源機器!J33=0),0,熱源機器!J33)</f>
        <v>0</v>
      </c>
      <c r="N177" s="867">
        <f>IF(OR(熱源機器!J33="",熱源機器!J33=0),0,熱源機器!N33)</f>
        <v>0</v>
      </c>
      <c r="O177" s="284" t="str">
        <f>IF(OR(熱源機器!J33="",熱源機器!J33=0),"",熱源機器!O33)</f>
        <v/>
      </c>
      <c r="P177" s="475">
        <f>IF(OR(熱源機器!J33="",熱源機器!J33=0),0,熱源機器!K33)</f>
        <v>0</v>
      </c>
      <c r="Q177" s="475">
        <f>IF(OR(熱源機器!J33="",熱源機器!J33=0),0,熱源機器!S33)</f>
        <v>0</v>
      </c>
      <c r="R177" s="618" t="str">
        <f t="shared" si="54"/>
        <v/>
      </c>
      <c r="S177" s="254">
        <f t="shared" si="55"/>
        <v>0</v>
      </c>
      <c r="T177" s="26"/>
      <c r="U177" s="245"/>
      <c r="W177" s="3" t="str">
        <f t="shared" si="56"/>
        <v/>
      </c>
      <c r="X177" s="341">
        <f t="shared" si="57"/>
        <v>0</v>
      </c>
      <c r="Y177" s="26"/>
      <c r="Z177" s="26"/>
      <c r="AA177" s="26"/>
      <c r="AB177" s="26"/>
      <c r="AC177" s="26"/>
      <c r="AD177" s="26"/>
      <c r="AI177" s="101"/>
      <c r="AL177" s="920">
        <f t="shared" si="58"/>
        <v>0</v>
      </c>
      <c r="AM177" s="920">
        <f t="shared" si="59"/>
        <v>0</v>
      </c>
      <c r="AN177" s="26" t="str">
        <f>IF(熱源機器!P33="○",1,"")</f>
        <v/>
      </c>
      <c r="AO177" s="101">
        <f t="shared" si="36"/>
        <v>0</v>
      </c>
      <c r="AP177">
        <f t="shared" si="37"/>
        <v>0</v>
      </c>
      <c r="AQ177" s="1">
        <f t="shared" si="38"/>
        <v>0</v>
      </c>
      <c r="AR177" s="1">
        <f t="shared" si="39"/>
        <v>0</v>
      </c>
      <c r="AS177" s="14" t="str">
        <f t="shared" si="40"/>
        <v/>
      </c>
      <c r="AT177" s="14" t="str">
        <f t="shared" si="41"/>
        <v/>
      </c>
      <c r="AU177" s="14" t="str">
        <f t="shared" si="42"/>
        <v/>
      </c>
      <c r="AV177" s="14" t="str">
        <f t="shared" si="43"/>
        <v/>
      </c>
      <c r="AW177" s="14" t="str">
        <f t="shared" si="44"/>
        <v/>
      </c>
      <c r="AX177" s="14" t="str">
        <f t="shared" si="45"/>
        <v/>
      </c>
      <c r="AY177" s="14" t="str">
        <f t="shared" si="46"/>
        <v/>
      </c>
      <c r="AZ177" s="14" t="str">
        <f t="shared" si="47"/>
        <v/>
      </c>
      <c r="BA177" s="14" t="str">
        <f t="shared" si="48"/>
        <v/>
      </c>
      <c r="BB177" s="14" t="str">
        <f t="shared" si="49"/>
        <v/>
      </c>
      <c r="BC177" s="14" t="str">
        <f t="shared" si="50"/>
        <v/>
      </c>
      <c r="BD177" s="14" t="str">
        <f t="shared" si="51"/>
        <v/>
      </c>
      <c r="BE177" s="14" t="str">
        <f t="shared" si="52"/>
        <v/>
      </c>
    </row>
    <row r="178" spans="2:57" ht="14.25" hidden="1" customHeight="1" x14ac:dyDescent="0.25">
      <c r="B178" s="401"/>
      <c r="C178" s="1"/>
      <c r="D178" s="227"/>
      <c r="E178" s="441"/>
      <c r="F178" s="238"/>
      <c r="G178" s="441"/>
      <c r="H178" s="173">
        <v>23</v>
      </c>
      <c r="I178" s="10" t="str">
        <f t="shared" si="53"/>
        <v/>
      </c>
      <c r="J178" s="866" t="str">
        <f>IF(OR(熱源機器!J34="",熱源機器!J34=0),"",熱源機器!F34)</f>
        <v/>
      </c>
      <c r="K178" s="1092" t="str">
        <f>IF(OR(熱源機器!J34="",熱源機器!J34=0),"",熱源機器!H34)</f>
        <v/>
      </c>
      <c r="L178" s="1092"/>
      <c r="M178" s="475">
        <f>IF(OR(熱源機器!J34="",熱源機器!J34=0),0,熱源機器!J34)</f>
        <v>0</v>
      </c>
      <c r="N178" s="867">
        <f>IF(OR(熱源機器!J34="",熱源機器!J34=0),0,熱源機器!N34)</f>
        <v>0</v>
      </c>
      <c r="O178" s="284" t="str">
        <f>IF(OR(熱源機器!J34="",熱源機器!J34=0),"",熱源機器!O34)</f>
        <v/>
      </c>
      <c r="P178" s="475">
        <f>IF(OR(熱源機器!J34="",熱源機器!J34=0),0,熱源機器!K34)</f>
        <v>0</v>
      </c>
      <c r="Q178" s="475">
        <f>IF(OR(熱源機器!J34="",熱源機器!J34=0),0,熱源機器!S34)</f>
        <v>0</v>
      </c>
      <c r="R178" s="618" t="str">
        <f t="shared" si="54"/>
        <v/>
      </c>
      <c r="S178" s="254">
        <f t="shared" si="55"/>
        <v>0</v>
      </c>
      <c r="T178" s="26"/>
      <c r="U178" s="245"/>
      <c r="W178" s="3" t="str">
        <f t="shared" si="56"/>
        <v/>
      </c>
      <c r="X178" s="341">
        <f t="shared" si="57"/>
        <v>0</v>
      </c>
      <c r="Y178" s="26"/>
      <c r="Z178" s="26"/>
      <c r="AA178" s="26"/>
      <c r="AB178" s="26"/>
      <c r="AC178" s="26"/>
      <c r="AD178" s="26"/>
      <c r="AI178" s="101"/>
      <c r="AL178" s="920">
        <f t="shared" si="58"/>
        <v>0</v>
      </c>
      <c r="AM178" s="920">
        <f t="shared" si="59"/>
        <v>0</v>
      </c>
      <c r="AN178" s="26" t="str">
        <f>IF(熱源機器!P34="○",1,"")</f>
        <v/>
      </c>
      <c r="AO178" s="101">
        <f t="shared" si="36"/>
        <v>0</v>
      </c>
      <c r="AP178">
        <f t="shared" si="37"/>
        <v>0</v>
      </c>
      <c r="AQ178" s="1">
        <f t="shared" si="38"/>
        <v>0</v>
      </c>
      <c r="AR178" s="1">
        <f t="shared" si="39"/>
        <v>0</v>
      </c>
      <c r="AS178" s="14" t="str">
        <f t="shared" si="40"/>
        <v/>
      </c>
      <c r="AT178" s="14" t="str">
        <f t="shared" si="41"/>
        <v/>
      </c>
      <c r="AU178" s="14" t="str">
        <f t="shared" si="42"/>
        <v/>
      </c>
      <c r="AV178" s="14" t="str">
        <f t="shared" si="43"/>
        <v/>
      </c>
      <c r="AW178" s="14" t="str">
        <f t="shared" si="44"/>
        <v/>
      </c>
      <c r="AX178" s="14" t="str">
        <f t="shared" si="45"/>
        <v/>
      </c>
      <c r="AY178" s="14" t="str">
        <f t="shared" si="46"/>
        <v/>
      </c>
      <c r="AZ178" s="14" t="str">
        <f t="shared" si="47"/>
        <v/>
      </c>
      <c r="BA178" s="14" t="str">
        <f t="shared" si="48"/>
        <v/>
      </c>
      <c r="BB178" s="14" t="str">
        <f t="shared" si="49"/>
        <v/>
      </c>
      <c r="BC178" s="14" t="str">
        <f t="shared" si="50"/>
        <v/>
      </c>
      <c r="BD178" s="14" t="str">
        <f t="shared" si="51"/>
        <v/>
      </c>
      <c r="BE178" s="14" t="str">
        <f t="shared" si="52"/>
        <v/>
      </c>
    </row>
    <row r="179" spans="2:57" ht="14.25" hidden="1" customHeight="1" x14ac:dyDescent="0.25">
      <c r="B179" s="401"/>
      <c r="C179" s="1"/>
      <c r="D179" s="227"/>
      <c r="E179" s="441"/>
      <c r="F179" s="238"/>
      <c r="G179" s="441"/>
      <c r="H179" s="173">
        <v>24</v>
      </c>
      <c r="I179" s="10" t="str">
        <f t="shared" si="53"/>
        <v/>
      </c>
      <c r="J179" s="866" t="str">
        <f>IF(OR(熱源機器!J35="",熱源機器!J35=0),"",熱源機器!F35)</f>
        <v/>
      </c>
      <c r="K179" s="1092" t="str">
        <f>IF(OR(熱源機器!J35="",熱源機器!J35=0),"",熱源機器!H35)</f>
        <v/>
      </c>
      <c r="L179" s="1092"/>
      <c r="M179" s="475">
        <f>IF(OR(熱源機器!J35="",熱源機器!J35=0),0,熱源機器!J35)</f>
        <v>0</v>
      </c>
      <c r="N179" s="867">
        <f>IF(OR(熱源機器!J35="",熱源機器!J35=0),0,熱源機器!N35)</f>
        <v>0</v>
      </c>
      <c r="O179" s="284" t="str">
        <f>IF(OR(熱源機器!J35="",熱源機器!J35=0),"",熱源機器!O35)</f>
        <v/>
      </c>
      <c r="P179" s="475">
        <f>IF(OR(熱源機器!J35="",熱源機器!J35=0),0,熱源機器!K35)</f>
        <v>0</v>
      </c>
      <c r="Q179" s="475">
        <f>IF(OR(熱源機器!J35="",熱源機器!J35=0),0,熱源機器!S35)</f>
        <v>0</v>
      </c>
      <c r="R179" s="618" t="str">
        <f t="shared" si="54"/>
        <v/>
      </c>
      <c r="S179" s="254">
        <f t="shared" ref="S179:S185" si="62">IF(AND(I179=0,J179=0,K179=0,M179=0,N179=0,O179=0,P179=0,Q179=0),"",$X179)</f>
        <v>0</v>
      </c>
      <c r="T179" s="26"/>
      <c r="U179" s="245"/>
      <c r="W179" s="3" t="str">
        <f t="shared" si="56"/>
        <v/>
      </c>
      <c r="X179" s="341">
        <f t="shared" si="57"/>
        <v>0</v>
      </c>
      <c r="Y179" s="26"/>
      <c r="Z179" s="26"/>
      <c r="AA179" s="26"/>
      <c r="AB179" s="26"/>
      <c r="AC179" s="26"/>
      <c r="AD179" s="26"/>
      <c r="AI179" s="101"/>
      <c r="AL179" s="920">
        <f t="shared" si="58"/>
        <v>0</v>
      </c>
      <c r="AM179" s="920">
        <f t="shared" si="59"/>
        <v>0</v>
      </c>
      <c r="AN179" s="26" t="str">
        <f>IF(熱源機器!P35="○",1,"")</f>
        <v/>
      </c>
      <c r="AO179" s="101">
        <f t="shared" si="36"/>
        <v>0</v>
      </c>
      <c r="AP179">
        <f t="shared" si="37"/>
        <v>0</v>
      </c>
      <c r="AQ179" s="1">
        <f t="shared" si="38"/>
        <v>0</v>
      </c>
      <c r="AR179" s="1">
        <f t="shared" si="39"/>
        <v>0</v>
      </c>
      <c r="AS179" s="14" t="str">
        <f t="shared" si="40"/>
        <v/>
      </c>
      <c r="AT179" s="14" t="str">
        <f t="shared" si="41"/>
        <v/>
      </c>
      <c r="AU179" s="14" t="str">
        <f t="shared" si="42"/>
        <v/>
      </c>
      <c r="AV179" s="14" t="str">
        <f t="shared" si="43"/>
        <v/>
      </c>
      <c r="AW179" s="14" t="str">
        <f t="shared" si="44"/>
        <v/>
      </c>
      <c r="AX179" s="14" t="str">
        <f t="shared" si="45"/>
        <v/>
      </c>
      <c r="AY179" s="14" t="str">
        <f t="shared" si="46"/>
        <v/>
      </c>
      <c r="AZ179" s="14" t="str">
        <f t="shared" si="47"/>
        <v/>
      </c>
      <c r="BA179" s="14" t="str">
        <f t="shared" si="48"/>
        <v/>
      </c>
      <c r="BB179" s="14" t="str">
        <f t="shared" si="49"/>
        <v/>
      </c>
      <c r="BC179" s="14" t="str">
        <f t="shared" si="50"/>
        <v/>
      </c>
      <c r="BD179" s="14" t="str">
        <f t="shared" si="51"/>
        <v/>
      </c>
      <c r="BE179" s="14" t="str">
        <f t="shared" si="52"/>
        <v/>
      </c>
    </row>
    <row r="180" spans="2:57" ht="14.25" hidden="1" customHeight="1" x14ac:dyDescent="0.25">
      <c r="B180" s="401"/>
      <c r="C180" s="1"/>
      <c r="D180" s="227"/>
      <c r="E180" s="441"/>
      <c r="F180" s="238"/>
      <c r="G180" s="441"/>
      <c r="H180" s="173">
        <v>25</v>
      </c>
      <c r="I180" s="10" t="str">
        <f t="shared" si="53"/>
        <v/>
      </c>
      <c r="J180" s="866" t="str">
        <f>IF(OR(熱源機器!J36="",熱源機器!J36=0),"",熱源機器!F36)</f>
        <v/>
      </c>
      <c r="K180" s="1092" t="str">
        <f>IF(OR(熱源機器!J36="",熱源機器!J36=0),"",熱源機器!H36)</f>
        <v/>
      </c>
      <c r="L180" s="1092"/>
      <c r="M180" s="475">
        <f>IF(OR(熱源機器!J36="",熱源機器!J36=0),0,熱源機器!J36)</f>
        <v>0</v>
      </c>
      <c r="N180" s="867">
        <f>IF(OR(熱源機器!J36="",熱源機器!J36=0),0,熱源機器!N36)</f>
        <v>0</v>
      </c>
      <c r="O180" s="284" t="str">
        <f>IF(OR(熱源機器!J36="",熱源機器!J36=0),"",熱源機器!O36)</f>
        <v/>
      </c>
      <c r="P180" s="475">
        <f>IF(OR(熱源機器!J36="",熱源機器!J36=0),0,熱源機器!K36)</f>
        <v>0</v>
      </c>
      <c r="Q180" s="475">
        <f>IF(OR(熱源機器!J36="",熱源機器!J36=0),0,熱源機器!S36)</f>
        <v>0</v>
      </c>
      <c r="R180" s="618" t="str">
        <f t="shared" si="54"/>
        <v/>
      </c>
      <c r="S180" s="254">
        <f t="shared" si="62"/>
        <v>0</v>
      </c>
      <c r="T180" s="26"/>
      <c r="U180" s="245"/>
      <c r="W180" s="3" t="str">
        <f t="shared" si="56"/>
        <v/>
      </c>
      <c r="X180" s="341">
        <f t="shared" si="57"/>
        <v>0</v>
      </c>
      <c r="Y180" s="26"/>
      <c r="Z180" s="26"/>
      <c r="AA180" s="26"/>
      <c r="AB180" s="26"/>
      <c r="AC180" s="26"/>
      <c r="AD180" s="26"/>
      <c r="AI180" s="101"/>
      <c r="AL180" s="920">
        <f t="shared" si="58"/>
        <v>0</v>
      </c>
      <c r="AM180" s="920">
        <f t="shared" si="59"/>
        <v>0</v>
      </c>
      <c r="AN180" s="26" t="str">
        <f>IF(熱源機器!P36="○",1,"")</f>
        <v/>
      </c>
      <c r="AO180" s="101">
        <f t="shared" si="36"/>
        <v>0</v>
      </c>
      <c r="AP180">
        <f t="shared" si="37"/>
        <v>0</v>
      </c>
      <c r="AQ180" s="1">
        <f t="shared" si="38"/>
        <v>0</v>
      </c>
      <c r="AR180" s="1">
        <f t="shared" si="39"/>
        <v>0</v>
      </c>
      <c r="AS180" s="14" t="str">
        <f t="shared" si="40"/>
        <v/>
      </c>
      <c r="AT180" s="14" t="str">
        <f t="shared" si="41"/>
        <v/>
      </c>
      <c r="AU180" s="14" t="str">
        <f t="shared" si="42"/>
        <v/>
      </c>
      <c r="AV180" s="14" t="str">
        <f t="shared" si="43"/>
        <v/>
      </c>
      <c r="AW180" s="14" t="str">
        <f t="shared" si="44"/>
        <v/>
      </c>
      <c r="AX180" s="14" t="str">
        <f t="shared" si="45"/>
        <v/>
      </c>
      <c r="AY180" s="14" t="str">
        <f t="shared" si="46"/>
        <v/>
      </c>
      <c r="AZ180" s="14" t="str">
        <f t="shared" si="47"/>
        <v/>
      </c>
      <c r="BA180" s="14" t="str">
        <f t="shared" si="48"/>
        <v/>
      </c>
      <c r="BB180" s="14" t="str">
        <f t="shared" si="49"/>
        <v/>
      </c>
      <c r="BC180" s="14" t="str">
        <f t="shared" si="50"/>
        <v/>
      </c>
      <c r="BD180" s="14" t="str">
        <f t="shared" si="51"/>
        <v/>
      </c>
      <c r="BE180" s="14" t="str">
        <f t="shared" si="52"/>
        <v/>
      </c>
    </row>
    <row r="181" spans="2:57" ht="14.25" hidden="1" customHeight="1" x14ac:dyDescent="0.25">
      <c r="B181" s="401"/>
      <c r="C181" s="1"/>
      <c r="D181" s="227"/>
      <c r="E181" s="441"/>
      <c r="F181" s="238"/>
      <c r="G181" s="441"/>
      <c r="H181" s="173">
        <v>26</v>
      </c>
      <c r="I181" s="10" t="str">
        <f t="shared" si="53"/>
        <v/>
      </c>
      <c r="J181" s="866" t="str">
        <f>IF(OR(熱源機器!J37="",熱源機器!J37=0),"",熱源機器!F37)</f>
        <v/>
      </c>
      <c r="K181" s="1092" t="str">
        <f>IF(OR(熱源機器!J37="",熱源機器!J37=0),"",熱源機器!H37)</f>
        <v/>
      </c>
      <c r="L181" s="1092"/>
      <c r="M181" s="475">
        <f>IF(OR(熱源機器!J37="",熱源機器!J37=0),0,熱源機器!J37)</f>
        <v>0</v>
      </c>
      <c r="N181" s="867">
        <f>IF(OR(熱源機器!J37="",熱源機器!J37=0),0,熱源機器!N37)</f>
        <v>0</v>
      </c>
      <c r="O181" s="284" t="str">
        <f>IF(OR(熱源機器!J37="",熱源機器!J37=0),"",熱源機器!O37)</f>
        <v/>
      </c>
      <c r="P181" s="475">
        <f>IF(OR(熱源機器!J37="",熱源機器!J37=0),0,熱源機器!K37)</f>
        <v>0</v>
      </c>
      <c r="Q181" s="475">
        <f>IF(OR(熱源機器!J37="",熱源機器!J37=0),0,熱源機器!S37)</f>
        <v>0</v>
      </c>
      <c r="R181" s="618" t="str">
        <f t="shared" si="54"/>
        <v/>
      </c>
      <c r="S181" s="254">
        <f t="shared" si="62"/>
        <v>0</v>
      </c>
      <c r="T181" s="26"/>
      <c r="U181" s="245"/>
      <c r="W181" s="3" t="str">
        <f t="shared" si="56"/>
        <v/>
      </c>
      <c r="X181" s="341">
        <f t="shared" si="57"/>
        <v>0</v>
      </c>
      <c r="Y181" s="26"/>
      <c r="Z181" s="26"/>
      <c r="AA181" s="26"/>
      <c r="AB181" s="26"/>
      <c r="AC181" s="26"/>
      <c r="AD181" s="26"/>
      <c r="AI181" s="101"/>
      <c r="AL181" s="920">
        <f t="shared" si="58"/>
        <v>0</v>
      </c>
      <c r="AM181" s="920">
        <f t="shared" si="59"/>
        <v>0</v>
      </c>
      <c r="AN181" s="26" t="str">
        <f>IF(熱源機器!P37="○",1,"")</f>
        <v/>
      </c>
      <c r="AO181" s="101">
        <f t="shared" si="36"/>
        <v>0</v>
      </c>
      <c r="AP181">
        <f t="shared" si="37"/>
        <v>0</v>
      </c>
      <c r="AQ181" s="1">
        <f t="shared" si="38"/>
        <v>0</v>
      </c>
      <c r="AR181" s="1">
        <f t="shared" si="39"/>
        <v>0</v>
      </c>
      <c r="AS181" s="14" t="str">
        <f t="shared" si="40"/>
        <v/>
      </c>
      <c r="AT181" s="14" t="str">
        <f t="shared" si="41"/>
        <v/>
      </c>
      <c r="AU181" s="14" t="str">
        <f t="shared" si="42"/>
        <v/>
      </c>
      <c r="AV181" s="14" t="str">
        <f t="shared" si="43"/>
        <v/>
      </c>
      <c r="AW181" s="14" t="str">
        <f t="shared" si="44"/>
        <v/>
      </c>
      <c r="AX181" s="14" t="str">
        <f t="shared" si="45"/>
        <v/>
      </c>
      <c r="AY181" s="14" t="str">
        <f t="shared" si="46"/>
        <v/>
      </c>
      <c r="AZ181" s="14" t="str">
        <f t="shared" si="47"/>
        <v/>
      </c>
      <c r="BA181" s="14" t="str">
        <f t="shared" si="48"/>
        <v/>
      </c>
      <c r="BB181" s="14" t="str">
        <f t="shared" si="49"/>
        <v/>
      </c>
      <c r="BC181" s="14" t="str">
        <f t="shared" si="50"/>
        <v/>
      </c>
      <c r="BD181" s="14" t="str">
        <f t="shared" si="51"/>
        <v/>
      </c>
      <c r="BE181" s="14" t="str">
        <f t="shared" si="52"/>
        <v/>
      </c>
    </row>
    <row r="182" spans="2:57" ht="14.25" hidden="1" customHeight="1" x14ac:dyDescent="0.25">
      <c r="B182" s="401"/>
      <c r="C182" s="1"/>
      <c r="D182" s="227"/>
      <c r="E182" s="441"/>
      <c r="F182" s="238"/>
      <c r="G182" s="441"/>
      <c r="H182" s="173">
        <v>27</v>
      </c>
      <c r="I182" s="10" t="str">
        <f t="shared" si="53"/>
        <v/>
      </c>
      <c r="J182" s="866" t="str">
        <f>IF(OR(熱源機器!J38="",熱源機器!J38=0),"",熱源機器!F38)</f>
        <v/>
      </c>
      <c r="K182" s="1092" t="str">
        <f>IF(OR(熱源機器!J38="",熱源機器!J38=0),"",熱源機器!H38)</f>
        <v/>
      </c>
      <c r="L182" s="1092"/>
      <c r="M182" s="475">
        <f>IF(OR(熱源機器!J38="",熱源機器!J38=0),0,熱源機器!J38)</f>
        <v>0</v>
      </c>
      <c r="N182" s="867">
        <f>IF(OR(熱源機器!J38="",熱源機器!J38=0),0,熱源機器!N38)</f>
        <v>0</v>
      </c>
      <c r="O182" s="284" t="str">
        <f>IF(OR(熱源機器!J38="",熱源機器!J38=0),"",熱源機器!O38)</f>
        <v/>
      </c>
      <c r="P182" s="475">
        <f>IF(OR(熱源機器!J38="",熱源機器!J38=0),0,熱源機器!K38)</f>
        <v>0</v>
      </c>
      <c r="Q182" s="475">
        <f>IF(OR(熱源機器!J38="",熱源機器!J38=0),0,熱源機器!S38)</f>
        <v>0</v>
      </c>
      <c r="R182" s="618" t="str">
        <f t="shared" si="54"/>
        <v/>
      </c>
      <c r="S182" s="254">
        <f t="shared" si="62"/>
        <v>0</v>
      </c>
      <c r="T182" s="26"/>
      <c r="U182" s="245"/>
      <c r="W182" s="3" t="str">
        <f t="shared" si="56"/>
        <v/>
      </c>
      <c r="X182" s="341">
        <f t="shared" si="57"/>
        <v>0</v>
      </c>
      <c r="Y182" s="26"/>
      <c r="Z182" s="26"/>
      <c r="AA182" s="26"/>
      <c r="AB182" s="26"/>
      <c r="AC182" s="26"/>
      <c r="AD182" s="26"/>
      <c r="AI182" s="101"/>
      <c r="AL182" s="920">
        <f t="shared" si="58"/>
        <v>0</v>
      </c>
      <c r="AM182" s="920">
        <f t="shared" si="59"/>
        <v>0</v>
      </c>
      <c r="AN182" s="26" t="str">
        <f>IF(熱源機器!P38="○",1,"")</f>
        <v/>
      </c>
      <c r="AO182" s="101">
        <f t="shared" si="36"/>
        <v>0</v>
      </c>
      <c r="AP182">
        <f t="shared" si="37"/>
        <v>0</v>
      </c>
      <c r="AQ182" s="1">
        <f t="shared" si="38"/>
        <v>0</v>
      </c>
      <c r="AR182" s="1">
        <f t="shared" si="39"/>
        <v>0</v>
      </c>
      <c r="AS182" s="14" t="str">
        <f t="shared" si="40"/>
        <v/>
      </c>
      <c r="AT182" s="14" t="str">
        <f t="shared" si="41"/>
        <v/>
      </c>
      <c r="AU182" s="14" t="str">
        <f t="shared" si="42"/>
        <v/>
      </c>
      <c r="AV182" s="14" t="str">
        <f t="shared" si="43"/>
        <v/>
      </c>
      <c r="AW182" s="14" t="str">
        <f t="shared" si="44"/>
        <v/>
      </c>
      <c r="AX182" s="14" t="str">
        <f t="shared" si="45"/>
        <v/>
      </c>
      <c r="AY182" s="14" t="str">
        <f t="shared" si="46"/>
        <v/>
      </c>
      <c r="AZ182" s="14" t="str">
        <f t="shared" si="47"/>
        <v/>
      </c>
      <c r="BA182" s="14" t="str">
        <f t="shared" si="48"/>
        <v/>
      </c>
      <c r="BB182" s="14" t="str">
        <f t="shared" si="49"/>
        <v/>
      </c>
      <c r="BC182" s="14" t="str">
        <f t="shared" si="50"/>
        <v/>
      </c>
      <c r="BD182" s="14" t="str">
        <f t="shared" si="51"/>
        <v/>
      </c>
      <c r="BE182" s="14" t="str">
        <f t="shared" si="52"/>
        <v/>
      </c>
    </row>
    <row r="183" spans="2:57" ht="14.25" hidden="1" customHeight="1" x14ac:dyDescent="0.25">
      <c r="B183" s="401"/>
      <c r="C183" s="1"/>
      <c r="D183" s="227"/>
      <c r="E183" s="441"/>
      <c r="F183" s="238"/>
      <c r="G183" s="441"/>
      <c r="H183" s="173">
        <v>28</v>
      </c>
      <c r="I183" s="10" t="str">
        <f t="shared" si="53"/>
        <v/>
      </c>
      <c r="J183" s="866" t="str">
        <f>IF(OR(熱源機器!J39="",熱源機器!J39=0),"",熱源機器!F39)</f>
        <v/>
      </c>
      <c r="K183" s="1092" t="str">
        <f>IF(OR(熱源機器!J39="",熱源機器!J39=0),"",熱源機器!H39)</f>
        <v/>
      </c>
      <c r="L183" s="1092"/>
      <c r="M183" s="475">
        <f>IF(OR(熱源機器!J39="",熱源機器!J39=0),0,熱源機器!J39)</f>
        <v>0</v>
      </c>
      <c r="N183" s="867">
        <f>IF(OR(熱源機器!J39="",熱源機器!J39=0),0,熱源機器!N39)</f>
        <v>0</v>
      </c>
      <c r="O183" s="284" t="str">
        <f>IF(OR(熱源機器!J39="",熱源機器!J39=0),"",熱源機器!O39)</f>
        <v/>
      </c>
      <c r="P183" s="475">
        <f>IF(OR(熱源機器!J39="",熱源機器!J39=0),0,熱源機器!K39)</f>
        <v>0</v>
      </c>
      <c r="Q183" s="475">
        <f>IF(OR(熱源機器!J39="",熱源機器!J39=0),0,熱源機器!S39)</f>
        <v>0</v>
      </c>
      <c r="R183" s="618" t="str">
        <f t="shared" si="54"/>
        <v/>
      </c>
      <c r="S183" s="254">
        <f t="shared" si="62"/>
        <v>0</v>
      </c>
      <c r="T183" s="26"/>
      <c r="U183" s="245"/>
      <c r="W183" s="3" t="str">
        <f t="shared" si="56"/>
        <v/>
      </c>
      <c r="X183" s="341">
        <f t="shared" si="57"/>
        <v>0</v>
      </c>
      <c r="Y183" s="26"/>
      <c r="Z183" s="26"/>
      <c r="AA183" s="26"/>
      <c r="AB183" s="26"/>
      <c r="AC183" s="26"/>
      <c r="AD183" s="26"/>
      <c r="AI183" s="101"/>
      <c r="AL183" s="920">
        <f t="shared" si="58"/>
        <v>0</v>
      </c>
      <c r="AM183" s="920">
        <f t="shared" si="59"/>
        <v>0</v>
      </c>
      <c r="AN183" s="26" t="str">
        <f>IF(熱源機器!P39="○",1,"")</f>
        <v/>
      </c>
      <c r="AO183" s="101">
        <f t="shared" si="36"/>
        <v>0</v>
      </c>
      <c r="AP183">
        <f t="shared" si="37"/>
        <v>0</v>
      </c>
      <c r="AQ183" s="1">
        <f t="shared" si="38"/>
        <v>0</v>
      </c>
      <c r="AR183" s="1">
        <f t="shared" si="39"/>
        <v>0</v>
      </c>
      <c r="AS183" s="14" t="str">
        <f t="shared" si="40"/>
        <v/>
      </c>
      <c r="AT183" s="14" t="str">
        <f t="shared" si="41"/>
        <v/>
      </c>
      <c r="AU183" s="14" t="str">
        <f t="shared" si="42"/>
        <v/>
      </c>
      <c r="AV183" s="14" t="str">
        <f t="shared" si="43"/>
        <v/>
      </c>
      <c r="AW183" s="14" t="str">
        <f t="shared" si="44"/>
        <v/>
      </c>
      <c r="AX183" s="14" t="str">
        <f t="shared" si="45"/>
        <v/>
      </c>
      <c r="AY183" s="14" t="str">
        <f t="shared" si="46"/>
        <v/>
      </c>
      <c r="AZ183" s="14" t="str">
        <f t="shared" si="47"/>
        <v/>
      </c>
      <c r="BA183" s="14" t="str">
        <f t="shared" si="48"/>
        <v/>
      </c>
      <c r="BB183" s="14" t="str">
        <f t="shared" si="49"/>
        <v/>
      </c>
      <c r="BC183" s="14" t="str">
        <f t="shared" si="50"/>
        <v/>
      </c>
      <c r="BD183" s="14" t="str">
        <f t="shared" si="51"/>
        <v/>
      </c>
      <c r="BE183" s="14" t="str">
        <f t="shared" si="52"/>
        <v/>
      </c>
    </row>
    <row r="184" spans="2:57" ht="14.25" hidden="1" customHeight="1" x14ac:dyDescent="0.25">
      <c r="B184" s="401"/>
      <c r="C184" s="1"/>
      <c r="D184" s="227"/>
      <c r="E184" s="441"/>
      <c r="F184" s="238"/>
      <c r="G184" s="441"/>
      <c r="H184" s="173">
        <v>29</v>
      </c>
      <c r="I184" s="10" t="str">
        <f t="shared" si="53"/>
        <v/>
      </c>
      <c r="J184" s="866" t="str">
        <f>IF(OR(熱源機器!J40="",熱源機器!J40=0),"",熱源機器!F40)</f>
        <v/>
      </c>
      <c r="K184" s="1092" t="str">
        <f>IF(OR(熱源機器!J40="",熱源機器!J40=0),"",熱源機器!H40)</f>
        <v/>
      </c>
      <c r="L184" s="1092"/>
      <c r="M184" s="475">
        <f>IF(OR(熱源機器!J40="",熱源機器!J40=0),0,熱源機器!J40)</f>
        <v>0</v>
      </c>
      <c r="N184" s="867">
        <f>IF(OR(熱源機器!J40="",熱源機器!J40=0),0,熱源機器!N40)</f>
        <v>0</v>
      </c>
      <c r="O184" s="284" t="str">
        <f>IF(OR(熱源機器!J40="",熱源機器!J40=0),"",熱源機器!O40)</f>
        <v/>
      </c>
      <c r="P184" s="475">
        <f>IF(OR(熱源機器!J40="",熱源機器!J40=0),0,熱源機器!K40)</f>
        <v>0</v>
      </c>
      <c r="Q184" s="475">
        <f>IF(OR(熱源機器!J40="",熱源機器!J40=0),0,熱源機器!S40)</f>
        <v>0</v>
      </c>
      <c r="R184" s="618" t="str">
        <f t="shared" si="54"/>
        <v/>
      </c>
      <c r="S184" s="254">
        <f t="shared" si="62"/>
        <v>0</v>
      </c>
      <c r="T184" s="26"/>
      <c r="U184" s="245"/>
      <c r="W184" s="3" t="str">
        <f t="shared" si="56"/>
        <v/>
      </c>
      <c r="X184" s="341">
        <f>IF(K184="",0,IF(AN184=1,1,IF(K184="地域冷暖房受入",$AG$157,IF(R184&gt;=AL184,1,IF(R184&lt;=AM184,0,ROUND(1-(AL184-R184)/(AL184-AM184),3))))))</f>
        <v>0</v>
      </c>
      <c r="Y184" s="26"/>
      <c r="Z184" s="26"/>
      <c r="AA184" s="26"/>
      <c r="AB184" s="26"/>
      <c r="AC184" s="26"/>
      <c r="AD184" s="26"/>
      <c r="AI184" s="101"/>
      <c r="AL184" s="920">
        <f t="shared" si="58"/>
        <v>0</v>
      </c>
      <c r="AM184" s="920">
        <f t="shared" si="59"/>
        <v>0</v>
      </c>
      <c r="AN184" s="26" t="str">
        <f>IF(熱源機器!P40="○",1,"")</f>
        <v/>
      </c>
      <c r="AO184" s="101">
        <f t="shared" si="36"/>
        <v>0</v>
      </c>
      <c r="AP184">
        <f t="shared" si="37"/>
        <v>0</v>
      </c>
      <c r="AQ184" s="1">
        <f t="shared" si="38"/>
        <v>0</v>
      </c>
      <c r="AR184" s="1">
        <f t="shared" si="39"/>
        <v>0</v>
      </c>
      <c r="AS184" s="14" t="str">
        <f t="shared" si="40"/>
        <v/>
      </c>
      <c r="AT184" s="14" t="str">
        <f t="shared" si="41"/>
        <v/>
      </c>
      <c r="AU184" s="14" t="str">
        <f t="shared" si="42"/>
        <v/>
      </c>
      <c r="AV184" s="14" t="str">
        <f t="shared" si="43"/>
        <v/>
      </c>
      <c r="AW184" s="14" t="str">
        <f t="shared" si="44"/>
        <v/>
      </c>
      <c r="AX184" s="14" t="str">
        <f t="shared" si="45"/>
        <v/>
      </c>
      <c r="AY184" s="14" t="str">
        <f t="shared" si="46"/>
        <v/>
      </c>
      <c r="AZ184" s="14" t="str">
        <f t="shared" si="47"/>
        <v/>
      </c>
      <c r="BA184" s="14" t="str">
        <f t="shared" si="48"/>
        <v/>
      </c>
      <c r="BB184" s="14" t="str">
        <f t="shared" si="49"/>
        <v/>
      </c>
      <c r="BC184" s="14" t="str">
        <f t="shared" si="50"/>
        <v/>
      </c>
      <c r="BD184" s="14" t="str">
        <f t="shared" si="51"/>
        <v/>
      </c>
      <c r="BE184" s="14" t="str">
        <f t="shared" si="52"/>
        <v/>
      </c>
    </row>
    <row r="185" spans="2:57" ht="14.25" hidden="1" customHeight="1" thickBot="1" x14ac:dyDescent="0.3">
      <c r="B185" s="401"/>
      <c r="C185" s="1"/>
      <c r="D185" s="227"/>
      <c r="E185" s="441"/>
      <c r="F185" s="238"/>
      <c r="G185" s="441"/>
      <c r="H185" s="173">
        <v>30</v>
      </c>
      <c r="I185" s="10" t="str">
        <f t="shared" si="53"/>
        <v/>
      </c>
      <c r="J185" s="871" t="str">
        <f>IF(OR(熱源機器!J41="",熱源機器!J41=0),"",熱源機器!F41)</f>
        <v/>
      </c>
      <c r="K185" s="1117" t="str">
        <f>IF(OR(熱源機器!J41="",熱源機器!J41=0),"",熱源機器!H41)</f>
        <v/>
      </c>
      <c r="L185" s="1117"/>
      <c r="M185" s="873">
        <f>IF(OR(熱源機器!J41="",熱源機器!J41=0),0,熱源機器!J41)</f>
        <v>0</v>
      </c>
      <c r="N185" s="874">
        <f>IF(OR(熱源機器!J41="",熱源機器!J41=0),0,熱源機器!N41)</f>
        <v>0</v>
      </c>
      <c r="O185" s="872" t="str">
        <f>IF(OR(熱源機器!J41="",熱源機器!J41=0),"",熱源機器!O41)</f>
        <v/>
      </c>
      <c r="P185" s="873">
        <f>IF(OR(熱源機器!J41="",熱源機器!J41=0),0,熱源機器!K41)</f>
        <v>0</v>
      </c>
      <c r="Q185" s="873">
        <f>IF(OR(熱源機器!J41="",熱源機器!J41=0),0,熱源機器!S41)</f>
        <v>0</v>
      </c>
      <c r="R185" s="751" t="str">
        <f t="shared" si="54"/>
        <v/>
      </c>
      <c r="S185" s="254">
        <f t="shared" si="62"/>
        <v>0</v>
      </c>
      <c r="T185" s="26"/>
      <c r="U185" s="245"/>
      <c r="W185" s="3" t="str">
        <f t="shared" si="56"/>
        <v/>
      </c>
      <c r="X185" s="341">
        <f t="shared" si="57"/>
        <v>0</v>
      </c>
      <c r="Y185" s="26"/>
      <c r="Z185" s="26"/>
      <c r="AA185" s="26"/>
      <c r="AB185" s="26"/>
      <c r="AC185" s="26"/>
      <c r="AD185" s="26"/>
      <c r="AI185" s="101"/>
      <c r="AL185" s="920">
        <f t="shared" si="58"/>
        <v>0</v>
      </c>
      <c r="AM185" s="920">
        <f t="shared" si="59"/>
        <v>0</v>
      </c>
      <c r="AN185" s="26" t="str">
        <f>IF(熱源機器!P41="○",1,"")</f>
        <v/>
      </c>
      <c r="AO185" s="101">
        <f t="shared" si="36"/>
        <v>0</v>
      </c>
      <c r="AP185">
        <f t="shared" si="37"/>
        <v>0</v>
      </c>
      <c r="AQ185" s="1">
        <f t="shared" si="38"/>
        <v>0</v>
      </c>
      <c r="AR185" s="1">
        <f t="shared" si="39"/>
        <v>0</v>
      </c>
      <c r="AS185" s="14" t="str">
        <f t="shared" si="40"/>
        <v/>
      </c>
      <c r="AT185" s="14" t="str">
        <f t="shared" si="41"/>
        <v/>
      </c>
      <c r="AU185" s="14" t="str">
        <f t="shared" si="42"/>
        <v/>
      </c>
      <c r="AV185" s="14" t="str">
        <f t="shared" si="43"/>
        <v/>
      </c>
      <c r="AW185" s="14" t="str">
        <f t="shared" si="44"/>
        <v/>
      </c>
      <c r="AX185" s="14" t="str">
        <f t="shared" si="45"/>
        <v/>
      </c>
      <c r="AY185" s="14" t="str">
        <f t="shared" si="46"/>
        <v/>
      </c>
      <c r="AZ185" s="14" t="str">
        <f t="shared" si="47"/>
        <v/>
      </c>
      <c r="BA185" s="14" t="str">
        <f t="shared" si="48"/>
        <v/>
      </c>
      <c r="BB185" s="14" t="str">
        <f t="shared" si="49"/>
        <v/>
      </c>
      <c r="BC185" s="14" t="str">
        <f t="shared" si="50"/>
        <v/>
      </c>
      <c r="BD185" s="14" t="str">
        <f t="shared" si="51"/>
        <v/>
      </c>
      <c r="BE185" s="14" t="str">
        <f t="shared" si="52"/>
        <v/>
      </c>
    </row>
    <row r="186" spans="2:57" ht="13.15" thickBot="1" x14ac:dyDescent="0.3">
      <c r="B186" s="401"/>
      <c r="C186" s="1" t="s">
        <v>2056</v>
      </c>
      <c r="D186" s="251" t="s">
        <v>2057</v>
      </c>
      <c r="E186" s="1051" t="s">
        <v>2058</v>
      </c>
      <c r="F186" s="1052"/>
      <c r="G186" s="1052"/>
      <c r="H186" s="1053"/>
      <c r="I186" s="1105" t="s">
        <v>3216</v>
      </c>
      <c r="J186" s="1118"/>
      <c r="K186" s="1118"/>
      <c r="L186" s="1118"/>
      <c r="M186" s="1118"/>
      <c r="N186" s="1118"/>
      <c r="O186" s="1118"/>
      <c r="P186" s="1118"/>
      <c r="Q186" s="1106"/>
      <c r="R186" s="1107"/>
      <c r="S186" s="254" t="str">
        <f t="shared" ref="S186:S192" si="63">$X186</f>
        <v>-</v>
      </c>
      <c r="T186" s="26"/>
      <c r="U186" s="245"/>
      <c r="V186" s="26"/>
      <c r="W186" s="26"/>
      <c r="X186" s="1" t="str">
        <f>IF($Q186=Y186,AG186,IF($Q186=Z186,AH186,AI186))</f>
        <v>-</v>
      </c>
      <c r="Y186" s="11" t="s">
        <v>1418</v>
      </c>
      <c r="Z186" s="11" t="s">
        <v>1207</v>
      </c>
      <c r="AA186" s="11" t="s">
        <v>1993</v>
      </c>
      <c r="AG186" s="23">
        <v>1</v>
      </c>
      <c r="AH186" s="23">
        <v>0</v>
      </c>
      <c r="AI186" s="23" t="s">
        <v>1208</v>
      </c>
    </row>
    <row r="187" spans="2:57" ht="14.25" customHeight="1" thickBot="1" x14ac:dyDescent="0.3">
      <c r="B187" s="401"/>
      <c r="C187" s="1" t="s">
        <v>2059</v>
      </c>
      <c r="D187" s="251" t="s">
        <v>934</v>
      </c>
      <c r="E187" s="1051" t="s">
        <v>855</v>
      </c>
      <c r="F187" s="1052"/>
      <c r="G187" s="1052"/>
      <c r="H187" s="1053"/>
      <c r="I187" s="1105" t="s">
        <v>1629</v>
      </c>
      <c r="J187" s="1105"/>
      <c r="K187" s="1105"/>
      <c r="L187" s="1105"/>
      <c r="M187" s="1105"/>
      <c r="N187" s="1105"/>
      <c r="O187" s="1105"/>
      <c r="P187" s="1105"/>
      <c r="Q187" s="1106"/>
      <c r="R187" s="1107"/>
      <c r="S187" s="254" t="str">
        <f t="shared" si="63"/>
        <v>-</v>
      </c>
      <c r="T187" s="26"/>
      <c r="U187" s="245"/>
      <c r="V187" s="26"/>
      <c r="W187" s="26"/>
      <c r="X187" s="1" t="str">
        <f>IF($Q187=Y187,AG187,IF($Q187=Z187,AH187,AI187))</f>
        <v>-</v>
      </c>
      <c r="Y187" s="11" t="s">
        <v>2317</v>
      </c>
      <c r="Z187" s="11" t="s">
        <v>1209</v>
      </c>
      <c r="AA187" s="11" t="s">
        <v>1893</v>
      </c>
      <c r="AG187" s="23">
        <v>1</v>
      </c>
      <c r="AH187" s="23">
        <v>0</v>
      </c>
      <c r="AI187" s="23" t="s">
        <v>1210</v>
      </c>
    </row>
    <row r="188" spans="2:57" ht="24" customHeight="1" thickBot="1" x14ac:dyDescent="0.3">
      <c r="B188" s="401"/>
      <c r="C188" s="1" t="s">
        <v>1630</v>
      </c>
      <c r="D188" s="251" t="s">
        <v>935</v>
      </c>
      <c r="E188" s="1051" t="s">
        <v>826</v>
      </c>
      <c r="F188" s="1052"/>
      <c r="G188" s="1052"/>
      <c r="H188" s="1053"/>
      <c r="I188" s="1105" t="s">
        <v>3217</v>
      </c>
      <c r="J188" s="1105"/>
      <c r="K188" s="1105"/>
      <c r="L188" s="1105"/>
      <c r="M188" s="1105"/>
      <c r="N188" s="1105"/>
      <c r="O188" s="1105"/>
      <c r="P188" s="1105"/>
      <c r="Q188" s="1095" t="str">
        <f>IF(冷却塔!$J$10=0,AD188,IF(冷却塔!$N$9&gt;=0.95,Y188,IF(冷却塔!$N$9&gt;=0.7,Z188,IF(冷却塔!$N$9&gt;=0.3,AA188,IF(冷却塔!$N$9&gt;=0.05,AB188,AC188)))))</f>
        <v>冷却塔無し</v>
      </c>
      <c r="R188" s="1096"/>
      <c r="S188" s="254" t="str">
        <f t="shared" si="63"/>
        <v>-</v>
      </c>
      <c r="T188" s="26"/>
      <c r="U188" s="245"/>
      <c r="V188" s="26"/>
      <c r="W188" s="26"/>
      <c r="X188" s="1" t="str">
        <f>IF($Q188=Y188,AG188,IF($Q188=Z188,AH188,IF($Q188=AA188,AI188,IF($Q188=AB188,AJ188,IF($Q188=AC188,AK188,AL188)))))</f>
        <v>-</v>
      </c>
      <c r="Y188" s="11" t="s">
        <v>2667</v>
      </c>
      <c r="Z188" s="11" t="s">
        <v>2668</v>
      </c>
      <c r="AA188" s="11" t="s">
        <v>670</v>
      </c>
      <c r="AB188" s="11" t="s">
        <v>2669</v>
      </c>
      <c r="AC188" s="11" t="s">
        <v>2670</v>
      </c>
      <c r="AD188" s="11" t="s">
        <v>3004</v>
      </c>
      <c r="AG188" s="23">
        <v>1</v>
      </c>
      <c r="AH188" s="23">
        <f>$AH$2</f>
        <v>0.8</v>
      </c>
      <c r="AI188" s="23">
        <v>0.5</v>
      </c>
      <c r="AJ188" s="23">
        <f>$AJ$2</f>
        <v>0.2</v>
      </c>
      <c r="AK188" s="23">
        <v>0</v>
      </c>
      <c r="AL188" s="23" t="s">
        <v>2648</v>
      </c>
    </row>
    <row r="189" spans="2:57" ht="24" customHeight="1" thickBot="1" x14ac:dyDescent="0.3">
      <c r="B189" s="401"/>
      <c r="C189" s="1" t="s">
        <v>1631</v>
      </c>
      <c r="D189" s="251" t="s">
        <v>936</v>
      </c>
      <c r="E189" s="1051" t="s">
        <v>3218</v>
      </c>
      <c r="F189" s="1052"/>
      <c r="G189" s="1052"/>
      <c r="H189" s="1053"/>
      <c r="I189" s="1105" t="s">
        <v>3219</v>
      </c>
      <c r="J189" s="1105"/>
      <c r="K189" s="1105"/>
      <c r="L189" s="1105"/>
      <c r="M189" s="1105"/>
      <c r="N189" s="1105"/>
      <c r="O189" s="1105"/>
      <c r="P189" s="1105"/>
      <c r="Q189" s="1095" t="str">
        <f>IF(熱源ポンプ!$H$10=0,AD189,IF(熱源ポンプ!$N$9&gt;=0.95,Y189,IF(熱源ポンプ!$N$9&gt;=0.7,Z189,IF(熱源ポンプ!$N$9&gt;=0.3,AA189,IF(熱源ポンプ!$N$9&gt;=0.05,AB189,AC189)))))</f>
        <v>熱源2次ポンプ無し</v>
      </c>
      <c r="R189" s="1096"/>
      <c r="S189" s="254" t="str">
        <f t="shared" si="63"/>
        <v>-</v>
      </c>
      <c r="T189" s="26"/>
      <c r="U189" s="245"/>
      <c r="V189" s="26"/>
      <c r="W189" s="26"/>
      <c r="X189" s="1" t="str">
        <f>IF($Q189=Y189,AG189,IF($Q189=Z189,AH189,IF($Q189=AA189,AI189,IF($Q189=AB189,AJ189,IF($Q189=AC189,AK189,AL189)))))</f>
        <v>-</v>
      </c>
      <c r="Y189" s="11" t="s">
        <v>1212</v>
      </c>
      <c r="Z189" s="11" t="s">
        <v>1213</v>
      </c>
      <c r="AA189" s="11" t="s">
        <v>670</v>
      </c>
      <c r="AB189" s="11" t="s">
        <v>1990</v>
      </c>
      <c r="AC189" s="11" t="s">
        <v>1195</v>
      </c>
      <c r="AD189" s="11" t="s">
        <v>2754</v>
      </c>
      <c r="AG189" s="23">
        <v>1</v>
      </c>
      <c r="AH189" s="23">
        <f>$AH$2</f>
        <v>0.8</v>
      </c>
      <c r="AI189" s="23">
        <v>0.5</v>
      </c>
      <c r="AJ189" s="23">
        <f>$AJ$2</f>
        <v>0.2</v>
      </c>
      <c r="AK189" s="23">
        <v>0</v>
      </c>
      <c r="AL189" s="23" t="s">
        <v>1214</v>
      </c>
    </row>
    <row r="190" spans="2:57" ht="24" customHeight="1" thickBot="1" x14ac:dyDescent="0.3">
      <c r="B190" s="401"/>
      <c r="C190" s="1" t="s">
        <v>1633</v>
      </c>
      <c r="D190" s="251" t="s">
        <v>937</v>
      </c>
      <c r="E190" s="1051" t="s">
        <v>3002</v>
      </c>
      <c r="F190" s="1052"/>
      <c r="G190" s="1052"/>
      <c r="H190" s="1053"/>
      <c r="I190" s="1051" t="s">
        <v>2981</v>
      </c>
      <c r="J190" s="1052"/>
      <c r="K190" s="1052"/>
      <c r="L190" s="1052"/>
      <c r="M190" s="1052"/>
      <c r="N190" s="1052"/>
      <c r="O190" s="1052"/>
      <c r="P190" s="1083"/>
      <c r="Q190" s="1095" t="str">
        <f>IF(熱源ポンプ!$H$10=0,AD190,IF(熱源ポンプ!$O$9&gt;=0.95,Y190,IF(熱源ポンプ!$O$9&gt;=0.7,Z190,IF(熱源ポンプ!$O$9&gt;=0.3,AA190,IF(熱源ポンプ!$O$9&gt;=0.05,AB190,AC190)))))</f>
        <v>熱源2次ポンプ無し</v>
      </c>
      <c r="R190" s="1096"/>
      <c r="S190" s="254" t="str">
        <f t="shared" si="63"/>
        <v>-</v>
      </c>
      <c r="T190" s="26"/>
      <c r="U190" s="245"/>
      <c r="V190" s="26"/>
      <c r="W190" s="26"/>
      <c r="X190" s="1" t="str">
        <f>IF($Q190=Y190,AG190,IF($Q190=Z190,AH190,IF($Q190=AA190,AI190,IF($Q190=AB190,AJ190,IF($Q190=AC190,AK190,AL190)))))</f>
        <v>-</v>
      </c>
      <c r="Y190" s="11" t="s">
        <v>362</v>
      </c>
      <c r="Z190" s="11" t="s">
        <v>363</v>
      </c>
      <c r="AA190" s="11" t="s">
        <v>670</v>
      </c>
      <c r="AB190" s="11" t="s">
        <v>1990</v>
      </c>
      <c r="AC190" s="11" t="s">
        <v>1195</v>
      </c>
      <c r="AD190" s="11" t="s">
        <v>2754</v>
      </c>
      <c r="AG190" s="23">
        <v>1</v>
      </c>
      <c r="AH190" s="23">
        <f>$AH$2</f>
        <v>0.8</v>
      </c>
      <c r="AI190" s="23">
        <v>0.5</v>
      </c>
      <c r="AJ190" s="23">
        <f>$AJ$2</f>
        <v>0.2</v>
      </c>
      <c r="AK190" s="23">
        <v>0</v>
      </c>
      <c r="AL190" s="23" t="s">
        <v>1196</v>
      </c>
    </row>
    <row r="191" spans="2:57" ht="36" customHeight="1" thickBot="1" x14ac:dyDescent="0.3">
      <c r="B191" s="401"/>
      <c r="C191" s="1" t="s">
        <v>285</v>
      </c>
      <c r="D191" s="250" t="s">
        <v>1634</v>
      </c>
      <c r="E191" s="1054" t="s">
        <v>2273</v>
      </c>
      <c r="F191" s="1055"/>
      <c r="G191" s="1055"/>
      <c r="H191" s="1056"/>
      <c r="I191" s="1084" t="s">
        <v>3323</v>
      </c>
      <c r="J191" s="1084"/>
      <c r="K191" s="1084"/>
      <c r="L191" s="1084"/>
      <c r="M191" s="1084"/>
      <c r="N191" s="1084"/>
      <c r="O191" s="1084"/>
      <c r="P191" s="1084"/>
      <c r="Q191" s="1127"/>
      <c r="R191" s="1126"/>
      <c r="S191" s="254">
        <f t="shared" si="63"/>
        <v>0</v>
      </c>
      <c r="T191" s="26"/>
      <c r="U191" s="245"/>
      <c r="V191" s="26"/>
      <c r="W191" s="26"/>
      <c r="X191" s="1">
        <f>IF(SUMPRODUCT(X192:X199,AB192:AB199)&gt;1,1,IF(SUMPRODUCT(X192:X199,AB192:AB199)&lt;0,0,ROUND(SUMPRODUCT(X192:X199,AB192:AB199),3)))</f>
        <v>0</v>
      </c>
      <c r="Z191" s="26"/>
      <c r="AF191" s="1"/>
      <c r="AI191" s="101">
        <f>SUM(AI157:AI185)</f>
        <v>0</v>
      </c>
    </row>
    <row r="192" spans="2:57" ht="14.25" customHeight="1" thickBot="1" x14ac:dyDescent="0.3">
      <c r="B192" s="401"/>
      <c r="C192" s="1"/>
      <c r="D192" s="227"/>
      <c r="E192" s="172"/>
      <c r="F192" s="173"/>
      <c r="G192" s="173"/>
      <c r="H192" s="174"/>
      <c r="I192" s="172"/>
      <c r="J192" s="173"/>
      <c r="K192" s="173"/>
      <c r="L192" s="173"/>
      <c r="M192" s="173"/>
      <c r="N192" s="1110" t="s">
        <v>2131</v>
      </c>
      <c r="O192" s="1111"/>
      <c r="P192" s="1112"/>
      <c r="Q192" s="1095" t="str">
        <f>IF(X192="     －",AA192,IF(X192=0,Z192,TEXT(X192,"##%")&amp;Y192))</f>
        <v>冷却塔無し</v>
      </c>
      <c r="R192" s="1096"/>
      <c r="S192" s="254" t="str">
        <f t="shared" si="63"/>
        <v xml:space="preserve">     －</v>
      </c>
      <c r="T192" s="26"/>
      <c r="U192" s="245"/>
      <c r="V192" s="26"/>
      <c r="W192" s="26"/>
      <c r="X192" s="1" t="str">
        <f>IF(冷却塔!$J$10=0,"     －",冷却塔!$O$9)</f>
        <v xml:space="preserve">     －</v>
      </c>
      <c r="Y192" s="11" t="s">
        <v>3314</v>
      </c>
      <c r="Z192" s="11" t="s">
        <v>361</v>
      </c>
      <c r="AA192" s="11" t="s">
        <v>3004</v>
      </c>
      <c r="AB192" s="23">
        <v>0.7</v>
      </c>
      <c r="AC192" s="265">
        <v>0.34</v>
      </c>
    </row>
    <row r="193" spans="2:37" ht="14.25" customHeight="1" thickBot="1" x14ac:dyDescent="0.3">
      <c r="B193" s="401"/>
      <c r="C193" s="1"/>
      <c r="D193" s="227"/>
      <c r="E193" s="1138"/>
      <c r="F193" s="1139"/>
      <c r="G193" s="1139"/>
      <c r="H193" s="1140"/>
      <c r="I193" s="172"/>
      <c r="J193" s="173"/>
      <c r="K193" s="173"/>
      <c r="L193" s="173"/>
      <c r="M193" s="173"/>
      <c r="N193" s="1110" t="s">
        <v>1594</v>
      </c>
      <c r="O193" s="1111"/>
      <c r="P193" s="1112"/>
      <c r="Q193" s="1095" t="str">
        <f t="shared" ref="Q193:Q199" si="64">IF(X193="     －",AA193,IF(X193=0,Z193,TEXT(X193,"##%")&amp;Y193))</f>
        <v>冷却塔無し</v>
      </c>
      <c r="R193" s="1096"/>
      <c r="S193" s="254" t="str">
        <f t="shared" ref="S193:S221" si="65">$X193</f>
        <v xml:space="preserve">     －</v>
      </c>
      <c r="T193" s="26"/>
      <c r="U193" s="245"/>
      <c r="V193" s="26"/>
      <c r="W193" s="26"/>
      <c r="X193" s="1" t="str">
        <f>IF(冷却塔!$J$10=0,"     －",冷却塔!$P$9)</f>
        <v xml:space="preserve">     －</v>
      </c>
      <c r="Y193" s="11" t="s">
        <v>3314</v>
      </c>
      <c r="Z193" s="11" t="s">
        <v>361</v>
      </c>
      <c r="AA193" s="11" t="s">
        <v>3004</v>
      </c>
      <c r="AB193" s="23">
        <v>0.15</v>
      </c>
      <c r="AC193" s="265">
        <v>0.05</v>
      </c>
    </row>
    <row r="194" spans="2:37" ht="14.25" customHeight="1" thickBot="1" x14ac:dyDescent="0.3">
      <c r="B194" s="401"/>
      <c r="C194" s="1"/>
      <c r="D194" s="227"/>
      <c r="E194" s="1138"/>
      <c r="F194" s="1139"/>
      <c r="G194" s="1139"/>
      <c r="H194" s="1140"/>
      <c r="I194" s="172"/>
      <c r="J194" s="173"/>
      <c r="K194" s="173"/>
      <c r="L194" s="173"/>
      <c r="M194" s="173"/>
      <c r="N194" s="1110" t="s">
        <v>1635</v>
      </c>
      <c r="O194" s="1111"/>
      <c r="P194" s="1112"/>
      <c r="Q194" s="1095" t="str">
        <f t="shared" si="64"/>
        <v>冷却塔無し</v>
      </c>
      <c r="R194" s="1096"/>
      <c r="S194" s="254" t="str">
        <f t="shared" si="65"/>
        <v xml:space="preserve">     －</v>
      </c>
      <c r="T194" s="26"/>
      <c r="U194" s="245"/>
      <c r="V194" s="26"/>
      <c r="W194" s="26"/>
      <c r="X194" s="1" t="str">
        <f>IF(冷却塔!$J$10=0,"     －",冷却塔!$Q$9)</f>
        <v xml:space="preserve">     －</v>
      </c>
      <c r="Y194" s="11" t="s">
        <v>3314</v>
      </c>
      <c r="Z194" s="11" t="s">
        <v>361</v>
      </c>
      <c r="AA194" s="11" t="s">
        <v>3004</v>
      </c>
      <c r="AB194" s="23">
        <v>0.2</v>
      </c>
      <c r="AC194" s="265">
        <v>9.6000000000000002E-2</v>
      </c>
    </row>
    <row r="195" spans="2:37" ht="14.25" customHeight="1" thickBot="1" x14ac:dyDescent="0.3">
      <c r="B195" s="401"/>
      <c r="C195" s="1"/>
      <c r="D195" s="227"/>
      <c r="E195" s="1138"/>
      <c r="F195" s="1139"/>
      <c r="G195" s="1139"/>
      <c r="H195" s="1140"/>
      <c r="I195" s="172"/>
      <c r="J195" s="173"/>
      <c r="K195" s="173"/>
      <c r="L195" s="173"/>
      <c r="M195" s="173"/>
      <c r="N195" s="1110" t="s">
        <v>2947</v>
      </c>
      <c r="O195" s="1111"/>
      <c r="P195" s="1112"/>
      <c r="Q195" s="1095" t="str">
        <f t="shared" si="64"/>
        <v>冷却塔無し</v>
      </c>
      <c r="R195" s="1096"/>
      <c r="S195" s="254" t="str">
        <f t="shared" si="65"/>
        <v xml:space="preserve">     －</v>
      </c>
      <c r="T195" s="26"/>
      <c r="U195" s="245"/>
      <c r="V195" s="26"/>
      <c r="W195" s="26"/>
      <c r="X195" s="1" t="str">
        <f>IF(冷却塔!$J$10=0,"     －",冷却塔!$R$9)</f>
        <v xml:space="preserve">     －</v>
      </c>
      <c r="Y195" s="11" t="s">
        <v>3314</v>
      </c>
      <c r="Z195" s="11" t="s">
        <v>361</v>
      </c>
      <c r="AA195" s="11" t="s">
        <v>3004</v>
      </c>
      <c r="AB195" s="23">
        <v>0.17</v>
      </c>
      <c r="AC195" s="265">
        <f>AC196*2</f>
        <v>7.1999999999999995E-2</v>
      </c>
    </row>
    <row r="196" spans="2:37" ht="14.25" customHeight="1" thickBot="1" x14ac:dyDescent="0.3">
      <c r="B196" s="401"/>
      <c r="C196" s="1"/>
      <c r="D196" s="227"/>
      <c r="E196" s="1138"/>
      <c r="F196" s="1139"/>
      <c r="G196" s="1139"/>
      <c r="H196" s="1140"/>
      <c r="I196" s="172"/>
      <c r="J196" s="173"/>
      <c r="K196" s="173"/>
      <c r="L196" s="173"/>
      <c r="M196" s="174"/>
      <c r="N196" s="1110" t="s">
        <v>2953</v>
      </c>
      <c r="O196" s="1111"/>
      <c r="P196" s="1112"/>
      <c r="Q196" s="1095" t="str">
        <f t="shared" si="64"/>
        <v>冷却塔無し</v>
      </c>
      <c r="R196" s="1096"/>
      <c r="S196" s="254" t="str">
        <f t="shared" si="65"/>
        <v xml:space="preserve">     －</v>
      </c>
      <c r="T196" s="26"/>
      <c r="U196" s="245"/>
      <c r="V196" s="26"/>
      <c r="W196" s="26"/>
      <c r="X196" s="1" t="str">
        <f>IF(冷却塔!$J$10=0,"     －",冷却塔!$S$9)</f>
        <v xml:space="preserve">     －</v>
      </c>
      <c r="Y196" s="11" t="s">
        <v>3314</v>
      </c>
      <c r="Z196" s="11" t="s">
        <v>361</v>
      </c>
      <c r="AA196" s="11" t="s">
        <v>3004</v>
      </c>
      <c r="AB196" s="23">
        <v>0.15</v>
      </c>
      <c r="AC196" s="265">
        <v>3.5999999999999997E-2</v>
      </c>
    </row>
    <row r="197" spans="2:37" ht="14.25" customHeight="1" thickBot="1" x14ac:dyDescent="0.3">
      <c r="B197" s="401"/>
      <c r="C197" s="1"/>
      <c r="D197" s="227"/>
      <c r="E197" s="1138"/>
      <c r="F197" s="1139"/>
      <c r="G197" s="1139"/>
      <c r="H197" s="1140"/>
      <c r="I197" s="172"/>
      <c r="J197" s="173"/>
      <c r="K197" s="173"/>
      <c r="L197" s="173"/>
      <c r="M197" s="173"/>
      <c r="N197" s="1110" t="s">
        <v>1899</v>
      </c>
      <c r="O197" s="1111"/>
      <c r="P197" s="1112"/>
      <c r="Q197" s="1095" t="str">
        <f t="shared" si="64"/>
        <v>散水ポンプ無し</v>
      </c>
      <c r="R197" s="1096"/>
      <c r="S197" s="254" t="str">
        <f t="shared" si="65"/>
        <v xml:space="preserve">     －</v>
      </c>
      <c r="T197" s="26"/>
      <c r="U197" s="245"/>
      <c r="V197" s="26"/>
      <c r="W197" s="26"/>
      <c r="X197" s="1" t="str">
        <f>IF(冷却塔!$J$10=0,"     －",冷却塔!$T$9)</f>
        <v xml:space="preserve">     －</v>
      </c>
      <c r="Y197" s="11" t="s">
        <v>3314</v>
      </c>
      <c r="Z197" s="11" t="s">
        <v>361</v>
      </c>
      <c r="AA197" s="11" t="s">
        <v>3368</v>
      </c>
      <c r="AB197" s="23">
        <v>0.09</v>
      </c>
      <c r="AC197" s="265">
        <v>9.6000000000000002E-2</v>
      </c>
    </row>
    <row r="198" spans="2:37" ht="14.25" customHeight="1" thickBot="1" x14ac:dyDescent="0.3">
      <c r="B198" s="401"/>
      <c r="C198" s="1"/>
      <c r="D198" s="227"/>
      <c r="E198" s="1138"/>
      <c r="F198" s="1139"/>
      <c r="G198" s="1139"/>
      <c r="H198" s="1140"/>
      <c r="I198" s="172"/>
      <c r="J198" s="173"/>
      <c r="K198" s="173"/>
      <c r="L198" s="173"/>
      <c r="M198" s="173"/>
      <c r="N198" s="1110" t="s">
        <v>2948</v>
      </c>
      <c r="O198" s="1111"/>
      <c r="P198" s="1112"/>
      <c r="Q198" s="1095" t="str">
        <f t="shared" si="64"/>
        <v>散水ポンプ無し</v>
      </c>
      <c r="R198" s="1096"/>
      <c r="S198" s="254" t="str">
        <f t="shared" si="65"/>
        <v xml:space="preserve">     －</v>
      </c>
      <c r="T198" s="26"/>
      <c r="U198" s="245"/>
      <c r="V198" s="26"/>
      <c r="W198" s="26"/>
      <c r="X198" s="1" t="str">
        <f>IF(冷却塔!$J$10=0,"     －",冷却塔!$U$9)</f>
        <v xml:space="preserve">     －</v>
      </c>
      <c r="Y198" s="11" t="s">
        <v>3314</v>
      </c>
      <c r="Z198" s="11" t="s">
        <v>361</v>
      </c>
      <c r="AA198" s="11" t="s">
        <v>3368</v>
      </c>
      <c r="AB198" s="23">
        <v>7.0000000000000007E-2</v>
      </c>
      <c r="AC198" s="265">
        <f>AC199*2</f>
        <v>7.1999999999999995E-2</v>
      </c>
    </row>
    <row r="199" spans="2:37" ht="14.25" customHeight="1" thickBot="1" x14ac:dyDescent="0.3">
      <c r="B199" s="401"/>
      <c r="C199" s="1"/>
      <c r="D199" s="228"/>
      <c r="E199" s="1060"/>
      <c r="F199" s="1061"/>
      <c r="G199" s="1061"/>
      <c r="H199" s="1119"/>
      <c r="I199" s="176"/>
      <c r="J199" s="229"/>
      <c r="K199" s="229"/>
      <c r="L199" s="229"/>
      <c r="M199" s="229"/>
      <c r="N199" s="1110" t="s">
        <v>2954</v>
      </c>
      <c r="O199" s="1111"/>
      <c r="P199" s="1112"/>
      <c r="Q199" s="1095" t="str">
        <f t="shared" si="64"/>
        <v>散水ポンプ無し</v>
      </c>
      <c r="R199" s="1096"/>
      <c r="S199" s="254" t="str">
        <f t="shared" si="65"/>
        <v xml:space="preserve">     －</v>
      </c>
      <c r="T199" s="26"/>
      <c r="U199" s="245"/>
      <c r="V199" s="26"/>
      <c r="W199" s="26"/>
      <c r="X199" s="1" t="str">
        <f>IF(冷却塔!$J$10=0,"     －",冷却塔!$V$9)</f>
        <v xml:space="preserve">     －</v>
      </c>
      <c r="Y199" s="11" t="s">
        <v>3314</v>
      </c>
      <c r="Z199" s="11" t="s">
        <v>361</v>
      </c>
      <c r="AA199" s="11" t="s">
        <v>3368</v>
      </c>
      <c r="AB199" s="23">
        <v>0.06</v>
      </c>
      <c r="AC199" s="265">
        <v>3.5999999999999997E-2</v>
      </c>
    </row>
    <row r="200" spans="2:37" ht="24" customHeight="1" thickBot="1" x14ac:dyDescent="0.3">
      <c r="B200" s="401"/>
      <c r="C200" s="1" t="s">
        <v>1636</v>
      </c>
      <c r="D200" s="250" t="s">
        <v>1954</v>
      </c>
      <c r="E200" s="1054" t="s">
        <v>3003</v>
      </c>
      <c r="F200" s="1055"/>
      <c r="G200" s="1055"/>
      <c r="H200" s="1056"/>
      <c r="I200" s="1054" t="s">
        <v>3220</v>
      </c>
      <c r="J200" s="1055"/>
      <c r="K200" s="1055"/>
      <c r="L200" s="1055"/>
      <c r="M200" s="1055"/>
      <c r="N200" s="1055"/>
      <c r="O200" s="1055"/>
      <c r="P200" s="1056"/>
      <c r="Q200" s="1116"/>
      <c r="R200" s="1116"/>
      <c r="S200" s="254">
        <f t="shared" si="65"/>
        <v>0</v>
      </c>
      <c r="T200" s="26"/>
      <c r="U200" s="245"/>
      <c r="V200" s="26"/>
      <c r="W200" s="26"/>
      <c r="X200" s="1">
        <f>IF(SUMPRODUCT(X201:X203,AB201:AB203)&gt;1,1,IF(SUMPRODUCT(X201:X203,AB201:AB203)&lt;0,0,ROUND(SUMPRODUCT(X201:X203,AB201:AB203),3)))</f>
        <v>0</v>
      </c>
      <c r="Y200" s="1"/>
      <c r="Z200" s="1"/>
      <c r="AA200" s="1"/>
      <c r="AB200" s="1"/>
      <c r="AC200" s="1"/>
      <c r="AD200" s="1"/>
      <c r="AE200" s="1"/>
    </row>
    <row r="201" spans="2:37" ht="14.25" customHeight="1" thickBot="1" x14ac:dyDescent="0.3">
      <c r="B201" s="401"/>
      <c r="C201" s="1"/>
      <c r="D201" s="227"/>
      <c r="E201" s="172"/>
      <c r="F201" s="173"/>
      <c r="G201" s="173"/>
      <c r="H201" s="174"/>
      <c r="I201" s="172"/>
      <c r="J201" s="173"/>
      <c r="K201" s="173"/>
      <c r="L201" s="173"/>
      <c r="M201" s="173"/>
      <c r="N201" s="1110" t="s">
        <v>1955</v>
      </c>
      <c r="O201" s="1111"/>
      <c r="P201" s="1112"/>
      <c r="Q201" s="1095" t="str">
        <f>IF(X201="      －",AA201,IF(X201=0,Z201,TEXT(X201,"##%")&amp;Y201))</f>
        <v>熱源ポンプ無し</v>
      </c>
      <c r="R201" s="1096"/>
      <c r="S201" s="254" t="str">
        <f t="shared" si="65"/>
        <v xml:space="preserve">      －</v>
      </c>
      <c r="T201" s="26"/>
      <c r="U201" s="245"/>
      <c r="V201" s="26"/>
      <c r="W201" s="26"/>
      <c r="X201" s="1" t="str">
        <f>IF(熱源ポンプ!$K$10=0,"      －",熱源ポンプ!$P$9)</f>
        <v xml:space="preserve">      －</v>
      </c>
      <c r="Y201" s="11" t="s">
        <v>3314</v>
      </c>
      <c r="Z201" s="11" t="s">
        <v>361</v>
      </c>
      <c r="AA201" s="11" t="s">
        <v>3315</v>
      </c>
      <c r="AB201" s="23">
        <v>1</v>
      </c>
      <c r="AC201" s="265">
        <v>9.6000000000000002E-2</v>
      </c>
    </row>
    <row r="202" spans="2:37" ht="14.25" customHeight="1" thickBot="1" x14ac:dyDescent="0.3">
      <c r="B202" s="401"/>
      <c r="C202" s="1"/>
      <c r="D202" s="227"/>
      <c r="E202" s="172"/>
      <c r="F202" s="173"/>
      <c r="G202" s="173"/>
      <c r="H202" s="174"/>
      <c r="I202" s="172"/>
      <c r="J202" s="173"/>
      <c r="K202" s="173"/>
      <c r="L202" s="173"/>
      <c r="M202" s="173"/>
      <c r="N202" s="1110" t="s">
        <v>2949</v>
      </c>
      <c r="O202" s="1111"/>
      <c r="P202" s="1112"/>
      <c r="Q202" s="1095" t="str">
        <f>IF(X202="      －",AA202,IF(X202=0,Z202,TEXT(X202,"##%")&amp;Y202))</f>
        <v>熱源ポンプ無し</v>
      </c>
      <c r="R202" s="1096"/>
      <c r="S202" s="254" t="str">
        <f t="shared" si="65"/>
        <v xml:space="preserve">      －</v>
      </c>
      <c r="T202" s="26"/>
      <c r="U202" s="245"/>
      <c r="V202" s="26"/>
      <c r="W202" s="26"/>
      <c r="X202" s="1" t="str">
        <f>IF(熱源ポンプ!$K$10=0,"      －",熱源ポンプ!$Q$9)</f>
        <v xml:space="preserve">      －</v>
      </c>
      <c r="Y202" s="11" t="s">
        <v>3314</v>
      </c>
      <c r="Z202" s="11" t="s">
        <v>361</v>
      </c>
      <c r="AA202" s="11" t="s">
        <v>3315</v>
      </c>
      <c r="AB202" s="23">
        <v>0.9</v>
      </c>
      <c r="AC202" s="265">
        <f>AC203*2</f>
        <v>7.1999999999999995E-2</v>
      </c>
    </row>
    <row r="203" spans="2:37" ht="14.25" customHeight="1" thickBot="1" x14ac:dyDescent="0.3">
      <c r="B203" s="401"/>
      <c r="C203" s="1"/>
      <c r="D203" s="228"/>
      <c r="E203" s="1060"/>
      <c r="F203" s="1061"/>
      <c r="G203" s="1061"/>
      <c r="H203" s="1119"/>
      <c r="I203" s="176"/>
      <c r="J203" s="229"/>
      <c r="K203" s="229"/>
      <c r="L203" s="229"/>
      <c r="M203" s="229"/>
      <c r="N203" s="1110" t="s">
        <v>2955</v>
      </c>
      <c r="O203" s="1111"/>
      <c r="P203" s="1112"/>
      <c r="Q203" s="1095" t="str">
        <f>IF(X203="      －",AA203,IF(X203=0,Z203,TEXT(X203,"##%")&amp;Y203))</f>
        <v>熱源ポンプ無し</v>
      </c>
      <c r="R203" s="1096"/>
      <c r="S203" s="254" t="str">
        <f t="shared" si="65"/>
        <v xml:space="preserve">      －</v>
      </c>
      <c r="T203" s="26"/>
      <c r="U203" s="245"/>
      <c r="V203" s="26"/>
      <c r="W203" s="26"/>
      <c r="X203" s="1" t="str">
        <f>IF(熱源ポンプ!$K$10=0,"      －",熱源ポンプ!$R$9)</f>
        <v xml:space="preserve">      －</v>
      </c>
      <c r="Y203" s="11" t="s">
        <v>3314</v>
      </c>
      <c r="Z203" s="11" t="s">
        <v>361</v>
      </c>
      <c r="AA203" s="11" t="s">
        <v>3315</v>
      </c>
      <c r="AB203" s="23">
        <v>0.8</v>
      </c>
      <c r="AC203" s="265">
        <v>3.5999999999999997E-2</v>
      </c>
    </row>
    <row r="204" spans="2:37" ht="14.25" customHeight="1" thickBot="1" x14ac:dyDescent="0.3">
      <c r="B204" s="401"/>
      <c r="C204" s="1" t="s">
        <v>2052</v>
      </c>
      <c r="D204" s="251" t="s">
        <v>1956</v>
      </c>
      <c r="E204" s="1051" t="s">
        <v>1957</v>
      </c>
      <c r="F204" s="1052"/>
      <c r="G204" s="1052"/>
      <c r="H204" s="1053"/>
      <c r="I204" s="1051" t="s">
        <v>3221</v>
      </c>
      <c r="J204" s="1052"/>
      <c r="K204" s="1052"/>
      <c r="L204" s="1052"/>
      <c r="M204" s="1052"/>
      <c r="N204" s="1052"/>
      <c r="O204" s="1052"/>
      <c r="P204" s="1083"/>
      <c r="Q204" s="1106"/>
      <c r="R204" s="1107"/>
      <c r="S204" s="254">
        <f t="shared" si="65"/>
        <v>0</v>
      </c>
      <c r="T204" s="26"/>
      <c r="U204" s="245"/>
      <c r="V204" s="26"/>
      <c r="W204" s="26"/>
      <c r="X204" s="1">
        <f>IF($Q204=Y204,AG204,IF($Q204=Z204,AH204,IF($Q204=AA204,AI204,IF($Q204=AB204,AJ204,AK204))))</f>
        <v>0</v>
      </c>
      <c r="Y204" s="11" t="s">
        <v>1450</v>
      </c>
      <c r="Z204" s="11" t="s">
        <v>1557</v>
      </c>
      <c r="AA204" s="11" t="s">
        <v>359</v>
      </c>
      <c r="AB204" s="11" t="s">
        <v>360</v>
      </c>
      <c r="AC204" s="11" t="s">
        <v>420</v>
      </c>
      <c r="AF204" s="1"/>
      <c r="AG204" s="23">
        <v>1</v>
      </c>
      <c r="AH204" s="23">
        <f>$AH$2</f>
        <v>0.8</v>
      </c>
      <c r="AI204" s="23">
        <v>0.5</v>
      </c>
      <c r="AJ204" s="23">
        <f>$AJ$2</f>
        <v>0.2</v>
      </c>
      <c r="AK204" s="23">
        <v>0</v>
      </c>
    </row>
    <row r="205" spans="2:37" ht="14.25" customHeight="1" thickBot="1" x14ac:dyDescent="0.3">
      <c r="B205" s="401"/>
      <c r="C205" s="1" t="s">
        <v>1958</v>
      </c>
      <c r="D205" s="251" t="s">
        <v>1058</v>
      </c>
      <c r="E205" s="1051" t="s">
        <v>104</v>
      </c>
      <c r="F205" s="1052"/>
      <c r="G205" s="1052"/>
      <c r="H205" s="1053"/>
      <c r="I205" s="1105" t="s">
        <v>2417</v>
      </c>
      <c r="J205" s="1105"/>
      <c r="K205" s="1105"/>
      <c r="L205" s="1105"/>
      <c r="M205" s="1105"/>
      <c r="N205" s="1105"/>
      <c r="O205" s="1105"/>
      <c r="P205" s="1105"/>
      <c r="Q205" s="1106"/>
      <c r="R205" s="1107"/>
      <c r="S205" s="254">
        <f t="shared" si="65"/>
        <v>0</v>
      </c>
      <c r="T205" s="26"/>
      <c r="U205" s="245"/>
      <c r="V205" s="26"/>
      <c r="W205" s="26"/>
      <c r="X205" s="1">
        <f>IF($Q205=Y205,AG205,AH205)</f>
        <v>0</v>
      </c>
      <c r="Y205" s="11" t="s">
        <v>2317</v>
      </c>
      <c r="Z205" s="11" t="s">
        <v>361</v>
      </c>
      <c r="AG205" s="23">
        <v>1</v>
      </c>
      <c r="AH205" s="23">
        <v>0</v>
      </c>
    </row>
    <row r="206" spans="2:37" ht="24" customHeight="1" thickBot="1" x14ac:dyDescent="0.3">
      <c r="B206" s="401"/>
      <c r="C206" s="1" t="s">
        <v>1959</v>
      </c>
      <c r="D206" s="251" t="s">
        <v>1059</v>
      </c>
      <c r="E206" s="1051" t="s">
        <v>3000</v>
      </c>
      <c r="F206" s="1052"/>
      <c r="G206" s="1052"/>
      <c r="H206" s="1053"/>
      <c r="I206" s="1105" t="s">
        <v>3222</v>
      </c>
      <c r="J206" s="1105"/>
      <c r="K206" s="1105"/>
      <c r="L206" s="1105"/>
      <c r="M206" s="1105"/>
      <c r="N206" s="1105"/>
      <c r="O206" s="1105"/>
      <c r="P206" s="1105"/>
      <c r="Q206" s="1095" t="str">
        <f>IF(熱源ポンプ!$I$10=0,AC206,IF(熱源ポンプ!$S$9&gt;=0.95,Y206,IF(熱源ポンプ!$S$9&gt;=0.7,Z206,IF(熱源ポンプ!$S$9&gt;=0.3,AA206,IF(熱源ポンプ!$S$9&gt;=0.05,AB206,AC206)))))</f>
        <v>5%未満に採用又は採用無し</v>
      </c>
      <c r="R206" s="1096"/>
      <c r="S206" s="254">
        <f t="shared" si="65"/>
        <v>0</v>
      </c>
      <c r="T206" s="26"/>
      <c r="U206" s="245"/>
      <c r="V206" s="26"/>
      <c r="W206" s="26"/>
      <c r="X206" s="1">
        <f>IF($Q206=Y206,AG206,IF($Q206=Z206,AH206,IF($Q206=AA206,AI206,IF($Q206=AB206,AJ206,AK206))))</f>
        <v>0</v>
      </c>
      <c r="Y206" s="11" t="s">
        <v>362</v>
      </c>
      <c r="Z206" s="11" t="s">
        <v>363</v>
      </c>
      <c r="AA206" s="11" t="s">
        <v>670</v>
      </c>
      <c r="AB206" s="11" t="s">
        <v>1990</v>
      </c>
      <c r="AC206" s="11" t="s">
        <v>1195</v>
      </c>
      <c r="AG206" s="23">
        <v>1</v>
      </c>
      <c r="AH206" s="23">
        <f>$AH$2</f>
        <v>0.8</v>
      </c>
      <c r="AI206" s="23">
        <v>0.5</v>
      </c>
      <c r="AJ206" s="23">
        <f>$AJ$2</f>
        <v>0.2</v>
      </c>
      <c r="AK206" s="23">
        <v>0</v>
      </c>
    </row>
    <row r="207" spans="2:37" ht="24" customHeight="1" thickBot="1" x14ac:dyDescent="0.3">
      <c r="B207" s="401"/>
      <c r="C207" s="1" t="s">
        <v>1960</v>
      </c>
      <c r="D207" s="251" t="s">
        <v>2384</v>
      </c>
      <c r="E207" s="1051" t="s">
        <v>1961</v>
      </c>
      <c r="F207" s="1052"/>
      <c r="G207" s="1052"/>
      <c r="H207" s="1053"/>
      <c r="I207" s="1105" t="s">
        <v>3223</v>
      </c>
      <c r="J207" s="1105"/>
      <c r="K207" s="1105"/>
      <c r="L207" s="1105"/>
      <c r="M207" s="1105"/>
      <c r="N207" s="1105"/>
      <c r="O207" s="1105"/>
      <c r="P207" s="1105"/>
      <c r="Q207" s="1095" t="str">
        <f>IF(熱源ポンプ!$J$10=0,AC207,IF(熱源ポンプ!$T$9&gt;=0.95,Y207,IF(熱源ポンプ!$T$9&gt;=0.7,Z207,IF(熱源ポンプ!$T$9&gt;=0.3,AA207,IF(熱源ポンプ!$T$9&gt;=0.05,AB207,AC207)))))</f>
        <v>5%未満に採用又は採用無し</v>
      </c>
      <c r="R207" s="1096"/>
      <c r="S207" s="254">
        <f t="shared" si="65"/>
        <v>0</v>
      </c>
      <c r="T207" s="26"/>
      <c r="U207" s="245"/>
      <c r="V207" s="26"/>
      <c r="W207" s="26"/>
      <c r="X207" s="1">
        <f>IF($Q207=Y207,AG207,IF($Q207=Z207,AH207,IF($Q207=AA207,AI207,IF($Q207=AB207,AJ207,AK207))))</f>
        <v>0</v>
      </c>
      <c r="Y207" s="11" t="s">
        <v>1555</v>
      </c>
      <c r="Z207" s="11" t="s">
        <v>1556</v>
      </c>
      <c r="AA207" s="11" t="s">
        <v>670</v>
      </c>
      <c r="AB207" s="11" t="s">
        <v>1990</v>
      </c>
      <c r="AC207" s="11" t="s">
        <v>1195</v>
      </c>
      <c r="AG207" s="23">
        <v>1</v>
      </c>
      <c r="AH207" s="23">
        <f>$AH$2</f>
        <v>0.8</v>
      </c>
      <c r="AI207" s="23">
        <v>0.5</v>
      </c>
      <c r="AJ207" s="23">
        <f>$AJ$2</f>
        <v>0.2</v>
      </c>
      <c r="AK207" s="23">
        <v>0</v>
      </c>
    </row>
    <row r="208" spans="2:37" ht="24" customHeight="1" thickBot="1" x14ac:dyDescent="0.3">
      <c r="B208" s="401"/>
      <c r="C208" s="1" t="s">
        <v>1960</v>
      </c>
      <c r="D208" s="251" t="s">
        <v>684</v>
      </c>
      <c r="E208" s="1051" t="s">
        <v>3224</v>
      </c>
      <c r="F208" s="1052"/>
      <c r="G208" s="1052"/>
      <c r="H208" s="1053"/>
      <c r="I208" s="1051" t="s">
        <v>3225</v>
      </c>
      <c r="J208" s="1052"/>
      <c r="K208" s="1052"/>
      <c r="L208" s="1052"/>
      <c r="M208" s="1052"/>
      <c r="N208" s="1052"/>
      <c r="O208" s="1052"/>
      <c r="P208" s="1083"/>
      <c r="Q208" s="1095" t="str">
        <f>IF(熱源ポンプ!$H$10=0,AC208,IF(熱源ポンプ!$U$9&gt;=0.95,Y208,IF(熱源ポンプ!$U$9&gt;=0.7,Z208,IF(熱源ポンプ!$U$9&gt;=0.3,AA208,IF(熱源ポンプ!$U$9&gt;=0.05,AB208,AC208)))))</f>
        <v>5%未満に採用又は採用無し</v>
      </c>
      <c r="R208" s="1096"/>
      <c r="S208" s="254">
        <f t="shared" si="65"/>
        <v>0</v>
      </c>
      <c r="T208" s="26"/>
      <c r="U208" s="245"/>
      <c r="V208" s="26"/>
      <c r="W208" s="26"/>
      <c r="X208" s="1">
        <f>IF($Q208=Y208,AG208,IF($Q208=Z208,AH208,IF($Q208=AA208,AI208,IF($Q208=AB208,AJ208,AK208))))</f>
        <v>0</v>
      </c>
      <c r="Y208" s="11" t="s">
        <v>362</v>
      </c>
      <c r="Z208" s="11" t="s">
        <v>363</v>
      </c>
      <c r="AA208" s="11" t="s">
        <v>670</v>
      </c>
      <c r="AB208" s="11" t="s">
        <v>1990</v>
      </c>
      <c r="AC208" s="11" t="s">
        <v>1195</v>
      </c>
      <c r="AG208" s="23">
        <v>1</v>
      </c>
      <c r="AH208" s="23">
        <f>$AH$2</f>
        <v>0.8</v>
      </c>
      <c r="AI208" s="23">
        <v>0.5</v>
      </c>
      <c r="AJ208" s="23">
        <f>$AJ$2</f>
        <v>0.2</v>
      </c>
      <c r="AK208" s="23">
        <v>0</v>
      </c>
    </row>
    <row r="209" spans="2:39" ht="13.5" customHeight="1" thickBot="1" x14ac:dyDescent="0.3">
      <c r="B209" s="401"/>
      <c r="C209" s="1" t="s">
        <v>2652</v>
      </c>
      <c r="D209" s="250" t="s">
        <v>1963</v>
      </c>
      <c r="E209" s="1051" t="s">
        <v>2650</v>
      </c>
      <c r="F209" s="1052"/>
      <c r="G209" s="1052"/>
      <c r="H209" s="1053"/>
      <c r="I209" s="1051" t="s">
        <v>2651</v>
      </c>
      <c r="J209" s="1052"/>
      <c r="K209" s="1052"/>
      <c r="L209" s="1052"/>
      <c r="M209" s="1052"/>
      <c r="N209" s="1052"/>
      <c r="O209" s="1052"/>
      <c r="P209" s="1083"/>
      <c r="Q209" s="1106"/>
      <c r="R209" s="1107"/>
      <c r="S209" s="254">
        <f t="shared" si="65"/>
        <v>0</v>
      </c>
      <c r="T209" s="26"/>
      <c r="U209" s="245"/>
      <c r="V209" s="26"/>
      <c r="W209" s="26"/>
      <c r="X209" s="1">
        <f>IF($Q209=Y209,AG209,IF($Q209=Z209,AH209,AI209))</f>
        <v>0</v>
      </c>
      <c r="Y209" s="11" t="s">
        <v>2875</v>
      </c>
      <c r="Z209" s="11" t="s">
        <v>2896</v>
      </c>
      <c r="AA209" s="11" t="s">
        <v>2895</v>
      </c>
      <c r="AG209" s="23">
        <v>1</v>
      </c>
      <c r="AH209" s="23">
        <v>0.5</v>
      </c>
      <c r="AI209" s="23">
        <v>0</v>
      </c>
    </row>
    <row r="210" spans="2:39" ht="14.25" customHeight="1" x14ac:dyDescent="0.25">
      <c r="B210" s="401"/>
      <c r="C210" s="1" t="s">
        <v>1962</v>
      </c>
      <c r="D210" s="250" t="s">
        <v>2654</v>
      </c>
      <c r="E210" s="1054" t="s">
        <v>1964</v>
      </c>
      <c r="F210" s="1055"/>
      <c r="G210" s="1055"/>
      <c r="H210" s="1056"/>
      <c r="I210" s="1159" t="s">
        <v>1456</v>
      </c>
      <c r="J210" s="1173"/>
      <c r="K210" s="1173"/>
      <c r="L210" s="1173"/>
      <c r="M210" s="1173"/>
      <c r="N210" s="1111"/>
      <c r="O210" s="1111"/>
      <c r="P210" s="1158"/>
      <c r="Q210" s="1141"/>
      <c r="R210" s="1104"/>
      <c r="S210" s="1103">
        <f t="shared" si="65"/>
        <v>0</v>
      </c>
      <c r="T210" s="26"/>
      <c r="U210" s="245"/>
      <c r="V210" s="26"/>
      <c r="W210" s="26"/>
      <c r="X210" s="1">
        <f>IF(COUNTA(K212:L214)=0,0,IF(SUM(Q212:Q214)&lt;=0,ROUND(SUMPRODUCT(O212:O214,X212:X214)/SUM(O212:O214),3),ROUND(SUMPRODUCT(Q212:Q214,X212:X214)/SUM(Q212:Q214),3)))</f>
        <v>0</v>
      </c>
      <c r="Y210" s="26"/>
      <c r="Z210" s="26"/>
      <c r="AA210" s="26"/>
    </row>
    <row r="211" spans="2:39" ht="14.25" customHeight="1" thickBot="1" x14ac:dyDescent="0.3">
      <c r="B211" s="401"/>
      <c r="C211" s="1"/>
      <c r="D211" s="227"/>
      <c r="E211" s="172"/>
      <c r="F211" s="173"/>
      <c r="G211" s="173"/>
      <c r="H211" s="174"/>
      <c r="I211" s="224"/>
      <c r="J211" s="225"/>
      <c r="K211" s="1134" t="s">
        <v>1861</v>
      </c>
      <c r="L211" s="1135"/>
      <c r="M211" s="1128" t="s">
        <v>1862</v>
      </c>
      <c r="N211" s="1129"/>
      <c r="O211" s="1134" t="s">
        <v>2315</v>
      </c>
      <c r="P211" s="1135"/>
      <c r="Q211" s="1180" t="s">
        <v>798</v>
      </c>
      <c r="R211" s="1181"/>
      <c r="S211" s="1104">
        <f t="shared" si="65"/>
        <v>0</v>
      </c>
      <c r="T211" s="26"/>
      <c r="U211" s="245"/>
      <c r="V211" s="26"/>
      <c r="W211" s="26"/>
      <c r="X211" s="1"/>
      <c r="Y211" s="11" t="s">
        <v>1262</v>
      </c>
      <c r="Z211" s="11" t="s">
        <v>1263</v>
      </c>
      <c r="AA211" s="11" t="s">
        <v>558</v>
      </c>
      <c r="AB211" s="11" t="s">
        <v>828</v>
      </c>
      <c r="AC211" s="11" t="s">
        <v>1260</v>
      </c>
      <c r="AD211" s="11" t="s">
        <v>1261</v>
      </c>
      <c r="AE211" s="11" t="s">
        <v>364</v>
      </c>
      <c r="AF211" s="11" t="s">
        <v>365</v>
      </c>
      <c r="AG211" s="11" t="s">
        <v>1842</v>
      </c>
      <c r="AH211" s="11" t="s">
        <v>1258</v>
      </c>
      <c r="AI211" s="11" t="s">
        <v>1259</v>
      </c>
    </row>
    <row r="212" spans="2:39" ht="14.25" customHeight="1" thickBot="1" x14ac:dyDescent="0.3">
      <c r="B212" s="401"/>
      <c r="C212" s="1"/>
      <c r="D212" s="227"/>
      <c r="E212" s="172"/>
      <c r="F212" s="173"/>
      <c r="G212" s="173"/>
      <c r="H212" s="174"/>
      <c r="I212" s="224"/>
      <c r="J212" s="225"/>
      <c r="K212" s="1097"/>
      <c r="L212" s="1098"/>
      <c r="M212" s="1101"/>
      <c r="N212" s="1102"/>
      <c r="O212" s="1101"/>
      <c r="P212" s="1102"/>
      <c r="Q212" s="1113"/>
      <c r="R212" s="1114"/>
      <c r="S212" s="254" t="str">
        <f t="shared" si="65"/>
        <v/>
      </c>
      <c r="T212" s="26"/>
      <c r="U212" s="245"/>
      <c r="V212" s="26"/>
      <c r="W212" s="26"/>
      <c r="X212" s="1" t="str">
        <f>IF(K212="","",HLOOKUP(K212,$Y$211:$AI$212,2,0))</f>
        <v/>
      </c>
      <c r="Y212" s="23">
        <v>1</v>
      </c>
      <c r="Z212" s="23">
        <v>1</v>
      </c>
      <c r="AA212" s="23">
        <v>1</v>
      </c>
      <c r="AB212" s="23">
        <v>1</v>
      </c>
      <c r="AC212" s="23">
        <v>0.3</v>
      </c>
      <c r="AD212" s="23">
        <v>0.3</v>
      </c>
      <c r="AE212" s="23">
        <v>0.3</v>
      </c>
      <c r="AF212" s="23">
        <v>0.3</v>
      </c>
      <c r="AG212" s="23">
        <v>0.05</v>
      </c>
      <c r="AH212" s="23">
        <v>0.05</v>
      </c>
      <c r="AI212" s="23">
        <v>0.05</v>
      </c>
    </row>
    <row r="213" spans="2:39" ht="14.25" customHeight="1" thickBot="1" x14ac:dyDescent="0.3">
      <c r="B213" s="401"/>
      <c r="C213" s="1"/>
      <c r="D213" s="227"/>
      <c r="E213" s="172"/>
      <c r="F213" s="173"/>
      <c r="G213" s="173"/>
      <c r="H213" s="174"/>
      <c r="I213" s="224"/>
      <c r="J213" s="225"/>
      <c r="K213" s="1097"/>
      <c r="L213" s="1098"/>
      <c r="M213" s="1101"/>
      <c r="N213" s="1102"/>
      <c r="O213" s="1101"/>
      <c r="P213" s="1102"/>
      <c r="Q213" s="1113"/>
      <c r="R213" s="1114"/>
      <c r="S213" s="254" t="str">
        <f t="shared" si="65"/>
        <v/>
      </c>
      <c r="T213" s="26"/>
      <c r="U213" s="245"/>
      <c r="V213" s="26"/>
      <c r="W213" s="26"/>
      <c r="X213" s="1" t="str">
        <f>IF(K213="","",HLOOKUP(K213,$Y$211:$AI$212,2,0))</f>
        <v/>
      </c>
    </row>
    <row r="214" spans="2:39" ht="14.25" customHeight="1" thickBot="1" x14ac:dyDescent="0.3">
      <c r="B214" s="401"/>
      <c r="C214" s="1"/>
      <c r="D214" s="228"/>
      <c r="E214" s="176"/>
      <c r="F214" s="229"/>
      <c r="G214" s="229"/>
      <c r="H214" s="223"/>
      <c r="I214" s="232"/>
      <c r="J214" s="233"/>
      <c r="K214" s="1097"/>
      <c r="L214" s="1098"/>
      <c r="M214" s="1101"/>
      <c r="N214" s="1102"/>
      <c r="O214" s="1101"/>
      <c r="P214" s="1102"/>
      <c r="Q214" s="1113"/>
      <c r="R214" s="1114"/>
      <c r="S214" s="254" t="str">
        <f t="shared" si="65"/>
        <v/>
      </c>
      <c r="T214" s="26"/>
      <c r="U214" s="245"/>
      <c r="V214" s="26"/>
      <c r="W214" s="26"/>
      <c r="X214" s="1" t="str">
        <f>IF(K214="","",HLOOKUP(K214,$Y$211:$AI$212,2,0))</f>
        <v/>
      </c>
      <c r="Y214" s="1" t="str">
        <f t="shared" ref="Y214:AF214" si="66">IF(L214="","",HLOOKUP(L214,$Y$211:$AI$212,2,0))</f>
        <v/>
      </c>
      <c r="Z214" s="1" t="str">
        <f t="shared" si="66"/>
        <v/>
      </c>
      <c r="AA214" s="1" t="str">
        <f t="shared" si="66"/>
        <v/>
      </c>
      <c r="AB214" s="1" t="str">
        <f t="shared" si="66"/>
        <v/>
      </c>
      <c r="AC214" s="1" t="str">
        <f t="shared" si="66"/>
        <v/>
      </c>
      <c r="AD214" s="1" t="str">
        <f t="shared" si="66"/>
        <v/>
      </c>
      <c r="AE214" s="1" t="str">
        <f t="shared" si="66"/>
        <v/>
      </c>
      <c r="AF214" s="1" t="str">
        <f t="shared" si="66"/>
        <v/>
      </c>
      <c r="AG214" s="1" t="str">
        <f>IF(U214="","",HLOOKUP(U214,$Y$211:$AI$212,2,0))</f>
        <v/>
      </c>
      <c r="AH214" s="1" t="str">
        <f t="shared" ref="AH214:AM214" si="67">IF(X214="","",HLOOKUP(X214,$Y$211:$AI$212,2,0))</f>
        <v/>
      </c>
      <c r="AI214" s="1" t="str">
        <f t="shared" si="67"/>
        <v/>
      </c>
      <c r="AJ214" s="1" t="str">
        <f t="shared" si="67"/>
        <v/>
      </c>
      <c r="AK214" s="1" t="str">
        <f t="shared" si="67"/>
        <v/>
      </c>
      <c r="AL214" s="1" t="str">
        <f t="shared" si="67"/>
        <v/>
      </c>
      <c r="AM214" s="1" t="str">
        <f t="shared" si="67"/>
        <v/>
      </c>
    </row>
    <row r="215" spans="2:39" ht="24" customHeight="1" thickBot="1" x14ac:dyDescent="0.3">
      <c r="B215" s="401"/>
      <c r="C215" s="1" t="s">
        <v>1959</v>
      </c>
      <c r="D215" s="251" t="s">
        <v>2655</v>
      </c>
      <c r="E215" s="1051" t="s">
        <v>221</v>
      </c>
      <c r="F215" s="1052"/>
      <c r="G215" s="1052"/>
      <c r="H215" s="1053"/>
      <c r="I215" s="1105" t="s">
        <v>1457</v>
      </c>
      <c r="J215" s="1105"/>
      <c r="K215" s="1105"/>
      <c r="L215" s="1105"/>
      <c r="M215" s="1105"/>
      <c r="N215" s="1105"/>
      <c r="O215" s="1105"/>
      <c r="P215" s="1105"/>
      <c r="Q215" s="1095" t="str">
        <f>IF(冷却塔!$J$10=0,AC215,IF(冷却塔!$W$9&gt;=0.95,Y215,IF(冷却塔!$W$9&gt;=0.7,Z215,IF(冷却塔!$W$9&gt;=0.3,AA215,IF(冷却塔!$W$9&gt;=0.05,AB215,AC215)))))</f>
        <v>5%未満に採用又は採用無し</v>
      </c>
      <c r="R215" s="1096"/>
      <c r="S215" s="254">
        <f t="shared" si="65"/>
        <v>0</v>
      </c>
      <c r="T215" s="26"/>
      <c r="U215" s="245"/>
      <c r="V215" s="26"/>
      <c r="W215" s="26"/>
      <c r="X215" s="1">
        <f>IF($Q215=Y215,AG215,IF($Q215=Z215,AH215,IF($Q215=AA215,AI215,IF($Q215=AB215,AJ215,AK215))))</f>
        <v>0</v>
      </c>
      <c r="Y215" s="11" t="s">
        <v>366</v>
      </c>
      <c r="Z215" s="11" t="s">
        <v>367</v>
      </c>
      <c r="AA215" s="11" t="s">
        <v>670</v>
      </c>
      <c r="AB215" s="11" t="s">
        <v>1990</v>
      </c>
      <c r="AC215" s="11" t="s">
        <v>1195</v>
      </c>
      <c r="AD215" s="401"/>
      <c r="AE215" s="1"/>
      <c r="AG215" s="23">
        <v>1</v>
      </c>
      <c r="AH215" s="23">
        <f>$AH$2</f>
        <v>0.8</v>
      </c>
      <c r="AI215" s="23">
        <v>0.5</v>
      </c>
      <c r="AJ215" s="23">
        <f>$AJ$2</f>
        <v>0.2</v>
      </c>
      <c r="AK215" s="23">
        <v>0</v>
      </c>
    </row>
    <row r="216" spans="2:39" ht="13.15" thickBot="1" x14ac:dyDescent="0.3">
      <c r="B216" s="401"/>
      <c r="C216" s="341" t="s">
        <v>1965</v>
      </c>
      <c r="D216" s="251" t="s">
        <v>608</v>
      </c>
      <c r="E216" s="1051" t="s">
        <v>1966</v>
      </c>
      <c r="F216" s="1052"/>
      <c r="G216" s="1052"/>
      <c r="H216" s="1053"/>
      <c r="I216" s="1105" t="s">
        <v>2316</v>
      </c>
      <c r="J216" s="1105"/>
      <c r="K216" s="1105"/>
      <c r="L216" s="1105"/>
      <c r="M216" s="1105"/>
      <c r="N216" s="1105"/>
      <c r="O216" s="1105"/>
      <c r="P216" s="1105"/>
      <c r="Q216" s="1106"/>
      <c r="R216" s="1107"/>
      <c r="S216" s="254">
        <f t="shared" si="65"/>
        <v>0</v>
      </c>
      <c r="T216" s="26"/>
      <c r="U216" s="245"/>
      <c r="V216" s="26"/>
      <c r="W216" s="26"/>
      <c r="X216" s="1">
        <f>IF($Q216=Y216,AG216,AH216)</f>
        <v>0</v>
      </c>
      <c r="Y216" s="11" t="s">
        <v>2317</v>
      </c>
      <c r="Z216" s="11" t="s">
        <v>1201</v>
      </c>
      <c r="AA216" s="26"/>
      <c r="AG216" s="23">
        <v>1</v>
      </c>
      <c r="AH216" s="23">
        <v>0</v>
      </c>
    </row>
    <row r="217" spans="2:39" ht="13.15" thickBot="1" x14ac:dyDescent="0.3">
      <c r="B217" s="401"/>
      <c r="C217" s="341" t="s">
        <v>1967</v>
      </c>
      <c r="D217" s="251" t="s">
        <v>1871</v>
      </c>
      <c r="E217" s="1051" t="s">
        <v>1706</v>
      </c>
      <c r="F217" s="1052"/>
      <c r="G217" s="1052"/>
      <c r="H217" s="1053"/>
      <c r="I217" s="1105" t="s">
        <v>1968</v>
      </c>
      <c r="J217" s="1105"/>
      <c r="K217" s="1105"/>
      <c r="L217" s="1105"/>
      <c r="M217" s="1105"/>
      <c r="N217" s="1105"/>
      <c r="O217" s="1105"/>
      <c r="P217" s="1105"/>
      <c r="Q217" s="1106"/>
      <c r="R217" s="1107"/>
      <c r="S217" s="254">
        <f t="shared" si="65"/>
        <v>0</v>
      </c>
      <c r="T217" s="26"/>
      <c r="U217" s="245"/>
      <c r="V217" s="26"/>
      <c r="W217" s="26"/>
      <c r="X217" s="1">
        <f>IF($Q217=Y217,AG217,AH217)</f>
        <v>0</v>
      </c>
      <c r="Y217" s="11" t="s">
        <v>2317</v>
      </c>
      <c r="Z217" s="11" t="s">
        <v>1201</v>
      </c>
      <c r="AA217" s="26"/>
      <c r="AG217" s="23">
        <v>1</v>
      </c>
      <c r="AH217" s="23">
        <v>0</v>
      </c>
    </row>
    <row r="218" spans="2:39" ht="13.15" thickBot="1" x14ac:dyDescent="0.3">
      <c r="B218" s="401"/>
      <c r="C218" s="341" t="s">
        <v>1969</v>
      </c>
      <c r="D218" s="251" t="s">
        <v>2653</v>
      </c>
      <c r="E218" s="1051" t="s">
        <v>754</v>
      </c>
      <c r="F218" s="1052"/>
      <c r="G218" s="1052"/>
      <c r="H218" s="1053"/>
      <c r="I218" s="1105" t="s">
        <v>2228</v>
      </c>
      <c r="J218" s="1105"/>
      <c r="K218" s="1105"/>
      <c r="L218" s="1105"/>
      <c r="M218" s="1105"/>
      <c r="N218" s="1105"/>
      <c r="O218" s="1105"/>
      <c r="P218" s="1105"/>
      <c r="Q218" s="1106"/>
      <c r="R218" s="1107"/>
      <c r="S218" s="254">
        <f t="shared" si="65"/>
        <v>0</v>
      </c>
      <c r="T218" s="26"/>
      <c r="U218" s="245"/>
      <c r="V218" s="26"/>
      <c r="W218" s="26"/>
      <c r="X218" s="1">
        <f>IF($Q218=Y218,AG218,AH218)</f>
        <v>0</v>
      </c>
      <c r="Y218" s="11" t="s">
        <v>2317</v>
      </c>
      <c r="Z218" s="11" t="s">
        <v>1201</v>
      </c>
      <c r="AA218" s="26"/>
      <c r="AG218" s="23">
        <v>1</v>
      </c>
      <c r="AH218" s="23">
        <v>0</v>
      </c>
    </row>
    <row r="219" spans="2:39" ht="13.15" thickBot="1" x14ac:dyDescent="0.3">
      <c r="B219" s="401"/>
      <c r="C219" s="341" t="s">
        <v>2724</v>
      </c>
      <c r="D219" s="251" t="s">
        <v>2733</v>
      </c>
      <c r="E219" s="1051" t="s">
        <v>2725</v>
      </c>
      <c r="F219" s="1052"/>
      <c r="G219" s="1052"/>
      <c r="H219" s="1053"/>
      <c r="I219" s="1051" t="s">
        <v>2979</v>
      </c>
      <c r="J219" s="1052"/>
      <c r="K219" s="1052"/>
      <c r="L219" s="1052"/>
      <c r="M219" s="1052"/>
      <c r="N219" s="1052"/>
      <c r="O219" s="1052"/>
      <c r="P219" s="1083"/>
      <c r="Q219" s="1106"/>
      <c r="R219" s="1107"/>
      <c r="S219" s="254">
        <f t="shared" si="65"/>
        <v>0</v>
      </c>
      <c r="T219" s="26"/>
      <c r="U219" s="245"/>
      <c r="V219" s="26"/>
      <c r="W219" s="26"/>
      <c r="X219" s="1">
        <f>IF($Q219=Y219,AG219,AH219)</f>
        <v>0</v>
      </c>
      <c r="Y219" s="11" t="s">
        <v>2317</v>
      </c>
      <c r="Z219" s="11" t="s">
        <v>2726</v>
      </c>
      <c r="AA219" s="26"/>
      <c r="AG219" s="23">
        <v>1</v>
      </c>
      <c r="AH219" s="23">
        <v>0</v>
      </c>
    </row>
    <row r="220" spans="2:39" ht="24" customHeight="1" thickBot="1" x14ac:dyDescent="0.3">
      <c r="B220" s="401"/>
      <c r="C220" s="341" t="s">
        <v>2724</v>
      </c>
      <c r="D220" s="251" t="s">
        <v>2734</v>
      </c>
      <c r="E220" s="1051" t="s">
        <v>2727</v>
      </c>
      <c r="F220" s="1052"/>
      <c r="G220" s="1052"/>
      <c r="H220" s="1053"/>
      <c r="I220" s="1051" t="s">
        <v>2728</v>
      </c>
      <c r="J220" s="1052"/>
      <c r="K220" s="1052"/>
      <c r="L220" s="1052"/>
      <c r="M220" s="1052"/>
      <c r="N220" s="1052"/>
      <c r="O220" s="1052"/>
      <c r="P220" s="1083"/>
      <c r="Q220" s="1106"/>
      <c r="R220" s="1107"/>
      <c r="S220" s="254">
        <f t="shared" si="65"/>
        <v>0</v>
      </c>
      <c r="T220" s="26"/>
      <c r="U220" s="245"/>
      <c r="V220" s="26"/>
      <c r="W220" s="26"/>
      <c r="X220" s="1">
        <f>IF($Q220=Y220,AG220,AH220)</f>
        <v>0</v>
      </c>
      <c r="Y220" s="11" t="s">
        <v>2317</v>
      </c>
      <c r="Z220" s="11" t="s">
        <v>2726</v>
      </c>
      <c r="AA220" s="26"/>
      <c r="AG220" s="23">
        <v>1</v>
      </c>
      <c r="AH220" s="23">
        <v>0</v>
      </c>
    </row>
    <row r="221" spans="2:39" ht="24" customHeight="1" thickBot="1" x14ac:dyDescent="0.3">
      <c r="B221" s="401"/>
      <c r="C221" s="341" t="s">
        <v>2724</v>
      </c>
      <c r="D221" s="251" t="s">
        <v>2735</v>
      </c>
      <c r="E221" s="1051" t="s">
        <v>2736</v>
      </c>
      <c r="F221" s="1052"/>
      <c r="G221" s="1052"/>
      <c r="H221" s="1053"/>
      <c r="I221" s="1051" t="s">
        <v>2737</v>
      </c>
      <c r="J221" s="1052"/>
      <c r="K221" s="1052"/>
      <c r="L221" s="1052"/>
      <c r="M221" s="1052"/>
      <c r="N221" s="1052"/>
      <c r="O221" s="1052"/>
      <c r="P221" s="1083"/>
      <c r="Q221" s="1095" t="str">
        <f>IF(熱源ポンプ!$H$10=0,AC221,IF(熱源ポンプ!$V$9&gt;=0.95,Y221,IF(熱源ポンプ!$V$9&gt;=0.7,Z221,IF(熱源ポンプ!$V$9&gt;=0.3,AA221,IF(熱源ポンプ!$V$9&gt;=0.05,AB221,AC221)))))</f>
        <v>5%未満に採用又は採用無し</v>
      </c>
      <c r="R221" s="1096"/>
      <c r="S221" s="254">
        <f t="shared" si="65"/>
        <v>0</v>
      </c>
      <c r="T221" s="26"/>
      <c r="U221" s="245"/>
      <c r="V221" s="26"/>
      <c r="W221" s="26"/>
      <c r="X221" s="1">
        <f>IF($Q221=Y221,AG221,IF($Q221=Z221,AH221,IF($Q221=AA221,AI221,IF($Q221=AB221,AJ221,AK221))))</f>
        <v>0</v>
      </c>
      <c r="Y221" s="11" t="s">
        <v>2729</v>
      </c>
      <c r="Z221" s="11" t="s">
        <v>2730</v>
      </c>
      <c r="AA221" s="11" t="s">
        <v>670</v>
      </c>
      <c r="AB221" s="11" t="s">
        <v>2731</v>
      </c>
      <c r="AC221" s="11" t="s">
        <v>2732</v>
      </c>
      <c r="AG221" s="23">
        <v>1</v>
      </c>
      <c r="AH221" s="23">
        <f>$AH$2</f>
        <v>0.8</v>
      </c>
      <c r="AI221" s="23">
        <v>0.5</v>
      </c>
      <c r="AJ221" s="23">
        <f>$AJ$2</f>
        <v>0.2</v>
      </c>
      <c r="AK221" s="23">
        <v>0</v>
      </c>
    </row>
    <row r="222" spans="2:39" x14ac:dyDescent="0.25">
      <c r="B222" s="401"/>
      <c r="C222" s="341"/>
      <c r="D222" s="758"/>
      <c r="E222" s="173"/>
      <c r="F222" s="173"/>
      <c r="G222" s="173"/>
      <c r="H222" s="173"/>
      <c r="I222" s="173"/>
      <c r="J222" s="173"/>
      <c r="K222" s="173"/>
      <c r="L222" s="173"/>
      <c r="M222" s="173"/>
      <c r="N222" s="173"/>
      <c r="O222" s="173"/>
      <c r="P222" s="173"/>
      <c r="Q222" s="26"/>
      <c r="R222" s="26"/>
      <c r="S222" s="26"/>
      <c r="T222" s="26"/>
      <c r="U222" s="245"/>
      <c r="V222" s="26"/>
      <c r="W222" s="26"/>
      <c r="X222" s="1"/>
      <c r="Y222" s="26"/>
      <c r="Z222" s="26"/>
      <c r="AA222" s="26"/>
      <c r="AB222" s="26"/>
      <c r="AC222" s="26"/>
      <c r="AG222" s="1"/>
      <c r="AH222" s="1"/>
      <c r="AI222" s="1"/>
      <c r="AJ222" s="1"/>
      <c r="AK222" s="1"/>
    </row>
    <row r="223" spans="2:39" ht="3" customHeight="1" x14ac:dyDescent="0.25">
      <c r="B223" s="403"/>
      <c r="C223" s="178"/>
      <c r="D223" s="339"/>
      <c r="E223" s="339"/>
      <c r="F223" s="339"/>
      <c r="G223" s="339"/>
      <c r="H223" s="339"/>
      <c r="I223" s="339"/>
      <c r="J223" s="339"/>
      <c r="K223" s="339"/>
      <c r="L223" s="339"/>
      <c r="M223" s="339"/>
      <c r="N223" s="339"/>
      <c r="O223" s="339"/>
      <c r="P223" s="339"/>
      <c r="Q223" s="339"/>
      <c r="R223" s="339"/>
      <c r="S223" s="339"/>
      <c r="T223" s="339"/>
      <c r="U223" s="404"/>
      <c r="X223" s="1"/>
    </row>
    <row r="224" spans="2:39" ht="14.25" customHeight="1" x14ac:dyDescent="0.25">
      <c r="C224" s="1"/>
      <c r="U224" s="922" t="s">
        <v>3371</v>
      </c>
      <c r="X224" s="1"/>
    </row>
    <row r="225" spans="1:37" ht="14.25" customHeight="1" x14ac:dyDescent="0.25">
      <c r="A225" t="s">
        <v>2215</v>
      </c>
      <c r="B225" s="182"/>
      <c r="C225" s="1"/>
      <c r="U225" s="838"/>
      <c r="X225" s="1"/>
    </row>
    <row r="226" spans="1:37" ht="3" customHeight="1" x14ac:dyDescent="0.25">
      <c r="B226" s="500"/>
      <c r="C226" s="181"/>
      <c r="D226" s="333"/>
      <c r="E226" s="333"/>
      <c r="F226" s="333"/>
      <c r="G226" s="333"/>
      <c r="H226" s="333"/>
      <c r="I226" s="333"/>
      <c r="J226" s="333"/>
      <c r="K226" s="333"/>
      <c r="L226" s="333"/>
      <c r="M226" s="333"/>
      <c r="N226" s="333"/>
      <c r="O226" s="333"/>
      <c r="P226" s="333"/>
      <c r="Q226" s="333"/>
      <c r="R226" s="333"/>
      <c r="S226" s="333"/>
      <c r="T226" s="333"/>
      <c r="U226" s="878"/>
      <c r="X226" s="1"/>
    </row>
    <row r="227" spans="1:37" ht="14.25" customHeight="1" x14ac:dyDescent="0.25">
      <c r="B227" s="401"/>
      <c r="C227" s="1"/>
      <c r="D227" s="21" t="s">
        <v>1970</v>
      </c>
      <c r="E227" s="19" t="s">
        <v>595</v>
      </c>
      <c r="U227" s="402"/>
      <c r="X227" s="1"/>
    </row>
    <row r="228" spans="1:37" ht="14.25" customHeight="1" x14ac:dyDescent="0.25">
      <c r="B228" s="401"/>
      <c r="C228" s="1"/>
      <c r="D228" s="25" t="s">
        <v>1971</v>
      </c>
      <c r="E228" s="1067" t="s">
        <v>655</v>
      </c>
      <c r="F228" s="1068"/>
      <c r="G228" s="1068"/>
      <c r="H228" s="1069"/>
      <c r="I228" s="1067" t="s">
        <v>283</v>
      </c>
      <c r="J228" s="1068"/>
      <c r="K228" s="1068"/>
      <c r="L228" s="1068"/>
      <c r="M228" s="1068"/>
      <c r="N228" s="1068"/>
      <c r="O228" s="1068"/>
      <c r="P228" s="1069"/>
      <c r="Q228" s="1067" t="s">
        <v>2248</v>
      </c>
      <c r="R228" s="1069"/>
      <c r="S228" s="25" t="s">
        <v>745</v>
      </c>
      <c r="T228" s="5"/>
      <c r="U228" s="334"/>
      <c r="V228" s="5"/>
      <c r="W228" s="5"/>
      <c r="X228" s="1"/>
      <c r="Y228" s="11" t="s">
        <v>368</v>
      </c>
      <c r="Z228" s="11" t="s">
        <v>369</v>
      </c>
      <c r="AA228" s="11" t="s">
        <v>370</v>
      </c>
      <c r="AB228" s="11" t="s">
        <v>799</v>
      </c>
      <c r="AD228" s="5">
        <v>1</v>
      </c>
      <c r="AE228" s="5">
        <v>2</v>
      </c>
      <c r="AF228" s="5">
        <v>3</v>
      </c>
      <c r="AG228" s="5">
        <v>4</v>
      </c>
      <c r="AH228" s="5">
        <v>5</v>
      </c>
      <c r="AI228" s="5">
        <v>6</v>
      </c>
      <c r="AJ228" s="5">
        <v>7</v>
      </c>
      <c r="AK228" s="5">
        <v>8</v>
      </c>
    </row>
    <row r="229" spans="1:37" ht="24" customHeight="1" x14ac:dyDescent="0.25">
      <c r="B229" s="401"/>
      <c r="C229" s="1" t="s">
        <v>1965</v>
      </c>
      <c r="D229" s="250" t="s">
        <v>1972</v>
      </c>
      <c r="E229" s="1054" t="s">
        <v>1973</v>
      </c>
      <c r="F229" s="1055"/>
      <c r="G229" s="1055"/>
      <c r="H229" s="1056"/>
      <c r="I229" s="1084" t="s">
        <v>2489</v>
      </c>
      <c r="J229" s="1084"/>
      <c r="K229" s="1105"/>
      <c r="L229" s="1084"/>
      <c r="M229" s="1084"/>
      <c r="N229" s="1105"/>
      <c r="O229" s="1084"/>
      <c r="P229" s="1084"/>
      <c r="Q229" s="1104"/>
      <c r="R229" s="1104"/>
      <c r="S229" s="132">
        <f>IF(Q230="",0,IF(Q230&gt;87,X229,0))</f>
        <v>0</v>
      </c>
      <c r="T229" s="26"/>
      <c r="U229" s="245"/>
      <c r="V229" s="26"/>
      <c r="W229" s="26"/>
      <c r="X229" s="1">
        <f>IF(COUNTA(K232:L234)=0,0,IF(SUM(Q232:Q234)&lt;=0,ROUND(SUMPRODUCT(M232:M234,P232:P234,X232:X234)/SUMPRODUCT(M232:M234,P232:P234),3),ROUND(SUMPRODUCT(Q232:Q234,X232:X234)/SUM(Q232:Q234),3)))</f>
        <v>0</v>
      </c>
      <c r="Y229" s="11" t="s">
        <v>371</v>
      </c>
      <c r="Z229" s="11" t="s">
        <v>372</v>
      </c>
      <c r="AA229" s="11" t="s">
        <v>373</v>
      </c>
      <c r="AB229" s="11" t="s">
        <v>374</v>
      </c>
      <c r="AD229" s="132" t="s">
        <v>375</v>
      </c>
      <c r="AE229" s="1148" t="s">
        <v>376</v>
      </c>
      <c r="AF229" s="1149"/>
      <c r="AG229" s="1149"/>
      <c r="AH229" s="1149"/>
      <c r="AI229" s="1150"/>
      <c r="AJ229" s="132" t="s">
        <v>377</v>
      </c>
      <c r="AK229" s="132" t="s">
        <v>799</v>
      </c>
    </row>
    <row r="230" spans="1:37" x14ac:dyDescent="0.25">
      <c r="B230" s="401"/>
      <c r="C230" s="1"/>
      <c r="D230" s="227"/>
      <c r="E230" s="1142"/>
      <c r="F230" s="1143"/>
      <c r="G230" s="1143"/>
      <c r="H230" s="1144"/>
      <c r="I230" s="1152" t="s">
        <v>2792</v>
      </c>
      <c r="J230" s="1174"/>
      <c r="K230" s="879" t="str">
        <f>IF(P235=0,"",Q235*3.6/P235)</f>
        <v/>
      </c>
      <c r="L230" s="1152" t="s">
        <v>2793</v>
      </c>
      <c r="M230" s="1153"/>
      <c r="N230" s="879" t="str">
        <f>IF(P235=0,"",R235/P235)</f>
        <v/>
      </c>
      <c r="O230" s="1152" t="s">
        <v>1668</v>
      </c>
      <c r="P230" s="1153"/>
      <c r="Q230" s="880" t="str">
        <f>IF(P235=0,"",(2.17*K230+N230)*100)</f>
        <v/>
      </c>
      <c r="R230" s="836" t="str">
        <f>IF(Q230="","",IF(Q230&gt;87,"OK","NG"))</f>
        <v/>
      </c>
      <c r="S230" s="75"/>
      <c r="T230" s="26"/>
      <c r="U230" s="245"/>
      <c r="V230" s="26"/>
      <c r="W230" s="26"/>
      <c r="X230" s="1"/>
      <c r="Y230" s="267">
        <v>0.9</v>
      </c>
      <c r="Z230" s="267">
        <f>ROUND(21800/23680,2)</f>
        <v>0.92</v>
      </c>
      <c r="AA230" s="267">
        <f>ROUND(42.7/45.2,2)</f>
        <v>0.94</v>
      </c>
      <c r="AB230" s="267">
        <f>ROUND(43.5/46.5,2)</f>
        <v>0.94</v>
      </c>
      <c r="AD230" s="75"/>
      <c r="AE230" s="268">
        <v>100</v>
      </c>
      <c r="AF230" s="268">
        <v>300</v>
      </c>
      <c r="AG230" s="268">
        <v>500</v>
      </c>
      <c r="AH230" s="268">
        <v>1000</v>
      </c>
      <c r="AI230" s="269" t="s">
        <v>378</v>
      </c>
      <c r="AJ230" s="75"/>
      <c r="AK230" s="75"/>
    </row>
    <row r="231" spans="1:37" ht="36" customHeight="1" thickBot="1" x14ac:dyDescent="0.3">
      <c r="B231" s="401"/>
      <c r="C231" s="1"/>
      <c r="D231" s="227"/>
      <c r="E231" s="1142"/>
      <c r="F231" s="1143"/>
      <c r="G231" s="1143"/>
      <c r="H231" s="1144"/>
      <c r="I231" s="1134" t="s">
        <v>1917</v>
      </c>
      <c r="J231" s="1135"/>
      <c r="K231" s="760" t="s">
        <v>639</v>
      </c>
      <c r="L231" s="138" t="s">
        <v>609</v>
      </c>
      <c r="M231" s="9" t="s">
        <v>2794</v>
      </c>
      <c r="N231" s="669" t="s">
        <v>2795</v>
      </c>
      <c r="O231" s="138" t="s">
        <v>908</v>
      </c>
      <c r="P231" s="138" t="s">
        <v>2796</v>
      </c>
      <c r="Q231" s="761" t="s">
        <v>640</v>
      </c>
      <c r="R231" s="138" t="s">
        <v>2797</v>
      </c>
      <c r="S231" s="254">
        <f>$X231</f>
        <v>0</v>
      </c>
      <c r="T231" s="26"/>
      <c r="U231" s="245"/>
      <c r="V231" s="26"/>
      <c r="W231" s="26"/>
      <c r="X231" s="1"/>
      <c r="Y231" s="26"/>
      <c r="Z231" s="26"/>
      <c r="AA231" s="26"/>
      <c r="AB231" s="26"/>
      <c r="AD231" s="84">
        <v>0.4</v>
      </c>
      <c r="AE231" s="84">
        <v>0.33</v>
      </c>
      <c r="AF231" s="84">
        <v>0.35</v>
      </c>
      <c r="AG231" s="84">
        <v>0.42</v>
      </c>
      <c r="AH231" s="84">
        <v>0.42</v>
      </c>
      <c r="AI231" s="84">
        <v>0.48</v>
      </c>
      <c r="AJ231" s="23">
        <v>0</v>
      </c>
      <c r="AK231" s="23">
        <v>1</v>
      </c>
    </row>
    <row r="232" spans="1:37" ht="14.25" customHeight="1" x14ac:dyDescent="0.25">
      <c r="B232" s="401"/>
      <c r="C232" s="1"/>
      <c r="D232" s="227"/>
      <c r="E232" s="1142"/>
      <c r="F232" s="1143"/>
      <c r="G232" s="1143"/>
      <c r="H232" s="1144"/>
      <c r="I232" s="1130"/>
      <c r="J232" s="1131"/>
      <c r="K232" s="762"/>
      <c r="L232" s="763"/>
      <c r="M232" s="764"/>
      <c r="N232" s="762"/>
      <c r="O232" s="194" t="str">
        <f>IF(OR(I232="",L232="",M232=""),"",(K232*3.6)/(L232*HLOOKUP(M232,$Y$119:$AF$120,2,0)*HLOOKUP(M232,$Y$229:$AB$230,2,0)))</f>
        <v/>
      </c>
      <c r="P232" s="765"/>
      <c r="Q232" s="765"/>
      <c r="R232" s="765"/>
      <c r="S232" s="254" t="str">
        <f>$X232</f>
        <v/>
      </c>
      <c r="T232" s="26"/>
      <c r="U232" s="245"/>
      <c r="V232" s="26"/>
      <c r="W232" s="26"/>
      <c r="X232" s="1" t="str">
        <f>IF(Y232="","",IF(OR($Q$230&lt;=87,Y232=7),0,IF(Y232=8,1,IF(O232&gt;=HLOOKUP(Y232,$AD$228:$AI$233,4,0),1,IF(O232&lt;=HLOOKUP(Y232,$AD$228:$AI$233,6,0),0,ROUND(1-((HLOOKUP(Y232,$AD$228:$AI$233,4,0)-O232)/(HLOOKUP(Y232,$AD$228:$AI$233,4,0)-HLOOKUP(Y232,$AD$228:$AI$233,6,0))),3))))))</f>
        <v/>
      </c>
      <c r="Y232" s="26" t="str">
        <f>IF(I232="","",IF(I232="ガスタービン",1,IF(I232="ディーゼルエンジン",7,IF(I232="燃料電池",8,IF(K232&lt;$AE$230,2,IF(K232&lt;=$AF$230,3,IF(K232&lt;=$AG$230,4,IF(K232&lt;=$AH$230,5,6))))))))</f>
        <v/>
      </c>
      <c r="Z232" s="26"/>
      <c r="AA232" s="26"/>
      <c r="AB232" s="26"/>
      <c r="AD232" s="140">
        <v>0.23</v>
      </c>
      <c r="AE232" s="140">
        <v>0.3</v>
      </c>
      <c r="AF232" s="140">
        <v>0.34</v>
      </c>
      <c r="AG232" s="140">
        <v>0.37</v>
      </c>
      <c r="AH232" s="140">
        <v>0.4</v>
      </c>
      <c r="AI232" s="140">
        <v>0.41</v>
      </c>
    </row>
    <row r="233" spans="1:37" ht="14.25" customHeight="1" x14ac:dyDescent="0.25">
      <c r="B233" s="401"/>
      <c r="C233" s="1"/>
      <c r="D233" s="227"/>
      <c r="E233" s="172"/>
      <c r="F233" s="173"/>
      <c r="G233" s="173"/>
      <c r="H233" s="174"/>
      <c r="I233" s="1175"/>
      <c r="J233" s="1176"/>
      <c r="K233" s="766"/>
      <c r="L233" s="767"/>
      <c r="M233" s="768"/>
      <c r="N233" s="766"/>
      <c r="O233" s="194" t="str">
        <f>IF(OR(I233="",L233="",M233=""),"",(K233*3.6)/(L233*HLOOKUP(M233,$Y$119:$AF$120,2,0)*HLOOKUP(M233,$Y$229:$AB$230,2,0)))</f>
        <v/>
      </c>
      <c r="P233" s="769"/>
      <c r="Q233" s="769"/>
      <c r="R233" s="769"/>
      <c r="S233" s="254" t="str">
        <f>$X233</f>
        <v/>
      </c>
      <c r="T233" s="26"/>
      <c r="U233" s="245"/>
      <c r="V233" s="26"/>
      <c r="W233" s="26"/>
      <c r="X233" s="1" t="str">
        <f>IF(Y233="","",IF(OR($Q$230&lt;=87,Y233=7),0,IF(Y233=8,1,IF(O233&gt;=HLOOKUP(Y233,$AD$228:$AI$233,4,0),1,IF(O233&lt;=HLOOKUP(Y233,$AD$228:$AI$233,6,0),0,ROUND(1-((HLOOKUP(Y233,$AD$228:$AI$233,4,0)-O233)/(HLOOKUP(Y233,$AD$228:$AI$233,4,0)-HLOOKUP(Y233,$AD$228:$AI$233,6,0))),3))))))</f>
        <v/>
      </c>
      <c r="Y233" s="26" t="str">
        <f>IF(I233="","",IF(I233="ガスタービン",1,IF(I233="ディーゼルエンジン",7,IF(I233="燃料電池",8,IF(K233&lt;$AE$230,2,IF(K233&lt;=$AF$230,3,IF(K233&lt;=$AG$230,4,IF(K233&lt;=$AH$230,5,6))))))))</f>
        <v/>
      </c>
      <c r="Z233" s="26"/>
      <c r="AA233" s="26"/>
      <c r="AB233" s="26"/>
      <c r="AD233" s="262">
        <v>0.2</v>
      </c>
      <c r="AE233" s="262">
        <v>0.28000000000000003</v>
      </c>
      <c r="AF233" s="262">
        <v>0.28000000000000003</v>
      </c>
      <c r="AG233" s="262">
        <v>0.28999999999999998</v>
      </c>
      <c r="AH233" s="262">
        <v>0.28999999999999998</v>
      </c>
      <c r="AI233" s="262">
        <v>0.32</v>
      </c>
    </row>
    <row r="234" spans="1:37" ht="13.15" thickBot="1" x14ac:dyDescent="0.3">
      <c r="B234" s="401"/>
      <c r="C234" s="1"/>
      <c r="D234" s="227"/>
      <c r="E234" s="172"/>
      <c r="F234" s="173"/>
      <c r="G234" s="173"/>
      <c r="H234" s="174"/>
      <c r="I234" s="1136"/>
      <c r="J234" s="1137"/>
      <c r="K234" s="770"/>
      <c r="L234" s="771"/>
      <c r="M234" s="918"/>
      <c r="N234" s="770"/>
      <c r="O234" s="194" t="str">
        <f>IF(OR(I234="",L234="",M234=""),"",(K234*3.6)/(L234*HLOOKUP(M234,$Y$119:$AF$120,2,0)*HLOOKUP(M234,$Y$229:$AB$230,2,0)))</f>
        <v/>
      </c>
      <c r="P234" s="772"/>
      <c r="Q234" s="772"/>
      <c r="R234" s="772"/>
      <c r="S234" s="132"/>
      <c r="T234" s="26"/>
      <c r="U234" s="245"/>
      <c r="V234" s="26"/>
      <c r="W234" s="26"/>
      <c r="X234" s="1" t="str">
        <f>IF(Y234="","",IF(OR($Q$230&lt;=87,Y234=7),0,IF(Y234=8,1,IF(O234&gt;=HLOOKUP(Y234,$AD$228:$AI$233,4,0),1,IF(O234&lt;=HLOOKUP(Y234,$AD$228:$AI$233,6,0),0,ROUND(1-((HLOOKUP(Y234,$AD$228:$AI$233,4,0)-O234)/(HLOOKUP(Y234,$AD$228:$AI$233,4,0)-HLOOKUP(Y234,$AD$228:$AI$233,6,0))),3))))))</f>
        <v/>
      </c>
      <c r="Y234" s="26" t="str">
        <f>IF(I234="","",IF(I234="ガスタービン",1,IF(I234="ディーゼルエンジン",7,IF(I234="燃料電池",8,IF(K234&lt;$AE$230,2,IF(K234&lt;=$AF$230,3,IF(K234&lt;=$AG$230,4,IF(K234&lt;=$AH$230,5,6))))))))</f>
        <v/>
      </c>
      <c r="Z234" s="26"/>
      <c r="AA234" s="26"/>
      <c r="AB234" s="26"/>
      <c r="AD234" s="410"/>
      <c r="AE234" s="410"/>
      <c r="AF234" s="410"/>
      <c r="AG234" s="410"/>
      <c r="AH234" s="410"/>
      <c r="AI234" s="410"/>
    </row>
    <row r="235" spans="1:37" x14ac:dyDescent="0.25">
      <c r="B235" s="401"/>
      <c r="C235" s="1"/>
      <c r="D235" s="228"/>
      <c r="E235" s="176"/>
      <c r="F235" s="229"/>
      <c r="G235" s="229"/>
      <c r="H235" s="223"/>
      <c r="I235" s="1132" t="s">
        <v>2798</v>
      </c>
      <c r="J235" s="1133"/>
      <c r="K235" s="864">
        <f>SUMPRODUCT(K232:K234,N232:N234)</f>
        <v>0</v>
      </c>
      <c r="L235" s="864">
        <f>SUMPRODUCT(L232:L234,N232:N234)</f>
        <v>0</v>
      </c>
      <c r="M235" s="917" t="s">
        <v>2798</v>
      </c>
      <c r="N235" s="864">
        <f>SUM(N232:N234)</f>
        <v>0</v>
      </c>
      <c r="O235" s="881" t="s">
        <v>2798</v>
      </c>
      <c r="P235" s="864">
        <f>SUM(P232:P234)</f>
        <v>0</v>
      </c>
      <c r="Q235" s="864">
        <f>SUM(Q232:Q234)</f>
        <v>0</v>
      </c>
      <c r="R235" s="864">
        <f>SUM(R232:R234)</f>
        <v>0</v>
      </c>
      <c r="S235" s="75"/>
      <c r="T235" s="26"/>
      <c r="U235" s="245"/>
      <c r="V235" s="26"/>
      <c r="W235" s="26"/>
      <c r="X235" s="1"/>
      <c r="Y235" s="26"/>
      <c r="Z235" s="26"/>
      <c r="AA235" s="26"/>
      <c r="AB235" s="26"/>
      <c r="AD235" s="410"/>
      <c r="AE235" s="410"/>
      <c r="AF235" s="410"/>
      <c r="AG235" s="410"/>
      <c r="AH235" s="410"/>
      <c r="AI235" s="410"/>
    </row>
    <row r="236" spans="1:37" ht="14.25" customHeight="1" x14ac:dyDescent="0.25">
      <c r="B236" s="401"/>
      <c r="C236" s="1"/>
      <c r="U236" s="402"/>
      <c r="X236" s="1"/>
    </row>
    <row r="237" spans="1:37" ht="14.25" customHeight="1" x14ac:dyDescent="0.25">
      <c r="B237" s="401"/>
      <c r="C237" s="1"/>
      <c r="D237" s="21" t="s">
        <v>1974</v>
      </c>
      <c r="E237" s="19" t="s">
        <v>1975</v>
      </c>
      <c r="U237" s="402"/>
      <c r="X237" s="1"/>
    </row>
    <row r="238" spans="1:37" ht="14.25" customHeight="1" thickBot="1" x14ac:dyDescent="0.3">
      <c r="B238" s="401"/>
      <c r="C238" s="1"/>
      <c r="D238" s="25" t="s">
        <v>2055</v>
      </c>
      <c r="E238" s="1067" t="s">
        <v>655</v>
      </c>
      <c r="F238" s="1068"/>
      <c r="G238" s="1068"/>
      <c r="H238" s="1069"/>
      <c r="I238" s="1067" t="s">
        <v>283</v>
      </c>
      <c r="J238" s="1068"/>
      <c r="K238" s="1068"/>
      <c r="L238" s="1068"/>
      <c r="M238" s="1068"/>
      <c r="N238" s="1068"/>
      <c r="O238" s="1068"/>
      <c r="P238" s="1069"/>
      <c r="Q238" s="1067" t="s">
        <v>2248</v>
      </c>
      <c r="R238" s="1069"/>
      <c r="S238" s="25" t="s">
        <v>745</v>
      </c>
      <c r="T238" s="5"/>
      <c r="U238" s="334"/>
      <c r="V238" s="5"/>
      <c r="W238" s="5"/>
      <c r="X238" s="1"/>
    </row>
    <row r="239" spans="1:37" ht="24" customHeight="1" thickBot="1" x14ac:dyDescent="0.3">
      <c r="B239" s="401"/>
      <c r="C239" s="1" t="str">
        <f>IF(AND($O$4&lt;=AA239,AD239&lt;0.5),"○","◎")</f>
        <v>○</v>
      </c>
      <c r="D239" s="66" t="s">
        <v>1421</v>
      </c>
      <c r="E239" s="1054" t="s">
        <v>1976</v>
      </c>
      <c r="F239" s="1055"/>
      <c r="G239" s="1055"/>
      <c r="H239" s="1056"/>
      <c r="I239" s="1054" t="s">
        <v>47</v>
      </c>
      <c r="J239" s="1055"/>
      <c r="K239" s="1055"/>
      <c r="L239" s="1055"/>
      <c r="M239" s="1055"/>
      <c r="N239" s="1055"/>
      <c r="O239" s="1055"/>
      <c r="P239" s="1056"/>
      <c r="Q239" s="1151"/>
      <c r="R239" s="1127"/>
      <c r="S239" s="254" t="str">
        <f t="shared" ref="S239:S250" si="68">$X239</f>
        <v>-</v>
      </c>
      <c r="T239" s="26"/>
      <c r="U239" s="245"/>
      <c r="V239" s="26"/>
      <c r="W239" s="26"/>
      <c r="X239" s="1" t="str">
        <f>IF(OR(X240="-",X241="-",X242="-"),"-",IF(SUMPRODUCT(X240:X242,AB240:AB242)&gt;1,1,IF(SUMPRODUCT(X240:X242,AB240:AB242)&lt;0,0,ROUND(SUMPRODUCT(X240:X242,AB240:AB242),3))))</f>
        <v>-</v>
      </c>
      <c r="Y239" s="1099" t="str">
        <f>変圧器!$G$4</f>
        <v>最も古い設備の設置年度</v>
      </c>
      <c r="Z239" s="1100"/>
      <c r="AA239" s="861" t="str">
        <f>変圧器!$H$4</f>
        <v/>
      </c>
      <c r="AB239" s="1145">
        <f>変圧器!$I$4</f>
        <v>2008</v>
      </c>
      <c r="AC239" s="1146"/>
      <c r="AD239" s="882">
        <f>変圧器!$L$4</f>
        <v>0</v>
      </c>
    </row>
    <row r="240" spans="1:37" ht="14.25" customHeight="1" thickBot="1" x14ac:dyDescent="0.3">
      <c r="B240" s="401"/>
      <c r="C240" s="1"/>
      <c r="D240" s="67"/>
      <c r="E240" s="172"/>
      <c r="F240" s="173"/>
      <c r="G240" s="173"/>
      <c r="H240" s="174"/>
      <c r="I240" s="173"/>
      <c r="J240" s="173"/>
      <c r="K240" s="173"/>
      <c r="L240" s="173"/>
      <c r="M240" s="173"/>
      <c r="N240" s="1110" t="s">
        <v>1977</v>
      </c>
      <c r="O240" s="1111"/>
      <c r="P240" s="1112"/>
      <c r="Q240" s="1095" t="str">
        <f>IF(X240="-",AA240,IF(X240=0,Z240,TEXT(X240,"##%")&amp;Y240))</f>
        <v>対象変圧器無し</v>
      </c>
      <c r="R240" s="1096"/>
      <c r="S240" s="254" t="str">
        <f t="shared" si="68"/>
        <v>-</v>
      </c>
      <c r="T240" s="26"/>
      <c r="U240" s="245"/>
      <c r="V240" s="26"/>
      <c r="W240" s="26"/>
      <c r="X240" s="1" t="str">
        <f>IF(変圧器!$K$10=0,"-",変圧器!$O$9)</f>
        <v>-</v>
      </c>
      <c r="Y240" s="11" t="s">
        <v>3314</v>
      </c>
      <c r="Z240" s="11" t="s">
        <v>361</v>
      </c>
      <c r="AA240" s="11" t="s">
        <v>86</v>
      </c>
      <c r="AB240" s="23">
        <v>1</v>
      </c>
      <c r="AC240" s="894">
        <v>8.9999999999999993E-3</v>
      </c>
    </row>
    <row r="241" spans="2:37" ht="14.25" customHeight="1" thickBot="1" x14ac:dyDescent="0.3">
      <c r="B241" s="401"/>
      <c r="C241" s="1"/>
      <c r="D241" s="67"/>
      <c r="E241" s="172"/>
      <c r="F241" s="173"/>
      <c r="G241" s="173"/>
      <c r="H241" s="174"/>
      <c r="I241" s="173"/>
      <c r="J241" s="173"/>
      <c r="K241" s="173"/>
      <c r="L241" s="173"/>
      <c r="M241" s="173"/>
      <c r="N241" s="1110" t="s">
        <v>2763</v>
      </c>
      <c r="O241" s="1111"/>
      <c r="P241" s="1112"/>
      <c r="Q241" s="1095" t="str">
        <f>IF(X241="-",AA241,IF(X241=0,Z241,TEXT(X241,"##%")&amp;Y241))</f>
        <v>対象変圧器無し</v>
      </c>
      <c r="R241" s="1096"/>
      <c r="S241" s="254" t="str">
        <f t="shared" si="68"/>
        <v>-</v>
      </c>
      <c r="T241" s="26"/>
      <c r="U241" s="245"/>
      <c r="V241" s="26"/>
      <c r="W241" s="26"/>
      <c r="X241" s="1" t="str">
        <f>IF(変圧器!$K$10=0,"-",変圧器!$P$9)</f>
        <v>-</v>
      </c>
      <c r="Y241" s="11" t="s">
        <v>3314</v>
      </c>
      <c r="Z241" s="11" t="s">
        <v>361</v>
      </c>
      <c r="AA241" s="11" t="s">
        <v>86</v>
      </c>
      <c r="AB241" s="23">
        <v>0.9</v>
      </c>
      <c r="AC241" s="265">
        <f>AC242+(AC240-AC242)/0.2*0.125</f>
        <v>7.1249999999999994E-3</v>
      </c>
    </row>
    <row r="242" spans="2:37" ht="14.25" customHeight="1" thickBot="1" x14ac:dyDescent="0.3">
      <c r="B242" s="401"/>
      <c r="C242" s="1"/>
      <c r="D242" s="230"/>
      <c r="E242" s="1060"/>
      <c r="F242" s="1061"/>
      <c r="G242" s="1061"/>
      <c r="H242" s="1119"/>
      <c r="I242" s="173"/>
      <c r="J242" s="173"/>
      <c r="K242" s="173"/>
      <c r="L242" s="173"/>
      <c r="M242" s="229"/>
      <c r="N242" s="1110" t="s">
        <v>2764</v>
      </c>
      <c r="O242" s="1111"/>
      <c r="P242" s="1112"/>
      <c r="Q242" s="1095" t="str">
        <f>IF(X242="-",AA242,IF(X242=0,Z242,TEXT(X242,"##%")&amp;Y242))</f>
        <v>対象変圧器無し</v>
      </c>
      <c r="R242" s="1096"/>
      <c r="S242" s="254" t="str">
        <f t="shared" si="68"/>
        <v>-</v>
      </c>
      <c r="T242" s="26"/>
      <c r="U242" s="245"/>
      <c r="V242" s="26"/>
      <c r="W242" s="26"/>
      <c r="X242" s="1" t="str">
        <f>IF(変圧器!$K$10=0,"-",変圧器!$Q$9)</f>
        <v>-</v>
      </c>
      <c r="Y242" s="11" t="s">
        <v>3314</v>
      </c>
      <c r="Z242" s="11" t="s">
        <v>361</v>
      </c>
      <c r="AA242" s="11" t="s">
        <v>86</v>
      </c>
      <c r="AB242" s="23">
        <f>$AH$2</f>
        <v>0.8</v>
      </c>
      <c r="AC242" s="265">
        <v>4.0000000000000001E-3</v>
      </c>
    </row>
    <row r="243" spans="2:37" ht="14.25" customHeight="1" thickBot="1" x14ac:dyDescent="0.3">
      <c r="B243" s="401"/>
      <c r="C243" s="1" t="s">
        <v>87</v>
      </c>
      <c r="D243" s="247" t="s">
        <v>1422</v>
      </c>
      <c r="E243" s="1051" t="s">
        <v>1978</v>
      </c>
      <c r="F243" s="1052"/>
      <c r="G243" s="1052"/>
      <c r="H243" s="1053"/>
      <c r="I243" s="1105" t="s">
        <v>2977</v>
      </c>
      <c r="J243" s="1105"/>
      <c r="K243" s="1105"/>
      <c r="L243" s="1105"/>
      <c r="M243" s="1105"/>
      <c r="N243" s="1105"/>
      <c r="O243" s="1105"/>
      <c r="P243" s="1105"/>
      <c r="Q243" s="1106"/>
      <c r="R243" s="1107"/>
      <c r="S243" s="254" t="str">
        <f t="shared" si="68"/>
        <v>-</v>
      </c>
      <c r="T243" s="26"/>
      <c r="U243" s="245"/>
      <c r="V243" s="26"/>
      <c r="W243" s="26"/>
      <c r="X243" s="1" t="str">
        <f>IF($Q243=Y243,AG243,IF($Q243=Z243,AH243,IF($Q243=AA243,AI243,AJ243)))</f>
        <v>-</v>
      </c>
      <c r="Y243" s="11" t="s">
        <v>2317</v>
      </c>
      <c r="Z243" s="11" t="s">
        <v>3366</v>
      </c>
      <c r="AA243" s="11" t="s">
        <v>361</v>
      </c>
      <c r="AB243" s="11" t="s">
        <v>3367</v>
      </c>
      <c r="AG243" s="23">
        <v>1</v>
      </c>
      <c r="AH243" s="23">
        <v>0.5</v>
      </c>
      <c r="AI243" s="23">
        <v>0</v>
      </c>
      <c r="AJ243" s="23" t="s">
        <v>1196</v>
      </c>
    </row>
    <row r="244" spans="2:37" ht="14.25" customHeight="1" thickBot="1" x14ac:dyDescent="0.3">
      <c r="B244" s="401"/>
      <c r="C244" s="1" t="s">
        <v>1979</v>
      </c>
      <c r="D244" s="247" t="s">
        <v>610</v>
      </c>
      <c r="E244" s="1051" t="s">
        <v>1980</v>
      </c>
      <c r="F244" s="1052"/>
      <c r="G244" s="1052"/>
      <c r="H244" s="1053"/>
      <c r="I244" s="1105" t="s">
        <v>2976</v>
      </c>
      <c r="J244" s="1105"/>
      <c r="K244" s="1105"/>
      <c r="L244" s="1105"/>
      <c r="M244" s="1105"/>
      <c r="N244" s="1105"/>
      <c r="O244" s="1105"/>
      <c r="P244" s="1105"/>
      <c r="Q244" s="1106"/>
      <c r="R244" s="1107"/>
      <c r="S244" s="254">
        <f t="shared" si="68"/>
        <v>0</v>
      </c>
      <c r="T244" s="26"/>
      <c r="U244" s="245"/>
      <c r="V244" s="26"/>
      <c r="W244" s="26"/>
      <c r="X244" s="1">
        <f t="shared" ref="X244:X250" si="69">IF($Q244=Y244,AG244,AH244)</f>
        <v>0</v>
      </c>
      <c r="Y244" s="11" t="s">
        <v>2317</v>
      </c>
      <c r="Z244" s="11" t="s">
        <v>1280</v>
      </c>
      <c r="AG244" s="23">
        <v>1</v>
      </c>
      <c r="AH244" s="23">
        <v>0</v>
      </c>
    </row>
    <row r="245" spans="2:37" ht="14.25" customHeight="1" thickBot="1" x14ac:dyDescent="0.3">
      <c r="B245" s="401"/>
      <c r="C245" s="341" t="s">
        <v>1981</v>
      </c>
      <c r="D245" s="247" t="s">
        <v>611</v>
      </c>
      <c r="E245" s="1051" t="s">
        <v>832</v>
      </c>
      <c r="F245" s="1052"/>
      <c r="G245" s="1052"/>
      <c r="H245" s="1053"/>
      <c r="I245" s="1051" t="s">
        <v>676</v>
      </c>
      <c r="J245" s="1052"/>
      <c r="K245" s="1052"/>
      <c r="L245" s="1052"/>
      <c r="M245" s="1052"/>
      <c r="N245" s="1052"/>
      <c r="O245" s="1052"/>
      <c r="P245" s="1053"/>
      <c r="Q245" s="1106"/>
      <c r="R245" s="1107"/>
      <c r="S245" s="254">
        <f t="shared" si="68"/>
        <v>0</v>
      </c>
      <c r="T245" s="26"/>
      <c r="U245" s="245"/>
      <c r="V245" s="26"/>
      <c r="W245" s="26"/>
      <c r="X245" s="1">
        <f t="shared" si="69"/>
        <v>0</v>
      </c>
      <c r="Y245" s="11" t="s">
        <v>1281</v>
      </c>
      <c r="Z245" s="11" t="s">
        <v>1280</v>
      </c>
      <c r="AA245" s="26"/>
      <c r="AB245" s="26"/>
      <c r="AC245" s="26"/>
      <c r="AD245" s="1"/>
      <c r="AE245" s="265"/>
      <c r="AG245" s="23">
        <v>1</v>
      </c>
      <c r="AH245" s="23">
        <v>0</v>
      </c>
    </row>
    <row r="246" spans="2:37" ht="13.15" thickBot="1" x14ac:dyDescent="0.3">
      <c r="B246" s="401"/>
      <c r="C246" s="341" t="s">
        <v>2053</v>
      </c>
      <c r="D246" s="247" t="s">
        <v>612</v>
      </c>
      <c r="E246" s="1051" t="s">
        <v>1982</v>
      </c>
      <c r="F246" s="1052"/>
      <c r="G246" s="1052"/>
      <c r="H246" s="1053"/>
      <c r="I246" s="1051" t="s">
        <v>2978</v>
      </c>
      <c r="J246" s="1052"/>
      <c r="K246" s="1052"/>
      <c r="L246" s="1052"/>
      <c r="M246" s="1052"/>
      <c r="N246" s="1052"/>
      <c r="O246" s="1052"/>
      <c r="P246" s="1053"/>
      <c r="Q246" s="1106"/>
      <c r="R246" s="1107"/>
      <c r="S246" s="254">
        <f t="shared" si="68"/>
        <v>0</v>
      </c>
      <c r="T246" s="26"/>
      <c r="U246" s="245"/>
      <c r="V246" s="26"/>
      <c r="W246" s="26"/>
      <c r="X246" s="1">
        <f t="shared" si="69"/>
        <v>0</v>
      </c>
      <c r="Y246" s="11" t="s">
        <v>1281</v>
      </c>
      <c r="Z246" s="11" t="s">
        <v>1280</v>
      </c>
      <c r="AA246" s="26"/>
      <c r="AB246" s="26"/>
      <c r="AC246" s="26"/>
      <c r="AD246" s="1"/>
      <c r="AE246" s="265"/>
      <c r="AG246" s="23">
        <v>1</v>
      </c>
      <c r="AH246" s="23">
        <v>0</v>
      </c>
    </row>
    <row r="247" spans="2:37" ht="13.15" thickBot="1" x14ac:dyDescent="0.3">
      <c r="B247" s="401"/>
      <c r="C247" s="341" t="s">
        <v>1983</v>
      </c>
      <c r="D247" s="247" t="s">
        <v>980</v>
      </c>
      <c r="E247" s="1051" t="s">
        <v>677</v>
      </c>
      <c r="F247" s="1052"/>
      <c r="G247" s="1052"/>
      <c r="H247" s="1053"/>
      <c r="I247" s="1051" t="s">
        <v>2309</v>
      </c>
      <c r="J247" s="1052"/>
      <c r="K247" s="1052"/>
      <c r="L247" s="1052"/>
      <c r="M247" s="1052"/>
      <c r="N247" s="1052"/>
      <c r="O247" s="1052"/>
      <c r="P247" s="1053"/>
      <c r="Q247" s="1106"/>
      <c r="R247" s="1107"/>
      <c r="S247" s="254">
        <f t="shared" si="68"/>
        <v>0</v>
      </c>
      <c r="T247" s="26"/>
      <c r="U247" s="245"/>
      <c r="V247" s="26"/>
      <c r="W247" s="26"/>
      <c r="X247" s="1">
        <f t="shared" si="69"/>
        <v>0</v>
      </c>
      <c r="Y247" s="11" t="s">
        <v>1281</v>
      </c>
      <c r="Z247" s="11" t="s">
        <v>1280</v>
      </c>
      <c r="AA247" s="26"/>
      <c r="AB247" s="26"/>
      <c r="AC247" s="26"/>
      <c r="AD247" s="1"/>
      <c r="AE247" s="265"/>
      <c r="AG247" s="23">
        <v>1</v>
      </c>
      <c r="AH247" s="23">
        <v>0</v>
      </c>
    </row>
    <row r="248" spans="2:37" ht="14.25" customHeight="1" thickBot="1" x14ac:dyDescent="0.3">
      <c r="B248" s="401"/>
      <c r="C248" s="341" t="s">
        <v>1984</v>
      </c>
      <c r="D248" s="247" t="s">
        <v>1241</v>
      </c>
      <c r="E248" s="1051" t="s">
        <v>833</v>
      </c>
      <c r="F248" s="1052"/>
      <c r="G248" s="1052"/>
      <c r="H248" s="1053"/>
      <c r="I248" s="1051" t="s">
        <v>2410</v>
      </c>
      <c r="J248" s="1052"/>
      <c r="K248" s="1052"/>
      <c r="L248" s="1052"/>
      <c r="M248" s="1052"/>
      <c r="N248" s="1052"/>
      <c r="O248" s="1052"/>
      <c r="P248" s="1053"/>
      <c r="Q248" s="1106"/>
      <c r="R248" s="1107"/>
      <c r="S248" s="254">
        <f t="shared" si="68"/>
        <v>0</v>
      </c>
      <c r="T248" s="26"/>
      <c r="U248" s="245"/>
      <c r="V248" s="26"/>
      <c r="W248" s="26"/>
      <c r="X248" s="1">
        <f t="shared" si="69"/>
        <v>0</v>
      </c>
      <c r="Y248" s="11" t="s">
        <v>1281</v>
      </c>
      <c r="Z248" s="11" t="s">
        <v>1280</v>
      </c>
      <c r="AA248" s="26"/>
      <c r="AB248" s="26"/>
      <c r="AC248" s="26"/>
      <c r="AD248" s="1"/>
      <c r="AE248" s="265"/>
      <c r="AG248" s="23">
        <v>1</v>
      </c>
      <c r="AH248" s="23">
        <v>0</v>
      </c>
    </row>
    <row r="249" spans="2:37" ht="13.15" thickBot="1" x14ac:dyDescent="0.3">
      <c r="B249" s="401"/>
      <c r="C249" s="341" t="s">
        <v>1985</v>
      </c>
      <c r="D249" s="247" t="s">
        <v>1242</v>
      </c>
      <c r="E249" s="1051" t="s">
        <v>834</v>
      </c>
      <c r="F249" s="1052"/>
      <c r="G249" s="1052"/>
      <c r="H249" s="1053"/>
      <c r="I249" s="1051" t="s">
        <v>865</v>
      </c>
      <c r="J249" s="1052"/>
      <c r="K249" s="1052"/>
      <c r="L249" s="1052"/>
      <c r="M249" s="1052"/>
      <c r="N249" s="1052"/>
      <c r="O249" s="1052"/>
      <c r="P249" s="1053"/>
      <c r="Q249" s="1106"/>
      <c r="R249" s="1107"/>
      <c r="S249" s="254">
        <f t="shared" si="68"/>
        <v>0</v>
      </c>
      <c r="T249" s="26"/>
      <c r="U249" s="245"/>
      <c r="V249" s="26"/>
      <c r="W249" s="26"/>
      <c r="X249" s="1">
        <f t="shared" si="69"/>
        <v>0</v>
      </c>
      <c r="Y249" s="11" t="s">
        <v>1281</v>
      </c>
      <c r="Z249" s="11" t="s">
        <v>1280</v>
      </c>
      <c r="AA249" s="26"/>
      <c r="AB249" s="26"/>
      <c r="AC249" s="26"/>
      <c r="AD249" s="1"/>
      <c r="AE249" s="265"/>
      <c r="AG249" s="23">
        <v>1</v>
      </c>
      <c r="AH249" s="23">
        <v>0</v>
      </c>
    </row>
    <row r="250" spans="2:37" ht="13.15" thickBot="1" x14ac:dyDescent="0.3">
      <c r="B250" s="401"/>
      <c r="C250" s="1" t="s">
        <v>1969</v>
      </c>
      <c r="D250" s="247" t="s">
        <v>1243</v>
      </c>
      <c r="E250" s="1051" t="s">
        <v>1986</v>
      </c>
      <c r="F250" s="1052"/>
      <c r="G250" s="1052"/>
      <c r="H250" s="1053"/>
      <c r="I250" s="1105" t="s">
        <v>3226</v>
      </c>
      <c r="J250" s="1105"/>
      <c r="K250" s="1105"/>
      <c r="L250" s="1118"/>
      <c r="M250" s="1105"/>
      <c r="N250" s="1105"/>
      <c r="O250" s="1105"/>
      <c r="P250" s="1105"/>
      <c r="Q250" s="1106"/>
      <c r="R250" s="1107"/>
      <c r="S250" s="254">
        <f t="shared" si="68"/>
        <v>0</v>
      </c>
      <c r="T250" s="26"/>
      <c r="U250" s="245"/>
      <c r="V250" s="26"/>
      <c r="W250" s="26"/>
      <c r="X250" s="1">
        <f t="shared" si="69"/>
        <v>0</v>
      </c>
      <c r="Y250" s="11" t="s">
        <v>2317</v>
      </c>
      <c r="Z250" s="11" t="s">
        <v>1280</v>
      </c>
      <c r="AB250" s="26"/>
      <c r="AC250" s="26"/>
      <c r="AD250" s="1"/>
      <c r="AE250" s="265"/>
      <c r="AG250" s="23">
        <v>1</v>
      </c>
      <c r="AH250" s="23">
        <v>0</v>
      </c>
      <c r="AJ250" s="1"/>
      <c r="AK250" s="1"/>
    </row>
    <row r="251" spans="2:37" ht="14.25" customHeight="1" x14ac:dyDescent="0.25">
      <c r="B251" s="401"/>
      <c r="C251" s="1"/>
      <c r="U251" s="402"/>
      <c r="X251" s="1"/>
    </row>
    <row r="252" spans="2:37" ht="14.25" customHeight="1" x14ac:dyDescent="0.25">
      <c r="B252" s="401"/>
      <c r="C252" s="1"/>
      <c r="D252" s="21" t="s">
        <v>201</v>
      </c>
      <c r="E252" s="19" t="s">
        <v>596</v>
      </c>
      <c r="U252" s="402"/>
      <c r="X252" s="1"/>
    </row>
    <row r="253" spans="2:37" ht="14.25" customHeight="1" thickBot="1" x14ac:dyDescent="0.3">
      <c r="B253" s="401"/>
      <c r="C253" s="1"/>
      <c r="D253" s="25" t="s">
        <v>1987</v>
      </c>
      <c r="E253" s="1067" t="s">
        <v>655</v>
      </c>
      <c r="F253" s="1068"/>
      <c r="G253" s="1068"/>
      <c r="H253" s="1069"/>
      <c r="I253" s="1067" t="s">
        <v>283</v>
      </c>
      <c r="J253" s="1068"/>
      <c r="K253" s="1068"/>
      <c r="L253" s="1068"/>
      <c r="M253" s="1068"/>
      <c r="N253" s="1068"/>
      <c r="O253" s="1068"/>
      <c r="P253" s="1069"/>
      <c r="Q253" s="1067" t="s">
        <v>2248</v>
      </c>
      <c r="R253" s="1069"/>
      <c r="S253" s="25" t="s">
        <v>745</v>
      </c>
      <c r="T253" s="5"/>
      <c r="U253" s="334"/>
      <c r="V253" s="5"/>
      <c r="W253" s="5"/>
      <c r="X253" s="1"/>
    </row>
    <row r="254" spans="2:37" ht="24" customHeight="1" thickBot="1" x14ac:dyDescent="0.3">
      <c r="B254" s="401"/>
      <c r="C254" s="1" t="str">
        <f>IF(AND($O$4&lt;=AA254,AD254&lt;0.5),"○","◎")</f>
        <v>○</v>
      </c>
      <c r="D254" s="66" t="s">
        <v>2236</v>
      </c>
      <c r="E254" s="1054" t="s">
        <v>2197</v>
      </c>
      <c r="F254" s="1055"/>
      <c r="G254" s="1055"/>
      <c r="H254" s="1056"/>
      <c r="I254" s="1084" t="s">
        <v>1988</v>
      </c>
      <c r="J254" s="1084"/>
      <c r="K254" s="1084"/>
      <c r="L254" s="1084"/>
      <c r="M254" s="1084"/>
      <c r="N254" s="1105"/>
      <c r="O254" s="1105"/>
      <c r="P254" s="1105"/>
      <c r="Q254" s="1126"/>
      <c r="R254" s="1126"/>
      <c r="S254" s="254">
        <f t="shared" ref="S254:S277" si="70">$X254</f>
        <v>0</v>
      </c>
      <c r="T254" s="26"/>
      <c r="U254" s="245"/>
      <c r="V254" s="26"/>
      <c r="W254" s="26"/>
      <c r="X254" s="1">
        <f>IF(OR(X255="-",X256="-",X257="-",X258="-",X259="-",X260="-",X261="-",X262="-",X263="-"),"-",IF(SUMPRODUCT(X255:X263,AB255:AB263)&gt;1,1,IF(SUMPRODUCT(X255:X263,AB255:AB263)&lt;0,0,ROUND(SUMPRODUCT(X255:X263,AB255:AB263),3))))</f>
        <v>0</v>
      </c>
      <c r="Y254" s="1099" t="str">
        <f>'エアコンプレッサー '!$H$4</f>
        <v>最も古い設備の設置年度</v>
      </c>
      <c r="Z254" s="1100"/>
      <c r="AA254" s="861" t="str">
        <f>'エアコンプレッサー '!$I$4</f>
        <v/>
      </c>
      <c r="AB254" s="1145">
        <f>'エアコンプレッサー '!$J$4</f>
        <v>2013</v>
      </c>
      <c r="AC254" s="1146"/>
      <c r="AD254" s="882">
        <f>'エアコンプレッサー '!$O$4</f>
        <v>0</v>
      </c>
      <c r="AE254" s="1"/>
      <c r="AF254" s="1"/>
    </row>
    <row r="255" spans="2:37" ht="14.25" customHeight="1" thickBot="1" x14ac:dyDescent="0.3">
      <c r="B255" s="401"/>
      <c r="C255" s="1"/>
      <c r="D255" s="227"/>
      <c r="E255" s="172"/>
      <c r="F255" s="173"/>
      <c r="G255" s="173"/>
      <c r="H255" s="174"/>
      <c r="I255" s="172"/>
      <c r="J255" s="441"/>
      <c r="K255" s="441"/>
      <c r="L255" s="441"/>
      <c r="M255" s="174"/>
      <c r="N255" s="1110" t="s">
        <v>100</v>
      </c>
      <c r="O255" s="1111"/>
      <c r="P255" s="1112"/>
      <c r="Q255" s="1095" t="str">
        <f>IF(X255="    －",AA255,IF(X255=0,Z255,TEXT(X255,"##%")&amp;Y255))</f>
        <v>ｴｱｺﾝﾌﾟﾚｯｻｰ無し</v>
      </c>
      <c r="R255" s="1096"/>
      <c r="S255" s="254" t="str">
        <f t="shared" si="70"/>
        <v xml:space="preserve">    －</v>
      </c>
      <c r="T255" s="26"/>
      <c r="U255" s="245"/>
      <c r="V255" s="26"/>
      <c r="W255" s="26"/>
      <c r="X255" s="1" t="str">
        <f>IF('エアコンプレッサー '!$I$11=0,"    －",'エアコンプレッサー '!$L$10)</f>
        <v xml:space="preserve">    －</v>
      </c>
      <c r="Y255" s="11" t="s">
        <v>3314</v>
      </c>
      <c r="Z255" s="11" t="s">
        <v>361</v>
      </c>
      <c r="AA255" s="11" t="s">
        <v>48</v>
      </c>
      <c r="AB255" s="23">
        <f t="shared" ref="AB255:AB263" si="71">ROUND(AC255/SUM($AC$255:$AC$256,$AC$260:$AC$263),2)</f>
        <v>0.43</v>
      </c>
      <c r="AC255" s="894">
        <v>0.37</v>
      </c>
    </row>
    <row r="256" spans="2:37" ht="14.25" customHeight="1" thickBot="1" x14ac:dyDescent="0.3">
      <c r="B256" s="401"/>
      <c r="C256" s="1"/>
      <c r="D256" s="227"/>
      <c r="E256" s="172"/>
      <c r="F256" s="173"/>
      <c r="G256" s="173"/>
      <c r="H256" s="174"/>
      <c r="I256" s="172"/>
      <c r="J256" s="441"/>
      <c r="K256" s="441"/>
      <c r="L256" s="441"/>
      <c r="M256" s="174"/>
      <c r="N256" s="1110" t="s">
        <v>1989</v>
      </c>
      <c r="O256" s="1111"/>
      <c r="P256" s="1112"/>
      <c r="Q256" s="1095" t="str">
        <f t="shared" ref="Q256:Q263" si="72">IF(X256="    －",AA256,IF(X256=0,Z256,TEXT(X256,"##%")&amp;Y256))</f>
        <v>ｴｱｺﾝﾌﾟﾚｯｻｰ無し</v>
      </c>
      <c r="R256" s="1096"/>
      <c r="S256" s="254" t="str">
        <f t="shared" si="70"/>
        <v xml:space="preserve">    －</v>
      </c>
      <c r="T256" s="26"/>
      <c r="U256" s="245"/>
      <c r="V256" s="26"/>
      <c r="W256" s="26"/>
      <c r="X256" s="1" t="str">
        <f>IF('エアコンプレッサー '!$I$11=0,"    －",'エアコンプレッサー '!$M$10)</f>
        <v xml:space="preserve">    －</v>
      </c>
      <c r="Y256" s="11" t="s">
        <v>3314</v>
      </c>
      <c r="Z256" s="11" t="s">
        <v>361</v>
      </c>
      <c r="AA256" s="11" t="s">
        <v>48</v>
      </c>
      <c r="AB256" s="23">
        <f t="shared" si="71"/>
        <v>0.11</v>
      </c>
      <c r="AC256" s="265">
        <v>9.6000000000000002E-2</v>
      </c>
    </row>
    <row r="257" spans="2:38" ht="14.25" customHeight="1" thickBot="1" x14ac:dyDescent="0.3">
      <c r="B257" s="401"/>
      <c r="C257" s="1"/>
      <c r="D257" s="227"/>
      <c r="E257" s="172"/>
      <c r="F257" s="173"/>
      <c r="G257" s="173"/>
      <c r="H257" s="174"/>
      <c r="I257" s="172"/>
      <c r="J257" s="441"/>
      <c r="K257" s="441"/>
      <c r="L257" s="441"/>
      <c r="M257" s="174"/>
      <c r="N257" s="1110" t="s">
        <v>2949</v>
      </c>
      <c r="O257" s="1111"/>
      <c r="P257" s="1112"/>
      <c r="Q257" s="1095" t="str">
        <f t="shared" si="72"/>
        <v>ｴｱｺﾝﾌﾟﾚｯｻｰ無し</v>
      </c>
      <c r="R257" s="1096"/>
      <c r="S257" s="254" t="str">
        <f t="shared" si="70"/>
        <v xml:space="preserve">    －</v>
      </c>
      <c r="T257" s="26"/>
      <c r="U257" s="245"/>
      <c r="V257" s="26"/>
      <c r="W257" s="26"/>
      <c r="X257" s="1" t="str">
        <f>IF('エアコンプレッサー '!$I$11=0,"    －",'エアコンプレッサー '!$N$10)</f>
        <v xml:space="preserve">    －</v>
      </c>
      <c r="Y257" s="11" t="s">
        <v>3314</v>
      </c>
      <c r="Z257" s="11" t="s">
        <v>361</v>
      </c>
      <c r="AA257" s="11" t="s">
        <v>48</v>
      </c>
      <c r="AB257" s="23">
        <f t="shared" si="71"/>
        <v>0.08</v>
      </c>
      <c r="AC257" s="265">
        <f>AC258*2</f>
        <v>7.1999999999999995E-2</v>
      </c>
    </row>
    <row r="258" spans="2:38" ht="14.25" customHeight="1" thickBot="1" x14ac:dyDescent="0.3">
      <c r="B258" s="401"/>
      <c r="C258" s="1"/>
      <c r="D258" s="227"/>
      <c r="E258" s="172"/>
      <c r="F258" s="173"/>
      <c r="G258" s="173"/>
      <c r="H258" s="174"/>
      <c r="I258" s="172"/>
      <c r="J258" s="441"/>
      <c r="K258" s="441"/>
      <c r="L258" s="441"/>
      <c r="M258" s="174"/>
      <c r="N258" s="1110" t="s">
        <v>2955</v>
      </c>
      <c r="O258" s="1111"/>
      <c r="P258" s="1112"/>
      <c r="Q258" s="1095" t="str">
        <f t="shared" si="72"/>
        <v>ｴｱｺﾝﾌﾟﾚｯｻｰ無し</v>
      </c>
      <c r="R258" s="1096"/>
      <c r="S258" s="254" t="str">
        <f t="shared" si="70"/>
        <v xml:space="preserve">    －</v>
      </c>
      <c r="T258" s="26"/>
      <c r="U258" s="245"/>
      <c r="V258" s="26"/>
      <c r="W258" s="26"/>
      <c r="X258" s="1" t="str">
        <f>IF('エアコンプレッサー '!$I$11=0,"    －",'エアコンプレッサー '!$O$10)</f>
        <v xml:space="preserve">    －</v>
      </c>
      <c r="Y258" s="11" t="s">
        <v>3314</v>
      </c>
      <c r="Z258" s="11" t="s">
        <v>361</v>
      </c>
      <c r="AA258" s="11" t="s">
        <v>48</v>
      </c>
      <c r="AB258" s="23">
        <f t="shared" si="71"/>
        <v>0.04</v>
      </c>
      <c r="AC258" s="265">
        <v>3.5999999999999997E-2</v>
      </c>
    </row>
    <row r="259" spans="2:38" ht="14.25" customHeight="1" thickBot="1" x14ac:dyDescent="0.3">
      <c r="B259" s="401"/>
      <c r="C259" s="1"/>
      <c r="D259" s="227"/>
      <c r="E259" s="1138"/>
      <c r="F259" s="1139"/>
      <c r="G259" s="1139"/>
      <c r="H259" s="1140"/>
      <c r="I259" s="172"/>
      <c r="J259" s="441"/>
      <c r="K259" s="173"/>
      <c r="L259" s="173"/>
      <c r="M259" s="174"/>
      <c r="N259" s="1110" t="s">
        <v>204</v>
      </c>
      <c r="O259" s="1111"/>
      <c r="P259" s="1112"/>
      <c r="Q259" s="1095" t="str">
        <f t="shared" si="72"/>
        <v>ｴｱｺﾝﾌﾟﾚｯｻｰ無し</v>
      </c>
      <c r="R259" s="1096"/>
      <c r="S259" s="254" t="str">
        <f t="shared" si="70"/>
        <v xml:space="preserve">    －</v>
      </c>
      <c r="T259" s="26"/>
      <c r="U259" s="245"/>
      <c r="V259" s="26"/>
      <c r="W259" s="26"/>
      <c r="X259" s="1" t="str">
        <f>IF('エアコンプレッサー '!$I$11=0,"    －",'エアコンプレッサー '!$P$10)</f>
        <v xml:space="preserve">    －</v>
      </c>
      <c r="Y259" s="11" t="s">
        <v>3314</v>
      </c>
      <c r="Z259" s="11" t="s">
        <v>361</v>
      </c>
      <c r="AA259" s="11" t="s">
        <v>48</v>
      </c>
      <c r="AB259" s="23">
        <f t="shared" si="71"/>
        <v>0.18</v>
      </c>
      <c r="AC259" s="265">
        <v>0.16</v>
      </c>
    </row>
    <row r="260" spans="2:38" ht="14.25" customHeight="1" thickBot="1" x14ac:dyDescent="0.3">
      <c r="B260" s="401"/>
      <c r="C260" s="1"/>
      <c r="D260" s="227"/>
      <c r="E260" s="1138"/>
      <c r="F260" s="1139"/>
      <c r="G260" s="1139"/>
      <c r="H260" s="1140"/>
      <c r="I260" s="172"/>
      <c r="J260" s="441"/>
      <c r="K260" s="173"/>
      <c r="L260" s="173"/>
      <c r="M260" s="174"/>
      <c r="N260" s="1110" t="s">
        <v>205</v>
      </c>
      <c r="O260" s="1111"/>
      <c r="P260" s="1112"/>
      <c r="Q260" s="1095" t="str">
        <f t="shared" si="72"/>
        <v>ｴｱｺﾝﾌﾟﾚｯｻｰ無し</v>
      </c>
      <c r="R260" s="1096"/>
      <c r="S260" s="254" t="str">
        <f t="shared" si="70"/>
        <v xml:space="preserve">    －</v>
      </c>
      <c r="T260" s="26"/>
      <c r="U260" s="245"/>
      <c r="V260" s="26"/>
      <c r="W260" s="26"/>
      <c r="X260" s="1" t="str">
        <f>IF('エアコンプレッサー '!$I$11=0,"    －",'エアコンプレッサー '!$Q$10)</f>
        <v xml:space="preserve">    －</v>
      </c>
      <c r="Y260" s="11" t="s">
        <v>3314</v>
      </c>
      <c r="Z260" s="11" t="s">
        <v>361</v>
      </c>
      <c r="AA260" s="11" t="s">
        <v>48</v>
      </c>
      <c r="AB260" s="23">
        <f t="shared" si="71"/>
        <v>0.06</v>
      </c>
      <c r="AC260" s="265">
        <v>0.05</v>
      </c>
    </row>
    <row r="261" spans="2:38" ht="14.25" customHeight="1" thickBot="1" x14ac:dyDescent="0.3">
      <c r="B261" s="401"/>
      <c r="C261" s="1"/>
      <c r="D261" s="227"/>
      <c r="E261" s="1138"/>
      <c r="F261" s="1139"/>
      <c r="G261" s="1139"/>
      <c r="H261" s="1140"/>
      <c r="I261" s="172"/>
      <c r="J261" s="441"/>
      <c r="K261" s="173"/>
      <c r="L261" s="173"/>
      <c r="M261" s="174"/>
      <c r="N261" s="1110" t="s">
        <v>119</v>
      </c>
      <c r="O261" s="1111"/>
      <c r="P261" s="1112"/>
      <c r="Q261" s="1095" t="str">
        <f t="shared" si="72"/>
        <v>ｴｱｺﾝﾌﾟﾚｯｻｰ無し</v>
      </c>
      <c r="R261" s="1096"/>
      <c r="S261" s="254" t="str">
        <f t="shared" si="70"/>
        <v xml:space="preserve">    －</v>
      </c>
      <c r="T261" s="26"/>
      <c r="U261" s="245"/>
      <c r="V261" s="26"/>
      <c r="W261" s="26"/>
      <c r="X261" s="1" t="str">
        <f>IF('エアコンプレッサー '!$I$11=0,"    －",'エアコンプレッサー '!$R$10)</f>
        <v xml:space="preserve">    －</v>
      </c>
      <c r="Y261" s="11" t="s">
        <v>3314</v>
      </c>
      <c r="Z261" s="11" t="s">
        <v>361</v>
      </c>
      <c r="AA261" s="11" t="s">
        <v>48</v>
      </c>
      <c r="AB261" s="23">
        <f t="shared" si="71"/>
        <v>0.06</v>
      </c>
      <c r="AC261" s="265">
        <v>0.05</v>
      </c>
    </row>
    <row r="262" spans="2:38" ht="14.25" customHeight="1" thickBot="1" x14ac:dyDescent="0.3">
      <c r="B262" s="401"/>
      <c r="C262" s="1"/>
      <c r="D262" s="227"/>
      <c r="E262" s="1138"/>
      <c r="F262" s="1139"/>
      <c r="G262" s="1139"/>
      <c r="H262" s="1140"/>
      <c r="I262" s="172"/>
      <c r="J262" s="441"/>
      <c r="K262" s="173"/>
      <c r="L262" s="173"/>
      <c r="M262" s="174"/>
      <c r="N262" s="1110" t="s">
        <v>667</v>
      </c>
      <c r="O262" s="1111"/>
      <c r="P262" s="1112"/>
      <c r="Q262" s="1095" t="str">
        <f t="shared" si="72"/>
        <v>ｴｱｺﾝﾌﾟﾚｯｻｰ無し</v>
      </c>
      <c r="R262" s="1096"/>
      <c r="S262" s="254" t="str">
        <f t="shared" si="70"/>
        <v xml:space="preserve">    －</v>
      </c>
      <c r="T262" s="26"/>
      <c r="U262" s="245"/>
      <c r="V262" s="26"/>
      <c r="W262" s="26"/>
      <c r="X262" s="1" t="str">
        <f>IF('エアコンプレッサー '!$I$11=0,"    －",'エアコンプレッサー '!$S$10)</f>
        <v xml:space="preserve">    －</v>
      </c>
      <c r="Y262" s="11" t="s">
        <v>3314</v>
      </c>
      <c r="Z262" s="11" t="s">
        <v>361</v>
      </c>
      <c r="AA262" s="11" t="s">
        <v>48</v>
      </c>
      <c r="AB262" s="23">
        <f t="shared" si="71"/>
        <v>0.06</v>
      </c>
      <c r="AC262" s="265">
        <v>0.05</v>
      </c>
    </row>
    <row r="263" spans="2:38" ht="14.25" customHeight="1" thickBot="1" x14ac:dyDescent="0.3">
      <c r="B263" s="401"/>
      <c r="C263" s="1"/>
      <c r="D263" s="228"/>
      <c r="E263" s="1060"/>
      <c r="F263" s="1061"/>
      <c r="G263" s="1061"/>
      <c r="H263" s="1119"/>
      <c r="I263" s="176"/>
      <c r="J263" s="823"/>
      <c r="K263" s="229"/>
      <c r="L263" s="229"/>
      <c r="M263" s="223"/>
      <c r="N263" s="1110" t="s">
        <v>2229</v>
      </c>
      <c r="O263" s="1111"/>
      <c r="P263" s="1112"/>
      <c r="Q263" s="1095" t="str">
        <f t="shared" si="72"/>
        <v>ｴｱｺﾝﾌﾟﾚｯｻｰ無し</v>
      </c>
      <c r="R263" s="1096"/>
      <c r="S263" s="254" t="str">
        <f t="shared" si="70"/>
        <v xml:space="preserve">    －</v>
      </c>
      <c r="T263" s="26"/>
      <c r="U263" s="245"/>
      <c r="V263" s="26"/>
      <c r="W263" s="26"/>
      <c r="X263" s="1" t="str">
        <f>IF('エアコンプレッサー '!$I$11=0,"    －",'エアコンプレッサー '!$T$10)</f>
        <v xml:space="preserve">    －</v>
      </c>
      <c r="Y263" s="11" t="s">
        <v>3314</v>
      </c>
      <c r="Z263" s="11" t="s">
        <v>361</v>
      </c>
      <c r="AA263" s="11" t="s">
        <v>48</v>
      </c>
      <c r="AB263" s="23">
        <f t="shared" si="71"/>
        <v>0.28999999999999998</v>
      </c>
      <c r="AC263" s="265">
        <v>0.25</v>
      </c>
    </row>
    <row r="264" spans="2:38" ht="13.15" thickBot="1" x14ac:dyDescent="0.3">
      <c r="B264" s="401"/>
      <c r="C264" s="1" t="s">
        <v>1432</v>
      </c>
      <c r="D264" s="66" t="s">
        <v>2069</v>
      </c>
      <c r="E264" s="1054" t="s">
        <v>678</v>
      </c>
      <c r="F264" s="1055"/>
      <c r="G264" s="1055"/>
      <c r="H264" s="1056"/>
      <c r="I264" s="1054" t="s">
        <v>2438</v>
      </c>
      <c r="J264" s="1055"/>
      <c r="K264" s="1055"/>
      <c r="L264" s="1055"/>
      <c r="M264" s="1055"/>
      <c r="N264" s="1055"/>
      <c r="O264" s="1055"/>
      <c r="P264" s="1055"/>
      <c r="Q264" s="1116"/>
      <c r="R264" s="1116"/>
      <c r="S264" s="254" t="str">
        <f t="shared" si="70"/>
        <v>-</v>
      </c>
      <c r="T264" s="26"/>
      <c r="U264" s="245"/>
      <c r="V264" s="26"/>
      <c r="W264" s="26"/>
      <c r="X264" s="1" t="str">
        <f>IF(OR(X265="-",X266="-"),"-",IF(SUMPRODUCT(X265:X266,AE265:AE266)&gt;1,1,IF(SUMPRODUCT(X265:X266,AE265:AE266)&lt;0,0,ROUND(SUMPRODUCT(X265:X266,AE265:AE266),3))))</f>
        <v>-</v>
      </c>
    </row>
    <row r="265" spans="2:38" ht="13.15" thickBot="1" x14ac:dyDescent="0.3">
      <c r="B265" s="401"/>
      <c r="C265" s="1"/>
      <c r="D265" s="67"/>
      <c r="E265" s="172"/>
      <c r="F265" s="173"/>
      <c r="G265" s="173"/>
      <c r="H265" s="174"/>
      <c r="I265" s="172"/>
      <c r="J265" s="173"/>
      <c r="K265" s="173"/>
      <c r="L265" s="173"/>
      <c r="M265" s="173"/>
      <c r="N265" s="1110" t="s">
        <v>2779</v>
      </c>
      <c r="O265" s="1111"/>
      <c r="P265" s="1112"/>
      <c r="Q265" s="1095" t="str">
        <f>IF('エアコンプレッサー '!$I$11=0,AD265,IF('エアコンプレッサー '!$U$10&gt;=0.95,Y265,IF('エアコンプレッサー '!$U$10&gt;=0.7,Z265,IF('エアコンプレッサー '!$U$10&gt;=0.3,AA265,IF('エアコンプレッサー '!$U$10&gt;=0.05,AB265,AC265)))))</f>
        <v>ｴｱｺﾝﾌﾟﾚｯｻｰ無し</v>
      </c>
      <c r="R265" s="1096"/>
      <c r="S265" s="254" t="str">
        <f t="shared" si="70"/>
        <v>-</v>
      </c>
      <c r="T265" s="26"/>
      <c r="U265" s="245"/>
      <c r="V265" s="26"/>
      <c r="W265" s="26"/>
      <c r="X265" s="1" t="str">
        <f>IF($Q265=Y265,AG265,IF($Q265=Z265,AH265,IF($Q265=AA265,AI265,IF($Q265=AB265,AJ265,IF($Q265=AC265,AK265,AL265)))))</f>
        <v>-</v>
      </c>
      <c r="Y265" s="11" t="s">
        <v>362</v>
      </c>
      <c r="Z265" s="11" t="s">
        <v>363</v>
      </c>
      <c r="AA265" s="11" t="s">
        <v>670</v>
      </c>
      <c r="AB265" s="11" t="s">
        <v>1990</v>
      </c>
      <c r="AC265" s="11" t="s">
        <v>1195</v>
      </c>
      <c r="AD265" s="11" t="s">
        <v>48</v>
      </c>
      <c r="AE265" s="23">
        <v>1</v>
      </c>
      <c r="AF265" s="265"/>
      <c r="AG265" s="23">
        <v>1</v>
      </c>
      <c r="AH265" s="23">
        <f>$AH$2</f>
        <v>0.8</v>
      </c>
      <c r="AI265" s="23">
        <v>0.5</v>
      </c>
      <c r="AJ265" s="23">
        <f>$AJ$2</f>
        <v>0.2</v>
      </c>
      <c r="AK265" s="23">
        <v>0</v>
      </c>
      <c r="AL265" s="23" t="s">
        <v>1196</v>
      </c>
    </row>
    <row r="266" spans="2:38" ht="13.15" thickBot="1" x14ac:dyDescent="0.3">
      <c r="B266" s="401"/>
      <c r="C266" s="1"/>
      <c r="D266" s="230"/>
      <c r="E266" s="176"/>
      <c r="F266" s="229"/>
      <c r="G266" s="229"/>
      <c r="H266" s="223"/>
      <c r="I266" s="176"/>
      <c r="J266" s="229"/>
      <c r="K266" s="229"/>
      <c r="L266" s="229"/>
      <c r="M266" s="229"/>
      <c r="N266" s="1110" t="s">
        <v>2780</v>
      </c>
      <c r="O266" s="1111"/>
      <c r="P266" s="1112"/>
      <c r="Q266" s="1095" t="str">
        <f>IF('エアコンプレッサー '!$I$11=0,AD266,IF('エアコンプレッサー '!$V$10&gt;=0.95,Y266,IF('エアコンプレッサー '!$V$10&gt;=0.7,Z266,IF('エアコンプレッサー '!$V$10&gt;=0.3,AA266,IF('エアコンプレッサー '!$V$10&gt;=0.05,AB266,AC266)))))</f>
        <v>ｴｱｺﾝﾌﾟﾚｯｻｰ無し</v>
      </c>
      <c r="R266" s="1096"/>
      <c r="S266" s="254" t="str">
        <f t="shared" si="70"/>
        <v>-</v>
      </c>
      <c r="T266" s="26"/>
      <c r="U266" s="245"/>
      <c r="V266" s="26"/>
      <c r="W266" s="26"/>
      <c r="X266" s="1" t="str">
        <f>IF($Q266=Y266,AG266,IF($Q266=Z266,AH266,IF($Q266=AA266,AI266,IF($Q266=AB266,AJ266,IF($Q266=AC266,AK266,AL266)))))</f>
        <v>-</v>
      </c>
      <c r="Y266" s="11" t="s">
        <v>362</v>
      </c>
      <c r="Z266" s="11" t="s">
        <v>363</v>
      </c>
      <c r="AA266" s="11" t="s">
        <v>670</v>
      </c>
      <c r="AB266" s="11" t="s">
        <v>1990</v>
      </c>
      <c r="AC266" s="11" t="s">
        <v>1195</v>
      </c>
      <c r="AD266" s="11" t="s">
        <v>48</v>
      </c>
      <c r="AE266" s="23">
        <v>0.8</v>
      </c>
      <c r="AF266" s="265"/>
      <c r="AG266" s="23">
        <v>1</v>
      </c>
      <c r="AH266" s="23">
        <f>$AH$2</f>
        <v>0.8</v>
      </c>
      <c r="AI266" s="23">
        <v>0.5</v>
      </c>
      <c r="AJ266" s="23">
        <f>$AJ$2</f>
        <v>0.2</v>
      </c>
      <c r="AK266" s="23">
        <v>0</v>
      </c>
      <c r="AL266" s="23" t="s">
        <v>1196</v>
      </c>
    </row>
    <row r="267" spans="2:38" ht="14.25" customHeight="1" thickBot="1" x14ac:dyDescent="0.3">
      <c r="B267" s="401"/>
      <c r="C267" s="1" t="s">
        <v>1433</v>
      </c>
      <c r="D267" s="66" t="s">
        <v>2239</v>
      </c>
      <c r="E267" s="1051" t="s">
        <v>645</v>
      </c>
      <c r="F267" s="1052"/>
      <c r="G267" s="1052"/>
      <c r="H267" s="1053"/>
      <c r="I267" s="1051" t="s">
        <v>175</v>
      </c>
      <c r="J267" s="1052"/>
      <c r="K267" s="1052"/>
      <c r="L267" s="1052"/>
      <c r="M267" s="1052"/>
      <c r="N267" s="1052"/>
      <c r="O267" s="1052"/>
      <c r="P267" s="1053"/>
      <c r="Q267" s="1106"/>
      <c r="R267" s="1107"/>
      <c r="S267" s="254" t="str">
        <f t="shared" si="70"/>
        <v>-</v>
      </c>
      <c r="T267" s="26"/>
      <c r="U267" s="245"/>
      <c r="V267" s="26"/>
      <c r="W267" s="26"/>
      <c r="X267" s="1" t="str">
        <f>IF($Q267=Y267,AG267,IF($Q267=Z267,AH267,AI267))</f>
        <v>-</v>
      </c>
      <c r="Y267" s="11" t="s">
        <v>2317</v>
      </c>
      <c r="Z267" s="11" t="s">
        <v>644</v>
      </c>
      <c r="AA267" s="11" t="s">
        <v>2224</v>
      </c>
      <c r="AB267" s="26"/>
      <c r="AC267" s="26"/>
      <c r="AD267" s="1"/>
      <c r="AE267" s="265"/>
      <c r="AG267" s="23">
        <v>1</v>
      </c>
      <c r="AH267" s="23">
        <v>0</v>
      </c>
      <c r="AI267" s="23" t="s">
        <v>1283</v>
      </c>
    </row>
    <row r="268" spans="2:38" ht="24" customHeight="1" thickBot="1" x14ac:dyDescent="0.3">
      <c r="B268" s="401"/>
      <c r="C268" s="341" t="s">
        <v>1983</v>
      </c>
      <c r="D268" s="66" t="s">
        <v>2240</v>
      </c>
      <c r="E268" s="1051" t="s">
        <v>597</v>
      </c>
      <c r="F268" s="1052"/>
      <c r="G268" s="1052"/>
      <c r="H268" s="1053"/>
      <c r="I268" s="1051" t="s">
        <v>2075</v>
      </c>
      <c r="J268" s="1052"/>
      <c r="K268" s="1052"/>
      <c r="L268" s="1052"/>
      <c r="M268" s="1052"/>
      <c r="N268" s="1052"/>
      <c r="O268" s="1052"/>
      <c r="P268" s="1053"/>
      <c r="Q268" s="1106"/>
      <c r="R268" s="1107"/>
      <c r="S268" s="254">
        <f t="shared" si="70"/>
        <v>0</v>
      </c>
      <c r="T268" s="26"/>
      <c r="U268" s="245"/>
      <c r="V268" s="26"/>
      <c r="W268" s="26"/>
      <c r="X268" s="1">
        <f t="shared" ref="X268:X276" si="73">IF($Q268=Y268,AG268,AH268)</f>
        <v>0</v>
      </c>
      <c r="Y268" s="11" t="s">
        <v>1284</v>
      </c>
      <c r="Z268" s="11" t="s">
        <v>1285</v>
      </c>
      <c r="AA268" s="26"/>
      <c r="AB268" s="26"/>
      <c r="AC268" s="26"/>
      <c r="AD268" s="1"/>
      <c r="AE268" s="265"/>
      <c r="AG268" s="23">
        <v>1</v>
      </c>
      <c r="AH268" s="23">
        <v>0</v>
      </c>
    </row>
    <row r="269" spans="2:38" ht="13.15" thickBot="1" x14ac:dyDescent="0.3">
      <c r="B269" s="401"/>
      <c r="C269" s="341" t="s">
        <v>1434</v>
      </c>
      <c r="D269" s="66" t="s">
        <v>2241</v>
      </c>
      <c r="E269" s="1051" t="s">
        <v>1461</v>
      </c>
      <c r="F269" s="1052"/>
      <c r="G269" s="1052"/>
      <c r="H269" s="1053"/>
      <c r="I269" s="1051" t="s">
        <v>170</v>
      </c>
      <c r="J269" s="1052"/>
      <c r="K269" s="1052"/>
      <c r="L269" s="1052"/>
      <c r="M269" s="1052"/>
      <c r="N269" s="1052"/>
      <c r="O269" s="1052"/>
      <c r="P269" s="1053"/>
      <c r="Q269" s="1106"/>
      <c r="R269" s="1107"/>
      <c r="S269" s="254">
        <f t="shared" si="70"/>
        <v>0</v>
      </c>
      <c r="T269" s="26"/>
      <c r="U269" s="245"/>
      <c r="V269" s="26"/>
      <c r="W269" s="26"/>
      <c r="X269" s="1">
        <f t="shared" si="73"/>
        <v>0</v>
      </c>
      <c r="Y269" s="11" t="s">
        <v>1284</v>
      </c>
      <c r="Z269" s="11" t="s">
        <v>1285</v>
      </c>
      <c r="AA269" s="26"/>
      <c r="AB269" s="26"/>
      <c r="AC269" s="26"/>
      <c r="AD269" s="1"/>
      <c r="AE269" s="265"/>
      <c r="AG269" s="23">
        <v>1</v>
      </c>
      <c r="AH269" s="23">
        <v>0</v>
      </c>
    </row>
    <row r="270" spans="2:38" ht="24" customHeight="1" thickBot="1" x14ac:dyDescent="0.3">
      <c r="B270" s="401"/>
      <c r="C270" s="341" t="s">
        <v>1435</v>
      </c>
      <c r="D270" s="66" t="s">
        <v>868</v>
      </c>
      <c r="E270" s="1051" t="s">
        <v>171</v>
      </c>
      <c r="F270" s="1052"/>
      <c r="G270" s="1052"/>
      <c r="H270" s="1053"/>
      <c r="I270" s="1051" t="s">
        <v>172</v>
      </c>
      <c r="J270" s="1052"/>
      <c r="K270" s="1052"/>
      <c r="L270" s="1052"/>
      <c r="M270" s="1052"/>
      <c r="N270" s="1052"/>
      <c r="O270" s="1052"/>
      <c r="P270" s="1053"/>
      <c r="Q270" s="1106"/>
      <c r="R270" s="1107"/>
      <c r="S270" s="254">
        <f t="shared" si="70"/>
        <v>0</v>
      </c>
      <c r="T270" s="26"/>
      <c r="U270" s="245"/>
      <c r="V270" s="26"/>
      <c r="W270" s="26"/>
      <c r="X270" s="1">
        <f t="shared" si="73"/>
        <v>0</v>
      </c>
      <c r="Y270" s="11" t="s">
        <v>1284</v>
      </c>
      <c r="Z270" s="11" t="s">
        <v>1285</v>
      </c>
      <c r="AA270" s="26"/>
      <c r="AB270" s="26"/>
      <c r="AC270" s="26"/>
      <c r="AD270" s="1"/>
      <c r="AE270" s="265"/>
      <c r="AG270" s="23">
        <v>1</v>
      </c>
      <c r="AH270" s="23">
        <v>0</v>
      </c>
    </row>
    <row r="271" spans="2:38" ht="13.15" thickBot="1" x14ac:dyDescent="0.3">
      <c r="B271" s="401"/>
      <c r="C271" s="341" t="s">
        <v>2050</v>
      </c>
      <c r="D271" s="66" t="s">
        <v>869</v>
      </c>
      <c r="E271" s="1051" t="s">
        <v>1462</v>
      </c>
      <c r="F271" s="1052"/>
      <c r="G271" s="1052"/>
      <c r="H271" s="1053"/>
      <c r="I271" s="1051" t="s">
        <v>173</v>
      </c>
      <c r="J271" s="1052"/>
      <c r="K271" s="1052"/>
      <c r="L271" s="1052"/>
      <c r="M271" s="1052"/>
      <c r="N271" s="1052"/>
      <c r="O271" s="1052"/>
      <c r="P271" s="1053"/>
      <c r="Q271" s="1106"/>
      <c r="R271" s="1107"/>
      <c r="S271" s="254">
        <f t="shared" si="70"/>
        <v>0</v>
      </c>
      <c r="T271" s="26"/>
      <c r="U271" s="245"/>
      <c r="V271" s="26"/>
      <c r="W271" s="26"/>
      <c r="X271" s="1">
        <f t="shared" si="73"/>
        <v>0</v>
      </c>
      <c r="Y271" s="11" t="s">
        <v>1284</v>
      </c>
      <c r="Z271" s="11" t="s">
        <v>1285</v>
      </c>
      <c r="AA271" s="26"/>
      <c r="AB271" s="26"/>
      <c r="AC271" s="26"/>
      <c r="AD271" s="1"/>
      <c r="AE271" s="265"/>
      <c r="AG271" s="23">
        <v>1</v>
      </c>
      <c r="AH271" s="23">
        <v>0</v>
      </c>
    </row>
    <row r="272" spans="2:38" ht="13.15" thickBot="1" x14ac:dyDescent="0.3">
      <c r="B272" s="401"/>
      <c r="C272" s="341" t="s">
        <v>1397</v>
      </c>
      <c r="D272" s="66" t="s">
        <v>294</v>
      </c>
      <c r="E272" s="1051" t="s">
        <v>35</v>
      </c>
      <c r="F272" s="1052"/>
      <c r="G272" s="1052"/>
      <c r="H272" s="1053"/>
      <c r="I272" s="1051" t="s">
        <v>1845</v>
      </c>
      <c r="J272" s="1052"/>
      <c r="K272" s="1052"/>
      <c r="L272" s="1052"/>
      <c r="M272" s="1052"/>
      <c r="N272" s="1052"/>
      <c r="O272" s="1052"/>
      <c r="P272" s="1053"/>
      <c r="Q272" s="1106"/>
      <c r="R272" s="1107"/>
      <c r="S272" s="254">
        <f t="shared" si="70"/>
        <v>0</v>
      </c>
      <c r="T272" s="26"/>
      <c r="U272" s="245"/>
      <c r="V272" s="26"/>
      <c r="W272" s="26"/>
      <c r="X272" s="1">
        <f t="shared" si="73"/>
        <v>0</v>
      </c>
      <c r="Y272" s="11" t="s">
        <v>1284</v>
      </c>
      <c r="Z272" s="11" t="s">
        <v>1285</v>
      </c>
      <c r="AA272" s="26"/>
      <c r="AB272" s="26"/>
      <c r="AC272" s="26"/>
      <c r="AD272" s="1"/>
      <c r="AE272" s="265"/>
      <c r="AG272" s="23">
        <v>1</v>
      </c>
      <c r="AH272" s="23">
        <v>0</v>
      </c>
    </row>
    <row r="273" spans="2:38" ht="14.25" customHeight="1" thickBot="1" x14ac:dyDescent="0.3">
      <c r="B273" s="401"/>
      <c r="C273" s="341" t="s">
        <v>1398</v>
      </c>
      <c r="D273" s="66" t="s">
        <v>322</v>
      </c>
      <c r="E273" s="1051" t="s">
        <v>2198</v>
      </c>
      <c r="F273" s="1052"/>
      <c r="G273" s="1052"/>
      <c r="H273" s="1053"/>
      <c r="I273" s="1051" t="s">
        <v>174</v>
      </c>
      <c r="J273" s="1052"/>
      <c r="K273" s="1052"/>
      <c r="L273" s="1052"/>
      <c r="M273" s="1052"/>
      <c r="N273" s="1052"/>
      <c r="O273" s="1052"/>
      <c r="P273" s="1053"/>
      <c r="Q273" s="1106"/>
      <c r="R273" s="1107"/>
      <c r="S273" s="254">
        <f t="shared" si="70"/>
        <v>0</v>
      </c>
      <c r="T273" s="26"/>
      <c r="U273" s="245"/>
      <c r="V273" s="26"/>
      <c r="W273" s="26"/>
      <c r="X273" s="1">
        <f t="shared" si="73"/>
        <v>0</v>
      </c>
      <c r="Y273" s="11" t="s">
        <v>1284</v>
      </c>
      <c r="Z273" s="11" t="s">
        <v>1285</v>
      </c>
      <c r="AA273" s="26"/>
      <c r="AB273" s="26"/>
      <c r="AC273" s="26"/>
      <c r="AD273" s="1"/>
      <c r="AE273" s="265"/>
      <c r="AG273" s="23">
        <v>1</v>
      </c>
      <c r="AH273" s="23">
        <v>0</v>
      </c>
    </row>
    <row r="274" spans="2:38" ht="24" customHeight="1" thickBot="1" x14ac:dyDescent="0.3">
      <c r="B274" s="401"/>
      <c r="C274" s="341" t="s">
        <v>1399</v>
      </c>
      <c r="D274" s="66" t="s">
        <v>323</v>
      </c>
      <c r="E274" s="1051" t="s">
        <v>646</v>
      </c>
      <c r="F274" s="1052"/>
      <c r="G274" s="1052"/>
      <c r="H274" s="1053"/>
      <c r="I274" s="1051" t="s">
        <v>665</v>
      </c>
      <c r="J274" s="1052"/>
      <c r="K274" s="1052"/>
      <c r="L274" s="1052"/>
      <c r="M274" s="1052"/>
      <c r="N274" s="1052"/>
      <c r="O274" s="1052"/>
      <c r="P274" s="1053"/>
      <c r="Q274" s="1106"/>
      <c r="R274" s="1107"/>
      <c r="S274" s="254">
        <f t="shared" si="70"/>
        <v>0</v>
      </c>
      <c r="T274" s="26"/>
      <c r="U274" s="245"/>
      <c r="V274" s="26"/>
      <c r="W274" s="26"/>
      <c r="X274" s="1">
        <f t="shared" si="73"/>
        <v>0</v>
      </c>
      <c r="Y274" s="11" t="s">
        <v>1284</v>
      </c>
      <c r="Z274" s="11" t="s">
        <v>1285</v>
      </c>
      <c r="AA274" s="26"/>
      <c r="AB274" s="26"/>
      <c r="AC274" s="26"/>
      <c r="AD274" s="1"/>
      <c r="AE274" s="265"/>
      <c r="AG274" s="23">
        <v>1</v>
      </c>
      <c r="AH274" s="23">
        <v>0</v>
      </c>
    </row>
    <row r="275" spans="2:38" ht="24" customHeight="1" thickBot="1" x14ac:dyDescent="0.3">
      <c r="B275" s="401"/>
      <c r="C275" s="341" t="s">
        <v>1400</v>
      </c>
      <c r="D275" s="66" t="s">
        <v>176</v>
      </c>
      <c r="E275" s="1051" t="s">
        <v>666</v>
      </c>
      <c r="F275" s="1052"/>
      <c r="G275" s="1052"/>
      <c r="H275" s="1053"/>
      <c r="I275" s="1051" t="s">
        <v>886</v>
      </c>
      <c r="J275" s="1052"/>
      <c r="K275" s="1052"/>
      <c r="L275" s="1052"/>
      <c r="M275" s="1052"/>
      <c r="N275" s="1052"/>
      <c r="O275" s="1052"/>
      <c r="P275" s="1053"/>
      <c r="Q275" s="1106"/>
      <c r="R275" s="1107"/>
      <c r="S275" s="254">
        <f t="shared" si="70"/>
        <v>0</v>
      </c>
      <c r="T275" s="26"/>
      <c r="U275" s="245"/>
      <c r="V275" s="26"/>
      <c r="W275" s="26"/>
      <c r="X275" s="1">
        <f t="shared" si="73"/>
        <v>0</v>
      </c>
      <c r="Y275" s="11" t="s">
        <v>1284</v>
      </c>
      <c r="Z275" s="11" t="s">
        <v>1285</v>
      </c>
      <c r="AA275" s="26"/>
      <c r="AB275" s="26"/>
      <c r="AC275" s="26"/>
      <c r="AD275" s="1"/>
      <c r="AE275" s="265"/>
      <c r="AG275" s="23">
        <v>1</v>
      </c>
      <c r="AH275" s="23">
        <v>0</v>
      </c>
    </row>
    <row r="276" spans="2:38" ht="13.15" thickBot="1" x14ac:dyDescent="0.3">
      <c r="B276" s="401"/>
      <c r="C276" s="341" t="s">
        <v>1399</v>
      </c>
      <c r="D276" s="247" t="s">
        <v>177</v>
      </c>
      <c r="E276" s="1051" t="s">
        <v>887</v>
      </c>
      <c r="F276" s="1052"/>
      <c r="G276" s="1052"/>
      <c r="H276" s="1053"/>
      <c r="I276" s="1051" t="s">
        <v>888</v>
      </c>
      <c r="J276" s="1052"/>
      <c r="K276" s="1052"/>
      <c r="L276" s="1052"/>
      <c r="M276" s="1052"/>
      <c r="N276" s="1052"/>
      <c r="O276" s="1052"/>
      <c r="P276" s="1053"/>
      <c r="Q276" s="1106"/>
      <c r="R276" s="1107"/>
      <c r="S276" s="254">
        <f t="shared" si="70"/>
        <v>0</v>
      </c>
      <c r="T276" s="26"/>
      <c r="U276" s="245"/>
      <c r="V276" s="26"/>
      <c r="W276" s="26"/>
      <c r="X276" s="1">
        <f t="shared" si="73"/>
        <v>0</v>
      </c>
      <c r="Y276" s="11" t="s">
        <v>1284</v>
      </c>
      <c r="Z276" s="11" t="s">
        <v>1285</v>
      </c>
      <c r="AA276" s="26"/>
      <c r="AB276" s="26"/>
      <c r="AC276" s="26"/>
      <c r="AD276" s="1"/>
      <c r="AE276" s="265"/>
      <c r="AG276" s="23">
        <v>1</v>
      </c>
      <c r="AH276" s="23">
        <v>0</v>
      </c>
    </row>
    <row r="277" spans="2:38" ht="13.15" thickBot="1" x14ac:dyDescent="0.3">
      <c r="B277" s="401"/>
      <c r="C277" s="341" t="s">
        <v>4</v>
      </c>
      <c r="D277" s="247" t="s">
        <v>2722</v>
      </c>
      <c r="E277" s="1051" t="s">
        <v>2723</v>
      </c>
      <c r="F277" s="1052"/>
      <c r="G277" s="1052"/>
      <c r="H277" s="1053"/>
      <c r="I277" s="1051" t="s">
        <v>3120</v>
      </c>
      <c r="J277" s="1052"/>
      <c r="K277" s="1052"/>
      <c r="L277" s="1052"/>
      <c r="M277" s="1052"/>
      <c r="N277" s="1052"/>
      <c r="O277" s="1052"/>
      <c r="P277" s="1053"/>
      <c r="Q277" s="1106"/>
      <c r="R277" s="1107"/>
      <c r="S277" s="254">
        <f t="shared" si="70"/>
        <v>0</v>
      </c>
      <c r="T277" s="26"/>
      <c r="U277" s="245"/>
      <c r="V277" s="26"/>
      <c r="W277" s="26"/>
      <c r="X277" s="1">
        <f>IF($Q277=Y277,AG277,AH277)</f>
        <v>0</v>
      </c>
      <c r="Y277" s="11" t="s">
        <v>1281</v>
      </c>
      <c r="Z277" s="11" t="s">
        <v>361</v>
      </c>
      <c r="AA277" s="26"/>
      <c r="AB277" s="26"/>
      <c r="AC277" s="26"/>
      <c r="AD277" s="1"/>
      <c r="AE277" s="265"/>
      <c r="AG277" s="23">
        <v>1</v>
      </c>
      <c r="AH277" s="23">
        <v>0</v>
      </c>
    </row>
    <row r="278" spans="2:38" ht="14.25" customHeight="1" x14ac:dyDescent="0.25">
      <c r="B278" s="401"/>
      <c r="C278" s="1"/>
      <c r="U278" s="402"/>
      <c r="X278" s="1"/>
    </row>
    <row r="279" spans="2:38" ht="14.25" customHeight="1" x14ac:dyDescent="0.25">
      <c r="B279" s="401"/>
      <c r="C279" s="1"/>
      <c r="D279" s="21" t="s">
        <v>203</v>
      </c>
      <c r="E279" s="19" t="s">
        <v>1577</v>
      </c>
      <c r="I279" s="1" t="s">
        <v>1369</v>
      </c>
      <c r="U279" s="402"/>
      <c r="X279" s="1"/>
    </row>
    <row r="280" spans="2:38" ht="14.25" customHeight="1" x14ac:dyDescent="0.25">
      <c r="B280" s="401"/>
      <c r="C280" s="1"/>
      <c r="D280" s="25" t="s">
        <v>453</v>
      </c>
      <c r="E280" s="1067" t="s">
        <v>655</v>
      </c>
      <c r="F280" s="1068"/>
      <c r="G280" s="1068"/>
      <c r="H280" s="1069"/>
      <c r="I280" s="1067" t="s">
        <v>283</v>
      </c>
      <c r="J280" s="1068"/>
      <c r="K280" s="1068"/>
      <c r="L280" s="1068"/>
      <c r="M280" s="1068"/>
      <c r="N280" s="1068"/>
      <c r="O280" s="1068"/>
      <c r="P280" s="1069"/>
      <c r="Q280" s="1067" t="s">
        <v>2248</v>
      </c>
      <c r="R280" s="1069"/>
      <c r="S280" s="25" t="s">
        <v>745</v>
      </c>
      <c r="T280" s="5"/>
      <c r="U280" s="334"/>
      <c r="V280" s="5"/>
      <c r="W280" s="5"/>
      <c r="X280" s="1"/>
    </row>
    <row r="281" spans="2:38" ht="24" customHeight="1" thickBot="1" x14ac:dyDescent="0.3">
      <c r="B281" s="401"/>
      <c r="C281" s="1" t="s">
        <v>1433</v>
      </c>
      <c r="D281" s="250" t="s">
        <v>2237</v>
      </c>
      <c r="E281" s="1054" t="s">
        <v>1802</v>
      </c>
      <c r="F281" s="1055"/>
      <c r="G281" s="1055"/>
      <c r="H281" s="1056"/>
      <c r="I281" s="1054" t="s">
        <v>551</v>
      </c>
      <c r="J281" s="1055"/>
      <c r="K281" s="1055"/>
      <c r="L281" s="1055"/>
      <c r="M281" s="1055"/>
      <c r="N281" s="1055"/>
      <c r="O281" s="1055"/>
      <c r="P281" s="1056"/>
      <c r="Q281" s="1127" t="str">
        <f>IF(AND($O$2&lt;=J283,J283&lt;=$Q$2),"",IF(AND(X282="-",OR(X283="-",X285="-")),"",IF(AND($C281="★",SUM(X282:X285)&lt;=0),"ﾄｯﾌﾟﾚﾍﾞﾙ事業所の対象外","")))</f>
        <v/>
      </c>
      <c r="R281" s="1127"/>
      <c r="S281" s="254">
        <f t="shared" ref="S281:S294" si="74">$X281</f>
        <v>0</v>
      </c>
      <c r="T281" s="26"/>
      <c r="U281" s="245"/>
      <c r="V281" s="26"/>
      <c r="W281" s="26"/>
      <c r="X281" s="1">
        <f>IF(OR($Y$2="上水道施設",$Y$2="下水道施設"),"-",IF(AND(X282="      －",OR(X283="      －",X284="      －",X285="      －")),0,IF(X282="      －",IF(SUMPRODUCT(X283:X285,AB283:AB285)&gt;1,1,IF(SUMPRODUCT(X283:X285,AB283:AB285)&lt;0,0,ROUND(SUMPRODUCT(X283:X285,AB283:AB285),3))),IF(OR(X283="      －",X284="      －",X285="      －"),X282,IF(ROUND($Z$281*X282+SUMPRODUCT(X283:X285,AB283:AB285),3)&gt;1,1,IF(ROUND($Z$281*X282+SUMPRODUCT(X283:X285,AB283:AB285),3)&lt;0,0,ROUND($Z$281*X282+SUMPRODUCT(X283:X285,AB283:AB285),3)))))))</f>
        <v>0</v>
      </c>
      <c r="Y281" s="11" t="s">
        <v>2352</v>
      </c>
      <c r="Z281" s="23">
        <f>IF(給水・排水処理設備!$H$10+給水・排水処理設備!$I$10=0,1,ROUND(給水・排水処理設備!$H$10/(給水・排水処理設備!$H$10+給水・排水処理設備!$I$10),2))</f>
        <v>1</v>
      </c>
    </row>
    <row r="282" spans="2:38" ht="14.25" customHeight="1" thickBot="1" x14ac:dyDescent="0.3">
      <c r="B282" s="401"/>
      <c r="C282" s="1"/>
      <c r="D282" s="227"/>
      <c r="E282" s="172"/>
      <c r="F282" s="173"/>
      <c r="G282" s="173"/>
      <c r="H282" s="174"/>
      <c r="I282" s="173"/>
      <c r="J282" s="173"/>
      <c r="K282" s="173"/>
      <c r="L282" s="173"/>
      <c r="M282" s="1110" t="s">
        <v>1803</v>
      </c>
      <c r="N282" s="1111"/>
      <c r="O282" s="1111"/>
      <c r="P282" s="1112"/>
      <c r="Q282" s="1095" t="str">
        <f>IF(X282="      －",AA282,IF(X282=0,Z282,TEXT(X282,"##%")&amp;Y282))</f>
        <v>給水ポンプユニット無し</v>
      </c>
      <c r="R282" s="1096"/>
      <c r="S282" s="254" t="str">
        <f t="shared" si="74"/>
        <v xml:space="preserve">      －</v>
      </c>
      <c r="T282" s="26"/>
      <c r="U282" s="245"/>
      <c r="V282" s="26"/>
      <c r="W282" s="26"/>
      <c r="X282" s="1" t="str">
        <f>IF(AND(給水・排水処理設備!$H$10=0, 給水・排水処理設備!$I$10=0),"      －",給水・排水処理設備!$N$9)</f>
        <v xml:space="preserve">      －</v>
      </c>
      <c r="Y282" s="11" t="s">
        <v>3314</v>
      </c>
      <c r="Z282" s="11" t="s">
        <v>361</v>
      </c>
      <c r="AA282" s="11" t="s">
        <v>2380</v>
      </c>
      <c r="AG282" s="23">
        <v>1</v>
      </c>
      <c r="AH282" s="23">
        <f>$AH$2</f>
        <v>0.8</v>
      </c>
      <c r="AI282" s="23">
        <v>0.5</v>
      </c>
      <c r="AJ282" s="23">
        <f>$AJ$2</f>
        <v>0.2</v>
      </c>
      <c r="AK282" s="23">
        <v>0</v>
      </c>
      <c r="AL282" s="23" t="s">
        <v>1288</v>
      </c>
    </row>
    <row r="283" spans="2:38" ht="14.25" customHeight="1" thickBot="1" x14ac:dyDescent="0.3">
      <c r="B283" s="401"/>
      <c r="C283" s="1"/>
      <c r="D283" s="227"/>
      <c r="E283" s="172"/>
      <c r="F283" s="173"/>
      <c r="G283" s="173"/>
      <c r="H283" s="174"/>
      <c r="I283" s="173"/>
      <c r="J283" s="173"/>
      <c r="K283" s="173"/>
      <c r="L283" s="173"/>
      <c r="M283" s="1110" t="s">
        <v>295</v>
      </c>
      <c r="N283" s="1111"/>
      <c r="O283" s="1111"/>
      <c r="P283" s="1112"/>
      <c r="Q283" s="1095" t="str">
        <f>IF(X283="      －",AA283,IF(X283=0,Z283,TEXT(X283,"##%")&amp;Y283))</f>
        <v>給水ポンプ無し</v>
      </c>
      <c r="R283" s="1096"/>
      <c r="S283" s="254" t="str">
        <f t="shared" si="74"/>
        <v xml:space="preserve">      －</v>
      </c>
      <c r="T283" s="26"/>
      <c r="U283" s="245"/>
      <c r="V283" s="26"/>
      <c r="W283" s="26"/>
      <c r="X283" s="1" t="str">
        <f>IF(AND(給水・排水処理設備!$H$10=0, 給水・排水処理設備!$I$10=0),"      －",給水・排水処理設備!$O$9)</f>
        <v xml:space="preserve">      －</v>
      </c>
      <c r="Y283" s="11" t="s">
        <v>3314</v>
      </c>
      <c r="Z283" s="11" t="s">
        <v>361</v>
      </c>
      <c r="AA283" s="11" t="s">
        <v>2225</v>
      </c>
      <c r="AB283" s="23">
        <v>1</v>
      </c>
      <c r="AC283" s="265">
        <v>9.6000000000000002E-2</v>
      </c>
      <c r="AG283" s="23">
        <v>1</v>
      </c>
      <c r="AH283" s="23">
        <f>$AH$2</f>
        <v>0.8</v>
      </c>
      <c r="AI283" s="23">
        <v>0.5</v>
      </c>
      <c r="AJ283" s="23">
        <f>$AJ$2</f>
        <v>0.2</v>
      </c>
      <c r="AK283" s="23">
        <v>0</v>
      </c>
      <c r="AL283" s="23" t="s">
        <v>1289</v>
      </c>
    </row>
    <row r="284" spans="2:38" ht="14.25" customHeight="1" thickBot="1" x14ac:dyDescent="0.3">
      <c r="B284" s="401"/>
      <c r="C284" s="1"/>
      <c r="D284" s="227"/>
      <c r="E284" s="172"/>
      <c r="F284" s="173"/>
      <c r="G284" s="173"/>
      <c r="H284" s="174"/>
      <c r="I284" s="172"/>
      <c r="J284" s="441"/>
      <c r="K284" s="173"/>
      <c r="L284" s="174"/>
      <c r="M284" s="1110" t="s">
        <v>2949</v>
      </c>
      <c r="N284" s="1111"/>
      <c r="O284" s="1111"/>
      <c r="P284" s="1112"/>
      <c r="Q284" s="1095" t="str">
        <f>IF(X284="      －",AA284,IF(X284=0,Z284,TEXT(X284,"##%")&amp;Y284))</f>
        <v>給水ポンプ無し</v>
      </c>
      <c r="R284" s="1096"/>
      <c r="S284" s="254" t="str">
        <f t="shared" si="74"/>
        <v xml:space="preserve">      －</v>
      </c>
      <c r="T284" s="26"/>
      <c r="U284" s="245"/>
      <c r="V284" s="26"/>
      <c r="W284" s="26"/>
      <c r="X284" s="1" t="str">
        <f>IF(AND(給水・排水処理設備!$H$10=0, 給水・排水処理設備!$I$10=0),"      －",給水・排水処理設備!$P$9)</f>
        <v xml:space="preserve">      －</v>
      </c>
      <c r="Y284" s="11" t="s">
        <v>3314</v>
      </c>
      <c r="Z284" s="11" t="s">
        <v>361</v>
      </c>
      <c r="AA284" s="11" t="s">
        <v>2225</v>
      </c>
      <c r="AB284" s="23">
        <v>0.9</v>
      </c>
      <c r="AC284" s="265">
        <v>3.5999999999999997E-2</v>
      </c>
      <c r="AG284" s="23">
        <v>1</v>
      </c>
      <c r="AH284" s="23">
        <f>$AH$2</f>
        <v>0.8</v>
      </c>
      <c r="AI284" s="23">
        <v>0.5</v>
      </c>
      <c r="AJ284" s="23">
        <f>$AJ$2</f>
        <v>0.2</v>
      </c>
      <c r="AK284" s="23">
        <v>0</v>
      </c>
      <c r="AL284" s="23" t="s">
        <v>1196</v>
      </c>
    </row>
    <row r="285" spans="2:38" ht="14.25" customHeight="1" thickBot="1" x14ac:dyDescent="0.3">
      <c r="B285" s="401"/>
      <c r="C285" s="1"/>
      <c r="D285" s="228"/>
      <c r="E285" s="176"/>
      <c r="F285" s="229"/>
      <c r="G285" s="229"/>
      <c r="H285" s="223"/>
      <c r="I285" s="176"/>
      <c r="J285" s="823"/>
      <c r="K285" s="229"/>
      <c r="L285" s="229"/>
      <c r="M285" s="1110" t="s">
        <v>2955</v>
      </c>
      <c r="N285" s="1111"/>
      <c r="O285" s="1111"/>
      <c r="P285" s="1112"/>
      <c r="Q285" s="1095" t="str">
        <f>IF(X285="      －",AA285,IF(X285=0,Z285,TEXT(X285,"##%")&amp;Y285))</f>
        <v>給水ポンプ無し</v>
      </c>
      <c r="R285" s="1096"/>
      <c r="S285" s="254" t="str">
        <f t="shared" si="74"/>
        <v xml:space="preserve">      －</v>
      </c>
      <c r="T285" s="26"/>
      <c r="U285" s="245"/>
      <c r="V285" s="26"/>
      <c r="W285" s="26"/>
      <c r="X285" s="1" t="str">
        <f>IF(AND(給水・排水処理設備!$H$10=0, 給水・排水処理設備!$I$10=0),"      －",給水・排水処理設備!$Q$9)</f>
        <v xml:space="preserve">      －</v>
      </c>
      <c r="Y285" s="11" t="s">
        <v>3314</v>
      </c>
      <c r="Z285" s="11" t="s">
        <v>361</v>
      </c>
      <c r="AA285" s="11" t="s">
        <v>2225</v>
      </c>
      <c r="AB285" s="23">
        <v>0.8</v>
      </c>
      <c r="AC285" s="265">
        <v>3.5999999999999997E-2</v>
      </c>
      <c r="AG285" s="23">
        <v>1</v>
      </c>
      <c r="AH285" s="23">
        <f>$AH$2</f>
        <v>0.8</v>
      </c>
      <c r="AI285" s="23">
        <v>0.5</v>
      </c>
      <c r="AJ285" s="23">
        <f>$AJ$2</f>
        <v>0.2</v>
      </c>
      <c r="AK285" s="23">
        <v>0</v>
      </c>
      <c r="AL285" s="23" t="s">
        <v>1289</v>
      </c>
    </row>
    <row r="286" spans="2:38" ht="24" customHeight="1" thickBot="1" x14ac:dyDescent="0.3">
      <c r="B286" s="401"/>
      <c r="C286" s="1" t="s">
        <v>1960</v>
      </c>
      <c r="D286" s="66" t="s">
        <v>1401</v>
      </c>
      <c r="E286" s="1054" t="s">
        <v>458</v>
      </c>
      <c r="F286" s="1055"/>
      <c r="G286" s="1055"/>
      <c r="H286" s="1056"/>
      <c r="I286" s="1054" t="s">
        <v>547</v>
      </c>
      <c r="J286" s="1055"/>
      <c r="K286" s="1055"/>
      <c r="L286" s="1055"/>
      <c r="M286" s="1055"/>
      <c r="N286" s="1055"/>
      <c r="O286" s="1055"/>
      <c r="P286" s="1056"/>
      <c r="Q286" s="1115"/>
      <c r="R286" s="1116"/>
      <c r="S286" s="254">
        <f t="shared" si="74"/>
        <v>0</v>
      </c>
      <c r="T286" s="26"/>
      <c r="U286" s="245"/>
      <c r="V286" s="26"/>
      <c r="W286" s="26"/>
      <c r="X286" s="1">
        <f>IF(OR($Y$2="上水道施設",$Y$2="下水道施設"),"-",IF(SUMPRODUCT(X287:X289,AB287:AB289)&gt;1,1,IF(SUMPRODUCT(X287:X289,AB287:AB289)&lt;0,0,ROUND(SUMPRODUCT(X287:X289,AB287:AB289),3))))</f>
        <v>0</v>
      </c>
    </row>
    <row r="287" spans="2:38" ht="14.25" customHeight="1" thickBot="1" x14ac:dyDescent="0.3">
      <c r="B287" s="401"/>
      <c r="C287" s="1"/>
      <c r="D287" s="67"/>
      <c r="E287" s="1138"/>
      <c r="F287" s="1139"/>
      <c r="G287" s="173"/>
      <c r="H287" s="174"/>
      <c r="I287" s="172"/>
      <c r="J287" s="173"/>
      <c r="K287" s="173"/>
      <c r="L287" s="192"/>
      <c r="M287" s="173"/>
      <c r="N287" s="1110" t="s">
        <v>1402</v>
      </c>
      <c r="O287" s="1111"/>
      <c r="P287" s="1112"/>
      <c r="Q287" s="1095" t="str">
        <f>IF(X287="      －",AA287,IF(X287=0,Z287,TEXT(X287,"##%")&amp;Y287))</f>
        <v>排水処理用ポンプ・ブロワ無し</v>
      </c>
      <c r="R287" s="1096"/>
      <c r="S287" s="254" t="str">
        <f t="shared" si="74"/>
        <v xml:space="preserve">      －</v>
      </c>
      <c r="T287" s="26"/>
      <c r="U287" s="245"/>
      <c r="V287" s="26"/>
      <c r="W287" s="26"/>
      <c r="X287" s="1" t="str">
        <f>IF(給水・排水処理設備!$J$10=0,"      －",給水・排水処理設備!$R$9)</f>
        <v xml:space="preserve">      －</v>
      </c>
      <c r="Y287" s="11" t="s">
        <v>3314</v>
      </c>
      <c r="Z287" s="11" t="s">
        <v>361</v>
      </c>
      <c r="AA287" s="11" t="s">
        <v>3316</v>
      </c>
      <c r="AB287" s="23">
        <v>1</v>
      </c>
      <c r="AC287" s="265">
        <v>9.6000000000000002E-2</v>
      </c>
      <c r="AG287" s="23">
        <v>1</v>
      </c>
      <c r="AH287" s="23">
        <f>$AH$2</f>
        <v>0.8</v>
      </c>
      <c r="AI287" s="23">
        <v>0.5</v>
      </c>
      <c r="AJ287" s="23">
        <f>$AJ$2</f>
        <v>0.2</v>
      </c>
      <c r="AK287" s="23">
        <v>0</v>
      </c>
    </row>
    <row r="288" spans="2:38" ht="14.25" customHeight="1" thickBot="1" x14ac:dyDescent="0.3">
      <c r="B288" s="401"/>
      <c r="C288" s="1"/>
      <c r="D288" s="67"/>
      <c r="E288" s="1138"/>
      <c r="F288" s="1139"/>
      <c r="G288" s="1139"/>
      <c r="H288" s="1140"/>
      <c r="I288" s="172"/>
      <c r="J288" s="441"/>
      <c r="K288" s="173"/>
      <c r="L288" s="173"/>
      <c r="M288" s="174"/>
      <c r="N288" s="1110" t="s">
        <v>2949</v>
      </c>
      <c r="O288" s="1111"/>
      <c r="P288" s="1112"/>
      <c r="Q288" s="1095" t="str">
        <f>IF(X288="      －",AA288,IF(X288=0,Z288,TEXT(X288,"##%")&amp;Y288))</f>
        <v>排水処理用ポンプ・ブロワ無し</v>
      </c>
      <c r="R288" s="1096"/>
      <c r="S288" s="254" t="str">
        <f t="shared" si="74"/>
        <v xml:space="preserve">      －</v>
      </c>
      <c r="T288" s="26"/>
      <c r="U288" s="245"/>
      <c r="V288" s="26"/>
      <c r="W288" s="26"/>
      <c r="X288" s="1" t="str">
        <f>IF(給水・排水処理設備!$J$10=0,"      －",給水・排水処理設備!$S$9)</f>
        <v xml:space="preserve">      －</v>
      </c>
      <c r="Y288" s="11" t="s">
        <v>3314</v>
      </c>
      <c r="Z288" s="11" t="s">
        <v>361</v>
      </c>
      <c r="AA288" s="11" t="s">
        <v>3316</v>
      </c>
      <c r="AB288" s="23">
        <v>0.9</v>
      </c>
      <c r="AC288" s="265">
        <v>3.5999999999999997E-2</v>
      </c>
      <c r="AG288" s="23">
        <v>1</v>
      </c>
      <c r="AH288" s="23">
        <f>$AH$2</f>
        <v>0.8</v>
      </c>
      <c r="AI288" s="23">
        <v>0.5</v>
      </c>
      <c r="AJ288" s="23">
        <f>$AJ$2</f>
        <v>0.2</v>
      </c>
      <c r="AK288" s="23">
        <v>0</v>
      </c>
    </row>
    <row r="289" spans="1:37" ht="14.25" customHeight="1" thickBot="1" x14ac:dyDescent="0.3">
      <c r="B289" s="401"/>
      <c r="C289" s="1"/>
      <c r="D289" s="230"/>
      <c r="E289" s="1060"/>
      <c r="F289" s="1061"/>
      <c r="G289" s="1061"/>
      <c r="H289" s="1119"/>
      <c r="I289" s="176"/>
      <c r="J289" s="823"/>
      <c r="K289" s="229"/>
      <c r="L289" s="229"/>
      <c r="M289" s="229"/>
      <c r="N289" s="1110" t="s">
        <v>2955</v>
      </c>
      <c r="O289" s="1111"/>
      <c r="P289" s="1112"/>
      <c r="Q289" s="1095" t="str">
        <f>IF(X289="      －",AA289,IF(X289=0,Z289,TEXT(X289,"##%")&amp;Y289))</f>
        <v>排水処理用ポンプ・ブロワ無し</v>
      </c>
      <c r="R289" s="1096"/>
      <c r="S289" s="254" t="str">
        <f t="shared" si="74"/>
        <v xml:space="preserve">      －</v>
      </c>
      <c r="T289" s="26"/>
      <c r="U289" s="245"/>
      <c r="V289" s="26"/>
      <c r="W289" s="26"/>
      <c r="X289" s="1" t="str">
        <f>IF(給水・排水処理設備!$J$10=0,"      －",給水・排水処理設備!$T$9)</f>
        <v xml:space="preserve">      －</v>
      </c>
      <c r="Y289" s="11" t="s">
        <v>3314</v>
      </c>
      <c r="Z289" s="11" t="s">
        <v>361</v>
      </c>
      <c r="AA289" s="11" t="s">
        <v>3316</v>
      </c>
      <c r="AB289" s="23">
        <v>0.8</v>
      </c>
      <c r="AC289" s="265">
        <v>3.5999999999999997E-2</v>
      </c>
      <c r="AG289" s="23">
        <v>1</v>
      </c>
      <c r="AH289" s="23">
        <f>$AH$2</f>
        <v>0.8</v>
      </c>
      <c r="AI289" s="23">
        <v>0.5</v>
      </c>
      <c r="AJ289" s="23">
        <f>$AJ$2</f>
        <v>0.2</v>
      </c>
      <c r="AK289" s="23">
        <v>0</v>
      </c>
    </row>
    <row r="290" spans="1:37" ht="24" customHeight="1" thickBot="1" x14ac:dyDescent="0.3">
      <c r="B290" s="401"/>
      <c r="C290" s="341" t="s">
        <v>1962</v>
      </c>
      <c r="D290" s="251" t="s">
        <v>2741</v>
      </c>
      <c r="E290" s="1120" t="s">
        <v>3227</v>
      </c>
      <c r="F290" s="1121"/>
      <c r="G290" s="1121"/>
      <c r="H290" s="1122"/>
      <c r="I290" s="1051" t="s">
        <v>3149</v>
      </c>
      <c r="J290" s="1052"/>
      <c r="K290" s="1052"/>
      <c r="L290" s="1052"/>
      <c r="M290" s="1052"/>
      <c r="N290" s="1052"/>
      <c r="O290" s="1052"/>
      <c r="P290" s="1083"/>
      <c r="Q290" s="1106"/>
      <c r="R290" s="1107"/>
      <c r="S290" s="254">
        <f t="shared" si="74"/>
        <v>0</v>
      </c>
      <c r="T290" s="26"/>
      <c r="U290" s="245"/>
      <c r="V290" s="26"/>
      <c r="W290" s="26"/>
      <c r="X290" s="1">
        <f>IF(OR($Y$2="上水道施設",$Y$2="下水道施設"),"-",IF($Q290=Y290,AG290,IF($Q290=Z290,AH290,IF($Q290=AA290,AI290,AJ290))))</f>
        <v>0</v>
      </c>
      <c r="Y290" s="11" t="s">
        <v>1290</v>
      </c>
      <c r="Z290" s="11" t="s">
        <v>361</v>
      </c>
      <c r="AG290" s="23">
        <v>1</v>
      </c>
      <c r="AH290" s="23">
        <v>0</v>
      </c>
    </row>
    <row r="291" spans="1:37" ht="14.25" customHeight="1" thickBot="1" x14ac:dyDescent="0.3">
      <c r="B291" s="401"/>
      <c r="C291" s="341" t="s">
        <v>1399</v>
      </c>
      <c r="D291" s="251" t="s">
        <v>606</v>
      </c>
      <c r="E291" s="1051" t="s">
        <v>563</v>
      </c>
      <c r="F291" s="1052"/>
      <c r="G291" s="1052"/>
      <c r="H291" s="1053"/>
      <c r="I291" s="1105" t="s">
        <v>2000</v>
      </c>
      <c r="J291" s="1105"/>
      <c r="K291" s="1105"/>
      <c r="L291" s="1105"/>
      <c r="M291" s="1105"/>
      <c r="N291" s="1105"/>
      <c r="O291" s="1105"/>
      <c r="P291" s="1105"/>
      <c r="Q291" s="1106"/>
      <c r="R291" s="1107"/>
      <c r="S291" s="254">
        <f t="shared" si="74"/>
        <v>0</v>
      </c>
      <c r="T291" s="26"/>
      <c r="U291" s="245"/>
      <c r="V291" s="26"/>
      <c r="W291" s="26"/>
      <c r="X291" s="1">
        <f>IF(OR($Y$2="上水道施設",$Y$2="下水道施設"),"-",IF($Q291=Y291,AG291,AH291))</f>
        <v>0</v>
      </c>
      <c r="Y291" s="11" t="s">
        <v>2317</v>
      </c>
      <c r="Z291" s="11" t="s">
        <v>1186</v>
      </c>
      <c r="AG291" s="23">
        <v>1</v>
      </c>
      <c r="AH291" s="23">
        <v>0</v>
      </c>
    </row>
    <row r="292" spans="1:37" ht="13.15" thickBot="1" x14ac:dyDescent="0.3">
      <c r="B292" s="401"/>
      <c r="C292" s="341" t="s">
        <v>285</v>
      </c>
      <c r="D292" s="251" t="s">
        <v>613</v>
      </c>
      <c r="E292" s="1051" t="s">
        <v>1814</v>
      </c>
      <c r="F292" s="1052"/>
      <c r="G292" s="1052"/>
      <c r="H292" s="1053"/>
      <c r="I292" s="1105" t="s">
        <v>335</v>
      </c>
      <c r="J292" s="1105"/>
      <c r="K292" s="1105"/>
      <c r="L292" s="1105"/>
      <c r="M292" s="1105"/>
      <c r="N292" s="1105"/>
      <c r="O292" s="1105"/>
      <c r="P292" s="1105"/>
      <c r="Q292" s="1106"/>
      <c r="R292" s="1107"/>
      <c r="S292" s="254">
        <f t="shared" si="74"/>
        <v>0</v>
      </c>
      <c r="T292" s="26"/>
      <c r="U292" s="245"/>
      <c r="V292" s="26"/>
      <c r="W292" s="26"/>
      <c r="X292" s="1">
        <f>IF(OR($Y$2="上水道施設",$Y$2="下水道施設"),"-",IF($Q292=Y292,AG292,AH292))</f>
        <v>0</v>
      </c>
      <c r="Y292" s="11" t="s">
        <v>2317</v>
      </c>
      <c r="Z292" s="11" t="s">
        <v>1186</v>
      </c>
      <c r="AG292" s="23">
        <v>1</v>
      </c>
      <c r="AH292" s="23">
        <v>0</v>
      </c>
    </row>
    <row r="293" spans="1:37" ht="14.25" customHeight="1" thickBot="1" x14ac:dyDescent="0.3">
      <c r="B293" s="401"/>
      <c r="C293" s="341" t="s">
        <v>1962</v>
      </c>
      <c r="D293" s="251" t="s">
        <v>614</v>
      </c>
      <c r="E293" s="1051" t="s">
        <v>1460</v>
      </c>
      <c r="F293" s="1052"/>
      <c r="G293" s="1052"/>
      <c r="H293" s="1053"/>
      <c r="I293" s="1105" t="s">
        <v>1823</v>
      </c>
      <c r="J293" s="1105"/>
      <c r="K293" s="1105"/>
      <c r="L293" s="1105"/>
      <c r="M293" s="1105"/>
      <c r="N293" s="1105"/>
      <c r="O293" s="1105"/>
      <c r="P293" s="1105"/>
      <c r="Q293" s="1106"/>
      <c r="R293" s="1107"/>
      <c r="S293" s="254">
        <f t="shared" si="74"/>
        <v>0</v>
      </c>
      <c r="T293" s="26"/>
      <c r="U293" s="245"/>
      <c r="V293" s="26"/>
      <c r="W293" s="26"/>
      <c r="X293" s="1">
        <f>IF(OR($Y$2="上水道施設",$Y$2="下水道施設"),"-",IF($Q293=Y293,AG293,AH293))</f>
        <v>0</v>
      </c>
      <c r="Y293" s="11" t="s">
        <v>2317</v>
      </c>
      <c r="Z293" s="11" t="s">
        <v>1186</v>
      </c>
      <c r="AG293" s="23">
        <v>1</v>
      </c>
      <c r="AH293" s="23">
        <v>0</v>
      </c>
    </row>
    <row r="294" spans="1:37" ht="13.15" thickBot="1" x14ac:dyDescent="0.3">
      <c r="B294" s="401"/>
      <c r="C294" s="341" t="s">
        <v>2001</v>
      </c>
      <c r="D294" s="251" t="s">
        <v>1529</v>
      </c>
      <c r="E294" s="1051" t="s">
        <v>120</v>
      </c>
      <c r="F294" s="1052"/>
      <c r="G294" s="1052"/>
      <c r="H294" s="1053"/>
      <c r="I294" s="1105" t="s">
        <v>2002</v>
      </c>
      <c r="J294" s="1105"/>
      <c r="K294" s="1105"/>
      <c r="L294" s="1105"/>
      <c r="M294" s="1105"/>
      <c r="N294" s="1105"/>
      <c r="O294" s="1105"/>
      <c r="P294" s="1105"/>
      <c r="Q294" s="1106"/>
      <c r="R294" s="1107"/>
      <c r="S294" s="254">
        <f t="shared" si="74"/>
        <v>0</v>
      </c>
      <c r="T294" s="26"/>
      <c r="U294" s="245"/>
      <c r="V294" s="26"/>
      <c r="W294" s="26"/>
      <c r="X294" s="1">
        <f>IF(OR($Y$2="上水道施設",$Y$2="下水道施設"),"-",IF($Q294=Y294,AG294,AH294))</f>
        <v>0</v>
      </c>
      <c r="Y294" s="11" t="s">
        <v>2317</v>
      </c>
      <c r="Z294" s="11" t="s">
        <v>1186</v>
      </c>
      <c r="AG294" s="23">
        <v>1</v>
      </c>
      <c r="AH294" s="23">
        <v>0</v>
      </c>
    </row>
    <row r="295" spans="1:37" x14ac:dyDescent="0.25">
      <c r="B295" s="401"/>
      <c r="C295" s="341"/>
      <c r="D295" s="758"/>
      <c r="E295" s="173"/>
      <c r="F295" s="173"/>
      <c r="G295" s="173"/>
      <c r="H295" s="173"/>
      <c r="I295" s="173"/>
      <c r="J295" s="173"/>
      <c r="K295" s="173"/>
      <c r="L295" s="173"/>
      <c r="M295" s="173"/>
      <c r="N295" s="173"/>
      <c r="O295" s="173"/>
      <c r="P295" s="173"/>
      <c r="Q295" s="173"/>
      <c r="R295" s="173"/>
      <c r="S295" s="26"/>
      <c r="T295" s="26"/>
      <c r="U295" s="245"/>
      <c r="V295" s="26"/>
      <c r="W295" s="26"/>
      <c r="X295" s="1"/>
      <c r="Y295" s="26"/>
      <c r="Z295" s="26"/>
      <c r="AG295" s="1"/>
      <c r="AH295" s="1"/>
    </row>
    <row r="296" spans="1:37" ht="3" customHeight="1" x14ac:dyDescent="0.25">
      <c r="B296" s="403"/>
      <c r="C296" s="178"/>
      <c r="D296" s="339"/>
      <c r="E296" s="339"/>
      <c r="F296" s="339"/>
      <c r="G296" s="339"/>
      <c r="H296" s="339"/>
      <c r="I296" s="339"/>
      <c r="J296" s="339"/>
      <c r="K296" s="339"/>
      <c r="L296" s="339"/>
      <c r="M296" s="339"/>
      <c r="N296" s="339"/>
      <c r="O296" s="339"/>
      <c r="P296" s="339"/>
      <c r="Q296" s="339"/>
      <c r="R296" s="339"/>
      <c r="S296" s="339"/>
      <c r="T296" s="339"/>
      <c r="U296" s="404"/>
      <c r="X296" s="1"/>
    </row>
    <row r="297" spans="1:37" ht="14.25" customHeight="1" x14ac:dyDescent="0.25">
      <c r="C297" s="1"/>
      <c r="U297" s="922" t="s">
        <v>3371</v>
      </c>
      <c r="X297" s="1"/>
    </row>
    <row r="298" spans="1:37" ht="14.25" customHeight="1" x14ac:dyDescent="0.25">
      <c r="A298" s="182" t="s">
        <v>2216</v>
      </c>
      <c r="B298" s="182"/>
      <c r="C298" s="1"/>
      <c r="U298" s="838"/>
      <c r="X298" s="1"/>
      <c r="Y298" s="2" t="s">
        <v>3007</v>
      </c>
      <c r="Z298" s="883" t="s">
        <v>3008</v>
      </c>
      <c r="AA298" s="883" t="s">
        <v>3009</v>
      </c>
      <c r="AB298" s="883" t="s">
        <v>3010</v>
      </c>
    </row>
    <row r="299" spans="1:37" ht="3" customHeight="1" x14ac:dyDescent="0.25">
      <c r="A299" s="182"/>
      <c r="B299" s="500"/>
      <c r="C299" s="181"/>
      <c r="D299" s="333"/>
      <c r="E299" s="333"/>
      <c r="F299" s="333"/>
      <c r="G299" s="333"/>
      <c r="H299" s="333"/>
      <c r="I299" s="333"/>
      <c r="J299" s="333"/>
      <c r="K299" s="333"/>
      <c r="L299" s="333"/>
      <c r="M299" s="333"/>
      <c r="N299" s="333"/>
      <c r="O299" s="333"/>
      <c r="P299" s="333"/>
      <c r="Q299" s="333"/>
      <c r="R299" s="333"/>
      <c r="S299" s="333"/>
      <c r="T299" s="333"/>
      <c r="U299" s="878"/>
      <c r="X299" s="1"/>
      <c r="Y299" s="2"/>
      <c r="Z299" s="883"/>
      <c r="AA299" s="883"/>
      <c r="AB299" s="883"/>
    </row>
    <row r="300" spans="1:37" ht="14.25" customHeight="1" x14ac:dyDescent="0.25">
      <c r="B300" s="401"/>
      <c r="C300" s="1"/>
      <c r="D300" s="21" t="s">
        <v>2003</v>
      </c>
      <c r="E300" s="19" t="s">
        <v>256</v>
      </c>
      <c r="F300" s="19"/>
      <c r="G300" s="19"/>
      <c r="H300" s="19"/>
      <c r="I300" s="1" t="s">
        <v>2348</v>
      </c>
      <c r="U300" s="402"/>
      <c r="X300" s="1"/>
      <c r="Y300" s="2" t="s">
        <v>3011</v>
      </c>
      <c r="Z300" s="23">
        <v>4.4000000000000004</v>
      </c>
      <c r="AA300" s="23">
        <v>1.6</v>
      </c>
      <c r="AB300" s="22" t="s">
        <v>3012</v>
      </c>
    </row>
    <row r="301" spans="1:37" ht="14.25" customHeight="1" x14ac:dyDescent="0.25">
      <c r="B301" s="401"/>
      <c r="C301" s="1"/>
      <c r="D301" s="21" t="s">
        <v>452</v>
      </c>
      <c r="E301" s="19" t="s">
        <v>1561</v>
      </c>
      <c r="F301" s="19"/>
      <c r="G301" s="19"/>
      <c r="H301" s="19"/>
      <c r="I301" s="1"/>
      <c r="U301" s="402"/>
      <c r="X301" s="1"/>
      <c r="Y301" s="2" t="s">
        <v>3013</v>
      </c>
      <c r="Z301" s="284">
        <v>3.5</v>
      </c>
      <c r="AA301" s="284">
        <v>1.3</v>
      </c>
      <c r="AB301" s="284">
        <v>2.2999999999999998</v>
      </c>
    </row>
    <row r="302" spans="1:37" ht="14.25" customHeight="1" x14ac:dyDescent="0.25">
      <c r="B302" s="401"/>
      <c r="C302" s="1"/>
      <c r="D302" s="25" t="s">
        <v>2004</v>
      </c>
      <c r="E302" s="1067" t="s">
        <v>655</v>
      </c>
      <c r="F302" s="1068"/>
      <c r="G302" s="1068"/>
      <c r="H302" s="1069"/>
      <c r="I302" s="1067" t="s">
        <v>283</v>
      </c>
      <c r="J302" s="1068"/>
      <c r="K302" s="1068"/>
      <c r="L302" s="1068"/>
      <c r="M302" s="1068"/>
      <c r="N302" s="1068"/>
      <c r="O302" s="1068"/>
      <c r="P302" s="1069"/>
      <c r="Q302" s="1067" t="s">
        <v>2248</v>
      </c>
      <c r="R302" s="1069"/>
      <c r="S302" s="25" t="s">
        <v>745</v>
      </c>
      <c r="T302" s="5"/>
      <c r="U302" s="334"/>
      <c r="V302" s="5"/>
      <c r="W302" s="5"/>
      <c r="X302" s="1"/>
    </row>
    <row r="303" spans="1:37" ht="24" customHeight="1" thickBot="1" x14ac:dyDescent="0.3">
      <c r="B303" s="401"/>
      <c r="C303" s="1" t="s">
        <v>87</v>
      </c>
      <c r="D303" s="66" t="s">
        <v>2005</v>
      </c>
      <c r="E303" s="1054" t="s">
        <v>155</v>
      </c>
      <c r="F303" s="1055"/>
      <c r="G303" s="1055"/>
      <c r="H303" s="1056"/>
      <c r="I303" s="1084" t="s">
        <v>3228</v>
      </c>
      <c r="J303" s="1084"/>
      <c r="K303" s="1084"/>
      <c r="L303" s="1084"/>
      <c r="M303" s="1084"/>
      <c r="N303" s="1105"/>
      <c r="O303" s="1105"/>
      <c r="P303" s="1105"/>
      <c r="Q303" s="1147"/>
      <c r="R303" s="1147"/>
      <c r="S303" s="254" t="str">
        <f>$X303</f>
        <v>-</v>
      </c>
      <c r="T303" s="26"/>
      <c r="U303" s="245"/>
      <c r="V303" s="26"/>
      <c r="W303" s="26"/>
      <c r="X303" s="1" t="str">
        <f>IF(OR(X304="-",X305="-",X306="-",X309="-",X310="-",X311="-",X312="-"),"-",IF(SUMPRODUCT(X304:X312,AE304:AE312)&gt;1,1,IF(SUMPRODUCT(X304:X312,AE304:AE312)&lt;0,0,ROUND(SUMPRODUCT(X304:X312,AE304:AE312),3))))</f>
        <v>-</v>
      </c>
    </row>
    <row r="304" spans="1:37" ht="14.25" customHeight="1" thickBot="1" x14ac:dyDescent="0.3">
      <c r="B304" s="401"/>
      <c r="C304" s="1"/>
      <c r="D304" s="67"/>
      <c r="E304" s="314"/>
      <c r="F304" s="173"/>
      <c r="G304" s="173"/>
      <c r="H304" s="174"/>
      <c r="M304" s="1084" t="s">
        <v>2772</v>
      </c>
      <c r="N304" s="1110" t="s">
        <v>2770</v>
      </c>
      <c r="O304" s="1111"/>
      <c r="P304" s="1112"/>
      <c r="Q304" s="1095" t="str">
        <f t="shared" ref="Q304:Q309" si="75">IF(X304="    －",AA304,IF(X304=0,Z304,TEXT(X304,"##%")&amp;Y304))</f>
        <v>ﾊﾟｯｹｰｼﾞ形空調機無し</v>
      </c>
      <c r="R304" s="1096"/>
      <c r="S304" s="254" t="str">
        <f t="shared" ref="S304:S345" si="76">$X304</f>
        <v xml:space="preserve">    －</v>
      </c>
      <c r="T304" s="26"/>
      <c r="U304" s="245"/>
      <c r="V304" s="26"/>
      <c r="W304" s="26"/>
      <c r="X304" s="1" t="str">
        <f>IF(パッケージ形空調機!$N$10=0,"    －",パッケージ形空調機!$U$9)</f>
        <v xml:space="preserve">    －</v>
      </c>
      <c r="Y304" s="11" t="s">
        <v>3314</v>
      </c>
      <c r="Z304" s="11" t="s">
        <v>361</v>
      </c>
      <c r="AA304" s="11" t="s">
        <v>650</v>
      </c>
      <c r="AE304" s="23">
        <v>0.5</v>
      </c>
    </row>
    <row r="305" spans="2:38" ht="14.25" customHeight="1" thickBot="1" x14ac:dyDescent="0.3">
      <c r="B305" s="401"/>
      <c r="C305" s="1"/>
      <c r="D305" s="67"/>
      <c r="E305" s="314"/>
      <c r="F305" s="173"/>
      <c r="G305" s="173"/>
      <c r="H305" s="174"/>
      <c r="M305" s="1085"/>
      <c r="N305" s="1110" t="s">
        <v>2771</v>
      </c>
      <c r="O305" s="1111"/>
      <c r="P305" s="1112"/>
      <c r="Q305" s="1095" t="str">
        <f t="shared" si="75"/>
        <v>ﾊﾟｯｹｰｼﾞ形空調機無し</v>
      </c>
      <c r="R305" s="1096"/>
      <c r="S305" s="254" t="str">
        <f t="shared" si="76"/>
        <v xml:space="preserve">    －</v>
      </c>
      <c r="T305" s="26"/>
      <c r="U305" s="245"/>
      <c r="V305" s="26"/>
      <c r="W305" s="26"/>
      <c r="X305" s="1" t="str">
        <f>IF(パッケージ形空調機!$N$10=0,"    －",パッケージ形空調機!$V$9)</f>
        <v xml:space="preserve">    －</v>
      </c>
      <c r="Y305" s="11" t="s">
        <v>3314</v>
      </c>
      <c r="Z305" s="11" t="s">
        <v>361</v>
      </c>
      <c r="AA305" s="11" t="s">
        <v>650</v>
      </c>
      <c r="AE305" s="23">
        <v>0.5</v>
      </c>
    </row>
    <row r="306" spans="2:38" ht="14.25" customHeight="1" thickBot="1" x14ac:dyDescent="0.3">
      <c r="B306" s="401"/>
      <c r="C306" s="1"/>
      <c r="D306" s="67"/>
      <c r="E306" s="314"/>
      <c r="F306" s="173"/>
      <c r="G306" s="173"/>
      <c r="H306" s="174"/>
      <c r="M306" s="1085"/>
      <c r="N306" s="1110" t="s">
        <v>54</v>
      </c>
      <c r="O306" s="1111"/>
      <c r="P306" s="1112"/>
      <c r="Q306" s="1095" t="str">
        <f t="shared" si="75"/>
        <v>ﾊﾟｯｹｰｼﾞ形空調機無し</v>
      </c>
      <c r="R306" s="1096"/>
      <c r="S306" s="254" t="str">
        <f t="shared" si="76"/>
        <v xml:space="preserve">    －</v>
      </c>
      <c r="T306" s="26"/>
      <c r="U306" s="245"/>
      <c r="V306" s="26"/>
      <c r="W306" s="26"/>
      <c r="X306" s="1" t="str">
        <f>IF(パッケージ形空調機!$N$10=0,"    －",パッケージ形空調機!$W$9)</f>
        <v xml:space="preserve">    －</v>
      </c>
      <c r="Y306" s="11" t="s">
        <v>3314</v>
      </c>
      <c r="Z306" s="11" t="s">
        <v>361</v>
      </c>
      <c r="AA306" s="11" t="s">
        <v>650</v>
      </c>
      <c r="AE306" s="23">
        <v>0.15</v>
      </c>
    </row>
    <row r="307" spans="2:38" ht="14.25" customHeight="1" thickBot="1" x14ac:dyDescent="0.3">
      <c r="B307" s="401"/>
      <c r="C307" s="1"/>
      <c r="D307" s="67"/>
      <c r="E307" s="172"/>
      <c r="F307" s="173"/>
      <c r="G307" s="173"/>
      <c r="H307" s="174"/>
      <c r="M307" s="1085"/>
      <c r="N307" s="1110" t="s">
        <v>574</v>
      </c>
      <c r="O307" s="1111"/>
      <c r="P307" s="1112"/>
      <c r="Q307" s="1095" t="str">
        <f t="shared" si="75"/>
        <v>ﾊﾟｯｹｰｼﾞ形空調機無し</v>
      </c>
      <c r="R307" s="1096"/>
      <c r="S307" s="254" t="str">
        <f t="shared" si="76"/>
        <v xml:space="preserve">    －</v>
      </c>
      <c r="T307" s="26"/>
      <c r="U307" s="245"/>
      <c r="V307" s="26"/>
      <c r="W307" s="26"/>
      <c r="X307" s="1" t="str">
        <f>IF(パッケージ形空調機!$N$10=0,"    －",パッケージ形空調機!$X$9)</f>
        <v xml:space="preserve">    －</v>
      </c>
      <c r="Y307" s="11" t="s">
        <v>3314</v>
      </c>
      <c r="Z307" s="11" t="s">
        <v>361</v>
      </c>
      <c r="AA307" s="11" t="s">
        <v>650</v>
      </c>
      <c r="AE307" s="23">
        <v>0.15</v>
      </c>
    </row>
    <row r="308" spans="2:38" ht="14.25" customHeight="1" thickBot="1" x14ac:dyDescent="0.3">
      <c r="B308" s="401"/>
      <c r="C308" s="1"/>
      <c r="D308" s="67"/>
      <c r="E308" s="172"/>
      <c r="F308" s="173"/>
      <c r="G308" s="173"/>
      <c r="H308" s="174"/>
      <c r="M308" s="1085"/>
      <c r="N308" s="1110" t="s">
        <v>3321</v>
      </c>
      <c r="O308" s="1111"/>
      <c r="P308" s="1112"/>
      <c r="Q308" s="1095" t="str">
        <f t="shared" si="75"/>
        <v>ﾊﾟｯｹｰｼﾞ形空調機無し</v>
      </c>
      <c r="R308" s="1096"/>
      <c r="S308" s="254" t="str">
        <f t="shared" si="76"/>
        <v xml:space="preserve">    －</v>
      </c>
      <c r="T308" s="26"/>
      <c r="U308" s="245"/>
      <c r="V308" s="26"/>
      <c r="W308" s="26"/>
      <c r="X308" s="1" t="str">
        <f>IF(パッケージ形空調機!$N$10=0,"    －",パッケージ形空調機!$Y$9)</f>
        <v xml:space="preserve">    －</v>
      </c>
      <c r="Y308" s="11" t="s">
        <v>3314</v>
      </c>
      <c r="Z308" s="11" t="s">
        <v>361</v>
      </c>
      <c r="AA308" s="11" t="s">
        <v>650</v>
      </c>
      <c r="AE308" s="23">
        <v>0.5</v>
      </c>
    </row>
    <row r="309" spans="2:38" ht="14.25" customHeight="1" thickBot="1" x14ac:dyDescent="0.3">
      <c r="B309" s="401"/>
      <c r="C309" s="1"/>
      <c r="D309" s="67"/>
      <c r="E309" s="172"/>
      <c r="F309" s="173"/>
      <c r="G309" s="173"/>
      <c r="H309" s="174"/>
      <c r="M309" s="1118"/>
      <c r="N309" s="1110" t="s">
        <v>3328</v>
      </c>
      <c r="O309" s="1111"/>
      <c r="P309" s="1112"/>
      <c r="Q309" s="1095" t="str">
        <f t="shared" si="75"/>
        <v>ﾊﾟｯｹｰｼﾞ形空調機無し</v>
      </c>
      <c r="R309" s="1096"/>
      <c r="S309" s="254" t="str">
        <f t="shared" si="76"/>
        <v xml:space="preserve">    －</v>
      </c>
      <c r="T309" s="26"/>
      <c r="U309" s="245"/>
      <c r="V309" s="26"/>
      <c r="W309" s="26"/>
      <c r="X309" s="1" t="str">
        <f>IF(パッケージ形空調機!$N$10=0,"    －",パッケージ形空調機!$Z$9)</f>
        <v xml:space="preserve">    －</v>
      </c>
      <c r="Y309" s="11" t="s">
        <v>3314</v>
      </c>
      <c r="Z309" s="11" t="s">
        <v>361</v>
      </c>
      <c r="AA309" s="11" t="s">
        <v>650</v>
      </c>
      <c r="AE309" s="23">
        <v>0.1</v>
      </c>
    </row>
    <row r="310" spans="2:38" ht="14.25" customHeight="1" thickBot="1" x14ac:dyDescent="0.3">
      <c r="B310" s="401"/>
      <c r="C310" s="1"/>
      <c r="D310" s="67"/>
      <c r="E310" s="172"/>
      <c r="F310" s="173"/>
      <c r="G310" s="173"/>
      <c r="H310" s="174"/>
      <c r="M310" s="1084" t="s">
        <v>2768</v>
      </c>
      <c r="N310" s="1110" t="s">
        <v>2769</v>
      </c>
      <c r="O310" s="1111"/>
      <c r="P310" s="1112"/>
      <c r="Q310" s="1095" t="str">
        <f>IF(パッケージ形空調機!$N$10=0,AD310,IF(パッケージ形空調機!$AA$9&lt;30,Y310,IF(パッケージ形空調機!$AA$9&lt;60,Z310,IF(パッケージ形空調機!$AA$9&lt;90,AA310,IF(パッケージ形空調機!$AA$9&lt;120,AB310,AC310)))))</f>
        <v>ﾊﾟｯｹｰｼﾞ形空調機無し</v>
      </c>
      <c r="R310" s="1096"/>
      <c r="S310" s="254" t="str">
        <f t="shared" si="76"/>
        <v>-</v>
      </c>
      <c r="T310" s="26"/>
      <c r="U310" s="245"/>
      <c r="V310" s="26"/>
      <c r="W310" s="26"/>
      <c r="X310" s="1" t="str">
        <f>IF($Q310=Y310,AG310,IF($Q310=Z310,AH310,IF($Q310=AA310,AI310,IF($Q310=AB310,AJ310,IF($Q310=AC310,AK310,AL310)))))</f>
        <v>-</v>
      </c>
      <c r="Y310" s="11" t="s">
        <v>2774</v>
      </c>
      <c r="Z310" s="11" t="s">
        <v>2775</v>
      </c>
      <c r="AA310" s="11" t="s">
        <v>2776</v>
      </c>
      <c r="AB310" s="11" t="s">
        <v>2777</v>
      </c>
      <c r="AC310" s="11" t="s">
        <v>3370</v>
      </c>
      <c r="AD310" s="11" t="s">
        <v>650</v>
      </c>
      <c r="AE310" s="23">
        <v>0.3</v>
      </c>
      <c r="AG310" s="23">
        <v>1</v>
      </c>
      <c r="AH310" s="23">
        <f>$AH$2</f>
        <v>0.8</v>
      </c>
      <c r="AI310" s="23">
        <v>0.5</v>
      </c>
      <c r="AJ310" s="23">
        <f>$AJ$2</f>
        <v>0.2</v>
      </c>
      <c r="AK310" s="23">
        <v>0</v>
      </c>
      <c r="AL310" s="23" t="s">
        <v>2773</v>
      </c>
    </row>
    <row r="311" spans="2:38" ht="14.25" customHeight="1" thickBot="1" x14ac:dyDescent="0.3">
      <c r="B311" s="401"/>
      <c r="C311" s="1"/>
      <c r="D311" s="67"/>
      <c r="E311" s="172"/>
      <c r="F311" s="173"/>
      <c r="G311" s="173"/>
      <c r="H311" s="174"/>
      <c r="I311" s="172"/>
      <c r="J311" s="173"/>
      <c r="K311" s="173"/>
      <c r="L311" s="192"/>
      <c r="M311" s="1085"/>
      <c r="N311" s="1110" t="s">
        <v>2785</v>
      </c>
      <c r="O311" s="1111"/>
      <c r="P311" s="1112"/>
      <c r="Q311" s="1095" t="str">
        <f>IF(X311="    －",AA311,IF(X311=0,Z311,TEXT(X311,"##%")&amp;Y311))</f>
        <v>ﾊﾟｯｹｰｼﾞ形空調機無し</v>
      </c>
      <c r="R311" s="1096"/>
      <c r="S311" s="254" t="str">
        <f t="shared" si="76"/>
        <v xml:space="preserve">    －</v>
      </c>
      <c r="T311" s="26"/>
      <c r="U311" s="245"/>
      <c r="V311" s="26"/>
      <c r="W311" s="26"/>
      <c r="X311" s="1" t="str">
        <f>IF(パッケージ形空調機!$N$10=0,"    －",パッケージ形空調機!$AB$9)</f>
        <v xml:space="preserve">    －</v>
      </c>
      <c r="Y311" s="11" t="s">
        <v>3314</v>
      </c>
      <c r="Z311" s="11" t="s">
        <v>361</v>
      </c>
      <c r="AA311" s="11" t="s">
        <v>650</v>
      </c>
      <c r="AE311" s="23">
        <v>0.1</v>
      </c>
    </row>
    <row r="312" spans="2:38" ht="14.25" customHeight="1" thickBot="1" x14ac:dyDescent="0.3">
      <c r="B312" s="401"/>
      <c r="C312" s="1"/>
      <c r="D312" s="67"/>
      <c r="E312" s="172"/>
      <c r="F312" s="173"/>
      <c r="G312" s="173"/>
      <c r="H312" s="174"/>
      <c r="I312" s="172"/>
      <c r="J312" s="173"/>
      <c r="K312" s="173"/>
      <c r="L312" s="193"/>
      <c r="M312" s="1118"/>
      <c r="N312" s="1110" t="s">
        <v>2786</v>
      </c>
      <c r="O312" s="1111"/>
      <c r="P312" s="1112"/>
      <c r="Q312" s="1095" t="str">
        <f>IF(X312="    －",AA312,IF(X312=0,Z312,TEXT(X312,"##%")&amp;Y312))</f>
        <v>ﾊﾟｯｹｰｼﾞ形空調機無し</v>
      </c>
      <c r="R312" s="1096"/>
      <c r="S312" s="254" t="str">
        <f t="shared" si="76"/>
        <v xml:space="preserve">    －</v>
      </c>
      <c r="T312" s="26"/>
      <c r="U312" s="245"/>
      <c r="V312" s="26"/>
      <c r="W312" s="26"/>
      <c r="X312" s="1" t="str">
        <f>IF(パッケージ形空調機!$N$10=0,"    －",パッケージ形空調機!$AC$9)</f>
        <v xml:space="preserve">    －</v>
      </c>
      <c r="Y312" s="11" t="s">
        <v>3314</v>
      </c>
      <c r="Z312" s="11" t="s">
        <v>361</v>
      </c>
      <c r="AA312" s="11" t="s">
        <v>650</v>
      </c>
      <c r="AE312" s="23">
        <v>0.1</v>
      </c>
    </row>
    <row r="313" spans="2:38" ht="24" customHeight="1" thickBot="1" x14ac:dyDescent="0.3">
      <c r="B313" s="401"/>
      <c r="C313" s="1" t="s">
        <v>2007</v>
      </c>
      <c r="D313" s="247" t="s">
        <v>2008</v>
      </c>
      <c r="E313" s="1051" t="s">
        <v>207</v>
      </c>
      <c r="F313" s="1052"/>
      <c r="G313" s="1052"/>
      <c r="H313" s="1053"/>
      <c r="I313" s="1105" t="s">
        <v>3229</v>
      </c>
      <c r="J313" s="1105"/>
      <c r="K313" s="1105"/>
      <c r="L313" s="1105"/>
      <c r="M313" s="1105"/>
      <c r="N313" s="1105"/>
      <c r="O313" s="1105"/>
      <c r="P313" s="1105"/>
      <c r="Q313" s="1106"/>
      <c r="R313" s="1107"/>
      <c r="S313" s="254" t="str">
        <f t="shared" si="76"/>
        <v>-</v>
      </c>
      <c r="T313" s="26"/>
      <c r="U313" s="245"/>
      <c r="V313" s="26"/>
      <c r="W313" s="26"/>
      <c r="X313" s="1" t="str">
        <f>IF($Q313=Y313,AG313,IF($Q313=Z313,AH313,IF($Q313=AA313,AI313,AJ313)))</f>
        <v>-</v>
      </c>
      <c r="Y313" s="11" t="s">
        <v>2875</v>
      </c>
      <c r="Z313" s="11" t="s">
        <v>2896</v>
      </c>
      <c r="AA313" s="858" t="s">
        <v>2895</v>
      </c>
      <c r="AB313" s="11" t="s">
        <v>342</v>
      </c>
      <c r="AG313" s="23">
        <v>1</v>
      </c>
      <c r="AH313" s="23">
        <v>0.5</v>
      </c>
      <c r="AI313" s="23">
        <v>0</v>
      </c>
      <c r="AJ313" s="23" t="s">
        <v>1288</v>
      </c>
    </row>
    <row r="314" spans="2:38" ht="13.15" thickBot="1" x14ac:dyDescent="0.3">
      <c r="B314" s="401"/>
      <c r="C314" s="1" t="s">
        <v>2051</v>
      </c>
      <c r="D314" s="66" t="s">
        <v>1103</v>
      </c>
      <c r="E314" s="1054" t="s">
        <v>156</v>
      </c>
      <c r="F314" s="1055"/>
      <c r="G314" s="1055"/>
      <c r="H314" s="1056"/>
      <c r="I314" s="1159" t="s">
        <v>3230</v>
      </c>
      <c r="J314" s="1160"/>
      <c r="K314" s="1160"/>
      <c r="L314" s="1160"/>
      <c r="M314" s="1160"/>
      <c r="N314" s="1160"/>
      <c r="O314" s="1160"/>
      <c r="P314" s="1161"/>
      <c r="Q314" s="1147"/>
      <c r="R314" s="1147"/>
      <c r="S314" s="254">
        <f t="shared" si="76"/>
        <v>0</v>
      </c>
      <c r="T314" s="26"/>
      <c r="U314" s="245"/>
      <c r="V314" s="26"/>
      <c r="W314" s="26"/>
      <c r="X314" s="1">
        <f>IF(SUMPRODUCT(X315:X321,AB315:AB321)&gt;1,1,IF(SUMPRODUCT(X315:X321,AB315:AB321)&lt;0,0,ROUND(SUMPRODUCT(X315:X321,AB315:AB321),3)))</f>
        <v>0</v>
      </c>
    </row>
    <row r="315" spans="2:38" ht="14.25" customHeight="1" thickBot="1" x14ac:dyDescent="0.3">
      <c r="B315" s="401"/>
      <c r="C315" s="1"/>
      <c r="D315" s="67"/>
      <c r="E315" s="172"/>
      <c r="F315" s="173"/>
      <c r="G315" s="173"/>
      <c r="H315" s="174"/>
      <c r="I315" s="172"/>
      <c r="J315" s="173"/>
      <c r="K315" s="173"/>
      <c r="L315" s="192"/>
      <c r="M315" s="185"/>
      <c r="N315" s="1110" t="s">
        <v>3320</v>
      </c>
      <c r="O315" s="1111"/>
      <c r="P315" s="1112"/>
      <c r="Q315" s="1095" t="str">
        <f>IF(X315="   　 －",AA315,IF(X315=0,Z315,TEXT(X315,"##%")&amp;Y315))</f>
        <v>空調機無し</v>
      </c>
      <c r="R315" s="1096"/>
      <c r="S315" s="254" t="str">
        <f t="shared" si="76"/>
        <v xml:space="preserve">   　 －</v>
      </c>
      <c r="T315" s="26"/>
      <c r="U315" s="245"/>
      <c r="V315" s="26"/>
      <c r="W315" s="26"/>
      <c r="X315" s="1" t="str">
        <f>IF(空調機!$J$10=0,"   　 －",空調機!$R$9)</f>
        <v xml:space="preserve">   　 －</v>
      </c>
      <c r="Y315" s="11" t="s">
        <v>3314</v>
      </c>
      <c r="Z315" s="11" t="s">
        <v>361</v>
      </c>
      <c r="AA315" s="11" t="s">
        <v>3317</v>
      </c>
      <c r="AB315" s="23">
        <v>0.6</v>
      </c>
      <c r="AC315" s="894">
        <v>0.25</v>
      </c>
    </row>
    <row r="316" spans="2:38" ht="14.25" customHeight="1" thickBot="1" x14ac:dyDescent="0.3">
      <c r="B316" s="401"/>
      <c r="C316" s="1"/>
      <c r="D316" s="67"/>
      <c r="E316" s="172"/>
      <c r="F316" s="173"/>
      <c r="G316" s="173"/>
      <c r="H316" s="174"/>
      <c r="I316" s="172"/>
      <c r="J316" s="173"/>
      <c r="K316" s="173"/>
      <c r="L316" s="192"/>
      <c r="M316" s="185"/>
      <c r="N316" s="1110" t="s">
        <v>1104</v>
      </c>
      <c r="O316" s="1111"/>
      <c r="P316" s="1112"/>
      <c r="Q316" s="1095" t="str">
        <f t="shared" ref="Q316:Q321" si="77">IF(X316="   　 －",AA316,IF(X316=0,Z316,TEXT(X316,"##%")&amp;Y316))</f>
        <v>空調機無し</v>
      </c>
      <c r="R316" s="1096"/>
      <c r="S316" s="254" t="str">
        <f t="shared" si="76"/>
        <v xml:space="preserve">   　 －</v>
      </c>
      <c r="T316" s="26"/>
      <c r="U316" s="245"/>
      <c r="V316" s="26"/>
      <c r="W316" s="26"/>
      <c r="X316" s="1" t="str">
        <f>IF(空調機!$J$10=0,"   　 －",空調機!$S$9)</f>
        <v xml:space="preserve">   　 －</v>
      </c>
      <c r="Y316" s="11" t="s">
        <v>3314</v>
      </c>
      <c r="Z316" s="11" t="s">
        <v>361</v>
      </c>
      <c r="AA316" s="11" t="s">
        <v>3317</v>
      </c>
      <c r="AB316" s="23">
        <f t="shared" ref="AB316:AB321" si="78">ROUND(AC316/SUM($AC$316:$AC$317,$AC$318),2)</f>
        <v>0.54</v>
      </c>
      <c r="AC316" s="265">
        <v>0.17</v>
      </c>
    </row>
    <row r="317" spans="2:38" ht="14.25" customHeight="1" thickBot="1" x14ac:dyDescent="0.3">
      <c r="B317" s="401"/>
      <c r="C317" s="1"/>
      <c r="D317" s="67"/>
      <c r="E317" s="172"/>
      <c r="F317" s="173"/>
      <c r="G317" s="173"/>
      <c r="H317" s="174"/>
      <c r="I317" s="172"/>
      <c r="J317" s="173"/>
      <c r="K317" s="173"/>
      <c r="L317" s="192"/>
      <c r="M317" s="185"/>
      <c r="N317" s="1110" t="s">
        <v>1594</v>
      </c>
      <c r="O317" s="1111"/>
      <c r="P317" s="1112"/>
      <c r="Q317" s="1095" t="str">
        <f t="shared" si="77"/>
        <v>空調機無し</v>
      </c>
      <c r="R317" s="1096"/>
      <c r="S317" s="254" t="str">
        <f t="shared" si="76"/>
        <v xml:space="preserve">   　 －</v>
      </c>
      <c r="T317" s="26"/>
      <c r="U317" s="245"/>
      <c r="V317" s="26"/>
      <c r="W317" s="26"/>
      <c r="X317" s="1" t="str">
        <f>IF(空調機!$J$10=0,"   　 －",空調機!$T$9)</f>
        <v xml:space="preserve">   　 －</v>
      </c>
      <c r="Y317" s="11" t="s">
        <v>3314</v>
      </c>
      <c r="Z317" s="11" t="s">
        <v>361</v>
      </c>
      <c r="AA317" s="11" t="s">
        <v>3317</v>
      </c>
      <c r="AB317" s="23">
        <f t="shared" si="78"/>
        <v>0.16</v>
      </c>
      <c r="AC317" s="265">
        <v>0.05</v>
      </c>
    </row>
    <row r="318" spans="2:38" ht="14.25" customHeight="1" thickBot="1" x14ac:dyDescent="0.3">
      <c r="B318" s="401"/>
      <c r="C318" s="1"/>
      <c r="D318" s="67"/>
      <c r="E318" s="172"/>
      <c r="F318" s="173"/>
      <c r="G318" s="173"/>
      <c r="H318" s="174"/>
      <c r="M318" s="185"/>
      <c r="N318" s="1110" t="s">
        <v>1989</v>
      </c>
      <c r="O318" s="1111"/>
      <c r="P318" s="1112"/>
      <c r="Q318" s="1095" t="str">
        <f t="shared" si="77"/>
        <v>空調機無し</v>
      </c>
      <c r="R318" s="1096"/>
      <c r="S318" s="254" t="str">
        <f t="shared" si="76"/>
        <v xml:space="preserve">   　 －</v>
      </c>
      <c r="T318" s="26"/>
      <c r="U318" s="245"/>
      <c r="V318" s="26"/>
      <c r="W318" s="26"/>
      <c r="X318" s="1" t="str">
        <f>IF(空調機!$J$10=0,"   　 －",空調機!$U$9)</f>
        <v xml:space="preserve">   　 －</v>
      </c>
      <c r="Y318" s="11" t="s">
        <v>3314</v>
      </c>
      <c r="Z318" s="11" t="s">
        <v>361</v>
      </c>
      <c r="AA318" s="11" t="s">
        <v>3317</v>
      </c>
      <c r="AB318" s="23">
        <f t="shared" si="78"/>
        <v>0.3</v>
      </c>
      <c r="AC318" s="265">
        <v>9.6000000000000002E-2</v>
      </c>
    </row>
    <row r="319" spans="2:38" ht="14.25" customHeight="1" thickBot="1" x14ac:dyDescent="0.3">
      <c r="B319" s="401"/>
      <c r="C319" s="1"/>
      <c r="D319" s="67"/>
      <c r="E319" s="172"/>
      <c r="F319" s="173"/>
      <c r="G319" s="173"/>
      <c r="H319" s="174"/>
      <c r="M319" s="185"/>
      <c r="N319" s="1110" t="s">
        <v>2950</v>
      </c>
      <c r="O319" s="1111"/>
      <c r="P319" s="1112"/>
      <c r="Q319" s="1095" t="str">
        <f t="shared" si="77"/>
        <v>空調機無し</v>
      </c>
      <c r="R319" s="1096"/>
      <c r="S319" s="254" t="str">
        <f t="shared" si="76"/>
        <v xml:space="preserve">   　 －</v>
      </c>
      <c r="T319" s="26"/>
      <c r="U319" s="245"/>
      <c r="V319" s="26"/>
      <c r="W319" s="26"/>
      <c r="X319" s="1" t="str">
        <f>IF(空調機!$J$10=0,"   　 －",空調機!$V$9)</f>
        <v xml:space="preserve">   　 －</v>
      </c>
      <c r="Y319" s="11" t="s">
        <v>3314</v>
      </c>
      <c r="Z319" s="11" t="s">
        <v>361</v>
      </c>
      <c r="AA319" s="11" t="s">
        <v>3317</v>
      </c>
      <c r="AB319" s="23">
        <f t="shared" si="78"/>
        <v>0.23</v>
      </c>
      <c r="AC319" s="265">
        <f>AC320*2</f>
        <v>7.1999999999999995E-2</v>
      </c>
    </row>
    <row r="320" spans="2:38" ht="14.25" customHeight="1" thickBot="1" x14ac:dyDescent="0.3">
      <c r="B320" s="401"/>
      <c r="C320" s="1"/>
      <c r="D320" s="67"/>
      <c r="E320" s="172"/>
      <c r="F320" s="173"/>
      <c r="G320" s="173"/>
      <c r="H320" s="174"/>
      <c r="I320" s="172"/>
      <c r="J320" s="173"/>
      <c r="K320" s="173"/>
      <c r="L320" s="192"/>
      <c r="M320" s="185"/>
      <c r="N320" s="1110" t="s">
        <v>2955</v>
      </c>
      <c r="O320" s="1111"/>
      <c r="P320" s="1112"/>
      <c r="Q320" s="1095" t="str">
        <f t="shared" si="77"/>
        <v>空調機無し</v>
      </c>
      <c r="R320" s="1096"/>
      <c r="S320" s="254" t="str">
        <f t="shared" si="76"/>
        <v xml:space="preserve">   　 －</v>
      </c>
      <c r="T320" s="26"/>
      <c r="U320" s="245"/>
      <c r="V320" s="26"/>
      <c r="W320" s="26"/>
      <c r="X320" s="1" t="str">
        <f>IF(空調機!$J$10=0,"   　 －",空調機!$W$9)</f>
        <v xml:space="preserve">   　 －</v>
      </c>
      <c r="Y320" s="11" t="s">
        <v>3314</v>
      </c>
      <c r="Z320" s="11" t="s">
        <v>361</v>
      </c>
      <c r="AA320" s="11" t="s">
        <v>3317</v>
      </c>
      <c r="AB320" s="23">
        <f t="shared" si="78"/>
        <v>0.11</v>
      </c>
      <c r="AC320" s="265">
        <v>3.5999999999999997E-2</v>
      </c>
    </row>
    <row r="321" spans="2:37" ht="14.25" customHeight="1" thickBot="1" x14ac:dyDescent="0.3">
      <c r="B321" s="401"/>
      <c r="C321" s="1"/>
      <c r="D321" s="230"/>
      <c r="E321" s="176"/>
      <c r="F321" s="229"/>
      <c r="G321" s="229"/>
      <c r="H321" s="223"/>
      <c r="I321" s="176"/>
      <c r="J321" s="229"/>
      <c r="K321" s="229"/>
      <c r="L321" s="193"/>
      <c r="M321" s="190"/>
      <c r="N321" s="1110" t="s">
        <v>1105</v>
      </c>
      <c r="O321" s="1111"/>
      <c r="P321" s="1112"/>
      <c r="Q321" s="1095" t="str">
        <f t="shared" si="77"/>
        <v>空調機無し</v>
      </c>
      <c r="R321" s="1096"/>
      <c r="S321" s="254" t="str">
        <f t="shared" si="76"/>
        <v xml:space="preserve">   　 －</v>
      </c>
      <c r="T321" s="26"/>
      <c r="U321" s="245"/>
      <c r="V321" s="26"/>
      <c r="W321" s="26"/>
      <c r="X321" s="1" t="str">
        <f>IF(空調機!$J$10=0,"   　 －",空調機!$X$9)</f>
        <v xml:space="preserve">   　 －</v>
      </c>
      <c r="Y321" s="11" t="s">
        <v>3314</v>
      </c>
      <c r="Z321" s="11" t="s">
        <v>361</v>
      </c>
      <c r="AA321" s="11" t="s">
        <v>3317</v>
      </c>
      <c r="AB321" s="23">
        <f t="shared" si="78"/>
        <v>0.16</v>
      </c>
      <c r="AC321" s="265">
        <v>0.05</v>
      </c>
    </row>
    <row r="322" spans="2:37" ht="24" customHeight="1" thickBot="1" x14ac:dyDescent="0.3">
      <c r="B322" s="401"/>
      <c r="C322" s="1" t="s">
        <v>1960</v>
      </c>
      <c r="D322" s="66" t="s">
        <v>1106</v>
      </c>
      <c r="E322" s="1054" t="s">
        <v>2312</v>
      </c>
      <c r="F322" s="1055"/>
      <c r="G322" s="1055"/>
      <c r="H322" s="1056"/>
      <c r="I322" s="1054" t="s">
        <v>3231</v>
      </c>
      <c r="J322" s="1055"/>
      <c r="K322" s="1055"/>
      <c r="L322" s="1055"/>
      <c r="M322" s="1055"/>
      <c r="N322" s="1055"/>
      <c r="O322" s="1055"/>
      <c r="P322" s="1056"/>
      <c r="Q322" s="1179"/>
      <c r="R322" s="1115"/>
      <c r="S322" s="254">
        <f t="shared" si="76"/>
        <v>0</v>
      </c>
      <c r="T322" s="26"/>
      <c r="U322" s="245"/>
      <c r="V322" s="26"/>
      <c r="W322" s="26"/>
      <c r="X322" s="1">
        <f>IF(SUMPRODUCT(X323:X326,AB323:AB326)&gt;1,1,IF(SUMPRODUCT(X323:X326,AB323:AB326)&lt;0,0,ROUND(SUMPRODUCT(X323:X326,AB323:AB326),39)))</f>
        <v>0</v>
      </c>
    </row>
    <row r="323" spans="2:37" ht="14.25" customHeight="1" thickBot="1" x14ac:dyDescent="0.3">
      <c r="B323" s="401"/>
      <c r="C323" s="1"/>
      <c r="D323" s="67"/>
      <c r="E323" s="172"/>
      <c r="F323" s="173"/>
      <c r="G323" s="173"/>
      <c r="H323" s="174"/>
      <c r="I323" s="172"/>
      <c r="J323" s="173"/>
      <c r="K323" s="173"/>
      <c r="L323" s="192"/>
      <c r="M323" s="173"/>
      <c r="N323" s="1110" t="s">
        <v>1594</v>
      </c>
      <c r="O323" s="1111"/>
      <c r="P323" s="1112"/>
      <c r="Q323" s="1095" t="str">
        <f>IF(X323="   　－",AA323,IF(X323=0,Z323,TEXT(X323,"##%")&amp;Y323))</f>
        <v>ファン無し</v>
      </c>
      <c r="R323" s="1096"/>
      <c r="S323" s="254" t="str">
        <f t="shared" si="76"/>
        <v xml:space="preserve">   　－</v>
      </c>
      <c r="T323" s="26"/>
      <c r="U323" s="245"/>
      <c r="V323" s="26"/>
      <c r="W323" s="26"/>
      <c r="X323" s="1" t="str">
        <f>IF(空調・換気用ファン!$H$11=0,"   　－",空調・換気用ファン!$K$10)</f>
        <v xml:space="preserve">   　－</v>
      </c>
      <c r="Y323" s="11" t="s">
        <v>3314</v>
      </c>
      <c r="Z323" s="11" t="s">
        <v>361</v>
      </c>
      <c r="AA323" s="11" t="s">
        <v>3322</v>
      </c>
      <c r="AB323" s="23">
        <v>0.6</v>
      </c>
      <c r="AC323" s="265">
        <v>0.05</v>
      </c>
    </row>
    <row r="324" spans="2:37" ht="14.25" customHeight="1" thickBot="1" x14ac:dyDescent="0.3">
      <c r="B324" s="401"/>
      <c r="C324" s="1"/>
      <c r="D324" s="67"/>
      <c r="E324" s="172"/>
      <c r="F324" s="173"/>
      <c r="G324" s="173"/>
      <c r="H324" s="174"/>
      <c r="I324" s="172"/>
      <c r="J324" s="173"/>
      <c r="K324" s="173"/>
      <c r="L324" s="192"/>
      <c r="M324" s="173"/>
      <c r="N324" s="1110" t="s">
        <v>1989</v>
      </c>
      <c r="O324" s="1111"/>
      <c r="P324" s="1112"/>
      <c r="Q324" s="1095" t="str">
        <f>IF(X324="   　－",AA324,IF(X324=0,Z324,TEXT(X324,"##%")&amp;Y324))</f>
        <v>ファン無し</v>
      </c>
      <c r="R324" s="1096"/>
      <c r="S324" s="254" t="str">
        <f t="shared" si="76"/>
        <v xml:space="preserve">   　－</v>
      </c>
      <c r="T324" s="26"/>
      <c r="U324" s="245"/>
      <c r="V324" s="26"/>
      <c r="W324" s="26"/>
      <c r="X324" s="1" t="str">
        <f>IF(空調・換気用ファン!$H$11=0,"   　－",空調・換気用ファン!$L$10)</f>
        <v xml:space="preserve">   　－</v>
      </c>
      <c r="Y324" s="11" t="s">
        <v>3314</v>
      </c>
      <c r="Z324" s="11" t="s">
        <v>361</v>
      </c>
      <c r="AA324" s="11" t="s">
        <v>3322</v>
      </c>
      <c r="AB324" s="23">
        <v>1</v>
      </c>
      <c r="AC324" s="265">
        <v>9.6000000000000002E-2</v>
      </c>
    </row>
    <row r="325" spans="2:37" ht="14.25" customHeight="1" thickBot="1" x14ac:dyDescent="0.3">
      <c r="B325" s="401"/>
      <c r="C325" s="1"/>
      <c r="D325" s="67"/>
      <c r="E325" s="172"/>
      <c r="F325" s="173"/>
      <c r="G325" s="173"/>
      <c r="H325" s="174"/>
      <c r="I325" s="172"/>
      <c r="J325" s="173"/>
      <c r="K325" s="173"/>
      <c r="L325" s="192"/>
      <c r="M325" s="173"/>
      <c r="N325" s="1110" t="s">
        <v>2950</v>
      </c>
      <c r="O325" s="1111"/>
      <c r="P325" s="1112"/>
      <c r="Q325" s="1095" t="str">
        <f>IF(X325="   　－",AA325,IF(X325=0,Z325,TEXT(X325,"##%")&amp;Y325))</f>
        <v>ファン無し</v>
      </c>
      <c r="R325" s="1096"/>
      <c r="S325" s="254" t="str">
        <f t="shared" si="76"/>
        <v xml:space="preserve">   　－</v>
      </c>
      <c r="T325" s="26"/>
      <c r="U325" s="245"/>
      <c r="V325" s="26"/>
      <c r="W325" s="26"/>
      <c r="X325" s="1" t="str">
        <f>IF(空調・換気用ファン!$H$11=0,"   　－",空調・換気用ファン!$M$10)</f>
        <v xml:space="preserve">   　－</v>
      </c>
      <c r="Y325" s="11" t="s">
        <v>3314</v>
      </c>
      <c r="Z325" s="11" t="s">
        <v>361</v>
      </c>
      <c r="AA325" s="11" t="s">
        <v>3322</v>
      </c>
      <c r="AB325" s="23">
        <v>0.7</v>
      </c>
      <c r="AC325" s="265">
        <f>AC326*2</f>
        <v>7.1999999999999995E-2</v>
      </c>
    </row>
    <row r="326" spans="2:37" ht="14.25" customHeight="1" thickBot="1" x14ac:dyDescent="0.3">
      <c r="B326" s="401"/>
      <c r="C326" s="1"/>
      <c r="D326" s="230"/>
      <c r="E326" s="1060"/>
      <c r="F326" s="1061"/>
      <c r="G326" s="1061"/>
      <c r="H326" s="1119"/>
      <c r="I326" s="176"/>
      <c r="J326" s="441"/>
      <c r="K326" s="229"/>
      <c r="L326" s="229"/>
      <c r="M326" s="229"/>
      <c r="N326" s="1110" t="s">
        <v>2955</v>
      </c>
      <c r="O326" s="1111"/>
      <c r="P326" s="1112"/>
      <c r="Q326" s="1095" t="str">
        <f>IF(X326="   　－",AA326,IF(X326=0,Z326,TEXT(X326,"##%")&amp;Y326))</f>
        <v>ファン無し</v>
      </c>
      <c r="R326" s="1096"/>
      <c r="S326" s="254" t="str">
        <f t="shared" si="76"/>
        <v xml:space="preserve">   　－</v>
      </c>
      <c r="T326" s="26"/>
      <c r="U326" s="245"/>
      <c r="V326" s="26"/>
      <c r="W326" s="26"/>
      <c r="X326" s="1" t="str">
        <f>IF(空調・換気用ファン!$H$11=0,"   　－",空調・換気用ファン!$N$10)</f>
        <v xml:space="preserve">   　－</v>
      </c>
      <c r="Y326" s="11" t="s">
        <v>3314</v>
      </c>
      <c r="Z326" s="11" t="s">
        <v>361</v>
      </c>
      <c r="AA326" s="11" t="s">
        <v>3322</v>
      </c>
      <c r="AB326" s="23">
        <v>0.5</v>
      </c>
      <c r="AC326" s="265">
        <v>3.5999999999999997E-2</v>
      </c>
    </row>
    <row r="327" spans="2:37" ht="24" customHeight="1" thickBot="1" x14ac:dyDescent="0.3">
      <c r="B327" s="401"/>
      <c r="C327" s="1" t="s">
        <v>1960</v>
      </c>
      <c r="D327" s="247" t="s">
        <v>1107</v>
      </c>
      <c r="E327" s="1051" t="s">
        <v>1108</v>
      </c>
      <c r="F327" s="1052"/>
      <c r="G327" s="1052"/>
      <c r="H327" s="1053"/>
      <c r="I327" s="1105" t="s">
        <v>3140</v>
      </c>
      <c r="J327" s="1105"/>
      <c r="K327" s="1105"/>
      <c r="L327" s="1105"/>
      <c r="M327" s="1105"/>
      <c r="N327" s="1105"/>
      <c r="O327" s="1105"/>
      <c r="P327" s="1105"/>
      <c r="Q327" s="1106"/>
      <c r="R327" s="1107"/>
      <c r="S327" s="254">
        <f t="shared" si="76"/>
        <v>0</v>
      </c>
      <c r="T327" s="26"/>
      <c r="U327" s="245"/>
      <c r="V327" s="26"/>
      <c r="W327" s="26"/>
      <c r="X327" s="1">
        <f>IF($Q327=Y327,AG327,IF($Q327=Z327,AH327,AI327))</f>
        <v>0</v>
      </c>
      <c r="Y327" s="11" t="s">
        <v>2875</v>
      </c>
      <c r="Z327" s="11" t="s">
        <v>2896</v>
      </c>
      <c r="AA327" s="858" t="s">
        <v>2895</v>
      </c>
      <c r="AG327" s="23">
        <v>1</v>
      </c>
      <c r="AH327" s="23">
        <v>0.5</v>
      </c>
      <c r="AI327" s="23">
        <v>0</v>
      </c>
    </row>
    <row r="328" spans="2:37" ht="36" customHeight="1" thickBot="1" x14ac:dyDescent="0.3">
      <c r="B328" s="401"/>
      <c r="C328" s="1" t="s">
        <v>448</v>
      </c>
      <c r="D328" s="247" t="s">
        <v>1052</v>
      </c>
      <c r="E328" s="1051" t="s">
        <v>2060</v>
      </c>
      <c r="F328" s="1052"/>
      <c r="G328" s="1052"/>
      <c r="H328" s="1053"/>
      <c r="I328" s="1105" t="s">
        <v>3232</v>
      </c>
      <c r="J328" s="1105"/>
      <c r="K328" s="1105"/>
      <c r="L328" s="1105"/>
      <c r="M328" s="1105"/>
      <c r="N328" s="1105"/>
      <c r="O328" s="1105"/>
      <c r="P328" s="1105"/>
      <c r="Q328" s="1095" t="str">
        <f>IF(空調機!$L$10=0,AC328,IF(空調機!$Y$9&gt;=0.95,Y328,IF(空調機!$Y$9&gt;=0.7,Z328,IF(空調機!$Y$9&gt;=0.3,AA328,IF(空調機!$Y$9&gt;=0.05,AB328,AC328)))))</f>
        <v>5%未満に採用又は採用無し</v>
      </c>
      <c r="R328" s="1096"/>
      <c r="S328" s="254">
        <f t="shared" si="76"/>
        <v>0</v>
      </c>
      <c r="T328" s="26"/>
      <c r="U328" s="245"/>
      <c r="V328" s="26"/>
      <c r="W328" s="26"/>
      <c r="X328" s="1">
        <f>IF($Q328=Y328,AG328,IF($Q328=Z328,AH328,IF($Q328=AA328,AI328,IF($Q328=AB328,AJ328,AK328))))</f>
        <v>0</v>
      </c>
      <c r="Y328" s="11" t="s">
        <v>1286</v>
      </c>
      <c r="Z328" s="11" t="s">
        <v>1287</v>
      </c>
      <c r="AA328" s="11" t="s">
        <v>670</v>
      </c>
      <c r="AB328" s="11" t="s">
        <v>1990</v>
      </c>
      <c r="AC328" s="11" t="s">
        <v>1195</v>
      </c>
      <c r="AG328" s="23">
        <v>1</v>
      </c>
      <c r="AH328" s="23">
        <f>$AH$2</f>
        <v>0.8</v>
      </c>
      <c r="AI328" s="23">
        <v>0.5</v>
      </c>
      <c r="AJ328" s="23">
        <f>$AJ$2</f>
        <v>0.2</v>
      </c>
      <c r="AK328" s="23">
        <v>0</v>
      </c>
    </row>
    <row r="329" spans="2:37" ht="13.15" thickBot="1" x14ac:dyDescent="0.3">
      <c r="B329" s="401"/>
      <c r="C329" s="1" t="s">
        <v>1960</v>
      </c>
      <c r="D329" s="247" t="s">
        <v>863</v>
      </c>
      <c r="E329" s="1051" t="s">
        <v>1390</v>
      </c>
      <c r="F329" s="1052"/>
      <c r="G329" s="1052"/>
      <c r="H329" s="1053"/>
      <c r="I329" s="1110" t="s">
        <v>3233</v>
      </c>
      <c r="J329" s="1111"/>
      <c r="K329" s="1111"/>
      <c r="L329" s="1111"/>
      <c r="M329" s="1111"/>
      <c r="N329" s="1111"/>
      <c r="O329" s="1111"/>
      <c r="P329" s="1112"/>
      <c r="Q329" s="1106"/>
      <c r="R329" s="1107"/>
      <c r="S329" s="254">
        <f t="shared" si="76"/>
        <v>0</v>
      </c>
      <c r="T329" s="26"/>
      <c r="U329" s="245"/>
      <c r="V329" s="26"/>
      <c r="W329" s="26"/>
      <c r="X329" s="1">
        <f>IF($Q329=Y329,AG329,IF($Q329=Z329,AH329,AI329))</f>
        <v>0</v>
      </c>
      <c r="Y329" s="11" t="s">
        <v>2875</v>
      </c>
      <c r="Z329" s="11" t="s">
        <v>2896</v>
      </c>
      <c r="AA329" s="858" t="s">
        <v>2895</v>
      </c>
      <c r="AG329" s="23">
        <v>1</v>
      </c>
      <c r="AH329" s="23">
        <v>0.5</v>
      </c>
      <c r="AI329" s="23">
        <v>0</v>
      </c>
    </row>
    <row r="330" spans="2:37" ht="13.15" thickBot="1" x14ac:dyDescent="0.3">
      <c r="B330" s="401"/>
      <c r="C330" s="1" t="s">
        <v>2061</v>
      </c>
      <c r="D330" s="247" t="s">
        <v>2433</v>
      </c>
      <c r="E330" s="1051" t="s">
        <v>2062</v>
      </c>
      <c r="F330" s="1052"/>
      <c r="G330" s="1052"/>
      <c r="H330" s="1053"/>
      <c r="I330" s="1105" t="s">
        <v>3234</v>
      </c>
      <c r="J330" s="1105"/>
      <c r="K330" s="1105"/>
      <c r="L330" s="1105"/>
      <c r="M330" s="1105"/>
      <c r="N330" s="1105"/>
      <c r="O330" s="1105"/>
      <c r="P330" s="1105"/>
      <c r="Q330" s="1106"/>
      <c r="R330" s="1107"/>
      <c r="S330" s="254">
        <f t="shared" si="76"/>
        <v>0</v>
      </c>
      <c r="T330" s="26"/>
      <c r="U330" s="245"/>
      <c r="V330" s="26"/>
      <c r="W330" s="26"/>
      <c r="X330" s="1">
        <f>IF($Q330=Y330,AG330,IF($Q330=Z330,AH330,AI330))</f>
        <v>0</v>
      </c>
      <c r="Y330" s="11" t="s">
        <v>2875</v>
      </c>
      <c r="Z330" s="11" t="s">
        <v>2896</v>
      </c>
      <c r="AA330" s="858" t="s">
        <v>2895</v>
      </c>
      <c r="AG330" s="23">
        <v>1</v>
      </c>
      <c r="AH330" s="23">
        <v>0.5</v>
      </c>
      <c r="AI330" s="23">
        <v>0</v>
      </c>
    </row>
    <row r="331" spans="2:37" ht="24" customHeight="1" thickBot="1" x14ac:dyDescent="0.3">
      <c r="B331" s="401"/>
      <c r="C331" s="1" t="s">
        <v>1965</v>
      </c>
      <c r="D331" s="247" t="s">
        <v>1913</v>
      </c>
      <c r="E331" s="1051" t="s">
        <v>1407</v>
      </c>
      <c r="F331" s="1052"/>
      <c r="G331" s="1052"/>
      <c r="H331" s="1053"/>
      <c r="I331" s="1105" t="s">
        <v>794</v>
      </c>
      <c r="J331" s="1105"/>
      <c r="K331" s="1105"/>
      <c r="L331" s="1105"/>
      <c r="M331" s="1105"/>
      <c r="N331" s="1105"/>
      <c r="O331" s="1105"/>
      <c r="P331" s="1105"/>
      <c r="Q331" s="1106"/>
      <c r="R331" s="1107"/>
      <c r="S331" s="254">
        <f t="shared" si="76"/>
        <v>0</v>
      </c>
      <c r="T331" s="26"/>
      <c r="U331" s="245"/>
      <c r="V331" s="26"/>
      <c r="W331" s="26"/>
      <c r="X331" s="1">
        <f>IF($Q331=Y331,AG331,AH331)</f>
        <v>0</v>
      </c>
      <c r="Y331" s="11" t="s">
        <v>2317</v>
      </c>
      <c r="Z331" s="11" t="s">
        <v>1187</v>
      </c>
      <c r="AG331" s="23">
        <v>1</v>
      </c>
      <c r="AH331" s="23">
        <v>0</v>
      </c>
    </row>
    <row r="332" spans="2:37" ht="24" customHeight="1" thickBot="1" x14ac:dyDescent="0.3">
      <c r="B332" s="401"/>
      <c r="C332" s="1" t="s">
        <v>2050</v>
      </c>
      <c r="D332" s="247" t="s">
        <v>1914</v>
      </c>
      <c r="E332" s="1051" t="s">
        <v>3389</v>
      </c>
      <c r="F332" s="1052"/>
      <c r="G332" s="1052"/>
      <c r="H332" s="1053"/>
      <c r="I332" s="1105" t="s">
        <v>3401</v>
      </c>
      <c r="J332" s="1105"/>
      <c r="K332" s="1105"/>
      <c r="L332" s="1105"/>
      <c r="M332" s="1105"/>
      <c r="N332" s="1105"/>
      <c r="O332" s="1105"/>
      <c r="P332" s="1105"/>
      <c r="Q332" s="1106"/>
      <c r="R332" s="1107"/>
      <c r="S332" s="254">
        <f t="shared" si="76"/>
        <v>0</v>
      </c>
      <c r="T332" s="26"/>
      <c r="U332" s="245"/>
      <c r="V332" s="26"/>
      <c r="W332" s="26"/>
      <c r="X332" s="1">
        <f>IF($Q332=Y332,AG332,IF($Q332=Z332,AH332,AI332))</f>
        <v>0</v>
      </c>
      <c r="Y332" s="11" t="s">
        <v>2875</v>
      </c>
      <c r="Z332" s="11" t="s">
        <v>2896</v>
      </c>
      <c r="AA332" s="858" t="s">
        <v>2895</v>
      </c>
      <c r="AG332" s="23">
        <v>1</v>
      </c>
      <c r="AH332" s="23">
        <v>0.5</v>
      </c>
      <c r="AI332" s="23">
        <v>0</v>
      </c>
    </row>
    <row r="333" spans="2:37" ht="24" customHeight="1" thickBot="1" x14ac:dyDescent="0.3">
      <c r="B333" s="401"/>
      <c r="C333" s="1" t="s">
        <v>1135</v>
      </c>
      <c r="D333" s="247" t="s">
        <v>2084</v>
      </c>
      <c r="E333" s="1054" t="s">
        <v>1136</v>
      </c>
      <c r="F333" s="1055"/>
      <c r="G333" s="1055"/>
      <c r="H333" s="1056"/>
      <c r="I333" s="1084" t="s">
        <v>1137</v>
      </c>
      <c r="J333" s="1084"/>
      <c r="K333" s="1084"/>
      <c r="L333" s="1084"/>
      <c r="M333" s="1084"/>
      <c r="N333" s="1084"/>
      <c r="O333" s="1084"/>
      <c r="P333" s="1054"/>
      <c r="Q333" s="1106"/>
      <c r="R333" s="1107"/>
      <c r="S333" s="254">
        <f t="shared" si="76"/>
        <v>0</v>
      </c>
      <c r="T333" s="26"/>
      <c r="U333" s="245"/>
      <c r="V333" s="26"/>
      <c r="W333" s="26"/>
      <c r="X333" s="1">
        <f>IF($Q333=Y333,AG333,IF($Q333=Z333,AH333,AI333))</f>
        <v>0</v>
      </c>
      <c r="Y333" s="11" t="s">
        <v>2875</v>
      </c>
      <c r="Z333" s="11" t="s">
        <v>2896</v>
      </c>
      <c r="AA333" s="858" t="s">
        <v>2895</v>
      </c>
      <c r="AG333" s="23">
        <v>1</v>
      </c>
      <c r="AH333" s="23">
        <v>0.5</v>
      </c>
      <c r="AI333" s="23">
        <v>0</v>
      </c>
    </row>
    <row r="334" spans="2:37" ht="13.15" thickBot="1" x14ac:dyDescent="0.3">
      <c r="B334" s="401"/>
      <c r="C334" s="1" t="s">
        <v>1138</v>
      </c>
      <c r="D334" s="247" t="s">
        <v>2242</v>
      </c>
      <c r="E334" s="1051" t="s">
        <v>862</v>
      </c>
      <c r="F334" s="1052"/>
      <c r="G334" s="1052"/>
      <c r="H334" s="1053"/>
      <c r="I334" s="1105" t="s">
        <v>3235</v>
      </c>
      <c r="J334" s="1105"/>
      <c r="K334" s="1105"/>
      <c r="L334" s="1105"/>
      <c r="M334" s="1105"/>
      <c r="N334" s="1105"/>
      <c r="O334" s="1105"/>
      <c r="P334" s="1105"/>
      <c r="Q334" s="1106"/>
      <c r="R334" s="1107"/>
      <c r="S334" s="254">
        <f t="shared" si="76"/>
        <v>0</v>
      </c>
      <c r="T334" s="26"/>
      <c r="U334" s="245"/>
      <c r="V334" s="26"/>
      <c r="W334" s="26"/>
      <c r="X334" s="1">
        <f>IF($Q334=Y334,AG334,IF($Q334=Z334,AH334,AI334))</f>
        <v>0</v>
      </c>
      <c r="Y334" s="11" t="s">
        <v>2875</v>
      </c>
      <c r="Z334" s="11" t="s">
        <v>2896</v>
      </c>
      <c r="AA334" s="858" t="s">
        <v>2895</v>
      </c>
      <c r="AG334" s="23">
        <v>1</v>
      </c>
      <c r="AH334" s="23">
        <v>0.5</v>
      </c>
      <c r="AI334" s="23">
        <v>0</v>
      </c>
    </row>
    <row r="335" spans="2:37" ht="13.15" thickBot="1" x14ac:dyDescent="0.3">
      <c r="B335" s="401"/>
      <c r="C335" s="341" t="s">
        <v>2061</v>
      </c>
      <c r="D335" s="247" t="s">
        <v>426</v>
      </c>
      <c r="E335" s="1051" t="s">
        <v>1139</v>
      </c>
      <c r="F335" s="1052"/>
      <c r="G335" s="1052"/>
      <c r="H335" s="1053"/>
      <c r="I335" s="1105" t="s">
        <v>3236</v>
      </c>
      <c r="J335" s="1105"/>
      <c r="K335" s="1105"/>
      <c r="L335" s="1105"/>
      <c r="M335" s="1105"/>
      <c r="N335" s="1105"/>
      <c r="O335" s="1105"/>
      <c r="P335" s="1162"/>
      <c r="Q335" s="1106"/>
      <c r="R335" s="1107"/>
      <c r="S335" s="254">
        <f t="shared" si="76"/>
        <v>0</v>
      </c>
      <c r="T335" s="26"/>
      <c r="U335" s="245"/>
      <c r="V335" s="26"/>
      <c r="W335" s="26"/>
      <c r="X335" s="1">
        <f>IF($Q335=Y335,AG335,IF($Q335=Z335,AH335,AI335))</f>
        <v>0</v>
      </c>
      <c r="Y335" s="11" t="s">
        <v>2875</v>
      </c>
      <c r="Z335" s="11" t="s">
        <v>2896</v>
      </c>
      <c r="AA335" s="858" t="s">
        <v>2895</v>
      </c>
      <c r="AG335" s="23">
        <v>1</v>
      </c>
      <c r="AH335" s="23">
        <v>0.5</v>
      </c>
      <c r="AI335" s="23">
        <v>0</v>
      </c>
    </row>
    <row r="336" spans="2:37" ht="24" customHeight="1" thickBot="1" x14ac:dyDescent="0.3">
      <c r="B336" s="401"/>
      <c r="C336" s="341" t="s">
        <v>1140</v>
      </c>
      <c r="D336" s="247" t="s">
        <v>427</v>
      </c>
      <c r="E336" s="1051" t="s">
        <v>1025</v>
      </c>
      <c r="F336" s="1052"/>
      <c r="G336" s="1052"/>
      <c r="H336" s="1053"/>
      <c r="I336" s="1105" t="s">
        <v>3237</v>
      </c>
      <c r="J336" s="1105"/>
      <c r="K336" s="1105"/>
      <c r="L336" s="1105"/>
      <c r="M336" s="1105"/>
      <c r="N336" s="1105"/>
      <c r="O336" s="1105"/>
      <c r="P336" s="1105"/>
      <c r="Q336" s="1095" t="str">
        <f>IF(空調機!$L$10=0,AC336,IF(空調機!$Z$9&gt;=0.95,Y336,IF(空調機!$Z$9&gt;=0.7,Z336,IF(空調機!$Z$9&gt;=0.3,AA336,IF(空調機!$Z$9&gt;=0.05,AB336,AC336)))))</f>
        <v>5%未満に採用又は採用無し</v>
      </c>
      <c r="R336" s="1096"/>
      <c r="S336" s="254">
        <f t="shared" si="76"/>
        <v>0</v>
      </c>
      <c r="T336" s="26"/>
      <c r="U336" s="245"/>
      <c r="V336" s="26"/>
      <c r="W336" s="26"/>
      <c r="X336" s="1">
        <f>IF($Q336=Y336,AG336,IF($Q336=Z336,AH336,IF($Q336=AA336,AI336,IF($Q336=AB336,AJ336,AK336))))</f>
        <v>0</v>
      </c>
      <c r="Y336" s="11" t="s">
        <v>1286</v>
      </c>
      <c r="Z336" s="11" t="s">
        <v>1287</v>
      </c>
      <c r="AA336" s="11" t="s">
        <v>670</v>
      </c>
      <c r="AB336" s="11" t="s">
        <v>1990</v>
      </c>
      <c r="AC336" s="11" t="s">
        <v>1195</v>
      </c>
      <c r="AE336" s="1"/>
      <c r="AG336" s="23">
        <v>1</v>
      </c>
      <c r="AH336" s="23">
        <f>$AH$2</f>
        <v>0.8</v>
      </c>
      <c r="AI336" s="23">
        <v>0.5</v>
      </c>
      <c r="AJ336" s="23">
        <f>$AJ$2</f>
        <v>0.2</v>
      </c>
      <c r="AK336" s="23">
        <v>0</v>
      </c>
    </row>
    <row r="337" spans="2:41" ht="13.15" thickBot="1" x14ac:dyDescent="0.3">
      <c r="B337" s="401"/>
      <c r="C337" s="341" t="s">
        <v>1969</v>
      </c>
      <c r="D337" s="247" t="s">
        <v>428</v>
      </c>
      <c r="E337" s="1051" t="s">
        <v>1437</v>
      </c>
      <c r="F337" s="1052"/>
      <c r="G337" s="1052"/>
      <c r="H337" s="1053"/>
      <c r="I337" s="1105" t="s">
        <v>3238</v>
      </c>
      <c r="J337" s="1105"/>
      <c r="K337" s="1105"/>
      <c r="L337" s="1105"/>
      <c r="M337" s="1105"/>
      <c r="N337" s="1105"/>
      <c r="O337" s="1105"/>
      <c r="P337" s="1105"/>
      <c r="Q337" s="1106"/>
      <c r="R337" s="1107"/>
      <c r="S337" s="254">
        <f t="shared" si="76"/>
        <v>0</v>
      </c>
      <c r="T337" s="26"/>
      <c r="U337" s="245"/>
      <c r="V337" s="26"/>
      <c r="W337" s="26"/>
      <c r="X337" s="1">
        <f>IF($Q337=Y337,AG337,AH337)</f>
        <v>0</v>
      </c>
      <c r="Y337" s="11" t="s">
        <v>2317</v>
      </c>
      <c r="Z337" s="11" t="s">
        <v>1201</v>
      </c>
      <c r="AG337" s="23">
        <v>1</v>
      </c>
      <c r="AH337" s="23">
        <v>0</v>
      </c>
    </row>
    <row r="338" spans="2:41" ht="13.15" thickBot="1" x14ac:dyDescent="0.3">
      <c r="B338" s="401"/>
      <c r="C338" s="341" t="s">
        <v>1967</v>
      </c>
      <c r="D338" s="247" t="s">
        <v>429</v>
      </c>
      <c r="E338" s="1051" t="s">
        <v>34</v>
      </c>
      <c r="F338" s="1052"/>
      <c r="G338" s="1052"/>
      <c r="H338" s="1053"/>
      <c r="I338" s="1105" t="s">
        <v>238</v>
      </c>
      <c r="J338" s="1105"/>
      <c r="K338" s="1105"/>
      <c r="L338" s="1105"/>
      <c r="M338" s="1105"/>
      <c r="N338" s="1105"/>
      <c r="O338" s="1105"/>
      <c r="P338" s="1105"/>
      <c r="Q338" s="1106"/>
      <c r="R338" s="1107"/>
      <c r="S338" s="254">
        <f t="shared" si="76"/>
        <v>0</v>
      </c>
      <c r="T338" s="26"/>
      <c r="U338" s="245"/>
      <c r="V338" s="26"/>
      <c r="W338" s="26"/>
      <c r="X338" s="1">
        <f>IF($Q338=Y338,AG338,AH338)</f>
        <v>0</v>
      </c>
      <c r="Y338" s="11" t="s">
        <v>2317</v>
      </c>
      <c r="Z338" s="11" t="s">
        <v>1201</v>
      </c>
      <c r="AG338" s="23">
        <v>1</v>
      </c>
      <c r="AH338" s="23">
        <v>0</v>
      </c>
    </row>
    <row r="339" spans="2:41" ht="24" customHeight="1" thickBot="1" x14ac:dyDescent="0.3">
      <c r="B339" s="401"/>
      <c r="C339" s="341" t="s">
        <v>239</v>
      </c>
      <c r="D339" s="247" t="s">
        <v>430</v>
      </c>
      <c r="E339" s="1051" t="s">
        <v>861</v>
      </c>
      <c r="F339" s="1052"/>
      <c r="G339" s="1052"/>
      <c r="H339" s="1053"/>
      <c r="I339" s="1105" t="s">
        <v>1661</v>
      </c>
      <c r="J339" s="1105"/>
      <c r="K339" s="1105"/>
      <c r="L339" s="1105"/>
      <c r="M339" s="1105"/>
      <c r="N339" s="1105"/>
      <c r="O339" s="1105"/>
      <c r="P339" s="1105"/>
      <c r="Q339" s="1095" t="str">
        <f>IF(空調機!$L$10=0,AC339,IF(空調機!$AA$9&gt;=0.95,Y339,IF(空調機!$AA$9&gt;=0.7,Z339,IF(空調機!$AA$9&gt;=0.3,AA339,IF(空調機!$AA$9&gt;=0.05,AB339,AC339)))))</f>
        <v>5%未満に採用又は採用無し</v>
      </c>
      <c r="R339" s="1096"/>
      <c r="S339" s="254">
        <f t="shared" si="76"/>
        <v>0</v>
      </c>
      <c r="T339" s="26"/>
      <c r="U339" s="245"/>
      <c r="V339" s="26"/>
      <c r="W339" s="26"/>
      <c r="X339" s="1">
        <f>IF($Q339=Y339,AG339,IF($Q339=Z339,AH339,IF($Q339=AA339,AI339,IF($Q339=AB339,AJ339,AK339))))</f>
        <v>0</v>
      </c>
      <c r="Y339" s="11" t="s">
        <v>1555</v>
      </c>
      <c r="Z339" s="11" t="s">
        <v>1556</v>
      </c>
      <c r="AA339" s="11" t="s">
        <v>670</v>
      </c>
      <c r="AB339" s="11" t="s">
        <v>1990</v>
      </c>
      <c r="AC339" s="11" t="s">
        <v>1195</v>
      </c>
      <c r="AE339" s="1"/>
      <c r="AG339" s="23">
        <v>1</v>
      </c>
      <c r="AH339" s="23">
        <f>$AH$2</f>
        <v>0.8</v>
      </c>
      <c r="AI339" s="23">
        <v>0.5</v>
      </c>
      <c r="AJ339" s="23">
        <f>$AJ$2</f>
        <v>0.2</v>
      </c>
      <c r="AK339" s="23">
        <v>0</v>
      </c>
    </row>
    <row r="340" spans="2:41" ht="24" customHeight="1" thickBot="1" x14ac:dyDescent="0.3">
      <c r="B340" s="401"/>
      <c r="C340" s="341" t="s">
        <v>2061</v>
      </c>
      <c r="D340" s="247" t="s">
        <v>1217</v>
      </c>
      <c r="E340" s="1051" t="s">
        <v>148</v>
      </c>
      <c r="F340" s="1052"/>
      <c r="G340" s="1052"/>
      <c r="H340" s="1053"/>
      <c r="I340" s="1051" t="s">
        <v>3327</v>
      </c>
      <c r="J340" s="1052"/>
      <c r="K340" s="1052"/>
      <c r="L340" s="1052"/>
      <c r="M340" s="1052"/>
      <c r="N340" s="1052"/>
      <c r="O340" s="1052"/>
      <c r="P340" s="1083"/>
      <c r="Q340" s="1106"/>
      <c r="R340" s="1107"/>
      <c r="S340" s="254">
        <f t="shared" si="76"/>
        <v>0</v>
      </c>
      <c r="T340" s="26"/>
      <c r="U340" s="245"/>
      <c r="V340" s="26"/>
      <c r="W340" s="26"/>
      <c r="X340" s="1">
        <f>IF($Q340=Y340,AG340,AH340)</f>
        <v>0</v>
      </c>
      <c r="Y340" s="11" t="s">
        <v>2317</v>
      </c>
      <c r="Z340" s="11" t="s">
        <v>361</v>
      </c>
      <c r="AG340" s="23">
        <v>1</v>
      </c>
      <c r="AH340" s="23">
        <v>0</v>
      </c>
    </row>
    <row r="341" spans="2:41" ht="13.15" thickBot="1" x14ac:dyDescent="0.3">
      <c r="B341" s="401"/>
      <c r="C341" s="341" t="s">
        <v>1962</v>
      </c>
      <c r="D341" s="247" t="s">
        <v>1218</v>
      </c>
      <c r="E341" s="1051" t="s">
        <v>2435</v>
      </c>
      <c r="F341" s="1052"/>
      <c r="G341" s="1052"/>
      <c r="H341" s="1053"/>
      <c r="I341" s="1105" t="s">
        <v>3239</v>
      </c>
      <c r="J341" s="1105"/>
      <c r="K341" s="1105"/>
      <c r="L341" s="1105"/>
      <c r="M341" s="1105"/>
      <c r="N341" s="1105"/>
      <c r="O341" s="1105"/>
      <c r="P341" s="1105"/>
      <c r="Q341" s="1106"/>
      <c r="R341" s="1107"/>
      <c r="S341" s="254">
        <f t="shared" si="76"/>
        <v>0</v>
      </c>
      <c r="T341" s="26"/>
      <c r="U341" s="245"/>
      <c r="V341" s="26"/>
      <c r="W341" s="26"/>
      <c r="X341" s="1">
        <f>IF($Q341=Y341,AG341,AH341)</f>
        <v>0</v>
      </c>
      <c r="Y341" s="11" t="s">
        <v>2317</v>
      </c>
      <c r="Z341" s="11" t="s">
        <v>1291</v>
      </c>
      <c r="AG341" s="23">
        <v>1</v>
      </c>
      <c r="AH341" s="23">
        <v>0</v>
      </c>
    </row>
    <row r="342" spans="2:41" ht="13.15" thickBot="1" x14ac:dyDescent="0.3">
      <c r="B342" s="401"/>
      <c r="C342" s="341" t="s">
        <v>239</v>
      </c>
      <c r="D342" s="247" t="s">
        <v>431</v>
      </c>
      <c r="E342" s="1051" t="s">
        <v>240</v>
      </c>
      <c r="F342" s="1052"/>
      <c r="G342" s="1052"/>
      <c r="H342" s="1053"/>
      <c r="I342" s="1105" t="s">
        <v>3240</v>
      </c>
      <c r="J342" s="1105"/>
      <c r="K342" s="1105"/>
      <c r="L342" s="1105"/>
      <c r="M342" s="1105"/>
      <c r="N342" s="1105"/>
      <c r="O342" s="1105"/>
      <c r="P342" s="1105"/>
      <c r="Q342" s="1106"/>
      <c r="R342" s="1107"/>
      <c r="S342" s="254">
        <f t="shared" si="76"/>
        <v>0</v>
      </c>
      <c r="T342" s="26"/>
      <c r="U342" s="245"/>
      <c r="V342" s="26"/>
      <c r="W342" s="26"/>
      <c r="X342" s="1">
        <f>IF($Q342=Y342,AG342,AH342)</f>
        <v>0</v>
      </c>
      <c r="Y342" s="11" t="s">
        <v>2317</v>
      </c>
      <c r="Z342" s="11" t="s">
        <v>1291</v>
      </c>
      <c r="AG342" s="23">
        <v>1</v>
      </c>
      <c r="AH342" s="23">
        <v>0</v>
      </c>
    </row>
    <row r="343" spans="2:41" ht="13.15" thickBot="1" x14ac:dyDescent="0.3">
      <c r="B343" s="401"/>
      <c r="C343" s="341" t="s">
        <v>4</v>
      </c>
      <c r="D343" s="247" t="s">
        <v>2696</v>
      </c>
      <c r="E343" s="1051" t="s">
        <v>2713</v>
      </c>
      <c r="F343" s="1052"/>
      <c r="G343" s="1052"/>
      <c r="H343" s="1053"/>
      <c r="I343" s="1051" t="s">
        <v>3121</v>
      </c>
      <c r="J343" s="1052"/>
      <c r="K343" s="1052"/>
      <c r="L343" s="1052"/>
      <c r="M343" s="1052"/>
      <c r="N343" s="1052"/>
      <c r="O343" s="1052"/>
      <c r="P343" s="1083"/>
      <c r="Q343" s="1106"/>
      <c r="R343" s="1107"/>
      <c r="S343" s="254">
        <f t="shared" si="76"/>
        <v>0</v>
      </c>
      <c r="T343" s="26"/>
      <c r="U343" s="245"/>
      <c r="V343" s="26"/>
      <c r="W343" s="26"/>
      <c r="X343" s="1">
        <f>IF($Q343=Y343,AG343,AH343)</f>
        <v>0</v>
      </c>
      <c r="Y343" s="11" t="s">
        <v>2317</v>
      </c>
      <c r="Z343" s="11" t="s">
        <v>361</v>
      </c>
      <c r="AG343" s="23">
        <v>1</v>
      </c>
      <c r="AH343" s="23">
        <v>0</v>
      </c>
    </row>
    <row r="344" spans="2:41" ht="24" customHeight="1" thickBot="1" x14ac:dyDescent="0.3">
      <c r="B344" s="401"/>
      <c r="C344" s="341" t="s">
        <v>2695</v>
      </c>
      <c r="D344" s="247" t="s">
        <v>2740</v>
      </c>
      <c r="E344" s="1051" t="s">
        <v>3353</v>
      </c>
      <c r="F344" s="1052"/>
      <c r="G344" s="1052"/>
      <c r="H344" s="1053"/>
      <c r="I344" s="1051" t="s">
        <v>2980</v>
      </c>
      <c r="J344" s="1052"/>
      <c r="K344" s="1052"/>
      <c r="L344" s="1052"/>
      <c r="M344" s="1052"/>
      <c r="N344" s="1052"/>
      <c r="O344" s="1052"/>
      <c r="P344" s="1083"/>
      <c r="Q344" s="1106"/>
      <c r="R344" s="1107"/>
      <c r="S344" s="254">
        <f t="shared" si="76"/>
        <v>0</v>
      </c>
      <c r="T344" s="26"/>
      <c r="U344" s="245"/>
      <c r="V344" s="26"/>
      <c r="W344" s="26"/>
      <c r="X344" s="1">
        <f>IF($Q344=Y344,AG344,IF($Q344=Z344,AH344,AI344))</f>
        <v>0</v>
      </c>
      <c r="Y344" s="11" t="s">
        <v>2875</v>
      </c>
      <c r="Z344" s="11" t="s">
        <v>2896</v>
      </c>
      <c r="AA344" s="11" t="s">
        <v>2895</v>
      </c>
      <c r="AG344" s="23">
        <v>1</v>
      </c>
      <c r="AH344" s="23">
        <v>0.5</v>
      </c>
      <c r="AI344" s="23">
        <v>0</v>
      </c>
    </row>
    <row r="345" spans="2:41" ht="24" customHeight="1" thickBot="1" x14ac:dyDescent="0.3">
      <c r="B345" s="401"/>
      <c r="C345" s="341" t="s">
        <v>2724</v>
      </c>
      <c r="D345" s="247" t="s">
        <v>3006</v>
      </c>
      <c r="E345" s="1051" t="s">
        <v>2738</v>
      </c>
      <c r="F345" s="1052"/>
      <c r="G345" s="1052"/>
      <c r="H345" s="1053"/>
      <c r="I345" s="1051" t="s">
        <v>3060</v>
      </c>
      <c r="J345" s="1052"/>
      <c r="K345" s="1052"/>
      <c r="L345" s="1052"/>
      <c r="M345" s="1052"/>
      <c r="N345" s="1052"/>
      <c r="O345" s="1052"/>
      <c r="P345" s="1083"/>
      <c r="Q345" s="1106"/>
      <c r="R345" s="1107"/>
      <c r="S345" s="254">
        <f t="shared" si="76"/>
        <v>0</v>
      </c>
      <c r="T345" s="26"/>
      <c r="U345" s="245"/>
      <c r="V345" s="26"/>
      <c r="W345" s="26"/>
      <c r="X345" s="1">
        <f>IF($Q345=Y345,AG345,AH345)</f>
        <v>0</v>
      </c>
      <c r="Y345" s="11" t="s">
        <v>2317</v>
      </c>
      <c r="Z345" s="11" t="s">
        <v>2739</v>
      </c>
      <c r="AG345" s="23">
        <v>1</v>
      </c>
      <c r="AH345" s="23">
        <v>0</v>
      </c>
    </row>
    <row r="346" spans="2:41" x14ac:dyDescent="0.25">
      <c r="B346" s="401"/>
      <c r="U346" s="402"/>
    </row>
    <row r="347" spans="2:41" ht="14.25" customHeight="1" x14ac:dyDescent="0.25">
      <c r="B347" s="401"/>
      <c r="C347" s="1"/>
      <c r="D347" s="21" t="s">
        <v>224</v>
      </c>
      <c r="E347" s="19" t="s">
        <v>241</v>
      </c>
      <c r="F347" s="19"/>
      <c r="G347" s="19"/>
      <c r="H347" s="19"/>
      <c r="U347" s="402"/>
      <c r="X347" s="1"/>
    </row>
    <row r="348" spans="2:41" ht="14.25" customHeight="1" x14ac:dyDescent="0.25">
      <c r="B348" s="401"/>
      <c r="C348" s="1"/>
      <c r="D348" s="25" t="s">
        <v>242</v>
      </c>
      <c r="E348" s="1067" t="s">
        <v>655</v>
      </c>
      <c r="F348" s="1068"/>
      <c r="G348" s="1068"/>
      <c r="H348" s="1069"/>
      <c r="I348" s="1067" t="s">
        <v>283</v>
      </c>
      <c r="J348" s="1068"/>
      <c r="K348" s="1068"/>
      <c r="L348" s="1068"/>
      <c r="M348" s="1068"/>
      <c r="N348" s="1068"/>
      <c r="O348" s="1068"/>
      <c r="P348" s="1069"/>
      <c r="Q348" s="1067" t="s">
        <v>2248</v>
      </c>
      <c r="R348" s="1069"/>
      <c r="S348" s="25" t="s">
        <v>745</v>
      </c>
      <c r="T348" s="5"/>
      <c r="U348" s="334"/>
      <c r="V348" s="5"/>
      <c r="W348" s="5"/>
      <c r="X348" s="1"/>
    </row>
    <row r="349" spans="2:41" ht="13.15" thickBot="1" x14ac:dyDescent="0.3">
      <c r="B349" s="401"/>
      <c r="C349" s="1" t="s">
        <v>87</v>
      </c>
      <c r="D349" s="66" t="s">
        <v>919</v>
      </c>
      <c r="E349" s="1054" t="s">
        <v>243</v>
      </c>
      <c r="F349" s="1055"/>
      <c r="G349" s="1055"/>
      <c r="H349" s="1056"/>
      <c r="I349" s="1084" t="s">
        <v>3241</v>
      </c>
      <c r="J349" s="1084"/>
      <c r="K349" s="1084"/>
      <c r="L349" s="1084"/>
      <c r="M349" s="1084"/>
      <c r="N349" s="1105"/>
      <c r="O349" s="1105"/>
      <c r="P349" s="1105"/>
      <c r="Q349" s="1178"/>
      <c r="R349" s="1178"/>
      <c r="S349" s="254">
        <f t="shared" ref="S349:S362" si="79">$X349</f>
        <v>0</v>
      </c>
      <c r="T349" s="26"/>
      <c r="U349" s="245"/>
      <c r="V349" s="26"/>
      <c r="W349" s="26"/>
      <c r="X349" s="1">
        <f>IF(SUMPRODUCT(X350:X351,AD350:AD351)&gt;1,1,IF(SUMPRODUCT(X350:X351,AD350:AD351)&lt;0,0,ROUND(SUMPRODUCT(X350:X351,AD350:AD351),3)))</f>
        <v>0</v>
      </c>
      <c r="Y349" s="1">
        <f>IF(OR($Z$3&lt;=$J$3,AND($Y$3="報告",$AB$3&lt;=$J$3)),1,2)</f>
        <v>2</v>
      </c>
    </row>
    <row r="350" spans="2:41" ht="14.25" customHeight="1" thickBot="1" x14ac:dyDescent="0.3">
      <c r="B350" s="401"/>
      <c r="C350" s="1"/>
      <c r="D350" s="67"/>
      <c r="E350" s="172"/>
      <c r="F350" s="173"/>
      <c r="G350" s="173"/>
      <c r="H350" s="174"/>
      <c r="I350" s="172"/>
      <c r="J350" s="173"/>
      <c r="K350" s="173"/>
      <c r="L350" s="192"/>
      <c r="M350" s="185"/>
      <c r="N350" s="1110" t="s">
        <v>2308</v>
      </c>
      <c r="O350" s="1111"/>
      <c r="P350" s="1112"/>
      <c r="Q350" s="1095" t="str">
        <f>IF(照明器具!$J$9=0,AC350,IF(照明器具!$N$8&gt;=0.95,Y350,IF(照明器具!$N$8&gt;=0.7,Z350,IF(照明器具!$N$8&gt;=0.3,AA350,IF(照明器具!$N$8&gt;=0.05,AB350,AC350)))))</f>
        <v>5%未満に採用又は採用無し</v>
      </c>
      <c r="R350" s="1096"/>
      <c r="S350" s="254">
        <f t="shared" si="79"/>
        <v>0</v>
      </c>
      <c r="T350" s="26"/>
      <c r="U350" s="245"/>
      <c r="V350" s="26"/>
      <c r="W350" s="26"/>
      <c r="X350" s="1">
        <f>IF($Q350=Y350,AG350,IF($Q350=Z350,AH350,IF($Q350=AA350,AI350,IF($Q350=AB350,AJ350,AK350))))</f>
        <v>0</v>
      </c>
      <c r="Y350" s="11" t="s">
        <v>1292</v>
      </c>
      <c r="Z350" s="11" t="s">
        <v>1293</v>
      </c>
      <c r="AA350" s="11" t="s">
        <v>670</v>
      </c>
      <c r="AB350" s="11" t="s">
        <v>1990</v>
      </c>
      <c r="AC350" s="11" t="s">
        <v>1195</v>
      </c>
      <c r="AD350" s="23">
        <v>1</v>
      </c>
      <c r="AE350" s="265"/>
      <c r="AG350" s="23">
        <v>1</v>
      </c>
      <c r="AH350" s="23">
        <f>$AH$2</f>
        <v>0.8</v>
      </c>
      <c r="AI350" s="23">
        <v>0.5</v>
      </c>
      <c r="AJ350" s="23">
        <f>$AJ$2</f>
        <v>0.2</v>
      </c>
      <c r="AK350" s="23">
        <v>0</v>
      </c>
      <c r="AO350" s="26"/>
    </row>
    <row r="351" spans="2:41" ht="14.25" customHeight="1" thickBot="1" x14ac:dyDescent="0.3">
      <c r="B351" s="401"/>
      <c r="C351" s="1"/>
      <c r="D351" s="67"/>
      <c r="E351" s="172"/>
      <c r="F351" s="173"/>
      <c r="G351" s="173"/>
      <c r="H351" s="174"/>
      <c r="I351" s="176"/>
      <c r="J351" s="229"/>
      <c r="K351" s="229"/>
      <c r="L351" s="193"/>
      <c r="M351" s="190"/>
      <c r="N351" s="1110" t="s">
        <v>2288</v>
      </c>
      <c r="O351" s="1111"/>
      <c r="P351" s="1112"/>
      <c r="Q351" s="1095" t="str">
        <f>IF(照明器具!$J$9=0,AC351,IF(照明器具!$O$8&gt;=0.95,Y351,IF(照明器具!$O$8&gt;=0.7,Z351,IF(照明器具!$O$8&gt;=0.3,AA351,IF(照明器具!$O$8&gt;=0.05,AB351,AC351)))))</f>
        <v>5%未満に採用又は採用無し</v>
      </c>
      <c r="R351" s="1096"/>
      <c r="S351" s="254">
        <f t="shared" si="79"/>
        <v>0</v>
      </c>
      <c r="T351" s="26"/>
      <c r="U351" s="245"/>
      <c r="V351" s="26"/>
      <c r="W351" s="26"/>
      <c r="X351" s="1">
        <f>IF($Q351=Y351,AG351,IF($Q351=Z351,AH351,IF($Q351=AA351,AI351,IF($Q351=AB351,AJ351,AK351))))</f>
        <v>0</v>
      </c>
      <c r="Y351" s="11" t="s">
        <v>1555</v>
      </c>
      <c r="Z351" s="11" t="s">
        <v>1556</v>
      </c>
      <c r="AA351" s="11" t="s">
        <v>670</v>
      </c>
      <c r="AB351" s="11" t="s">
        <v>1990</v>
      </c>
      <c r="AC351" s="11" t="s">
        <v>1195</v>
      </c>
      <c r="AD351" s="23">
        <v>0.1</v>
      </c>
      <c r="AE351" s="265"/>
      <c r="AG351" s="23">
        <v>1</v>
      </c>
      <c r="AH351" s="23">
        <f>$AH$2</f>
        <v>0.8</v>
      </c>
      <c r="AI351" s="23">
        <v>0.5</v>
      </c>
      <c r="AJ351" s="23">
        <f>$AJ$2</f>
        <v>0.2</v>
      </c>
      <c r="AK351" s="23">
        <v>0</v>
      </c>
      <c r="AO351" s="26"/>
    </row>
    <row r="352" spans="2:41" ht="24" customHeight="1" thickBot="1" x14ac:dyDescent="0.3">
      <c r="B352" s="401"/>
      <c r="C352" s="1" t="s">
        <v>1979</v>
      </c>
      <c r="D352" s="247" t="s">
        <v>151</v>
      </c>
      <c r="E352" s="1051" t="s">
        <v>46</v>
      </c>
      <c r="F352" s="1052"/>
      <c r="G352" s="1052"/>
      <c r="H352" s="1053"/>
      <c r="I352" s="1105" t="s">
        <v>3242</v>
      </c>
      <c r="J352" s="1105"/>
      <c r="K352" s="1105"/>
      <c r="L352" s="1105"/>
      <c r="M352" s="1105"/>
      <c r="N352" s="1105"/>
      <c r="O352" s="1105"/>
      <c r="P352" s="1105"/>
      <c r="Q352" s="1106"/>
      <c r="R352" s="1107"/>
      <c r="S352" s="254">
        <f t="shared" si="79"/>
        <v>0</v>
      </c>
      <c r="T352" s="26"/>
      <c r="U352" s="245"/>
      <c r="V352" s="26"/>
      <c r="W352" s="26"/>
      <c r="X352" s="1">
        <f>IF($Q352=Y352,AG352,IF($Q352=Z352,AH352,AI352))</f>
        <v>0</v>
      </c>
      <c r="Y352" s="11" t="s">
        <v>2875</v>
      </c>
      <c r="Z352" s="11" t="s">
        <v>2896</v>
      </c>
      <c r="AA352" s="858" t="s">
        <v>2895</v>
      </c>
      <c r="AG352" s="23">
        <v>1</v>
      </c>
      <c r="AH352" s="23">
        <v>0.5</v>
      </c>
      <c r="AI352" s="23">
        <v>0</v>
      </c>
    </row>
    <row r="353" spans="1:37" ht="24" customHeight="1" thickBot="1" x14ac:dyDescent="0.3">
      <c r="B353" s="401"/>
      <c r="C353" s="1" t="s">
        <v>244</v>
      </c>
      <c r="D353" s="247" t="s">
        <v>152</v>
      </c>
      <c r="E353" s="1051" t="s">
        <v>245</v>
      </c>
      <c r="F353" s="1052"/>
      <c r="G353" s="1052"/>
      <c r="H353" s="1053"/>
      <c r="I353" s="1105" t="s">
        <v>3243</v>
      </c>
      <c r="J353" s="1105"/>
      <c r="K353" s="1105"/>
      <c r="L353" s="1105"/>
      <c r="M353" s="1105"/>
      <c r="N353" s="1105"/>
      <c r="O353" s="1105"/>
      <c r="P353" s="1105"/>
      <c r="Q353" s="1106"/>
      <c r="R353" s="1107"/>
      <c r="S353" s="254">
        <f t="shared" si="79"/>
        <v>0</v>
      </c>
      <c r="T353" s="26"/>
      <c r="U353" s="245"/>
      <c r="V353" s="26"/>
      <c r="W353" s="26"/>
      <c r="X353" s="1">
        <f>IF($Q353=Y353,AG353,IF($Q353=Z353,AH353,AI353))</f>
        <v>0</v>
      </c>
      <c r="Y353" s="11" t="s">
        <v>752</v>
      </c>
      <c r="Z353" s="11" t="s">
        <v>499</v>
      </c>
      <c r="AA353" s="11" t="s">
        <v>1186</v>
      </c>
      <c r="AG353" s="23">
        <v>1</v>
      </c>
      <c r="AH353" s="23">
        <v>0.5</v>
      </c>
      <c r="AI353" s="23">
        <v>0</v>
      </c>
    </row>
    <row r="354" spans="1:37" ht="24" customHeight="1" thickBot="1" x14ac:dyDescent="0.3">
      <c r="B354" s="401"/>
      <c r="C354" s="1" t="s">
        <v>2059</v>
      </c>
      <c r="D354" s="247" t="s">
        <v>3067</v>
      </c>
      <c r="E354" s="1051" t="s">
        <v>198</v>
      </c>
      <c r="F354" s="1052"/>
      <c r="G354" s="1052"/>
      <c r="H354" s="1053"/>
      <c r="I354" s="1105" t="s">
        <v>3244</v>
      </c>
      <c r="J354" s="1105"/>
      <c r="K354" s="1105"/>
      <c r="L354" s="1105"/>
      <c r="M354" s="1105"/>
      <c r="N354" s="1105"/>
      <c r="O354" s="1105"/>
      <c r="P354" s="1105"/>
      <c r="Q354" s="1106"/>
      <c r="R354" s="1107"/>
      <c r="S354" s="254">
        <f t="shared" si="79"/>
        <v>0</v>
      </c>
      <c r="T354" s="26"/>
      <c r="U354" s="245"/>
      <c r="V354" s="26"/>
      <c r="W354" s="26"/>
      <c r="X354" s="1">
        <f>IF($Q354=Y354,AG354,IF($Q354=Z354,AH354,IF($Q354=AA354,AI354,IF($Q354=AB354,AJ354,AK354))))</f>
        <v>0</v>
      </c>
      <c r="Y354" s="11" t="s">
        <v>3112</v>
      </c>
      <c r="Z354" s="11" t="s">
        <v>3115</v>
      </c>
      <c r="AA354" s="11" t="s">
        <v>3113</v>
      </c>
      <c r="AB354" s="11" t="s">
        <v>3114</v>
      </c>
      <c r="AC354" s="11" t="s">
        <v>1282</v>
      </c>
      <c r="AE354" s="1"/>
      <c r="AG354" s="23">
        <v>1</v>
      </c>
      <c r="AH354" s="23">
        <f>$AH$2</f>
        <v>0.8</v>
      </c>
      <c r="AI354" s="23">
        <v>0.5</v>
      </c>
      <c r="AJ354" s="23">
        <f>$AJ$2</f>
        <v>0.2</v>
      </c>
      <c r="AK354" s="23">
        <v>0</v>
      </c>
    </row>
    <row r="355" spans="1:37" ht="24" customHeight="1" thickBot="1" x14ac:dyDescent="0.3">
      <c r="B355" s="401"/>
      <c r="C355" s="1" t="s">
        <v>4</v>
      </c>
      <c r="D355" s="247" t="s">
        <v>3068</v>
      </c>
      <c r="E355" s="1051" t="s">
        <v>542</v>
      </c>
      <c r="F355" s="1052"/>
      <c r="G355" s="1052"/>
      <c r="H355" s="1053"/>
      <c r="I355" s="1105" t="s">
        <v>3245</v>
      </c>
      <c r="J355" s="1105"/>
      <c r="K355" s="1105"/>
      <c r="L355" s="1105"/>
      <c r="M355" s="1105"/>
      <c r="N355" s="1105"/>
      <c r="O355" s="1105"/>
      <c r="P355" s="1105"/>
      <c r="Q355" s="1106"/>
      <c r="R355" s="1107"/>
      <c r="S355" s="254">
        <f t="shared" si="79"/>
        <v>0</v>
      </c>
      <c r="T355" s="26"/>
      <c r="U355" s="245"/>
      <c r="V355" s="26"/>
      <c r="W355" s="26"/>
      <c r="X355" s="1">
        <f>IF($Q355=Y355,AG355,IF($Q355=Z355,AH355,IF($Q355=AA355,AI355,IF($Q355=AB355,AJ355,AK355))))</f>
        <v>0</v>
      </c>
      <c r="Y355" s="11" t="s">
        <v>1900</v>
      </c>
      <c r="Z355" s="11" t="s">
        <v>3372</v>
      </c>
      <c r="AA355" s="11" t="s">
        <v>445</v>
      </c>
      <c r="AB355" s="11" t="s">
        <v>1371</v>
      </c>
      <c r="AC355" s="11" t="s">
        <v>1282</v>
      </c>
      <c r="AG355" s="23">
        <v>1</v>
      </c>
      <c r="AH355" s="23">
        <f>$AH$2</f>
        <v>0.8</v>
      </c>
      <c r="AI355" s="23">
        <v>0.5</v>
      </c>
      <c r="AJ355" s="23">
        <f>$AJ$2</f>
        <v>0.2</v>
      </c>
      <c r="AK355" s="23">
        <v>0</v>
      </c>
    </row>
    <row r="356" spans="1:37" ht="24" customHeight="1" thickBot="1" x14ac:dyDescent="0.3">
      <c r="B356" s="401"/>
      <c r="C356" s="1" t="s">
        <v>448</v>
      </c>
      <c r="D356" s="247" t="s">
        <v>977</v>
      </c>
      <c r="E356" s="1110" t="s">
        <v>2305</v>
      </c>
      <c r="F356" s="1111"/>
      <c r="G356" s="1111"/>
      <c r="H356" s="1158"/>
      <c r="I356" s="1051" t="s">
        <v>3246</v>
      </c>
      <c r="J356" s="1052"/>
      <c r="K356" s="1052"/>
      <c r="L356" s="1052"/>
      <c r="M356" s="1052"/>
      <c r="N356" s="1052"/>
      <c r="O356" s="1052"/>
      <c r="P356" s="1083"/>
      <c r="Q356" s="1106"/>
      <c r="R356" s="1107"/>
      <c r="S356" s="254">
        <f t="shared" si="79"/>
        <v>0</v>
      </c>
      <c r="T356" s="26"/>
      <c r="U356" s="245"/>
      <c r="V356" s="26"/>
      <c r="W356" s="26"/>
      <c r="X356" s="1">
        <f>IF($Q356=Y356,AG356,IF($Q356=Z356,AH356,AI356))</f>
        <v>0</v>
      </c>
      <c r="Y356" s="11" t="s">
        <v>2875</v>
      </c>
      <c r="Z356" s="11" t="s">
        <v>2896</v>
      </c>
      <c r="AA356" s="858" t="s">
        <v>2895</v>
      </c>
      <c r="AG356" s="23">
        <v>1</v>
      </c>
      <c r="AH356" s="23">
        <v>0.5</v>
      </c>
      <c r="AI356" s="23">
        <v>0</v>
      </c>
    </row>
    <row r="357" spans="1:37" ht="24" customHeight="1" thickBot="1" x14ac:dyDescent="0.3">
      <c r="B357" s="401"/>
      <c r="C357" s="1" t="s">
        <v>246</v>
      </c>
      <c r="D357" s="247" t="s">
        <v>1416</v>
      </c>
      <c r="E357" s="1051" t="s">
        <v>681</v>
      </c>
      <c r="F357" s="1052"/>
      <c r="G357" s="1052"/>
      <c r="H357" s="1053"/>
      <c r="I357" s="1105" t="s">
        <v>3247</v>
      </c>
      <c r="J357" s="1105"/>
      <c r="K357" s="1105"/>
      <c r="L357" s="1105"/>
      <c r="M357" s="1105"/>
      <c r="N357" s="1105"/>
      <c r="O357" s="1105"/>
      <c r="P357" s="1105"/>
      <c r="Q357" s="1106"/>
      <c r="R357" s="1107"/>
      <c r="S357" s="254">
        <f t="shared" si="79"/>
        <v>0</v>
      </c>
      <c r="T357" s="26"/>
      <c r="U357" s="245"/>
      <c r="V357" s="26"/>
      <c r="W357" s="26"/>
      <c r="X357" s="1">
        <f>IF($Q357=Y357,AG357,IF($Q357=Z357,AH357,AI357))</f>
        <v>0</v>
      </c>
      <c r="Y357" s="11" t="s">
        <v>2875</v>
      </c>
      <c r="Z357" s="11" t="s">
        <v>2896</v>
      </c>
      <c r="AA357" s="858" t="s">
        <v>2895</v>
      </c>
      <c r="AG357" s="23">
        <v>1</v>
      </c>
      <c r="AH357" s="23">
        <v>0.5</v>
      </c>
      <c r="AI357" s="23">
        <v>0</v>
      </c>
    </row>
    <row r="358" spans="1:37" ht="24" customHeight="1" thickBot="1" x14ac:dyDescent="0.3">
      <c r="B358" s="401"/>
      <c r="C358" s="1" t="s">
        <v>448</v>
      </c>
      <c r="D358" s="247" t="s">
        <v>432</v>
      </c>
      <c r="E358" s="1051" t="s">
        <v>680</v>
      </c>
      <c r="F358" s="1052"/>
      <c r="G358" s="1052"/>
      <c r="H358" s="1053"/>
      <c r="I358" s="1105" t="s">
        <v>3248</v>
      </c>
      <c r="J358" s="1105"/>
      <c r="K358" s="1105"/>
      <c r="L358" s="1105"/>
      <c r="M358" s="1105"/>
      <c r="N358" s="1105"/>
      <c r="O358" s="1105"/>
      <c r="P358" s="1105"/>
      <c r="Q358" s="1106"/>
      <c r="R358" s="1107"/>
      <c r="S358" s="254">
        <f t="shared" si="79"/>
        <v>0</v>
      </c>
      <c r="T358" s="26"/>
      <c r="U358" s="245"/>
      <c r="V358" s="26"/>
      <c r="W358" s="26"/>
      <c r="X358" s="1">
        <f>IF($Q358=Y358,AG358,IF($Q358=Z358,AH358,IF($Q358=AA358,AI358,AJ358)))</f>
        <v>0</v>
      </c>
      <c r="Y358" s="11" t="s">
        <v>1701</v>
      </c>
      <c r="Z358" s="11" t="s">
        <v>444</v>
      </c>
      <c r="AA358" s="11" t="s">
        <v>103</v>
      </c>
      <c r="AB358" s="11" t="s">
        <v>1186</v>
      </c>
      <c r="AG358" s="23">
        <v>1</v>
      </c>
      <c r="AH358" s="23">
        <f>$AH$2</f>
        <v>0.8</v>
      </c>
      <c r="AI358" s="23">
        <v>0.5</v>
      </c>
      <c r="AJ358" s="23">
        <v>0</v>
      </c>
    </row>
    <row r="359" spans="1:37" ht="24" customHeight="1" thickBot="1" x14ac:dyDescent="0.3">
      <c r="B359" s="401"/>
      <c r="C359" s="341" t="s">
        <v>1636</v>
      </c>
      <c r="D359" s="247" t="s">
        <v>433</v>
      </c>
      <c r="E359" s="1051" t="s">
        <v>497</v>
      </c>
      <c r="F359" s="1052"/>
      <c r="G359" s="1052"/>
      <c r="H359" s="1053"/>
      <c r="I359" s="1051" t="s">
        <v>3249</v>
      </c>
      <c r="J359" s="1052"/>
      <c r="K359" s="1052"/>
      <c r="L359" s="1052"/>
      <c r="M359" s="1052"/>
      <c r="N359" s="1052"/>
      <c r="O359" s="1052"/>
      <c r="P359" s="1083"/>
      <c r="Q359" s="1106"/>
      <c r="R359" s="1107"/>
      <c r="S359" s="254">
        <f t="shared" si="79"/>
        <v>0</v>
      </c>
      <c r="T359" s="26"/>
      <c r="U359" s="245"/>
      <c r="V359" s="26"/>
      <c r="W359" s="26"/>
      <c r="X359" s="1">
        <f>IF($Q359=Y359,AG359,IF($Q359=Z359,AH359,AI359))</f>
        <v>0</v>
      </c>
      <c r="Y359" s="11" t="s">
        <v>2900</v>
      </c>
      <c r="Z359" s="11" t="s">
        <v>2901</v>
      </c>
      <c r="AA359" s="858" t="s">
        <v>2902</v>
      </c>
      <c r="AG359" s="23">
        <v>1</v>
      </c>
      <c r="AH359" s="23">
        <v>0.5</v>
      </c>
      <c r="AI359" s="23">
        <v>0</v>
      </c>
    </row>
    <row r="360" spans="1:37" ht="24" customHeight="1" thickBot="1" x14ac:dyDescent="0.3">
      <c r="B360" s="401"/>
      <c r="C360" s="341" t="s">
        <v>1983</v>
      </c>
      <c r="D360" s="247" t="s">
        <v>434</v>
      </c>
      <c r="E360" s="1051" t="s">
        <v>2306</v>
      </c>
      <c r="F360" s="1052"/>
      <c r="G360" s="1052"/>
      <c r="H360" s="1053"/>
      <c r="I360" s="1051" t="s">
        <v>3250</v>
      </c>
      <c r="J360" s="1052"/>
      <c r="K360" s="1052"/>
      <c r="L360" s="1052"/>
      <c r="M360" s="1052"/>
      <c r="N360" s="1052"/>
      <c r="O360" s="1052"/>
      <c r="P360" s="1083"/>
      <c r="Q360" s="1106"/>
      <c r="R360" s="1107"/>
      <c r="S360" s="254">
        <f t="shared" si="79"/>
        <v>0</v>
      </c>
      <c r="T360" s="26"/>
      <c r="U360" s="245"/>
      <c r="V360" s="26"/>
      <c r="W360" s="26"/>
      <c r="X360" s="1">
        <f>IF($Q360=Y360,AG360,AH360)</f>
        <v>0</v>
      </c>
      <c r="Y360" s="11" t="s">
        <v>2885</v>
      </c>
      <c r="Z360" s="11" t="s">
        <v>2886</v>
      </c>
      <c r="AG360" s="23">
        <v>1</v>
      </c>
      <c r="AH360" s="23">
        <v>0</v>
      </c>
    </row>
    <row r="361" spans="1:37" ht="24" customHeight="1" thickBot="1" x14ac:dyDescent="0.3">
      <c r="B361" s="401"/>
      <c r="C361" s="341" t="s">
        <v>4</v>
      </c>
      <c r="D361" s="247" t="s">
        <v>2874</v>
      </c>
      <c r="E361" s="1051" t="s">
        <v>3116</v>
      </c>
      <c r="F361" s="1052"/>
      <c r="G361" s="1052"/>
      <c r="H361" s="1053"/>
      <c r="I361" s="1051" t="s">
        <v>3354</v>
      </c>
      <c r="J361" s="1052"/>
      <c r="K361" s="1052"/>
      <c r="L361" s="1052"/>
      <c r="M361" s="1052"/>
      <c r="N361" s="1052"/>
      <c r="O361" s="1052"/>
      <c r="P361" s="1083"/>
      <c r="Q361" s="1106"/>
      <c r="R361" s="1107"/>
      <c r="S361" s="254">
        <f t="shared" si="79"/>
        <v>0</v>
      </c>
      <c r="T361" s="26"/>
      <c r="U361" s="245"/>
      <c r="V361" s="26"/>
      <c r="W361" s="26"/>
      <c r="X361" s="1">
        <f>IF($Q361=Y361,AG361,IF($Q361=Z361,AH361,AI361))</f>
        <v>0</v>
      </c>
      <c r="Y361" s="11" t="s">
        <v>2875</v>
      </c>
      <c r="Z361" s="11" t="s">
        <v>2896</v>
      </c>
      <c r="AA361" s="858" t="s">
        <v>2895</v>
      </c>
      <c r="AG361" s="23">
        <v>1</v>
      </c>
      <c r="AH361" s="23">
        <v>0.5</v>
      </c>
      <c r="AI361" s="23">
        <v>0</v>
      </c>
    </row>
    <row r="362" spans="1:37" ht="14.25" customHeight="1" thickBot="1" x14ac:dyDescent="0.3">
      <c r="B362" s="401"/>
      <c r="C362" s="341" t="s">
        <v>4</v>
      </c>
      <c r="D362" s="247" t="s">
        <v>3069</v>
      </c>
      <c r="E362" s="1051" t="s">
        <v>3017</v>
      </c>
      <c r="F362" s="1052"/>
      <c r="G362" s="1052"/>
      <c r="H362" s="1053"/>
      <c r="I362" s="1051" t="s">
        <v>2710</v>
      </c>
      <c r="J362" s="1052"/>
      <c r="K362" s="1052"/>
      <c r="L362" s="1052"/>
      <c r="M362" s="1052"/>
      <c r="N362" s="1052"/>
      <c r="O362" s="1052"/>
      <c r="P362" s="1083"/>
      <c r="Q362" s="1106"/>
      <c r="R362" s="1107"/>
      <c r="S362" s="254">
        <f t="shared" si="79"/>
        <v>0</v>
      </c>
      <c r="T362" s="26"/>
      <c r="U362" s="245"/>
      <c r="V362" s="26"/>
      <c r="W362" s="26"/>
      <c r="X362" s="1">
        <f>IF($Q362=Y362,AG362,AH362)</f>
        <v>0</v>
      </c>
      <c r="Y362" s="11" t="s">
        <v>1281</v>
      </c>
      <c r="Z362" s="11" t="s">
        <v>361</v>
      </c>
      <c r="AG362" s="23">
        <v>1</v>
      </c>
      <c r="AH362" s="23">
        <v>0</v>
      </c>
    </row>
    <row r="363" spans="1:37" ht="14.25" customHeight="1" x14ac:dyDescent="0.25">
      <c r="B363" s="401"/>
      <c r="C363" s="341"/>
      <c r="D363" s="270"/>
      <c r="E363" s="173"/>
      <c r="F363" s="173"/>
      <c r="G363" s="173"/>
      <c r="H363" s="173"/>
      <c r="I363" s="173"/>
      <c r="J363" s="173"/>
      <c r="K363" s="173"/>
      <c r="L363" s="173"/>
      <c r="M363" s="173"/>
      <c r="N363" s="173"/>
      <c r="O363" s="173"/>
      <c r="P363" s="173"/>
      <c r="Q363" s="173"/>
      <c r="R363" s="173"/>
      <c r="S363" s="173"/>
      <c r="T363" s="26"/>
      <c r="U363" s="245"/>
      <c r="V363" s="26"/>
      <c r="W363" s="26"/>
      <c r="X363" s="1"/>
      <c r="Y363" s="26"/>
      <c r="Z363" s="26"/>
      <c r="AG363" s="1"/>
      <c r="AH363" s="1"/>
    </row>
    <row r="364" spans="1:37" ht="3" customHeight="1" x14ac:dyDescent="0.25">
      <c r="B364" s="403"/>
      <c r="C364" s="178"/>
      <c r="D364" s="339"/>
      <c r="E364" s="339"/>
      <c r="F364" s="339"/>
      <c r="G364" s="339"/>
      <c r="H364" s="339"/>
      <c r="I364" s="339"/>
      <c r="J364" s="339"/>
      <c r="K364" s="339"/>
      <c r="L364" s="339"/>
      <c r="M364" s="339"/>
      <c r="N364" s="339"/>
      <c r="O364" s="339"/>
      <c r="P364" s="339"/>
      <c r="Q364" s="339"/>
      <c r="R364" s="339"/>
      <c r="S364" s="339"/>
      <c r="T364" s="339"/>
      <c r="U364" s="404"/>
      <c r="X364" s="1"/>
    </row>
    <row r="365" spans="1:37" ht="14.25" customHeight="1" x14ac:dyDescent="0.25">
      <c r="C365" s="1"/>
      <c r="U365" s="922" t="s">
        <v>3371</v>
      </c>
      <c r="X365" s="1"/>
    </row>
    <row r="366" spans="1:37" ht="14.25" customHeight="1" x14ac:dyDescent="0.25">
      <c r="A366" s="182" t="s">
        <v>2217</v>
      </c>
      <c r="B366" s="182"/>
      <c r="C366" s="1"/>
      <c r="U366" s="838"/>
      <c r="X366" s="1"/>
    </row>
    <row r="367" spans="1:37" ht="3" customHeight="1" x14ac:dyDescent="0.25">
      <c r="A367" s="182"/>
      <c r="B367" s="500"/>
      <c r="C367" s="181"/>
      <c r="D367" s="333"/>
      <c r="E367" s="333"/>
      <c r="F367" s="333"/>
      <c r="G367" s="333"/>
      <c r="H367" s="333"/>
      <c r="I367" s="333"/>
      <c r="J367" s="333"/>
      <c r="K367" s="333"/>
      <c r="L367" s="333"/>
      <c r="M367" s="333"/>
      <c r="N367" s="333"/>
      <c r="O367" s="333"/>
      <c r="P367" s="333"/>
      <c r="Q367" s="333"/>
      <c r="R367" s="333"/>
      <c r="S367" s="333"/>
      <c r="T367" s="333"/>
      <c r="U367" s="878"/>
      <c r="X367" s="1"/>
    </row>
    <row r="368" spans="1:37" ht="14.25" customHeight="1" x14ac:dyDescent="0.25">
      <c r="B368" s="401"/>
      <c r="C368" s="1"/>
      <c r="D368" s="21" t="s">
        <v>2108</v>
      </c>
      <c r="E368" s="19" t="s">
        <v>1</v>
      </c>
      <c r="F368" s="19"/>
      <c r="G368" s="19"/>
      <c r="H368" s="19"/>
      <c r="I368" s="1"/>
      <c r="U368" s="402"/>
      <c r="X368" s="1"/>
    </row>
    <row r="369" spans="2:38" ht="14.25" customHeight="1" thickBot="1" x14ac:dyDescent="0.3">
      <c r="B369" s="401"/>
      <c r="C369" s="1"/>
      <c r="D369" s="25" t="s">
        <v>2</v>
      </c>
      <c r="E369" s="1067" t="s">
        <v>655</v>
      </c>
      <c r="F369" s="1068"/>
      <c r="G369" s="1068"/>
      <c r="H369" s="1069"/>
      <c r="I369" s="1067" t="s">
        <v>283</v>
      </c>
      <c r="J369" s="1068"/>
      <c r="K369" s="1068"/>
      <c r="L369" s="1068"/>
      <c r="M369" s="1068"/>
      <c r="N369" s="1068"/>
      <c r="O369" s="1068"/>
      <c r="P369" s="1069"/>
      <c r="Q369" s="1067" t="s">
        <v>2248</v>
      </c>
      <c r="R369" s="1069"/>
      <c r="S369" s="25" t="s">
        <v>745</v>
      </c>
      <c r="T369" s="5"/>
      <c r="U369" s="334"/>
      <c r="V369" s="5"/>
      <c r="W369" s="5"/>
      <c r="X369" s="1"/>
    </row>
    <row r="370" spans="2:38" ht="24" customHeight="1" thickBot="1" x14ac:dyDescent="0.3">
      <c r="B370" s="401"/>
      <c r="C370" s="1" t="s">
        <v>1433</v>
      </c>
      <c r="D370" s="251" t="s">
        <v>3</v>
      </c>
      <c r="E370" s="1051" t="s">
        <v>1896</v>
      </c>
      <c r="F370" s="1052"/>
      <c r="G370" s="1052"/>
      <c r="H370" s="1053"/>
      <c r="I370" s="1051" t="s">
        <v>3251</v>
      </c>
      <c r="J370" s="1052"/>
      <c r="K370" s="1052"/>
      <c r="L370" s="1052"/>
      <c r="M370" s="1052"/>
      <c r="N370" s="1052"/>
      <c r="O370" s="1052"/>
      <c r="P370" s="1083"/>
      <c r="Q370" s="1106"/>
      <c r="R370" s="1107"/>
      <c r="S370" s="254">
        <f t="shared" ref="S370:S375" si="80">$X370</f>
        <v>0</v>
      </c>
      <c r="T370" s="26"/>
      <c r="U370" s="245"/>
      <c r="V370" s="26"/>
      <c r="W370" s="26"/>
      <c r="X370" s="1">
        <f>IF($Q370=Y370,AG370,IF($Q370=Z370,AH370,IF($Q370=AA370,AI370,AJ370)))</f>
        <v>0</v>
      </c>
      <c r="Y370" s="11" t="s">
        <v>2887</v>
      </c>
      <c r="Z370" s="11" t="s">
        <v>2875</v>
      </c>
      <c r="AA370" s="11" t="s">
        <v>2896</v>
      </c>
      <c r="AB370" s="858" t="s">
        <v>2895</v>
      </c>
      <c r="AG370" s="23">
        <v>1</v>
      </c>
      <c r="AH370" s="23">
        <f>$AH$2</f>
        <v>0.8</v>
      </c>
      <c r="AI370" s="23">
        <v>0.5</v>
      </c>
      <c r="AJ370" s="23">
        <v>0</v>
      </c>
    </row>
    <row r="371" spans="2:38" ht="24" customHeight="1" thickBot="1" x14ac:dyDescent="0.3">
      <c r="B371" s="401"/>
      <c r="C371" s="1" t="s">
        <v>285</v>
      </c>
      <c r="D371" s="251" t="s">
        <v>2475</v>
      </c>
      <c r="E371" s="1051" t="s">
        <v>2383</v>
      </c>
      <c r="F371" s="1052"/>
      <c r="G371" s="1052"/>
      <c r="H371" s="1053"/>
      <c r="I371" s="1051" t="s">
        <v>3252</v>
      </c>
      <c r="J371" s="1052"/>
      <c r="K371" s="1052"/>
      <c r="L371" s="1052"/>
      <c r="M371" s="1052"/>
      <c r="N371" s="1052"/>
      <c r="O371" s="1052"/>
      <c r="P371" s="1083"/>
      <c r="Q371" s="1106"/>
      <c r="R371" s="1107"/>
      <c r="S371" s="254">
        <f t="shared" si="80"/>
        <v>0</v>
      </c>
      <c r="T371" s="26"/>
      <c r="U371" s="245"/>
      <c r="V371" s="26"/>
      <c r="W371" s="26"/>
      <c r="X371" s="1">
        <f>IF($Q371=Y371,AG371,IF($Q371=Z371,AH371,AI371))</f>
        <v>0</v>
      </c>
      <c r="Y371" s="11" t="s">
        <v>2875</v>
      </c>
      <c r="Z371" s="11" t="s">
        <v>2896</v>
      </c>
      <c r="AA371" s="858" t="s">
        <v>2895</v>
      </c>
      <c r="AG371" s="23">
        <v>1</v>
      </c>
      <c r="AH371" s="23">
        <v>0.5</v>
      </c>
      <c r="AI371" s="23">
        <v>0</v>
      </c>
    </row>
    <row r="372" spans="2:38" ht="14.25" customHeight="1" thickBot="1" x14ac:dyDescent="0.3">
      <c r="B372" s="401"/>
      <c r="C372" s="1" t="s">
        <v>4</v>
      </c>
      <c r="D372" s="251" t="s">
        <v>2476</v>
      </c>
      <c r="E372" s="1051" t="s">
        <v>1584</v>
      </c>
      <c r="F372" s="1052"/>
      <c r="G372" s="1052"/>
      <c r="H372" s="1053"/>
      <c r="I372" s="1051" t="s">
        <v>3253</v>
      </c>
      <c r="J372" s="1052"/>
      <c r="K372" s="1052"/>
      <c r="L372" s="1052"/>
      <c r="M372" s="1052"/>
      <c r="N372" s="1052"/>
      <c r="O372" s="1052"/>
      <c r="P372" s="1083"/>
      <c r="Q372" s="1106"/>
      <c r="R372" s="1107"/>
      <c r="S372" s="254">
        <f t="shared" si="80"/>
        <v>0</v>
      </c>
      <c r="T372" s="26"/>
      <c r="U372" s="245"/>
      <c r="V372" s="26"/>
      <c r="W372" s="26"/>
      <c r="X372" s="1">
        <f>IF($Q372=Y372,AG372,IF($Q372=Z372,AH372,AI372))</f>
        <v>0</v>
      </c>
      <c r="Y372" s="11" t="s">
        <v>2875</v>
      </c>
      <c r="Z372" s="11" t="s">
        <v>2896</v>
      </c>
      <c r="AA372" s="858" t="s">
        <v>2895</v>
      </c>
      <c r="AG372" s="23">
        <v>1</v>
      </c>
      <c r="AH372" s="23">
        <v>0.5</v>
      </c>
      <c r="AI372" s="23">
        <v>0</v>
      </c>
    </row>
    <row r="373" spans="2:38" ht="24" customHeight="1" thickBot="1" x14ac:dyDescent="0.3">
      <c r="B373" s="401"/>
      <c r="C373" s="1" t="s">
        <v>285</v>
      </c>
      <c r="D373" s="251" t="s">
        <v>2477</v>
      </c>
      <c r="E373" s="1051" t="s">
        <v>3374</v>
      </c>
      <c r="F373" s="1052"/>
      <c r="G373" s="1052"/>
      <c r="H373" s="1053"/>
      <c r="I373" s="1051" t="s">
        <v>3375</v>
      </c>
      <c r="J373" s="1052"/>
      <c r="K373" s="1052"/>
      <c r="L373" s="1052"/>
      <c r="M373" s="1052"/>
      <c r="N373" s="1052"/>
      <c r="O373" s="1052"/>
      <c r="P373" s="1083"/>
      <c r="Q373" s="1106"/>
      <c r="R373" s="1107"/>
      <c r="S373" s="254">
        <f t="shared" si="80"/>
        <v>0</v>
      </c>
      <c r="T373" s="26"/>
      <c r="U373" s="245"/>
      <c r="V373" s="26"/>
      <c r="W373" s="26"/>
      <c r="X373" s="1">
        <f>IF($Q373=Y373,AG373,IF($Q373=Z373,AH373,AI373))</f>
        <v>0</v>
      </c>
      <c r="Y373" s="11" t="s">
        <v>2875</v>
      </c>
      <c r="Z373" s="11" t="s">
        <v>2896</v>
      </c>
      <c r="AA373" s="858" t="s">
        <v>2895</v>
      </c>
      <c r="AG373" s="23">
        <v>1</v>
      </c>
      <c r="AH373" s="23">
        <v>0.5</v>
      </c>
      <c r="AI373" s="23">
        <v>0</v>
      </c>
    </row>
    <row r="374" spans="2:38" ht="13.15" thickBot="1" x14ac:dyDescent="0.3">
      <c r="B374" s="401"/>
      <c r="C374" s="341" t="s">
        <v>448</v>
      </c>
      <c r="D374" s="251" t="s">
        <v>435</v>
      </c>
      <c r="E374" s="1051" t="s">
        <v>2416</v>
      </c>
      <c r="F374" s="1052"/>
      <c r="G374" s="1052"/>
      <c r="H374" s="1053"/>
      <c r="I374" s="1051" t="s">
        <v>3122</v>
      </c>
      <c r="J374" s="1052"/>
      <c r="K374" s="1052"/>
      <c r="L374" s="1052"/>
      <c r="M374" s="1052"/>
      <c r="N374" s="1052"/>
      <c r="O374" s="1052"/>
      <c r="P374" s="1083"/>
      <c r="Q374" s="1106"/>
      <c r="R374" s="1107"/>
      <c r="S374" s="254">
        <f t="shared" si="80"/>
        <v>0</v>
      </c>
      <c r="T374" s="26"/>
      <c r="U374" s="245"/>
      <c r="V374" s="26"/>
      <c r="W374" s="26"/>
      <c r="X374" s="1">
        <f>IF($Q374=Y374,AG374,AH374)</f>
        <v>0</v>
      </c>
      <c r="Y374" s="11" t="s">
        <v>2317</v>
      </c>
      <c r="Z374" s="11" t="s">
        <v>1187</v>
      </c>
      <c r="AG374" s="23">
        <v>1</v>
      </c>
      <c r="AH374" s="23">
        <v>0</v>
      </c>
    </row>
    <row r="375" spans="2:38" ht="14.25" customHeight="1" thickBot="1" x14ac:dyDescent="0.3">
      <c r="B375" s="401"/>
      <c r="C375" s="341" t="s">
        <v>239</v>
      </c>
      <c r="D375" s="251" t="s">
        <v>436</v>
      </c>
      <c r="E375" s="1051" t="s">
        <v>860</v>
      </c>
      <c r="F375" s="1052"/>
      <c r="G375" s="1052"/>
      <c r="H375" s="1053"/>
      <c r="I375" s="1051" t="s">
        <v>3123</v>
      </c>
      <c r="J375" s="1052"/>
      <c r="K375" s="1052"/>
      <c r="L375" s="1052"/>
      <c r="M375" s="1052"/>
      <c r="N375" s="1052"/>
      <c r="O375" s="1052"/>
      <c r="P375" s="1083"/>
      <c r="Q375" s="1106"/>
      <c r="R375" s="1107"/>
      <c r="S375" s="254">
        <f t="shared" si="80"/>
        <v>0</v>
      </c>
      <c r="T375" s="26"/>
      <c r="U375" s="245"/>
      <c r="V375" s="26"/>
      <c r="W375" s="26"/>
      <c r="X375" s="1">
        <f>IF($Q375=Y375,AG375,AH375)</f>
        <v>0</v>
      </c>
      <c r="Y375" s="11" t="s">
        <v>2317</v>
      </c>
      <c r="Z375" s="11" t="s">
        <v>1187</v>
      </c>
      <c r="AG375" s="23">
        <v>1</v>
      </c>
      <c r="AH375" s="23">
        <v>0</v>
      </c>
    </row>
    <row r="376" spans="2:38" ht="14.25" customHeight="1" x14ac:dyDescent="0.25">
      <c r="B376" s="401"/>
      <c r="C376" s="1"/>
      <c r="U376" s="402"/>
      <c r="X376" s="1"/>
    </row>
    <row r="377" spans="2:38" ht="14.25" customHeight="1" x14ac:dyDescent="0.25">
      <c r="B377" s="401"/>
      <c r="C377" s="1"/>
      <c r="D377" s="21" t="s">
        <v>1493</v>
      </c>
      <c r="E377" s="19" t="s">
        <v>5</v>
      </c>
      <c r="F377" s="19"/>
      <c r="G377" s="19"/>
      <c r="H377" s="19"/>
      <c r="I377" s="1"/>
      <c r="U377" s="402"/>
      <c r="X377" s="1"/>
    </row>
    <row r="378" spans="2:38" ht="14.25" customHeight="1" thickBot="1" x14ac:dyDescent="0.3">
      <c r="B378" s="401"/>
      <c r="C378" s="1"/>
      <c r="D378" s="25" t="s">
        <v>6</v>
      </c>
      <c r="E378" s="1067" t="s">
        <v>655</v>
      </c>
      <c r="F378" s="1068"/>
      <c r="G378" s="1068"/>
      <c r="H378" s="1069"/>
      <c r="I378" s="1067" t="s">
        <v>283</v>
      </c>
      <c r="J378" s="1068"/>
      <c r="K378" s="1068"/>
      <c r="L378" s="1068"/>
      <c r="M378" s="1068"/>
      <c r="N378" s="1068"/>
      <c r="O378" s="1068"/>
      <c r="P378" s="1069"/>
      <c r="Q378" s="1067" t="s">
        <v>2248</v>
      </c>
      <c r="R378" s="1069"/>
      <c r="S378" s="25" t="s">
        <v>745</v>
      </c>
      <c r="T378" s="5"/>
      <c r="U378" s="334"/>
      <c r="V378" s="5"/>
      <c r="W378" s="5"/>
      <c r="X378" s="1"/>
    </row>
    <row r="379" spans="2:38" ht="24" customHeight="1" thickBot="1" x14ac:dyDescent="0.3">
      <c r="B379" s="401"/>
      <c r="C379" s="1" t="s">
        <v>1433</v>
      </c>
      <c r="D379" s="247" t="s">
        <v>1620</v>
      </c>
      <c r="E379" s="1051" t="s">
        <v>549</v>
      </c>
      <c r="F379" s="1052"/>
      <c r="G379" s="1052"/>
      <c r="H379" s="1053"/>
      <c r="I379" s="1105" t="s">
        <v>2436</v>
      </c>
      <c r="J379" s="1105"/>
      <c r="K379" s="1105"/>
      <c r="L379" s="1105"/>
      <c r="M379" s="1105"/>
      <c r="N379" s="1105"/>
      <c r="O379" s="1105"/>
      <c r="P379" s="1105"/>
      <c r="Q379" s="1095" t="str">
        <f>IF(昇降機!$G$10=0,AD379,IF(昇降機!$K$9&gt;=0.95,Y379,IF(昇降機!$K$9&gt;=0.7,Z379,IF(昇降機!$K$9&gt;=0.3,AA379,IF(昇降機!$K$9&gt;=0.05,AB379,AC379)))))</f>
        <v>エレベーター無し</v>
      </c>
      <c r="R379" s="1096"/>
      <c r="S379" s="254" t="str">
        <f>$X379</f>
        <v>-</v>
      </c>
      <c r="T379" s="26"/>
      <c r="U379" s="245"/>
      <c r="V379" s="26"/>
      <c r="W379" s="26"/>
      <c r="X379" s="1" t="str">
        <f>IF($Q379=Y379,AG379,IF($Q379=Z379,AH379,IF($Q379=AA379,AI379,IF($Q379=AB379,AJ379,IF($Q379=AC379,AK379,AL379)))))</f>
        <v>-</v>
      </c>
      <c r="Y379" s="11" t="s">
        <v>1286</v>
      </c>
      <c r="Z379" s="11" t="s">
        <v>1287</v>
      </c>
      <c r="AA379" s="11" t="s">
        <v>670</v>
      </c>
      <c r="AB379" s="11" t="s">
        <v>1990</v>
      </c>
      <c r="AC379" s="11" t="s">
        <v>1195</v>
      </c>
      <c r="AD379" s="11" t="s">
        <v>80</v>
      </c>
      <c r="AG379" s="23">
        <v>1</v>
      </c>
      <c r="AH379" s="23">
        <f>$AH$2</f>
        <v>0.8</v>
      </c>
      <c r="AI379" s="23">
        <v>0.5</v>
      </c>
      <c r="AJ379" s="23">
        <f>$AJ$2</f>
        <v>0.2</v>
      </c>
      <c r="AK379" s="23">
        <v>0</v>
      </c>
      <c r="AL379" s="23" t="s">
        <v>1214</v>
      </c>
    </row>
    <row r="380" spans="2:38" ht="24" customHeight="1" thickBot="1" x14ac:dyDescent="0.3">
      <c r="B380" s="401"/>
      <c r="C380" s="1" t="s">
        <v>7</v>
      </c>
      <c r="D380" s="247" t="s">
        <v>437</v>
      </c>
      <c r="E380" s="1051" t="s">
        <v>8</v>
      </c>
      <c r="F380" s="1052"/>
      <c r="G380" s="1052"/>
      <c r="H380" s="1053"/>
      <c r="I380" s="1105" t="s">
        <v>1642</v>
      </c>
      <c r="J380" s="1105"/>
      <c r="K380" s="1105"/>
      <c r="L380" s="1105"/>
      <c r="M380" s="1105"/>
      <c r="N380" s="1105"/>
      <c r="O380" s="1105"/>
      <c r="P380" s="1105"/>
      <c r="Q380" s="1095" t="str">
        <f>IF(昇降機!$I$10=0,AD380,IF(昇降機!$L$9&gt;=0.95,Y380,IF(昇降機!$L$9&gt;=0.7,Z380,IF(昇降機!$L$9&gt;=0.3,AA380,IF(昇降機!$L$9&gt;=0.05,AB380,AC380)))))</f>
        <v>対象エレベーター無し</v>
      </c>
      <c r="R380" s="1096"/>
      <c r="S380" s="254" t="str">
        <f>$X380</f>
        <v>-</v>
      </c>
      <c r="T380" s="26"/>
      <c r="U380" s="245"/>
      <c r="V380" s="26"/>
      <c r="W380" s="26"/>
      <c r="X380" s="1" t="str">
        <f>IF($Q380=Y380,AG380,IF($Q380=Z380,AH380,IF($Q380=AA380,AI380,IF($Q380=AB380,AJ380,IF($Q380=AC380,AK380,AL380)))))</f>
        <v>-</v>
      </c>
      <c r="Y380" s="11" t="s">
        <v>1553</v>
      </c>
      <c r="Z380" s="11" t="s">
        <v>1554</v>
      </c>
      <c r="AA380" s="11" t="s">
        <v>670</v>
      </c>
      <c r="AB380" s="11" t="s">
        <v>1990</v>
      </c>
      <c r="AC380" s="11" t="s">
        <v>1195</v>
      </c>
      <c r="AD380" s="11" t="s">
        <v>921</v>
      </c>
      <c r="AG380" s="23">
        <v>1</v>
      </c>
      <c r="AH380" s="23">
        <f>$AH$2</f>
        <v>0.8</v>
      </c>
      <c r="AI380" s="23">
        <v>0.5</v>
      </c>
      <c r="AJ380" s="23">
        <f>$AJ$2</f>
        <v>0.2</v>
      </c>
      <c r="AK380" s="23">
        <v>0</v>
      </c>
      <c r="AL380" s="23" t="s">
        <v>1196</v>
      </c>
    </row>
    <row r="381" spans="2:38" ht="24" customHeight="1" thickBot="1" x14ac:dyDescent="0.3">
      <c r="B381" s="401"/>
      <c r="C381" s="1" t="s">
        <v>1432</v>
      </c>
      <c r="D381" s="247" t="s">
        <v>438</v>
      </c>
      <c r="E381" s="1051" t="s">
        <v>9</v>
      </c>
      <c r="F381" s="1052"/>
      <c r="G381" s="1052"/>
      <c r="H381" s="1053"/>
      <c r="I381" s="1051" t="s">
        <v>3254</v>
      </c>
      <c r="J381" s="1052"/>
      <c r="K381" s="1052"/>
      <c r="L381" s="1052"/>
      <c r="M381" s="1052"/>
      <c r="N381" s="1052"/>
      <c r="O381" s="1052"/>
      <c r="P381" s="1083"/>
      <c r="Q381" s="1095" t="str">
        <f>IF(昇降機!$G$10=0,AD381,IF(昇降機!$M$9&gt;=0.95,Y381,IF(昇降機!$M$9&gt;=0.7,Z381,IF(昇降機!$M$9&gt;=0.3,AA381,IF(昇降機!$M$9&gt;=0.05,AB381,AC381)))))</f>
        <v>エレベーター無し</v>
      </c>
      <c r="R381" s="1096"/>
      <c r="S381" s="254" t="str">
        <f>$X381</f>
        <v>-</v>
      </c>
      <c r="T381" s="26"/>
      <c r="U381" s="245"/>
      <c r="V381" s="26"/>
      <c r="W381" s="26"/>
      <c r="X381" s="1" t="str">
        <f>IF($Q381=Y381,AG381,IF($Q381=Z381,AH381,IF($Q381=AA381,AI381,IF($Q381=AB381,AJ381,IF($Q381=AC381,AK381,AL381)))))</f>
        <v>-</v>
      </c>
      <c r="Y381" s="11" t="s">
        <v>362</v>
      </c>
      <c r="Z381" s="11" t="s">
        <v>363</v>
      </c>
      <c r="AA381" s="11" t="s">
        <v>670</v>
      </c>
      <c r="AB381" s="11" t="s">
        <v>1990</v>
      </c>
      <c r="AC381" s="11" t="s">
        <v>1195</v>
      </c>
      <c r="AD381" s="11" t="s">
        <v>80</v>
      </c>
      <c r="AG381" s="23">
        <v>1</v>
      </c>
      <c r="AH381" s="23">
        <f>$AH$2</f>
        <v>0.8</v>
      </c>
      <c r="AI381" s="23">
        <v>0.5</v>
      </c>
      <c r="AJ381" s="23">
        <f>$AJ$2</f>
        <v>0.2</v>
      </c>
      <c r="AK381" s="23">
        <v>0</v>
      </c>
      <c r="AL381" s="23" t="s">
        <v>1196</v>
      </c>
    </row>
    <row r="382" spans="2:38" ht="24" customHeight="1" thickBot="1" x14ac:dyDescent="0.3">
      <c r="B382" s="401"/>
      <c r="C382" s="341" t="s">
        <v>1958</v>
      </c>
      <c r="D382" s="247" t="s">
        <v>439</v>
      </c>
      <c r="E382" s="1051" t="s">
        <v>543</v>
      </c>
      <c r="F382" s="1052"/>
      <c r="G382" s="1052"/>
      <c r="H382" s="1053"/>
      <c r="I382" s="1105" t="s">
        <v>10</v>
      </c>
      <c r="J382" s="1105"/>
      <c r="K382" s="1105"/>
      <c r="L382" s="1105"/>
      <c r="M382" s="1105"/>
      <c r="N382" s="1105"/>
      <c r="O382" s="1105"/>
      <c r="P382" s="1105"/>
      <c r="Q382" s="1095" t="str">
        <f>IF(昇降機!$G$10=0,AC382,IF(昇降機!$N$9&gt;=0.95,Y382,IF(昇降機!$N$9&gt;=0.7,Z382,IF(昇降機!$N$9&gt;=0.3,AA382,IF(昇降機!$N$9&gt;=0.05,AB382,AC382)))))</f>
        <v>5%未満に採用又は採用無し</v>
      </c>
      <c r="R382" s="1096"/>
      <c r="S382" s="254">
        <f>$X382</f>
        <v>0</v>
      </c>
      <c r="T382" s="26"/>
      <c r="U382" s="245"/>
      <c r="V382" s="26"/>
      <c r="W382" s="26"/>
      <c r="X382" s="1">
        <f>IF($Q382=Y382,AG382,IF($Q382=Z382,AH382,IF($Q382=AA382,AI382,IF($Q382=AB382,AJ382,AK382))))</f>
        <v>0</v>
      </c>
      <c r="Y382" s="11" t="s">
        <v>1553</v>
      </c>
      <c r="Z382" s="11" t="s">
        <v>1554</v>
      </c>
      <c r="AA382" s="11" t="s">
        <v>670</v>
      </c>
      <c r="AB382" s="11" t="s">
        <v>1990</v>
      </c>
      <c r="AC382" s="11" t="s">
        <v>1195</v>
      </c>
      <c r="AG382" s="23">
        <v>1</v>
      </c>
      <c r="AH382" s="23">
        <f>$AH$2</f>
        <v>0.8</v>
      </c>
      <c r="AI382" s="23">
        <v>0.5</v>
      </c>
      <c r="AJ382" s="23">
        <f>$AJ$2</f>
        <v>0.2</v>
      </c>
      <c r="AK382" s="23">
        <v>0</v>
      </c>
    </row>
    <row r="383" spans="2:38" ht="14.25" customHeight="1" x14ac:dyDescent="0.25">
      <c r="B383" s="401"/>
      <c r="C383" s="1"/>
      <c r="U383" s="402"/>
      <c r="X383" s="1"/>
    </row>
    <row r="384" spans="2:38" ht="14.25" customHeight="1" x14ac:dyDescent="0.25">
      <c r="B384" s="401"/>
      <c r="C384" s="1"/>
      <c r="D384" s="21" t="s">
        <v>201</v>
      </c>
      <c r="E384" s="19" t="s">
        <v>11</v>
      </c>
      <c r="F384" s="19"/>
      <c r="G384" s="19"/>
      <c r="H384" s="19"/>
      <c r="U384" s="402"/>
      <c r="X384" s="1"/>
    </row>
    <row r="385" spans="2:38" ht="14.25" customHeight="1" thickBot="1" x14ac:dyDescent="0.3">
      <c r="B385" s="401"/>
      <c r="C385" s="1"/>
      <c r="D385" s="25" t="s">
        <v>12</v>
      </c>
      <c r="E385" s="1067" t="s">
        <v>655</v>
      </c>
      <c r="F385" s="1068"/>
      <c r="G385" s="1068"/>
      <c r="H385" s="1069"/>
      <c r="I385" s="1067" t="s">
        <v>283</v>
      </c>
      <c r="J385" s="1068"/>
      <c r="K385" s="1068"/>
      <c r="L385" s="1068"/>
      <c r="M385" s="1068"/>
      <c r="N385" s="1068"/>
      <c r="O385" s="1068"/>
      <c r="P385" s="1069"/>
      <c r="Q385" s="1067" t="s">
        <v>2248</v>
      </c>
      <c r="R385" s="1069"/>
      <c r="S385" s="25" t="s">
        <v>745</v>
      </c>
      <c r="T385" s="5"/>
      <c r="U385" s="334"/>
      <c r="V385" s="5"/>
      <c r="W385" s="5"/>
      <c r="X385" s="1"/>
    </row>
    <row r="386" spans="2:38" ht="24" customHeight="1" thickBot="1" x14ac:dyDescent="0.3">
      <c r="B386" s="401"/>
      <c r="C386" s="1" t="s">
        <v>1433</v>
      </c>
      <c r="D386" s="247" t="s">
        <v>253</v>
      </c>
      <c r="E386" s="1051" t="s">
        <v>2235</v>
      </c>
      <c r="F386" s="1052"/>
      <c r="G386" s="1052"/>
      <c r="H386" s="1053"/>
      <c r="I386" s="1105" t="s">
        <v>3255</v>
      </c>
      <c r="J386" s="1105"/>
      <c r="K386" s="1105"/>
      <c r="L386" s="1105"/>
      <c r="M386" s="1105"/>
      <c r="N386" s="1105"/>
      <c r="O386" s="1105"/>
      <c r="P386" s="1105"/>
      <c r="Q386" s="1106"/>
      <c r="R386" s="1107"/>
      <c r="S386" s="254">
        <f>$X386</f>
        <v>0</v>
      </c>
      <c r="T386" s="26"/>
      <c r="U386" s="245"/>
      <c r="V386" s="26"/>
      <c r="W386" s="26"/>
      <c r="X386" s="1">
        <f>IF($Q386=Y386,AG386,IF($Q386=Z386,AH386,IF($Q386=AA386,AI386,AJ386)))</f>
        <v>0</v>
      </c>
      <c r="Y386" s="11" t="s">
        <v>2875</v>
      </c>
      <c r="Z386" s="11" t="s">
        <v>2896</v>
      </c>
      <c r="AA386" s="858" t="s">
        <v>2895</v>
      </c>
      <c r="AB386" s="11" t="s">
        <v>81</v>
      </c>
      <c r="AG386" s="23">
        <v>1</v>
      </c>
      <c r="AH386" s="23">
        <v>0.5</v>
      </c>
      <c r="AI386" s="23">
        <v>0</v>
      </c>
      <c r="AJ386" s="23">
        <v>0</v>
      </c>
    </row>
    <row r="387" spans="2:38" ht="24" customHeight="1" thickBot="1" x14ac:dyDescent="0.3">
      <c r="B387" s="401"/>
      <c r="C387" s="1" t="s">
        <v>13</v>
      </c>
      <c r="D387" s="247" t="s">
        <v>254</v>
      </c>
      <c r="E387" s="1051" t="s">
        <v>804</v>
      </c>
      <c r="F387" s="1052"/>
      <c r="G387" s="1052"/>
      <c r="H387" s="1053"/>
      <c r="I387" s="1105" t="s">
        <v>3256</v>
      </c>
      <c r="J387" s="1105"/>
      <c r="K387" s="1105"/>
      <c r="L387" s="1105"/>
      <c r="M387" s="1105"/>
      <c r="N387" s="1105"/>
      <c r="O387" s="1105"/>
      <c r="P387" s="1105"/>
      <c r="Q387" s="1106"/>
      <c r="R387" s="1107"/>
      <c r="S387" s="254" t="str">
        <f>$X387</f>
        <v>-</v>
      </c>
      <c r="T387" s="26"/>
      <c r="U387" s="245"/>
      <c r="V387" s="26"/>
      <c r="W387" s="26"/>
      <c r="X387" s="1" t="str">
        <f>IF($Q387=Y387,AG387,IF($Q387=Z387,AH387,IF($Q387=AA387,AI387,AJ387)))</f>
        <v>-</v>
      </c>
      <c r="Y387" s="11" t="s">
        <v>2875</v>
      </c>
      <c r="Z387" s="11" t="s">
        <v>2896</v>
      </c>
      <c r="AA387" s="858" t="s">
        <v>2895</v>
      </c>
      <c r="AB387" s="11" t="s">
        <v>2068</v>
      </c>
      <c r="AG387" s="23">
        <v>1</v>
      </c>
      <c r="AH387" s="23">
        <v>0.5</v>
      </c>
      <c r="AI387" s="23">
        <v>0</v>
      </c>
      <c r="AJ387" s="23" t="s">
        <v>2773</v>
      </c>
    </row>
    <row r="388" spans="2:38" ht="13.15" thickBot="1" x14ac:dyDescent="0.3">
      <c r="B388" s="401"/>
      <c r="C388" s="341" t="s">
        <v>1960</v>
      </c>
      <c r="D388" s="247" t="s">
        <v>255</v>
      </c>
      <c r="E388" s="1051" t="s">
        <v>1804</v>
      </c>
      <c r="F388" s="1052"/>
      <c r="G388" s="1052"/>
      <c r="H388" s="1053"/>
      <c r="I388" s="1105" t="s">
        <v>3355</v>
      </c>
      <c r="J388" s="1105"/>
      <c r="K388" s="1105"/>
      <c r="L388" s="1105"/>
      <c r="M388" s="1105"/>
      <c r="N388" s="1105"/>
      <c r="O388" s="1105"/>
      <c r="P388" s="1105"/>
      <c r="Q388" s="1106"/>
      <c r="R388" s="1107"/>
      <c r="S388" s="254">
        <f>$X388</f>
        <v>0</v>
      </c>
      <c r="T388" s="26"/>
      <c r="U388" s="245"/>
      <c r="V388" s="26"/>
      <c r="W388" s="26"/>
      <c r="X388" s="1">
        <f>IF($Q388=Y388,AG388,AH388)</f>
        <v>0</v>
      </c>
      <c r="Y388" s="11" t="s">
        <v>2317</v>
      </c>
      <c r="Z388" s="11" t="s">
        <v>644</v>
      </c>
      <c r="AG388" s="23">
        <v>1</v>
      </c>
      <c r="AH388" s="23">
        <v>0</v>
      </c>
    </row>
    <row r="389" spans="2:38" x14ac:dyDescent="0.25">
      <c r="B389" s="401"/>
      <c r="C389" s="341"/>
      <c r="D389" s="270"/>
      <c r="E389" s="173"/>
      <c r="F389" s="173"/>
      <c r="G389" s="173"/>
      <c r="H389" s="173"/>
      <c r="I389" s="173"/>
      <c r="J389" s="173"/>
      <c r="K389" s="173"/>
      <c r="L389" s="173"/>
      <c r="M389" s="173"/>
      <c r="N389" s="173"/>
      <c r="O389" s="173"/>
      <c r="P389" s="173"/>
      <c r="Q389" s="173"/>
      <c r="R389" s="173"/>
      <c r="S389" s="173"/>
      <c r="T389" s="173"/>
      <c r="U389" s="174"/>
      <c r="V389" s="173"/>
      <c r="W389" s="173"/>
      <c r="X389" s="173"/>
      <c r="Y389" s="173"/>
      <c r="Z389" s="173"/>
      <c r="AA389" s="173"/>
      <c r="AB389" s="173"/>
      <c r="AC389" s="173"/>
      <c r="AD389" s="173"/>
      <c r="AE389" s="173"/>
      <c r="AF389" s="173"/>
      <c r="AG389" s="173"/>
      <c r="AH389" s="173"/>
    </row>
    <row r="390" spans="2:38" ht="14.25" customHeight="1" x14ac:dyDescent="0.25">
      <c r="B390" s="401"/>
      <c r="C390" s="1"/>
      <c r="D390" s="21" t="s">
        <v>14</v>
      </c>
      <c r="E390" s="19" t="s">
        <v>257</v>
      </c>
      <c r="U390" s="402"/>
      <c r="X390" s="1"/>
      <c r="Y390" s="173"/>
      <c r="Z390" s="173"/>
      <c r="AA390" s="173"/>
      <c r="AB390" s="173"/>
      <c r="AC390" s="173"/>
      <c r="AD390" s="173"/>
      <c r="AE390" s="173"/>
      <c r="AF390" s="173"/>
    </row>
    <row r="391" spans="2:38" ht="14.25" customHeight="1" x14ac:dyDescent="0.25">
      <c r="B391" s="401"/>
      <c r="C391" s="1"/>
      <c r="D391" s="21" t="s">
        <v>15</v>
      </c>
      <c r="E391" s="19" t="s">
        <v>16</v>
      </c>
      <c r="F391" s="19"/>
      <c r="G391" s="19"/>
      <c r="H391" s="19"/>
      <c r="I391" s="1"/>
      <c r="U391" s="402"/>
      <c r="X391" s="1"/>
      <c r="Y391" s="173"/>
      <c r="Z391" s="173"/>
      <c r="AA391" s="173"/>
      <c r="AB391" s="173"/>
      <c r="AC391" s="173"/>
      <c r="AD391" s="173"/>
      <c r="AE391" s="173"/>
      <c r="AF391" s="173"/>
    </row>
    <row r="392" spans="2:38" ht="14.25" customHeight="1" x14ac:dyDescent="0.25">
      <c r="B392" s="401"/>
      <c r="C392" s="1"/>
      <c r="D392" s="25" t="s">
        <v>17</v>
      </c>
      <c r="E392" s="1067" t="s">
        <v>655</v>
      </c>
      <c r="F392" s="1068"/>
      <c r="G392" s="1068"/>
      <c r="H392" s="1069"/>
      <c r="I392" s="1067" t="s">
        <v>283</v>
      </c>
      <c r="J392" s="1068"/>
      <c r="K392" s="1068"/>
      <c r="L392" s="1068"/>
      <c r="M392" s="1068"/>
      <c r="N392" s="1068"/>
      <c r="O392" s="1068"/>
      <c r="P392" s="1069"/>
      <c r="Q392" s="1067" t="s">
        <v>2248</v>
      </c>
      <c r="R392" s="1069"/>
      <c r="S392" s="25" t="s">
        <v>745</v>
      </c>
      <c r="T392" s="5"/>
      <c r="U392" s="334"/>
      <c r="V392" s="5"/>
      <c r="W392" s="5"/>
      <c r="X392" s="1"/>
    </row>
    <row r="393" spans="2:38" ht="24" customHeight="1" thickBot="1" x14ac:dyDescent="0.3">
      <c r="B393" s="401"/>
      <c r="C393" s="1" t="s">
        <v>1965</v>
      </c>
      <c r="D393" s="66" t="s">
        <v>1919</v>
      </c>
      <c r="E393" s="1054" t="s">
        <v>1646</v>
      </c>
      <c r="F393" s="1055"/>
      <c r="G393" s="1055"/>
      <c r="H393" s="1056"/>
      <c r="I393" s="1056" t="s">
        <v>2832</v>
      </c>
      <c r="J393" s="1084"/>
      <c r="K393" s="1084"/>
      <c r="L393" s="1084"/>
      <c r="M393" s="1084"/>
      <c r="N393" s="1084"/>
      <c r="O393" s="1084"/>
      <c r="P393" s="1054"/>
      <c r="Q393" s="1126"/>
      <c r="R393" s="1126"/>
      <c r="S393" s="254">
        <f t="shared" ref="S393:S401" si="81">$X393</f>
        <v>0</v>
      </c>
      <c r="T393" s="26"/>
      <c r="U393" s="245"/>
      <c r="V393" s="26"/>
      <c r="W393" s="26"/>
      <c r="X393" s="1">
        <f>MAX(X394:X395)</f>
        <v>0</v>
      </c>
    </row>
    <row r="394" spans="2:38" ht="13.15" thickBot="1" x14ac:dyDescent="0.3">
      <c r="B394" s="401"/>
      <c r="C394" s="1"/>
      <c r="D394" s="67"/>
      <c r="E394" s="172"/>
      <c r="F394" s="173"/>
      <c r="G394" s="173"/>
      <c r="H394" s="174"/>
      <c r="I394" s="173"/>
      <c r="J394" s="173"/>
      <c r="K394" s="173"/>
      <c r="L394" s="173"/>
      <c r="M394" s="173"/>
      <c r="N394" s="1110" t="s">
        <v>3110</v>
      </c>
      <c r="O394" s="1111"/>
      <c r="P394" s="1112"/>
      <c r="Q394" s="1106"/>
      <c r="R394" s="1107"/>
      <c r="S394" s="254">
        <f t="shared" si="81"/>
        <v>0</v>
      </c>
      <c r="T394" s="26"/>
      <c r="U394" s="245"/>
      <c r="V394" s="26"/>
      <c r="W394" s="26"/>
      <c r="X394" s="1">
        <f>IF($Q394=Y394,AG394,IF($Q394=Z394,AH394,IF($Q394=AA394,AI394,IF($Q394=AB394,AJ394,AK394))))</f>
        <v>0</v>
      </c>
      <c r="Y394" s="11" t="s">
        <v>3126</v>
      </c>
      <c r="Z394" s="11" t="s">
        <v>3128</v>
      </c>
      <c r="AA394" s="11" t="s">
        <v>3129</v>
      </c>
      <c r="AB394" s="11" t="s">
        <v>3130</v>
      </c>
      <c r="AC394" s="11" t="s">
        <v>3127</v>
      </c>
      <c r="AG394" s="23">
        <v>1</v>
      </c>
      <c r="AH394" s="23">
        <f>$AH$2</f>
        <v>0.8</v>
      </c>
      <c r="AI394" s="23">
        <v>0.5</v>
      </c>
      <c r="AJ394" s="23">
        <f>$AJ$2</f>
        <v>0.2</v>
      </c>
      <c r="AK394" s="23">
        <v>0</v>
      </c>
    </row>
    <row r="395" spans="2:38" ht="13.15" thickBot="1" x14ac:dyDescent="0.3">
      <c r="B395" s="401"/>
      <c r="C395" s="1"/>
      <c r="D395" s="67"/>
      <c r="E395" s="172"/>
      <c r="F395" s="173"/>
      <c r="G395" s="173"/>
      <c r="H395" s="174"/>
      <c r="I395" s="173"/>
      <c r="J395" s="173"/>
      <c r="K395" s="173"/>
      <c r="L395" s="173"/>
      <c r="M395" s="173"/>
      <c r="N395" s="1110" t="s">
        <v>3109</v>
      </c>
      <c r="O395" s="1111"/>
      <c r="P395" s="1112"/>
      <c r="Q395" s="1106"/>
      <c r="R395" s="1107"/>
      <c r="S395" s="254">
        <f t="shared" si="81"/>
        <v>0</v>
      </c>
      <c r="T395" s="26"/>
      <c r="U395" s="245"/>
      <c r="V395" s="26"/>
      <c r="W395" s="26"/>
      <c r="X395" s="1">
        <f>IF($Q395=Y395,AG395,IF($Q395=Z395,AH395,IF($Q395=AA395,AI395,IF($Q395=AB395,AJ395,AK395))))</f>
        <v>0</v>
      </c>
      <c r="Y395" s="11" t="s">
        <v>2833</v>
      </c>
      <c r="Z395" s="11" t="s">
        <v>2834</v>
      </c>
      <c r="AA395" s="11" t="s">
        <v>2835</v>
      </c>
      <c r="AB395" s="11" t="s">
        <v>2836</v>
      </c>
      <c r="AC395" s="11" t="s">
        <v>2837</v>
      </c>
      <c r="AG395" s="23">
        <v>1</v>
      </c>
      <c r="AH395" s="23">
        <f>$AH$2</f>
        <v>0.8</v>
      </c>
      <c r="AI395" s="23">
        <v>0.5</v>
      </c>
      <c r="AJ395" s="23">
        <f>$AJ$2</f>
        <v>0.2</v>
      </c>
      <c r="AK395" s="23">
        <v>0</v>
      </c>
    </row>
    <row r="396" spans="2:38" ht="24" customHeight="1" thickBot="1" x14ac:dyDescent="0.3">
      <c r="B396" s="401"/>
      <c r="C396" s="1" t="s">
        <v>2050</v>
      </c>
      <c r="D396" s="66" t="s">
        <v>168</v>
      </c>
      <c r="E396" s="1054" t="s">
        <v>1352</v>
      </c>
      <c r="F396" s="1055"/>
      <c r="G396" s="1055"/>
      <c r="H396" s="1056"/>
      <c r="I396" s="1054" t="s">
        <v>3257</v>
      </c>
      <c r="J396" s="1055"/>
      <c r="K396" s="1055"/>
      <c r="L396" s="1055"/>
      <c r="M396" s="1055"/>
      <c r="N396" s="1055"/>
      <c r="O396" s="1055"/>
      <c r="P396" s="1056"/>
      <c r="Q396" s="1106"/>
      <c r="R396" s="1107"/>
      <c r="S396" s="254">
        <f t="shared" si="81"/>
        <v>0</v>
      </c>
      <c r="T396" s="26"/>
      <c r="U396" s="245"/>
      <c r="V396" s="26"/>
      <c r="W396" s="26"/>
      <c r="X396" s="1">
        <f>IF($Q396=Y396,AG396,AH396)</f>
        <v>0</v>
      </c>
      <c r="Y396" s="11" t="s">
        <v>2317</v>
      </c>
      <c r="Z396" s="11" t="s">
        <v>1296</v>
      </c>
      <c r="AG396" s="23">
        <v>1</v>
      </c>
      <c r="AH396" s="23">
        <v>0</v>
      </c>
    </row>
    <row r="397" spans="2:38" ht="24" customHeight="1" thickBot="1" x14ac:dyDescent="0.3">
      <c r="B397" s="401"/>
      <c r="C397" s="1" t="s">
        <v>2061</v>
      </c>
      <c r="D397" s="247" t="s">
        <v>169</v>
      </c>
      <c r="E397" s="1051" t="s">
        <v>539</v>
      </c>
      <c r="F397" s="1052"/>
      <c r="G397" s="1052"/>
      <c r="H397" s="1053"/>
      <c r="I397" s="1051" t="s">
        <v>3117</v>
      </c>
      <c r="J397" s="1052"/>
      <c r="K397" s="1052"/>
      <c r="L397" s="1052"/>
      <c r="M397" s="1052"/>
      <c r="N397" s="1052"/>
      <c r="O397" s="1052"/>
      <c r="P397" s="1083"/>
      <c r="Q397" s="1106"/>
      <c r="R397" s="1107"/>
      <c r="S397" s="254">
        <f t="shared" si="81"/>
        <v>0</v>
      </c>
      <c r="T397" s="26"/>
      <c r="U397" s="245"/>
      <c r="V397" s="26"/>
      <c r="W397" s="26"/>
      <c r="X397" s="1">
        <f>IF($Q397=Y397,AG397,IF($Q397=Z397,AH397,IF($Q397=AA397,AI397,AJ397)))</f>
        <v>0</v>
      </c>
      <c r="Y397" s="11" t="s">
        <v>540</v>
      </c>
      <c r="Z397" s="11" t="s">
        <v>541</v>
      </c>
      <c r="AA397" s="11" t="s">
        <v>1895</v>
      </c>
      <c r="AB397" s="11" t="s">
        <v>504</v>
      </c>
      <c r="AG397" s="23">
        <v>1</v>
      </c>
      <c r="AH397" s="23">
        <f>$AH$2</f>
        <v>0.8</v>
      </c>
      <c r="AI397" s="23">
        <v>0.5</v>
      </c>
      <c r="AJ397" s="23">
        <v>0</v>
      </c>
      <c r="AK397" s="265"/>
      <c r="AL397" s="265"/>
    </row>
    <row r="398" spans="2:38" ht="14.25" customHeight="1" thickBot="1" x14ac:dyDescent="0.3">
      <c r="B398" s="401"/>
      <c r="C398" s="1" t="s">
        <v>1983</v>
      </c>
      <c r="D398" s="247" t="s">
        <v>1920</v>
      </c>
      <c r="E398" s="1051" t="s">
        <v>18</v>
      </c>
      <c r="F398" s="1052"/>
      <c r="G398" s="1052"/>
      <c r="H398" s="1053"/>
      <c r="I398" s="1105" t="s">
        <v>2196</v>
      </c>
      <c r="J398" s="1105"/>
      <c r="K398" s="1105"/>
      <c r="L398" s="1105"/>
      <c r="M398" s="1105"/>
      <c r="N398" s="1105"/>
      <c r="O398" s="1105"/>
      <c r="P398" s="1105"/>
      <c r="Q398" s="1106"/>
      <c r="R398" s="1107"/>
      <c r="S398" s="254">
        <f t="shared" si="81"/>
        <v>0</v>
      </c>
      <c r="T398" s="26"/>
      <c r="U398" s="245"/>
      <c r="V398" s="26"/>
      <c r="W398" s="26"/>
      <c r="X398" s="1">
        <f>IF($Q398=Y398,AG398,AH398)</f>
        <v>0</v>
      </c>
      <c r="Y398" s="11" t="s">
        <v>2317</v>
      </c>
      <c r="Z398" s="11" t="s">
        <v>644</v>
      </c>
      <c r="AG398" s="23">
        <v>1</v>
      </c>
      <c r="AH398" s="23">
        <v>0</v>
      </c>
    </row>
    <row r="399" spans="2:38" ht="14.25" customHeight="1" thickBot="1" x14ac:dyDescent="0.3">
      <c r="B399" s="401"/>
      <c r="C399" s="1" t="s">
        <v>1983</v>
      </c>
      <c r="D399" s="247" t="s">
        <v>1921</v>
      </c>
      <c r="E399" s="1051" t="s">
        <v>19</v>
      </c>
      <c r="F399" s="1052"/>
      <c r="G399" s="1052"/>
      <c r="H399" s="1053"/>
      <c r="I399" s="1105" t="s">
        <v>3258</v>
      </c>
      <c r="J399" s="1105"/>
      <c r="K399" s="1105"/>
      <c r="L399" s="1105"/>
      <c r="M399" s="1105"/>
      <c r="N399" s="1105"/>
      <c r="O399" s="1105"/>
      <c r="P399" s="1105"/>
      <c r="Q399" s="1106"/>
      <c r="R399" s="1107"/>
      <c r="S399" s="254">
        <f t="shared" si="81"/>
        <v>0</v>
      </c>
      <c r="T399" s="26"/>
      <c r="U399" s="245"/>
      <c r="V399" s="26"/>
      <c r="W399" s="26"/>
      <c r="X399" s="1">
        <f>IF($Q399=Y399,AG399,AH399)</f>
        <v>0</v>
      </c>
      <c r="Y399" s="11" t="s">
        <v>2317</v>
      </c>
      <c r="Z399" s="11" t="s">
        <v>644</v>
      </c>
      <c r="AG399" s="23">
        <v>1</v>
      </c>
      <c r="AH399" s="23">
        <v>0</v>
      </c>
    </row>
    <row r="400" spans="2:38" ht="13.15" thickBot="1" x14ac:dyDescent="0.3">
      <c r="B400" s="401"/>
      <c r="C400" s="1" t="s">
        <v>285</v>
      </c>
      <c r="D400" s="247" t="s">
        <v>1922</v>
      </c>
      <c r="E400" s="1051" t="s">
        <v>20</v>
      </c>
      <c r="F400" s="1052"/>
      <c r="G400" s="1052"/>
      <c r="H400" s="1053"/>
      <c r="I400" s="1105" t="s">
        <v>2362</v>
      </c>
      <c r="J400" s="1105"/>
      <c r="K400" s="1105"/>
      <c r="L400" s="1105"/>
      <c r="M400" s="1105"/>
      <c r="N400" s="1105"/>
      <c r="O400" s="1105"/>
      <c r="P400" s="1105"/>
      <c r="Q400" s="1106"/>
      <c r="R400" s="1107"/>
      <c r="S400" s="254">
        <f t="shared" si="81"/>
        <v>0</v>
      </c>
      <c r="T400" s="26"/>
      <c r="U400" s="245"/>
      <c r="V400" s="26"/>
      <c r="W400" s="26"/>
      <c r="X400" s="1">
        <f>IF($Q400=Y400,AG400,AH400)</f>
        <v>0</v>
      </c>
      <c r="Y400" s="11" t="s">
        <v>2317</v>
      </c>
      <c r="Z400" s="11" t="s">
        <v>644</v>
      </c>
      <c r="AG400" s="23">
        <v>1</v>
      </c>
      <c r="AH400" s="23">
        <v>0</v>
      </c>
    </row>
    <row r="401" spans="2:46" ht="13.15" thickBot="1" x14ac:dyDescent="0.3">
      <c r="B401" s="401"/>
      <c r="C401" s="1" t="s">
        <v>285</v>
      </c>
      <c r="D401" s="247" t="s">
        <v>1923</v>
      </c>
      <c r="E401" s="1051" t="s">
        <v>21</v>
      </c>
      <c r="F401" s="1052"/>
      <c r="G401" s="1052"/>
      <c r="H401" s="1053"/>
      <c r="I401" s="1105" t="s">
        <v>1578</v>
      </c>
      <c r="J401" s="1105"/>
      <c r="K401" s="1105"/>
      <c r="L401" s="1105"/>
      <c r="M401" s="1105"/>
      <c r="N401" s="1105"/>
      <c r="O401" s="1105"/>
      <c r="P401" s="1105"/>
      <c r="Q401" s="1106"/>
      <c r="R401" s="1107"/>
      <c r="S401" s="254">
        <f t="shared" si="81"/>
        <v>0</v>
      </c>
      <c r="T401" s="26"/>
      <c r="U401" s="245"/>
      <c r="V401" s="26"/>
      <c r="W401" s="26"/>
      <c r="X401" s="1">
        <f>IF($Q401=Y401,AG401,AH401)</f>
        <v>0</v>
      </c>
      <c r="Y401" s="11" t="s">
        <v>2317</v>
      </c>
      <c r="Z401" s="11" t="s">
        <v>644</v>
      </c>
      <c r="AG401" s="23">
        <v>1</v>
      </c>
      <c r="AH401" s="23">
        <v>0</v>
      </c>
    </row>
    <row r="402" spans="2:46" ht="14.25" customHeight="1" x14ac:dyDescent="0.25">
      <c r="B402" s="401"/>
      <c r="C402" s="1"/>
      <c r="D402" s="5"/>
      <c r="E402" s="28"/>
      <c r="F402" s="28"/>
      <c r="G402" s="28"/>
      <c r="H402" s="28"/>
      <c r="I402" s="28"/>
      <c r="J402" s="28"/>
      <c r="K402" s="28"/>
      <c r="L402" s="28"/>
      <c r="M402" s="28"/>
      <c r="N402" s="28"/>
      <c r="O402" s="28"/>
      <c r="P402" s="28"/>
      <c r="U402" s="402"/>
      <c r="X402" s="1"/>
      <c r="Y402" s="26"/>
      <c r="Z402" s="26"/>
    </row>
    <row r="403" spans="2:46" ht="14.25" customHeight="1" x14ac:dyDescent="0.25">
      <c r="B403" s="401"/>
      <c r="C403" s="1"/>
      <c r="D403" s="21" t="s">
        <v>22</v>
      </c>
      <c r="E403" s="19" t="s">
        <v>1415</v>
      </c>
      <c r="K403" t="s">
        <v>3190</v>
      </c>
      <c r="U403" s="402"/>
      <c r="X403" s="1"/>
    </row>
    <row r="404" spans="2:46" ht="14.25" customHeight="1" thickBot="1" x14ac:dyDescent="0.3">
      <c r="B404" s="401"/>
      <c r="C404" s="1"/>
      <c r="D404" s="25" t="s">
        <v>290</v>
      </c>
      <c r="E404" s="1067" t="s">
        <v>655</v>
      </c>
      <c r="F404" s="1068"/>
      <c r="G404" s="1068"/>
      <c r="H404" s="1069"/>
      <c r="I404" s="1067" t="s">
        <v>283</v>
      </c>
      <c r="J404" s="1068"/>
      <c r="K404" s="1068"/>
      <c r="L404" s="1068"/>
      <c r="M404" s="1068"/>
      <c r="N404" s="1068"/>
      <c r="O404" s="1068"/>
      <c r="P404" s="1069"/>
      <c r="Q404" s="1067" t="s">
        <v>2248</v>
      </c>
      <c r="R404" s="1069"/>
      <c r="S404" s="25" t="s">
        <v>745</v>
      </c>
      <c r="T404" s="5"/>
      <c r="U404" s="334"/>
      <c r="V404" s="5"/>
      <c r="W404" s="5"/>
      <c r="X404" s="1"/>
    </row>
    <row r="405" spans="2:46" ht="13.15" thickBot="1" x14ac:dyDescent="0.3">
      <c r="B405" s="401"/>
      <c r="C405" s="1" t="s">
        <v>1965</v>
      </c>
      <c r="D405" s="247" t="s">
        <v>23</v>
      </c>
      <c r="E405" s="1051" t="s">
        <v>226</v>
      </c>
      <c r="F405" s="1052"/>
      <c r="G405" s="1052"/>
      <c r="H405" s="1053"/>
      <c r="I405" s="1051" t="s">
        <v>3259</v>
      </c>
      <c r="J405" s="1052"/>
      <c r="K405" s="1052"/>
      <c r="L405" s="1052"/>
      <c r="M405" s="1052"/>
      <c r="N405" s="1052"/>
      <c r="O405" s="1052"/>
      <c r="P405" s="1083"/>
      <c r="Q405" s="1106"/>
      <c r="R405" s="1107"/>
      <c r="S405" s="254">
        <f>$X405</f>
        <v>0</v>
      </c>
      <c r="T405" s="26"/>
      <c r="U405" s="245"/>
      <c r="V405" s="26"/>
      <c r="W405" s="26"/>
      <c r="X405" s="1">
        <f>IF($Q405=Y405,AG405,AH405)</f>
        <v>0</v>
      </c>
      <c r="Y405" s="11" t="s">
        <v>2317</v>
      </c>
      <c r="Z405" s="11" t="s">
        <v>361</v>
      </c>
      <c r="AG405" s="23">
        <v>1</v>
      </c>
      <c r="AH405" s="23">
        <v>0</v>
      </c>
    </row>
    <row r="406" spans="2:46" ht="13.15" thickBot="1" x14ac:dyDescent="0.3">
      <c r="B406" s="401"/>
      <c r="C406" s="1" t="s">
        <v>24</v>
      </c>
      <c r="D406" s="247" t="s">
        <v>959</v>
      </c>
      <c r="E406" s="1051" t="s">
        <v>227</v>
      </c>
      <c r="F406" s="1052"/>
      <c r="G406" s="1052"/>
      <c r="H406" s="1053"/>
      <c r="I406" s="1051" t="s">
        <v>3260</v>
      </c>
      <c r="J406" s="1052"/>
      <c r="K406" s="1052"/>
      <c r="L406" s="1052"/>
      <c r="M406" s="1052"/>
      <c r="N406" s="1052"/>
      <c r="O406" s="1052"/>
      <c r="P406" s="1083"/>
      <c r="Q406" s="1106"/>
      <c r="R406" s="1107"/>
      <c r="S406" s="254">
        <f>$X406</f>
        <v>0</v>
      </c>
      <c r="T406" s="26"/>
      <c r="U406" s="245"/>
      <c r="V406" s="26"/>
      <c r="W406" s="26"/>
      <c r="X406" s="1">
        <f>IF($Q406=Y406,AG406,AH406)</f>
        <v>0</v>
      </c>
      <c r="Y406" s="11" t="s">
        <v>2317</v>
      </c>
      <c r="Z406" s="11" t="s">
        <v>361</v>
      </c>
      <c r="AG406" s="23">
        <v>1</v>
      </c>
      <c r="AH406" s="23">
        <v>0</v>
      </c>
    </row>
    <row r="407" spans="2:46" ht="24" customHeight="1" thickBot="1" x14ac:dyDescent="0.3">
      <c r="B407" s="401"/>
      <c r="C407" s="341" t="s">
        <v>1984</v>
      </c>
      <c r="D407" s="247" t="s">
        <v>2350</v>
      </c>
      <c r="E407" s="1051" t="s">
        <v>2467</v>
      </c>
      <c r="F407" s="1052"/>
      <c r="G407" s="1052"/>
      <c r="H407" s="1053"/>
      <c r="I407" s="1105" t="s">
        <v>1647</v>
      </c>
      <c r="J407" s="1105"/>
      <c r="K407" s="1105"/>
      <c r="L407" s="1105"/>
      <c r="M407" s="1105"/>
      <c r="N407" s="1105"/>
      <c r="O407" s="1105"/>
      <c r="P407" s="1105"/>
      <c r="Q407" s="1106"/>
      <c r="R407" s="1107"/>
      <c r="S407" s="254">
        <f>$X407</f>
        <v>0</v>
      </c>
      <c r="T407" s="26"/>
      <c r="U407" s="245"/>
      <c r="V407" s="26"/>
      <c r="W407" s="26"/>
      <c r="X407" s="1">
        <f>IF($Q407=Y407,AG407,AH407)</f>
        <v>0</v>
      </c>
      <c r="Y407" s="11" t="s">
        <v>2317</v>
      </c>
      <c r="Z407" s="11" t="s">
        <v>644</v>
      </c>
      <c r="AG407" s="23">
        <v>1</v>
      </c>
      <c r="AH407" s="23">
        <v>0</v>
      </c>
    </row>
    <row r="408" spans="2:46" x14ac:dyDescent="0.25">
      <c r="B408" s="401"/>
      <c r="C408" s="341"/>
      <c r="D408" s="270"/>
      <c r="E408" s="173"/>
      <c r="F408" s="173"/>
      <c r="G408" s="173"/>
      <c r="H408" s="173"/>
      <c r="I408" s="173"/>
      <c r="J408" s="173"/>
      <c r="K408" s="173"/>
      <c r="L408" s="173"/>
      <c r="M408" s="173"/>
      <c r="N408" s="173"/>
      <c r="O408" s="173"/>
      <c r="P408" s="173"/>
      <c r="Q408" s="173"/>
      <c r="R408" s="173"/>
      <c r="S408" s="173"/>
      <c r="T408" s="173"/>
      <c r="U408" s="174"/>
      <c r="V408" s="173"/>
      <c r="W408" s="173"/>
      <c r="X408" s="173"/>
      <c r="Y408" s="173"/>
      <c r="Z408" s="173"/>
      <c r="AA408" s="173"/>
      <c r="AB408" s="173"/>
      <c r="AC408" s="173"/>
      <c r="AD408" s="173"/>
      <c r="AE408" s="173"/>
      <c r="AF408" s="173"/>
      <c r="AG408" s="173"/>
      <c r="AH408" s="173"/>
    </row>
    <row r="409" spans="2:46" ht="14.25" customHeight="1" x14ac:dyDescent="0.25">
      <c r="B409" s="401"/>
      <c r="C409" s="1"/>
      <c r="D409" s="21" t="s">
        <v>25</v>
      </c>
      <c r="E409" s="19" t="s">
        <v>557</v>
      </c>
      <c r="U409" s="402"/>
      <c r="X409" s="1"/>
      <c r="Y409" s="1"/>
      <c r="Z409" s="1"/>
      <c r="AA409" s="1"/>
      <c r="AB409" s="1"/>
      <c r="AC409" s="1"/>
      <c r="AD409" s="1"/>
      <c r="AE409" s="1"/>
      <c r="AF409" s="1"/>
      <c r="AG409" s="1"/>
      <c r="AH409" s="1"/>
      <c r="AI409" s="1"/>
    </row>
    <row r="410" spans="2:46" ht="14.25" customHeight="1" thickBot="1" x14ac:dyDescent="0.3">
      <c r="B410" s="401"/>
      <c r="C410" s="1"/>
      <c r="D410" s="25" t="s">
        <v>26</v>
      </c>
      <c r="E410" s="1067" t="s">
        <v>655</v>
      </c>
      <c r="F410" s="1068"/>
      <c r="G410" s="1068"/>
      <c r="H410" s="1069"/>
      <c r="I410" s="1067" t="s">
        <v>283</v>
      </c>
      <c r="J410" s="1068"/>
      <c r="K410" s="1068"/>
      <c r="L410" s="1068"/>
      <c r="M410" s="1068"/>
      <c r="N410" s="1068"/>
      <c r="O410" s="1068"/>
      <c r="P410" s="1069"/>
      <c r="Q410" s="1067" t="s">
        <v>2248</v>
      </c>
      <c r="R410" s="1069"/>
      <c r="S410" s="25" t="s">
        <v>745</v>
      </c>
      <c r="T410" s="5"/>
      <c r="U410" s="334"/>
      <c r="V410" s="5"/>
      <c r="W410" s="5"/>
      <c r="X410" s="1"/>
    </row>
    <row r="411" spans="2:46" ht="14.25" customHeight="1" thickBot="1" x14ac:dyDescent="0.3">
      <c r="B411" s="401"/>
      <c r="C411" s="1" t="s">
        <v>7</v>
      </c>
      <c r="D411" s="66">
        <v>4.0999999999999996</v>
      </c>
      <c r="E411" s="1054" t="s">
        <v>3330</v>
      </c>
      <c r="F411" s="1055"/>
      <c r="G411" s="1055"/>
      <c r="H411" s="1056"/>
      <c r="I411" s="1084" t="s">
        <v>3331</v>
      </c>
      <c r="J411" s="1084"/>
      <c r="K411" s="1084"/>
      <c r="L411" s="1084"/>
      <c r="M411" s="1084"/>
      <c r="N411" s="1084"/>
      <c r="O411" s="1084"/>
      <c r="P411" s="1084"/>
      <c r="Q411" s="1095" t="str">
        <f>IF($X$413&gt;=30,Y411,IF($X$413&gt;=20,Z411,IF($X$413&gt;=10,AA411,AB411)))</f>
        <v>10 ｋW未満採用又は採用無し</v>
      </c>
      <c r="R411" s="1096"/>
      <c r="S411" s="1167">
        <f>$X411</f>
        <v>0</v>
      </c>
      <c r="T411" s="26"/>
      <c r="U411" s="245"/>
      <c r="V411" s="26"/>
      <c r="W411" s="26"/>
      <c r="X411" s="1">
        <f>IF($Q411=Y411,AG411,IF($Q411=Z411,AH411,IF($Q411=AA411,AI411,AJ411)))</f>
        <v>0</v>
      </c>
      <c r="Y411" s="11" t="s">
        <v>3337</v>
      </c>
      <c r="Z411" s="11" t="s">
        <v>3338</v>
      </c>
      <c r="AA411" s="11" t="s">
        <v>3339</v>
      </c>
      <c r="AB411" s="11" t="s">
        <v>3340</v>
      </c>
      <c r="AG411" s="23">
        <v>1</v>
      </c>
      <c r="AH411" s="23">
        <v>0.8</v>
      </c>
      <c r="AI411" s="23">
        <v>0.5</v>
      </c>
      <c r="AJ411" s="23">
        <v>0</v>
      </c>
    </row>
    <row r="412" spans="2:46" ht="14.25" customHeight="1" thickBot="1" x14ac:dyDescent="0.3">
      <c r="B412" s="401"/>
      <c r="C412" s="341"/>
      <c r="D412" s="67"/>
      <c r="E412" s="172"/>
      <c r="F412" s="173"/>
      <c r="G412" s="173"/>
      <c r="H412" s="174"/>
      <c r="I412" s="172"/>
      <c r="J412" s="173"/>
      <c r="K412" s="173"/>
      <c r="L412" s="173"/>
      <c r="M412" s="1123" t="s">
        <v>213</v>
      </c>
      <c r="N412" s="1123"/>
      <c r="O412" s="1123" t="s">
        <v>498</v>
      </c>
      <c r="P412" s="1123"/>
      <c r="Q412" s="1123" t="s">
        <v>3332</v>
      </c>
      <c r="R412" s="1123"/>
      <c r="S412" s="1182"/>
      <c r="T412" s="26"/>
      <c r="U412" s="245"/>
      <c r="V412" s="26"/>
      <c r="W412" s="26"/>
      <c r="X412" s="1"/>
      <c r="Y412" s="1"/>
      <c r="Z412" s="1"/>
      <c r="AA412" s="1"/>
      <c r="AB412" s="1"/>
      <c r="AC412" s="1"/>
    </row>
    <row r="413" spans="2:46" ht="14.25" customHeight="1" thickBot="1" x14ac:dyDescent="0.3">
      <c r="B413" s="401"/>
      <c r="C413" s="341"/>
      <c r="D413" s="67"/>
      <c r="E413" s="172"/>
      <c r="F413" s="173"/>
      <c r="G413" s="173"/>
      <c r="H413" s="174"/>
      <c r="I413" s="176"/>
      <c r="J413" s="229"/>
      <c r="K413" s="229"/>
      <c r="L413" s="897"/>
      <c r="M413" s="1097"/>
      <c r="N413" s="1098"/>
      <c r="O413" s="252"/>
      <c r="P413" s="253" t="s">
        <v>3333</v>
      </c>
      <c r="Q413" s="165"/>
      <c r="R413" s="27" t="s">
        <v>3334</v>
      </c>
      <c r="S413" s="1183"/>
      <c r="T413" s="26"/>
      <c r="U413" s="245"/>
      <c r="V413" s="26"/>
      <c r="W413" s="26"/>
      <c r="X413" s="852">
        <f>O413</f>
        <v>0</v>
      </c>
      <c r="Y413" s="11" t="s">
        <v>2711</v>
      </c>
      <c r="Z413" s="11" t="s">
        <v>2336</v>
      </c>
      <c r="AA413" s="11" t="s">
        <v>211</v>
      </c>
    </row>
    <row r="414" spans="2:46" ht="13.5" customHeight="1" thickBot="1" x14ac:dyDescent="0.3">
      <c r="B414" s="401"/>
      <c r="C414" s="341" t="s">
        <v>1965</v>
      </c>
      <c r="D414" s="66">
        <v>4.2</v>
      </c>
      <c r="E414" s="1154" t="s">
        <v>222</v>
      </c>
      <c r="F414" s="1155"/>
      <c r="G414" s="1155"/>
      <c r="H414" s="1156"/>
      <c r="I414" s="1138" t="s">
        <v>1906</v>
      </c>
      <c r="J414" s="1139"/>
      <c r="K414" s="1139"/>
      <c r="L414" s="1139"/>
      <c r="M414" s="1139"/>
      <c r="N414" s="1139"/>
      <c r="O414" s="1139"/>
      <c r="P414" s="1139"/>
      <c r="Q414" s="1095" t="str">
        <f>IF(SUM($X$416:$X$419)&gt;=100,Y414,IF(SUM($X$416:$X$419)&gt;=50,Z414,IF(SUM($X$416:$X$419)&gt;=30,AA414,IF(SUM($X$416:$X$419)&gt;=10,AB414,AC414))))</f>
        <v>電力換算で10 ｋW未満又は採用無し</v>
      </c>
      <c r="R414" s="1096"/>
      <c r="S414" s="1103">
        <f>$X414</f>
        <v>0</v>
      </c>
      <c r="T414" s="26"/>
      <c r="U414" s="245"/>
      <c r="V414" s="26"/>
      <c r="W414" s="26"/>
      <c r="X414" s="1">
        <f>IF($Q414=Y414,AG414,IF($Q414=Z414,AH414,IF($Q414=AA414,AI414,IF($Q414=AB414,AJ414,AK414))))</f>
        <v>0</v>
      </c>
      <c r="Y414" s="913" t="s">
        <v>3341</v>
      </c>
      <c r="Z414" s="913" t="s">
        <v>3342</v>
      </c>
      <c r="AA414" s="913" t="s">
        <v>3343</v>
      </c>
      <c r="AB414" s="913" t="s">
        <v>3344</v>
      </c>
      <c r="AC414" s="11" t="s">
        <v>3335</v>
      </c>
      <c r="AG414" s="23">
        <v>1</v>
      </c>
      <c r="AH414" s="23">
        <v>0.8</v>
      </c>
      <c r="AI414" s="23">
        <v>0.5</v>
      </c>
      <c r="AJ414" s="23">
        <f>$AJ$2</f>
        <v>0.2</v>
      </c>
      <c r="AK414" s="23">
        <v>0</v>
      </c>
    </row>
    <row r="415" spans="2:46" x14ac:dyDescent="0.25">
      <c r="B415" s="401"/>
      <c r="C415" s="341"/>
      <c r="D415" s="67"/>
      <c r="E415" s="1124"/>
      <c r="F415" s="1157"/>
      <c r="G415" s="1157"/>
      <c r="H415" s="1125"/>
      <c r="I415" s="1138"/>
      <c r="J415" s="1139"/>
      <c r="K415" s="1139"/>
      <c r="L415" s="1139"/>
      <c r="M415" s="1139"/>
      <c r="N415" s="1139"/>
      <c r="O415" s="1139"/>
      <c r="P415" s="1139"/>
      <c r="Q415" s="884" t="s">
        <v>546</v>
      </c>
      <c r="R415" s="237">
        <f>Z419</f>
        <v>0</v>
      </c>
      <c r="S415" s="1147"/>
      <c r="T415" s="26"/>
      <c r="U415" s="245"/>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row>
    <row r="416" spans="2:46" ht="24" customHeight="1" thickBot="1" x14ac:dyDescent="0.3">
      <c r="B416" s="401"/>
      <c r="C416" s="1"/>
      <c r="D416" s="67"/>
      <c r="E416" s="172"/>
      <c r="F416" s="173"/>
      <c r="G416" s="173"/>
      <c r="H416" s="174"/>
      <c r="I416" s="1124"/>
      <c r="J416" s="1125"/>
      <c r="K416" s="1123" t="s">
        <v>212</v>
      </c>
      <c r="L416" s="1123"/>
      <c r="M416" s="1123" t="s">
        <v>213</v>
      </c>
      <c r="N416" s="1123"/>
      <c r="O416" s="1123" t="s">
        <v>215</v>
      </c>
      <c r="P416" s="1123"/>
      <c r="Q416" s="1123" t="s">
        <v>2459</v>
      </c>
      <c r="R416" s="1123"/>
      <c r="S416" s="1147" t="str">
        <f>$X417</f>
        <v/>
      </c>
      <c r="T416" s="26"/>
      <c r="U416" s="245"/>
      <c r="V416" s="26"/>
      <c r="W416" s="26"/>
      <c r="X416" s="818">
        <f>IF(X413&gt;30,X413-30,0)</f>
        <v>0</v>
      </c>
      <c r="Y416" s="896" t="s">
        <v>1297</v>
      </c>
      <c r="Z416" s="11" t="s">
        <v>1440</v>
      </c>
      <c r="AA416" s="11" t="s">
        <v>1298</v>
      </c>
      <c r="AB416" s="11" t="s">
        <v>1442</v>
      </c>
      <c r="AC416" s="11" t="s">
        <v>1443</v>
      </c>
      <c r="AD416" s="11" t="s">
        <v>1444</v>
      </c>
      <c r="AE416" s="11" t="s">
        <v>1026</v>
      </c>
      <c r="AF416" s="11" t="s">
        <v>1027</v>
      </c>
      <c r="AG416" s="11" t="s">
        <v>1028</v>
      </c>
      <c r="AH416" s="11" t="s">
        <v>1441</v>
      </c>
      <c r="AI416" s="11" t="s">
        <v>1029</v>
      </c>
      <c r="AJ416" s="11" t="s">
        <v>181</v>
      </c>
      <c r="AK416" s="11" t="s">
        <v>2349</v>
      </c>
      <c r="AL416" s="11" t="s">
        <v>1063</v>
      </c>
      <c r="AM416" s="11" t="s">
        <v>1064</v>
      </c>
      <c r="AN416" s="11" t="s">
        <v>2332</v>
      </c>
      <c r="AO416" s="11" t="s">
        <v>2333</v>
      </c>
      <c r="AP416" s="11" t="s">
        <v>2334</v>
      </c>
      <c r="AQ416" s="11" t="s">
        <v>2335</v>
      </c>
      <c r="AR416" s="11" t="s">
        <v>1707</v>
      </c>
      <c r="AS416" s="11" t="s">
        <v>1708</v>
      </c>
      <c r="AT416" s="11" t="s">
        <v>1709</v>
      </c>
    </row>
    <row r="417" spans="1:43" ht="14.25" customHeight="1" thickBot="1" x14ac:dyDescent="0.3">
      <c r="B417" s="401"/>
      <c r="C417" s="1"/>
      <c r="D417" s="67"/>
      <c r="E417" s="1138"/>
      <c r="F417" s="1139"/>
      <c r="G417" s="1139"/>
      <c r="H417" s="1140"/>
      <c r="I417" s="172"/>
      <c r="J417" s="173"/>
      <c r="K417" s="1097"/>
      <c r="L417" s="1098"/>
      <c r="M417" s="1097"/>
      <c r="N417" s="1098"/>
      <c r="O417" s="252"/>
      <c r="P417" s="253" t="str">
        <f>IF(M417="電力以外","MJ/h",IF(LEFT(M417,2)="電力","kW",""))</f>
        <v/>
      </c>
      <c r="Q417" s="165"/>
      <c r="R417" s="27" t="str">
        <f>IF(M417="電力以外","GJ/年",IF(LEFT(M417,2)="電力","MWh/年",""))</f>
        <v/>
      </c>
      <c r="S417" s="1147" t="str">
        <f>$X418</f>
        <v/>
      </c>
      <c r="T417" s="26"/>
      <c r="U417" s="245"/>
      <c r="V417" s="26"/>
      <c r="W417" s="26"/>
      <c r="X417" s="1" t="str">
        <f>IF(P417="kW",O417,IF(P417="MJ/h",ROUND(O417/$Z$418,0),""))</f>
        <v/>
      </c>
      <c r="Y417" s="11" t="s">
        <v>2711</v>
      </c>
      <c r="Z417" s="11" t="s">
        <v>2336</v>
      </c>
      <c r="AA417" s="11" t="s">
        <v>211</v>
      </c>
      <c r="AB417" s="11" t="s">
        <v>2304</v>
      </c>
      <c r="AD417" s="26"/>
      <c r="AE417" s="26"/>
      <c r="AF417" s="26"/>
      <c r="AG417" s="11" t="str">
        <f t="shared" ref="AG417:AM417" si="82">AN416</f>
        <v>地下鉄排熱利用システム</v>
      </c>
      <c r="AH417" s="11" t="str">
        <f t="shared" si="82"/>
        <v>下水熱利用システム</v>
      </c>
      <c r="AI417" s="11" t="str">
        <f t="shared" si="82"/>
        <v>河川水熱利用システム</v>
      </c>
      <c r="AJ417" s="11" t="str">
        <f t="shared" si="82"/>
        <v>海水熱利用システム</v>
      </c>
      <c r="AK417" s="11" t="str">
        <f t="shared" si="82"/>
        <v>下水汚泥焼却発電システム</v>
      </c>
      <c r="AL417" s="11" t="str">
        <f t="shared" si="82"/>
        <v>消化ガス燃焼システム</v>
      </c>
      <c r="AM417" s="11" t="str">
        <f t="shared" si="82"/>
        <v>消化ガス発電システム</v>
      </c>
      <c r="AN417" s="26"/>
      <c r="AO417" s="26"/>
      <c r="AP417" s="26"/>
      <c r="AQ417" s="26"/>
    </row>
    <row r="418" spans="1:43" ht="14.25" customHeight="1" thickBot="1" x14ac:dyDescent="0.3">
      <c r="B418" s="401"/>
      <c r="C418" s="1"/>
      <c r="D418" s="227"/>
      <c r="E418" s="1138"/>
      <c r="F418" s="1139"/>
      <c r="G418" s="1139"/>
      <c r="H418" s="1140"/>
      <c r="I418" s="172"/>
      <c r="J418" s="173"/>
      <c r="K418" s="1097"/>
      <c r="L418" s="1098"/>
      <c r="M418" s="1097"/>
      <c r="N418" s="1098"/>
      <c r="O418" s="252"/>
      <c r="P418" s="253" t="str">
        <f>IF(M418="電力以外","MJ/h",IF(LEFT(M418,2)="電力","kW",""))</f>
        <v/>
      </c>
      <c r="Q418" s="165"/>
      <c r="R418" s="27" t="str">
        <f>IF(M418="電力以外","GJ/年",IF(LEFT(M418,2)="電力","MWh/年",""))</f>
        <v/>
      </c>
      <c r="S418" s="1147" t="str">
        <f>$X419</f>
        <v/>
      </c>
      <c r="T418" s="26"/>
      <c r="U418" s="245"/>
      <c r="V418" s="26"/>
      <c r="W418" s="26"/>
      <c r="X418" s="1" t="str">
        <f>IF(P418="kW",O418,IF(P418="MJ/h",ROUND(O418/$Z$418,0),""))</f>
        <v/>
      </c>
      <c r="Y418" s="11" t="s">
        <v>1299</v>
      </c>
      <c r="Z418" s="139">
        <v>9.76</v>
      </c>
    </row>
    <row r="419" spans="1:43" ht="14.25" customHeight="1" thickBot="1" x14ac:dyDescent="0.3">
      <c r="B419" s="401"/>
      <c r="C419" s="1"/>
      <c r="D419" s="228"/>
      <c r="E419" s="1060"/>
      <c r="F419" s="1061"/>
      <c r="G419" s="1061"/>
      <c r="H419" s="1119"/>
      <c r="I419" s="176"/>
      <c r="J419" s="229"/>
      <c r="K419" s="1097"/>
      <c r="L419" s="1098"/>
      <c r="M419" s="1097"/>
      <c r="N419" s="1098"/>
      <c r="O419" s="252">
        <v>0</v>
      </c>
      <c r="P419" s="253" t="str">
        <f>IF(M419="電力以外","MJ/h",IF(LEFT(M419,2)="電力","kW",""))</f>
        <v/>
      </c>
      <c r="Q419" s="165">
        <v>0</v>
      </c>
      <c r="R419" s="27" t="str">
        <f>IF(M419="電力以外","GJ/年",IF(LEFT(M419,2)="電力","MWh/年",""))</f>
        <v/>
      </c>
      <c r="S419" s="1104" t="e">
        <f>#REF!</f>
        <v>#REF!</v>
      </c>
      <c r="T419" s="26"/>
      <c r="U419" s="245"/>
      <c r="V419" s="26"/>
      <c r="W419" s="26"/>
      <c r="X419" s="1" t="str">
        <f>IF(P419="kW",O419,IF(P419="MJ/h",ROUND(O419/$Z$418,0),""))</f>
        <v/>
      </c>
      <c r="Y419" s="26" t="s">
        <v>546</v>
      </c>
      <c r="Z419" s="237">
        <f>ROUND(IF(メイン!$M$30=0,0,(Q413*$Z$73+IF(R417="MWh/年",Q417*$Z$73,Q417)+IF(R418="MWh/年",Q418*$Z$73,Q418)+IF(R419="MWh/年",Q419*$Z$73,Q419))/(メイン!$M$30+(Q413*$Z$73+IF(R417="MWh/年",Q417*$Z$73,Q417)+IF(R418="MWh/年",Q418*$Z$73,Q418)+IF(R419="MWh/年",Q419*$Z$73,Q419)))),5)</f>
        <v>0</v>
      </c>
    </row>
    <row r="420" spans="1:43" ht="14.25" customHeight="1" x14ac:dyDescent="0.25">
      <c r="B420" s="401"/>
      <c r="C420" s="1"/>
      <c r="D420" s="758"/>
      <c r="E420" s="173"/>
      <c r="F420" s="173"/>
      <c r="G420" s="173"/>
      <c r="H420" s="173"/>
      <c r="I420" s="173"/>
      <c r="J420" s="173"/>
      <c r="K420" s="173"/>
      <c r="L420" s="173"/>
      <c r="M420" s="173"/>
      <c r="N420" s="173"/>
      <c r="O420" s="173"/>
      <c r="P420" s="173"/>
      <c r="Q420" s="173"/>
      <c r="R420" s="173"/>
      <c r="S420" s="26"/>
      <c r="T420" s="26"/>
      <c r="U420" s="245"/>
      <c r="V420" s="26"/>
      <c r="W420" s="26"/>
      <c r="X420" s="1"/>
    </row>
    <row r="421" spans="1:43" ht="3" customHeight="1" x14ac:dyDescent="0.25">
      <c r="B421" s="403"/>
      <c r="C421" s="178"/>
      <c r="D421" s="339"/>
      <c r="E421" s="339"/>
      <c r="F421" s="339"/>
      <c r="G421" s="339"/>
      <c r="H421" s="339"/>
      <c r="I421" s="339"/>
      <c r="J421" s="339"/>
      <c r="K421" s="339"/>
      <c r="L421" s="339"/>
      <c r="M421" s="339"/>
      <c r="N421" s="339"/>
      <c r="O421" s="339"/>
      <c r="P421" s="339"/>
      <c r="Q421" s="339"/>
      <c r="R421" s="339"/>
      <c r="S421" s="339"/>
      <c r="T421" s="339"/>
      <c r="U421" s="404"/>
      <c r="X421" s="1"/>
    </row>
    <row r="422" spans="1:43" ht="14.25" customHeight="1" x14ac:dyDescent="0.25">
      <c r="C422" s="1"/>
      <c r="U422" s="922" t="s">
        <v>3371</v>
      </c>
      <c r="X422" s="1"/>
    </row>
    <row r="423" spans="1:43" ht="14.25" customHeight="1" x14ac:dyDescent="0.25">
      <c r="A423" s="182" t="s">
        <v>2218</v>
      </c>
      <c r="B423" s="182"/>
      <c r="U423" s="838"/>
      <c r="X423" s="1"/>
    </row>
    <row r="424" spans="1:43" ht="3" customHeight="1" x14ac:dyDescent="0.25">
      <c r="A424" s="182"/>
      <c r="B424" s="500"/>
      <c r="C424" s="333"/>
      <c r="D424" s="333"/>
      <c r="E424" s="333"/>
      <c r="F424" s="333"/>
      <c r="G424" s="333"/>
      <c r="H424" s="333"/>
      <c r="I424" s="333"/>
      <c r="J424" s="333"/>
      <c r="K424" s="333"/>
      <c r="L424" s="333"/>
      <c r="M424" s="333"/>
      <c r="N424" s="333"/>
      <c r="O424" s="333"/>
      <c r="P424" s="333"/>
      <c r="Q424" s="333"/>
      <c r="R424" s="333"/>
      <c r="S424" s="333"/>
      <c r="T424" s="333"/>
      <c r="U424" s="878"/>
      <c r="X424" s="1"/>
    </row>
    <row r="425" spans="1:43" ht="14.25" customHeight="1" x14ac:dyDescent="0.25">
      <c r="B425" s="401"/>
      <c r="C425" s="19" t="s">
        <v>27</v>
      </c>
      <c r="U425" s="402"/>
      <c r="X425" s="1"/>
    </row>
    <row r="426" spans="1:43" ht="14.25" customHeight="1" x14ac:dyDescent="0.25">
      <c r="B426" s="401"/>
      <c r="D426" s="21" t="s">
        <v>28</v>
      </c>
      <c r="E426" s="19" t="s">
        <v>1111</v>
      </c>
      <c r="F426" s="19"/>
      <c r="G426" s="1"/>
      <c r="U426" s="402"/>
      <c r="X426" s="1"/>
    </row>
    <row r="427" spans="1:43" ht="14.25" customHeight="1" x14ac:dyDescent="0.25">
      <c r="B427" s="401"/>
      <c r="D427" s="21" t="s">
        <v>1112</v>
      </c>
      <c r="E427" s="19" t="s">
        <v>143</v>
      </c>
      <c r="F427" s="19"/>
      <c r="G427" s="1"/>
      <c r="U427" s="402"/>
      <c r="X427" s="1"/>
    </row>
    <row r="428" spans="1:43" ht="14.25" customHeight="1" thickBot="1" x14ac:dyDescent="0.3">
      <c r="B428" s="401"/>
      <c r="C428" s="1"/>
      <c r="D428" s="25" t="s">
        <v>453</v>
      </c>
      <c r="E428" s="1067" t="s">
        <v>655</v>
      </c>
      <c r="F428" s="1068"/>
      <c r="G428" s="1068"/>
      <c r="H428" s="1069"/>
      <c r="I428" s="1067" t="s">
        <v>283</v>
      </c>
      <c r="J428" s="1068"/>
      <c r="K428" s="1068"/>
      <c r="L428" s="1068"/>
      <c r="M428" s="1068"/>
      <c r="N428" s="1068"/>
      <c r="O428" s="1068"/>
      <c r="P428" s="1069"/>
      <c r="Q428" s="1067" t="s">
        <v>2248</v>
      </c>
      <c r="R428" s="1069"/>
      <c r="S428" s="25" t="s">
        <v>745</v>
      </c>
      <c r="T428" s="5"/>
      <c r="U428" s="334"/>
      <c r="V428" s="5"/>
      <c r="W428" s="5"/>
      <c r="X428" s="1"/>
    </row>
    <row r="429" spans="1:43" ht="14.25" customHeight="1" thickBot="1" x14ac:dyDescent="0.3">
      <c r="B429" s="401"/>
      <c r="C429" s="1" t="s">
        <v>87</v>
      </c>
      <c r="D429" s="249" t="s">
        <v>1113</v>
      </c>
      <c r="E429" s="1054" t="s">
        <v>1649</v>
      </c>
      <c r="F429" s="1055"/>
      <c r="G429" s="1055"/>
      <c r="H429" s="1056"/>
      <c r="I429" s="1054" t="s">
        <v>3261</v>
      </c>
      <c r="J429" s="1055"/>
      <c r="K429" s="1055"/>
      <c r="L429" s="1055"/>
      <c r="M429" s="1055"/>
      <c r="N429" s="1052"/>
      <c r="O429" s="1052"/>
      <c r="P429" s="1053"/>
      <c r="Q429" s="1106"/>
      <c r="R429" s="1107"/>
      <c r="S429" s="254" t="str">
        <f t="shared" ref="S429:S437" si="83">$X429</f>
        <v>-</v>
      </c>
      <c r="T429" s="26"/>
      <c r="U429" s="245"/>
      <c r="V429" s="26"/>
      <c r="W429" s="26"/>
      <c r="X429" s="1" t="str">
        <f>IF($Q429=Y429,AG429,IF($Q429=Z429,AH429,IF($Q429=AA429,AI429,AJ429)))</f>
        <v>-</v>
      </c>
      <c r="Y429" s="11" t="s">
        <v>2070</v>
      </c>
      <c r="Z429" s="11" t="s">
        <v>2071</v>
      </c>
      <c r="AA429" s="11" t="s">
        <v>2431</v>
      </c>
      <c r="AB429" s="11" t="s">
        <v>99</v>
      </c>
      <c r="AG429" s="23">
        <v>1</v>
      </c>
      <c r="AH429" s="23">
        <v>0.5</v>
      </c>
      <c r="AI429" s="23">
        <v>0</v>
      </c>
      <c r="AJ429" s="23" t="s">
        <v>1196</v>
      </c>
    </row>
    <row r="430" spans="1:43" ht="24" customHeight="1" thickBot="1" x14ac:dyDescent="0.3">
      <c r="B430" s="401"/>
      <c r="C430" s="1" t="s">
        <v>87</v>
      </c>
      <c r="D430" s="248" t="s">
        <v>1114</v>
      </c>
      <c r="E430" s="1051" t="s">
        <v>98</v>
      </c>
      <c r="F430" s="1052"/>
      <c r="G430" s="1052"/>
      <c r="H430" s="1053"/>
      <c r="I430" s="1051" t="s">
        <v>3356</v>
      </c>
      <c r="J430" s="1052"/>
      <c r="K430" s="1052"/>
      <c r="L430" s="1052"/>
      <c r="M430" s="1052"/>
      <c r="N430" s="1052"/>
      <c r="O430" s="1052"/>
      <c r="P430" s="1053"/>
      <c r="Q430" s="1106"/>
      <c r="R430" s="1107"/>
      <c r="S430" s="254" t="str">
        <f t="shared" si="83"/>
        <v>-</v>
      </c>
      <c r="T430" s="26"/>
      <c r="U430" s="245"/>
      <c r="V430" s="26"/>
      <c r="W430" s="26"/>
      <c r="X430" s="1" t="str">
        <f>IF($Q430=Y430,AG430,IF($Q430=Z430,AH430,AI430))</f>
        <v>-</v>
      </c>
      <c r="Y430" s="11" t="s">
        <v>44</v>
      </c>
      <c r="Z430" s="11" t="s">
        <v>1188</v>
      </c>
      <c r="AA430" s="11" t="s">
        <v>99</v>
      </c>
      <c r="AG430" s="23">
        <v>1</v>
      </c>
      <c r="AH430" s="23">
        <v>0</v>
      </c>
      <c r="AI430" s="23" t="s">
        <v>1199</v>
      </c>
    </row>
    <row r="431" spans="1:43" ht="24" customHeight="1" thickBot="1" x14ac:dyDescent="0.3">
      <c r="B431" s="401"/>
      <c r="C431" s="1" t="s">
        <v>87</v>
      </c>
      <c r="D431" s="248" t="s">
        <v>1532</v>
      </c>
      <c r="E431" s="1051" t="s">
        <v>2819</v>
      </c>
      <c r="F431" s="1052"/>
      <c r="G431" s="1052"/>
      <c r="H431" s="1053"/>
      <c r="I431" s="1051" t="s">
        <v>2982</v>
      </c>
      <c r="J431" s="1052"/>
      <c r="K431" s="1052"/>
      <c r="L431" s="1052"/>
      <c r="M431" s="1052"/>
      <c r="N431" s="1052"/>
      <c r="O431" s="1052"/>
      <c r="P431" s="1083"/>
      <c r="Q431" s="1106"/>
      <c r="R431" s="1107"/>
      <c r="S431" s="254" t="str">
        <f t="shared" si="83"/>
        <v>-</v>
      </c>
      <c r="T431" s="26"/>
      <c r="U431" s="245"/>
      <c r="V431" s="26"/>
      <c r="W431" s="26"/>
      <c r="X431" s="1" t="str">
        <f>IF($Q431=Y431,AG431,IF($Q431=Z431,AH431,IF($Q431=AA431,AI431,AJ431)))</f>
        <v>-</v>
      </c>
      <c r="Y431" s="11" t="s">
        <v>2888</v>
      </c>
      <c r="Z431" s="11" t="s">
        <v>2903</v>
      </c>
      <c r="AA431" s="858" t="s">
        <v>2904</v>
      </c>
      <c r="AB431" s="11" t="s">
        <v>99</v>
      </c>
      <c r="AG431" s="23">
        <v>1</v>
      </c>
      <c r="AH431" s="23">
        <v>0.5</v>
      </c>
      <c r="AI431" s="23">
        <v>0</v>
      </c>
      <c r="AJ431" s="23" t="s">
        <v>1196</v>
      </c>
    </row>
    <row r="432" spans="1:43" ht="14.25" customHeight="1" thickBot="1" x14ac:dyDescent="0.3">
      <c r="B432" s="401"/>
      <c r="C432" s="1" t="s">
        <v>87</v>
      </c>
      <c r="D432" s="248" t="s">
        <v>1533</v>
      </c>
      <c r="E432" s="1051" t="s">
        <v>1381</v>
      </c>
      <c r="F432" s="1052"/>
      <c r="G432" s="1052"/>
      <c r="H432" s="1053"/>
      <c r="I432" s="1051" t="s">
        <v>848</v>
      </c>
      <c r="J432" s="1052"/>
      <c r="K432" s="1052"/>
      <c r="L432" s="1052"/>
      <c r="M432" s="1052"/>
      <c r="N432" s="1052"/>
      <c r="O432" s="1052"/>
      <c r="P432" s="1053"/>
      <c r="Q432" s="1106"/>
      <c r="R432" s="1107"/>
      <c r="S432" s="254" t="str">
        <f t="shared" si="83"/>
        <v>-</v>
      </c>
      <c r="T432" s="26"/>
      <c r="U432" s="245"/>
      <c r="V432" s="26"/>
      <c r="W432" s="26"/>
      <c r="X432" s="1" t="str">
        <f>IF($Q432=Y432,AG432,IF($Q432=Z432,AH432,IF($Q432=AA432,AI432,AJ432)))</f>
        <v>-</v>
      </c>
      <c r="Y432" s="11" t="s">
        <v>44</v>
      </c>
      <c r="Z432" s="11" t="s">
        <v>1188</v>
      </c>
      <c r="AA432" s="11" t="s">
        <v>526</v>
      </c>
      <c r="AB432" s="11" t="s">
        <v>742</v>
      </c>
      <c r="AG432" s="23">
        <v>1</v>
      </c>
      <c r="AH432" s="23">
        <v>0</v>
      </c>
      <c r="AI432" s="23" t="s">
        <v>1199</v>
      </c>
      <c r="AJ432" s="23" t="s">
        <v>1199</v>
      </c>
    </row>
    <row r="433" spans="2:36" ht="14.25" customHeight="1" thickBot="1" x14ac:dyDescent="0.3">
      <c r="B433" s="401"/>
      <c r="C433" s="1" t="s">
        <v>87</v>
      </c>
      <c r="D433" s="248" t="s">
        <v>1534</v>
      </c>
      <c r="E433" s="1051" t="s">
        <v>1115</v>
      </c>
      <c r="F433" s="1052"/>
      <c r="G433" s="1052"/>
      <c r="H433" s="1053"/>
      <c r="I433" s="1051" t="s">
        <v>984</v>
      </c>
      <c r="J433" s="1052"/>
      <c r="K433" s="1052"/>
      <c r="L433" s="1052"/>
      <c r="M433" s="1052"/>
      <c r="N433" s="1052"/>
      <c r="O433" s="1052"/>
      <c r="P433" s="1053"/>
      <c r="Q433" s="1106"/>
      <c r="R433" s="1107"/>
      <c r="S433" s="254" t="str">
        <f t="shared" si="83"/>
        <v>-</v>
      </c>
      <c r="T433" s="26"/>
      <c r="U433" s="245"/>
      <c r="V433" s="26"/>
      <c r="W433" s="26"/>
      <c r="X433" s="1" t="str">
        <f>IF($Q433=Y433,AG433,IF($Q433=Z433,AH433,IF($Q433=AA433,AI433,AJ433)))</f>
        <v>-</v>
      </c>
      <c r="Y433" s="11" t="s">
        <v>44</v>
      </c>
      <c r="Z433" s="11" t="s">
        <v>1188</v>
      </c>
      <c r="AA433" s="11" t="s">
        <v>1215</v>
      </c>
      <c r="AB433" s="11" t="s">
        <v>99</v>
      </c>
      <c r="AG433" s="23">
        <v>1</v>
      </c>
      <c r="AH433" s="23">
        <v>0</v>
      </c>
      <c r="AI433" s="23" t="s">
        <v>1199</v>
      </c>
      <c r="AJ433" s="23" t="s">
        <v>1199</v>
      </c>
    </row>
    <row r="434" spans="2:36" ht="24" customHeight="1" thickBot="1" x14ac:dyDescent="0.3">
      <c r="B434" s="401"/>
      <c r="C434" s="1" t="s">
        <v>1488</v>
      </c>
      <c r="D434" s="248" t="s">
        <v>1535</v>
      </c>
      <c r="E434" s="1051" t="s">
        <v>1485</v>
      </c>
      <c r="F434" s="1052"/>
      <c r="G434" s="1052"/>
      <c r="H434" s="1053"/>
      <c r="I434" s="1051" t="s">
        <v>3262</v>
      </c>
      <c r="J434" s="1052"/>
      <c r="K434" s="1052"/>
      <c r="L434" s="1052"/>
      <c r="M434" s="1052"/>
      <c r="N434" s="1052"/>
      <c r="O434" s="1052"/>
      <c r="P434" s="1053"/>
      <c r="Q434" s="1106"/>
      <c r="R434" s="1107"/>
      <c r="S434" s="254" t="str">
        <f t="shared" si="83"/>
        <v>-</v>
      </c>
      <c r="T434" s="26"/>
      <c r="U434" s="245"/>
      <c r="V434" s="26"/>
      <c r="W434" s="26"/>
      <c r="X434" s="1" t="str">
        <f>IF($Q434=Y434,AG434,IF($Q434=Z434,AH434,AI434))</f>
        <v>-</v>
      </c>
      <c r="Y434" s="11" t="s">
        <v>44</v>
      </c>
      <c r="Z434" s="11" t="s">
        <v>1188</v>
      </c>
      <c r="AA434" s="11" t="s">
        <v>99</v>
      </c>
      <c r="AG434" s="23">
        <v>1</v>
      </c>
      <c r="AH434" s="23">
        <v>0</v>
      </c>
      <c r="AI434" s="23" t="s">
        <v>1199</v>
      </c>
    </row>
    <row r="435" spans="2:36" ht="24" customHeight="1" thickBot="1" x14ac:dyDescent="0.3">
      <c r="B435" s="401"/>
      <c r="C435" s="1" t="s">
        <v>1488</v>
      </c>
      <c r="D435" s="248" t="s">
        <v>932</v>
      </c>
      <c r="E435" s="1051" t="s">
        <v>1650</v>
      </c>
      <c r="F435" s="1052"/>
      <c r="G435" s="1052"/>
      <c r="H435" s="1053"/>
      <c r="I435" s="1051" t="s">
        <v>1651</v>
      </c>
      <c r="J435" s="1052"/>
      <c r="K435" s="1052"/>
      <c r="L435" s="1052"/>
      <c r="M435" s="1052"/>
      <c r="N435" s="1052"/>
      <c r="O435" s="1052"/>
      <c r="P435" s="1053"/>
      <c r="Q435" s="1106"/>
      <c r="R435" s="1107"/>
      <c r="S435" s="254" t="str">
        <f t="shared" si="83"/>
        <v>-</v>
      </c>
      <c r="T435" s="26"/>
      <c r="U435" s="245"/>
      <c r="V435" s="26"/>
      <c r="W435" s="26"/>
      <c r="X435" s="1" t="str">
        <f>IF($Q435=Y435,AG435,IF($Q435=Z435,AH435,AI435))</f>
        <v>-</v>
      </c>
      <c r="Y435" s="11" t="s">
        <v>44</v>
      </c>
      <c r="Z435" s="11" t="s">
        <v>1188</v>
      </c>
      <c r="AA435" s="11" t="s">
        <v>742</v>
      </c>
      <c r="AG435" s="23">
        <v>1</v>
      </c>
      <c r="AH435" s="23">
        <v>0</v>
      </c>
      <c r="AI435" s="23" t="s">
        <v>1199</v>
      </c>
    </row>
    <row r="436" spans="2:36" ht="24" customHeight="1" thickBot="1" x14ac:dyDescent="0.3">
      <c r="B436" s="401"/>
      <c r="C436" s="1" t="s">
        <v>1488</v>
      </c>
      <c r="D436" s="248" t="s">
        <v>218</v>
      </c>
      <c r="E436" s="1051" t="s">
        <v>1652</v>
      </c>
      <c r="F436" s="1052"/>
      <c r="G436" s="1052"/>
      <c r="H436" s="1053"/>
      <c r="I436" s="1051" t="s">
        <v>3263</v>
      </c>
      <c r="J436" s="1052"/>
      <c r="K436" s="1052"/>
      <c r="L436" s="1052"/>
      <c r="M436" s="1052"/>
      <c r="N436" s="1052"/>
      <c r="O436" s="1052"/>
      <c r="P436" s="1053"/>
      <c r="Q436" s="1106"/>
      <c r="R436" s="1107"/>
      <c r="S436" s="254" t="str">
        <f t="shared" si="83"/>
        <v>-</v>
      </c>
      <c r="T436" s="26"/>
      <c r="U436" s="245"/>
      <c r="V436" s="26"/>
      <c r="W436" s="26"/>
      <c r="X436" s="1" t="str">
        <f>IF($Q436=Y436,AG436,IF($Q436=Z436,AH436,AI436))</f>
        <v>-</v>
      </c>
      <c r="Y436" s="11" t="s">
        <v>44</v>
      </c>
      <c r="Z436" s="11" t="s">
        <v>1188</v>
      </c>
      <c r="AA436" s="11" t="s">
        <v>99</v>
      </c>
      <c r="AG436" s="23">
        <v>1</v>
      </c>
      <c r="AH436" s="23">
        <v>0</v>
      </c>
      <c r="AI436" s="23" t="s">
        <v>1199</v>
      </c>
    </row>
    <row r="437" spans="2:36" ht="14.25" customHeight="1" thickBot="1" x14ac:dyDescent="0.3">
      <c r="B437" s="401"/>
      <c r="C437" s="1" t="s">
        <v>4</v>
      </c>
      <c r="D437" s="248" t="s">
        <v>1996</v>
      </c>
      <c r="E437" s="1051" t="s">
        <v>583</v>
      </c>
      <c r="F437" s="1052"/>
      <c r="G437" s="1052"/>
      <c r="H437" s="1053"/>
      <c r="I437" s="1051" t="s">
        <v>983</v>
      </c>
      <c r="J437" s="1052"/>
      <c r="K437" s="1052"/>
      <c r="L437" s="1052"/>
      <c r="M437" s="1052"/>
      <c r="N437" s="1052"/>
      <c r="O437" s="1052"/>
      <c r="P437" s="1053"/>
      <c r="Q437" s="1106"/>
      <c r="R437" s="1107"/>
      <c r="S437" s="254">
        <f t="shared" si="83"/>
        <v>0</v>
      </c>
      <c r="T437" s="26"/>
      <c r="U437" s="245"/>
      <c r="V437" s="26"/>
      <c r="W437" s="26"/>
      <c r="X437" s="1">
        <f>IF($Q437=Y437,AG437,AH437)</f>
        <v>0</v>
      </c>
      <c r="Y437" s="11" t="s">
        <v>44</v>
      </c>
      <c r="Z437" s="11" t="s">
        <v>1327</v>
      </c>
      <c r="AG437" s="23">
        <v>1</v>
      </c>
      <c r="AH437" s="23">
        <v>0</v>
      </c>
    </row>
    <row r="438" spans="2:36" ht="14.25" customHeight="1" x14ac:dyDescent="0.25">
      <c r="B438" s="401"/>
      <c r="C438" s="1"/>
      <c r="D438" s="21"/>
      <c r="E438" s="1"/>
      <c r="F438" s="19"/>
      <c r="G438" s="1"/>
      <c r="H438" s="19"/>
      <c r="U438" s="402"/>
      <c r="X438" s="1"/>
    </row>
    <row r="439" spans="2:36" ht="14.25" customHeight="1" x14ac:dyDescent="0.25">
      <c r="B439" s="401"/>
      <c r="D439" s="21" t="s">
        <v>1116</v>
      </c>
      <c r="E439" s="19" t="s">
        <v>2377</v>
      </c>
      <c r="F439" s="19"/>
      <c r="G439" s="19"/>
      <c r="H439" s="19"/>
      <c r="U439" s="402"/>
      <c r="X439" s="1"/>
    </row>
    <row r="440" spans="2:36" ht="14.25" customHeight="1" thickBot="1" x14ac:dyDescent="0.3">
      <c r="B440" s="401"/>
      <c r="C440" s="1"/>
      <c r="D440" s="25" t="s">
        <v>2055</v>
      </c>
      <c r="E440" s="1067" t="s">
        <v>655</v>
      </c>
      <c r="F440" s="1068"/>
      <c r="G440" s="1068"/>
      <c r="H440" s="1069"/>
      <c r="I440" s="1067" t="s">
        <v>283</v>
      </c>
      <c r="J440" s="1068"/>
      <c r="K440" s="1068"/>
      <c r="L440" s="1068"/>
      <c r="M440" s="1068"/>
      <c r="N440" s="1068"/>
      <c r="O440" s="1068"/>
      <c r="P440" s="1069"/>
      <c r="Q440" s="1067" t="s">
        <v>2248</v>
      </c>
      <c r="R440" s="1069"/>
      <c r="S440" s="25" t="s">
        <v>745</v>
      </c>
      <c r="T440" s="5"/>
      <c r="U440" s="334"/>
      <c r="V440" s="5"/>
      <c r="W440" s="5"/>
      <c r="X440" s="1"/>
    </row>
    <row r="441" spans="2:36" ht="14.25" customHeight="1" thickBot="1" x14ac:dyDescent="0.3">
      <c r="B441" s="401"/>
      <c r="C441" s="1" t="s">
        <v>87</v>
      </c>
      <c r="D441" s="249" t="s">
        <v>1117</v>
      </c>
      <c r="E441" s="1054" t="s">
        <v>97</v>
      </c>
      <c r="F441" s="1055"/>
      <c r="G441" s="1055"/>
      <c r="H441" s="1056"/>
      <c r="I441" s="1054" t="s">
        <v>3264</v>
      </c>
      <c r="J441" s="1055"/>
      <c r="K441" s="1055"/>
      <c r="L441" s="1055"/>
      <c r="M441" s="1055"/>
      <c r="N441" s="1052"/>
      <c r="O441" s="1052"/>
      <c r="P441" s="1053"/>
      <c r="Q441" s="1106"/>
      <c r="R441" s="1107"/>
      <c r="S441" s="254" t="str">
        <f t="shared" ref="S441:S452" si="84">$X441</f>
        <v>-</v>
      </c>
      <c r="T441" s="26"/>
      <c r="U441" s="245"/>
      <c r="V441" s="26"/>
      <c r="W441" s="26"/>
      <c r="X441" s="1" t="str">
        <f>IF($Q441=Y441,AG441,IF($Q441=Z441,AH441,IF($Q441=AA441,AI441,AJ441)))</f>
        <v>-</v>
      </c>
      <c r="Y441" s="11" t="s">
        <v>2070</v>
      </c>
      <c r="Z441" s="11" t="s">
        <v>2071</v>
      </c>
      <c r="AA441" s="11" t="s">
        <v>2431</v>
      </c>
      <c r="AB441" s="11" t="s">
        <v>876</v>
      </c>
      <c r="AG441" s="23">
        <v>1</v>
      </c>
      <c r="AH441" s="23">
        <v>0.5</v>
      </c>
      <c r="AI441" s="23">
        <v>0</v>
      </c>
      <c r="AJ441" s="23" t="s">
        <v>1196</v>
      </c>
    </row>
    <row r="442" spans="2:36" ht="24" customHeight="1" thickBot="1" x14ac:dyDescent="0.3">
      <c r="B442" s="401"/>
      <c r="C442" s="1" t="s">
        <v>1630</v>
      </c>
      <c r="D442" s="248" t="s">
        <v>1118</v>
      </c>
      <c r="E442" s="1051" t="s">
        <v>1119</v>
      </c>
      <c r="F442" s="1052"/>
      <c r="G442" s="1052"/>
      <c r="H442" s="1053"/>
      <c r="I442" s="1051" t="s">
        <v>3357</v>
      </c>
      <c r="J442" s="1052"/>
      <c r="K442" s="1052"/>
      <c r="L442" s="1052"/>
      <c r="M442" s="1052"/>
      <c r="N442" s="1052"/>
      <c r="O442" s="1052"/>
      <c r="P442" s="1053"/>
      <c r="Q442" s="1106"/>
      <c r="R442" s="1107"/>
      <c r="S442" s="254" t="str">
        <f t="shared" si="84"/>
        <v>-</v>
      </c>
      <c r="T442" s="26"/>
      <c r="U442" s="245"/>
      <c r="V442" s="26"/>
      <c r="W442" s="26"/>
      <c r="X442" s="1" t="str">
        <f>IF($Q442=Y442,AG442,IF($Q442=Z442,AH442,AI442))</f>
        <v>-</v>
      </c>
      <c r="Y442" s="11" t="s">
        <v>44</v>
      </c>
      <c r="Z442" s="11" t="s">
        <v>1188</v>
      </c>
      <c r="AA442" s="11" t="s">
        <v>2249</v>
      </c>
      <c r="AG442" s="23">
        <v>1</v>
      </c>
      <c r="AH442" s="23">
        <v>0</v>
      </c>
      <c r="AI442" s="23" t="s">
        <v>1300</v>
      </c>
    </row>
    <row r="443" spans="2:36" ht="14.25" customHeight="1" thickBot="1" x14ac:dyDescent="0.3">
      <c r="B443" s="401"/>
      <c r="C443" s="1" t="s">
        <v>1488</v>
      </c>
      <c r="D443" s="248" t="s">
        <v>934</v>
      </c>
      <c r="E443" s="1051" t="s">
        <v>1478</v>
      </c>
      <c r="F443" s="1052"/>
      <c r="G443" s="1052"/>
      <c r="H443" s="1053"/>
      <c r="I443" s="1051" t="s">
        <v>459</v>
      </c>
      <c r="J443" s="1052"/>
      <c r="K443" s="1052"/>
      <c r="L443" s="1052"/>
      <c r="M443" s="1052"/>
      <c r="N443" s="1052"/>
      <c r="O443" s="1052"/>
      <c r="P443" s="1053"/>
      <c r="Q443" s="1106"/>
      <c r="R443" s="1107"/>
      <c r="S443" s="254" t="str">
        <f t="shared" si="84"/>
        <v>-</v>
      </c>
      <c r="T443" s="26"/>
      <c r="U443" s="245"/>
      <c r="V443" s="26"/>
      <c r="W443" s="26"/>
      <c r="X443" s="1" t="str">
        <f>IF($Q443=Y443,AG443,IF($Q443=Z443,AH443,AI443))</f>
        <v>-</v>
      </c>
      <c r="Y443" s="11" t="s">
        <v>44</v>
      </c>
      <c r="Z443" s="11" t="s">
        <v>1188</v>
      </c>
      <c r="AA443" s="11" t="s">
        <v>985</v>
      </c>
      <c r="AG443" s="23">
        <v>1</v>
      </c>
      <c r="AH443" s="23">
        <v>0</v>
      </c>
      <c r="AI443" s="23" t="s">
        <v>1214</v>
      </c>
    </row>
    <row r="444" spans="2:36" ht="24" customHeight="1" thickBot="1" x14ac:dyDescent="0.3">
      <c r="B444" s="401"/>
      <c r="C444" s="1" t="s">
        <v>1488</v>
      </c>
      <c r="D444" s="248" t="s">
        <v>935</v>
      </c>
      <c r="E444" s="1051" t="s">
        <v>3265</v>
      </c>
      <c r="F444" s="1052"/>
      <c r="G444" s="1052"/>
      <c r="H444" s="1053"/>
      <c r="I444" s="1051" t="s">
        <v>3266</v>
      </c>
      <c r="J444" s="1052"/>
      <c r="K444" s="1052"/>
      <c r="L444" s="1052"/>
      <c r="M444" s="1052"/>
      <c r="N444" s="1052"/>
      <c r="O444" s="1052"/>
      <c r="P444" s="1053"/>
      <c r="Q444" s="1106"/>
      <c r="R444" s="1107"/>
      <c r="S444" s="254" t="str">
        <f t="shared" si="84"/>
        <v>-</v>
      </c>
      <c r="T444" s="26"/>
      <c r="U444" s="245"/>
      <c r="V444" s="26"/>
      <c r="W444" s="26"/>
      <c r="X444" s="1" t="str">
        <f>IF($Q444=Y444,AG444,IF($Q444=Z444,AH444,AI444))</f>
        <v>-</v>
      </c>
      <c r="Y444" s="11" t="s">
        <v>44</v>
      </c>
      <c r="Z444" s="11" t="s">
        <v>1188</v>
      </c>
      <c r="AA444" s="11" t="s">
        <v>900</v>
      </c>
      <c r="AG444" s="23">
        <v>1</v>
      </c>
      <c r="AH444" s="23">
        <v>0</v>
      </c>
      <c r="AI444" s="23" t="s">
        <v>1196</v>
      </c>
    </row>
    <row r="445" spans="2:36" ht="24" customHeight="1" thickBot="1" x14ac:dyDescent="0.3">
      <c r="B445" s="401"/>
      <c r="C445" s="1" t="s">
        <v>1488</v>
      </c>
      <c r="D445" s="248" t="s">
        <v>936</v>
      </c>
      <c r="E445" s="1051" t="s">
        <v>2337</v>
      </c>
      <c r="F445" s="1052"/>
      <c r="G445" s="1052"/>
      <c r="H445" s="1053"/>
      <c r="I445" s="1051" t="s">
        <v>3267</v>
      </c>
      <c r="J445" s="1052"/>
      <c r="K445" s="1052"/>
      <c r="L445" s="1052"/>
      <c r="M445" s="1052"/>
      <c r="N445" s="1052"/>
      <c r="O445" s="1052"/>
      <c r="P445" s="1053"/>
      <c r="Q445" s="1106"/>
      <c r="R445" s="1107"/>
      <c r="S445" s="254" t="str">
        <f t="shared" si="84"/>
        <v>-</v>
      </c>
      <c r="T445" s="26"/>
      <c r="U445" s="245"/>
      <c r="V445" s="26"/>
      <c r="W445" s="26"/>
      <c r="X445" s="1" t="str">
        <f>IF($Q445=Y445,AG445,IF($Q445=Z445,AH445,AI445))</f>
        <v>-</v>
      </c>
      <c r="Y445" s="11" t="s">
        <v>44</v>
      </c>
      <c r="Z445" s="11" t="s">
        <v>1188</v>
      </c>
      <c r="AA445" s="11" t="s">
        <v>2338</v>
      </c>
      <c r="AD445" s="26"/>
      <c r="AG445" s="23">
        <v>1</v>
      </c>
      <c r="AH445" s="23">
        <v>0</v>
      </c>
      <c r="AI445" s="23" t="s">
        <v>1196</v>
      </c>
    </row>
    <row r="446" spans="2:36" ht="14.25" customHeight="1" thickBot="1" x14ac:dyDescent="0.3">
      <c r="B446" s="401"/>
      <c r="C446" s="1" t="s">
        <v>1488</v>
      </c>
      <c r="D446" s="248" t="s">
        <v>937</v>
      </c>
      <c r="E446" s="1051" t="s">
        <v>2341</v>
      </c>
      <c r="F446" s="1052"/>
      <c r="G446" s="1052"/>
      <c r="H446" s="1053"/>
      <c r="I446" s="1051" t="s">
        <v>3345</v>
      </c>
      <c r="J446" s="1052"/>
      <c r="K446" s="1052"/>
      <c r="L446" s="1052"/>
      <c r="M446" s="1052"/>
      <c r="N446" s="1052"/>
      <c r="O446" s="1052"/>
      <c r="P446" s="1053"/>
      <c r="Q446" s="1106"/>
      <c r="R446" s="1107"/>
      <c r="S446" s="254" t="str">
        <f t="shared" si="84"/>
        <v>-</v>
      </c>
      <c r="T446" s="26"/>
      <c r="U446" s="245"/>
      <c r="V446" s="26"/>
      <c r="W446" s="26"/>
      <c r="X446" s="1" t="str">
        <f>IF($Q446=Y446,AG446,IF($Q446=Z446,AH446,IF($Q446=AA446,AI446,AJ446)))</f>
        <v>-</v>
      </c>
      <c r="Y446" s="11" t="s">
        <v>44</v>
      </c>
      <c r="Z446" s="11" t="s">
        <v>1188</v>
      </c>
      <c r="AA446" s="11" t="s">
        <v>600</v>
      </c>
      <c r="AB446" s="11" t="s">
        <v>1893</v>
      </c>
      <c r="AD446" s="26"/>
      <c r="AG446" s="23">
        <v>1</v>
      </c>
      <c r="AH446" s="23">
        <v>0</v>
      </c>
      <c r="AI446" s="23" t="s">
        <v>1210</v>
      </c>
      <c r="AJ446" s="23" t="s">
        <v>1210</v>
      </c>
    </row>
    <row r="447" spans="2:36" ht="14.25" customHeight="1" thickBot="1" x14ac:dyDescent="0.3">
      <c r="B447" s="401"/>
      <c r="C447" s="1" t="s">
        <v>2814</v>
      </c>
      <c r="D447" s="248" t="s">
        <v>2933</v>
      </c>
      <c r="E447" s="1051" t="s">
        <v>2342</v>
      </c>
      <c r="F447" s="1052"/>
      <c r="G447" s="1052"/>
      <c r="H447" s="1053"/>
      <c r="I447" s="1051" t="s">
        <v>1653</v>
      </c>
      <c r="J447" s="1052"/>
      <c r="K447" s="1052"/>
      <c r="L447" s="1052"/>
      <c r="M447" s="1052"/>
      <c r="N447" s="1052"/>
      <c r="O447" s="1052"/>
      <c r="P447" s="1053"/>
      <c r="Q447" s="1106"/>
      <c r="R447" s="1107"/>
      <c r="S447" s="254" t="str">
        <f>$X447</f>
        <v>-</v>
      </c>
      <c r="T447" s="26"/>
      <c r="U447" s="245"/>
      <c r="V447" s="26"/>
      <c r="W447" s="26"/>
      <c r="X447" s="1" t="str">
        <f>IF($Q447=Y447,AG447,IF($Q447=Z447,AH447,AI447))</f>
        <v>-</v>
      </c>
      <c r="Y447" s="11" t="s">
        <v>44</v>
      </c>
      <c r="Z447" s="11" t="s">
        <v>1188</v>
      </c>
      <c r="AA447" s="11" t="s">
        <v>1893</v>
      </c>
      <c r="AG447" s="23">
        <v>1</v>
      </c>
      <c r="AH447" s="23">
        <v>0</v>
      </c>
      <c r="AI447" s="23" t="s">
        <v>1196</v>
      </c>
    </row>
    <row r="448" spans="2:36" ht="24" customHeight="1" thickBot="1" x14ac:dyDescent="0.3">
      <c r="B448" s="401"/>
      <c r="C448" s="1" t="s">
        <v>4</v>
      </c>
      <c r="D448" s="248" t="s">
        <v>1056</v>
      </c>
      <c r="E448" s="1051" t="s">
        <v>2820</v>
      </c>
      <c r="F448" s="1052"/>
      <c r="G448" s="1052"/>
      <c r="H448" s="1053"/>
      <c r="I448" s="1051" t="s">
        <v>2889</v>
      </c>
      <c r="J448" s="1052"/>
      <c r="K448" s="1052"/>
      <c r="L448" s="1052"/>
      <c r="M448" s="1052"/>
      <c r="N448" s="1052"/>
      <c r="O448" s="1052"/>
      <c r="P448" s="1083"/>
      <c r="Q448" s="1106"/>
      <c r="R448" s="1107"/>
      <c r="S448" s="254">
        <f>$X448</f>
        <v>0</v>
      </c>
      <c r="T448" s="26"/>
      <c r="U448" s="245"/>
      <c r="V448" s="26"/>
      <c r="W448" s="26"/>
      <c r="X448" s="1">
        <f>IF($Q448=Y448,AG448,IF($Q448=Z448,AH448,AI448))</f>
        <v>0</v>
      </c>
      <c r="Y448" s="11" t="s">
        <v>2888</v>
      </c>
      <c r="Z448" s="11" t="s">
        <v>2903</v>
      </c>
      <c r="AA448" s="858" t="s">
        <v>2904</v>
      </c>
      <c r="AG448" s="23">
        <v>1</v>
      </c>
      <c r="AH448" s="23">
        <v>0.5</v>
      </c>
      <c r="AI448" s="23">
        <v>0</v>
      </c>
    </row>
    <row r="449" spans="2:35" ht="24" customHeight="1" thickBot="1" x14ac:dyDescent="0.3">
      <c r="B449" s="401"/>
      <c r="C449" s="1" t="s">
        <v>4</v>
      </c>
      <c r="D449" s="248" t="s">
        <v>1057</v>
      </c>
      <c r="E449" s="1051" t="s">
        <v>3018</v>
      </c>
      <c r="F449" s="1052"/>
      <c r="G449" s="1052"/>
      <c r="H449" s="1053"/>
      <c r="I449" s="1051" t="s">
        <v>3150</v>
      </c>
      <c r="J449" s="1052"/>
      <c r="K449" s="1052"/>
      <c r="L449" s="1052"/>
      <c r="M449" s="1052"/>
      <c r="N449" s="1052"/>
      <c r="O449" s="1052"/>
      <c r="P449" s="1083"/>
      <c r="Q449" s="1106"/>
      <c r="R449" s="1107"/>
      <c r="S449" s="254">
        <f>$X449</f>
        <v>0</v>
      </c>
      <c r="T449" s="26"/>
      <c r="U449" s="245"/>
      <c r="V449" s="26"/>
      <c r="W449" s="26"/>
      <c r="X449" s="1">
        <f>IF($Q449=Y449,AG449,IF($Q449=Z449,AH449,AI449))</f>
        <v>0</v>
      </c>
      <c r="Y449" s="11" t="s">
        <v>2888</v>
      </c>
      <c r="Z449" s="11" t="s">
        <v>2903</v>
      </c>
      <c r="AA449" s="858" t="s">
        <v>2904</v>
      </c>
      <c r="AG449" s="23">
        <v>1</v>
      </c>
      <c r="AH449" s="23">
        <v>0.5</v>
      </c>
      <c r="AI449" s="23">
        <v>0</v>
      </c>
    </row>
    <row r="450" spans="2:35" ht="14.25" customHeight="1" thickBot="1" x14ac:dyDescent="0.3">
      <c r="B450" s="401"/>
      <c r="C450" s="1" t="s">
        <v>4</v>
      </c>
      <c r="D450" s="248" t="s">
        <v>1058</v>
      </c>
      <c r="E450" s="1051" t="s">
        <v>2189</v>
      </c>
      <c r="F450" s="1052"/>
      <c r="G450" s="1052"/>
      <c r="H450" s="1053"/>
      <c r="I450" s="1051" t="s">
        <v>1591</v>
      </c>
      <c r="J450" s="1052"/>
      <c r="K450" s="1052"/>
      <c r="L450" s="1052"/>
      <c r="M450" s="1052"/>
      <c r="N450" s="1052"/>
      <c r="O450" s="1052"/>
      <c r="P450" s="1053"/>
      <c r="Q450" s="1106"/>
      <c r="R450" s="1107"/>
      <c r="S450" s="254">
        <f t="shared" si="84"/>
        <v>0</v>
      </c>
      <c r="T450" s="26"/>
      <c r="U450" s="245"/>
      <c r="V450" s="26"/>
      <c r="W450" s="26"/>
      <c r="X450" s="1">
        <f>IF($Q450=Y450,AG450,AH450)</f>
        <v>0</v>
      </c>
      <c r="Y450" s="11" t="s">
        <v>44</v>
      </c>
      <c r="Z450" s="11" t="s">
        <v>1188</v>
      </c>
      <c r="AG450" s="23">
        <v>1</v>
      </c>
      <c r="AH450" s="23">
        <v>0</v>
      </c>
    </row>
    <row r="451" spans="2:35" ht="14.25" customHeight="1" thickBot="1" x14ac:dyDescent="0.3">
      <c r="B451" s="401"/>
      <c r="C451" s="1" t="s">
        <v>239</v>
      </c>
      <c r="D451" s="248" t="s">
        <v>1059</v>
      </c>
      <c r="E451" s="1051" t="s">
        <v>902</v>
      </c>
      <c r="F451" s="1052"/>
      <c r="G451" s="1052"/>
      <c r="H451" s="1053"/>
      <c r="I451" s="1051" t="s">
        <v>3268</v>
      </c>
      <c r="J451" s="1052"/>
      <c r="K451" s="1052"/>
      <c r="L451" s="1052"/>
      <c r="M451" s="1052"/>
      <c r="N451" s="1052"/>
      <c r="O451" s="1052"/>
      <c r="P451" s="1053"/>
      <c r="Q451" s="1106"/>
      <c r="R451" s="1107"/>
      <c r="S451" s="254">
        <f t="shared" si="84"/>
        <v>0</v>
      </c>
      <c r="T451" s="26"/>
      <c r="U451" s="245"/>
      <c r="V451" s="26"/>
      <c r="W451" s="26"/>
      <c r="X451" s="1">
        <f>IF($Q451=Y451,AG451,AH451)</f>
        <v>0</v>
      </c>
      <c r="Y451" s="11" t="s">
        <v>44</v>
      </c>
      <c r="Z451" s="11" t="s">
        <v>1188</v>
      </c>
      <c r="AG451" s="23">
        <v>1</v>
      </c>
      <c r="AH451" s="23">
        <v>0</v>
      </c>
    </row>
    <row r="452" spans="2:35" ht="24" customHeight="1" thickBot="1" x14ac:dyDescent="0.3">
      <c r="B452" s="401"/>
      <c r="C452" s="1" t="s">
        <v>2001</v>
      </c>
      <c r="D452" s="248" t="s">
        <v>2384</v>
      </c>
      <c r="E452" s="1051" t="s">
        <v>2340</v>
      </c>
      <c r="F452" s="1052"/>
      <c r="G452" s="1052"/>
      <c r="H452" s="1053"/>
      <c r="I452" s="1051" t="s">
        <v>3269</v>
      </c>
      <c r="J452" s="1052"/>
      <c r="K452" s="1052"/>
      <c r="L452" s="1052"/>
      <c r="M452" s="1052"/>
      <c r="N452" s="1052"/>
      <c r="O452" s="1052"/>
      <c r="P452" s="1053"/>
      <c r="Q452" s="1106"/>
      <c r="R452" s="1107"/>
      <c r="S452" s="254">
        <f t="shared" si="84"/>
        <v>0</v>
      </c>
      <c r="T452" s="26"/>
      <c r="U452" s="245"/>
      <c r="V452" s="26"/>
      <c r="W452" s="26"/>
      <c r="X452" s="1">
        <f>IF($Q452=Y452,AG452,AH452)</f>
        <v>0</v>
      </c>
      <c r="Y452" s="11" t="s">
        <v>44</v>
      </c>
      <c r="Z452" s="11" t="s">
        <v>1188</v>
      </c>
      <c r="AD452" s="26"/>
      <c r="AG452" s="23">
        <v>1</v>
      </c>
      <c r="AH452" s="23">
        <v>0</v>
      </c>
    </row>
    <row r="453" spans="2:35" ht="14.25" customHeight="1" x14ac:dyDescent="0.25">
      <c r="B453" s="401"/>
      <c r="C453" s="1"/>
      <c r="U453" s="402"/>
      <c r="X453" s="1"/>
    </row>
    <row r="454" spans="2:35" ht="14.25" customHeight="1" x14ac:dyDescent="0.25">
      <c r="B454" s="401"/>
      <c r="C454" s="1"/>
      <c r="D454" s="21" t="s">
        <v>1120</v>
      </c>
      <c r="E454" s="19" t="s">
        <v>595</v>
      </c>
      <c r="U454" s="402"/>
      <c r="X454" s="1"/>
    </row>
    <row r="455" spans="2:35" ht="14.25" customHeight="1" thickBot="1" x14ac:dyDescent="0.3">
      <c r="B455" s="401"/>
      <c r="C455" s="1"/>
      <c r="D455" s="25" t="s">
        <v>1971</v>
      </c>
      <c r="E455" s="1067" t="s">
        <v>655</v>
      </c>
      <c r="F455" s="1068"/>
      <c r="G455" s="1068"/>
      <c r="H455" s="1069"/>
      <c r="I455" s="1067" t="s">
        <v>283</v>
      </c>
      <c r="J455" s="1068"/>
      <c r="K455" s="1068"/>
      <c r="L455" s="1068"/>
      <c r="M455" s="1068"/>
      <c r="N455" s="1068"/>
      <c r="O455" s="1068"/>
      <c r="P455" s="1069"/>
      <c r="Q455" s="1067" t="s">
        <v>2248</v>
      </c>
      <c r="R455" s="1069"/>
      <c r="S455" s="25" t="s">
        <v>745</v>
      </c>
      <c r="T455" s="5"/>
      <c r="U455" s="334"/>
      <c r="V455" s="5"/>
      <c r="W455" s="5"/>
      <c r="X455" s="1"/>
    </row>
    <row r="456" spans="2:35" ht="24" customHeight="1" thickBot="1" x14ac:dyDescent="0.3">
      <c r="B456" s="401"/>
      <c r="C456" s="1" t="s">
        <v>1433</v>
      </c>
      <c r="D456" s="248" t="s">
        <v>1972</v>
      </c>
      <c r="E456" s="1051" t="s">
        <v>1486</v>
      </c>
      <c r="F456" s="1052"/>
      <c r="G456" s="1052"/>
      <c r="H456" s="1053"/>
      <c r="I456" s="1051" t="s">
        <v>1552</v>
      </c>
      <c r="J456" s="1052"/>
      <c r="K456" s="1052"/>
      <c r="L456" s="1052"/>
      <c r="M456" s="1052"/>
      <c r="N456" s="1052"/>
      <c r="O456" s="1052"/>
      <c r="P456" s="1053"/>
      <c r="Q456" s="1106"/>
      <c r="R456" s="1107"/>
      <c r="S456" s="254" t="str">
        <f>$X456</f>
        <v>-</v>
      </c>
      <c r="T456" s="26"/>
      <c r="U456" s="245"/>
      <c r="V456" s="26"/>
      <c r="W456" s="26"/>
      <c r="X456" s="1" t="str">
        <f>IF($Q456=Y456,AG456,IF($Q456=Z456,AH456,AI456))</f>
        <v>-</v>
      </c>
      <c r="Y456" s="11" t="s">
        <v>44</v>
      </c>
      <c r="Z456" s="11" t="s">
        <v>1188</v>
      </c>
      <c r="AA456" s="11" t="s">
        <v>1639</v>
      </c>
      <c r="AG456" s="23">
        <v>1</v>
      </c>
      <c r="AH456" s="23">
        <v>0</v>
      </c>
      <c r="AI456" s="23" t="s">
        <v>1214</v>
      </c>
    </row>
    <row r="457" spans="2:35" ht="14.25" customHeight="1" x14ac:dyDescent="0.25">
      <c r="B457" s="401"/>
      <c r="C457" s="1"/>
      <c r="U457" s="402"/>
      <c r="X457" s="1"/>
    </row>
    <row r="458" spans="2:35" ht="14.25" customHeight="1" x14ac:dyDescent="0.25">
      <c r="B458" s="401"/>
      <c r="C458" s="1"/>
      <c r="D458" s="21" t="s">
        <v>1121</v>
      </c>
      <c r="E458" s="19" t="s">
        <v>1122</v>
      </c>
      <c r="U458" s="402"/>
      <c r="X458" s="1"/>
    </row>
    <row r="459" spans="2:35" ht="14.25" customHeight="1" thickBot="1" x14ac:dyDescent="0.3">
      <c r="B459" s="401"/>
      <c r="C459" s="1"/>
      <c r="D459" s="25" t="s">
        <v>453</v>
      </c>
      <c r="E459" s="1067" t="s">
        <v>655</v>
      </c>
      <c r="F459" s="1068"/>
      <c r="G459" s="1068"/>
      <c r="H459" s="1069"/>
      <c r="I459" s="1067" t="s">
        <v>283</v>
      </c>
      <c r="J459" s="1068"/>
      <c r="K459" s="1068"/>
      <c r="L459" s="1068"/>
      <c r="M459" s="1068"/>
      <c r="N459" s="1068"/>
      <c r="O459" s="1068"/>
      <c r="P459" s="1069"/>
      <c r="Q459" s="1067" t="s">
        <v>2248</v>
      </c>
      <c r="R459" s="1069"/>
      <c r="S459" s="25" t="s">
        <v>745</v>
      </c>
      <c r="T459" s="5"/>
      <c r="U459" s="334"/>
      <c r="V459" s="5"/>
      <c r="W459" s="5"/>
      <c r="X459" s="1"/>
    </row>
    <row r="460" spans="2:35" ht="14.25" customHeight="1" thickBot="1" x14ac:dyDescent="0.3">
      <c r="B460" s="401"/>
      <c r="C460" s="1" t="s">
        <v>87</v>
      </c>
      <c r="D460" s="248" t="s">
        <v>1123</v>
      </c>
      <c r="E460" s="1051" t="s">
        <v>898</v>
      </c>
      <c r="F460" s="1052"/>
      <c r="G460" s="1052"/>
      <c r="H460" s="1053"/>
      <c r="I460" s="1051" t="s">
        <v>3270</v>
      </c>
      <c r="J460" s="1052"/>
      <c r="K460" s="1052"/>
      <c r="L460" s="1052"/>
      <c r="M460" s="1052"/>
      <c r="N460" s="1052"/>
      <c r="O460" s="1052"/>
      <c r="P460" s="1053"/>
      <c r="Q460" s="1106"/>
      <c r="R460" s="1107"/>
      <c r="S460" s="254" t="str">
        <f>$X460</f>
        <v>-</v>
      </c>
      <c r="T460" s="26"/>
      <c r="U460" s="245"/>
      <c r="V460" s="26"/>
      <c r="W460" s="26"/>
      <c r="X460" s="1" t="str">
        <f>IF($Q460=Y460,AG460,IF($Q460=Z460,AH460,AI460))</f>
        <v>-</v>
      </c>
      <c r="Y460" s="11" t="s">
        <v>44</v>
      </c>
      <c r="Z460" s="11" t="s">
        <v>1188</v>
      </c>
      <c r="AA460" s="11" t="s">
        <v>1233</v>
      </c>
      <c r="AG460" s="23">
        <v>1</v>
      </c>
      <c r="AH460" s="23">
        <v>0</v>
      </c>
      <c r="AI460" s="23" t="s">
        <v>1301</v>
      </c>
    </row>
    <row r="461" spans="2:35" ht="24" customHeight="1" thickBot="1" x14ac:dyDescent="0.3">
      <c r="B461" s="401"/>
      <c r="C461" s="1" t="s">
        <v>1488</v>
      </c>
      <c r="D461" s="248" t="s">
        <v>1422</v>
      </c>
      <c r="E461" s="1051" t="s">
        <v>460</v>
      </c>
      <c r="F461" s="1052"/>
      <c r="G461" s="1052"/>
      <c r="H461" s="1053"/>
      <c r="I461" s="1051" t="s">
        <v>866</v>
      </c>
      <c r="J461" s="1052"/>
      <c r="K461" s="1052"/>
      <c r="L461" s="1052"/>
      <c r="M461" s="1052"/>
      <c r="N461" s="1052"/>
      <c r="O461" s="1052"/>
      <c r="P461" s="1053"/>
      <c r="Q461" s="1106"/>
      <c r="R461" s="1107"/>
      <c r="S461" s="254" t="str">
        <f>$X461</f>
        <v>-</v>
      </c>
      <c r="T461" s="26"/>
      <c r="U461" s="245"/>
      <c r="V461" s="26"/>
      <c r="W461" s="26"/>
      <c r="X461" s="1" t="str">
        <f>IF($Q461=Y461,AG461,IF($Q461=Z461,AH461,AI461))</f>
        <v>-</v>
      </c>
      <c r="Y461" s="11" t="s">
        <v>44</v>
      </c>
      <c r="Z461" s="11" t="str">
        <f>IF($C461="★","ﾄｯﾌﾟﾚﾍﾞﾙ事業所の対象外","実施無し")</f>
        <v>実施無し</v>
      </c>
      <c r="AA461" s="11" t="s">
        <v>830</v>
      </c>
      <c r="AG461" s="23">
        <v>1</v>
      </c>
      <c r="AH461" s="23">
        <v>0</v>
      </c>
      <c r="AI461" s="23" t="s">
        <v>1302</v>
      </c>
    </row>
    <row r="462" spans="2:35" ht="14.25" customHeight="1" thickBot="1" x14ac:dyDescent="0.3">
      <c r="B462" s="401"/>
      <c r="C462" s="1" t="s">
        <v>448</v>
      </c>
      <c r="D462" s="248" t="s">
        <v>610</v>
      </c>
      <c r="E462" s="1051" t="s">
        <v>831</v>
      </c>
      <c r="F462" s="1052"/>
      <c r="G462" s="1052"/>
      <c r="H462" s="1053"/>
      <c r="I462" s="1051" t="s">
        <v>867</v>
      </c>
      <c r="J462" s="1052"/>
      <c r="K462" s="1052"/>
      <c r="L462" s="1052"/>
      <c r="M462" s="1052"/>
      <c r="N462" s="1052"/>
      <c r="O462" s="1052"/>
      <c r="P462" s="1053"/>
      <c r="Q462" s="1106"/>
      <c r="R462" s="1107"/>
      <c r="S462" s="254">
        <f>$X462</f>
        <v>0</v>
      </c>
      <c r="T462" s="26"/>
      <c r="U462" s="245"/>
      <c r="V462" s="26"/>
      <c r="W462" s="26"/>
      <c r="X462" s="1">
        <f>IF($Q462=Y462,AG462,AH462)</f>
        <v>0</v>
      </c>
      <c r="Y462" s="11" t="s">
        <v>44</v>
      </c>
      <c r="Z462" s="11" t="s">
        <v>1188</v>
      </c>
      <c r="AG462" s="23">
        <v>1</v>
      </c>
      <c r="AH462" s="23">
        <v>0</v>
      </c>
    </row>
    <row r="463" spans="2:35" ht="14.25" customHeight="1" x14ac:dyDescent="0.25">
      <c r="B463" s="401"/>
      <c r="C463" s="1"/>
      <c r="U463" s="402"/>
      <c r="X463" s="1"/>
    </row>
    <row r="464" spans="2:35" ht="14.25" customHeight="1" x14ac:dyDescent="0.25">
      <c r="B464" s="401"/>
      <c r="C464" s="1"/>
      <c r="D464" s="21" t="s">
        <v>201</v>
      </c>
      <c r="E464" s="19" t="s">
        <v>596</v>
      </c>
      <c r="U464" s="402"/>
      <c r="X464" s="1"/>
    </row>
    <row r="465" spans="2:36" ht="14.25" customHeight="1" thickBot="1" x14ac:dyDescent="0.3">
      <c r="B465" s="401"/>
      <c r="C465" s="1"/>
      <c r="D465" s="25" t="s">
        <v>1987</v>
      </c>
      <c r="E465" s="1067" t="s">
        <v>655</v>
      </c>
      <c r="F465" s="1068"/>
      <c r="G465" s="1068"/>
      <c r="H465" s="1069"/>
      <c r="I465" s="1067" t="s">
        <v>283</v>
      </c>
      <c r="J465" s="1068"/>
      <c r="K465" s="1068"/>
      <c r="L465" s="1068"/>
      <c r="M465" s="1068"/>
      <c r="N465" s="1068"/>
      <c r="O465" s="1068"/>
      <c r="P465" s="1069"/>
      <c r="Q465" s="1067" t="s">
        <v>2248</v>
      </c>
      <c r="R465" s="1069"/>
      <c r="S465" s="25" t="s">
        <v>745</v>
      </c>
      <c r="T465" s="5"/>
      <c r="U465" s="334"/>
      <c r="V465" s="5"/>
      <c r="W465" s="5"/>
      <c r="X465" s="1"/>
    </row>
    <row r="466" spans="2:36" ht="14.25" customHeight="1" thickBot="1" x14ac:dyDescent="0.3">
      <c r="B466" s="401"/>
      <c r="C466" s="1" t="s">
        <v>87</v>
      </c>
      <c r="D466" s="248" t="s">
        <v>2236</v>
      </c>
      <c r="E466" s="1051" t="s">
        <v>564</v>
      </c>
      <c r="F466" s="1052"/>
      <c r="G466" s="1052"/>
      <c r="H466" s="1053"/>
      <c r="I466" s="1051" t="s">
        <v>849</v>
      </c>
      <c r="J466" s="1052"/>
      <c r="K466" s="1052"/>
      <c r="L466" s="1052"/>
      <c r="M466" s="1052"/>
      <c r="N466" s="1052"/>
      <c r="O466" s="1052"/>
      <c r="P466" s="1053"/>
      <c r="Q466" s="1106"/>
      <c r="R466" s="1107"/>
      <c r="S466" s="254" t="str">
        <f t="shared" ref="S466:S471" si="85">$X466</f>
        <v>-</v>
      </c>
      <c r="T466" s="26"/>
      <c r="U466" s="245"/>
      <c r="V466" s="26"/>
      <c r="W466" s="26"/>
      <c r="X466" s="1" t="str">
        <f>IF($Q466=Y466,AG466,IF($Q466=Z466,AH466,IF($Q466=AA466,AI466,AJ466)))</f>
        <v>-</v>
      </c>
      <c r="Y466" s="11" t="s">
        <v>44</v>
      </c>
      <c r="Z466" s="11" t="s">
        <v>1188</v>
      </c>
      <c r="AA466" s="11" t="s">
        <v>526</v>
      </c>
      <c r="AB466" s="11" t="s">
        <v>1303</v>
      </c>
      <c r="AG466" s="23">
        <v>1</v>
      </c>
      <c r="AH466" s="23">
        <v>0</v>
      </c>
      <c r="AI466" s="23" t="s">
        <v>1304</v>
      </c>
      <c r="AJ466" s="23" t="s">
        <v>1304</v>
      </c>
    </row>
    <row r="467" spans="2:36" ht="14.25" customHeight="1" thickBot="1" x14ac:dyDescent="0.3">
      <c r="B467" s="401"/>
      <c r="C467" s="1" t="s">
        <v>87</v>
      </c>
      <c r="D467" s="248" t="s">
        <v>2069</v>
      </c>
      <c r="E467" s="1051" t="s">
        <v>209</v>
      </c>
      <c r="F467" s="1052"/>
      <c r="G467" s="1052"/>
      <c r="H467" s="1053"/>
      <c r="I467" s="1051" t="s">
        <v>920</v>
      </c>
      <c r="J467" s="1052"/>
      <c r="K467" s="1052"/>
      <c r="L467" s="1052"/>
      <c r="M467" s="1052"/>
      <c r="N467" s="1052"/>
      <c r="O467" s="1052"/>
      <c r="P467" s="1053"/>
      <c r="Q467" s="1106"/>
      <c r="R467" s="1107"/>
      <c r="S467" s="254" t="str">
        <f t="shared" si="85"/>
        <v>-</v>
      </c>
      <c r="T467" s="26"/>
      <c r="U467" s="245"/>
      <c r="V467" s="26"/>
      <c r="W467" s="26"/>
      <c r="X467" s="1" t="str">
        <f>IF($Q467=Y467,AG467,IF($Q467=Z467,AH467,IF($Q467=AA467,AI467,AJ467)))</f>
        <v>-</v>
      </c>
      <c r="Y467" s="11" t="s">
        <v>44</v>
      </c>
      <c r="Z467" s="11" t="s">
        <v>1188</v>
      </c>
      <c r="AA467" s="11" t="s">
        <v>1215</v>
      </c>
      <c r="AB467" s="11" t="s">
        <v>1305</v>
      </c>
      <c r="AG467" s="23">
        <v>1</v>
      </c>
      <c r="AH467" s="23">
        <v>0</v>
      </c>
      <c r="AI467" s="23" t="s">
        <v>1214</v>
      </c>
      <c r="AJ467" s="23" t="s">
        <v>1214</v>
      </c>
    </row>
    <row r="468" spans="2:36" ht="13.15" thickBot="1" x14ac:dyDescent="0.3">
      <c r="B468" s="401"/>
      <c r="C468" s="1" t="s">
        <v>87</v>
      </c>
      <c r="D468" s="248" t="s">
        <v>2239</v>
      </c>
      <c r="E468" s="1051" t="s">
        <v>3271</v>
      </c>
      <c r="F468" s="1052"/>
      <c r="G468" s="1052"/>
      <c r="H468" s="1053"/>
      <c r="I468" s="1051" t="s">
        <v>3124</v>
      </c>
      <c r="J468" s="1052"/>
      <c r="K468" s="1052"/>
      <c r="L468" s="1052"/>
      <c r="M468" s="1052"/>
      <c r="N468" s="1052"/>
      <c r="O468" s="1052"/>
      <c r="P468" s="1083"/>
      <c r="Q468" s="1106"/>
      <c r="R468" s="1107"/>
      <c r="S468" s="254" t="str">
        <f t="shared" si="85"/>
        <v>-</v>
      </c>
      <c r="T468" s="26"/>
      <c r="U468" s="245"/>
      <c r="V468" s="26"/>
      <c r="W468" s="26"/>
      <c r="X468" s="1" t="str">
        <f>IF($Q468=Y468,AG468,IF($Q468=Z468,AH468,AI468))</f>
        <v>-</v>
      </c>
      <c r="Y468" s="11" t="s">
        <v>44</v>
      </c>
      <c r="Z468" s="11" t="s">
        <v>1188</v>
      </c>
      <c r="AA468" s="11" t="s">
        <v>1306</v>
      </c>
      <c r="AG468" s="23">
        <v>1</v>
      </c>
      <c r="AH468" s="23">
        <v>0</v>
      </c>
      <c r="AI468" s="23" t="s">
        <v>1199</v>
      </c>
    </row>
    <row r="469" spans="2:36" ht="24" customHeight="1" thickBot="1" x14ac:dyDescent="0.3">
      <c r="B469" s="401"/>
      <c r="C469" s="1" t="s">
        <v>1488</v>
      </c>
      <c r="D469" s="248" t="s">
        <v>2240</v>
      </c>
      <c r="E469" s="1051" t="s">
        <v>208</v>
      </c>
      <c r="F469" s="1052"/>
      <c r="G469" s="1052"/>
      <c r="H469" s="1053"/>
      <c r="I469" s="1051" t="s">
        <v>3272</v>
      </c>
      <c r="J469" s="1052"/>
      <c r="K469" s="1052"/>
      <c r="L469" s="1052"/>
      <c r="M469" s="1052"/>
      <c r="N469" s="1052"/>
      <c r="O469" s="1052"/>
      <c r="P469" s="1053"/>
      <c r="Q469" s="1106"/>
      <c r="R469" s="1107"/>
      <c r="S469" s="254" t="str">
        <f t="shared" si="85"/>
        <v>-</v>
      </c>
      <c r="T469" s="26"/>
      <c r="U469" s="245"/>
      <c r="V469" s="26"/>
      <c r="W469" s="26"/>
      <c r="X469" s="1" t="str">
        <f>IF($Q469=Y469,AG469,IF($Q469=Z469,AH469,AI469))</f>
        <v>-</v>
      </c>
      <c r="Y469" s="11" t="s">
        <v>44</v>
      </c>
      <c r="Z469" s="11" t="s">
        <v>1188</v>
      </c>
      <c r="AA469" s="11" t="s">
        <v>1306</v>
      </c>
      <c r="AG469" s="23">
        <v>1</v>
      </c>
      <c r="AH469" s="23">
        <v>0</v>
      </c>
      <c r="AI469" s="23" t="s">
        <v>1199</v>
      </c>
    </row>
    <row r="470" spans="2:36" ht="24" customHeight="1" thickBot="1" x14ac:dyDescent="0.3">
      <c r="B470" s="401"/>
      <c r="C470" s="1" t="s">
        <v>1488</v>
      </c>
      <c r="D470" s="248" t="s">
        <v>2241</v>
      </c>
      <c r="E470" s="1051" t="s">
        <v>210</v>
      </c>
      <c r="F470" s="1052"/>
      <c r="G470" s="1052"/>
      <c r="H470" s="1053"/>
      <c r="I470" s="1051" t="s">
        <v>1847</v>
      </c>
      <c r="J470" s="1052"/>
      <c r="K470" s="1052"/>
      <c r="L470" s="1052"/>
      <c r="M470" s="1052"/>
      <c r="N470" s="1052"/>
      <c r="O470" s="1052"/>
      <c r="P470" s="1053"/>
      <c r="Q470" s="1106"/>
      <c r="R470" s="1107"/>
      <c r="S470" s="254" t="str">
        <f t="shared" si="85"/>
        <v>-</v>
      </c>
      <c r="T470" s="26"/>
      <c r="U470" s="245"/>
      <c r="V470" s="26"/>
      <c r="W470" s="26"/>
      <c r="X470" s="1" t="str">
        <f>IF($Q470=Y470,AG470,IF($Q470=Z470,AH470,AI470))</f>
        <v>-</v>
      </c>
      <c r="Y470" s="11" t="s">
        <v>44</v>
      </c>
      <c r="Z470" s="11" t="s">
        <v>1188</v>
      </c>
      <c r="AA470" s="11" t="s">
        <v>1306</v>
      </c>
      <c r="AG470" s="23">
        <v>1</v>
      </c>
      <c r="AH470" s="23">
        <v>0</v>
      </c>
      <c r="AI470" s="23" t="s">
        <v>1199</v>
      </c>
    </row>
    <row r="471" spans="2:36" ht="13.15" thickBot="1" x14ac:dyDescent="0.3">
      <c r="B471" s="401"/>
      <c r="C471" s="1" t="s">
        <v>448</v>
      </c>
      <c r="D471" s="248" t="s">
        <v>868</v>
      </c>
      <c r="E471" s="1051" t="s">
        <v>663</v>
      </c>
      <c r="F471" s="1052"/>
      <c r="G471" s="1052"/>
      <c r="H471" s="1053"/>
      <c r="I471" s="1051" t="s">
        <v>664</v>
      </c>
      <c r="J471" s="1052"/>
      <c r="K471" s="1052"/>
      <c r="L471" s="1052"/>
      <c r="M471" s="1052"/>
      <c r="N471" s="1052"/>
      <c r="O471" s="1052"/>
      <c r="P471" s="1053"/>
      <c r="Q471" s="1106"/>
      <c r="R471" s="1107"/>
      <c r="S471" s="254">
        <f t="shared" si="85"/>
        <v>0</v>
      </c>
      <c r="T471" s="26"/>
      <c r="U471" s="245"/>
      <c r="V471" s="26"/>
      <c r="W471" s="26"/>
      <c r="X471" s="1">
        <f>IF($Q471=Y471,AG471,AH471)</f>
        <v>0</v>
      </c>
      <c r="Y471" s="11" t="s">
        <v>44</v>
      </c>
      <c r="Z471" s="11" t="s">
        <v>1188</v>
      </c>
      <c r="AG471" s="23">
        <v>1</v>
      </c>
      <c r="AH471" s="23">
        <v>0</v>
      </c>
    </row>
    <row r="472" spans="2:36" ht="14.25" customHeight="1" x14ac:dyDescent="0.25">
      <c r="B472" s="401"/>
      <c r="C472" s="1"/>
      <c r="U472" s="402"/>
      <c r="X472" s="1"/>
    </row>
    <row r="473" spans="2:36" ht="14.25" customHeight="1" x14ac:dyDescent="0.25">
      <c r="B473" s="401"/>
      <c r="C473" s="1"/>
      <c r="D473" s="21" t="s">
        <v>203</v>
      </c>
      <c r="E473" s="19" t="s">
        <v>1577</v>
      </c>
      <c r="I473" s="1" t="s">
        <v>1369</v>
      </c>
      <c r="U473" s="402"/>
      <c r="X473" s="1"/>
    </row>
    <row r="474" spans="2:36" ht="14.25" customHeight="1" thickBot="1" x14ac:dyDescent="0.3">
      <c r="B474" s="401"/>
      <c r="C474" s="1"/>
      <c r="D474" s="25" t="s">
        <v>453</v>
      </c>
      <c r="E474" s="1067" t="s">
        <v>655</v>
      </c>
      <c r="F474" s="1068"/>
      <c r="G474" s="1068"/>
      <c r="H474" s="1069"/>
      <c r="I474" s="1067" t="s">
        <v>283</v>
      </c>
      <c r="J474" s="1068"/>
      <c r="K474" s="1068"/>
      <c r="L474" s="1068"/>
      <c r="M474" s="1068"/>
      <c r="N474" s="1068"/>
      <c r="O474" s="1068"/>
      <c r="P474" s="1069"/>
      <c r="Q474" s="1067" t="s">
        <v>2248</v>
      </c>
      <c r="R474" s="1069"/>
      <c r="S474" s="25" t="s">
        <v>745</v>
      </c>
      <c r="T474" s="5"/>
      <c r="U474" s="334"/>
      <c r="V474" s="5"/>
      <c r="W474" s="5"/>
      <c r="X474" s="1"/>
    </row>
    <row r="475" spans="2:36" ht="13.15" thickBot="1" x14ac:dyDescent="0.3">
      <c r="B475" s="401"/>
      <c r="C475" s="1" t="s">
        <v>1433</v>
      </c>
      <c r="D475" s="248" t="s">
        <v>1124</v>
      </c>
      <c r="E475" s="1051" t="s">
        <v>121</v>
      </c>
      <c r="F475" s="1052"/>
      <c r="G475" s="1052"/>
      <c r="H475" s="1053"/>
      <c r="I475" s="1051" t="s">
        <v>2048</v>
      </c>
      <c r="J475" s="1052"/>
      <c r="K475" s="1052"/>
      <c r="L475" s="1052"/>
      <c r="M475" s="1052"/>
      <c r="N475" s="1052"/>
      <c r="O475" s="1052"/>
      <c r="P475" s="1053"/>
      <c r="Q475" s="1106"/>
      <c r="R475" s="1107"/>
      <c r="S475" s="254">
        <f t="shared" ref="S475:S480" si="86">$X475</f>
        <v>0</v>
      </c>
      <c r="T475" s="26"/>
      <c r="U475" s="245"/>
      <c r="V475" s="26"/>
      <c r="W475" s="26"/>
      <c r="X475" s="1">
        <f t="shared" ref="X475:X480" si="87">IF($Q475=Y475,AG475,AH475)</f>
        <v>0</v>
      </c>
      <c r="Y475" s="11" t="s">
        <v>44</v>
      </c>
      <c r="Z475" s="11" t="s">
        <v>1188</v>
      </c>
      <c r="AG475" s="23">
        <v>1</v>
      </c>
      <c r="AH475" s="23">
        <v>0</v>
      </c>
    </row>
    <row r="476" spans="2:36" ht="24" customHeight="1" thickBot="1" x14ac:dyDescent="0.3">
      <c r="B476" s="401"/>
      <c r="C476" s="1" t="s">
        <v>448</v>
      </c>
      <c r="D476" s="248" t="s">
        <v>216</v>
      </c>
      <c r="E476" s="1051" t="s">
        <v>206</v>
      </c>
      <c r="F476" s="1052"/>
      <c r="G476" s="1052"/>
      <c r="H476" s="1053"/>
      <c r="I476" s="1051" t="s">
        <v>2045</v>
      </c>
      <c r="J476" s="1052"/>
      <c r="K476" s="1052"/>
      <c r="L476" s="1052"/>
      <c r="M476" s="1052"/>
      <c r="N476" s="1052"/>
      <c r="O476" s="1052"/>
      <c r="P476" s="1053"/>
      <c r="Q476" s="1106"/>
      <c r="R476" s="1107"/>
      <c r="S476" s="254">
        <f t="shared" si="86"/>
        <v>0</v>
      </c>
      <c r="T476" s="26"/>
      <c r="U476" s="245"/>
      <c r="V476" s="26"/>
      <c r="W476" s="26"/>
      <c r="X476" s="1">
        <f t="shared" si="87"/>
        <v>0</v>
      </c>
      <c r="Y476" s="11" t="s">
        <v>44</v>
      </c>
      <c r="Z476" s="11" t="s">
        <v>1188</v>
      </c>
      <c r="AA476" s="1">
        <f>$Z$281</f>
        <v>1</v>
      </c>
      <c r="AG476" s="23">
        <v>1</v>
      </c>
      <c r="AH476" s="23">
        <v>0</v>
      </c>
    </row>
    <row r="477" spans="2:36" ht="14.25" customHeight="1" thickBot="1" x14ac:dyDescent="0.3">
      <c r="B477" s="401"/>
      <c r="C477" s="1" t="s">
        <v>1434</v>
      </c>
      <c r="D477" s="248" t="s">
        <v>217</v>
      </c>
      <c r="E477" s="1051" t="s">
        <v>2906</v>
      </c>
      <c r="F477" s="1052"/>
      <c r="G477" s="1052"/>
      <c r="H477" s="1053"/>
      <c r="I477" s="1051" t="s">
        <v>1558</v>
      </c>
      <c r="J477" s="1052"/>
      <c r="K477" s="1052"/>
      <c r="L477" s="1052"/>
      <c r="M477" s="1052"/>
      <c r="N477" s="1052"/>
      <c r="O477" s="1052"/>
      <c r="P477" s="1053"/>
      <c r="Q477" s="1106"/>
      <c r="R477" s="1107"/>
      <c r="S477" s="254">
        <f t="shared" si="86"/>
        <v>0</v>
      </c>
      <c r="T477" s="26"/>
      <c r="U477" s="245"/>
      <c r="V477" s="26"/>
      <c r="W477" s="26"/>
      <c r="X477" s="1">
        <f t="shared" si="87"/>
        <v>0</v>
      </c>
      <c r="Y477" s="11" t="s">
        <v>44</v>
      </c>
      <c r="Z477" s="11" t="s">
        <v>1188</v>
      </c>
      <c r="AG477" s="23">
        <v>1</v>
      </c>
      <c r="AH477" s="23">
        <v>0</v>
      </c>
    </row>
    <row r="478" spans="2:36" ht="13.15" thickBot="1" x14ac:dyDescent="0.3">
      <c r="B478" s="401"/>
      <c r="C478" s="1" t="s">
        <v>448</v>
      </c>
      <c r="D478" s="248" t="s">
        <v>606</v>
      </c>
      <c r="E478" s="1051" t="s">
        <v>122</v>
      </c>
      <c r="F478" s="1052"/>
      <c r="G478" s="1052"/>
      <c r="H478" s="1053"/>
      <c r="I478" s="1051" t="s">
        <v>2046</v>
      </c>
      <c r="J478" s="1052"/>
      <c r="K478" s="1052"/>
      <c r="L478" s="1052"/>
      <c r="M478" s="1052"/>
      <c r="N478" s="1052"/>
      <c r="O478" s="1052"/>
      <c r="P478" s="1053"/>
      <c r="Q478" s="1106"/>
      <c r="R478" s="1107"/>
      <c r="S478" s="254">
        <f t="shared" si="86"/>
        <v>0</v>
      </c>
      <c r="T478" s="26"/>
      <c r="U478" s="245"/>
      <c r="V478" s="26"/>
      <c r="W478" s="26"/>
      <c r="X478" s="1">
        <f t="shared" si="87"/>
        <v>0</v>
      </c>
      <c r="Y478" s="11" t="s">
        <v>44</v>
      </c>
      <c r="Z478" s="11" t="s">
        <v>1188</v>
      </c>
      <c r="AG478" s="23">
        <v>1</v>
      </c>
      <c r="AH478" s="23">
        <v>0</v>
      </c>
    </row>
    <row r="479" spans="2:36" ht="14.25" customHeight="1" thickBot="1" x14ac:dyDescent="0.3">
      <c r="B479" s="401"/>
      <c r="C479" s="1" t="s">
        <v>1125</v>
      </c>
      <c r="D479" s="248" t="s">
        <v>613</v>
      </c>
      <c r="E479" s="1051" t="s">
        <v>979</v>
      </c>
      <c r="F479" s="1052"/>
      <c r="G479" s="1052"/>
      <c r="H479" s="1053"/>
      <c r="I479" s="1051" t="s">
        <v>1036</v>
      </c>
      <c r="J479" s="1052"/>
      <c r="K479" s="1052"/>
      <c r="L479" s="1052"/>
      <c r="M479" s="1052"/>
      <c r="N479" s="1052"/>
      <c r="O479" s="1052"/>
      <c r="P479" s="1053"/>
      <c r="Q479" s="1106"/>
      <c r="R479" s="1107"/>
      <c r="S479" s="254">
        <f t="shared" si="86"/>
        <v>0</v>
      </c>
      <c r="T479" s="26"/>
      <c r="U479" s="245"/>
      <c r="V479" s="26"/>
      <c r="W479" s="26"/>
      <c r="X479" s="1">
        <f t="shared" si="87"/>
        <v>0</v>
      </c>
      <c r="Y479" s="11" t="s">
        <v>44</v>
      </c>
      <c r="Z479" s="11" t="s">
        <v>1188</v>
      </c>
      <c r="AG479" s="23">
        <v>1</v>
      </c>
      <c r="AH479" s="23">
        <v>0</v>
      </c>
    </row>
    <row r="480" spans="2:36" ht="24" customHeight="1" thickBot="1" x14ac:dyDescent="0.3">
      <c r="B480" s="401"/>
      <c r="C480" s="1" t="s">
        <v>1434</v>
      </c>
      <c r="D480" s="248" t="s">
        <v>614</v>
      </c>
      <c r="E480" s="1051" t="s">
        <v>1825</v>
      </c>
      <c r="F480" s="1052"/>
      <c r="G480" s="1052"/>
      <c r="H480" s="1053"/>
      <c r="I480" s="1105" t="s">
        <v>1826</v>
      </c>
      <c r="J480" s="1105"/>
      <c r="K480" s="1105"/>
      <c r="L480" s="1105"/>
      <c r="M480" s="1105"/>
      <c r="N480" s="1105"/>
      <c r="O480" s="1105"/>
      <c r="P480" s="1105"/>
      <c r="Q480" s="1106"/>
      <c r="R480" s="1107"/>
      <c r="S480" s="254">
        <f t="shared" si="86"/>
        <v>0</v>
      </c>
      <c r="T480" s="26"/>
      <c r="U480" s="245"/>
      <c r="V480" s="26"/>
      <c r="W480" s="26"/>
      <c r="X480" s="1">
        <f t="shared" si="87"/>
        <v>0</v>
      </c>
      <c r="Y480" s="11" t="s">
        <v>44</v>
      </c>
      <c r="Z480" s="11" t="s">
        <v>1188</v>
      </c>
      <c r="AG480" s="23">
        <v>1</v>
      </c>
      <c r="AH480" s="23">
        <v>0</v>
      </c>
    </row>
    <row r="481" spans="1:36" x14ac:dyDescent="0.25">
      <c r="B481" s="401"/>
      <c r="C481" s="1"/>
      <c r="D481" s="275"/>
      <c r="E481" s="173"/>
      <c r="F481" s="173"/>
      <c r="G481" s="173"/>
      <c r="H481" s="173"/>
      <c r="I481" s="173"/>
      <c r="J481" s="173"/>
      <c r="K481" s="173"/>
      <c r="L481" s="173"/>
      <c r="M481" s="173"/>
      <c r="N481" s="173"/>
      <c r="O481" s="173"/>
      <c r="P481" s="173"/>
      <c r="Q481" s="173"/>
      <c r="R481" s="173"/>
      <c r="S481" s="173"/>
      <c r="T481" s="26"/>
      <c r="U481" s="245"/>
      <c r="V481" s="26"/>
      <c r="W481" s="26"/>
      <c r="X481" s="1"/>
      <c r="Y481" s="26"/>
      <c r="Z481" s="26"/>
      <c r="AG481" s="1"/>
      <c r="AH481" s="1"/>
    </row>
    <row r="482" spans="1:36" ht="3" customHeight="1" x14ac:dyDescent="0.25">
      <c r="B482" s="403"/>
      <c r="C482" s="178"/>
      <c r="D482" s="342"/>
      <c r="E482" s="229"/>
      <c r="F482" s="229"/>
      <c r="G482" s="229"/>
      <c r="H482" s="229"/>
      <c r="I482" s="229"/>
      <c r="J482" s="229"/>
      <c r="K482" s="229"/>
      <c r="L482" s="229"/>
      <c r="M482" s="229"/>
      <c r="N482" s="229"/>
      <c r="O482" s="229"/>
      <c r="P482" s="229"/>
      <c r="Q482" s="229"/>
      <c r="R482" s="229"/>
      <c r="S482" s="229"/>
      <c r="T482" s="229"/>
      <c r="U482" s="223"/>
      <c r="V482" s="173"/>
      <c r="W482" s="173"/>
      <c r="X482" s="173"/>
      <c r="Y482" s="173"/>
      <c r="Z482" s="173"/>
      <c r="AA482" s="173"/>
      <c r="AB482" s="173"/>
      <c r="AG482" s="1"/>
      <c r="AH482" s="1"/>
      <c r="AI482" s="1"/>
      <c r="AJ482" s="1"/>
    </row>
    <row r="483" spans="1:36" ht="14.25" customHeight="1" x14ac:dyDescent="0.25">
      <c r="C483" s="1"/>
      <c r="D483" s="275"/>
      <c r="E483" s="173"/>
      <c r="F483" s="173"/>
      <c r="G483" s="173"/>
      <c r="H483" s="173"/>
      <c r="I483" s="173"/>
      <c r="J483" s="173"/>
      <c r="K483" s="173"/>
      <c r="L483" s="173"/>
      <c r="M483" s="173"/>
      <c r="N483" s="173"/>
      <c r="O483" s="173"/>
      <c r="P483" s="173"/>
      <c r="Q483" s="173"/>
      <c r="R483" s="173"/>
      <c r="S483" s="173"/>
      <c r="T483" s="173"/>
      <c r="U483" s="922" t="s">
        <v>3371</v>
      </c>
      <c r="V483" s="173"/>
      <c r="W483" s="173"/>
      <c r="X483" s="173"/>
      <c r="Y483" s="173"/>
      <c r="Z483" s="173"/>
      <c r="AA483" s="173"/>
      <c r="AB483" s="173"/>
      <c r="AG483" s="1"/>
      <c r="AH483" s="1"/>
      <c r="AI483" s="1"/>
      <c r="AJ483" s="1"/>
    </row>
    <row r="484" spans="1:36" ht="14.25" customHeight="1" x14ac:dyDescent="0.25">
      <c r="A484" s="182" t="s">
        <v>2219</v>
      </c>
      <c r="B484" s="182"/>
      <c r="C484" s="1"/>
      <c r="D484" s="275"/>
      <c r="E484" s="173"/>
      <c r="F484" s="173"/>
      <c r="G484" s="173"/>
      <c r="H484" s="173"/>
      <c r="I484" s="173"/>
      <c r="J484" s="173"/>
      <c r="K484" s="173"/>
      <c r="L484" s="173"/>
      <c r="M484" s="173"/>
      <c r="N484" s="173"/>
      <c r="O484" s="173"/>
      <c r="P484" s="173"/>
      <c r="Q484" s="173"/>
      <c r="R484" s="173"/>
      <c r="S484" s="173"/>
      <c r="T484" s="173"/>
      <c r="U484" s="838"/>
      <c r="V484" s="173"/>
      <c r="W484" s="173"/>
      <c r="X484" s="173"/>
      <c r="Y484" s="173"/>
      <c r="Z484" s="173"/>
      <c r="AA484" s="173"/>
      <c r="AB484" s="173"/>
      <c r="AG484" s="1"/>
      <c r="AH484" s="1"/>
      <c r="AI484" s="1"/>
      <c r="AJ484" s="1"/>
    </row>
    <row r="485" spans="1:36" ht="3" customHeight="1" x14ac:dyDescent="0.25">
      <c r="A485" s="182"/>
      <c r="B485" s="500"/>
      <c r="C485" s="181"/>
      <c r="D485" s="788"/>
      <c r="E485" s="778"/>
      <c r="F485" s="778"/>
      <c r="G485" s="778"/>
      <c r="H485" s="778"/>
      <c r="I485" s="778"/>
      <c r="J485" s="778"/>
      <c r="K485" s="778"/>
      <c r="L485" s="778"/>
      <c r="M485" s="778"/>
      <c r="N485" s="778"/>
      <c r="O485" s="778"/>
      <c r="P485" s="778"/>
      <c r="Q485" s="778"/>
      <c r="R485" s="778"/>
      <c r="S485" s="778"/>
      <c r="T485" s="778"/>
      <c r="U485" s="878"/>
      <c r="V485" s="173"/>
      <c r="W485" s="173"/>
      <c r="X485" s="173"/>
      <c r="Y485" s="173"/>
      <c r="Z485" s="173"/>
      <c r="AA485" s="173"/>
      <c r="AB485" s="173"/>
      <c r="AG485" s="1"/>
      <c r="AH485" s="1"/>
      <c r="AI485" s="1"/>
      <c r="AJ485" s="1"/>
    </row>
    <row r="486" spans="1:36" ht="14.25" customHeight="1" x14ac:dyDescent="0.25">
      <c r="B486" s="401"/>
      <c r="C486" s="1"/>
      <c r="D486" s="21" t="s">
        <v>938</v>
      </c>
      <c r="E486" s="19" t="s">
        <v>1126</v>
      </c>
      <c r="F486" s="19"/>
      <c r="G486" s="19"/>
      <c r="I486" s="1" t="s">
        <v>248</v>
      </c>
      <c r="U486" s="402"/>
      <c r="X486" s="1"/>
    </row>
    <row r="487" spans="1:36" ht="14.25" customHeight="1" x14ac:dyDescent="0.25">
      <c r="B487" s="401"/>
      <c r="D487" s="21" t="s">
        <v>1127</v>
      </c>
      <c r="E487" s="19" t="s">
        <v>143</v>
      </c>
      <c r="F487" s="19"/>
      <c r="G487" s="1"/>
      <c r="H487" s="19"/>
      <c r="U487" s="402"/>
      <c r="X487" s="1"/>
    </row>
    <row r="488" spans="1:36" ht="14.25" customHeight="1" thickBot="1" x14ac:dyDescent="0.3">
      <c r="B488" s="401"/>
      <c r="C488" s="1"/>
      <c r="D488" s="25" t="s">
        <v>453</v>
      </c>
      <c r="E488" s="1067" t="s">
        <v>655</v>
      </c>
      <c r="F488" s="1068"/>
      <c r="G488" s="1068"/>
      <c r="H488" s="1069"/>
      <c r="I488" s="1067" t="s">
        <v>283</v>
      </c>
      <c r="J488" s="1068"/>
      <c r="K488" s="1068"/>
      <c r="L488" s="1068"/>
      <c r="M488" s="1068"/>
      <c r="N488" s="1068"/>
      <c r="O488" s="1068"/>
      <c r="P488" s="1069"/>
      <c r="Q488" s="1067" t="s">
        <v>2248</v>
      </c>
      <c r="R488" s="1069"/>
      <c r="S488" s="25" t="s">
        <v>745</v>
      </c>
      <c r="T488" s="5"/>
      <c r="U488" s="334"/>
      <c r="V488" s="5"/>
      <c r="W488" s="5"/>
      <c r="X488" s="1"/>
    </row>
    <row r="489" spans="1:36" ht="24" customHeight="1" thickBot="1" x14ac:dyDescent="0.3">
      <c r="B489" s="401"/>
      <c r="C489" s="1" t="s">
        <v>87</v>
      </c>
      <c r="D489" s="247" t="s">
        <v>918</v>
      </c>
      <c r="E489" s="1051" t="s">
        <v>2907</v>
      </c>
      <c r="F489" s="1052"/>
      <c r="G489" s="1052"/>
      <c r="H489" s="1053"/>
      <c r="I489" s="1105" t="s">
        <v>2748</v>
      </c>
      <c r="J489" s="1105"/>
      <c r="K489" s="1105"/>
      <c r="L489" s="1105"/>
      <c r="M489" s="1105"/>
      <c r="N489" s="1105"/>
      <c r="O489" s="1105"/>
      <c r="P489" s="1105"/>
      <c r="Q489" s="1106"/>
      <c r="R489" s="1107"/>
      <c r="S489" s="254" t="str">
        <f>$X489</f>
        <v>-</v>
      </c>
      <c r="T489" s="26"/>
      <c r="U489" s="245"/>
      <c r="V489" s="26"/>
      <c r="W489" s="26"/>
      <c r="X489" s="1" t="str">
        <f>IF($Q489=Y489,AG489,IF($Q489=Z489,AH489,AI489))</f>
        <v>-</v>
      </c>
      <c r="Y489" s="11" t="s">
        <v>44</v>
      </c>
      <c r="Z489" s="11" t="s">
        <v>2721</v>
      </c>
      <c r="AA489" s="11" t="s">
        <v>99</v>
      </c>
      <c r="AG489" s="23">
        <v>1</v>
      </c>
      <c r="AH489" s="23">
        <v>0</v>
      </c>
      <c r="AI489" s="23" t="s">
        <v>2744</v>
      </c>
    </row>
    <row r="490" spans="1:36" ht="24" customHeight="1" thickBot="1" x14ac:dyDescent="0.3">
      <c r="B490" s="401"/>
      <c r="C490" s="1" t="s">
        <v>87</v>
      </c>
      <c r="D490" s="247" t="s">
        <v>150</v>
      </c>
      <c r="E490" s="1051" t="s">
        <v>2908</v>
      </c>
      <c r="F490" s="1052"/>
      <c r="G490" s="1052"/>
      <c r="H490" s="1053"/>
      <c r="I490" s="1051" t="s">
        <v>2983</v>
      </c>
      <c r="J490" s="1052"/>
      <c r="K490" s="1052"/>
      <c r="L490" s="1052"/>
      <c r="M490" s="1052"/>
      <c r="N490" s="1052"/>
      <c r="O490" s="1052"/>
      <c r="P490" s="1083"/>
      <c r="Q490" s="1106"/>
      <c r="R490" s="1107"/>
      <c r="S490" s="254" t="str">
        <f>$X490</f>
        <v>-</v>
      </c>
      <c r="T490" s="26"/>
      <c r="U490" s="245"/>
      <c r="V490" s="26"/>
      <c r="W490" s="26"/>
      <c r="X490" s="1" t="str">
        <f>IF($Q490=Y490,AG490,IF($Q490=Z490,AH490,AI490))</f>
        <v>-</v>
      </c>
      <c r="Y490" s="11" t="s">
        <v>44</v>
      </c>
      <c r="Z490" s="11" t="s">
        <v>2721</v>
      </c>
      <c r="AA490" s="11" t="s">
        <v>742</v>
      </c>
      <c r="AG490" s="23">
        <v>1</v>
      </c>
      <c r="AH490" s="23">
        <v>0</v>
      </c>
      <c r="AI490" s="23" t="s">
        <v>2744</v>
      </c>
    </row>
    <row r="491" spans="1:36" ht="14.25" customHeight="1" thickBot="1" x14ac:dyDescent="0.3">
      <c r="B491" s="401"/>
      <c r="C491" s="1" t="s">
        <v>7</v>
      </c>
      <c r="D491" s="247" t="s">
        <v>2946</v>
      </c>
      <c r="E491" s="1051" t="s">
        <v>1128</v>
      </c>
      <c r="F491" s="1052"/>
      <c r="G491" s="1052"/>
      <c r="H491" s="1053"/>
      <c r="I491" s="1105" t="s">
        <v>3273</v>
      </c>
      <c r="J491" s="1105"/>
      <c r="K491" s="1105"/>
      <c r="L491" s="1105"/>
      <c r="M491" s="1105"/>
      <c r="N491" s="1105"/>
      <c r="O491" s="1105"/>
      <c r="P491" s="1105"/>
      <c r="Q491" s="1106"/>
      <c r="R491" s="1107"/>
      <c r="S491" s="254" t="str">
        <f>$X491</f>
        <v>-</v>
      </c>
      <c r="T491" s="26"/>
      <c r="U491" s="245"/>
      <c r="V491" s="26"/>
      <c r="W491" s="26"/>
      <c r="X491" s="1" t="str">
        <f>IF($Q491=Y491,AG491,IF($Q491=Z491,AH491,AI491))</f>
        <v>-</v>
      </c>
      <c r="Y491" s="11" t="s">
        <v>44</v>
      </c>
      <c r="Z491" s="11" t="s">
        <v>2721</v>
      </c>
      <c r="AA491" s="11" t="s">
        <v>742</v>
      </c>
      <c r="AG491" s="23">
        <v>1</v>
      </c>
      <c r="AH491" s="23">
        <v>0</v>
      </c>
      <c r="AI491" s="23" t="s">
        <v>2744</v>
      </c>
    </row>
    <row r="492" spans="1:36" ht="14.25" customHeight="1" thickBot="1" x14ac:dyDescent="0.3">
      <c r="B492" s="401"/>
      <c r="C492" s="341" t="s">
        <v>1959</v>
      </c>
      <c r="D492" s="247" t="s">
        <v>607</v>
      </c>
      <c r="E492" s="1051" t="s">
        <v>621</v>
      </c>
      <c r="F492" s="1052"/>
      <c r="G492" s="1052"/>
      <c r="H492" s="1053"/>
      <c r="I492" s="1105" t="s">
        <v>622</v>
      </c>
      <c r="J492" s="1105"/>
      <c r="K492" s="1105"/>
      <c r="L492" s="1105"/>
      <c r="M492" s="1105"/>
      <c r="N492" s="1105"/>
      <c r="O492" s="1105"/>
      <c r="P492" s="1105"/>
      <c r="Q492" s="1106"/>
      <c r="R492" s="1107"/>
      <c r="S492" s="254">
        <f>$X492</f>
        <v>0</v>
      </c>
      <c r="T492" s="26"/>
      <c r="U492" s="245"/>
      <c r="V492" s="26"/>
      <c r="W492" s="26"/>
      <c r="X492" s="1">
        <f>IF($Q492=Y492,AG492,AH492)</f>
        <v>0</v>
      </c>
      <c r="Y492" s="11" t="s">
        <v>44</v>
      </c>
      <c r="Z492" s="11" t="s">
        <v>1188</v>
      </c>
      <c r="AG492" s="23">
        <v>1</v>
      </c>
      <c r="AH492" s="23">
        <v>0</v>
      </c>
    </row>
    <row r="493" spans="1:36" ht="14.25" customHeight="1" x14ac:dyDescent="0.25">
      <c r="B493" s="401"/>
      <c r="C493" s="1"/>
      <c r="U493" s="402"/>
      <c r="X493" s="1"/>
    </row>
    <row r="494" spans="1:36" ht="14.25" customHeight="1" x14ac:dyDescent="0.25">
      <c r="B494" s="401"/>
      <c r="C494" s="1"/>
      <c r="D494" s="21" t="s">
        <v>224</v>
      </c>
      <c r="E494" s="19" t="s">
        <v>2377</v>
      </c>
      <c r="F494" s="19"/>
      <c r="G494" s="19"/>
      <c r="H494" s="19"/>
      <c r="U494" s="402"/>
      <c r="X494" s="1"/>
    </row>
    <row r="495" spans="1:36" ht="14.25" customHeight="1" thickBot="1" x14ac:dyDescent="0.3">
      <c r="B495" s="401"/>
      <c r="C495" s="1"/>
      <c r="D495" s="25" t="s">
        <v>2055</v>
      </c>
      <c r="E495" s="1067" t="s">
        <v>655</v>
      </c>
      <c r="F495" s="1068"/>
      <c r="G495" s="1068"/>
      <c r="H495" s="1069"/>
      <c r="I495" s="1067" t="s">
        <v>283</v>
      </c>
      <c r="J495" s="1068"/>
      <c r="K495" s="1068"/>
      <c r="L495" s="1068"/>
      <c r="M495" s="1068"/>
      <c r="N495" s="1068"/>
      <c r="O495" s="1068"/>
      <c r="P495" s="1069"/>
      <c r="Q495" s="1067" t="s">
        <v>2248</v>
      </c>
      <c r="R495" s="1069"/>
      <c r="S495" s="25" t="s">
        <v>745</v>
      </c>
      <c r="T495" s="5"/>
      <c r="U495" s="334"/>
      <c r="V495" s="5"/>
      <c r="W495" s="5"/>
      <c r="X495" s="1"/>
    </row>
    <row r="496" spans="1:36" ht="36" customHeight="1" thickBot="1" x14ac:dyDescent="0.3">
      <c r="B496" s="401"/>
      <c r="C496" s="1" t="s">
        <v>87</v>
      </c>
      <c r="D496" s="247" t="s">
        <v>919</v>
      </c>
      <c r="E496" s="1051" t="s">
        <v>3152</v>
      </c>
      <c r="F496" s="1052"/>
      <c r="G496" s="1052"/>
      <c r="H496" s="1053"/>
      <c r="I496" s="1051" t="s">
        <v>2963</v>
      </c>
      <c r="J496" s="1052"/>
      <c r="K496" s="1052"/>
      <c r="L496" s="1052"/>
      <c r="M496" s="1052"/>
      <c r="N496" s="1052"/>
      <c r="O496" s="1052"/>
      <c r="P496" s="1083"/>
      <c r="Q496" s="1106"/>
      <c r="R496" s="1107"/>
      <c r="S496" s="254" t="str">
        <f>$X496</f>
        <v>-</v>
      </c>
      <c r="T496" s="26"/>
      <c r="U496" s="245"/>
      <c r="V496" s="26"/>
      <c r="W496" s="26"/>
      <c r="X496" s="1" t="str">
        <f>IF($Q496=Y496,AG496,IF($Q496=Z496,AH496,IF($Q496=AA496,AI496,AJ496)))</f>
        <v>-</v>
      </c>
      <c r="Y496" s="11" t="s">
        <v>44</v>
      </c>
      <c r="Z496" s="11" t="s">
        <v>3369</v>
      </c>
      <c r="AA496" s="11" t="s">
        <v>1188</v>
      </c>
      <c r="AB496" s="11" t="s">
        <v>2743</v>
      </c>
      <c r="AG496" s="23">
        <v>1</v>
      </c>
      <c r="AH496" s="23">
        <v>0.5</v>
      </c>
      <c r="AI496" s="23">
        <v>0</v>
      </c>
      <c r="AJ496" s="23" t="s">
        <v>1196</v>
      </c>
    </row>
    <row r="497" spans="2:36" ht="14.25" customHeight="1" thickBot="1" x14ac:dyDescent="0.3">
      <c r="B497" s="401"/>
      <c r="C497" s="1" t="s">
        <v>1630</v>
      </c>
      <c r="D497" s="247" t="s">
        <v>151</v>
      </c>
      <c r="E497" s="1051" t="s">
        <v>2470</v>
      </c>
      <c r="F497" s="1052"/>
      <c r="G497" s="1052"/>
      <c r="H497" s="1053"/>
      <c r="I497" s="1105" t="s">
        <v>3274</v>
      </c>
      <c r="J497" s="1105"/>
      <c r="K497" s="1105"/>
      <c r="L497" s="1105"/>
      <c r="M497" s="1105"/>
      <c r="N497" s="1105"/>
      <c r="O497" s="1105"/>
      <c r="P497" s="1105"/>
      <c r="Q497" s="1106"/>
      <c r="R497" s="1107"/>
      <c r="S497" s="254" t="str">
        <f>$X497</f>
        <v>-</v>
      </c>
      <c r="T497" s="26"/>
      <c r="U497" s="245"/>
      <c r="V497" s="26"/>
      <c r="W497" s="26"/>
      <c r="X497" s="1" t="str">
        <f>IF($Q497=Y497,AG497,IF($Q497=Z497,AH497,AI497))</f>
        <v>-</v>
      </c>
      <c r="Y497" s="11" t="s">
        <v>44</v>
      </c>
      <c r="Z497" s="11" t="s">
        <v>2721</v>
      </c>
      <c r="AA497" s="11" t="s">
        <v>3151</v>
      </c>
      <c r="AG497" s="23">
        <v>1</v>
      </c>
      <c r="AH497" s="23">
        <v>0</v>
      </c>
      <c r="AI497" s="23" t="s">
        <v>2744</v>
      </c>
    </row>
    <row r="498" spans="2:36" ht="24" customHeight="1" thickBot="1" x14ac:dyDescent="0.3">
      <c r="B498" s="401"/>
      <c r="C498" s="1" t="s">
        <v>582</v>
      </c>
      <c r="D498" s="247" t="s">
        <v>152</v>
      </c>
      <c r="E498" s="1051" t="s">
        <v>3020</v>
      </c>
      <c r="F498" s="1052"/>
      <c r="G498" s="1052"/>
      <c r="H498" s="1053"/>
      <c r="I498" s="1051" t="s">
        <v>2747</v>
      </c>
      <c r="J498" s="1052"/>
      <c r="K498" s="1052"/>
      <c r="L498" s="1052"/>
      <c r="M498" s="1052"/>
      <c r="N498" s="1052"/>
      <c r="O498" s="1052"/>
      <c r="P498" s="1083"/>
      <c r="Q498" s="1106"/>
      <c r="R498" s="1107"/>
      <c r="S498" s="254" t="str">
        <f>$X498</f>
        <v>-</v>
      </c>
      <c r="T498" s="26"/>
      <c r="U498" s="245"/>
      <c r="V498" s="26"/>
      <c r="W498" s="26"/>
      <c r="X498" s="1" t="str">
        <f>IF($Q498=Y498,AG498,IF($Q498=Z498,AH498,AI498))</f>
        <v>-</v>
      </c>
      <c r="Y498" s="11" t="s">
        <v>44</v>
      </c>
      <c r="Z498" s="11" t="s">
        <v>2721</v>
      </c>
      <c r="AA498" s="11" t="s">
        <v>2110</v>
      </c>
      <c r="AG498" s="23">
        <v>1</v>
      </c>
      <c r="AH498" s="23">
        <v>0</v>
      </c>
      <c r="AI498" s="23" t="s">
        <v>2744</v>
      </c>
    </row>
    <row r="499" spans="2:36" ht="24" customHeight="1" thickBot="1" x14ac:dyDescent="0.3">
      <c r="B499" s="401"/>
      <c r="C499" s="1" t="s">
        <v>1630</v>
      </c>
      <c r="D499" s="247" t="s">
        <v>153</v>
      </c>
      <c r="E499" s="1051" t="s">
        <v>2745</v>
      </c>
      <c r="F499" s="1052"/>
      <c r="G499" s="1052"/>
      <c r="H499" s="1053"/>
      <c r="I499" s="1051" t="s">
        <v>2746</v>
      </c>
      <c r="J499" s="1052"/>
      <c r="K499" s="1052"/>
      <c r="L499" s="1052"/>
      <c r="M499" s="1052"/>
      <c r="N499" s="1052"/>
      <c r="O499" s="1052"/>
      <c r="P499" s="1083"/>
      <c r="Q499" s="1106"/>
      <c r="R499" s="1107"/>
      <c r="S499" s="254">
        <f>$X499</f>
        <v>0</v>
      </c>
      <c r="T499" s="26"/>
      <c r="U499" s="245"/>
      <c r="V499" s="26"/>
      <c r="W499" s="26"/>
      <c r="X499" s="1">
        <f>IF($Q499=Y499,AG499,IF($Q499=Z499,AH499,AI499))</f>
        <v>0</v>
      </c>
      <c r="Y499" s="11" t="s">
        <v>44</v>
      </c>
      <c r="Z499" s="11" t="s">
        <v>3369</v>
      </c>
      <c r="AA499" s="11" t="s">
        <v>1188</v>
      </c>
      <c r="AB499" s="11" t="s">
        <v>3004</v>
      </c>
      <c r="AG499" s="23">
        <v>1</v>
      </c>
      <c r="AH499" s="23">
        <v>0.5</v>
      </c>
      <c r="AI499" s="23">
        <v>0</v>
      </c>
      <c r="AJ499" s="23" t="s">
        <v>1196</v>
      </c>
    </row>
    <row r="500" spans="2:36" ht="14.25" customHeight="1" thickBot="1" x14ac:dyDescent="0.3">
      <c r="B500" s="401"/>
      <c r="C500" s="341" t="s">
        <v>1959</v>
      </c>
      <c r="D500" s="247" t="s">
        <v>154</v>
      </c>
      <c r="E500" s="1051" t="s">
        <v>165</v>
      </c>
      <c r="F500" s="1052"/>
      <c r="G500" s="1052"/>
      <c r="H500" s="1053"/>
      <c r="I500" s="1105" t="s">
        <v>328</v>
      </c>
      <c r="J500" s="1105"/>
      <c r="K500" s="1105"/>
      <c r="L500" s="1105"/>
      <c r="M500" s="1105"/>
      <c r="N500" s="1105"/>
      <c r="O500" s="1105"/>
      <c r="P500" s="1105"/>
      <c r="Q500" s="1106"/>
      <c r="R500" s="1107"/>
      <c r="S500" s="254">
        <f>$X500</f>
        <v>0</v>
      </c>
      <c r="T500" s="26"/>
      <c r="U500" s="245"/>
      <c r="V500" s="26"/>
      <c r="W500" s="26"/>
      <c r="X500" s="1">
        <f>IF($Q500=Y500,AG500,AH500)</f>
        <v>0</v>
      </c>
      <c r="Y500" s="11" t="s">
        <v>44</v>
      </c>
      <c r="Z500" s="11" t="s">
        <v>1188</v>
      </c>
      <c r="AG500" s="23">
        <v>1</v>
      </c>
      <c r="AH500" s="23">
        <v>0</v>
      </c>
    </row>
    <row r="501" spans="2:36" ht="14.25" customHeight="1" x14ac:dyDescent="0.25">
      <c r="B501" s="401"/>
      <c r="C501" s="1"/>
      <c r="U501" s="402"/>
      <c r="X501" s="1"/>
    </row>
    <row r="502" spans="2:36" ht="14.25" customHeight="1" x14ac:dyDescent="0.25">
      <c r="B502" s="401"/>
      <c r="C502" s="1"/>
      <c r="D502" s="21" t="s">
        <v>1129</v>
      </c>
      <c r="E502" s="19" t="s">
        <v>595</v>
      </c>
      <c r="U502" s="402"/>
      <c r="X502" s="1"/>
    </row>
    <row r="503" spans="2:36" ht="14.25" customHeight="1" thickBot="1" x14ac:dyDescent="0.3">
      <c r="B503" s="401"/>
      <c r="C503" s="1"/>
      <c r="D503" s="25" t="s">
        <v>1971</v>
      </c>
      <c r="E503" s="1067" t="s">
        <v>655</v>
      </c>
      <c r="F503" s="1068"/>
      <c r="G503" s="1068"/>
      <c r="H503" s="1069"/>
      <c r="I503" s="1067" t="s">
        <v>283</v>
      </c>
      <c r="J503" s="1068"/>
      <c r="K503" s="1068"/>
      <c r="L503" s="1068"/>
      <c r="M503" s="1068"/>
      <c r="N503" s="1068"/>
      <c r="O503" s="1068"/>
      <c r="P503" s="1069"/>
      <c r="Q503" s="1067" t="s">
        <v>2248</v>
      </c>
      <c r="R503" s="1069"/>
      <c r="S503" s="25" t="s">
        <v>745</v>
      </c>
      <c r="T503" s="5"/>
      <c r="U503" s="334"/>
      <c r="V503" s="5"/>
      <c r="W503" s="5"/>
      <c r="X503" s="1"/>
    </row>
    <row r="504" spans="2:36" ht="24" customHeight="1" thickBot="1" x14ac:dyDescent="0.3">
      <c r="B504" s="401"/>
      <c r="C504" s="1" t="s">
        <v>1433</v>
      </c>
      <c r="D504" s="247" t="s">
        <v>3</v>
      </c>
      <c r="E504" s="1051" t="s">
        <v>2912</v>
      </c>
      <c r="F504" s="1052"/>
      <c r="G504" s="1052"/>
      <c r="H504" s="1053"/>
      <c r="I504" s="1051" t="s">
        <v>1250</v>
      </c>
      <c r="J504" s="1052"/>
      <c r="K504" s="1052"/>
      <c r="L504" s="1052"/>
      <c r="M504" s="1052"/>
      <c r="N504" s="1052"/>
      <c r="O504" s="1052"/>
      <c r="P504" s="1053"/>
      <c r="Q504" s="1106"/>
      <c r="R504" s="1107"/>
      <c r="S504" s="254" t="str">
        <f>$X504</f>
        <v>-</v>
      </c>
      <c r="T504" s="26"/>
      <c r="U504" s="245"/>
      <c r="V504" s="26"/>
      <c r="W504" s="26"/>
      <c r="X504" s="1" t="str">
        <f>IF($Q504=Y504,AG504,IF($Q504=Z504,AH504,AI504))</f>
        <v>-</v>
      </c>
      <c r="Y504" s="11" t="s">
        <v>44</v>
      </c>
      <c r="Z504" s="11" t="s">
        <v>1188</v>
      </c>
      <c r="AA504" s="11" t="s">
        <v>623</v>
      </c>
      <c r="AG504" s="23">
        <v>1</v>
      </c>
      <c r="AH504" s="23">
        <v>0</v>
      </c>
      <c r="AI504" s="23" t="s">
        <v>1326</v>
      </c>
    </row>
    <row r="505" spans="2:36" ht="14.25" customHeight="1" x14ac:dyDescent="0.25">
      <c r="B505" s="401"/>
      <c r="C505" s="1"/>
      <c r="U505" s="402"/>
      <c r="X505" s="1"/>
    </row>
    <row r="506" spans="2:36" ht="14.25" customHeight="1" x14ac:dyDescent="0.25">
      <c r="B506" s="401"/>
      <c r="C506" s="1"/>
      <c r="D506" s="21" t="s">
        <v>201</v>
      </c>
      <c r="E506" s="19" t="s">
        <v>596</v>
      </c>
      <c r="U506" s="402"/>
      <c r="X506" s="1"/>
    </row>
    <row r="507" spans="2:36" ht="14.25" customHeight="1" thickBot="1" x14ac:dyDescent="0.3">
      <c r="B507" s="401"/>
      <c r="C507" s="1"/>
      <c r="D507" s="25" t="s">
        <v>1987</v>
      </c>
      <c r="E507" s="1067" t="s">
        <v>655</v>
      </c>
      <c r="F507" s="1068"/>
      <c r="G507" s="1068"/>
      <c r="H507" s="1069"/>
      <c r="I507" s="1067" t="s">
        <v>283</v>
      </c>
      <c r="J507" s="1068"/>
      <c r="K507" s="1068"/>
      <c r="L507" s="1068"/>
      <c r="M507" s="1068"/>
      <c r="N507" s="1068"/>
      <c r="O507" s="1068"/>
      <c r="P507" s="1069"/>
      <c r="Q507" s="1067" t="s">
        <v>2248</v>
      </c>
      <c r="R507" s="1069"/>
      <c r="S507" s="25" t="s">
        <v>745</v>
      </c>
      <c r="T507" s="5"/>
      <c r="U507" s="334"/>
      <c r="V507" s="5"/>
      <c r="W507" s="5"/>
      <c r="X507" s="1"/>
    </row>
    <row r="508" spans="2:36" ht="24" customHeight="1" thickBot="1" x14ac:dyDescent="0.3">
      <c r="B508" s="401"/>
      <c r="C508" s="1" t="s">
        <v>87</v>
      </c>
      <c r="D508" s="247" t="s">
        <v>253</v>
      </c>
      <c r="E508" s="1051" t="s">
        <v>2913</v>
      </c>
      <c r="F508" s="1052"/>
      <c r="G508" s="1052"/>
      <c r="H508" s="1053"/>
      <c r="I508" s="1051" t="s">
        <v>2032</v>
      </c>
      <c r="J508" s="1052"/>
      <c r="K508" s="1052"/>
      <c r="L508" s="1052"/>
      <c r="M508" s="1052"/>
      <c r="N508" s="1052"/>
      <c r="O508" s="1052"/>
      <c r="P508" s="1053"/>
      <c r="Q508" s="1106"/>
      <c r="R508" s="1107"/>
      <c r="S508" s="254" t="str">
        <f>$X508</f>
        <v>-</v>
      </c>
      <c r="T508" s="26"/>
      <c r="U508" s="245"/>
      <c r="V508" s="26"/>
      <c r="W508" s="26"/>
      <c r="X508" s="1" t="str">
        <f>IF($Q508=Y508,AG508,IF($Q508=Z508,AH508,AI508))</f>
        <v>-</v>
      </c>
      <c r="Y508" s="11" t="s">
        <v>44</v>
      </c>
      <c r="Z508" s="11" t="s">
        <v>1188</v>
      </c>
      <c r="AA508" s="11" t="s">
        <v>901</v>
      </c>
      <c r="AB508" s="401"/>
      <c r="AG508" s="23">
        <v>1</v>
      </c>
      <c r="AH508" s="23">
        <v>0</v>
      </c>
      <c r="AI508" s="23" t="s">
        <v>1214</v>
      </c>
    </row>
    <row r="509" spans="2:36" ht="13.15" thickBot="1" x14ac:dyDescent="0.3">
      <c r="B509" s="401"/>
      <c r="C509" s="1" t="s">
        <v>87</v>
      </c>
      <c r="D509" s="247" t="s">
        <v>254</v>
      </c>
      <c r="E509" s="1051" t="s">
        <v>1712</v>
      </c>
      <c r="F509" s="1052"/>
      <c r="G509" s="1052"/>
      <c r="H509" s="1053"/>
      <c r="I509" s="1105" t="s">
        <v>1372</v>
      </c>
      <c r="J509" s="1105"/>
      <c r="K509" s="1105"/>
      <c r="L509" s="1105"/>
      <c r="M509" s="1105"/>
      <c r="N509" s="1105"/>
      <c r="O509" s="1105"/>
      <c r="P509" s="1105"/>
      <c r="Q509" s="1106"/>
      <c r="R509" s="1107"/>
      <c r="S509" s="254" t="str">
        <f>$X509</f>
        <v>-</v>
      </c>
      <c r="T509" s="26"/>
      <c r="U509" s="245"/>
      <c r="V509" s="26"/>
      <c r="W509" s="26"/>
      <c r="X509" s="1" t="str">
        <f>IF($Q509=Y509,AG509,IF($Q509=Z509,AH509,AI509))</f>
        <v>-</v>
      </c>
      <c r="Y509" s="11" t="s">
        <v>44</v>
      </c>
      <c r="Z509" s="11" t="s">
        <v>1188</v>
      </c>
      <c r="AA509" s="11" t="s">
        <v>2111</v>
      </c>
      <c r="AG509" s="23">
        <v>1</v>
      </c>
      <c r="AH509" s="23">
        <v>0</v>
      </c>
      <c r="AI509" s="23" t="s">
        <v>1214</v>
      </c>
    </row>
    <row r="510" spans="2:36" ht="14.25" customHeight="1" thickBot="1" x14ac:dyDescent="0.3">
      <c r="B510" s="401"/>
      <c r="C510" s="1" t="s">
        <v>1488</v>
      </c>
      <c r="D510" s="247" t="s">
        <v>255</v>
      </c>
      <c r="E510" s="1051" t="s">
        <v>2366</v>
      </c>
      <c r="F510" s="1052"/>
      <c r="G510" s="1052"/>
      <c r="H510" s="1053"/>
      <c r="I510" s="1051" t="s">
        <v>461</v>
      </c>
      <c r="J510" s="1052"/>
      <c r="K510" s="1052"/>
      <c r="L510" s="1052"/>
      <c r="M510" s="1052"/>
      <c r="N510" s="1052"/>
      <c r="O510" s="1052"/>
      <c r="P510" s="1053"/>
      <c r="Q510" s="1106"/>
      <c r="R510" s="1107"/>
      <c r="S510" s="254" t="str">
        <f>$X510</f>
        <v>-</v>
      </c>
      <c r="T510" s="26"/>
      <c r="U510" s="245"/>
      <c r="V510" s="26"/>
      <c r="W510" s="26"/>
      <c r="X510" s="1" t="str">
        <f>IF($Q510=Y510,AG510,IF($Q510=Z510,AH510,AI510))</f>
        <v>-</v>
      </c>
      <c r="Y510" s="11" t="s">
        <v>44</v>
      </c>
      <c r="Z510" s="11" t="s">
        <v>1188</v>
      </c>
      <c r="AA510" s="11" t="s">
        <v>2111</v>
      </c>
      <c r="AG510" s="23">
        <v>1</v>
      </c>
      <c r="AH510" s="23">
        <v>0</v>
      </c>
      <c r="AI510" s="23" t="s">
        <v>1214</v>
      </c>
    </row>
    <row r="511" spans="2:36" ht="14.25" customHeight="1" x14ac:dyDescent="0.25">
      <c r="B511" s="401"/>
      <c r="C511" s="1"/>
      <c r="U511" s="402"/>
      <c r="X511" s="1"/>
    </row>
    <row r="512" spans="2:36" ht="14.25" customHeight="1" x14ac:dyDescent="0.25">
      <c r="B512" s="401"/>
      <c r="C512" s="1"/>
      <c r="D512" s="21" t="s">
        <v>1130</v>
      </c>
      <c r="E512" s="19" t="s">
        <v>2009</v>
      </c>
      <c r="U512" s="402"/>
      <c r="X512" s="1"/>
    </row>
    <row r="513" spans="2:38" ht="14.25" customHeight="1" x14ac:dyDescent="0.25">
      <c r="B513" s="401"/>
      <c r="C513" s="1"/>
      <c r="D513" s="21" t="s">
        <v>1711</v>
      </c>
      <c r="E513" s="19" t="s">
        <v>1561</v>
      </c>
      <c r="F513" s="19"/>
      <c r="G513" s="19"/>
      <c r="H513" s="19"/>
      <c r="U513" s="402"/>
      <c r="X513" s="1"/>
    </row>
    <row r="514" spans="2:38" ht="14.25" customHeight="1" thickBot="1" x14ac:dyDescent="0.3">
      <c r="B514" s="401"/>
      <c r="C514" s="1"/>
      <c r="D514" s="25" t="s">
        <v>2004</v>
      </c>
      <c r="E514" s="1067" t="s">
        <v>655</v>
      </c>
      <c r="F514" s="1068"/>
      <c r="G514" s="1068"/>
      <c r="H514" s="1069"/>
      <c r="I514" s="1067" t="s">
        <v>283</v>
      </c>
      <c r="J514" s="1068"/>
      <c r="K514" s="1068"/>
      <c r="L514" s="1068"/>
      <c r="M514" s="1068"/>
      <c r="N514" s="1068"/>
      <c r="O514" s="1068"/>
      <c r="P514" s="1069"/>
      <c r="Q514" s="1067" t="s">
        <v>2248</v>
      </c>
      <c r="R514" s="1069"/>
      <c r="S514" s="25" t="s">
        <v>745</v>
      </c>
      <c r="T514" s="5"/>
      <c r="U514" s="334"/>
      <c r="V514" s="5"/>
      <c r="W514" s="5"/>
      <c r="X514" s="1"/>
    </row>
    <row r="515" spans="2:38" ht="24" customHeight="1" thickBot="1" x14ac:dyDescent="0.3">
      <c r="B515" s="401"/>
      <c r="C515" s="1" t="s">
        <v>87</v>
      </c>
      <c r="D515" s="248" t="s">
        <v>1131</v>
      </c>
      <c r="E515" s="1051" t="s">
        <v>1142</v>
      </c>
      <c r="F515" s="1052"/>
      <c r="G515" s="1052"/>
      <c r="H515" s="1053"/>
      <c r="I515" s="1051" t="s">
        <v>3275</v>
      </c>
      <c r="J515" s="1052"/>
      <c r="K515" s="1052"/>
      <c r="L515" s="1052"/>
      <c r="M515" s="1052"/>
      <c r="N515" s="1052"/>
      <c r="O515" s="1052"/>
      <c r="P515" s="1083"/>
      <c r="Q515" s="1106"/>
      <c r="R515" s="1107"/>
      <c r="S515" s="254" t="str">
        <f t="shared" ref="S515:S525" si="88">$X515</f>
        <v>-</v>
      </c>
      <c r="T515" s="26"/>
      <c r="U515" s="245"/>
      <c r="V515" s="26"/>
      <c r="W515" s="26"/>
      <c r="X515" s="1" t="str">
        <f>IF($Q515=Y515,AG515,IF($Q515=Z515,AH515,IF($Q515=AA515,AI515,AJ515)))</f>
        <v>-</v>
      </c>
      <c r="Y515" s="11" t="s">
        <v>2888</v>
      </c>
      <c r="Z515" s="11" t="s">
        <v>2903</v>
      </c>
      <c r="AA515" s="858" t="s">
        <v>2904</v>
      </c>
      <c r="AB515" s="11" t="s">
        <v>702</v>
      </c>
      <c r="AG515" s="23">
        <v>1</v>
      </c>
      <c r="AH515" s="23">
        <v>0.5</v>
      </c>
      <c r="AI515" s="23">
        <v>0</v>
      </c>
      <c r="AJ515" s="23" t="s">
        <v>1283</v>
      </c>
    </row>
    <row r="516" spans="2:38" ht="24" customHeight="1" thickBot="1" x14ac:dyDescent="0.3">
      <c r="B516" s="401"/>
      <c r="C516" s="1" t="s">
        <v>13</v>
      </c>
      <c r="D516" s="248" t="s">
        <v>1132</v>
      </c>
      <c r="E516" s="1051" t="s">
        <v>1141</v>
      </c>
      <c r="F516" s="1052"/>
      <c r="G516" s="1052"/>
      <c r="H516" s="1053"/>
      <c r="I516" s="1051" t="s">
        <v>3276</v>
      </c>
      <c r="J516" s="1052"/>
      <c r="K516" s="1052"/>
      <c r="L516" s="1052"/>
      <c r="M516" s="1052"/>
      <c r="N516" s="1052"/>
      <c r="O516" s="1052"/>
      <c r="P516" s="1053"/>
      <c r="Q516" s="1106"/>
      <c r="R516" s="1107"/>
      <c r="S516" s="254" t="str">
        <f t="shared" si="88"/>
        <v>-</v>
      </c>
      <c r="T516" s="26"/>
      <c r="U516" s="245"/>
      <c r="V516" s="26"/>
      <c r="W516" s="26"/>
      <c r="X516" s="1" t="str">
        <f>IF($Q516=Y516,AG516,IF($Q516=Z516,AH516,IF($Q516=AA516,AI516,AJ516)))</f>
        <v>-</v>
      </c>
      <c r="Y516" s="11" t="s">
        <v>2888</v>
      </c>
      <c r="Z516" s="11" t="s">
        <v>2903</v>
      </c>
      <c r="AA516" s="858" t="s">
        <v>2904</v>
      </c>
      <c r="AB516" s="11" t="s">
        <v>2339</v>
      </c>
      <c r="AG516" s="23">
        <v>1</v>
      </c>
      <c r="AH516" s="23">
        <v>0.5</v>
      </c>
      <c r="AI516" s="23">
        <v>0</v>
      </c>
      <c r="AJ516" s="23" t="s">
        <v>1199</v>
      </c>
    </row>
    <row r="517" spans="2:38" ht="24" customHeight="1" thickBot="1" x14ac:dyDescent="0.3">
      <c r="B517" s="401"/>
      <c r="C517" s="1" t="s">
        <v>1488</v>
      </c>
      <c r="D517" s="248" t="s">
        <v>169</v>
      </c>
      <c r="E517" s="1051" t="s">
        <v>316</v>
      </c>
      <c r="F517" s="1052"/>
      <c r="G517" s="1052"/>
      <c r="H517" s="1053"/>
      <c r="I517" s="1051" t="s">
        <v>3358</v>
      </c>
      <c r="J517" s="1052"/>
      <c r="K517" s="1052"/>
      <c r="L517" s="1052"/>
      <c r="M517" s="1052"/>
      <c r="N517" s="1052"/>
      <c r="O517" s="1052"/>
      <c r="P517" s="1083"/>
      <c r="Q517" s="1106"/>
      <c r="R517" s="1107"/>
      <c r="S517" s="254" t="str">
        <f t="shared" si="88"/>
        <v>-</v>
      </c>
      <c r="T517" s="26"/>
      <c r="U517" s="245"/>
      <c r="V517" s="26"/>
      <c r="W517" s="26"/>
      <c r="X517" s="1" t="str">
        <f>IF($Q517=Y517,AG517,IF($Q517=Z517,AH517,IF($Q517=AA517,AI517,IF($Q517=AB517,AJ517,IF($Q517=AC517,AK517,AL517)))))</f>
        <v>-</v>
      </c>
      <c r="Y517" s="11" t="s">
        <v>3022</v>
      </c>
      <c r="Z517" s="11" t="s">
        <v>3023</v>
      </c>
      <c r="AA517" s="11" t="s">
        <v>3024</v>
      </c>
      <c r="AB517" s="11" t="s">
        <v>3025</v>
      </c>
      <c r="AC517" s="11" t="s">
        <v>3026</v>
      </c>
      <c r="AD517" s="11" t="s">
        <v>2338</v>
      </c>
      <c r="AG517" s="23">
        <v>1</v>
      </c>
      <c r="AH517" s="23">
        <f>$AH$2</f>
        <v>0.8</v>
      </c>
      <c r="AI517" s="23">
        <v>0.5</v>
      </c>
      <c r="AJ517" s="23">
        <f>$AJ$2</f>
        <v>0.2</v>
      </c>
      <c r="AK517" s="23">
        <v>0</v>
      </c>
      <c r="AL517" s="23" t="s">
        <v>1196</v>
      </c>
    </row>
    <row r="518" spans="2:38" ht="36" customHeight="1" thickBot="1" x14ac:dyDescent="0.3">
      <c r="B518" s="401"/>
      <c r="C518" s="1" t="s">
        <v>1488</v>
      </c>
      <c r="D518" s="248" t="s">
        <v>1920</v>
      </c>
      <c r="E518" s="1051" t="s">
        <v>3346</v>
      </c>
      <c r="F518" s="1052"/>
      <c r="G518" s="1052"/>
      <c r="H518" s="1053"/>
      <c r="I518" s="1051" t="s">
        <v>3277</v>
      </c>
      <c r="J518" s="1052"/>
      <c r="K518" s="1052"/>
      <c r="L518" s="1052"/>
      <c r="M518" s="1052"/>
      <c r="N518" s="1052"/>
      <c r="O518" s="1052"/>
      <c r="P518" s="1053"/>
      <c r="Q518" s="1106"/>
      <c r="R518" s="1107"/>
      <c r="S518" s="254" t="str">
        <f t="shared" si="88"/>
        <v>-</v>
      </c>
      <c r="T518" s="26"/>
      <c r="U518" s="245"/>
      <c r="V518" s="26"/>
      <c r="W518" s="26"/>
      <c r="X518" s="1" t="str">
        <f>IF($Q518=Y518,AG518,IF($Q518=Z518,AH518,IF($Q518=AA518,AI518,AJ518)))</f>
        <v>-</v>
      </c>
      <c r="Y518" s="11" t="s">
        <v>2888</v>
      </c>
      <c r="Z518" s="11" t="s">
        <v>2903</v>
      </c>
      <c r="AA518" s="858" t="s">
        <v>2904</v>
      </c>
      <c r="AB518" s="11" t="s">
        <v>702</v>
      </c>
      <c r="AG518" s="23">
        <v>1</v>
      </c>
      <c r="AH518" s="23">
        <v>0.5</v>
      </c>
      <c r="AI518" s="23">
        <v>0</v>
      </c>
      <c r="AJ518" s="23" t="s">
        <v>1196</v>
      </c>
    </row>
    <row r="519" spans="2:38" ht="24" customHeight="1" thickBot="1" x14ac:dyDescent="0.3">
      <c r="B519" s="401"/>
      <c r="C519" s="1" t="s">
        <v>284</v>
      </c>
      <c r="D519" s="248" t="s">
        <v>1921</v>
      </c>
      <c r="E519" s="1051" t="s">
        <v>2803</v>
      </c>
      <c r="F519" s="1052"/>
      <c r="G519" s="1052"/>
      <c r="H519" s="1053"/>
      <c r="I519" s="1051" t="s">
        <v>3278</v>
      </c>
      <c r="J519" s="1052"/>
      <c r="K519" s="1052"/>
      <c r="L519" s="1052"/>
      <c r="M519" s="1052"/>
      <c r="N519" s="1052"/>
      <c r="O519" s="1052"/>
      <c r="P519" s="1053"/>
      <c r="Q519" s="1106"/>
      <c r="R519" s="1107"/>
      <c r="S519" s="254" t="str">
        <f t="shared" si="88"/>
        <v>-</v>
      </c>
      <c r="T519" s="26"/>
      <c r="U519" s="245"/>
      <c r="V519" s="26"/>
      <c r="W519" s="26"/>
      <c r="X519" s="1" t="str">
        <f>IF($Q519=Y519,AG519,IF($Q519=Z519,AH519,IF($Q519=AA519,AI519,AJ519)))</f>
        <v>-</v>
      </c>
      <c r="Y519" s="11" t="s">
        <v>2888</v>
      </c>
      <c r="Z519" s="11" t="s">
        <v>2903</v>
      </c>
      <c r="AA519" s="858" t="s">
        <v>2904</v>
      </c>
      <c r="AB519" s="11" t="s">
        <v>342</v>
      </c>
      <c r="AG519" s="23">
        <v>1</v>
      </c>
      <c r="AH519" s="23">
        <v>0.5</v>
      </c>
      <c r="AI519" s="23">
        <v>0</v>
      </c>
      <c r="AJ519" s="23" t="s">
        <v>1288</v>
      </c>
    </row>
    <row r="520" spans="2:38" ht="24" customHeight="1" thickBot="1" x14ac:dyDescent="0.3">
      <c r="B520" s="401"/>
      <c r="C520" s="1" t="s">
        <v>448</v>
      </c>
      <c r="D520" s="248" t="s">
        <v>1922</v>
      </c>
      <c r="E520" s="1051" t="s">
        <v>3402</v>
      </c>
      <c r="F520" s="1052"/>
      <c r="G520" s="1052"/>
      <c r="H520" s="1053"/>
      <c r="I520" s="1051" t="s">
        <v>3403</v>
      </c>
      <c r="J520" s="1052"/>
      <c r="K520" s="1052"/>
      <c r="L520" s="1052"/>
      <c r="M520" s="1052"/>
      <c r="N520" s="1052"/>
      <c r="O520" s="1052"/>
      <c r="P520" s="1053"/>
      <c r="Q520" s="1106"/>
      <c r="R520" s="1107"/>
      <c r="S520" s="254">
        <f t="shared" si="88"/>
        <v>0</v>
      </c>
      <c r="T520" s="26"/>
      <c r="U520" s="245"/>
      <c r="V520" s="26"/>
      <c r="W520" s="26"/>
      <c r="X520" s="1">
        <f>IF($Q520=Y520,AG520,IF($Q520=Z520,AH520,AI520))</f>
        <v>0</v>
      </c>
      <c r="Y520" s="11" t="s">
        <v>2888</v>
      </c>
      <c r="Z520" s="11" t="s">
        <v>2903</v>
      </c>
      <c r="AA520" s="858" t="s">
        <v>2904</v>
      </c>
      <c r="AG520" s="23">
        <v>1</v>
      </c>
      <c r="AH520" s="23">
        <v>0.5</v>
      </c>
      <c r="AI520" s="23">
        <v>0</v>
      </c>
    </row>
    <row r="521" spans="2:38" ht="24" customHeight="1" thickBot="1" x14ac:dyDescent="0.3">
      <c r="B521" s="401"/>
      <c r="C521" s="1" t="s">
        <v>448</v>
      </c>
      <c r="D521" s="248" t="s">
        <v>1923</v>
      </c>
      <c r="E521" s="1051" t="s">
        <v>1143</v>
      </c>
      <c r="F521" s="1052"/>
      <c r="G521" s="1052"/>
      <c r="H521" s="1053"/>
      <c r="I521" s="1051" t="s">
        <v>2984</v>
      </c>
      <c r="J521" s="1052"/>
      <c r="K521" s="1052"/>
      <c r="L521" s="1052"/>
      <c r="M521" s="1052"/>
      <c r="N521" s="1052"/>
      <c r="O521" s="1052"/>
      <c r="P521" s="1053"/>
      <c r="Q521" s="1106"/>
      <c r="R521" s="1107"/>
      <c r="S521" s="254">
        <f t="shared" si="88"/>
        <v>0</v>
      </c>
      <c r="T521" s="26"/>
      <c r="U521" s="245"/>
      <c r="V521" s="26"/>
      <c r="W521" s="26"/>
      <c r="X521" s="1">
        <f>IF($Q521=Y521,AG521,IF($Q521=Z521,AH521,IF($Q521=AA521,AI521,AJ521)))</f>
        <v>0</v>
      </c>
      <c r="Y521" s="11" t="s">
        <v>3118</v>
      </c>
      <c r="Z521" s="11" t="s">
        <v>3119</v>
      </c>
      <c r="AA521" s="11" t="s">
        <v>1328</v>
      </c>
      <c r="AG521" s="23">
        <v>1</v>
      </c>
      <c r="AH521" s="23">
        <v>0.5</v>
      </c>
      <c r="AI521" s="23">
        <v>0</v>
      </c>
    </row>
    <row r="522" spans="2:38" ht="24" customHeight="1" thickBot="1" x14ac:dyDescent="0.3">
      <c r="B522" s="401"/>
      <c r="C522" s="1" t="s">
        <v>1983</v>
      </c>
      <c r="D522" s="248" t="s">
        <v>1924</v>
      </c>
      <c r="E522" s="1051" t="s">
        <v>3279</v>
      </c>
      <c r="F522" s="1052"/>
      <c r="G522" s="1052"/>
      <c r="H522" s="1053"/>
      <c r="I522" s="1051" t="s">
        <v>3280</v>
      </c>
      <c r="J522" s="1052"/>
      <c r="K522" s="1052"/>
      <c r="L522" s="1052"/>
      <c r="M522" s="1052"/>
      <c r="N522" s="1052"/>
      <c r="O522" s="1052"/>
      <c r="P522" s="1083"/>
      <c r="Q522" s="1106"/>
      <c r="R522" s="1107"/>
      <c r="S522" s="254">
        <f t="shared" si="88"/>
        <v>0</v>
      </c>
      <c r="T522" s="26"/>
      <c r="U522" s="245"/>
      <c r="V522" s="26"/>
      <c r="W522" s="26"/>
      <c r="X522" s="1">
        <f>IF($Q522=Y522,AG522,IF($Q522=Z522,AH522,AI522))</f>
        <v>0</v>
      </c>
      <c r="Y522" s="11" t="s">
        <v>2888</v>
      </c>
      <c r="Z522" s="11" t="s">
        <v>2903</v>
      </c>
      <c r="AA522" s="858" t="s">
        <v>2904</v>
      </c>
      <c r="AG522" s="23">
        <v>1</v>
      </c>
      <c r="AH522" s="23">
        <v>0.5</v>
      </c>
      <c r="AI522" s="23">
        <v>0</v>
      </c>
    </row>
    <row r="523" spans="2:38" ht="48" customHeight="1" thickBot="1" x14ac:dyDescent="0.3">
      <c r="B523" s="401"/>
      <c r="C523" s="1" t="s">
        <v>448</v>
      </c>
      <c r="D523" s="248" t="s">
        <v>1925</v>
      </c>
      <c r="E523" s="1051" t="s">
        <v>3281</v>
      </c>
      <c r="F523" s="1052"/>
      <c r="G523" s="1052"/>
      <c r="H523" s="1053"/>
      <c r="I523" s="1051" t="s">
        <v>3282</v>
      </c>
      <c r="J523" s="1052"/>
      <c r="K523" s="1052"/>
      <c r="L523" s="1052"/>
      <c r="M523" s="1052"/>
      <c r="N523" s="1052"/>
      <c r="O523" s="1052"/>
      <c r="P523" s="1083"/>
      <c r="Q523" s="1106"/>
      <c r="R523" s="1107"/>
      <c r="S523" s="254">
        <f t="shared" si="88"/>
        <v>0</v>
      </c>
      <c r="T523" s="26"/>
      <c r="U523" s="245"/>
      <c r="V523" s="26"/>
      <c r="W523" s="26"/>
      <c r="X523" s="1">
        <f>IF($Q523=Y523,AG523,IF($Q523=Z523,AH523,AI523))</f>
        <v>0</v>
      </c>
      <c r="Y523" s="11" t="s">
        <v>2888</v>
      </c>
      <c r="Z523" s="11" t="s">
        <v>2903</v>
      </c>
      <c r="AA523" s="858" t="s">
        <v>2904</v>
      </c>
      <c r="AG523" s="23">
        <v>1</v>
      </c>
      <c r="AH523" s="23">
        <v>0.5</v>
      </c>
      <c r="AI523" s="23">
        <v>0</v>
      </c>
    </row>
    <row r="524" spans="2:38" ht="14.25" customHeight="1" thickBot="1" x14ac:dyDescent="0.3">
      <c r="B524" s="401"/>
      <c r="C524" s="341" t="s">
        <v>448</v>
      </c>
      <c r="D524" s="248" t="s">
        <v>1926</v>
      </c>
      <c r="E524" s="1120" t="s">
        <v>1133</v>
      </c>
      <c r="F524" s="1121"/>
      <c r="G524" s="1121"/>
      <c r="H524" s="1122"/>
      <c r="I524" s="1051" t="s">
        <v>1265</v>
      </c>
      <c r="J524" s="1052"/>
      <c r="K524" s="1052"/>
      <c r="L524" s="1052"/>
      <c r="M524" s="1052"/>
      <c r="N524" s="1052"/>
      <c r="O524" s="1052"/>
      <c r="P524" s="1053"/>
      <c r="Q524" s="1106"/>
      <c r="R524" s="1107"/>
      <c r="S524" s="254">
        <f t="shared" si="88"/>
        <v>0</v>
      </c>
      <c r="T524" s="26"/>
      <c r="U524" s="245"/>
      <c r="V524" s="26"/>
      <c r="W524" s="26"/>
      <c r="X524" s="1">
        <f>IF($Q524=Y524,AG524,AH524)</f>
        <v>0</v>
      </c>
      <c r="Y524" s="11" t="s">
        <v>44</v>
      </c>
      <c r="Z524" s="11" t="s">
        <v>1188</v>
      </c>
      <c r="AG524" s="23">
        <v>1</v>
      </c>
      <c r="AH524" s="23">
        <v>0</v>
      </c>
    </row>
    <row r="525" spans="2:38" ht="13.15" thickBot="1" x14ac:dyDescent="0.3">
      <c r="B525" s="401"/>
      <c r="C525" s="341" t="s">
        <v>2724</v>
      </c>
      <c r="D525" s="248" t="s">
        <v>1927</v>
      </c>
      <c r="E525" s="1120" t="s">
        <v>2742</v>
      </c>
      <c r="F525" s="1121"/>
      <c r="G525" s="1121"/>
      <c r="H525" s="1122"/>
      <c r="I525" s="1051" t="s">
        <v>3154</v>
      </c>
      <c r="J525" s="1052"/>
      <c r="K525" s="1052"/>
      <c r="L525" s="1052"/>
      <c r="M525" s="1052"/>
      <c r="N525" s="1052"/>
      <c r="O525" s="1052"/>
      <c r="P525" s="1083"/>
      <c r="Q525" s="1106"/>
      <c r="R525" s="1107"/>
      <c r="S525" s="254">
        <f t="shared" si="88"/>
        <v>0</v>
      </c>
      <c r="T525" s="26"/>
      <c r="U525" s="245"/>
      <c r="V525" s="26"/>
      <c r="W525" s="26"/>
      <c r="X525" s="1">
        <f>IF($Q525=Y525,AG525,AH525)</f>
        <v>0</v>
      </c>
      <c r="Y525" s="11" t="s">
        <v>44</v>
      </c>
      <c r="Z525" s="11" t="s">
        <v>2721</v>
      </c>
      <c r="AG525" s="23">
        <v>1</v>
      </c>
      <c r="AH525" s="23">
        <v>0</v>
      </c>
    </row>
    <row r="526" spans="2:38" ht="14.25" customHeight="1" x14ac:dyDescent="0.25">
      <c r="B526" s="401"/>
      <c r="C526" s="1"/>
      <c r="U526" s="402"/>
      <c r="X526" s="1"/>
    </row>
    <row r="527" spans="2:38" ht="14.25" customHeight="1" x14ac:dyDescent="0.25">
      <c r="B527" s="401"/>
      <c r="C527" s="1"/>
      <c r="D527" s="21" t="s">
        <v>224</v>
      </c>
      <c r="E527" s="19" t="s">
        <v>1134</v>
      </c>
      <c r="F527" s="19"/>
      <c r="G527" s="19"/>
      <c r="H527" s="19"/>
      <c r="U527" s="402"/>
      <c r="X527" s="1"/>
    </row>
    <row r="528" spans="2:38" ht="14.25" customHeight="1" thickBot="1" x14ac:dyDescent="0.3">
      <c r="B528" s="401"/>
      <c r="C528" s="358"/>
      <c r="D528" s="25" t="s">
        <v>290</v>
      </c>
      <c r="E528" s="1067" t="s">
        <v>655</v>
      </c>
      <c r="F528" s="1068"/>
      <c r="G528" s="1068"/>
      <c r="H528" s="1069"/>
      <c r="I528" s="1067" t="s">
        <v>283</v>
      </c>
      <c r="J528" s="1068"/>
      <c r="K528" s="1068"/>
      <c r="L528" s="1068"/>
      <c r="M528" s="1068"/>
      <c r="N528" s="1068"/>
      <c r="O528" s="1068"/>
      <c r="P528" s="1069"/>
      <c r="Q528" s="1067" t="s">
        <v>2248</v>
      </c>
      <c r="R528" s="1069"/>
      <c r="S528" s="25" t="s">
        <v>745</v>
      </c>
      <c r="T528" s="5"/>
      <c r="U528" s="334"/>
      <c r="V528" s="5"/>
      <c r="W528" s="5"/>
      <c r="X528" s="1"/>
    </row>
    <row r="529" spans="1:36" ht="24" customHeight="1" thickBot="1" x14ac:dyDescent="0.3">
      <c r="B529" s="401"/>
      <c r="C529" s="1" t="s">
        <v>87</v>
      </c>
      <c r="D529" s="249" t="s">
        <v>2790</v>
      </c>
      <c r="E529" s="1054" t="s">
        <v>3134</v>
      </c>
      <c r="F529" s="1055"/>
      <c r="G529" s="1055"/>
      <c r="H529" s="1056"/>
      <c r="I529" s="1054" t="s">
        <v>3283</v>
      </c>
      <c r="J529" s="1055"/>
      <c r="K529" s="1055"/>
      <c r="L529" s="1055"/>
      <c r="M529" s="1055"/>
      <c r="N529" s="1055"/>
      <c r="O529" s="1052"/>
      <c r="P529" s="1053"/>
      <c r="Q529" s="1106"/>
      <c r="R529" s="1177"/>
      <c r="S529" s="254">
        <f>$X529</f>
        <v>0</v>
      </c>
      <c r="T529" s="26"/>
      <c r="U529" s="245"/>
      <c r="V529" s="26"/>
      <c r="W529" s="26"/>
      <c r="X529" s="1">
        <f>IF($Q529=Y529,AG529,IF($Q529=Z529,AH529,IF($Q529=AA529,AI529,AJ529)))</f>
        <v>0</v>
      </c>
      <c r="Y529" s="11" t="s">
        <v>2490</v>
      </c>
      <c r="Z529" s="11" t="s">
        <v>2890</v>
      </c>
      <c r="AA529" s="11" t="s">
        <v>1681</v>
      </c>
      <c r="AB529" s="11" t="s">
        <v>2238</v>
      </c>
      <c r="AG529" s="23">
        <v>1</v>
      </c>
      <c r="AH529" s="23">
        <f>$AH$2</f>
        <v>0.8</v>
      </c>
      <c r="AI529" s="23">
        <v>0.5</v>
      </c>
      <c r="AJ529" s="23">
        <v>0</v>
      </c>
    </row>
    <row r="530" spans="1:36" ht="24" customHeight="1" thickBot="1" x14ac:dyDescent="0.3">
      <c r="B530" s="401"/>
      <c r="C530" s="1" t="s">
        <v>1979</v>
      </c>
      <c r="D530" s="249" t="s">
        <v>959</v>
      </c>
      <c r="E530" s="1051" t="s">
        <v>2916</v>
      </c>
      <c r="F530" s="1052"/>
      <c r="G530" s="1052"/>
      <c r="H530" s="1053"/>
      <c r="I530" s="1051" t="s">
        <v>3284</v>
      </c>
      <c r="J530" s="1052"/>
      <c r="K530" s="1052"/>
      <c r="L530" s="1052"/>
      <c r="M530" s="1052"/>
      <c r="N530" s="1052"/>
      <c r="O530" s="1052"/>
      <c r="P530" s="1053"/>
      <c r="Q530" s="1106"/>
      <c r="R530" s="1177"/>
      <c r="S530" s="254">
        <f>$X530</f>
        <v>0</v>
      </c>
      <c r="T530" s="26"/>
      <c r="U530" s="245"/>
      <c r="V530" s="26"/>
      <c r="W530" s="26"/>
      <c r="X530" s="1">
        <f>IF($Q530=Y530,AG530,IF($Q530=Z530,AH530,IF($Q530=AA530,AI530,AJ530)))</f>
        <v>0</v>
      </c>
      <c r="Y530" s="11" t="s">
        <v>2490</v>
      </c>
      <c r="Z530" s="11" t="s">
        <v>1682</v>
      </c>
      <c r="AA530" s="11" t="s">
        <v>1681</v>
      </c>
      <c r="AB530" s="11" t="s">
        <v>2238</v>
      </c>
      <c r="AG530" s="23">
        <v>1</v>
      </c>
      <c r="AH530" s="23">
        <f>$AH$2</f>
        <v>0.8</v>
      </c>
      <c r="AI530" s="23">
        <v>0.5</v>
      </c>
      <c r="AJ530" s="23">
        <v>0</v>
      </c>
    </row>
    <row r="531" spans="1:36" ht="24" customHeight="1" thickBot="1" x14ac:dyDescent="0.3">
      <c r="B531" s="401"/>
      <c r="C531" s="1" t="s">
        <v>7</v>
      </c>
      <c r="D531" s="249" t="s">
        <v>960</v>
      </c>
      <c r="E531" s="1051" t="s">
        <v>2787</v>
      </c>
      <c r="F531" s="1052"/>
      <c r="G531" s="1052"/>
      <c r="H531" s="1053"/>
      <c r="I531" s="1051" t="s">
        <v>3138</v>
      </c>
      <c r="J531" s="1052"/>
      <c r="K531" s="1052"/>
      <c r="L531" s="1052"/>
      <c r="M531" s="1052"/>
      <c r="N531" s="1052"/>
      <c r="O531" s="1052"/>
      <c r="P531" s="1083"/>
      <c r="Q531" s="1106"/>
      <c r="R531" s="1107"/>
      <c r="S531" s="254" t="str">
        <f>$X531</f>
        <v>-</v>
      </c>
      <c r="T531" s="26"/>
      <c r="U531" s="245"/>
      <c r="V531" s="26"/>
      <c r="W531" s="26"/>
      <c r="X531" s="1" t="str">
        <f>IF($Q531=Y531,AG531,IF($Q531=Z531,AH531,IF($Q531=AA531,AI531,AJ531)))</f>
        <v>-</v>
      </c>
      <c r="Y531" s="11" t="s">
        <v>2888</v>
      </c>
      <c r="Z531" s="11" t="s">
        <v>2914</v>
      </c>
      <c r="AA531" s="858" t="s">
        <v>2904</v>
      </c>
      <c r="AB531" s="11" t="s">
        <v>702</v>
      </c>
      <c r="AC531" s="1"/>
      <c r="AD531" s="1"/>
      <c r="AG531" s="23">
        <v>1</v>
      </c>
      <c r="AH531" s="23">
        <v>0.5</v>
      </c>
      <c r="AI531" s="23">
        <v>0</v>
      </c>
      <c r="AJ531" s="23" t="s">
        <v>2788</v>
      </c>
    </row>
    <row r="532" spans="1:36" ht="24" customHeight="1" thickBot="1" x14ac:dyDescent="0.3">
      <c r="B532" s="401"/>
      <c r="C532" s="885" t="s">
        <v>4</v>
      </c>
      <c r="D532" s="249" t="s">
        <v>2350</v>
      </c>
      <c r="E532" s="1051" t="s">
        <v>2789</v>
      </c>
      <c r="F532" s="1052"/>
      <c r="G532" s="1052"/>
      <c r="H532" s="1053"/>
      <c r="I532" s="1051" t="s">
        <v>3139</v>
      </c>
      <c r="J532" s="1052"/>
      <c r="K532" s="1052"/>
      <c r="L532" s="1052"/>
      <c r="M532" s="1052"/>
      <c r="N532" s="1052"/>
      <c r="O532" s="1052"/>
      <c r="P532" s="1083"/>
      <c r="Q532" s="1106"/>
      <c r="R532" s="1107"/>
      <c r="S532" s="254">
        <f>$X532</f>
        <v>0</v>
      </c>
      <c r="T532" s="26"/>
      <c r="U532" s="245"/>
      <c r="V532" s="26"/>
      <c r="W532" s="26"/>
      <c r="X532" s="1">
        <f>IF($Q532=Y532,AG532,IF($Q532=Z532,AH532,AI532))</f>
        <v>0</v>
      </c>
      <c r="Y532" s="11" t="s">
        <v>2891</v>
      </c>
      <c r="Z532" s="11" t="s">
        <v>2915</v>
      </c>
      <c r="AA532" s="858" t="s">
        <v>2893</v>
      </c>
      <c r="AC532" s="1"/>
      <c r="AD532" s="1"/>
      <c r="AG532" s="23">
        <v>1</v>
      </c>
      <c r="AH532" s="23">
        <v>0.5</v>
      </c>
      <c r="AI532" s="23">
        <v>0</v>
      </c>
    </row>
    <row r="533" spans="1:36" ht="14.25" customHeight="1" thickBot="1" x14ac:dyDescent="0.3">
      <c r="B533" s="401"/>
      <c r="C533" s="341" t="s">
        <v>448</v>
      </c>
      <c r="D533" s="248" t="s">
        <v>1595</v>
      </c>
      <c r="E533" s="1051" t="s">
        <v>931</v>
      </c>
      <c r="F533" s="1052"/>
      <c r="G533" s="1052"/>
      <c r="H533" s="1053"/>
      <c r="I533" s="1051" t="s">
        <v>1266</v>
      </c>
      <c r="J533" s="1052"/>
      <c r="K533" s="1052"/>
      <c r="L533" s="1052"/>
      <c r="M533" s="1052"/>
      <c r="N533" s="1052"/>
      <c r="O533" s="1052"/>
      <c r="P533" s="1053"/>
      <c r="Q533" s="1106"/>
      <c r="R533" s="1107"/>
      <c r="S533" s="254">
        <f>$X533</f>
        <v>0</v>
      </c>
      <c r="T533" s="26"/>
      <c r="U533" s="245"/>
      <c r="V533" s="26"/>
      <c r="W533" s="26"/>
      <c r="X533" s="1">
        <f>IF($Q533=Y533,AG533,AH533)</f>
        <v>0</v>
      </c>
      <c r="Y533" s="11" t="s">
        <v>44</v>
      </c>
      <c r="Z533" s="11" t="s">
        <v>1188</v>
      </c>
      <c r="AE533" s="7"/>
      <c r="AG533" s="23">
        <v>1</v>
      </c>
      <c r="AH533" s="23">
        <v>0</v>
      </c>
    </row>
    <row r="534" spans="1:36" ht="14.25" customHeight="1" x14ac:dyDescent="0.25">
      <c r="B534" s="401"/>
      <c r="C534" s="341"/>
      <c r="D534" s="275"/>
      <c r="E534" s="173"/>
      <c r="F534" s="173"/>
      <c r="G534" s="173"/>
      <c r="H534" s="173"/>
      <c r="I534" s="173"/>
      <c r="J534" s="173"/>
      <c r="K534" s="173"/>
      <c r="L534" s="173"/>
      <c r="M534" s="173"/>
      <c r="N534" s="173"/>
      <c r="O534" s="173"/>
      <c r="P534" s="173"/>
      <c r="Q534" s="173"/>
      <c r="R534" s="173"/>
      <c r="S534" s="26"/>
      <c r="T534" s="26"/>
      <c r="U534" s="245"/>
      <c r="V534" s="26"/>
      <c r="W534" s="26"/>
      <c r="X534" s="1"/>
      <c r="Y534" s="26"/>
      <c r="Z534" s="26"/>
      <c r="AE534" s="7"/>
      <c r="AG534" s="1"/>
      <c r="AH534" s="1"/>
    </row>
    <row r="535" spans="1:36" ht="3" customHeight="1" x14ac:dyDescent="0.25">
      <c r="B535" s="403"/>
      <c r="C535" s="178"/>
      <c r="D535" s="339"/>
      <c r="E535" s="339"/>
      <c r="F535" s="339"/>
      <c r="G535" s="339"/>
      <c r="H535" s="339"/>
      <c r="I535" s="339"/>
      <c r="J535" s="339"/>
      <c r="K535" s="339"/>
      <c r="L535" s="339"/>
      <c r="M535" s="339"/>
      <c r="N535" s="339"/>
      <c r="O535" s="339"/>
      <c r="P535" s="339"/>
      <c r="Q535" s="339"/>
      <c r="R535" s="339"/>
      <c r="S535" s="339"/>
      <c r="T535" s="339"/>
      <c r="U535" s="404"/>
      <c r="X535" s="1"/>
    </row>
    <row r="536" spans="1:36" ht="14.25" customHeight="1" x14ac:dyDescent="0.25">
      <c r="C536" s="1"/>
      <c r="U536" s="922" t="s">
        <v>3371</v>
      </c>
      <c r="X536" s="1"/>
    </row>
    <row r="537" spans="1:36" ht="14.25" customHeight="1" x14ac:dyDescent="0.25">
      <c r="A537" s="182" t="s">
        <v>2220</v>
      </c>
      <c r="B537" s="182"/>
      <c r="C537" s="1"/>
      <c r="U537" s="838"/>
      <c r="X537" s="1"/>
    </row>
    <row r="538" spans="1:36" ht="3" customHeight="1" x14ac:dyDescent="0.25">
      <c r="A538" s="182"/>
      <c r="B538" s="500"/>
      <c r="C538" s="181"/>
      <c r="D538" s="333"/>
      <c r="E538" s="333"/>
      <c r="F538" s="333"/>
      <c r="G538" s="333"/>
      <c r="H538" s="333"/>
      <c r="I538" s="333"/>
      <c r="J538" s="333"/>
      <c r="K538" s="333"/>
      <c r="L538" s="333"/>
      <c r="M538" s="333"/>
      <c r="N538" s="333"/>
      <c r="O538" s="333"/>
      <c r="P538" s="333"/>
      <c r="Q538" s="333"/>
      <c r="R538" s="333"/>
      <c r="S538" s="333"/>
      <c r="T538" s="333"/>
      <c r="U538" s="878"/>
      <c r="X538" s="1"/>
    </row>
    <row r="539" spans="1:36" ht="14.25" customHeight="1" x14ac:dyDescent="0.25">
      <c r="B539" s="401"/>
      <c r="C539" s="1"/>
      <c r="D539" s="21" t="s">
        <v>2108</v>
      </c>
      <c r="E539" s="19" t="s">
        <v>234</v>
      </c>
      <c r="F539" s="19"/>
      <c r="G539" s="19"/>
      <c r="H539" s="19"/>
      <c r="I539" s="1"/>
      <c r="U539" s="402"/>
      <c r="X539" s="1"/>
    </row>
    <row r="540" spans="1:36" ht="14.25" customHeight="1" thickBot="1" x14ac:dyDescent="0.3">
      <c r="B540" s="401"/>
      <c r="C540" s="1"/>
      <c r="D540" s="25" t="s">
        <v>2</v>
      </c>
      <c r="E540" s="1067" t="s">
        <v>655</v>
      </c>
      <c r="F540" s="1068"/>
      <c r="G540" s="1068"/>
      <c r="H540" s="1069"/>
      <c r="I540" s="1067" t="s">
        <v>283</v>
      </c>
      <c r="J540" s="1068"/>
      <c r="K540" s="1068"/>
      <c r="L540" s="1068"/>
      <c r="M540" s="1068"/>
      <c r="N540" s="1068"/>
      <c r="O540" s="1068"/>
      <c r="P540" s="1069"/>
      <c r="Q540" s="1067" t="s">
        <v>2248</v>
      </c>
      <c r="R540" s="1069"/>
      <c r="S540" s="25" t="s">
        <v>745</v>
      </c>
      <c r="T540" s="5"/>
      <c r="U540" s="334"/>
      <c r="V540" s="5"/>
      <c r="W540" s="5"/>
      <c r="X540" s="1"/>
      <c r="AC540" s="5"/>
    </row>
    <row r="541" spans="1:36" ht="14.25" customHeight="1" thickBot="1" x14ac:dyDescent="0.3">
      <c r="B541" s="401"/>
      <c r="C541" s="1" t="s">
        <v>1965</v>
      </c>
      <c r="D541" s="248" t="s">
        <v>199</v>
      </c>
      <c r="E541" s="1051" t="s">
        <v>2047</v>
      </c>
      <c r="F541" s="1052"/>
      <c r="G541" s="1052"/>
      <c r="H541" s="1053"/>
      <c r="I541" s="1051" t="s">
        <v>235</v>
      </c>
      <c r="J541" s="1052"/>
      <c r="K541" s="1052"/>
      <c r="L541" s="1052"/>
      <c r="M541" s="1052"/>
      <c r="N541" s="1052"/>
      <c r="O541" s="1052"/>
      <c r="P541" s="1053"/>
      <c r="Q541" s="1106"/>
      <c r="R541" s="1107"/>
      <c r="S541" s="254">
        <f>$X541</f>
        <v>0</v>
      </c>
      <c r="T541" s="26"/>
      <c r="U541" s="245"/>
      <c r="V541" s="26"/>
      <c r="W541" s="26"/>
      <c r="X541" s="1">
        <f>IF($Q541=Y541,AG541,AH541)</f>
        <v>0</v>
      </c>
      <c r="Y541" s="11" t="s">
        <v>44</v>
      </c>
      <c r="Z541" s="11" t="s">
        <v>1188</v>
      </c>
      <c r="AG541" s="23">
        <v>1</v>
      </c>
      <c r="AH541" s="23">
        <v>0</v>
      </c>
    </row>
    <row r="542" spans="1:36" ht="14.25" customHeight="1" thickBot="1" x14ac:dyDescent="0.3">
      <c r="B542" s="401"/>
      <c r="C542" s="1" t="s">
        <v>448</v>
      </c>
      <c r="D542" s="248" t="s">
        <v>1420</v>
      </c>
      <c r="E542" s="1051" t="s">
        <v>1868</v>
      </c>
      <c r="F542" s="1052"/>
      <c r="G542" s="1052"/>
      <c r="H542" s="1053"/>
      <c r="I542" s="1051" t="s">
        <v>1812</v>
      </c>
      <c r="J542" s="1052"/>
      <c r="K542" s="1052"/>
      <c r="L542" s="1052"/>
      <c r="M542" s="1052"/>
      <c r="N542" s="1052"/>
      <c r="O542" s="1052"/>
      <c r="P542" s="1053"/>
      <c r="Q542" s="1106"/>
      <c r="R542" s="1107"/>
      <c r="S542" s="254">
        <f>$X542</f>
        <v>0</v>
      </c>
      <c r="T542" s="26"/>
      <c r="U542" s="245"/>
      <c r="V542" s="26"/>
      <c r="W542" s="26"/>
      <c r="X542" s="1">
        <f>IF($Q542=Y542,AG542,AH542)</f>
        <v>0</v>
      </c>
      <c r="Y542" s="11" t="s">
        <v>44</v>
      </c>
      <c r="Z542" s="11" t="s">
        <v>1188</v>
      </c>
      <c r="AG542" s="23">
        <v>1</v>
      </c>
      <c r="AH542" s="23">
        <v>0</v>
      </c>
    </row>
    <row r="543" spans="1:36" ht="14.25" customHeight="1" thickBot="1" x14ac:dyDescent="0.3">
      <c r="B543" s="401"/>
      <c r="C543" s="1" t="s">
        <v>448</v>
      </c>
      <c r="D543" s="248" t="s">
        <v>225</v>
      </c>
      <c r="E543" s="1051" t="s">
        <v>3285</v>
      </c>
      <c r="F543" s="1052"/>
      <c r="G543" s="1052"/>
      <c r="H543" s="1053"/>
      <c r="I543" s="1051" t="s">
        <v>3286</v>
      </c>
      <c r="J543" s="1052"/>
      <c r="K543" s="1052"/>
      <c r="L543" s="1052"/>
      <c r="M543" s="1052"/>
      <c r="N543" s="1052"/>
      <c r="O543" s="1052"/>
      <c r="P543" s="1083"/>
      <c r="Q543" s="1106"/>
      <c r="R543" s="1107"/>
      <c r="S543" s="254">
        <f>$X543</f>
        <v>0</v>
      </c>
      <c r="T543" s="26"/>
      <c r="U543" s="245"/>
      <c r="V543" s="26"/>
      <c r="W543" s="26"/>
      <c r="X543" s="1">
        <f>IF($Q543=Y543,AG543,AH543)</f>
        <v>0</v>
      </c>
      <c r="Y543" s="11" t="s">
        <v>44</v>
      </c>
      <c r="Z543" s="11" t="s">
        <v>1188</v>
      </c>
      <c r="AG543" s="23">
        <v>1</v>
      </c>
      <c r="AH543" s="23">
        <v>0</v>
      </c>
    </row>
    <row r="544" spans="1:36" ht="14.25" customHeight="1" thickBot="1" x14ac:dyDescent="0.3">
      <c r="B544" s="401"/>
      <c r="C544" s="1" t="s">
        <v>448</v>
      </c>
      <c r="D544" s="248" t="s">
        <v>2382</v>
      </c>
      <c r="E544" s="1051" t="s">
        <v>2132</v>
      </c>
      <c r="F544" s="1052"/>
      <c r="G544" s="1052"/>
      <c r="H544" s="1053"/>
      <c r="I544" s="1051" t="s">
        <v>247</v>
      </c>
      <c r="J544" s="1052"/>
      <c r="K544" s="1052"/>
      <c r="L544" s="1052"/>
      <c r="M544" s="1052"/>
      <c r="N544" s="1052"/>
      <c r="O544" s="1052"/>
      <c r="P544" s="1083"/>
      <c r="Q544" s="1106"/>
      <c r="R544" s="1107"/>
      <c r="S544" s="254">
        <f>$X544</f>
        <v>0</v>
      </c>
      <c r="T544" s="26"/>
      <c r="U544" s="245"/>
      <c r="V544" s="26"/>
      <c r="W544" s="26"/>
      <c r="X544" s="1">
        <f>IF($Q544=Y544,AG544,IF($Q544=Z544,AH544,AI544))</f>
        <v>0</v>
      </c>
      <c r="Y544" s="11" t="s">
        <v>1329</v>
      </c>
      <c r="Z544" s="11" t="s">
        <v>1330</v>
      </c>
      <c r="AA544" s="11" t="s">
        <v>1188</v>
      </c>
      <c r="AG544" s="23">
        <v>1</v>
      </c>
      <c r="AH544" s="23">
        <f>$AH$2</f>
        <v>0.8</v>
      </c>
      <c r="AI544" s="23">
        <v>0</v>
      </c>
    </row>
    <row r="545" spans="2:35" ht="14.25" customHeight="1" x14ac:dyDescent="0.25">
      <c r="B545" s="401"/>
      <c r="C545" s="1"/>
      <c r="U545" s="402"/>
      <c r="X545" s="1"/>
    </row>
    <row r="546" spans="2:35" ht="14.25" customHeight="1" x14ac:dyDescent="0.25">
      <c r="B546" s="401"/>
      <c r="C546" s="1"/>
      <c r="D546" s="21" t="s">
        <v>1493</v>
      </c>
      <c r="E546" s="19" t="s">
        <v>236</v>
      </c>
      <c r="F546" s="19"/>
      <c r="G546" s="19"/>
      <c r="H546" s="19"/>
      <c r="I546" s="1"/>
      <c r="U546" s="402"/>
      <c r="X546" s="1"/>
    </row>
    <row r="547" spans="2:35" ht="14.25" customHeight="1" thickBot="1" x14ac:dyDescent="0.3">
      <c r="B547" s="401"/>
      <c r="C547" s="1"/>
      <c r="D547" s="25" t="s">
        <v>242</v>
      </c>
      <c r="E547" s="1067" t="s">
        <v>655</v>
      </c>
      <c r="F547" s="1068"/>
      <c r="G547" s="1068"/>
      <c r="H547" s="1069"/>
      <c r="I547" s="1067" t="s">
        <v>283</v>
      </c>
      <c r="J547" s="1068"/>
      <c r="K547" s="1068"/>
      <c r="L547" s="1068"/>
      <c r="M547" s="1068"/>
      <c r="N547" s="1068"/>
      <c r="O547" s="1068"/>
      <c r="P547" s="1069"/>
      <c r="Q547" s="1067" t="s">
        <v>2248</v>
      </c>
      <c r="R547" s="1069"/>
      <c r="S547" s="25" t="s">
        <v>745</v>
      </c>
      <c r="T547" s="5"/>
      <c r="U547" s="334"/>
      <c r="V547" s="5"/>
      <c r="W547" s="5"/>
      <c r="X547" s="1"/>
    </row>
    <row r="548" spans="2:35" ht="13.15" thickBot="1" x14ac:dyDescent="0.3">
      <c r="B548" s="401"/>
      <c r="C548" s="1" t="s">
        <v>1965</v>
      </c>
      <c r="D548" s="248" t="s">
        <v>200</v>
      </c>
      <c r="E548" s="1051" t="s">
        <v>1495</v>
      </c>
      <c r="F548" s="1052"/>
      <c r="G548" s="1052"/>
      <c r="H548" s="1053"/>
      <c r="I548" s="1051" t="s">
        <v>3287</v>
      </c>
      <c r="J548" s="1052"/>
      <c r="K548" s="1052"/>
      <c r="L548" s="1052"/>
      <c r="M548" s="1052"/>
      <c r="N548" s="1052"/>
      <c r="O548" s="1052"/>
      <c r="P548" s="1053"/>
      <c r="Q548" s="1106"/>
      <c r="R548" s="1107"/>
      <c r="S548" s="254">
        <f>$X548</f>
        <v>0</v>
      </c>
      <c r="T548" s="26"/>
      <c r="U548" s="245"/>
      <c r="V548" s="26"/>
      <c r="W548" s="26"/>
      <c r="X548" s="1">
        <f>IF($Q548=Y548,AG548,AH548)</f>
        <v>0</v>
      </c>
      <c r="Y548" s="11" t="s">
        <v>44</v>
      </c>
      <c r="Z548" s="11" t="s">
        <v>1188</v>
      </c>
      <c r="AG548" s="23">
        <v>1</v>
      </c>
      <c r="AH548" s="23">
        <v>0</v>
      </c>
    </row>
    <row r="549" spans="2:35" ht="14.25" customHeight="1" x14ac:dyDescent="0.25">
      <c r="B549" s="401"/>
      <c r="C549" s="1"/>
      <c r="U549" s="402"/>
      <c r="X549" s="1"/>
    </row>
    <row r="550" spans="2:35" ht="14.25" customHeight="1" x14ac:dyDescent="0.25">
      <c r="B550" s="401"/>
      <c r="C550" s="1"/>
      <c r="D550" s="21" t="s">
        <v>201</v>
      </c>
      <c r="E550" s="19" t="s">
        <v>642</v>
      </c>
      <c r="F550" s="19"/>
      <c r="G550" s="19"/>
      <c r="H550" s="19"/>
      <c r="U550" s="402"/>
      <c r="X550" s="1"/>
    </row>
    <row r="551" spans="2:35" ht="14.25" customHeight="1" thickBot="1" x14ac:dyDescent="0.3">
      <c r="B551" s="401"/>
      <c r="C551" s="1"/>
      <c r="D551" s="25" t="s">
        <v>17</v>
      </c>
      <c r="E551" s="1067" t="s">
        <v>655</v>
      </c>
      <c r="F551" s="1068"/>
      <c r="G551" s="1068"/>
      <c r="H551" s="1069"/>
      <c r="I551" s="1067" t="s">
        <v>283</v>
      </c>
      <c r="J551" s="1068"/>
      <c r="K551" s="1068"/>
      <c r="L551" s="1068"/>
      <c r="M551" s="1068"/>
      <c r="N551" s="1068"/>
      <c r="O551" s="1068"/>
      <c r="P551" s="1069"/>
      <c r="Q551" s="1067" t="s">
        <v>2248</v>
      </c>
      <c r="R551" s="1069"/>
      <c r="S551" s="25" t="s">
        <v>745</v>
      </c>
      <c r="T551" s="5"/>
      <c r="U551" s="334"/>
      <c r="V551" s="5"/>
      <c r="W551" s="5"/>
      <c r="X551" s="1"/>
    </row>
    <row r="552" spans="2:35" ht="24" customHeight="1" thickBot="1" x14ac:dyDescent="0.3">
      <c r="B552" s="401"/>
      <c r="C552" s="1" t="s">
        <v>1433</v>
      </c>
      <c r="D552" s="248" t="s">
        <v>202</v>
      </c>
      <c r="E552" s="1051" t="s">
        <v>317</v>
      </c>
      <c r="F552" s="1052"/>
      <c r="G552" s="1052"/>
      <c r="H552" s="1053"/>
      <c r="I552" s="1051" t="s">
        <v>3288</v>
      </c>
      <c r="J552" s="1052"/>
      <c r="K552" s="1052"/>
      <c r="L552" s="1052"/>
      <c r="M552" s="1052"/>
      <c r="N552" s="1052"/>
      <c r="O552" s="1052"/>
      <c r="P552" s="1053"/>
      <c r="Q552" s="1106"/>
      <c r="R552" s="1107"/>
      <c r="S552" s="254" t="str">
        <f>$X552</f>
        <v>-</v>
      </c>
      <c r="T552" s="26"/>
      <c r="U552" s="245"/>
      <c r="V552" s="26"/>
      <c r="W552" s="26"/>
      <c r="X552" s="1" t="str">
        <f>IF($Q552=Y552,AG552,IF($Q552=Z552,AH552,AI552))</f>
        <v>-</v>
      </c>
      <c r="Y552" s="11" t="s">
        <v>44</v>
      </c>
      <c r="Z552" s="11" t="s">
        <v>1188</v>
      </c>
      <c r="AA552" s="11" t="s">
        <v>986</v>
      </c>
      <c r="AG552" s="23">
        <v>1</v>
      </c>
      <c r="AH552" s="23">
        <v>0</v>
      </c>
      <c r="AI552" s="23" t="s">
        <v>1196</v>
      </c>
    </row>
    <row r="553" spans="2:35" ht="13.15" thickBot="1" x14ac:dyDescent="0.3">
      <c r="B553" s="401"/>
      <c r="C553" s="341" t="s">
        <v>448</v>
      </c>
      <c r="D553" s="248" t="s">
        <v>671</v>
      </c>
      <c r="E553" s="1051" t="s">
        <v>3027</v>
      </c>
      <c r="F553" s="1052"/>
      <c r="G553" s="1052"/>
      <c r="H553" s="1053"/>
      <c r="I553" s="1051" t="s">
        <v>1846</v>
      </c>
      <c r="J553" s="1052"/>
      <c r="K553" s="1052"/>
      <c r="L553" s="1052"/>
      <c r="M553" s="1052"/>
      <c r="N553" s="1052"/>
      <c r="O553" s="1052"/>
      <c r="P553" s="1053"/>
      <c r="Q553" s="1106"/>
      <c r="R553" s="1107"/>
      <c r="S553" s="254">
        <f>$X553</f>
        <v>0</v>
      </c>
      <c r="T553" s="26"/>
      <c r="U553" s="245"/>
      <c r="V553" s="26"/>
      <c r="W553" s="26"/>
      <c r="X553" s="1">
        <f>IF($Q553=Y553,AG553,AH553)</f>
        <v>0</v>
      </c>
      <c r="Y553" s="11" t="s">
        <v>44</v>
      </c>
      <c r="Z553" s="11" t="s">
        <v>1188</v>
      </c>
      <c r="AG553" s="23">
        <v>1</v>
      </c>
      <c r="AH553" s="23">
        <v>0</v>
      </c>
    </row>
    <row r="554" spans="2:35" ht="14.25" customHeight="1" x14ac:dyDescent="0.25">
      <c r="B554" s="401"/>
      <c r="C554" s="1"/>
      <c r="U554" s="402"/>
      <c r="X554" s="1"/>
    </row>
    <row r="555" spans="2:35" ht="14.25" customHeight="1" x14ac:dyDescent="0.25">
      <c r="B555" s="401"/>
      <c r="C555" s="1"/>
      <c r="D555" s="21" t="s">
        <v>1490</v>
      </c>
      <c r="E555" s="19" t="s">
        <v>2010</v>
      </c>
      <c r="F555" s="19"/>
      <c r="G555" s="19"/>
      <c r="I555" s="1" t="s">
        <v>248</v>
      </c>
      <c r="U555" s="402"/>
      <c r="X555" s="1"/>
    </row>
    <row r="556" spans="2:35" ht="14.25" customHeight="1" x14ac:dyDescent="0.25">
      <c r="B556" s="401"/>
      <c r="C556" s="1"/>
      <c r="D556" s="21" t="s">
        <v>1711</v>
      </c>
      <c r="E556" s="19" t="s">
        <v>1561</v>
      </c>
      <c r="F556" s="19"/>
      <c r="G556" s="19"/>
      <c r="H556" s="19"/>
      <c r="U556" s="402"/>
      <c r="X556" s="1"/>
    </row>
    <row r="557" spans="2:35" ht="14.25" customHeight="1" thickBot="1" x14ac:dyDescent="0.3">
      <c r="B557" s="401"/>
      <c r="C557" s="1"/>
      <c r="D557" s="25" t="s">
        <v>2004</v>
      </c>
      <c r="E557" s="1067" t="s">
        <v>655</v>
      </c>
      <c r="F557" s="1068"/>
      <c r="G557" s="1068"/>
      <c r="H557" s="1069"/>
      <c r="I557" s="1067" t="s">
        <v>283</v>
      </c>
      <c r="J557" s="1068"/>
      <c r="K557" s="1068"/>
      <c r="L557" s="1068"/>
      <c r="M557" s="1068"/>
      <c r="N557" s="1068"/>
      <c r="O557" s="1068"/>
      <c r="P557" s="1069"/>
      <c r="Q557" s="1067" t="s">
        <v>2248</v>
      </c>
      <c r="R557" s="1069"/>
      <c r="S557" s="25" t="s">
        <v>745</v>
      </c>
      <c r="T557" s="5"/>
      <c r="U557" s="334"/>
      <c r="V557" s="5"/>
      <c r="W557" s="5"/>
      <c r="X557" s="1"/>
    </row>
    <row r="558" spans="2:35" ht="24" customHeight="1" thickBot="1" x14ac:dyDescent="0.3">
      <c r="B558" s="401"/>
      <c r="C558" s="1" t="s">
        <v>87</v>
      </c>
      <c r="D558" s="247" t="s">
        <v>237</v>
      </c>
      <c r="E558" s="1051" t="s">
        <v>3028</v>
      </c>
      <c r="F558" s="1052"/>
      <c r="G558" s="1052"/>
      <c r="H558" s="1053"/>
      <c r="I558" s="1051" t="s">
        <v>3289</v>
      </c>
      <c r="J558" s="1052"/>
      <c r="K558" s="1052"/>
      <c r="L558" s="1052"/>
      <c r="M558" s="1052"/>
      <c r="N558" s="1052"/>
      <c r="O558" s="1052"/>
      <c r="P558" s="1083"/>
      <c r="Q558" s="1106"/>
      <c r="R558" s="1107"/>
      <c r="S558" s="254">
        <f t="shared" ref="S558:S563" si="89">$X558</f>
        <v>0</v>
      </c>
      <c r="T558" s="26"/>
      <c r="U558" s="245"/>
      <c r="V558" s="26"/>
      <c r="W558" s="26"/>
      <c r="X558" s="1">
        <f>IF($Y$2="熱供給施設","-",IF($Q558=Y558,AG558,AH558))</f>
        <v>0</v>
      </c>
      <c r="Y558" s="11" t="s">
        <v>44</v>
      </c>
      <c r="Z558" s="11" t="s">
        <v>2812</v>
      </c>
      <c r="AG558" s="23">
        <v>1</v>
      </c>
      <c r="AH558" s="23">
        <v>0</v>
      </c>
    </row>
    <row r="559" spans="2:35" ht="24" customHeight="1" thickBot="1" x14ac:dyDescent="0.3">
      <c r="B559" s="401"/>
      <c r="C559" s="1" t="s">
        <v>1630</v>
      </c>
      <c r="D559" s="247" t="s">
        <v>2012</v>
      </c>
      <c r="E559" s="1051" t="s">
        <v>3029</v>
      </c>
      <c r="F559" s="1052"/>
      <c r="G559" s="1052"/>
      <c r="H559" s="1053"/>
      <c r="I559" s="1051" t="s">
        <v>2749</v>
      </c>
      <c r="J559" s="1052"/>
      <c r="K559" s="1052"/>
      <c r="L559" s="1052"/>
      <c r="M559" s="1052"/>
      <c r="N559" s="1052"/>
      <c r="O559" s="1052"/>
      <c r="P559" s="1083"/>
      <c r="Q559" s="1106"/>
      <c r="R559" s="1107"/>
      <c r="S559" s="254" t="str">
        <f t="shared" si="89"/>
        <v>-</v>
      </c>
      <c r="T559" s="26"/>
      <c r="U559" s="245"/>
      <c r="V559" s="26"/>
      <c r="W559" s="26"/>
      <c r="X559" s="1" t="str">
        <f>IF($Q559=Y559,AG559,IF($Q559=Z559,AH559,AI559))</f>
        <v>-</v>
      </c>
      <c r="Y559" s="11" t="s">
        <v>44</v>
      </c>
      <c r="Z559" s="11" t="s">
        <v>2721</v>
      </c>
      <c r="AA559" s="11" t="s">
        <v>2110</v>
      </c>
      <c r="AG559" s="23">
        <v>1</v>
      </c>
      <c r="AH559" s="23">
        <v>0</v>
      </c>
      <c r="AI559" s="23" t="s">
        <v>2744</v>
      </c>
    </row>
    <row r="560" spans="2:35" ht="24" customHeight="1" thickBot="1" x14ac:dyDescent="0.3">
      <c r="B560" s="401"/>
      <c r="C560" s="1" t="s">
        <v>1630</v>
      </c>
      <c r="D560" s="247" t="s">
        <v>2013</v>
      </c>
      <c r="E560" s="1051" t="s">
        <v>2750</v>
      </c>
      <c r="F560" s="1052"/>
      <c r="G560" s="1052"/>
      <c r="H560" s="1053"/>
      <c r="I560" s="1051" t="s">
        <v>3290</v>
      </c>
      <c r="J560" s="1052"/>
      <c r="K560" s="1052"/>
      <c r="L560" s="1052"/>
      <c r="M560" s="1052"/>
      <c r="N560" s="1052"/>
      <c r="O560" s="1052"/>
      <c r="P560" s="1083"/>
      <c r="Q560" s="1106"/>
      <c r="R560" s="1107"/>
      <c r="S560" s="254">
        <f t="shared" si="89"/>
        <v>0</v>
      </c>
      <c r="T560" s="26"/>
      <c r="U560" s="245"/>
      <c r="V560" s="26"/>
      <c r="W560" s="26"/>
      <c r="X560" s="1">
        <f>IF($Y$2="熱供給施設","-",IF($Q560=Y560,AG560,AH560))</f>
        <v>0</v>
      </c>
      <c r="Y560" s="11" t="s">
        <v>44</v>
      </c>
      <c r="Z560" s="11" t="s">
        <v>2812</v>
      </c>
      <c r="AG560" s="23">
        <v>1</v>
      </c>
      <c r="AH560" s="23">
        <v>0</v>
      </c>
    </row>
    <row r="561" spans="2:35" ht="14.25" customHeight="1" thickBot="1" x14ac:dyDescent="0.3">
      <c r="B561" s="401"/>
      <c r="C561" s="1" t="s">
        <v>1630</v>
      </c>
      <c r="D561" s="247" t="s">
        <v>2014</v>
      </c>
      <c r="E561" s="1051" t="s">
        <v>743</v>
      </c>
      <c r="F561" s="1052"/>
      <c r="G561" s="1052"/>
      <c r="H561" s="1053"/>
      <c r="I561" s="1051" t="s">
        <v>3291</v>
      </c>
      <c r="J561" s="1052"/>
      <c r="K561" s="1052"/>
      <c r="L561" s="1052"/>
      <c r="M561" s="1052"/>
      <c r="N561" s="1052"/>
      <c r="O561" s="1052"/>
      <c r="P561" s="1083"/>
      <c r="Q561" s="1106"/>
      <c r="R561" s="1107"/>
      <c r="S561" s="254" t="str">
        <f t="shared" si="89"/>
        <v>-</v>
      </c>
      <c r="T561" s="26"/>
      <c r="U561" s="245"/>
      <c r="V561" s="26"/>
      <c r="W561" s="26"/>
      <c r="X561" s="1" t="str">
        <f>IF($Q561=Y561,AG561,IF($Q561=Z561,AH561,AI561))</f>
        <v>-</v>
      </c>
      <c r="Y561" s="11" t="s">
        <v>44</v>
      </c>
      <c r="Z561" s="11" t="s">
        <v>2812</v>
      </c>
      <c r="AA561" s="11" t="s">
        <v>650</v>
      </c>
      <c r="AD561" s="7"/>
      <c r="AG561" s="23">
        <v>1</v>
      </c>
      <c r="AH561" s="23">
        <v>0</v>
      </c>
      <c r="AI561" s="23" t="s">
        <v>2813</v>
      </c>
    </row>
    <row r="562" spans="2:35" ht="15" customHeight="1" thickBot="1" x14ac:dyDescent="0.3">
      <c r="B562" s="401"/>
      <c r="C562" s="1" t="s">
        <v>1630</v>
      </c>
      <c r="D562" s="247" t="s">
        <v>2015</v>
      </c>
      <c r="E562" s="1051" t="s">
        <v>2917</v>
      </c>
      <c r="F562" s="1052"/>
      <c r="G562" s="1052"/>
      <c r="H562" s="1053"/>
      <c r="I562" s="1051" t="s">
        <v>2072</v>
      </c>
      <c r="J562" s="1052"/>
      <c r="K562" s="1052"/>
      <c r="L562" s="1052"/>
      <c r="M562" s="1052"/>
      <c r="N562" s="1052"/>
      <c r="O562" s="1052"/>
      <c r="P562" s="1053"/>
      <c r="Q562" s="1106"/>
      <c r="R562" s="1107"/>
      <c r="S562" s="254" t="str">
        <f t="shared" si="89"/>
        <v>-</v>
      </c>
      <c r="T562" s="26"/>
      <c r="U562" s="245"/>
      <c r="V562" s="26"/>
      <c r="W562" s="26"/>
      <c r="X562" s="1" t="str">
        <f>IF($Q562=Y562,AG562,IF($Q562=Z562,AH562,AI562))</f>
        <v>-</v>
      </c>
      <c r="Y562" s="11" t="s">
        <v>44</v>
      </c>
      <c r="Z562" s="11" t="s">
        <v>1188</v>
      </c>
      <c r="AA562" s="11" t="s">
        <v>1430</v>
      </c>
      <c r="AG562" s="23">
        <v>1</v>
      </c>
      <c r="AH562" s="23">
        <v>0</v>
      </c>
      <c r="AI562" s="23" t="s">
        <v>1214</v>
      </c>
    </row>
    <row r="563" spans="2:35" ht="24" customHeight="1" thickBot="1" x14ac:dyDescent="0.3">
      <c r="B563" s="401"/>
      <c r="C563" s="1" t="s">
        <v>448</v>
      </c>
      <c r="D563" s="247" t="s">
        <v>2016</v>
      </c>
      <c r="E563" s="1051" t="s">
        <v>829</v>
      </c>
      <c r="F563" s="1052"/>
      <c r="G563" s="1052"/>
      <c r="H563" s="1053"/>
      <c r="I563" s="1105" t="s">
        <v>1469</v>
      </c>
      <c r="J563" s="1105"/>
      <c r="K563" s="1105"/>
      <c r="L563" s="1105"/>
      <c r="M563" s="1105"/>
      <c r="N563" s="1105"/>
      <c r="O563" s="1105"/>
      <c r="P563" s="1105"/>
      <c r="Q563" s="1106"/>
      <c r="R563" s="1107"/>
      <c r="S563" s="254">
        <f t="shared" si="89"/>
        <v>0</v>
      </c>
      <c r="T563" s="26"/>
      <c r="U563" s="245"/>
      <c r="V563" s="26"/>
      <c r="W563" s="26"/>
      <c r="X563" s="1">
        <f>IF($Q563=Y563,AG563,IF($Q563=Z563,AH563,AI563))</f>
        <v>0</v>
      </c>
      <c r="Y563" s="11" t="s">
        <v>2891</v>
      </c>
      <c r="Z563" s="11" t="s">
        <v>2892</v>
      </c>
      <c r="AA563" s="858" t="s">
        <v>2893</v>
      </c>
      <c r="AG563" s="23">
        <v>1</v>
      </c>
      <c r="AH563" s="23">
        <v>0.5</v>
      </c>
      <c r="AI563" s="23">
        <v>0</v>
      </c>
    </row>
    <row r="564" spans="2:35" ht="14.25" customHeight="1" x14ac:dyDescent="0.25">
      <c r="B564" s="401"/>
      <c r="C564" s="1"/>
      <c r="U564" s="402"/>
      <c r="X564" s="1"/>
    </row>
    <row r="565" spans="2:35" ht="14.25" customHeight="1" x14ac:dyDescent="0.25">
      <c r="B565" s="401"/>
      <c r="C565" s="1"/>
      <c r="D565" s="21" t="s">
        <v>2073</v>
      </c>
      <c r="E565" s="19" t="s">
        <v>2074</v>
      </c>
      <c r="F565" s="19"/>
      <c r="G565" s="19"/>
      <c r="H565" s="19"/>
      <c r="U565" s="402"/>
      <c r="X565" s="1"/>
    </row>
    <row r="566" spans="2:35" ht="14.25" customHeight="1" thickBot="1" x14ac:dyDescent="0.3">
      <c r="B566" s="401"/>
      <c r="C566" s="1"/>
      <c r="D566" s="25" t="s">
        <v>1180</v>
      </c>
      <c r="E566" s="1067" t="s">
        <v>655</v>
      </c>
      <c r="F566" s="1068"/>
      <c r="G566" s="1068"/>
      <c r="H566" s="1069"/>
      <c r="I566" s="1067" t="s">
        <v>283</v>
      </c>
      <c r="J566" s="1068"/>
      <c r="K566" s="1068"/>
      <c r="L566" s="1068"/>
      <c r="M566" s="1068"/>
      <c r="N566" s="1068"/>
      <c r="O566" s="1068"/>
      <c r="P566" s="1069"/>
      <c r="Q566" s="1067" t="s">
        <v>2248</v>
      </c>
      <c r="R566" s="1069"/>
      <c r="S566" s="25" t="s">
        <v>745</v>
      </c>
      <c r="T566" s="5"/>
      <c r="U566" s="334"/>
      <c r="V566" s="5"/>
      <c r="W566" s="5"/>
      <c r="X566" s="1"/>
    </row>
    <row r="567" spans="2:35" ht="24" customHeight="1" thickBot="1" x14ac:dyDescent="0.3">
      <c r="B567" s="401"/>
      <c r="C567" s="1" t="s">
        <v>1433</v>
      </c>
      <c r="D567" s="247" t="s">
        <v>1181</v>
      </c>
      <c r="E567" s="1051" t="s">
        <v>978</v>
      </c>
      <c r="F567" s="1052"/>
      <c r="G567" s="1052"/>
      <c r="H567" s="1053"/>
      <c r="I567" s="1105" t="s">
        <v>2086</v>
      </c>
      <c r="J567" s="1105"/>
      <c r="K567" s="1105"/>
      <c r="L567" s="1105"/>
      <c r="M567" s="1105"/>
      <c r="N567" s="1105"/>
      <c r="O567" s="1105"/>
      <c r="P567" s="1105"/>
      <c r="Q567" s="1106"/>
      <c r="R567" s="1107"/>
      <c r="S567" s="254">
        <f>$X567</f>
        <v>0</v>
      </c>
      <c r="T567" s="26"/>
      <c r="U567" s="245"/>
      <c r="V567" s="26"/>
      <c r="W567" s="26"/>
      <c r="X567" s="1">
        <f>IF($Q567=Y567,AG567,AH567)</f>
        <v>0</v>
      </c>
      <c r="Y567" s="11" t="s">
        <v>44</v>
      </c>
      <c r="Z567" s="11" t="s">
        <v>1188</v>
      </c>
      <c r="AG567" s="23">
        <v>1</v>
      </c>
      <c r="AH567" s="23">
        <v>0</v>
      </c>
    </row>
    <row r="568" spans="2:35" ht="14.25" customHeight="1" thickBot="1" x14ac:dyDescent="0.3">
      <c r="B568" s="401"/>
      <c r="C568" s="1" t="s">
        <v>2001</v>
      </c>
      <c r="D568" s="247" t="s">
        <v>2018</v>
      </c>
      <c r="E568" s="1051" t="s">
        <v>2378</v>
      </c>
      <c r="F568" s="1052"/>
      <c r="G568" s="1052"/>
      <c r="H568" s="1053"/>
      <c r="I568" s="1051" t="s">
        <v>3292</v>
      </c>
      <c r="J568" s="1052"/>
      <c r="K568" s="1052"/>
      <c r="L568" s="1052"/>
      <c r="M568" s="1052"/>
      <c r="N568" s="1052"/>
      <c r="O568" s="1052"/>
      <c r="P568" s="1083"/>
      <c r="Q568" s="1106"/>
      <c r="R568" s="1107"/>
      <c r="S568" s="254">
        <f>$X568</f>
        <v>0</v>
      </c>
      <c r="T568" s="26"/>
      <c r="U568" s="245"/>
      <c r="V568" s="26"/>
      <c r="W568" s="26"/>
      <c r="X568" s="1">
        <f>IF($Q568=Y568,AG568,AH568)</f>
        <v>0</v>
      </c>
      <c r="Y568" s="11" t="s">
        <v>44</v>
      </c>
      <c r="Z568" s="11" t="s">
        <v>2812</v>
      </c>
      <c r="AG568" s="23">
        <v>1</v>
      </c>
      <c r="AH568" s="23">
        <v>0</v>
      </c>
    </row>
    <row r="569" spans="2:35" ht="24" customHeight="1" thickBot="1" x14ac:dyDescent="0.3">
      <c r="B569" s="401"/>
      <c r="C569" s="1" t="s">
        <v>1983</v>
      </c>
      <c r="D569" s="247" t="s">
        <v>2295</v>
      </c>
      <c r="E569" s="1051" t="s">
        <v>1898</v>
      </c>
      <c r="F569" s="1052"/>
      <c r="G569" s="1052"/>
      <c r="H569" s="1053"/>
      <c r="I569" s="1051" t="s">
        <v>3293</v>
      </c>
      <c r="J569" s="1052"/>
      <c r="K569" s="1052"/>
      <c r="L569" s="1052"/>
      <c r="M569" s="1052"/>
      <c r="N569" s="1052"/>
      <c r="O569" s="1052"/>
      <c r="P569" s="1083"/>
      <c r="Q569" s="1106"/>
      <c r="R569" s="1107"/>
      <c r="S569" s="254">
        <f>$X569</f>
        <v>0</v>
      </c>
      <c r="T569" s="26"/>
      <c r="U569" s="245"/>
      <c r="V569" s="26"/>
      <c r="W569" s="26"/>
      <c r="X569" s="1">
        <f>IF($Q569=Y569,AG569,AH569)</f>
        <v>0</v>
      </c>
      <c r="Y569" s="11" t="s">
        <v>44</v>
      </c>
      <c r="Z569" s="11" t="s">
        <v>1188</v>
      </c>
      <c r="AG569" s="23">
        <v>1</v>
      </c>
      <c r="AH569" s="23">
        <v>0</v>
      </c>
    </row>
    <row r="570" spans="2:35" x14ac:dyDescent="0.25">
      <c r="B570" s="401"/>
      <c r="C570" s="1"/>
      <c r="D570" s="270"/>
      <c r="E570" s="173"/>
      <c r="F570" s="173"/>
      <c r="G570" s="173"/>
      <c r="H570" s="173"/>
      <c r="I570" s="173"/>
      <c r="J570" s="173"/>
      <c r="K570" s="173"/>
      <c r="L570" s="173"/>
      <c r="M570" s="173"/>
      <c r="N570" s="173"/>
      <c r="O570" s="173"/>
      <c r="P570" s="173"/>
      <c r="Q570" s="173"/>
      <c r="R570" s="173"/>
      <c r="S570" s="26"/>
      <c r="T570" s="26"/>
      <c r="U570" s="245"/>
      <c r="V570" s="26"/>
      <c r="W570" s="26"/>
      <c r="X570" s="1"/>
      <c r="Y570" s="26"/>
      <c r="Z570" s="26"/>
      <c r="AG570" s="1"/>
      <c r="AH570" s="1"/>
    </row>
    <row r="571" spans="2:35" ht="3" customHeight="1" x14ac:dyDescent="0.25">
      <c r="B571" s="403"/>
      <c r="C571" s="178"/>
      <c r="D571" s="339"/>
      <c r="E571" s="339"/>
      <c r="F571" s="339"/>
      <c r="G571" s="339"/>
      <c r="H571" s="339"/>
      <c r="I571" s="339"/>
      <c r="J571" s="339"/>
      <c r="K571" s="339"/>
      <c r="L571" s="339"/>
      <c r="M571" s="339"/>
      <c r="N571" s="339"/>
      <c r="O571" s="339"/>
      <c r="P571" s="339"/>
      <c r="Q571" s="339"/>
      <c r="R571" s="339"/>
      <c r="S571" s="339"/>
      <c r="T571" s="339"/>
      <c r="U571" s="404"/>
      <c r="X571" s="1"/>
    </row>
    <row r="572" spans="2:35" x14ac:dyDescent="0.25">
      <c r="U572" s="922" t="s">
        <v>3371</v>
      </c>
    </row>
  </sheetData>
  <sheetProtection algorithmName="SHA-512" hashValue="ZgS419iUN4uAE7qGNAqXkp5jkgU5/Eh4GlVHIt89LVa2qcA9Qwya7xePdBflq8FkX2CEmW6TaLH1K3I6UkqshQ==" saltValue="FegEekRWt2i6JB5W5HvYlw==" spinCount="100000" sheet="1" objects="1" scenarios="1" selectLockedCells="1"/>
  <mergeCells count="1099">
    <mergeCell ref="S411:S413"/>
    <mergeCell ref="M412:N412"/>
    <mergeCell ref="O412:P412"/>
    <mergeCell ref="Q412:R412"/>
    <mergeCell ref="M413:N413"/>
    <mergeCell ref="Q316:R316"/>
    <mergeCell ref="Q319:R319"/>
    <mergeCell ref="Q317:R317"/>
    <mergeCell ref="Q318:R318"/>
    <mergeCell ref="Q362:R362"/>
    <mergeCell ref="E39:H39"/>
    <mergeCell ref="E411:H411"/>
    <mergeCell ref="Q343:R343"/>
    <mergeCell ref="I362:P362"/>
    <mergeCell ref="I414:P415"/>
    <mergeCell ref="Q308:R308"/>
    <mergeCell ref="N310:P310"/>
    <mergeCell ref="N315:P315"/>
    <mergeCell ref="Q333:R333"/>
    <mergeCell ref="N323:P323"/>
    <mergeCell ref="N316:P316"/>
    <mergeCell ref="Q321:R321"/>
    <mergeCell ref="Q320:R320"/>
    <mergeCell ref="N309:P309"/>
    <mergeCell ref="I221:P221"/>
    <mergeCell ref="Q221:R221"/>
    <mergeCell ref="I243:P243"/>
    <mergeCell ref="Q241:R241"/>
    <mergeCell ref="Q228:R228"/>
    <mergeCell ref="Q244:R244"/>
    <mergeCell ref="I245:P245"/>
    <mergeCell ref="Q305:R305"/>
    <mergeCell ref="E219:H219"/>
    <mergeCell ref="I219:P219"/>
    <mergeCell ref="E220:H220"/>
    <mergeCell ref="I220:P220"/>
    <mergeCell ref="N288:P288"/>
    <mergeCell ref="I280:P280"/>
    <mergeCell ref="I244:P244"/>
    <mergeCell ref="I277:P277"/>
    <mergeCell ref="I274:P274"/>
    <mergeCell ref="N266:P266"/>
    <mergeCell ref="N195:P195"/>
    <mergeCell ref="Q195:R195"/>
    <mergeCell ref="Q201:R201"/>
    <mergeCell ref="Q229:R229"/>
    <mergeCell ref="Q240:R240"/>
    <mergeCell ref="Q211:R211"/>
    <mergeCell ref="Q207:R207"/>
    <mergeCell ref="Q208:R208"/>
    <mergeCell ref="Q204:R204"/>
    <mergeCell ref="Q246:R246"/>
    <mergeCell ref="Q220:R220"/>
    <mergeCell ref="N242:P242"/>
    <mergeCell ref="Q198:R198"/>
    <mergeCell ref="E197:H197"/>
    <mergeCell ref="O212:P212"/>
    <mergeCell ref="Q219:R219"/>
    <mergeCell ref="I217:P217"/>
    <mergeCell ref="M214:N214"/>
    <mergeCell ref="Q218:R218"/>
    <mergeCell ref="K214:L214"/>
    <mergeCell ref="Q212:R212"/>
    <mergeCell ref="Q213:R213"/>
    <mergeCell ref="M310:M312"/>
    <mergeCell ref="N312:P312"/>
    <mergeCell ref="I292:P292"/>
    <mergeCell ref="I303:P303"/>
    <mergeCell ref="N304:P304"/>
    <mergeCell ref="AB117:AC117"/>
    <mergeCell ref="Q191:R191"/>
    <mergeCell ref="Q192:R192"/>
    <mergeCell ref="K127:L127"/>
    <mergeCell ref="I187:P187"/>
    <mergeCell ref="Y117:Z117"/>
    <mergeCell ref="Q189:R189"/>
    <mergeCell ref="Q120:R120"/>
    <mergeCell ref="Q194:R194"/>
    <mergeCell ref="Q190:R190"/>
    <mergeCell ref="Q202:R202"/>
    <mergeCell ref="Q196:R196"/>
    <mergeCell ref="Q197:R197"/>
    <mergeCell ref="Q199:R199"/>
    <mergeCell ref="Q200:R200"/>
    <mergeCell ref="N197:P197"/>
    <mergeCell ref="Q187:R187"/>
    <mergeCell ref="K165:L165"/>
    <mergeCell ref="K125:L125"/>
    <mergeCell ref="K124:L124"/>
    <mergeCell ref="K142:L142"/>
    <mergeCell ref="K150:L150"/>
    <mergeCell ref="K157:L157"/>
    <mergeCell ref="K163:L163"/>
    <mergeCell ref="K149:L149"/>
    <mergeCell ref="K170:L170"/>
    <mergeCell ref="K159:L159"/>
    <mergeCell ref="Q352:R352"/>
    <mergeCell ref="Q349:R349"/>
    <mergeCell ref="Q351:R351"/>
    <mergeCell ref="Q353:R353"/>
    <mergeCell ref="Q344:R344"/>
    <mergeCell ref="Q354:R354"/>
    <mergeCell ref="Q355:R355"/>
    <mergeCell ref="Q283:R283"/>
    <mergeCell ref="Q284:R284"/>
    <mergeCell ref="Q322:R322"/>
    <mergeCell ref="Q332:R332"/>
    <mergeCell ref="Q331:R331"/>
    <mergeCell ref="Q329:R329"/>
    <mergeCell ref="Q328:R328"/>
    <mergeCell ref="Q327:R327"/>
    <mergeCell ref="Q325:R325"/>
    <mergeCell ref="Q324:R324"/>
    <mergeCell ref="Q323:R323"/>
    <mergeCell ref="Q330:R330"/>
    <mergeCell ref="Q340:R340"/>
    <mergeCell ref="Q342:R342"/>
    <mergeCell ref="Q341:R341"/>
    <mergeCell ref="Q345:R345"/>
    <mergeCell ref="Q336:R336"/>
    <mergeCell ref="Q310:R310"/>
    <mergeCell ref="Q315:R315"/>
    <mergeCell ref="Q326:R326"/>
    <mergeCell ref="N311:P311"/>
    <mergeCell ref="Q311:R311"/>
    <mergeCell ref="Q294:R294"/>
    <mergeCell ref="N307:P307"/>
    <mergeCell ref="Q307:R307"/>
    <mergeCell ref="Q306:R306"/>
    <mergeCell ref="Q303:R303"/>
    <mergeCell ref="I294:P294"/>
    <mergeCell ref="I547:P547"/>
    <mergeCell ref="I520:P520"/>
    <mergeCell ref="I529:P529"/>
    <mergeCell ref="I528:P528"/>
    <mergeCell ref="I532:P532"/>
    <mergeCell ref="Q532:R532"/>
    <mergeCell ref="I541:P541"/>
    <mergeCell ref="Q522:R522"/>
    <mergeCell ref="Q334:R334"/>
    <mergeCell ref="Q338:R338"/>
    <mergeCell ref="Q350:R350"/>
    <mergeCell ref="Q372:R372"/>
    <mergeCell ref="Q360:R360"/>
    <mergeCell ref="Q361:R361"/>
    <mergeCell ref="Q371:R371"/>
    <mergeCell ref="Q369:R369"/>
    <mergeCell ref="I478:P478"/>
    <mergeCell ref="Q339:R339"/>
    <mergeCell ref="Q375:R375"/>
    <mergeCell ref="Q399:R399"/>
    <mergeCell ref="Q397:R397"/>
    <mergeCell ref="Q478:R478"/>
    <mergeCell ref="Q370:R370"/>
    <mergeCell ref="Q337:R337"/>
    <mergeCell ref="Q569:R569"/>
    <mergeCell ref="Q562:R562"/>
    <mergeCell ref="Q543:R543"/>
    <mergeCell ref="Q533:R533"/>
    <mergeCell ref="Q544:R544"/>
    <mergeCell ref="Q519:R519"/>
    <mergeCell ref="I567:P567"/>
    <mergeCell ref="I563:P563"/>
    <mergeCell ref="I557:P557"/>
    <mergeCell ref="I562:P562"/>
    <mergeCell ref="I566:P566"/>
    <mergeCell ref="I533:P533"/>
    <mergeCell ref="I543:P543"/>
    <mergeCell ref="I544:P544"/>
    <mergeCell ref="Q547:R547"/>
    <mergeCell ref="Q528:R528"/>
    <mergeCell ref="Q529:R529"/>
    <mergeCell ref="I525:P525"/>
    <mergeCell ref="Q525:R525"/>
    <mergeCell ref="I531:P531"/>
    <mergeCell ref="Q531:R531"/>
    <mergeCell ref="I569:P569"/>
    <mergeCell ref="I561:P561"/>
    <mergeCell ref="I558:P558"/>
    <mergeCell ref="I559:P559"/>
    <mergeCell ref="I568:P568"/>
    <mergeCell ref="Q568:R568"/>
    <mergeCell ref="I560:P560"/>
    <mergeCell ref="Q558:R558"/>
    <mergeCell ref="Q559:R559"/>
    <mergeCell ref="Q560:R560"/>
    <mergeCell ref="Q557:R557"/>
    <mergeCell ref="Q552:R552"/>
    <mergeCell ref="Q553:R553"/>
    <mergeCell ref="I553:P553"/>
    <mergeCell ref="I551:P551"/>
    <mergeCell ref="I552:P552"/>
    <mergeCell ref="I548:P548"/>
    <mergeCell ref="Q548:R548"/>
    <mergeCell ref="Q411:R411"/>
    <mergeCell ref="Q432:R432"/>
    <mergeCell ref="Q455:R455"/>
    <mergeCell ref="Q443:R443"/>
    <mergeCell ref="Q492:R492"/>
    <mergeCell ref="Q456:R456"/>
    <mergeCell ref="Q447:R447"/>
    <mergeCell ref="Q477:R477"/>
    <mergeCell ref="Q489:R489"/>
    <mergeCell ref="Q488:R488"/>
    <mergeCell ref="Q462:R462"/>
    <mergeCell ref="Q461:R461"/>
    <mergeCell ref="Q451:R451"/>
    <mergeCell ref="Q467:R467"/>
    <mergeCell ref="Q517:R517"/>
    <mergeCell ref="Q524:R524"/>
    <mergeCell ref="Q495:R495"/>
    <mergeCell ref="Q518:R518"/>
    <mergeCell ref="I542:P542"/>
    <mergeCell ref="I432:P432"/>
    <mergeCell ref="K418:L418"/>
    <mergeCell ref="I540:P540"/>
    <mergeCell ref="I530:P530"/>
    <mergeCell ref="I495:P495"/>
    <mergeCell ref="I496:P496"/>
    <mergeCell ref="Q433:R433"/>
    <mergeCell ref="Q491:R491"/>
    <mergeCell ref="Q480:R480"/>
    <mergeCell ref="Q459:R459"/>
    <mergeCell ref="Q542:R542"/>
    <mergeCell ref="Q540:R540"/>
    <mergeCell ref="Q507:R507"/>
    <mergeCell ref="Q498:R498"/>
    <mergeCell ref="Q503:R503"/>
    <mergeCell ref="Q499:R499"/>
    <mergeCell ref="Q476:R476"/>
    <mergeCell ref="Q475:R475"/>
    <mergeCell ref="Q460:R460"/>
    <mergeCell ref="Q468:R468"/>
    <mergeCell ref="Q465:R465"/>
    <mergeCell ref="Q469:R469"/>
    <mergeCell ref="Q470:R470"/>
    <mergeCell ref="Q541:R541"/>
    <mergeCell ref="Q521:R521"/>
    <mergeCell ref="Q520:R520"/>
    <mergeCell ref="Q437:R437"/>
    <mergeCell ref="Q442:R442"/>
    <mergeCell ref="Q435:R435"/>
    <mergeCell ref="Q445:R445"/>
    <mergeCell ref="S210:S211"/>
    <mergeCell ref="Q243:R243"/>
    <mergeCell ref="Q379:R379"/>
    <mergeCell ref="Q406:R406"/>
    <mergeCell ref="Q378:R378"/>
    <mergeCell ref="Q405:R405"/>
    <mergeCell ref="Q398:R398"/>
    <mergeCell ref="Q255:R255"/>
    <mergeCell ref="Q335:R335"/>
    <mergeCell ref="Q348:R348"/>
    <mergeCell ref="Q509:R509"/>
    <mergeCell ref="Q504:R504"/>
    <mergeCell ref="Q516:R516"/>
    <mergeCell ref="Q400:R400"/>
    <mergeCell ref="Q474:R474"/>
    <mergeCell ref="Q414:R414"/>
    <mergeCell ref="Q471:R471"/>
    <mergeCell ref="Q430:R430"/>
    <mergeCell ref="Q452:R452"/>
    <mergeCell ref="Q514:R514"/>
    <mergeCell ref="Q496:R496"/>
    <mergeCell ref="Q434:R434"/>
    <mergeCell ref="Q436:R436"/>
    <mergeCell ref="Q273:R273"/>
    <mergeCell ref="Q446:R446"/>
    <mergeCell ref="Q441:R441"/>
    <mergeCell ref="Q396:R396"/>
    <mergeCell ref="Q510:R510"/>
    <mergeCell ref="Q515:R515"/>
    <mergeCell ref="Q508:R508"/>
    <mergeCell ref="Q497:R497"/>
    <mergeCell ref="Q500:R500"/>
    <mergeCell ref="Q567:R567"/>
    <mergeCell ref="Q561:R561"/>
    <mergeCell ref="Q566:R566"/>
    <mergeCell ref="Q563:R563"/>
    <mergeCell ref="Q530:R530"/>
    <mergeCell ref="Q466:R466"/>
    <mergeCell ref="Q479:R479"/>
    <mergeCell ref="Q523:R523"/>
    <mergeCell ref="Q431:R431"/>
    <mergeCell ref="Q444:R444"/>
    <mergeCell ref="Q448:R448"/>
    <mergeCell ref="Q380:R380"/>
    <mergeCell ref="Q388:R388"/>
    <mergeCell ref="Q381:R381"/>
    <mergeCell ref="Q386:R386"/>
    <mergeCell ref="Q387:R387"/>
    <mergeCell ref="Q428:R428"/>
    <mergeCell ref="Q385:R385"/>
    <mergeCell ref="Q392:R392"/>
    <mergeCell ref="Q410:R410"/>
    <mergeCell ref="Q450:R450"/>
    <mergeCell ref="Q449:R449"/>
    <mergeCell ref="Q407:R407"/>
    <mergeCell ref="Q394:R394"/>
    <mergeCell ref="Q395:R395"/>
    <mergeCell ref="Q404:R404"/>
    <mergeCell ref="Q416:R416"/>
    <mergeCell ref="Q429:R429"/>
    <mergeCell ref="Q551:R551"/>
    <mergeCell ref="Q490:R490"/>
    <mergeCell ref="Q401:R401"/>
    <mergeCell ref="Q440:R440"/>
    <mergeCell ref="Q100:R100"/>
    <mergeCell ref="K87:L87"/>
    <mergeCell ref="K153:L153"/>
    <mergeCell ref="K141:L141"/>
    <mergeCell ref="I210:P210"/>
    <mergeCell ref="I200:P200"/>
    <mergeCell ref="N196:P196"/>
    <mergeCell ref="I189:P189"/>
    <mergeCell ref="K130:L130"/>
    <mergeCell ref="Q205:R205"/>
    <mergeCell ref="Q193:R193"/>
    <mergeCell ref="N255:P255"/>
    <mergeCell ref="I230:J230"/>
    <mergeCell ref="N192:P192"/>
    <mergeCell ref="K176:L176"/>
    <mergeCell ref="N202:P202"/>
    <mergeCell ref="I204:P204"/>
    <mergeCell ref="I238:P238"/>
    <mergeCell ref="I233:J233"/>
    <mergeCell ref="M212:N212"/>
    <mergeCell ref="N241:P241"/>
    <mergeCell ref="I254:P254"/>
    <mergeCell ref="I249:P249"/>
    <mergeCell ref="I239:P239"/>
    <mergeCell ref="M213:N213"/>
    <mergeCell ref="Q242:R242"/>
    <mergeCell ref="Q248:R248"/>
    <mergeCell ref="K213:L213"/>
    <mergeCell ref="L230:M230"/>
    <mergeCell ref="I215:P215"/>
    <mergeCell ref="N240:P240"/>
    <mergeCell ref="I218:P218"/>
    <mergeCell ref="Q109:R109"/>
    <mergeCell ref="Q108:R108"/>
    <mergeCell ref="Q51:R51"/>
    <mergeCell ref="I51:P51"/>
    <mergeCell ref="Q111:R111"/>
    <mergeCell ref="Q105:R105"/>
    <mergeCell ref="I102:P102"/>
    <mergeCell ref="K76:L76"/>
    <mergeCell ref="K77:L77"/>
    <mergeCell ref="K98:L98"/>
    <mergeCell ref="K78:L78"/>
    <mergeCell ref="K79:L79"/>
    <mergeCell ref="Q186:R186"/>
    <mergeCell ref="Q188:R188"/>
    <mergeCell ref="I188:P188"/>
    <mergeCell ref="Q112:R112"/>
    <mergeCell ref="K126:L126"/>
    <mergeCell ref="Q106:R106"/>
    <mergeCell ref="Q113:R113"/>
    <mergeCell ref="Q107:R107"/>
    <mergeCell ref="Q110:R110"/>
    <mergeCell ref="Q99:R99"/>
    <mergeCell ref="Q101:R101"/>
    <mergeCell ref="K88:L88"/>
    <mergeCell ref="K89:L89"/>
    <mergeCell ref="K90:L90"/>
    <mergeCell ref="K94:L94"/>
    <mergeCell ref="I99:P99"/>
    <mergeCell ref="K92:L92"/>
    <mergeCell ref="Q103:R103"/>
    <mergeCell ref="K95:L95"/>
    <mergeCell ref="K131:L131"/>
    <mergeCell ref="E18:H18"/>
    <mergeCell ref="I18:P18"/>
    <mergeCell ref="Q18:R18"/>
    <mergeCell ref="I20:P20"/>
    <mergeCell ref="E45:H45"/>
    <mergeCell ref="K71:L71"/>
    <mergeCell ref="K75:L75"/>
    <mergeCell ref="K82:L82"/>
    <mergeCell ref="K73:L73"/>
    <mergeCell ref="K85:L85"/>
    <mergeCell ref="K97:L97"/>
    <mergeCell ref="I65:P65"/>
    <mergeCell ref="I66:P67"/>
    <mergeCell ref="K72:L72"/>
    <mergeCell ref="K68:L68"/>
    <mergeCell ref="K69:L69"/>
    <mergeCell ref="K70:L70"/>
    <mergeCell ref="K74:L74"/>
    <mergeCell ref="K91:L91"/>
    <mergeCell ref="E21:H21"/>
    <mergeCell ref="I21:P21"/>
    <mergeCell ref="Q21:R21"/>
    <mergeCell ref="N37:P37"/>
    <mergeCell ref="N38:P38"/>
    <mergeCell ref="I52:P52"/>
    <mergeCell ref="Q52:R52"/>
    <mergeCell ref="I47:P47"/>
    <mergeCell ref="I48:P48"/>
    <mergeCell ref="I40:P40"/>
    <mergeCell ref="Q40:R40"/>
    <mergeCell ref="Q37:R37"/>
    <mergeCell ref="Q38:R38"/>
    <mergeCell ref="Q16:R16"/>
    <mergeCell ref="I16:P16"/>
    <mergeCell ref="I17:P17"/>
    <mergeCell ref="E17:H17"/>
    <mergeCell ref="Q17:R17"/>
    <mergeCell ref="E16:H16"/>
    <mergeCell ref="E19:H19"/>
    <mergeCell ref="E20:H20"/>
    <mergeCell ref="I19:P19"/>
    <mergeCell ref="Q19:R19"/>
    <mergeCell ref="Q20:R20"/>
    <mergeCell ref="Q33:R33"/>
    <mergeCell ref="Q25:R25"/>
    <mergeCell ref="Q24:R24"/>
    <mergeCell ref="I26:P26"/>
    <mergeCell ref="E24:H24"/>
    <mergeCell ref="I32:P32"/>
    <mergeCell ref="I33:P33"/>
    <mergeCell ref="Q30:R30"/>
    <mergeCell ref="Q32:R32"/>
    <mergeCell ref="Q31:R31"/>
    <mergeCell ref="Q27:R27"/>
    <mergeCell ref="I31:P31"/>
    <mergeCell ref="E33:H33"/>
    <mergeCell ref="E25:H25"/>
    <mergeCell ref="E27:H27"/>
    <mergeCell ref="E30:H30"/>
    <mergeCell ref="E32:H32"/>
    <mergeCell ref="I24:P24"/>
    <mergeCell ref="Q26:R26"/>
    <mergeCell ref="E26:H26"/>
    <mergeCell ref="I25:P25"/>
    <mergeCell ref="Q39:R39"/>
    <mergeCell ref="Q36:R36"/>
    <mergeCell ref="Q43:R43"/>
    <mergeCell ref="I43:P43"/>
    <mergeCell ref="I45:P45"/>
    <mergeCell ref="I46:P46"/>
    <mergeCell ref="Q46:R46"/>
    <mergeCell ref="Q35:R35"/>
    <mergeCell ref="E65:H65"/>
    <mergeCell ref="K83:L83"/>
    <mergeCell ref="K84:L84"/>
    <mergeCell ref="Q34:R34"/>
    <mergeCell ref="I49:P49"/>
    <mergeCell ref="Q45:R45"/>
    <mergeCell ref="Q48:R48"/>
    <mergeCell ref="Q49:R49"/>
    <mergeCell ref="Q47:R47"/>
    <mergeCell ref="Q44:R44"/>
    <mergeCell ref="I50:P50"/>
    <mergeCell ref="Q50:R50"/>
    <mergeCell ref="Q56:R56"/>
    <mergeCell ref="K80:L80"/>
    <mergeCell ref="K81:L81"/>
    <mergeCell ref="Q55:R55"/>
    <mergeCell ref="I55:P55"/>
    <mergeCell ref="I56:P56"/>
    <mergeCell ref="N36:P36"/>
    <mergeCell ref="I44:P44"/>
    <mergeCell ref="Q66:R66"/>
    <mergeCell ref="Q65:R65"/>
    <mergeCell ref="E102:H102"/>
    <mergeCell ref="E105:H105"/>
    <mergeCell ref="E106:H106"/>
    <mergeCell ref="E100:H100"/>
    <mergeCell ref="E101:H101"/>
    <mergeCell ref="E46:H46"/>
    <mergeCell ref="E40:H40"/>
    <mergeCell ref="E44:H44"/>
    <mergeCell ref="E66:H66"/>
    <mergeCell ref="E56:H56"/>
    <mergeCell ref="E48:H48"/>
    <mergeCell ref="E52:H52"/>
    <mergeCell ref="E55:H55"/>
    <mergeCell ref="E51:H51"/>
    <mergeCell ref="E50:H50"/>
    <mergeCell ref="E31:H31"/>
    <mergeCell ref="I27:P27"/>
    <mergeCell ref="I30:P30"/>
    <mergeCell ref="E99:H99"/>
    <mergeCell ref="E34:H34"/>
    <mergeCell ref="E43:H43"/>
    <mergeCell ref="E49:H49"/>
    <mergeCell ref="E47:H47"/>
    <mergeCell ref="K93:L93"/>
    <mergeCell ref="K96:L96"/>
    <mergeCell ref="N35:P35"/>
    <mergeCell ref="I34:P34"/>
    <mergeCell ref="E103:H103"/>
    <mergeCell ref="I105:P105"/>
    <mergeCell ref="I39:P39"/>
    <mergeCell ref="I101:P101"/>
    <mergeCell ref="I109:P109"/>
    <mergeCell ref="I108:P108"/>
    <mergeCell ref="I111:P111"/>
    <mergeCell ref="I106:P106"/>
    <mergeCell ref="E209:H209"/>
    <mergeCell ref="K128:L128"/>
    <mergeCell ref="E189:H189"/>
    <mergeCell ref="K158:L158"/>
    <mergeCell ref="E104:H104"/>
    <mergeCell ref="E108:H108"/>
    <mergeCell ref="K178:L178"/>
    <mergeCell ref="K167:L167"/>
    <mergeCell ref="E121:H121"/>
    <mergeCell ref="E110:H110"/>
    <mergeCell ref="E111:H111"/>
    <mergeCell ref="K155:L155"/>
    <mergeCell ref="K177:L177"/>
    <mergeCell ref="K129:L129"/>
    <mergeCell ref="E120:H120"/>
    <mergeCell ref="E107:H107"/>
    <mergeCell ref="E109:H109"/>
    <mergeCell ref="E112:H112"/>
    <mergeCell ref="E113:H113"/>
    <mergeCell ref="E198:H198"/>
    <mergeCell ref="N198:P198"/>
    <mergeCell ref="E196:H196"/>
    <mergeCell ref="N199:P199"/>
    <mergeCell ref="K138:L138"/>
    <mergeCell ref="K180:L180"/>
    <mergeCell ref="K174:L174"/>
    <mergeCell ref="K181:L181"/>
    <mergeCell ref="I104:P104"/>
    <mergeCell ref="I314:P314"/>
    <mergeCell ref="N319:P319"/>
    <mergeCell ref="I293:P293"/>
    <mergeCell ref="N318:P318"/>
    <mergeCell ref="I333:P333"/>
    <mergeCell ref="N320:P320"/>
    <mergeCell ref="I330:P330"/>
    <mergeCell ref="I327:P327"/>
    <mergeCell ref="I328:P328"/>
    <mergeCell ref="N324:P324"/>
    <mergeCell ref="N325:P325"/>
    <mergeCell ref="E292:H292"/>
    <mergeCell ref="N308:P308"/>
    <mergeCell ref="E334:H334"/>
    <mergeCell ref="I339:P339"/>
    <mergeCell ref="E339:H339"/>
    <mergeCell ref="E337:H337"/>
    <mergeCell ref="E331:H331"/>
    <mergeCell ref="E335:H335"/>
    <mergeCell ref="I337:P337"/>
    <mergeCell ref="E332:H332"/>
    <mergeCell ref="E333:H333"/>
    <mergeCell ref="I335:P335"/>
    <mergeCell ref="I334:P334"/>
    <mergeCell ref="I332:P332"/>
    <mergeCell ref="E327:H327"/>
    <mergeCell ref="E326:H326"/>
    <mergeCell ref="I336:P336"/>
    <mergeCell ref="E329:H329"/>
    <mergeCell ref="E336:H336"/>
    <mergeCell ref="E328:H328"/>
    <mergeCell ref="E330:H330"/>
    <mergeCell ref="I329:P329"/>
    <mergeCell ref="N326:P326"/>
    <mergeCell ref="I338:P338"/>
    <mergeCell ref="I518:P518"/>
    <mergeCell ref="I517:P517"/>
    <mergeCell ref="E498:H498"/>
    <mergeCell ref="E515:H515"/>
    <mergeCell ref="E509:H509"/>
    <mergeCell ref="K417:L417"/>
    <mergeCell ref="E418:H418"/>
    <mergeCell ref="I436:P436"/>
    <mergeCell ref="E434:H434"/>
    <mergeCell ref="N394:P394"/>
    <mergeCell ref="N395:P395"/>
    <mergeCell ref="E358:H358"/>
    <mergeCell ref="E355:H355"/>
    <mergeCell ref="E374:H374"/>
    <mergeCell ref="I370:P370"/>
    <mergeCell ref="I372:P372"/>
    <mergeCell ref="I359:P359"/>
    <mergeCell ref="I360:P360"/>
    <mergeCell ref="E373:H373"/>
    <mergeCell ref="I397:P397"/>
    <mergeCell ref="E407:H407"/>
    <mergeCell ref="M419:N419"/>
    <mergeCell ref="I428:P428"/>
    <mergeCell ref="I441:P441"/>
    <mergeCell ref="E496:H496"/>
    <mergeCell ref="E495:H495"/>
    <mergeCell ref="E489:H489"/>
    <mergeCell ref="E492:H492"/>
    <mergeCell ref="E476:H476"/>
    <mergeCell ref="I497:P497"/>
    <mergeCell ref="I500:P500"/>
    <mergeCell ref="I498:P498"/>
    <mergeCell ref="E499:H499"/>
    <mergeCell ref="E497:H497"/>
    <mergeCell ref="I499:P499"/>
    <mergeCell ref="I503:P503"/>
    <mergeCell ref="I508:P508"/>
    <mergeCell ref="I492:P492"/>
    <mergeCell ref="I490:P490"/>
    <mergeCell ref="I504:P504"/>
    <mergeCell ref="E397:H397"/>
    <mergeCell ref="I479:P479"/>
    <mergeCell ref="I480:P480"/>
    <mergeCell ref="E507:H507"/>
    <mergeCell ref="E504:H504"/>
    <mergeCell ref="E503:H503"/>
    <mergeCell ref="E500:H500"/>
    <mergeCell ref="E477:H477"/>
    <mergeCell ref="E480:H480"/>
    <mergeCell ref="E488:H488"/>
    <mergeCell ref="E471:H471"/>
    <mergeCell ref="I488:P488"/>
    <mergeCell ref="I468:P468"/>
    <mergeCell ref="E474:H474"/>
    <mergeCell ref="E475:H475"/>
    <mergeCell ref="I477:P477"/>
    <mergeCell ref="E491:H491"/>
    <mergeCell ref="E478:H478"/>
    <mergeCell ref="E479:H479"/>
    <mergeCell ref="I507:P507"/>
    <mergeCell ref="I476:P476"/>
    <mergeCell ref="E338:H338"/>
    <mergeCell ref="E345:H345"/>
    <mergeCell ref="E399:H399"/>
    <mergeCell ref="E466:H466"/>
    <mergeCell ref="E465:H465"/>
    <mergeCell ref="E459:H459"/>
    <mergeCell ref="E460:H460"/>
    <mergeCell ref="E461:H461"/>
    <mergeCell ref="E417:H417"/>
    <mergeCell ref="E400:H400"/>
    <mergeCell ref="E451:H451"/>
    <mergeCell ref="E449:H449"/>
    <mergeCell ref="E469:H469"/>
    <mergeCell ref="E456:H456"/>
    <mergeCell ref="E462:H462"/>
    <mergeCell ref="E428:H428"/>
    <mergeCell ref="E392:H392"/>
    <mergeCell ref="E393:H393"/>
    <mergeCell ref="E430:H430"/>
    <mergeCell ref="E404:H404"/>
    <mergeCell ref="E361:H361"/>
    <mergeCell ref="E354:H354"/>
    <mergeCell ref="E360:H360"/>
    <mergeCell ref="E414:H415"/>
    <mergeCell ref="E359:H359"/>
    <mergeCell ref="E343:H343"/>
    <mergeCell ref="E356:H356"/>
    <mergeCell ref="E353:H353"/>
    <mergeCell ref="E467:H467"/>
    <mergeCell ref="E468:H468"/>
    <mergeCell ref="E344:H344"/>
    <mergeCell ref="E340:H340"/>
    <mergeCell ref="E470:H470"/>
    <mergeCell ref="I392:P392"/>
    <mergeCell ref="E405:H405"/>
    <mergeCell ref="E419:H419"/>
    <mergeCell ref="I443:P443"/>
    <mergeCell ref="E442:H442"/>
    <mergeCell ref="E443:H443"/>
    <mergeCell ref="I442:P442"/>
    <mergeCell ref="E441:H441"/>
    <mergeCell ref="M417:N417"/>
    <mergeCell ref="K419:L419"/>
    <mergeCell ref="E444:H444"/>
    <mergeCell ref="E437:H437"/>
    <mergeCell ref="E436:H436"/>
    <mergeCell ref="I469:P469"/>
    <mergeCell ref="E435:H435"/>
    <mergeCell ref="I444:P444"/>
    <mergeCell ref="E440:H440"/>
    <mergeCell ref="E446:H446"/>
    <mergeCell ref="I455:P455"/>
    <mergeCell ref="I460:P460"/>
    <mergeCell ref="I466:P466"/>
    <mergeCell ref="I459:P459"/>
    <mergeCell ref="I465:P465"/>
    <mergeCell ref="I456:P456"/>
    <mergeCell ref="I448:P448"/>
    <mergeCell ref="I450:P450"/>
    <mergeCell ref="E341:H341"/>
    <mergeCell ref="E362:H362"/>
    <mergeCell ref="I358:P358"/>
    <mergeCell ref="I342:P342"/>
    <mergeCell ref="I380:P380"/>
    <mergeCell ref="I369:P369"/>
    <mergeCell ref="I349:P349"/>
    <mergeCell ref="AE229:AI229"/>
    <mergeCell ref="Q239:R239"/>
    <mergeCell ref="I229:P229"/>
    <mergeCell ref="Q238:R238"/>
    <mergeCell ref="I248:P248"/>
    <mergeCell ref="I247:P247"/>
    <mergeCell ref="O230:P230"/>
    <mergeCell ref="AB239:AC239"/>
    <mergeCell ref="I246:P246"/>
    <mergeCell ref="E268:H268"/>
    <mergeCell ref="E276:H276"/>
    <mergeCell ref="E270:H270"/>
    <mergeCell ref="E275:H275"/>
    <mergeCell ref="E288:H288"/>
    <mergeCell ref="E248:H248"/>
    <mergeCell ref="E274:H274"/>
    <mergeCell ref="E271:H271"/>
    <mergeCell ref="Q274:R274"/>
    <mergeCell ref="Q254:R254"/>
    <mergeCell ref="Q249:R249"/>
    <mergeCell ref="I250:P250"/>
    <mergeCell ref="Q253:R253"/>
    <mergeCell ref="I253:P253"/>
    <mergeCell ref="Q271:R271"/>
    <mergeCell ref="I270:P270"/>
    <mergeCell ref="E561:H561"/>
    <mergeCell ref="E569:H569"/>
    <mergeCell ref="E568:H568"/>
    <mergeCell ref="E563:H563"/>
    <mergeCell ref="E567:H567"/>
    <mergeCell ref="E566:H566"/>
    <mergeCell ref="E562:H562"/>
    <mergeCell ref="E533:H533"/>
    <mergeCell ref="E553:H553"/>
    <mergeCell ref="E542:H542"/>
    <mergeCell ref="E544:H544"/>
    <mergeCell ref="E551:H551"/>
    <mergeCell ref="E557:H557"/>
    <mergeCell ref="E547:H547"/>
    <mergeCell ref="E552:H552"/>
    <mergeCell ref="E548:H548"/>
    <mergeCell ref="E508:H508"/>
    <mergeCell ref="E522:H522"/>
    <mergeCell ref="E520:H520"/>
    <mergeCell ref="E523:H523"/>
    <mergeCell ref="E524:H524"/>
    <mergeCell ref="E525:H525"/>
    <mergeCell ref="E529:H529"/>
    <mergeCell ref="E531:H531"/>
    <mergeCell ref="E528:H528"/>
    <mergeCell ref="E530:H530"/>
    <mergeCell ref="E516:H516"/>
    <mergeCell ref="E514:H514"/>
    <mergeCell ref="E519:H519"/>
    <mergeCell ref="E510:H510"/>
    <mergeCell ref="E560:H560"/>
    <mergeCell ref="E559:H559"/>
    <mergeCell ref="E253:H253"/>
    <mergeCell ref="E269:H269"/>
    <mergeCell ref="E249:H249"/>
    <mergeCell ref="E273:H273"/>
    <mergeCell ref="E254:H254"/>
    <mergeCell ref="E260:H260"/>
    <mergeCell ref="E263:H263"/>
    <mergeCell ref="E267:H267"/>
    <mergeCell ref="E286:H286"/>
    <mergeCell ref="E272:H272"/>
    <mergeCell ref="E280:H280"/>
    <mergeCell ref="E287:F287"/>
    <mergeCell ref="M282:P282"/>
    <mergeCell ref="I276:P276"/>
    <mergeCell ref="I382:P382"/>
    <mergeCell ref="E382:H382"/>
    <mergeCell ref="E388:H388"/>
    <mergeCell ref="E387:H387"/>
    <mergeCell ref="E379:H379"/>
    <mergeCell ref="I379:P379"/>
    <mergeCell ref="E372:H372"/>
    <mergeCell ref="E357:H357"/>
    <mergeCell ref="E370:H370"/>
    <mergeCell ref="E369:H369"/>
    <mergeCell ref="E342:H342"/>
    <mergeCell ref="I340:P340"/>
    <mergeCell ref="E352:H352"/>
    <mergeCell ref="I352:P352"/>
    <mergeCell ref="E348:H348"/>
    <mergeCell ref="E349:H349"/>
    <mergeCell ref="I345:P345"/>
    <mergeCell ref="I388:P388"/>
    <mergeCell ref="AB254:AC254"/>
    <mergeCell ref="I400:P400"/>
    <mergeCell ref="E410:H410"/>
    <mergeCell ref="I489:P489"/>
    <mergeCell ref="I491:P491"/>
    <mergeCell ref="I411:P411"/>
    <mergeCell ref="I445:P445"/>
    <mergeCell ref="I467:P467"/>
    <mergeCell ref="I461:P461"/>
    <mergeCell ref="E490:H490"/>
    <mergeCell ref="E313:H313"/>
    <mergeCell ref="E302:H302"/>
    <mergeCell ref="E289:H289"/>
    <mergeCell ref="E378:H378"/>
    <mergeCell ref="E375:H375"/>
    <mergeCell ref="E293:H293"/>
    <mergeCell ref="E294:H294"/>
    <mergeCell ref="E314:H314"/>
    <mergeCell ref="E396:H396"/>
    <mergeCell ref="I398:P398"/>
    <mergeCell ref="E398:H398"/>
    <mergeCell ref="I396:P396"/>
    <mergeCell ref="S414:S419"/>
    <mergeCell ref="Q293:R293"/>
    <mergeCell ref="E264:H264"/>
    <mergeCell ref="Q314:R314"/>
    <mergeCell ref="Q312:R312"/>
    <mergeCell ref="Q313:R313"/>
    <mergeCell ref="Q309:R309"/>
    <mergeCell ref="Q382:R382"/>
    <mergeCell ref="I471:P471"/>
    <mergeCell ref="I474:P474"/>
    <mergeCell ref="E543:H543"/>
    <mergeCell ref="E532:H532"/>
    <mergeCell ref="E540:H540"/>
    <mergeCell ref="E541:H541"/>
    <mergeCell ref="E558:H558"/>
    <mergeCell ref="E517:H517"/>
    <mergeCell ref="E445:H445"/>
    <mergeCell ref="I449:P449"/>
    <mergeCell ref="E447:H447"/>
    <mergeCell ref="I446:P446"/>
    <mergeCell ref="E448:H448"/>
    <mergeCell ref="E521:H521"/>
    <mergeCell ref="I522:P522"/>
    <mergeCell ref="I521:P521"/>
    <mergeCell ref="E518:H518"/>
    <mergeCell ref="I524:P524"/>
    <mergeCell ref="I519:P519"/>
    <mergeCell ref="I523:P523"/>
    <mergeCell ref="I515:P515"/>
    <mergeCell ref="I514:P514"/>
    <mergeCell ref="I509:P509"/>
    <mergeCell ref="I516:P516"/>
    <mergeCell ref="I510:P510"/>
    <mergeCell ref="I447:P447"/>
    <mergeCell ref="I462:P462"/>
    <mergeCell ref="I451:P451"/>
    <mergeCell ref="E450:H450"/>
    <mergeCell ref="I475:P475"/>
    <mergeCell ref="I470:P470"/>
    <mergeCell ref="I452:P452"/>
    <mergeCell ref="E455:H455"/>
    <mergeCell ref="E452:H452"/>
    <mergeCell ref="E277:H277"/>
    <mergeCell ref="E259:H259"/>
    <mergeCell ref="E261:H261"/>
    <mergeCell ref="E262:H262"/>
    <mergeCell ref="M285:P285"/>
    <mergeCell ref="M283:P283"/>
    <mergeCell ref="E250:H250"/>
    <mergeCell ref="N193:P193"/>
    <mergeCell ref="M418:N418"/>
    <mergeCell ref="E239:H239"/>
    <mergeCell ref="E242:H242"/>
    <mergeCell ref="E247:H247"/>
    <mergeCell ref="E245:H245"/>
    <mergeCell ref="E246:H246"/>
    <mergeCell ref="E215:H215"/>
    <mergeCell ref="E193:H193"/>
    <mergeCell ref="E194:H194"/>
    <mergeCell ref="E243:H243"/>
    <mergeCell ref="E244:H244"/>
    <mergeCell ref="E230:H232"/>
    <mergeCell ref="E229:H229"/>
    <mergeCell ref="E195:H195"/>
    <mergeCell ref="I206:P206"/>
    <mergeCell ref="E216:H216"/>
    <mergeCell ref="E207:H207"/>
    <mergeCell ref="E205:H205"/>
    <mergeCell ref="E203:H203"/>
    <mergeCell ref="E206:H206"/>
    <mergeCell ref="E204:H204"/>
    <mergeCell ref="E217:H217"/>
    <mergeCell ref="E281:H281"/>
    <mergeCell ref="I205:P205"/>
    <mergeCell ref="N263:P263"/>
    <mergeCell ref="N289:P289"/>
    <mergeCell ref="K211:L211"/>
    <mergeCell ref="Q291:R291"/>
    <mergeCell ref="Q289:R289"/>
    <mergeCell ref="Q268:R268"/>
    <mergeCell ref="Q285:R285"/>
    <mergeCell ref="Q304:R304"/>
    <mergeCell ref="N260:P260"/>
    <mergeCell ref="Q258:R258"/>
    <mergeCell ref="O211:P211"/>
    <mergeCell ref="Q272:R272"/>
    <mergeCell ref="Q217:R217"/>
    <mergeCell ref="I110:P110"/>
    <mergeCell ref="I234:J234"/>
    <mergeCell ref="K137:L137"/>
    <mergeCell ref="K160:L160"/>
    <mergeCell ref="I121:P122"/>
    <mergeCell ref="K152:L152"/>
    <mergeCell ref="I120:P120"/>
    <mergeCell ref="K144:L144"/>
    <mergeCell ref="K145:L145"/>
    <mergeCell ref="I190:P190"/>
    <mergeCell ref="N256:P256"/>
    <mergeCell ref="Q203:R203"/>
    <mergeCell ref="Q206:R206"/>
    <mergeCell ref="Q210:R210"/>
    <mergeCell ref="Q209:R209"/>
    <mergeCell ref="Q260:R260"/>
    <mergeCell ref="Q269:R269"/>
    <mergeCell ref="Q262:R262"/>
    <mergeCell ref="N259:P259"/>
    <mergeCell ref="I341:P341"/>
    <mergeCell ref="I281:P281"/>
    <mergeCell ref="I271:P271"/>
    <mergeCell ref="N265:P265"/>
    <mergeCell ref="I272:P272"/>
    <mergeCell ref="I273:P273"/>
    <mergeCell ref="N321:P321"/>
    <mergeCell ref="I322:P322"/>
    <mergeCell ref="Q282:R282"/>
    <mergeCell ref="Q288:R288"/>
    <mergeCell ref="Q281:R281"/>
    <mergeCell ref="I216:P216"/>
    <mergeCell ref="M211:N211"/>
    <mergeCell ref="Q216:R216"/>
    <mergeCell ref="I232:J232"/>
    <mergeCell ref="N257:P257"/>
    <mergeCell ref="I235:J235"/>
    <mergeCell ref="I231:J231"/>
    <mergeCell ref="Q259:R259"/>
    <mergeCell ref="Q245:R245"/>
    <mergeCell ref="Q257:R257"/>
    <mergeCell ref="Q302:R302"/>
    <mergeCell ref="I228:P228"/>
    <mergeCell ref="I291:P291"/>
    <mergeCell ref="I290:P290"/>
    <mergeCell ref="I275:P275"/>
    <mergeCell ref="I269:P269"/>
    <mergeCell ref="I267:P267"/>
    <mergeCell ref="N306:P306"/>
    <mergeCell ref="M304:M309"/>
    <mergeCell ref="I264:P264"/>
    <mergeCell ref="I286:P286"/>
    <mergeCell ref="Q356:R356"/>
    <mergeCell ref="Q374:R374"/>
    <mergeCell ref="I374:P374"/>
    <mergeCell ref="I356:P356"/>
    <mergeCell ref="I357:P357"/>
    <mergeCell ref="I373:P373"/>
    <mergeCell ref="Q357:R357"/>
    <mergeCell ref="Q358:R358"/>
    <mergeCell ref="I430:P430"/>
    <mergeCell ref="Q373:R373"/>
    <mergeCell ref="Q359:R359"/>
    <mergeCell ref="E432:H432"/>
    <mergeCell ref="E433:H433"/>
    <mergeCell ref="I406:P406"/>
    <mergeCell ref="I407:P407"/>
    <mergeCell ref="K416:L416"/>
    <mergeCell ref="I437:P437"/>
    <mergeCell ref="I401:P401"/>
    <mergeCell ref="I431:P431"/>
    <mergeCell ref="E429:H429"/>
    <mergeCell ref="I385:P385"/>
    <mergeCell ref="E386:H386"/>
    <mergeCell ref="E385:H385"/>
    <mergeCell ref="E371:H371"/>
    <mergeCell ref="I378:P378"/>
    <mergeCell ref="I381:P381"/>
    <mergeCell ref="E380:H380"/>
    <mergeCell ref="E381:H381"/>
    <mergeCell ref="Q393:R393"/>
    <mergeCell ref="I393:P393"/>
    <mergeCell ref="I429:P429"/>
    <mergeCell ref="E406:H406"/>
    <mergeCell ref="E291:H291"/>
    <mergeCell ref="E290:H290"/>
    <mergeCell ref="I386:P386"/>
    <mergeCell ref="I387:P387"/>
    <mergeCell ref="I404:P404"/>
    <mergeCell ref="I440:P440"/>
    <mergeCell ref="I410:P410"/>
    <mergeCell ref="I355:P355"/>
    <mergeCell ref="I343:P343"/>
    <mergeCell ref="I354:P354"/>
    <mergeCell ref="I353:P353"/>
    <mergeCell ref="I344:P344"/>
    <mergeCell ref="I348:P348"/>
    <mergeCell ref="N350:P350"/>
    <mergeCell ref="N351:P351"/>
    <mergeCell ref="E322:H322"/>
    <mergeCell ref="E303:H303"/>
    <mergeCell ref="I371:P371"/>
    <mergeCell ref="M416:N416"/>
    <mergeCell ref="I399:P399"/>
    <mergeCell ref="I434:P434"/>
    <mergeCell ref="I433:P433"/>
    <mergeCell ref="E401:H401"/>
    <mergeCell ref="I435:P435"/>
    <mergeCell ref="I375:P375"/>
    <mergeCell ref="E431:H431"/>
    <mergeCell ref="I405:P405"/>
    <mergeCell ref="I416:J416"/>
    <mergeCell ref="O416:P416"/>
    <mergeCell ref="I361:P361"/>
    <mergeCell ref="N305:P305"/>
    <mergeCell ref="I331:P331"/>
    <mergeCell ref="E188:H188"/>
    <mergeCell ref="K154:L154"/>
    <mergeCell ref="K175:L175"/>
    <mergeCell ref="K185:L185"/>
    <mergeCell ref="I186:P186"/>
    <mergeCell ref="E187:H187"/>
    <mergeCell ref="E186:H186"/>
    <mergeCell ref="K168:L168"/>
    <mergeCell ref="K184:L184"/>
    <mergeCell ref="K169:L169"/>
    <mergeCell ref="E228:H228"/>
    <mergeCell ref="E208:H208"/>
    <mergeCell ref="E210:H210"/>
    <mergeCell ref="E238:H238"/>
    <mergeCell ref="N317:P317"/>
    <mergeCell ref="I313:P313"/>
    <mergeCell ref="N261:P261"/>
    <mergeCell ref="N262:P262"/>
    <mergeCell ref="M284:P284"/>
    <mergeCell ref="N287:P287"/>
    <mergeCell ref="N203:P203"/>
    <mergeCell ref="E190:H190"/>
    <mergeCell ref="E221:H221"/>
    <mergeCell ref="E199:H199"/>
    <mergeCell ref="E200:H200"/>
    <mergeCell ref="E191:H191"/>
    <mergeCell ref="N194:P194"/>
    <mergeCell ref="I191:P191"/>
    <mergeCell ref="I209:P209"/>
    <mergeCell ref="I208:P208"/>
    <mergeCell ref="N201:P201"/>
    <mergeCell ref="E218:H218"/>
    <mergeCell ref="X66:X67"/>
    <mergeCell ref="K140:L140"/>
    <mergeCell ref="K161:L161"/>
    <mergeCell ref="K162:L162"/>
    <mergeCell ref="I113:P113"/>
    <mergeCell ref="K179:L179"/>
    <mergeCell ref="I112:P112"/>
    <mergeCell ref="K166:L166"/>
    <mergeCell ref="K151:L151"/>
    <mergeCell ref="K134:L134"/>
    <mergeCell ref="Q265:R265"/>
    <mergeCell ref="Q276:R276"/>
    <mergeCell ref="Q250:R250"/>
    <mergeCell ref="Q290:R290"/>
    <mergeCell ref="Q292:R292"/>
    <mergeCell ref="Q287:R287"/>
    <mergeCell ref="I302:P302"/>
    <mergeCell ref="I268:P268"/>
    <mergeCell ref="N258:P258"/>
    <mergeCell ref="Q214:R214"/>
    <mergeCell ref="Q247:R247"/>
    <mergeCell ref="Q286:R286"/>
    <mergeCell ref="Q280:R280"/>
    <mergeCell ref="Q275:R275"/>
    <mergeCell ref="Q267:R267"/>
    <mergeCell ref="Q261:R261"/>
    <mergeCell ref="Q277:R277"/>
    <mergeCell ref="Q263:R263"/>
    <mergeCell ref="Q266:R266"/>
    <mergeCell ref="Q270:R270"/>
    <mergeCell ref="Q264:R264"/>
    <mergeCell ref="I207:P207"/>
    <mergeCell ref="AB63:AC63"/>
    <mergeCell ref="K171:L171"/>
    <mergeCell ref="K172:L172"/>
    <mergeCell ref="K173:L173"/>
    <mergeCell ref="Y63:Z63"/>
    <mergeCell ref="Q256:R256"/>
    <mergeCell ref="K212:L212"/>
    <mergeCell ref="K146:L146"/>
    <mergeCell ref="K147:L147"/>
    <mergeCell ref="K156:L156"/>
    <mergeCell ref="K135:L135"/>
    <mergeCell ref="K143:L143"/>
    <mergeCell ref="K148:L148"/>
    <mergeCell ref="Y254:Z254"/>
    <mergeCell ref="Y239:Z239"/>
    <mergeCell ref="K182:L182"/>
    <mergeCell ref="K164:L164"/>
    <mergeCell ref="K183:L183"/>
    <mergeCell ref="K139:L139"/>
    <mergeCell ref="O213:P213"/>
    <mergeCell ref="O214:P214"/>
    <mergeCell ref="Q215:R215"/>
    <mergeCell ref="S66:S67"/>
    <mergeCell ref="K136:L136"/>
    <mergeCell ref="K86:L86"/>
    <mergeCell ref="I107:P107"/>
    <mergeCell ref="I103:P103"/>
    <mergeCell ref="K133:L133"/>
    <mergeCell ref="K132:L132"/>
    <mergeCell ref="I100:P100"/>
    <mergeCell ref="Q102:R102"/>
    <mergeCell ref="Q104:R104"/>
  </mergeCells>
  <phoneticPr fontId="2"/>
  <dataValidations count="13">
    <dataValidation type="list" allowBlank="1" showInputMessage="1" showErrorMessage="1" sqref="Q39:R39 Q553:R553 Q362:R362 Q569:R569 Q462:R462 Q337:R338 Q388:R388 Q471:R471 Q492:R492 Q374:R375 Q396:R396 Q500:R500 Q541:R543 Q548:R548 Q524:R525 Q331 Q45:R45 Q345:R345 Q398:R401 Q107:R114 Q268:R277 Q437:R437 Q205:R205 Q560:R560 Q533:R533 Q27:R27 Q48:R48 Q567:R567 Q405:R407 Q475:R480 Q340:R343 Q216:R220 Q19:R21 Q558:R558 Q450:R452 Q360:R360 Q244:R250 Q290:R294" xr:uid="{00000000-0002-0000-0500-000000000000}">
      <formula1>Y19:Z19</formula1>
    </dataValidation>
    <dataValidation type="list" allowBlank="1" showInputMessage="1" showErrorMessage="1" sqref="Q106:R106 Q204:R204 Q18:R18 Q100:R100 Q354:R355 Q394:R395" xr:uid="{00000000-0002-0000-0500-000001000000}">
      <formula1>Y18:AC18</formula1>
    </dataValidation>
    <dataValidation type="list" allowBlank="1" showInputMessage="1" showErrorMessage="1" sqref="Q209:R209 Q460:R461 Q504:R504 Q442:R445 Q356:Q357 Q508:R510 Q521:R521 Q562:Q563 Q544:R544 Q51:R51 Q456:R456 Q520 Q552:R552 Q371:Q373 Q352:Q353 Q522:Q523 Q35 Q359 Q468:R470 Q44:R44 Q267:R267 Q329:Q330 Q434:R436 Q327 R186 Q489:R491 Q99:R99 Q559:R559 Q101:R102 Q17:R17 Q46:R46 Q25:R26 Q561:R561 Q47 Q49 Q56:Q57 Q186:Q187 Q344 Q532:R532 Q430:R430 Q568:R568 Q332:Q335 Q32:R32 Q105:R105 Q447:R449 Q361 Q497:R498" xr:uid="{00000000-0002-0000-0500-000002000000}">
      <formula1>Y17:AA17</formula1>
    </dataValidation>
    <dataValidation type="list" allowBlank="1" showInputMessage="1" showErrorMessage="1" sqref="Q529:R531 Q429:R429 Q397:R397 Q441:R441 Q31:R31 Q52:R52 Q431:R433 Q466:R467 R516 Q386:R387 Q313:R313 Q358:R358 Q103:R104 Q446:R446 Q515:Q516 Q518:R519 Q36:R38 R35 Q370:R370 Q496:R496 Q499:R499" xr:uid="{00000000-0002-0000-0500-000003000000}">
      <formula1>Y31:AB31</formula1>
    </dataValidation>
    <dataValidation type="list" allowBlank="1" showInputMessage="1" showErrorMessage="1" sqref="R47 R371:R373 R352:R353 R332:R335 R356:R357 R520 R562:R563 R522:R523 R329:R330 R359 R327 R49 R56:R57 R344 R361" xr:uid="{00000000-0002-0000-0500-000004000000}">
      <formula1>AA47:AB47</formula1>
    </dataValidation>
    <dataValidation type="list" allowBlank="1" showInputMessage="1" showErrorMessage="1" sqref="Q40:R40 Q50:R50 Q517:R517" xr:uid="{00000000-0002-0000-0500-000005000000}">
      <formula1>Y40:AD40</formula1>
    </dataValidation>
    <dataValidation type="list" allowBlank="1" showInputMessage="1" showErrorMessage="1" sqref="M417:N419" xr:uid="{00000000-0002-0000-0500-000006000000}">
      <formula1>$Y$417:$AC$417</formula1>
    </dataValidation>
    <dataValidation type="list" allowBlank="1" showInputMessage="1" showErrorMessage="1" sqref="K212:L214" xr:uid="{00000000-0002-0000-0500-000007000000}">
      <formula1>$Y$211:$AJ$211</formula1>
    </dataValidation>
    <dataValidation type="list" allowBlank="1" showInputMessage="1" showErrorMessage="1" sqref="I232:J234" xr:uid="{00000000-0002-0000-0500-000008000000}">
      <formula1>$Y$228:$AB$228</formula1>
    </dataValidation>
    <dataValidation type="list" allowBlank="1" showInputMessage="1" showErrorMessage="1" sqref="M232:M234" xr:uid="{00000000-0002-0000-0500-000009000000}">
      <formula1>$Y$229:$AB$229</formula1>
    </dataValidation>
    <dataValidation type="list" allowBlank="1" showInputMessage="1" showErrorMessage="1" sqref="M413:N413" xr:uid="{00000000-0002-0000-0500-00000A000000}">
      <formula1>$Y$413:$AA$413</formula1>
    </dataValidation>
    <dataValidation type="list" allowBlank="1" showInputMessage="1" showErrorMessage="1" sqref="K417:L419" xr:uid="{00000000-0002-0000-0500-00000B000000}">
      <formula1>$Z$416:$AQ$416</formula1>
    </dataValidation>
    <dataValidation type="list" allowBlank="1" showInputMessage="1" showErrorMessage="1" sqref="Q243:R243" xr:uid="{00000000-0002-0000-0500-00000C000000}">
      <formula1>$Y$243:$AB$243</formula1>
    </dataValidation>
  </dataValidations>
  <printOptions horizontalCentered="1"/>
  <pageMargins left="0.39370078740157483" right="0.19685039370078741" top="0.59055118110236227" bottom="0.19685039370078741" header="0.51181102362204722" footer="0.19685039370078741"/>
  <pageSetup paperSize="9" scale="71" orientation="portrait" blackAndWhite="1" r:id="rId1"/>
  <headerFooter alignWithMargins="0"/>
  <rowBreaks count="8" manualBreakCount="8">
    <brk id="59" max="16383" man="1"/>
    <brk id="116" max="20" man="1"/>
    <brk id="224" max="20" man="1"/>
    <brk id="297" max="20" man="1"/>
    <brk id="365" max="20" man="1"/>
    <brk id="422" max="16383" man="1"/>
    <brk id="483" max="20" man="1"/>
    <brk id="536" max="20" man="1"/>
  </rowBreaks>
  <ignoredErrors>
    <ignoredError sqref="Y3 AA3" unlockedFormula="1"/>
    <ignoredError sqref="X344 X397 X32 Q310" formula="1"/>
    <ignoredError sqref="D15:D63" numberStoredAsText="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AO254"/>
  <sheetViews>
    <sheetView showGridLines="0" topLeftCell="A5" zoomScale="85" zoomScaleNormal="85" zoomScaleSheetLayoutView="70" workbookViewId="0">
      <selection activeCell="Q17" sqref="Q17:R17"/>
    </sheetView>
  </sheetViews>
  <sheetFormatPr defaultColWidth="0" defaultRowHeight="12.75" zeroHeight="1" x14ac:dyDescent="0.25"/>
  <cols>
    <col min="1" max="1" width="2.1328125" customWidth="1"/>
    <col min="2" max="2" width="0.46484375" customWidth="1"/>
    <col min="3" max="3" width="2.1328125" customWidth="1"/>
    <col min="4" max="4" width="4.59765625" customWidth="1"/>
    <col min="5" max="8" width="8.59765625" customWidth="1"/>
    <col min="9" max="18" width="7.59765625" customWidth="1"/>
    <col min="19" max="19" width="6.59765625" customWidth="1"/>
    <col min="20" max="20" width="1.59765625" customWidth="1"/>
    <col min="21" max="21" width="0.46484375" customWidth="1"/>
    <col min="22" max="22" width="1.59765625" customWidth="1"/>
    <col min="23" max="23" width="8.1328125" hidden="1" customWidth="1"/>
    <col min="24" max="24" width="4.59765625" hidden="1" customWidth="1"/>
    <col min="25" max="37" width="8.59765625" hidden="1" customWidth="1"/>
    <col min="38" max="39" width="9" hidden="1" customWidth="1"/>
  </cols>
  <sheetData>
    <row r="1" spans="1:39" hidden="1" x14ac:dyDescent="0.2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5">
      <c r="E2" s="2"/>
      <c r="F2" s="2"/>
      <c r="G2" s="2"/>
      <c r="H2" s="2"/>
      <c r="I2" s="2"/>
      <c r="J2" s="2"/>
      <c r="K2" s="2"/>
      <c r="L2" s="1"/>
      <c r="M2" s="2" t="s">
        <v>2452</v>
      </c>
      <c r="N2" s="2" t="s">
        <v>2473</v>
      </c>
      <c r="O2" s="23">
        <f>'取組状況入力－共通'!O2</f>
        <v>2005</v>
      </c>
      <c r="P2" s="1" t="s">
        <v>96</v>
      </c>
      <c r="Q2" s="23">
        <f>'取組状況入力－共通'!Q2</f>
        <v>2012</v>
      </c>
      <c r="R2" s="1" t="s">
        <v>1867</v>
      </c>
      <c r="S2" s="1"/>
      <c r="T2" s="1"/>
      <c r="U2" s="1"/>
      <c r="V2" s="1"/>
      <c r="W2" s="1"/>
      <c r="Y2" s="11">
        <f>メイン!$H$26</f>
        <v>0</v>
      </c>
      <c r="AF2" s="2" t="s">
        <v>2474</v>
      </c>
      <c r="AG2" s="23">
        <v>1</v>
      </c>
      <c r="AH2" s="166">
        <v>0.8</v>
      </c>
      <c r="AI2" s="23">
        <v>0.5</v>
      </c>
      <c r="AJ2" s="166">
        <v>0.2</v>
      </c>
      <c r="AK2" s="23">
        <v>0</v>
      </c>
    </row>
    <row r="3" spans="1:39" ht="14.25" hidden="1" customHeight="1" x14ac:dyDescent="0.25">
      <c r="E3" s="2"/>
      <c r="F3" s="2"/>
      <c r="G3" s="2"/>
      <c r="H3" s="2"/>
      <c r="I3" s="2"/>
      <c r="J3" s="2"/>
      <c r="K3" s="2"/>
      <c r="L3" s="2"/>
      <c r="M3" s="2"/>
      <c r="N3" s="2" t="s">
        <v>1466</v>
      </c>
      <c r="O3" s="23">
        <f>'取組状況入力－共通'!O3</f>
        <v>1995</v>
      </c>
      <c r="P3" s="1" t="s">
        <v>96</v>
      </c>
      <c r="Q3" s="23">
        <f>'取組状況入力－共通'!Q3</f>
        <v>2012</v>
      </c>
      <c r="R3" s="1" t="s">
        <v>1867</v>
      </c>
      <c r="S3" s="1"/>
      <c r="T3" s="1"/>
      <c r="U3" s="1"/>
      <c r="V3" s="1"/>
      <c r="W3" s="1"/>
      <c r="Y3" s="26"/>
    </row>
    <row r="4" spans="1:39" ht="14.25" hidden="1" customHeight="1" x14ac:dyDescent="0.25">
      <c r="E4" s="2"/>
      <c r="F4" s="2"/>
      <c r="G4" s="2"/>
      <c r="H4" s="2"/>
      <c r="I4" s="2"/>
      <c r="J4" s="2"/>
      <c r="K4" s="2"/>
      <c r="L4" s="2"/>
      <c r="M4" s="2"/>
      <c r="N4" s="2" t="s">
        <v>2353</v>
      </c>
      <c r="O4" s="23">
        <f>'取組状況入力－共通'!O4</f>
        <v>1985</v>
      </c>
      <c r="P4" s="1" t="s">
        <v>96</v>
      </c>
      <c r="Q4" s="23">
        <f>'取組状況入力－共通'!Q4</f>
        <v>2007</v>
      </c>
      <c r="R4" s="1" t="s">
        <v>1867</v>
      </c>
      <c r="S4" s="1"/>
      <c r="T4" s="1"/>
      <c r="U4" s="1"/>
      <c r="V4" s="1"/>
      <c r="W4" s="1"/>
      <c r="Y4" s="26"/>
    </row>
    <row r="5" spans="1:39" ht="14.25" customHeight="1" thickBot="1" x14ac:dyDescent="0.3">
      <c r="E5" s="2"/>
      <c r="F5" s="2"/>
      <c r="G5" s="2"/>
      <c r="H5" s="2"/>
      <c r="I5" s="2"/>
      <c r="J5" s="2"/>
      <c r="K5" s="2"/>
      <c r="L5" s="2"/>
      <c r="M5" s="2"/>
      <c r="N5" s="2"/>
      <c r="O5" s="2"/>
      <c r="P5" s="2"/>
      <c r="Q5" s="2"/>
      <c r="R5" s="1"/>
      <c r="S5" s="1"/>
      <c r="T5" s="1"/>
      <c r="U5" s="1"/>
      <c r="V5" s="1"/>
      <c r="W5" s="1"/>
      <c r="Y5" s="26"/>
    </row>
    <row r="6" spans="1:39" ht="14.25" customHeight="1" thickBot="1" x14ac:dyDescent="0.3">
      <c r="D6" s="843"/>
      <c r="E6" s="24" t="s">
        <v>905</v>
      </c>
      <c r="F6" s="24"/>
      <c r="G6" s="24"/>
      <c r="H6" s="24"/>
    </row>
    <row r="7" spans="1:39" ht="14.25" customHeight="1" thickBot="1" x14ac:dyDescent="0.3">
      <c r="D7" s="845"/>
      <c r="E7" s="24" t="s">
        <v>906</v>
      </c>
      <c r="F7" s="24"/>
      <c r="G7" s="24"/>
      <c r="H7" s="24"/>
    </row>
    <row r="8" spans="1:39" ht="14.25" customHeight="1" thickBot="1" x14ac:dyDescent="0.3">
      <c r="D8" s="789"/>
      <c r="E8" s="24" t="s">
        <v>2960</v>
      </c>
      <c r="F8" s="24"/>
      <c r="G8" s="24"/>
      <c r="H8" s="24"/>
    </row>
    <row r="9" spans="1:39" ht="14.25" customHeight="1" x14ac:dyDescent="0.25">
      <c r="F9" s="24"/>
      <c r="G9" s="24"/>
      <c r="H9" s="24"/>
    </row>
    <row r="10" spans="1:39" ht="14.25" customHeight="1" x14ac:dyDescent="0.25">
      <c r="C10" s="302" t="s">
        <v>2359</v>
      </c>
      <c r="D10" s="5"/>
      <c r="E10" s="24"/>
      <c r="F10" s="24"/>
      <c r="G10" s="24"/>
      <c r="H10" s="24"/>
      <c r="Y10" s="19" t="s">
        <v>1483</v>
      </c>
    </row>
    <row r="11" spans="1:39" ht="14.25" customHeight="1" x14ac:dyDescent="0.25">
      <c r="A11" s="182" t="s">
        <v>2221</v>
      </c>
      <c r="B11" s="182"/>
      <c r="D11" s="5"/>
      <c r="E11" s="24"/>
      <c r="F11" s="24"/>
      <c r="G11" s="24"/>
      <c r="H11" s="24"/>
      <c r="J11" s="1"/>
      <c r="U11" s="838"/>
    </row>
    <row r="12" spans="1:39" ht="3" customHeight="1" x14ac:dyDescent="0.25">
      <c r="A12" s="182"/>
      <c r="B12" s="500"/>
      <c r="C12" s="333"/>
      <c r="D12" s="331"/>
      <c r="E12" s="332"/>
      <c r="F12" s="332"/>
      <c r="G12" s="332"/>
      <c r="H12" s="332"/>
      <c r="I12" s="333"/>
      <c r="J12" s="181"/>
      <c r="K12" s="333"/>
      <c r="L12" s="333"/>
      <c r="M12" s="333"/>
      <c r="N12" s="333"/>
      <c r="O12" s="333"/>
      <c r="P12" s="333"/>
      <c r="Q12" s="333"/>
      <c r="R12" s="333"/>
      <c r="S12" s="333"/>
      <c r="T12" s="333"/>
      <c r="U12" s="878"/>
    </row>
    <row r="13" spans="1:39" ht="14.25" customHeight="1" x14ac:dyDescent="0.25">
      <c r="B13" s="401"/>
      <c r="C13" s="19" t="s">
        <v>2263</v>
      </c>
      <c r="U13" s="402"/>
      <c r="X13" s="1"/>
    </row>
    <row r="14" spans="1:39" x14ac:dyDescent="0.25">
      <c r="B14" s="401"/>
      <c r="D14" s="21" t="s">
        <v>1728</v>
      </c>
      <c r="E14" s="19" t="s">
        <v>2320</v>
      </c>
      <c r="K14" s="1" t="s">
        <v>1697</v>
      </c>
      <c r="U14" s="402"/>
    </row>
    <row r="15" spans="1:39" ht="14.25" customHeight="1" x14ac:dyDescent="0.25">
      <c r="B15" s="401"/>
      <c r="C15" s="1"/>
      <c r="D15" s="21" t="s">
        <v>1729</v>
      </c>
      <c r="E15" s="19" t="s">
        <v>92</v>
      </c>
      <c r="F15" s="19"/>
      <c r="G15" s="19"/>
      <c r="H15" s="19"/>
      <c r="S15" s="1"/>
      <c r="T15" s="1"/>
      <c r="U15" s="402"/>
    </row>
    <row r="16" spans="1:39" ht="13.15" thickBot="1" x14ac:dyDescent="0.3">
      <c r="B16" s="401"/>
      <c r="D16" s="25" t="s">
        <v>1730</v>
      </c>
      <c r="E16" s="1067" t="s">
        <v>655</v>
      </c>
      <c r="F16" s="1068"/>
      <c r="G16" s="1068"/>
      <c r="H16" s="1069"/>
      <c r="I16" s="1067" t="s">
        <v>2453</v>
      </c>
      <c r="J16" s="1068"/>
      <c r="K16" s="1068"/>
      <c r="L16" s="1068"/>
      <c r="M16" s="1068"/>
      <c r="N16" s="1068"/>
      <c r="O16" s="1068"/>
      <c r="P16" s="1069"/>
      <c r="Q16" s="1067" t="s">
        <v>2248</v>
      </c>
      <c r="R16" s="1069"/>
      <c r="S16" s="25" t="s">
        <v>745</v>
      </c>
      <c r="T16" s="5"/>
      <c r="U16" s="402"/>
    </row>
    <row r="17" spans="2:38" ht="36" customHeight="1" thickBot="1" x14ac:dyDescent="0.3">
      <c r="B17" s="401"/>
      <c r="C17" s="1" t="s">
        <v>87</v>
      </c>
      <c r="D17" s="247" t="s">
        <v>1731</v>
      </c>
      <c r="E17" s="1051" t="s">
        <v>1428</v>
      </c>
      <c r="F17" s="1052"/>
      <c r="G17" s="1052"/>
      <c r="H17" s="1053"/>
      <c r="I17" s="1105" t="s">
        <v>846</v>
      </c>
      <c r="J17" s="1105"/>
      <c r="K17" s="1105"/>
      <c r="L17" s="1105"/>
      <c r="M17" s="1105"/>
      <c r="N17" s="1105"/>
      <c r="O17" s="1105"/>
      <c r="P17" s="1051"/>
      <c r="Q17" s="1106"/>
      <c r="R17" s="1107"/>
      <c r="S17" s="254" t="str">
        <f>$X17</f>
        <v>-</v>
      </c>
      <c r="T17" s="26"/>
      <c r="U17" s="245"/>
      <c r="V17" s="26"/>
      <c r="W17" s="26"/>
      <c r="X17" s="1" t="str">
        <f>IF(OR($Y$2="上水道施設",$Y$2="下水道施設",$Y$2="廃棄物処理施設"),"-",IF($Q17=Y17,AG17,IF($Q17=Z17,AH17,IF($Q17=AA17,AI17,IF($Q17=AB17,AJ17,IF($Q17=AC17,AK17,AL17))))))</f>
        <v>-</v>
      </c>
      <c r="Y17" s="11" t="s">
        <v>2006</v>
      </c>
      <c r="Z17" s="11" t="s">
        <v>1597</v>
      </c>
      <c r="AA17" s="11" t="s">
        <v>670</v>
      </c>
      <c r="AB17" s="11" t="s">
        <v>1990</v>
      </c>
      <c r="AC17" s="11" t="s">
        <v>1195</v>
      </c>
      <c r="AD17" s="11" t="s">
        <v>689</v>
      </c>
      <c r="AG17" s="23">
        <v>1</v>
      </c>
      <c r="AH17" s="23">
        <f>$AH$2</f>
        <v>0.8</v>
      </c>
      <c r="AI17" s="23">
        <v>0.5</v>
      </c>
      <c r="AJ17" s="23">
        <f>$AJ$2</f>
        <v>0.2</v>
      </c>
      <c r="AK17" s="23">
        <v>0</v>
      </c>
      <c r="AL17" s="23" t="s">
        <v>1210</v>
      </c>
    </row>
    <row r="18" spans="2:38" ht="36" customHeight="1" thickBot="1" x14ac:dyDescent="0.3">
      <c r="B18" s="401"/>
      <c r="C18" s="1" t="s">
        <v>527</v>
      </c>
      <c r="D18" s="247" t="s">
        <v>2292</v>
      </c>
      <c r="E18" s="1051" t="s">
        <v>502</v>
      </c>
      <c r="F18" s="1052"/>
      <c r="G18" s="1052"/>
      <c r="H18" s="1053"/>
      <c r="I18" s="1105" t="s">
        <v>3294</v>
      </c>
      <c r="J18" s="1105"/>
      <c r="K18" s="1105"/>
      <c r="L18" s="1105"/>
      <c r="M18" s="1105"/>
      <c r="N18" s="1105"/>
      <c r="O18" s="1105"/>
      <c r="P18" s="1051"/>
      <c r="Q18" s="1106"/>
      <c r="R18" s="1107"/>
      <c r="S18" s="254" t="str">
        <f>$X18</f>
        <v>-</v>
      </c>
      <c r="T18" s="26"/>
      <c r="U18" s="245"/>
      <c r="V18" s="26"/>
      <c r="W18" s="26"/>
      <c r="X18" s="1" t="str">
        <f>IF(OR($Y$2="上水道施設",$Y$2="下水道施設",$Y$2="廃棄物処理施設"),"-",IF($Q18=Y18,AG18,IF($Q18=Z18,AH18,IF($Q18=AA18,AI18,IF($Q18=AB18,AJ18,IF($Q18=AC18,AK18,AL18))))))</f>
        <v>-</v>
      </c>
      <c r="Y18" s="11" t="s">
        <v>1598</v>
      </c>
      <c r="Z18" s="11" t="s">
        <v>1599</v>
      </c>
      <c r="AA18" s="11" t="s">
        <v>670</v>
      </c>
      <c r="AB18" s="11" t="s">
        <v>1990</v>
      </c>
      <c r="AC18" s="11" t="s">
        <v>1195</v>
      </c>
      <c r="AD18" s="11" t="s">
        <v>2286</v>
      </c>
      <c r="AG18" s="23">
        <v>1</v>
      </c>
      <c r="AH18" s="23">
        <f>$AH$2</f>
        <v>0.8</v>
      </c>
      <c r="AI18" s="23">
        <v>0.5</v>
      </c>
      <c r="AJ18" s="23">
        <f>$AJ$2</f>
        <v>0.2</v>
      </c>
      <c r="AK18" s="23">
        <v>0</v>
      </c>
      <c r="AL18" s="23" t="s">
        <v>1214</v>
      </c>
    </row>
    <row r="19" spans="2:38" ht="24" customHeight="1" thickBot="1" x14ac:dyDescent="0.3">
      <c r="B19" s="401"/>
      <c r="C19" s="1" t="s">
        <v>527</v>
      </c>
      <c r="D19" s="247" t="s">
        <v>2293</v>
      </c>
      <c r="E19" s="1051" t="s">
        <v>753</v>
      </c>
      <c r="F19" s="1052"/>
      <c r="G19" s="1052"/>
      <c r="H19" s="1053"/>
      <c r="I19" s="1105" t="s">
        <v>1849</v>
      </c>
      <c r="J19" s="1105"/>
      <c r="K19" s="1105"/>
      <c r="L19" s="1105"/>
      <c r="M19" s="1105"/>
      <c r="N19" s="1105"/>
      <c r="O19" s="1105"/>
      <c r="P19" s="1105"/>
      <c r="Q19" s="1106"/>
      <c r="R19" s="1107"/>
      <c r="S19" s="254" t="str">
        <f>$X19</f>
        <v>-</v>
      </c>
      <c r="T19" s="26"/>
      <c r="U19" s="245"/>
      <c r="V19" s="26"/>
      <c r="W19" s="26"/>
      <c r="X19" s="1" t="str">
        <f>IF(OR($Y$2="上水道施設",$Y$2="下水道施設",$Y$2="廃棄物処理施設"),"-",IF($Q19=Y19,AG19,IF($Q19=Z19,AH19,IF($Q19=AA19,AI19,IF($Q19=AB19,AJ19,IF($Q19=AC19,AK19,AL19))))))</f>
        <v>-</v>
      </c>
      <c r="Y19" s="11" t="s">
        <v>1598</v>
      </c>
      <c r="Z19" s="11" t="s">
        <v>1599</v>
      </c>
      <c r="AA19" s="11" t="s">
        <v>670</v>
      </c>
      <c r="AB19" s="11" t="s">
        <v>1990</v>
      </c>
      <c r="AC19" s="11" t="s">
        <v>1195</v>
      </c>
      <c r="AD19" s="11" t="s">
        <v>2286</v>
      </c>
      <c r="AG19" s="23">
        <v>1</v>
      </c>
      <c r="AH19" s="23">
        <f>$AH$2</f>
        <v>0.8</v>
      </c>
      <c r="AI19" s="23">
        <v>0.5</v>
      </c>
      <c r="AJ19" s="23">
        <f>$AJ$2</f>
        <v>0.2</v>
      </c>
      <c r="AK19" s="23">
        <v>0</v>
      </c>
      <c r="AL19" s="23" t="s">
        <v>1214</v>
      </c>
    </row>
    <row r="20" spans="2:38" ht="24" customHeight="1" thickBot="1" x14ac:dyDescent="0.3">
      <c r="B20" s="401"/>
      <c r="C20" s="341" t="s">
        <v>528</v>
      </c>
      <c r="D20" s="247" t="s">
        <v>2294</v>
      </c>
      <c r="E20" s="1051" t="s">
        <v>1225</v>
      </c>
      <c r="F20" s="1052"/>
      <c r="G20" s="1052"/>
      <c r="H20" s="1053"/>
      <c r="I20" s="1105" t="s">
        <v>847</v>
      </c>
      <c r="J20" s="1105"/>
      <c r="K20" s="1105"/>
      <c r="L20" s="1105"/>
      <c r="M20" s="1105"/>
      <c r="N20" s="1105"/>
      <c r="O20" s="1105"/>
      <c r="P20" s="1105"/>
      <c r="Q20" s="1106"/>
      <c r="R20" s="1107"/>
      <c r="S20" s="254">
        <f>$X20</f>
        <v>0</v>
      </c>
      <c r="T20" s="26"/>
      <c r="U20" s="245"/>
      <c r="V20" s="26"/>
      <c r="W20" s="26"/>
      <c r="X20" s="1">
        <f>IF(OR($Y$2="上水道施設",$Y$2="下水道施設",$Y$2="廃棄物処理施設"),"-",IF($Q20=Y20,AG20,IF($Q20=Z20,AH20,IF($Q20=AA20,AI20,IF($Q20=AB20,AJ20,AK20)))))</f>
        <v>0</v>
      </c>
      <c r="Y20" s="11" t="s">
        <v>1553</v>
      </c>
      <c r="Z20" s="11" t="s">
        <v>1554</v>
      </c>
      <c r="AA20" s="11" t="s">
        <v>670</v>
      </c>
      <c r="AB20" s="11" t="s">
        <v>1990</v>
      </c>
      <c r="AC20" s="11" t="s">
        <v>1195</v>
      </c>
      <c r="AG20" s="23">
        <v>1</v>
      </c>
      <c r="AH20" s="23">
        <f>$AH$2</f>
        <v>0.8</v>
      </c>
      <c r="AI20" s="23">
        <v>0.5</v>
      </c>
      <c r="AJ20" s="23">
        <f>$AJ$2</f>
        <v>0.2</v>
      </c>
      <c r="AK20" s="23">
        <v>0</v>
      </c>
    </row>
    <row r="21" spans="2:38" ht="23.25" customHeight="1" thickBot="1" x14ac:dyDescent="0.3">
      <c r="B21" s="401"/>
      <c r="C21" s="341" t="s">
        <v>529</v>
      </c>
      <c r="D21" s="247" t="s">
        <v>2454</v>
      </c>
      <c r="E21" s="1051" t="s">
        <v>3107</v>
      </c>
      <c r="F21" s="1052"/>
      <c r="G21" s="1052"/>
      <c r="H21" s="1053"/>
      <c r="I21" s="1105" t="s">
        <v>1088</v>
      </c>
      <c r="J21" s="1105"/>
      <c r="K21" s="1105"/>
      <c r="L21" s="1105"/>
      <c r="M21" s="1105"/>
      <c r="N21" s="1105"/>
      <c r="O21" s="1105"/>
      <c r="P21" s="1105"/>
      <c r="Q21" s="1106"/>
      <c r="R21" s="1107"/>
      <c r="S21" s="254">
        <f>$X21</f>
        <v>0</v>
      </c>
      <c r="T21" s="26"/>
      <c r="U21" s="245"/>
      <c r="V21" s="26"/>
      <c r="W21" s="26"/>
      <c r="X21" s="1">
        <f>IF(OR($Y$2="上水道施設",$Y$2="下水道施設",$Y$2="廃棄物処理施設"),"-",IF($Q21=Y21,AG21,IF($Q21=Z21,AH21,IF($Q21=AA21,AI21,IF($Q21=AB21,AJ21,AK21)))))</f>
        <v>0</v>
      </c>
      <c r="Y21" s="11" t="s">
        <v>1600</v>
      </c>
      <c r="Z21" s="11" t="s">
        <v>1601</v>
      </c>
      <c r="AA21" s="11" t="s">
        <v>670</v>
      </c>
      <c r="AB21" s="11" t="s">
        <v>1990</v>
      </c>
      <c r="AC21" s="11" t="s">
        <v>1195</v>
      </c>
      <c r="AG21" s="23">
        <v>1</v>
      </c>
      <c r="AH21" s="23">
        <f>$AH$2</f>
        <v>0.8</v>
      </c>
      <c r="AI21" s="23">
        <v>0.5</v>
      </c>
      <c r="AJ21" s="23">
        <f>$AJ$2</f>
        <v>0.2</v>
      </c>
      <c r="AK21" s="23">
        <v>0</v>
      </c>
    </row>
    <row r="22" spans="2:38" x14ac:dyDescent="0.25">
      <c r="B22" s="401"/>
      <c r="Q22" s="5"/>
      <c r="R22" s="7"/>
      <c r="U22" s="402"/>
    </row>
    <row r="23" spans="2:38" x14ac:dyDescent="0.25">
      <c r="B23" s="401"/>
      <c r="C23" s="19"/>
      <c r="D23" s="21" t="s">
        <v>1732</v>
      </c>
      <c r="E23" s="19" t="s">
        <v>2282</v>
      </c>
      <c r="I23" s="1"/>
      <c r="Q23" s="5"/>
      <c r="R23" s="7"/>
      <c r="U23" s="402"/>
    </row>
    <row r="24" spans="2:38" ht="13.15" thickBot="1" x14ac:dyDescent="0.3">
      <c r="B24" s="401"/>
      <c r="D24" s="25" t="s">
        <v>1733</v>
      </c>
      <c r="E24" s="1067" t="s">
        <v>655</v>
      </c>
      <c r="F24" s="1068"/>
      <c r="G24" s="1068"/>
      <c r="H24" s="1069"/>
      <c r="I24" s="1067" t="s">
        <v>2453</v>
      </c>
      <c r="J24" s="1068"/>
      <c r="K24" s="1068"/>
      <c r="L24" s="1068"/>
      <c r="M24" s="1068"/>
      <c r="N24" s="1068"/>
      <c r="O24" s="1068"/>
      <c r="P24" s="1069"/>
      <c r="Q24" s="1067" t="s">
        <v>2248</v>
      </c>
      <c r="R24" s="1069"/>
      <c r="S24" s="25" t="s">
        <v>745</v>
      </c>
      <c r="T24" s="5"/>
      <c r="U24" s="402"/>
    </row>
    <row r="25" spans="2:38" ht="36" customHeight="1" thickBot="1" x14ac:dyDescent="0.3">
      <c r="B25" s="401"/>
      <c r="C25" s="1" t="s">
        <v>530</v>
      </c>
      <c r="D25" s="247" t="s">
        <v>1734</v>
      </c>
      <c r="E25" s="1051" t="s">
        <v>398</v>
      </c>
      <c r="F25" s="1052"/>
      <c r="G25" s="1052"/>
      <c r="H25" s="1053"/>
      <c r="I25" s="1105" t="s">
        <v>882</v>
      </c>
      <c r="J25" s="1105"/>
      <c r="K25" s="1105"/>
      <c r="L25" s="1105"/>
      <c r="M25" s="1105"/>
      <c r="N25" s="1105"/>
      <c r="O25" s="1105"/>
      <c r="P25" s="1051"/>
      <c r="Q25" s="1106"/>
      <c r="R25" s="1107"/>
      <c r="S25" s="254" t="str">
        <f>$X25</f>
        <v>-</v>
      </c>
      <c r="T25" s="26"/>
      <c r="U25" s="245"/>
      <c r="V25" s="26"/>
      <c r="W25" s="26"/>
      <c r="X25" s="1" t="str">
        <f>IF(OR($Y$2="上水道施設",$Y$2="下水道施設",$Y$2="廃棄物処理施設"),"-",IF($Q25=Y25,AG25,IF($Q25=Z25,AH25,IF($Q25=AA25,AI25,IF($Q25=AB25,AJ25,IF($Q25=AC25,AK25,AL25))))))</f>
        <v>-</v>
      </c>
      <c r="Y25" s="11" t="s">
        <v>1555</v>
      </c>
      <c r="Z25" s="11" t="s">
        <v>1556</v>
      </c>
      <c r="AA25" s="11" t="s">
        <v>670</v>
      </c>
      <c r="AB25" s="11" t="s">
        <v>1990</v>
      </c>
      <c r="AC25" s="11" t="s">
        <v>1195</v>
      </c>
      <c r="AD25" s="11" t="s">
        <v>1089</v>
      </c>
      <c r="AG25" s="23">
        <v>1</v>
      </c>
      <c r="AH25" s="23">
        <f>$AH$2</f>
        <v>0.8</v>
      </c>
      <c r="AI25" s="23">
        <v>0.5</v>
      </c>
      <c r="AJ25" s="23">
        <f>$AJ$2</f>
        <v>0.2</v>
      </c>
      <c r="AK25" s="23">
        <v>0</v>
      </c>
      <c r="AL25" s="23" t="s">
        <v>1214</v>
      </c>
    </row>
    <row r="26" spans="2:38" ht="13.15" thickBot="1" x14ac:dyDescent="0.3">
      <c r="B26" s="401"/>
      <c r="C26" s="341" t="s">
        <v>528</v>
      </c>
      <c r="D26" s="247" t="s">
        <v>2298</v>
      </c>
      <c r="E26" s="1051" t="s">
        <v>495</v>
      </c>
      <c r="F26" s="1052"/>
      <c r="G26" s="1052"/>
      <c r="H26" s="1053"/>
      <c r="I26" s="1105" t="s">
        <v>2285</v>
      </c>
      <c r="J26" s="1105"/>
      <c r="K26" s="1105"/>
      <c r="L26" s="1105"/>
      <c r="M26" s="1105"/>
      <c r="N26" s="1105"/>
      <c r="O26" s="1105"/>
      <c r="P26" s="1162"/>
      <c r="Q26" s="1106"/>
      <c r="R26" s="1107"/>
      <c r="S26" s="254">
        <f>$X26</f>
        <v>0</v>
      </c>
      <c r="T26" s="26"/>
      <c r="U26" s="245"/>
      <c r="V26" s="26"/>
      <c r="W26" s="26"/>
      <c r="X26" s="1">
        <f>IF(OR($Y$2="上水道施設",$Y$2="下水道施設",$Y$2="廃棄物処理施設"),"-",IF($Q26=Y26,AG26,AH26))</f>
        <v>0</v>
      </c>
      <c r="Y26" s="11" t="s">
        <v>2317</v>
      </c>
      <c r="Z26" s="11" t="s">
        <v>1602</v>
      </c>
      <c r="AG26" s="23">
        <v>1</v>
      </c>
      <c r="AH26" s="23">
        <v>0</v>
      </c>
    </row>
    <row r="27" spans="2:38" x14ac:dyDescent="0.25">
      <c r="B27" s="401"/>
      <c r="Q27" s="5"/>
      <c r="R27" s="7"/>
      <c r="U27" s="402"/>
    </row>
    <row r="28" spans="2:38" x14ac:dyDescent="0.25">
      <c r="B28" s="401"/>
      <c r="C28" s="19"/>
      <c r="D28" s="21" t="s">
        <v>1735</v>
      </c>
      <c r="E28" s="19" t="s">
        <v>3174</v>
      </c>
      <c r="I28" s="1"/>
      <c r="Q28" s="5"/>
      <c r="R28" s="7"/>
      <c r="U28" s="402"/>
    </row>
    <row r="29" spans="2:38" ht="13.15" thickBot="1" x14ac:dyDescent="0.3">
      <c r="B29" s="401"/>
      <c r="D29" s="25" t="s">
        <v>1736</v>
      </c>
      <c r="E29" s="1067" t="s">
        <v>655</v>
      </c>
      <c r="F29" s="1068"/>
      <c r="G29" s="1068"/>
      <c r="H29" s="1069"/>
      <c r="I29" s="1067" t="s">
        <v>2453</v>
      </c>
      <c r="J29" s="1068"/>
      <c r="K29" s="1068"/>
      <c r="L29" s="1068"/>
      <c r="M29" s="1068"/>
      <c r="N29" s="1068"/>
      <c r="O29" s="1068"/>
      <c r="P29" s="1069"/>
      <c r="Q29" s="1067" t="s">
        <v>2248</v>
      </c>
      <c r="R29" s="1069"/>
      <c r="S29" s="25" t="s">
        <v>745</v>
      </c>
      <c r="T29" s="5"/>
      <c r="U29" s="402"/>
    </row>
    <row r="30" spans="2:38" ht="24" customHeight="1" thickBot="1" x14ac:dyDescent="0.3">
      <c r="B30" s="401"/>
      <c r="C30" s="1" t="s">
        <v>527</v>
      </c>
      <c r="D30" s="247" t="s">
        <v>1737</v>
      </c>
      <c r="E30" s="1051" t="s">
        <v>3158</v>
      </c>
      <c r="F30" s="1052"/>
      <c r="G30" s="1052"/>
      <c r="H30" s="1053"/>
      <c r="I30" s="1105" t="s">
        <v>3179</v>
      </c>
      <c r="J30" s="1105"/>
      <c r="K30" s="1105"/>
      <c r="L30" s="1105"/>
      <c r="M30" s="1105"/>
      <c r="N30" s="1105"/>
      <c r="O30" s="1105"/>
      <c r="P30" s="1051"/>
      <c r="Q30" s="1106"/>
      <c r="R30" s="1107"/>
      <c r="S30" s="254" t="str">
        <f>$X30</f>
        <v>-</v>
      </c>
      <c r="T30" s="26"/>
      <c r="U30" s="245"/>
      <c r="V30" s="26"/>
      <c r="W30" s="26"/>
      <c r="X30" s="1" t="str">
        <f>IF(OR($Y$2="上水道施設",$Y$2="下水道施設",$Y$2="廃棄物処理施設"),"-",IF($Q30=Y30,AG30,IF($Q30=Z30,AH30,IF($Q30=AA30,AI30,IF($Q30=AB30,AJ30,IF($Q30=AC30,AK30,AL30))))))</f>
        <v>-</v>
      </c>
      <c r="Y30" s="11" t="s">
        <v>1598</v>
      </c>
      <c r="Z30" s="11" t="s">
        <v>1599</v>
      </c>
      <c r="AA30" s="11" t="s">
        <v>670</v>
      </c>
      <c r="AB30" s="11" t="s">
        <v>1990</v>
      </c>
      <c r="AC30" s="11" t="s">
        <v>1195</v>
      </c>
      <c r="AD30" s="11" t="s">
        <v>2110</v>
      </c>
      <c r="AG30" s="23">
        <v>1</v>
      </c>
      <c r="AH30" s="23">
        <f>$AH$2</f>
        <v>0.8</v>
      </c>
      <c r="AI30" s="23">
        <v>0.5</v>
      </c>
      <c r="AJ30" s="23">
        <f>$AJ$2</f>
        <v>0.2</v>
      </c>
      <c r="AK30" s="23">
        <v>0</v>
      </c>
      <c r="AL30" s="23" t="s">
        <v>1196</v>
      </c>
    </row>
    <row r="31" spans="2:38" x14ac:dyDescent="0.25">
      <c r="B31" s="401"/>
      <c r="Q31" s="5"/>
      <c r="R31" s="7"/>
      <c r="U31" s="402"/>
    </row>
    <row r="32" spans="2:38" x14ac:dyDescent="0.25">
      <c r="B32" s="401"/>
      <c r="C32" s="19"/>
      <c r="D32" s="21" t="s">
        <v>1738</v>
      </c>
      <c r="E32" s="19" t="s">
        <v>1617</v>
      </c>
      <c r="I32" s="1"/>
      <c r="Q32" s="5"/>
      <c r="R32" s="7"/>
      <c r="U32" s="402"/>
    </row>
    <row r="33" spans="2:38" ht="13.15" thickBot="1" x14ac:dyDescent="0.3">
      <c r="B33" s="401"/>
      <c r="D33" s="25" t="s">
        <v>1739</v>
      </c>
      <c r="E33" s="1067" t="s">
        <v>655</v>
      </c>
      <c r="F33" s="1068"/>
      <c r="G33" s="1068"/>
      <c r="H33" s="1069"/>
      <c r="I33" s="1067" t="s">
        <v>2453</v>
      </c>
      <c r="J33" s="1068"/>
      <c r="K33" s="1068"/>
      <c r="L33" s="1068"/>
      <c r="M33" s="1068"/>
      <c r="N33" s="1068"/>
      <c r="O33" s="1068"/>
      <c r="P33" s="1069"/>
      <c r="Q33" s="1067" t="s">
        <v>2248</v>
      </c>
      <c r="R33" s="1069"/>
      <c r="S33" s="25" t="s">
        <v>745</v>
      </c>
      <c r="T33" s="5"/>
      <c r="U33" s="402"/>
    </row>
    <row r="34" spans="2:38" ht="13.15" thickBot="1" x14ac:dyDescent="0.3">
      <c r="B34" s="401"/>
      <c r="C34" s="1" t="s">
        <v>531</v>
      </c>
      <c r="D34" s="247" t="s">
        <v>1740</v>
      </c>
      <c r="E34" s="1051" t="s">
        <v>1226</v>
      </c>
      <c r="F34" s="1052"/>
      <c r="G34" s="1052"/>
      <c r="H34" s="1053"/>
      <c r="I34" s="1105" t="s">
        <v>304</v>
      </c>
      <c r="J34" s="1105"/>
      <c r="K34" s="1105"/>
      <c r="L34" s="1105"/>
      <c r="M34" s="1105"/>
      <c r="N34" s="1105"/>
      <c r="O34" s="1105"/>
      <c r="P34" s="1051"/>
      <c r="Q34" s="1106"/>
      <c r="R34" s="1107"/>
      <c r="S34" s="254" t="str">
        <f>$X34</f>
        <v>-</v>
      </c>
      <c r="T34" s="26"/>
      <c r="U34" s="245"/>
      <c r="V34" s="26"/>
      <c r="W34" s="26"/>
      <c r="X34" s="1" t="str">
        <f>IF(OR($Y$2="上水道施設",$Y$2="下水道施設",$Y$2="廃棄物処理施設"),"-",IF($Q34=Y34,AG34,IF($Q34=Z34,AH34,AI34)))</f>
        <v>-</v>
      </c>
      <c r="Y34" s="11" t="s">
        <v>2379</v>
      </c>
      <c r="Z34" s="11" t="s">
        <v>504</v>
      </c>
      <c r="AA34" s="11" t="s">
        <v>2110</v>
      </c>
      <c r="AG34" s="23">
        <v>1</v>
      </c>
      <c r="AH34" s="23">
        <v>0</v>
      </c>
      <c r="AI34" s="23" t="s">
        <v>1196</v>
      </c>
    </row>
    <row r="35" spans="2:38" ht="24" customHeight="1" thickBot="1" x14ac:dyDescent="0.3">
      <c r="B35" s="401"/>
      <c r="C35" s="1" t="s">
        <v>530</v>
      </c>
      <c r="D35" s="247" t="s">
        <v>2140</v>
      </c>
      <c r="E35" s="1051" t="s">
        <v>1227</v>
      </c>
      <c r="F35" s="1052"/>
      <c r="G35" s="1052"/>
      <c r="H35" s="1053"/>
      <c r="I35" s="1105" t="s">
        <v>305</v>
      </c>
      <c r="J35" s="1105"/>
      <c r="K35" s="1105"/>
      <c r="L35" s="1105"/>
      <c r="M35" s="1105"/>
      <c r="N35" s="1105"/>
      <c r="O35" s="1105"/>
      <c r="P35" s="1051"/>
      <c r="Q35" s="1106"/>
      <c r="R35" s="1107"/>
      <c r="S35" s="254" t="str">
        <f>$X35</f>
        <v>-</v>
      </c>
      <c r="T35" s="26"/>
      <c r="U35" s="245"/>
      <c r="V35" s="26"/>
      <c r="W35" s="26"/>
      <c r="X35" s="1" t="str">
        <f>IF(OR($Y$2="上水道施設",$Y$2="下水道施設",$Y$2="廃棄物処理施設"),"-",IF($Q35=Y35,AG35,IF($Q35=Z35,AH35,AI35)))</f>
        <v>-</v>
      </c>
      <c r="Y35" s="11" t="s">
        <v>2379</v>
      </c>
      <c r="Z35" s="11" t="s">
        <v>504</v>
      </c>
      <c r="AA35" s="11" t="s">
        <v>2110</v>
      </c>
      <c r="AG35" s="23">
        <v>1</v>
      </c>
      <c r="AH35" s="23">
        <v>0</v>
      </c>
      <c r="AI35" s="23" t="s">
        <v>1196</v>
      </c>
    </row>
    <row r="36" spans="2:38" ht="13.15" thickBot="1" x14ac:dyDescent="0.3">
      <c r="B36" s="401"/>
      <c r="C36" s="1" t="s">
        <v>530</v>
      </c>
      <c r="D36" s="247" t="s">
        <v>2141</v>
      </c>
      <c r="E36" s="1051" t="s">
        <v>301</v>
      </c>
      <c r="F36" s="1052"/>
      <c r="G36" s="1052"/>
      <c r="H36" s="1053"/>
      <c r="I36" s="1105" t="s">
        <v>3295</v>
      </c>
      <c r="J36" s="1105"/>
      <c r="K36" s="1105"/>
      <c r="L36" s="1105"/>
      <c r="M36" s="1105"/>
      <c r="N36" s="1105"/>
      <c r="O36" s="1105"/>
      <c r="P36" s="1051"/>
      <c r="Q36" s="1106"/>
      <c r="R36" s="1107"/>
      <c r="S36" s="254" t="str">
        <f>$X36</f>
        <v>-</v>
      </c>
      <c r="T36" s="26"/>
      <c r="U36" s="245"/>
      <c r="V36" s="26"/>
      <c r="W36" s="26"/>
      <c r="X36" s="1" t="str">
        <f>IF(OR($Y$2="上水道施設",$Y$2="下水道施設",$Y$2="廃棄物処理施設"),"-",IF($Q36=Y36,AG36,IF($Q36=Z36,AH36,IF($Q36=AA36,AI36,AJ36))))</f>
        <v>-</v>
      </c>
      <c r="Y36" s="11" t="s">
        <v>302</v>
      </c>
      <c r="Z36" s="11" t="s">
        <v>303</v>
      </c>
      <c r="AA36" s="11" t="s">
        <v>2136</v>
      </c>
      <c r="AB36" s="11" t="s">
        <v>2110</v>
      </c>
      <c r="AG36" s="23">
        <v>1</v>
      </c>
      <c r="AH36" s="23">
        <v>0.5</v>
      </c>
      <c r="AI36" s="23">
        <v>0</v>
      </c>
      <c r="AJ36" s="23" t="s">
        <v>1196</v>
      </c>
    </row>
    <row r="37" spans="2:38" ht="13.15" thickBot="1" x14ac:dyDescent="0.3">
      <c r="B37" s="401"/>
      <c r="C37" s="1" t="s">
        <v>528</v>
      </c>
      <c r="D37" s="247" t="s">
        <v>2142</v>
      </c>
      <c r="E37" s="1051" t="s">
        <v>1158</v>
      </c>
      <c r="F37" s="1052"/>
      <c r="G37" s="1052"/>
      <c r="H37" s="1053"/>
      <c r="I37" s="1105" t="s">
        <v>1160</v>
      </c>
      <c r="J37" s="1105"/>
      <c r="K37" s="1105"/>
      <c r="L37" s="1105"/>
      <c r="M37" s="1105"/>
      <c r="N37" s="1105"/>
      <c r="O37" s="1105"/>
      <c r="P37" s="1105"/>
      <c r="Q37" s="1106"/>
      <c r="R37" s="1107"/>
      <c r="S37" s="254">
        <f>$X37</f>
        <v>0</v>
      </c>
      <c r="T37" s="26"/>
      <c r="U37" s="245"/>
      <c r="V37" s="26"/>
      <c r="W37" s="26"/>
      <c r="X37" s="1">
        <f>IF(OR($Y$2="上水道施設",$Y$2="下水道施設",$Y$2="廃棄物処理施設"),"-",IF(OR($Y$2="上水道施設",$Y$2="下水道施設",$Y$2="廃棄物処理施設"),"-",IF($Q37=Y37,AG37,AH37)))</f>
        <v>0</v>
      </c>
      <c r="Y37" s="11" t="s">
        <v>1161</v>
      </c>
      <c r="Z37" s="11" t="s">
        <v>1603</v>
      </c>
      <c r="AG37" s="23">
        <v>1</v>
      </c>
      <c r="AH37" s="23">
        <v>0</v>
      </c>
    </row>
    <row r="38" spans="2:38" ht="13.15" thickBot="1" x14ac:dyDescent="0.3">
      <c r="B38" s="401"/>
      <c r="C38" s="1" t="s">
        <v>528</v>
      </c>
      <c r="D38" s="247" t="s">
        <v>1076</v>
      </c>
      <c r="E38" s="1051" t="s">
        <v>1090</v>
      </c>
      <c r="F38" s="1052"/>
      <c r="G38" s="1052"/>
      <c r="H38" s="1053"/>
      <c r="I38" s="1105" t="s">
        <v>3296</v>
      </c>
      <c r="J38" s="1105"/>
      <c r="K38" s="1105"/>
      <c r="L38" s="1105"/>
      <c r="M38" s="1105"/>
      <c r="N38" s="1105"/>
      <c r="O38" s="1105"/>
      <c r="P38" s="1051"/>
      <c r="Q38" s="1106"/>
      <c r="R38" s="1107"/>
      <c r="S38" s="254">
        <f>$X38</f>
        <v>0</v>
      </c>
      <c r="T38" s="26"/>
      <c r="U38" s="245"/>
      <c r="V38" s="26"/>
      <c r="W38" s="26"/>
      <c r="X38" s="1">
        <f>IF(OR($Y$2="上水道施設",$Y$2="下水道施設",$Y$2="廃棄物処理施設"),"-",IF(OR($Y$2="上水道施設",$Y$2="下水道施設",$Y$2="廃棄物処理施設"),"-",IF($Q38=Y38,AG38,AH38)))</f>
        <v>0</v>
      </c>
      <c r="Y38" s="11" t="s">
        <v>2287</v>
      </c>
      <c r="Z38" s="11" t="s">
        <v>2136</v>
      </c>
      <c r="AG38" s="23">
        <v>1</v>
      </c>
      <c r="AH38" s="23">
        <v>0</v>
      </c>
    </row>
    <row r="39" spans="2:38" x14ac:dyDescent="0.25">
      <c r="B39" s="401"/>
      <c r="Q39" s="5"/>
      <c r="R39" s="7"/>
      <c r="U39" s="402"/>
    </row>
    <row r="40" spans="2:38" x14ac:dyDescent="0.25">
      <c r="B40" s="401"/>
      <c r="C40" s="19"/>
      <c r="D40" s="21" t="s">
        <v>1741</v>
      </c>
      <c r="E40" s="19" t="s">
        <v>52</v>
      </c>
      <c r="I40" s="1"/>
      <c r="Q40" s="5"/>
      <c r="R40" s="7"/>
      <c r="U40" s="402"/>
    </row>
    <row r="41" spans="2:38" ht="13.15" thickBot="1" x14ac:dyDescent="0.3">
      <c r="B41" s="401"/>
      <c r="D41" s="25" t="s">
        <v>1736</v>
      </c>
      <c r="E41" s="1067" t="s">
        <v>655</v>
      </c>
      <c r="F41" s="1068"/>
      <c r="G41" s="1068"/>
      <c r="H41" s="1069"/>
      <c r="I41" s="1067" t="s">
        <v>2453</v>
      </c>
      <c r="J41" s="1068"/>
      <c r="K41" s="1068"/>
      <c r="L41" s="1068"/>
      <c r="M41" s="1068"/>
      <c r="N41" s="1068"/>
      <c r="O41" s="1068"/>
      <c r="P41" s="1069"/>
      <c r="Q41" s="1067" t="s">
        <v>2248</v>
      </c>
      <c r="R41" s="1069"/>
      <c r="S41" s="25" t="s">
        <v>745</v>
      </c>
      <c r="T41" s="5"/>
      <c r="U41" s="402"/>
    </row>
    <row r="42" spans="2:38" ht="24" customHeight="1" thickBot="1" x14ac:dyDescent="0.3">
      <c r="B42" s="401"/>
      <c r="C42" s="1" t="s">
        <v>87</v>
      </c>
      <c r="D42" s="247" t="s">
        <v>1742</v>
      </c>
      <c r="E42" s="1051" t="s">
        <v>505</v>
      </c>
      <c r="F42" s="1052"/>
      <c r="G42" s="1052"/>
      <c r="H42" s="1053"/>
      <c r="I42" s="1105" t="s">
        <v>3297</v>
      </c>
      <c r="J42" s="1105"/>
      <c r="K42" s="1105"/>
      <c r="L42" s="1105"/>
      <c r="M42" s="1105"/>
      <c r="N42" s="1105"/>
      <c r="O42" s="1105"/>
      <c r="P42" s="1051"/>
      <c r="Q42" s="1106"/>
      <c r="R42" s="1107"/>
      <c r="S42" s="254" t="str">
        <f t="shared" ref="S42:S69" si="0">$X42</f>
        <v>-</v>
      </c>
      <c r="T42" s="26"/>
      <c r="U42" s="245"/>
      <c r="V42" s="26"/>
      <c r="W42" s="26"/>
      <c r="X42" s="1" t="str">
        <f>IF(OR($Y$2="上水道施設",$Y$2="下水道施設",$Y$2="廃棄物処理施設"),"-",IF($Q42=Y42,AG42,IF($Q42=Z42,AH42,IF($Q42=AA42,AI42,IF($Q42=AB42,AJ42,IF($Q42=AC42,AK42,AL42))))))</f>
        <v>-</v>
      </c>
      <c r="Y42" s="11" t="s">
        <v>1632</v>
      </c>
      <c r="Z42" s="11" t="s">
        <v>1604</v>
      </c>
      <c r="AA42" s="11" t="s">
        <v>670</v>
      </c>
      <c r="AB42" s="11" t="s">
        <v>1990</v>
      </c>
      <c r="AC42" s="11" t="s">
        <v>1195</v>
      </c>
      <c r="AD42" s="11" t="s">
        <v>2110</v>
      </c>
      <c r="AG42" s="23">
        <v>1</v>
      </c>
      <c r="AH42" s="23">
        <f>$AH$2</f>
        <v>0.8</v>
      </c>
      <c r="AI42" s="23">
        <v>0.5</v>
      </c>
      <c r="AJ42" s="23">
        <f>$AJ$2</f>
        <v>0.2</v>
      </c>
      <c r="AK42" s="23">
        <v>0</v>
      </c>
      <c r="AL42" s="23" t="s">
        <v>1196</v>
      </c>
    </row>
    <row r="43" spans="2:38" ht="24" customHeight="1" thickBot="1" x14ac:dyDescent="0.3">
      <c r="B43" s="401"/>
      <c r="C43" s="1" t="s">
        <v>87</v>
      </c>
      <c r="D43" s="247" t="s">
        <v>2144</v>
      </c>
      <c r="E43" s="1051" t="s">
        <v>817</v>
      </c>
      <c r="F43" s="1052"/>
      <c r="G43" s="1052"/>
      <c r="H43" s="1053"/>
      <c r="I43" s="1105" t="s">
        <v>306</v>
      </c>
      <c r="J43" s="1105"/>
      <c r="K43" s="1105"/>
      <c r="L43" s="1105"/>
      <c r="M43" s="1105"/>
      <c r="N43" s="1105"/>
      <c r="O43" s="1105"/>
      <c r="P43" s="1105"/>
      <c r="Q43" s="1106"/>
      <c r="R43" s="1107"/>
      <c r="S43" s="254" t="str">
        <f t="shared" si="0"/>
        <v>-</v>
      </c>
      <c r="T43" s="26"/>
      <c r="U43" s="245"/>
      <c r="V43" s="26"/>
      <c r="W43" s="26"/>
      <c r="X43" s="1" t="str">
        <f>IF(OR($Y$2="上水道施設",$Y$2="下水道施設",$Y$2="廃棄物処理施設"),"-",IF($Q43=Y43,AG43,IF($Q43=Z43,AH43,AI43)))</f>
        <v>-</v>
      </c>
      <c r="Y43" s="11" t="s">
        <v>2379</v>
      </c>
      <c r="Z43" s="11" t="s">
        <v>504</v>
      </c>
      <c r="AA43" s="11" t="s">
        <v>1471</v>
      </c>
      <c r="AG43" s="23">
        <v>1</v>
      </c>
      <c r="AH43" s="23">
        <v>0</v>
      </c>
      <c r="AI43" s="23" t="s">
        <v>1208</v>
      </c>
    </row>
    <row r="44" spans="2:38" ht="24" customHeight="1" thickBot="1" x14ac:dyDescent="0.3">
      <c r="B44" s="401"/>
      <c r="C44" s="1" t="s">
        <v>527</v>
      </c>
      <c r="D44" s="247" t="s">
        <v>2145</v>
      </c>
      <c r="E44" s="1051" t="s">
        <v>679</v>
      </c>
      <c r="F44" s="1052"/>
      <c r="G44" s="1052"/>
      <c r="H44" s="1053"/>
      <c r="I44" s="1051" t="s">
        <v>1472</v>
      </c>
      <c r="J44" s="1052"/>
      <c r="K44" s="1052"/>
      <c r="L44" s="1052"/>
      <c r="M44" s="1052"/>
      <c r="N44" s="1052"/>
      <c r="O44" s="1052"/>
      <c r="P44" s="1053"/>
      <c r="Q44" s="1106"/>
      <c r="R44" s="1107"/>
      <c r="S44" s="254" t="str">
        <f>$X44</f>
        <v>-</v>
      </c>
      <c r="T44" s="26"/>
      <c r="U44" s="245"/>
      <c r="V44" s="26"/>
      <c r="W44" s="26"/>
      <c r="X44" s="1" t="str">
        <f>IF(OR($Y$2="上水道施設",$Y$2="下水道施設",$Y$2="廃棄物処理施設"),"-",IF($Q44=Y44,AG44,IF($Q44=Z44,AH44,IF($Q44=AA44,AI44,AJ44))))</f>
        <v>-</v>
      </c>
      <c r="Y44" s="11" t="s">
        <v>2875</v>
      </c>
      <c r="Z44" s="11" t="s">
        <v>2896</v>
      </c>
      <c r="AA44" s="11" t="s">
        <v>2895</v>
      </c>
      <c r="AB44" s="11" t="s">
        <v>1473</v>
      </c>
      <c r="AG44" s="23">
        <v>1</v>
      </c>
      <c r="AH44" s="23">
        <v>0.5</v>
      </c>
      <c r="AI44" s="23">
        <v>0</v>
      </c>
      <c r="AJ44" s="23" t="s">
        <v>1214</v>
      </c>
    </row>
    <row r="45" spans="2:38" ht="36" customHeight="1" thickBot="1" x14ac:dyDescent="0.3">
      <c r="B45" s="401"/>
      <c r="C45" s="1" t="s">
        <v>527</v>
      </c>
      <c r="D45" s="247" t="s">
        <v>2146</v>
      </c>
      <c r="E45" s="1051" t="s">
        <v>2274</v>
      </c>
      <c r="F45" s="1052"/>
      <c r="G45" s="1052"/>
      <c r="H45" s="1053"/>
      <c r="I45" s="1105" t="s">
        <v>2226</v>
      </c>
      <c r="J45" s="1105"/>
      <c r="K45" s="1105"/>
      <c r="L45" s="1105"/>
      <c r="M45" s="1105"/>
      <c r="N45" s="1105"/>
      <c r="O45" s="1105"/>
      <c r="P45" s="1105"/>
      <c r="Q45" s="1106"/>
      <c r="R45" s="1107"/>
      <c r="S45" s="254" t="str">
        <f t="shared" si="0"/>
        <v>-</v>
      </c>
      <c r="T45" s="26"/>
      <c r="U45" s="245"/>
      <c r="V45" s="26"/>
      <c r="W45" s="26"/>
      <c r="X45" s="1" t="str">
        <f>IF(OR($Y$2="上水道施設",$Y$2="下水道施設",$Y$2="廃棄物処理施設"),"-",IF($Q45=Y45,AG45,IF($Q45=Z45,AH45,IF($Q45=AA45,AI45,IF($Q45=AB45,AJ45,IF($Q45=AC45,AK45,AL45))))))</f>
        <v>-</v>
      </c>
      <c r="Y45" s="11" t="s">
        <v>1553</v>
      </c>
      <c r="Z45" s="11" t="s">
        <v>1554</v>
      </c>
      <c r="AA45" s="11" t="s">
        <v>670</v>
      </c>
      <c r="AB45" s="11" t="s">
        <v>1990</v>
      </c>
      <c r="AC45" s="11" t="s">
        <v>1195</v>
      </c>
      <c r="AD45" s="11" t="s">
        <v>2110</v>
      </c>
      <c r="AG45" s="23">
        <v>1</v>
      </c>
      <c r="AH45" s="23">
        <f>$AH$2</f>
        <v>0.8</v>
      </c>
      <c r="AI45" s="23">
        <v>0.5</v>
      </c>
      <c r="AJ45" s="23">
        <f>$AJ$2</f>
        <v>0.2</v>
      </c>
      <c r="AK45" s="23">
        <v>0</v>
      </c>
      <c r="AL45" s="23" t="s">
        <v>1196</v>
      </c>
    </row>
    <row r="46" spans="2:38" ht="24" customHeight="1" thickBot="1" x14ac:dyDescent="0.3">
      <c r="B46" s="401"/>
      <c r="C46" s="1" t="s">
        <v>527</v>
      </c>
      <c r="D46" s="247" t="s">
        <v>2147</v>
      </c>
      <c r="E46" s="1051" t="s">
        <v>507</v>
      </c>
      <c r="F46" s="1052"/>
      <c r="G46" s="1052"/>
      <c r="H46" s="1053"/>
      <c r="I46" s="1105" t="s">
        <v>1799</v>
      </c>
      <c r="J46" s="1105"/>
      <c r="K46" s="1105"/>
      <c r="L46" s="1105"/>
      <c r="M46" s="1105"/>
      <c r="N46" s="1105"/>
      <c r="O46" s="1105"/>
      <c r="P46" s="1105"/>
      <c r="Q46" s="1106"/>
      <c r="R46" s="1107"/>
      <c r="S46" s="254" t="str">
        <f t="shared" si="0"/>
        <v>-</v>
      </c>
      <c r="T46" s="26"/>
      <c r="U46" s="245"/>
      <c r="V46" s="26"/>
      <c r="W46" s="26"/>
      <c r="X46" s="1" t="str">
        <f>IF(OR($Y$2="上水道施設",$Y$2="下水道施設",$Y$2="廃棄物処理施設"),"-",IF($Q46=Y46,AG46,IF($Q46=Z46,AH46,IF($Q46=AA46,AI46,IF($Q46=AB46,AJ46,IF($Q46=AC46,AK46,AL46))))))</f>
        <v>-</v>
      </c>
      <c r="Y46" s="11" t="s">
        <v>1598</v>
      </c>
      <c r="Z46" s="11" t="s">
        <v>1599</v>
      </c>
      <c r="AA46" s="11" t="s">
        <v>670</v>
      </c>
      <c r="AB46" s="11" t="s">
        <v>1990</v>
      </c>
      <c r="AC46" s="11" t="s">
        <v>1195</v>
      </c>
      <c r="AD46" s="11" t="s">
        <v>818</v>
      </c>
      <c r="AG46" s="23">
        <v>1</v>
      </c>
      <c r="AH46" s="23">
        <f>$AH$2</f>
        <v>0.8</v>
      </c>
      <c r="AI46" s="23">
        <v>0.5</v>
      </c>
      <c r="AJ46" s="23">
        <f>$AJ$2</f>
        <v>0.2</v>
      </c>
      <c r="AK46" s="23">
        <v>0</v>
      </c>
      <c r="AL46" s="23" t="s">
        <v>1605</v>
      </c>
    </row>
    <row r="47" spans="2:38" ht="24" customHeight="1" thickBot="1" x14ac:dyDescent="0.3">
      <c r="B47" s="401"/>
      <c r="C47" s="1" t="s">
        <v>527</v>
      </c>
      <c r="D47" s="247" t="s">
        <v>2148</v>
      </c>
      <c r="E47" s="1051" t="s">
        <v>1889</v>
      </c>
      <c r="F47" s="1052"/>
      <c r="G47" s="1052"/>
      <c r="H47" s="1053"/>
      <c r="I47" s="1105" t="s">
        <v>912</v>
      </c>
      <c r="J47" s="1105"/>
      <c r="K47" s="1105"/>
      <c r="L47" s="1105"/>
      <c r="M47" s="1105"/>
      <c r="N47" s="1105"/>
      <c r="O47" s="1105"/>
      <c r="P47" s="1105"/>
      <c r="Q47" s="1106"/>
      <c r="R47" s="1107"/>
      <c r="S47" s="254" t="str">
        <f t="shared" si="0"/>
        <v>-</v>
      </c>
      <c r="T47" s="26"/>
      <c r="U47" s="245"/>
      <c r="V47" s="26"/>
      <c r="W47" s="26"/>
      <c r="X47" s="1" t="str">
        <f>IF(OR($Y$2="上水道施設",$Y$2="下水道施設",$Y$2="廃棄物処理施設"),"-",IF($Q47=Y47,AG47,IF($Q47=Z47,AH47,IF($Q47=AA47,AI47,IF($Q47=AB47,AJ47,IF($Q47=AC47,AK47,AL47))))))</f>
        <v>-</v>
      </c>
      <c r="Y47" s="11" t="s">
        <v>1598</v>
      </c>
      <c r="Z47" s="11" t="s">
        <v>1599</v>
      </c>
      <c r="AA47" s="11" t="s">
        <v>670</v>
      </c>
      <c r="AB47" s="11" t="s">
        <v>1990</v>
      </c>
      <c r="AC47" s="11" t="s">
        <v>1195</v>
      </c>
      <c r="AD47" s="11" t="s">
        <v>2110</v>
      </c>
      <c r="AG47" s="23">
        <v>1</v>
      </c>
      <c r="AH47" s="23">
        <f>$AH$2</f>
        <v>0.8</v>
      </c>
      <c r="AI47" s="23">
        <v>0.5</v>
      </c>
      <c r="AJ47" s="23">
        <f>$AJ$2</f>
        <v>0.2</v>
      </c>
      <c r="AK47" s="23">
        <v>0</v>
      </c>
      <c r="AL47" s="23" t="s">
        <v>1196</v>
      </c>
    </row>
    <row r="48" spans="2:38" ht="24" customHeight="1" thickBot="1" x14ac:dyDescent="0.3">
      <c r="B48" s="401"/>
      <c r="C48" s="1" t="s">
        <v>527</v>
      </c>
      <c r="D48" s="66" t="s">
        <v>1743</v>
      </c>
      <c r="E48" s="1054" t="s">
        <v>1592</v>
      </c>
      <c r="F48" s="1055"/>
      <c r="G48" s="1055"/>
      <c r="H48" s="1056"/>
      <c r="I48" s="1054" t="s">
        <v>1800</v>
      </c>
      <c r="J48" s="1139"/>
      <c r="K48" s="1139"/>
      <c r="L48" s="1139"/>
      <c r="M48" s="1055"/>
      <c r="N48" s="1055"/>
      <c r="O48" s="1055"/>
      <c r="P48" s="1056"/>
      <c r="Q48" s="1104"/>
      <c r="R48" s="1104"/>
      <c r="S48" s="254" t="str">
        <f>$X48</f>
        <v>-</v>
      </c>
      <c r="T48" s="26"/>
      <c r="U48" s="402"/>
      <c r="X48" s="1" t="str">
        <f>IF(OR($Y$2="上水道施設",$Y$2="下水道施設",$Y$2="廃棄物処理施設"),"-",IF(OR(X49="-",X50="-",X51="-"),"-",IF(SUMPRODUCT(X49:X51,AE49:AE51)&gt;1,1,IF(SUMPRODUCT(X49:X51,AE49:AE51)&lt;0,0,ROUND(SUMPRODUCT(X49:X51,AE49:AE51),3)))))</f>
        <v>-</v>
      </c>
    </row>
    <row r="49" spans="2:38" ht="14.25" customHeight="1" thickBot="1" x14ac:dyDescent="0.3">
      <c r="B49" s="401"/>
      <c r="C49" s="1"/>
      <c r="D49" s="67"/>
      <c r="E49" s="172"/>
      <c r="F49" s="173"/>
      <c r="G49" s="173"/>
      <c r="H49" s="174"/>
      <c r="I49" s="172"/>
      <c r="J49" s="434"/>
      <c r="K49" s="441"/>
      <c r="L49" s="434"/>
      <c r="M49" s="435"/>
      <c r="N49" s="1110" t="s">
        <v>299</v>
      </c>
      <c r="O49" s="1111"/>
      <c r="P49" s="1112"/>
      <c r="Q49" s="1106"/>
      <c r="R49" s="1107"/>
      <c r="S49" s="254" t="str">
        <f>$X49</f>
        <v>-</v>
      </c>
      <c r="T49" s="26"/>
      <c r="U49" s="245"/>
      <c r="V49" s="26"/>
      <c r="W49" s="26"/>
      <c r="X49" s="1" t="str">
        <f>IF(OR($Y$2="上水道施設",$Y$2="下水道施設",$Y$2="廃棄物処理施設"),"-",IF($Q49=Y49,AG49,IF($Q49=Z49,AH49,IF($Q49=AA49,AI49,IF($Q49=AB49,AJ49,IF($Q49=AC49,AK49,AL49))))))</f>
        <v>-</v>
      </c>
      <c r="Y49" s="11" t="s">
        <v>1598</v>
      </c>
      <c r="Z49" s="11" t="s">
        <v>1599</v>
      </c>
      <c r="AA49" s="11" t="s">
        <v>670</v>
      </c>
      <c r="AB49" s="11" t="s">
        <v>1990</v>
      </c>
      <c r="AC49" s="11" t="s">
        <v>1195</v>
      </c>
      <c r="AD49" s="11" t="s">
        <v>508</v>
      </c>
      <c r="AE49" s="23">
        <v>0.44</v>
      </c>
      <c r="AG49" s="23">
        <v>1</v>
      </c>
      <c r="AH49" s="23">
        <f>$AH$2</f>
        <v>0.8</v>
      </c>
      <c r="AI49" s="23">
        <v>0.5</v>
      </c>
      <c r="AJ49" s="23">
        <f>$AJ$2</f>
        <v>0.2</v>
      </c>
      <c r="AK49" s="23">
        <v>0</v>
      </c>
      <c r="AL49" s="23" t="s">
        <v>1214</v>
      </c>
    </row>
    <row r="50" spans="2:38" ht="14.25" customHeight="1" thickBot="1" x14ac:dyDescent="0.3">
      <c r="B50" s="401"/>
      <c r="C50" s="1"/>
      <c r="D50" s="67"/>
      <c r="E50" s="172"/>
      <c r="F50" s="173"/>
      <c r="G50" s="173"/>
      <c r="H50" s="174"/>
      <c r="I50" s="436"/>
      <c r="J50" s="433"/>
      <c r="K50" s="437"/>
      <c r="L50" s="433"/>
      <c r="M50" s="435"/>
      <c r="N50" s="1110" t="s">
        <v>1536</v>
      </c>
      <c r="O50" s="1111"/>
      <c r="P50" s="1112"/>
      <c r="Q50" s="1106"/>
      <c r="R50" s="1107"/>
      <c r="S50" s="254" t="str">
        <f>$X50</f>
        <v>-</v>
      </c>
      <c r="T50" s="26"/>
      <c r="U50" s="245"/>
      <c r="V50" s="26"/>
      <c r="W50" s="26"/>
      <c r="X50" s="1" t="str">
        <f>IF(OR($Y$2="上水道施設",$Y$2="下水道施設",$Y$2="廃棄物処理施設"),"-",IF($Q50=Y50,AG50,IF($Q50=Z50,AH50,IF($Q50=AA50,AI50,IF($Q50=AB50,AJ50,IF($Q50=AC50,AK50,AL50))))))</f>
        <v>-</v>
      </c>
      <c r="Y50" s="11" t="s">
        <v>1553</v>
      </c>
      <c r="Z50" s="11" t="s">
        <v>1554</v>
      </c>
      <c r="AA50" s="11" t="s">
        <v>670</v>
      </c>
      <c r="AB50" s="11" t="s">
        <v>1990</v>
      </c>
      <c r="AC50" s="11" t="s">
        <v>1195</v>
      </c>
      <c r="AD50" s="11" t="s">
        <v>509</v>
      </c>
      <c r="AE50" s="23">
        <v>0.44</v>
      </c>
      <c r="AG50" s="23">
        <v>1</v>
      </c>
      <c r="AH50" s="23">
        <f>$AH$2</f>
        <v>0.8</v>
      </c>
      <c r="AI50" s="23">
        <v>0.5</v>
      </c>
      <c r="AJ50" s="23">
        <f>$AJ$2</f>
        <v>0.2</v>
      </c>
      <c r="AK50" s="23">
        <v>0</v>
      </c>
      <c r="AL50" s="23" t="s">
        <v>1214</v>
      </c>
    </row>
    <row r="51" spans="2:38" ht="14.25" customHeight="1" thickBot="1" x14ac:dyDescent="0.3">
      <c r="B51" s="401"/>
      <c r="C51" s="1"/>
      <c r="D51" s="230"/>
      <c r="E51" s="172"/>
      <c r="F51" s="173"/>
      <c r="G51" s="173"/>
      <c r="H51" s="174"/>
      <c r="I51" s="172"/>
      <c r="J51" s="438"/>
      <c r="K51" s="439"/>
      <c r="L51" s="439"/>
      <c r="M51" s="440"/>
      <c r="N51" s="1110" t="s">
        <v>300</v>
      </c>
      <c r="O51" s="1111"/>
      <c r="P51" s="1112"/>
      <c r="Q51" s="1106"/>
      <c r="R51" s="1107"/>
      <c r="S51" s="254" t="str">
        <f>$X51</f>
        <v>-</v>
      </c>
      <c r="T51" s="26"/>
      <c r="U51" s="245"/>
      <c r="V51" s="26"/>
      <c r="W51" s="26"/>
      <c r="X51" s="1" t="str">
        <f>IF(OR($Y$2="上水道施設",$Y$2="下水道施設",$Y$2="廃棄物処理施設"),"-",IF($Q51=Y51,AG51,IF($Q51=Z51,AH51,IF($Q51=AA51,AI51,IF($Q51=AB51,AJ51,IF($Q51=AC51,AK51,AL51))))))</f>
        <v>-</v>
      </c>
      <c r="Y51" s="11" t="s">
        <v>1553</v>
      </c>
      <c r="Z51" s="11" t="s">
        <v>1554</v>
      </c>
      <c r="AA51" s="11" t="s">
        <v>670</v>
      </c>
      <c r="AB51" s="11" t="s">
        <v>1990</v>
      </c>
      <c r="AC51" s="11" t="s">
        <v>1195</v>
      </c>
      <c r="AD51" s="11" t="s">
        <v>508</v>
      </c>
      <c r="AE51" s="23">
        <v>0.12</v>
      </c>
      <c r="AG51" s="23">
        <v>1</v>
      </c>
      <c r="AH51" s="23">
        <f>$AH$2</f>
        <v>0.8</v>
      </c>
      <c r="AI51" s="23">
        <v>0.5</v>
      </c>
      <c r="AJ51" s="23">
        <f>$AJ$2</f>
        <v>0.2</v>
      </c>
      <c r="AK51" s="23">
        <v>0</v>
      </c>
      <c r="AL51" s="23" t="s">
        <v>1214</v>
      </c>
    </row>
    <row r="52" spans="2:38" ht="24" customHeight="1" thickBot="1" x14ac:dyDescent="0.3">
      <c r="B52" s="401"/>
      <c r="C52" s="1" t="s">
        <v>528</v>
      </c>
      <c r="D52" s="66" t="s">
        <v>1744</v>
      </c>
      <c r="E52" s="1054" t="s">
        <v>1091</v>
      </c>
      <c r="F52" s="1055"/>
      <c r="G52" s="1055"/>
      <c r="H52" s="1056"/>
      <c r="I52" s="1054" t="s">
        <v>927</v>
      </c>
      <c r="J52" s="1055"/>
      <c r="K52" s="1055"/>
      <c r="L52" s="1055"/>
      <c r="M52" s="1055"/>
      <c r="N52" s="1055"/>
      <c r="O52" s="1055"/>
      <c r="P52" s="1056"/>
      <c r="Q52" s="1116"/>
      <c r="R52" s="1116"/>
      <c r="S52" s="254">
        <f t="shared" si="0"/>
        <v>0</v>
      </c>
      <c r="T52" s="26"/>
      <c r="U52" s="245"/>
      <c r="V52" s="26"/>
      <c r="W52" s="26"/>
      <c r="X52" s="1">
        <f>IF(OR($Y$2="上水道施設",$Y$2="下水道施設",$Y$2="廃棄物処理施設"),"-",IF(OR(X53="-",X55="-"),"-",IF(SUMPRODUCT(X53:X55,AD53:AD55)&gt;1,1,IF(SUMPRODUCT(X53:X55,AD53:AD55)&lt;0,0,ROUND(SUMPRODUCT(X53:X55,AD53:AD55),3)))))</f>
        <v>0</v>
      </c>
      <c r="Y52" s="1"/>
      <c r="Z52" s="1"/>
      <c r="AA52" s="1"/>
      <c r="AB52" s="1"/>
      <c r="AC52" s="1"/>
      <c r="AD52" s="1"/>
      <c r="AE52" s="1"/>
    </row>
    <row r="53" spans="2:38" ht="14.25" customHeight="1" thickBot="1" x14ac:dyDescent="0.3">
      <c r="B53" s="401"/>
      <c r="C53" s="1"/>
      <c r="D53" s="227"/>
      <c r="E53" s="172"/>
      <c r="F53" s="173"/>
      <c r="G53" s="173"/>
      <c r="H53" s="174"/>
      <c r="I53" s="172"/>
      <c r="J53" s="173"/>
      <c r="K53" s="173"/>
      <c r="L53" s="173"/>
      <c r="M53" s="173"/>
      <c r="N53" s="1110" t="s">
        <v>1801</v>
      </c>
      <c r="O53" s="1111"/>
      <c r="P53" s="1112"/>
      <c r="Q53" s="1106"/>
      <c r="R53" s="1107"/>
      <c r="S53" s="254">
        <f t="shared" si="0"/>
        <v>0</v>
      </c>
      <c r="T53" s="26"/>
      <c r="U53" s="245"/>
      <c r="V53" s="26"/>
      <c r="W53" s="26"/>
      <c r="X53" s="1">
        <f>IF(OR($Y$2="上水道施設",$Y$2="下水道施設",$Y$2="廃棄物処理施設"),"-",IF($Q53=Y53,AG53,IF($Q53=Z53,AH53,IF($Q53=AA53,AI53,IF($Q53=AB53,AJ53,AK53)))))</f>
        <v>0</v>
      </c>
      <c r="Y53" s="11" t="s">
        <v>1553</v>
      </c>
      <c r="Z53" s="11" t="s">
        <v>1554</v>
      </c>
      <c r="AA53" s="11" t="s">
        <v>670</v>
      </c>
      <c r="AB53" s="11" t="s">
        <v>1990</v>
      </c>
      <c r="AC53" s="11" t="s">
        <v>1195</v>
      </c>
      <c r="AD53" s="23">
        <v>1</v>
      </c>
      <c r="AE53" s="265">
        <v>9.6000000000000002E-2</v>
      </c>
      <c r="AG53" s="23">
        <v>1</v>
      </c>
      <c r="AH53" s="23">
        <f>$AH$2</f>
        <v>0.8</v>
      </c>
      <c r="AI53" s="23">
        <v>0.5</v>
      </c>
      <c r="AJ53" s="23">
        <f>$AJ$2</f>
        <v>0.2</v>
      </c>
      <c r="AK53" s="23">
        <v>0</v>
      </c>
    </row>
    <row r="54" spans="2:38" ht="14.25" customHeight="1" thickBot="1" x14ac:dyDescent="0.3">
      <c r="B54" s="401"/>
      <c r="C54" s="1"/>
      <c r="D54" s="227"/>
      <c r="E54" s="172"/>
      <c r="F54" s="173"/>
      <c r="G54" s="173"/>
      <c r="H54" s="174"/>
      <c r="I54" s="172"/>
      <c r="J54" s="173"/>
      <c r="K54" s="173"/>
      <c r="L54" s="173"/>
      <c r="M54" s="173"/>
      <c r="N54" s="1110" t="s">
        <v>2950</v>
      </c>
      <c r="O54" s="1111"/>
      <c r="P54" s="1112"/>
      <c r="Q54" s="1106"/>
      <c r="R54" s="1107"/>
      <c r="S54" s="254">
        <f t="shared" si="0"/>
        <v>0</v>
      </c>
      <c r="T54" s="26"/>
      <c r="U54" s="245"/>
      <c r="V54" s="26"/>
      <c r="W54" s="26"/>
      <c r="X54" s="1">
        <f>IF(OR($Y$2="上水道施設",$Y$2="下水道施設",$Y$2="廃棄物処理施設"),"-",IF($Q54=Y54,AG54,IF($Q54=Z54,AH54,IF($Q54=AA54,AI54,IF($Q54=AB54,AJ54,AK54)))))</f>
        <v>0</v>
      </c>
      <c r="Y54" s="11" t="s">
        <v>2838</v>
      </c>
      <c r="Z54" s="11" t="s">
        <v>2839</v>
      </c>
      <c r="AA54" s="11" t="s">
        <v>670</v>
      </c>
      <c r="AB54" s="11" t="s">
        <v>2840</v>
      </c>
      <c r="AC54" s="11" t="s">
        <v>2841</v>
      </c>
      <c r="AD54" s="23">
        <v>0.9</v>
      </c>
      <c r="AE54" s="265">
        <f>AE55*2</f>
        <v>7.1999999999999995E-2</v>
      </c>
      <c r="AG54" s="23">
        <v>1</v>
      </c>
      <c r="AH54" s="23">
        <f>$AH$2</f>
        <v>0.8</v>
      </c>
      <c r="AI54" s="23">
        <v>0.5</v>
      </c>
      <c r="AJ54" s="23">
        <f>$AJ$2</f>
        <v>0.2</v>
      </c>
      <c r="AK54" s="23">
        <v>0</v>
      </c>
    </row>
    <row r="55" spans="2:38" ht="14.25" customHeight="1" thickBot="1" x14ac:dyDescent="0.3">
      <c r="B55" s="401"/>
      <c r="C55" s="1"/>
      <c r="D55" s="228"/>
      <c r="E55" s="1060"/>
      <c r="F55" s="1061"/>
      <c r="G55" s="1061"/>
      <c r="H55" s="1119"/>
      <c r="I55" s="176"/>
      <c r="J55" s="229"/>
      <c r="K55" s="229"/>
      <c r="L55" s="229"/>
      <c r="M55" s="229"/>
      <c r="N55" s="1110" t="s">
        <v>2955</v>
      </c>
      <c r="O55" s="1111"/>
      <c r="P55" s="1112"/>
      <c r="Q55" s="1106"/>
      <c r="R55" s="1107"/>
      <c r="S55" s="254">
        <f t="shared" si="0"/>
        <v>0</v>
      </c>
      <c r="T55" s="26"/>
      <c r="U55" s="245"/>
      <c r="V55" s="26"/>
      <c r="W55" s="26"/>
      <c r="X55" s="1">
        <f>IF(OR($Y$2="上水道施設",$Y$2="下水道施設",$Y$2="廃棄物処理施設"),"-",IF($Q55=Y55,AG55,IF($Q55=Z55,AH55,IF($Q55=AA55,AI55,IF($Q55=AB55,AJ55,AK55)))))</f>
        <v>0</v>
      </c>
      <c r="Y55" s="11" t="s">
        <v>1555</v>
      </c>
      <c r="Z55" s="11" t="s">
        <v>1556</v>
      </c>
      <c r="AA55" s="11" t="s">
        <v>670</v>
      </c>
      <c r="AB55" s="11" t="s">
        <v>1990</v>
      </c>
      <c r="AC55" s="11" t="s">
        <v>1195</v>
      </c>
      <c r="AD55" s="23">
        <v>0.8</v>
      </c>
      <c r="AE55" s="265">
        <v>3.5999999999999997E-2</v>
      </c>
      <c r="AG55" s="23">
        <v>1</v>
      </c>
      <c r="AH55" s="23">
        <f>$AH$2</f>
        <v>0.8</v>
      </c>
      <c r="AI55" s="23">
        <v>0.5</v>
      </c>
      <c r="AJ55" s="23">
        <f>$AJ$2</f>
        <v>0.2</v>
      </c>
      <c r="AK55" s="23">
        <v>0</v>
      </c>
    </row>
    <row r="56" spans="2:38" ht="24" customHeight="1" thickBot="1" x14ac:dyDescent="0.3">
      <c r="B56" s="401"/>
      <c r="C56" s="1" t="s">
        <v>528</v>
      </c>
      <c r="D56" s="66" t="s">
        <v>1745</v>
      </c>
      <c r="E56" s="1054" t="s">
        <v>1228</v>
      </c>
      <c r="F56" s="1055"/>
      <c r="G56" s="1055"/>
      <c r="H56" s="1056"/>
      <c r="I56" s="1054" t="s">
        <v>1891</v>
      </c>
      <c r="J56" s="1055"/>
      <c r="K56" s="1055"/>
      <c r="L56" s="1055"/>
      <c r="M56" s="1055"/>
      <c r="N56" s="1055"/>
      <c r="O56" s="1055"/>
      <c r="P56" s="1056"/>
      <c r="Q56" s="1115"/>
      <c r="R56" s="1116"/>
      <c r="S56" s="254">
        <f>$X56</f>
        <v>0</v>
      </c>
      <c r="T56" s="26"/>
      <c r="U56" s="245"/>
      <c r="V56" s="26"/>
      <c r="W56" s="26"/>
      <c r="X56" s="1">
        <f>IF(OR($Y$2="上水道施設",$Y$2="下水道施設",$Y$2="廃棄物処理施設"),"-",IF(OR(X57="-",X58="-",X60="-"),"-",IF(SUMPRODUCT(X57:X60,AD57:AD60)&gt;1,1,IF(SUMPRODUCT(X57:X60,AD57:AD60)&lt;0,0,ROUND(SUMPRODUCT(X57:X60,AD57:AD60),3)))))</f>
        <v>0</v>
      </c>
    </row>
    <row r="57" spans="2:38" ht="14.25" customHeight="1" thickBot="1" x14ac:dyDescent="0.3">
      <c r="B57" s="401"/>
      <c r="C57" s="1"/>
      <c r="D57" s="67"/>
      <c r="E57" s="172"/>
      <c r="F57" s="173"/>
      <c r="G57" s="173"/>
      <c r="H57" s="174"/>
      <c r="I57" s="172"/>
      <c r="J57" s="173"/>
      <c r="K57" s="173"/>
      <c r="L57" s="192"/>
      <c r="M57" s="173"/>
      <c r="N57" s="1110" t="s">
        <v>997</v>
      </c>
      <c r="O57" s="1111"/>
      <c r="P57" s="1112"/>
      <c r="Q57" s="1106"/>
      <c r="R57" s="1107"/>
      <c r="S57" s="254">
        <f>$X57</f>
        <v>0</v>
      </c>
      <c r="T57" s="26"/>
      <c r="U57" s="245"/>
      <c r="V57" s="26"/>
      <c r="W57" s="26"/>
      <c r="X57" s="1">
        <f>IF(OR($Y$2="上水道施設",$Y$2="下水道施設",$Y$2="廃棄物処理施設"),"-",IF($Q57=Y57,AG57,IF($Q57=Z57,AH57,IF($Q57=AA57,AI57,IF($Q57=AB57,AJ57,AK57)))))</f>
        <v>0</v>
      </c>
      <c r="Y57" s="11" t="s">
        <v>1555</v>
      </c>
      <c r="Z57" s="11" t="s">
        <v>1556</v>
      </c>
      <c r="AA57" s="11" t="s">
        <v>670</v>
      </c>
      <c r="AB57" s="11" t="s">
        <v>1990</v>
      </c>
      <c r="AC57" s="11" t="s">
        <v>1195</v>
      </c>
      <c r="AD57" s="23">
        <v>0.6</v>
      </c>
      <c r="AE57" s="265">
        <v>0.05</v>
      </c>
      <c r="AG57" s="23">
        <v>1</v>
      </c>
      <c r="AH57" s="23">
        <f>$AH$2</f>
        <v>0.8</v>
      </c>
      <c r="AI57" s="23">
        <v>0.5</v>
      </c>
      <c r="AJ57" s="23">
        <f>$AJ$2</f>
        <v>0.2</v>
      </c>
      <c r="AK57" s="23">
        <v>0</v>
      </c>
    </row>
    <row r="58" spans="2:38" ht="14.25" customHeight="1" thickBot="1" x14ac:dyDescent="0.3">
      <c r="B58" s="401"/>
      <c r="C58" s="1"/>
      <c r="D58" s="67"/>
      <c r="E58" s="172"/>
      <c r="F58" s="173"/>
      <c r="G58" s="173"/>
      <c r="H58" s="174"/>
      <c r="I58" s="172"/>
      <c r="J58" s="173"/>
      <c r="K58" s="173"/>
      <c r="L58" s="192"/>
      <c r="M58" s="173"/>
      <c r="N58" s="1110" t="s">
        <v>1231</v>
      </c>
      <c r="O58" s="1111"/>
      <c r="P58" s="1112"/>
      <c r="Q58" s="1106"/>
      <c r="R58" s="1107"/>
      <c r="S58" s="254">
        <f>$X58</f>
        <v>0</v>
      </c>
      <c r="T58" s="26"/>
      <c r="U58" s="245"/>
      <c r="V58" s="26"/>
      <c r="W58" s="26"/>
      <c r="X58" s="1">
        <f>IF(OR($Y$2="上水道施設",$Y$2="下水道施設",$Y$2="廃棄物処理施設"),"-",IF($Q58=Y58,AG58,IF($Q58=Z58,AH58,IF($Q58=AA58,AI58,IF($Q58=AB58,AJ58,AK58)))))</f>
        <v>0</v>
      </c>
      <c r="Y58" s="11" t="s">
        <v>1555</v>
      </c>
      <c r="Z58" s="11" t="s">
        <v>1556</v>
      </c>
      <c r="AA58" s="11" t="s">
        <v>670</v>
      </c>
      <c r="AB58" s="11" t="s">
        <v>1990</v>
      </c>
      <c r="AC58" s="11" t="s">
        <v>1195</v>
      </c>
      <c r="AD58" s="23">
        <v>1</v>
      </c>
      <c r="AE58" s="265">
        <v>9.6000000000000002E-2</v>
      </c>
      <c r="AG58" s="23">
        <v>1</v>
      </c>
      <c r="AH58" s="23">
        <f>$AH$2</f>
        <v>0.8</v>
      </c>
      <c r="AI58" s="23">
        <v>0.5</v>
      </c>
      <c r="AJ58" s="23">
        <f>$AJ$2</f>
        <v>0.2</v>
      </c>
      <c r="AK58" s="23">
        <v>0</v>
      </c>
    </row>
    <row r="59" spans="2:38" ht="14.25" customHeight="1" thickBot="1" x14ac:dyDescent="0.3">
      <c r="B59" s="401"/>
      <c r="C59" s="1"/>
      <c r="D59" s="67"/>
      <c r="E59" s="172"/>
      <c r="F59" s="173"/>
      <c r="G59" s="173"/>
      <c r="H59" s="174"/>
      <c r="I59" s="172"/>
      <c r="J59" s="173"/>
      <c r="K59" s="173"/>
      <c r="L59" s="192"/>
      <c r="M59" s="173"/>
      <c r="N59" s="1110" t="s">
        <v>2950</v>
      </c>
      <c r="O59" s="1111"/>
      <c r="P59" s="1112"/>
      <c r="Q59" s="1106"/>
      <c r="R59" s="1107"/>
      <c r="S59" s="254">
        <f>$X59</f>
        <v>0</v>
      </c>
      <c r="T59" s="26"/>
      <c r="U59" s="245"/>
      <c r="V59" s="26"/>
      <c r="W59" s="26"/>
      <c r="X59" s="1">
        <f>IF(OR($Y$2="上水道施設",$Y$2="下水道施設",$Y$2="廃棄物処理施設"),"-",IF($Q59=Y59,AG59,IF($Q59=Z59,AH59,IF($Q59=AA59,AI59,IF($Q59=AB59,AJ59,AK59)))))</f>
        <v>0</v>
      </c>
      <c r="Y59" s="11" t="s">
        <v>362</v>
      </c>
      <c r="Z59" s="11" t="s">
        <v>363</v>
      </c>
      <c r="AA59" s="11" t="s">
        <v>670</v>
      </c>
      <c r="AB59" s="11" t="s">
        <v>1990</v>
      </c>
      <c r="AC59" s="11" t="s">
        <v>1195</v>
      </c>
      <c r="AD59" s="23">
        <v>0.7</v>
      </c>
      <c r="AE59" s="265">
        <f>AE60*2</f>
        <v>7.1999999999999995E-2</v>
      </c>
      <c r="AG59" s="23">
        <v>1</v>
      </c>
      <c r="AH59" s="23">
        <f>$AH$2</f>
        <v>0.8</v>
      </c>
      <c r="AI59" s="23">
        <v>0.5</v>
      </c>
      <c r="AJ59" s="23">
        <f>$AJ$2</f>
        <v>0.2</v>
      </c>
      <c r="AK59" s="23">
        <v>0</v>
      </c>
    </row>
    <row r="60" spans="2:38" ht="14.25" customHeight="1" thickBot="1" x14ac:dyDescent="0.3">
      <c r="B60" s="401"/>
      <c r="C60" s="1"/>
      <c r="D60" s="230"/>
      <c r="E60" s="1060"/>
      <c r="F60" s="1061"/>
      <c r="G60" s="1061"/>
      <c r="H60" s="1119"/>
      <c r="I60" s="176"/>
      <c r="J60" s="823"/>
      <c r="K60" s="229"/>
      <c r="L60" s="229"/>
      <c r="M60" s="229"/>
      <c r="N60" s="1110" t="s">
        <v>2955</v>
      </c>
      <c r="O60" s="1111"/>
      <c r="P60" s="1112"/>
      <c r="Q60" s="1106"/>
      <c r="R60" s="1107"/>
      <c r="S60" s="254">
        <f>$X60</f>
        <v>0</v>
      </c>
      <c r="T60" s="26"/>
      <c r="U60" s="245"/>
      <c r="V60" s="26"/>
      <c r="W60" s="26"/>
      <c r="X60" s="1">
        <f>IF(OR($Y$2="上水道施設",$Y$2="下水道施設",$Y$2="廃棄物処理施設"),"-",IF($Q60=Y60,AG60,IF($Q60=Z60,AH60,IF($Q60=AA60,AI60,IF($Q60=AB60,AJ60,AK60)))))</f>
        <v>0</v>
      </c>
      <c r="Y60" s="11" t="s">
        <v>1555</v>
      </c>
      <c r="Z60" s="11" t="s">
        <v>1556</v>
      </c>
      <c r="AA60" s="11" t="s">
        <v>670</v>
      </c>
      <c r="AB60" s="11" t="s">
        <v>1990</v>
      </c>
      <c r="AC60" s="11" t="s">
        <v>1195</v>
      </c>
      <c r="AD60" s="23">
        <v>0.5</v>
      </c>
      <c r="AE60" s="265">
        <v>3.5999999999999997E-2</v>
      </c>
      <c r="AG60" s="23">
        <v>1</v>
      </c>
      <c r="AH60" s="23">
        <f>$AH$2</f>
        <v>0.8</v>
      </c>
      <c r="AI60" s="23">
        <v>0.5</v>
      </c>
      <c r="AJ60" s="23">
        <f>$AJ$2</f>
        <v>0.2</v>
      </c>
      <c r="AK60" s="23">
        <v>0</v>
      </c>
    </row>
    <row r="61" spans="2:38" ht="14.25" customHeight="1" thickBot="1" x14ac:dyDescent="0.3">
      <c r="B61" s="401"/>
      <c r="C61" s="341" t="s">
        <v>528</v>
      </c>
      <c r="D61" s="247" t="s">
        <v>1746</v>
      </c>
      <c r="E61" s="1051" t="s">
        <v>1890</v>
      </c>
      <c r="F61" s="1052"/>
      <c r="G61" s="1052"/>
      <c r="H61" s="1053"/>
      <c r="I61" s="1105" t="s">
        <v>1648</v>
      </c>
      <c r="J61" s="1105"/>
      <c r="K61" s="1105"/>
      <c r="L61" s="1105"/>
      <c r="M61" s="1105"/>
      <c r="N61" s="1105"/>
      <c r="O61" s="1105"/>
      <c r="P61" s="1105"/>
      <c r="Q61" s="1106"/>
      <c r="R61" s="1107"/>
      <c r="S61" s="254">
        <f t="shared" si="0"/>
        <v>0</v>
      </c>
      <c r="T61" s="26"/>
      <c r="U61" s="245"/>
      <c r="V61" s="26"/>
      <c r="W61" s="26"/>
      <c r="X61" s="1">
        <f t="shared" ref="X61:X69" si="1">IF(OR($Y$2="上水道施設",$Y$2="下水道施設",$Y$2="廃棄物処理施設"),"-",IF($Q61=Y61,AG61,AH61))</f>
        <v>0</v>
      </c>
      <c r="Y61" s="11" t="s">
        <v>2317</v>
      </c>
      <c r="Z61" s="11" t="s">
        <v>1201</v>
      </c>
      <c r="AG61" s="23">
        <v>1</v>
      </c>
      <c r="AH61" s="23">
        <v>0</v>
      </c>
    </row>
    <row r="62" spans="2:38" ht="14.25" customHeight="1" thickBot="1" x14ac:dyDescent="0.3">
      <c r="B62" s="401"/>
      <c r="C62" s="341" t="s">
        <v>528</v>
      </c>
      <c r="D62" s="247" t="s">
        <v>2457</v>
      </c>
      <c r="E62" s="1051" t="s">
        <v>1474</v>
      </c>
      <c r="F62" s="1052"/>
      <c r="G62" s="1052"/>
      <c r="H62" s="1053"/>
      <c r="I62" s="1051" t="s">
        <v>2227</v>
      </c>
      <c r="J62" s="1052"/>
      <c r="K62" s="1052"/>
      <c r="L62" s="1052"/>
      <c r="M62" s="1052"/>
      <c r="N62" s="1052"/>
      <c r="O62" s="1052"/>
      <c r="P62" s="1053"/>
      <c r="Q62" s="1106"/>
      <c r="R62" s="1107"/>
      <c r="S62" s="254">
        <f t="shared" si="0"/>
        <v>0</v>
      </c>
      <c r="T62" s="26"/>
      <c r="U62" s="245"/>
      <c r="V62" s="26"/>
      <c r="W62" s="26"/>
      <c r="X62" s="1">
        <f t="shared" si="1"/>
        <v>0</v>
      </c>
      <c r="Y62" s="11" t="s">
        <v>2317</v>
      </c>
      <c r="Z62" s="11" t="s">
        <v>1201</v>
      </c>
      <c r="AG62" s="23">
        <v>1</v>
      </c>
      <c r="AH62" s="23">
        <v>0</v>
      </c>
    </row>
    <row r="63" spans="2:38" ht="13.15" thickBot="1" x14ac:dyDescent="0.3">
      <c r="B63" s="401"/>
      <c r="C63" s="341" t="s">
        <v>528</v>
      </c>
      <c r="D63" s="247" t="s">
        <v>515</v>
      </c>
      <c r="E63" s="1051" t="s">
        <v>1271</v>
      </c>
      <c r="F63" s="1052"/>
      <c r="G63" s="1052"/>
      <c r="H63" s="1053"/>
      <c r="I63" s="1051" t="s">
        <v>2087</v>
      </c>
      <c r="J63" s="1052"/>
      <c r="K63" s="1052"/>
      <c r="L63" s="1052"/>
      <c r="M63" s="1052"/>
      <c r="N63" s="1052"/>
      <c r="O63" s="1052"/>
      <c r="P63" s="1053"/>
      <c r="Q63" s="1106"/>
      <c r="R63" s="1107"/>
      <c r="S63" s="254">
        <f t="shared" si="0"/>
        <v>0</v>
      </c>
      <c r="T63" s="26"/>
      <c r="U63" s="245"/>
      <c r="V63" s="26"/>
      <c r="W63" s="26"/>
      <c r="X63" s="1">
        <f t="shared" si="1"/>
        <v>0</v>
      </c>
      <c r="Y63" s="11" t="s">
        <v>2317</v>
      </c>
      <c r="Z63" s="11" t="s">
        <v>1201</v>
      </c>
      <c r="AG63" s="23">
        <v>1</v>
      </c>
      <c r="AH63" s="23">
        <v>0</v>
      </c>
    </row>
    <row r="64" spans="2:38" ht="14.25" customHeight="1" thickBot="1" x14ac:dyDescent="0.3">
      <c r="B64" s="401"/>
      <c r="C64" s="1" t="s">
        <v>528</v>
      </c>
      <c r="D64" s="247" t="s">
        <v>516</v>
      </c>
      <c r="E64" s="1051" t="s">
        <v>1822</v>
      </c>
      <c r="F64" s="1052"/>
      <c r="G64" s="1052"/>
      <c r="H64" s="1053"/>
      <c r="I64" s="1105" t="s">
        <v>883</v>
      </c>
      <c r="J64" s="1105"/>
      <c r="K64" s="1105"/>
      <c r="L64" s="1105"/>
      <c r="M64" s="1105"/>
      <c r="N64" s="1105"/>
      <c r="O64" s="1105"/>
      <c r="P64" s="1105"/>
      <c r="Q64" s="1106"/>
      <c r="R64" s="1107"/>
      <c r="S64" s="254">
        <f t="shared" si="0"/>
        <v>0</v>
      </c>
      <c r="T64" s="26"/>
      <c r="U64" s="245"/>
      <c r="V64" s="26"/>
      <c r="W64" s="26"/>
      <c r="X64" s="1">
        <f t="shared" si="1"/>
        <v>0</v>
      </c>
      <c r="Y64" s="11" t="s">
        <v>2317</v>
      </c>
      <c r="Z64" s="11" t="s">
        <v>1602</v>
      </c>
      <c r="AG64" s="23">
        <v>1</v>
      </c>
      <c r="AH64" s="23">
        <v>0</v>
      </c>
    </row>
    <row r="65" spans="1:38" ht="14.25" customHeight="1" thickBot="1" x14ac:dyDescent="0.3">
      <c r="B65" s="401"/>
      <c r="C65" s="1" t="s">
        <v>528</v>
      </c>
      <c r="D65" s="247" t="s">
        <v>517</v>
      </c>
      <c r="E65" s="1051" t="s">
        <v>584</v>
      </c>
      <c r="F65" s="1052"/>
      <c r="G65" s="1052"/>
      <c r="H65" s="1053"/>
      <c r="I65" s="1105" t="s">
        <v>2456</v>
      </c>
      <c r="J65" s="1105"/>
      <c r="K65" s="1105"/>
      <c r="L65" s="1105"/>
      <c r="M65" s="1105"/>
      <c r="N65" s="1105"/>
      <c r="O65" s="1105"/>
      <c r="P65" s="1105"/>
      <c r="Q65" s="1106"/>
      <c r="R65" s="1107"/>
      <c r="S65" s="254">
        <f t="shared" si="0"/>
        <v>0</v>
      </c>
      <c r="T65" s="26"/>
      <c r="U65" s="245"/>
      <c r="V65" s="26"/>
      <c r="W65" s="26"/>
      <c r="X65" s="1">
        <f t="shared" si="1"/>
        <v>0</v>
      </c>
      <c r="Y65" s="11" t="s">
        <v>2317</v>
      </c>
      <c r="Z65" s="11" t="s">
        <v>1602</v>
      </c>
      <c r="AG65" s="23">
        <v>1</v>
      </c>
      <c r="AH65" s="23">
        <v>0</v>
      </c>
    </row>
    <row r="66" spans="1:38" ht="24" customHeight="1" thickBot="1" x14ac:dyDescent="0.3">
      <c r="B66" s="401"/>
      <c r="C66" s="341" t="s">
        <v>528</v>
      </c>
      <c r="D66" s="247" t="s">
        <v>518</v>
      </c>
      <c r="E66" s="1051" t="s">
        <v>2406</v>
      </c>
      <c r="F66" s="1052"/>
      <c r="G66" s="1052"/>
      <c r="H66" s="1053"/>
      <c r="I66" s="1105" t="s">
        <v>561</v>
      </c>
      <c r="J66" s="1105"/>
      <c r="K66" s="1105"/>
      <c r="L66" s="1105"/>
      <c r="M66" s="1105"/>
      <c r="N66" s="1105"/>
      <c r="O66" s="1105"/>
      <c r="P66" s="1105"/>
      <c r="Q66" s="1106"/>
      <c r="R66" s="1107"/>
      <c r="S66" s="254">
        <f>$X66</f>
        <v>0</v>
      </c>
      <c r="T66" s="26"/>
      <c r="U66" s="245"/>
      <c r="V66" s="26"/>
      <c r="W66" s="26"/>
      <c r="X66" s="1">
        <f>IF(OR($Y$2="上水道施設",$Y$2="下水道施設",$Y$2="廃棄物処理施設"),"-",IF($Q66=Y66,AG66,IF($Q66=Z66,AH66,IF($Q66=AA66,AI66,IF($Q66=AB66,AJ66,AK66)))))</f>
        <v>0</v>
      </c>
      <c r="Y66" s="11" t="s">
        <v>1598</v>
      </c>
      <c r="Z66" s="11" t="s">
        <v>1599</v>
      </c>
      <c r="AA66" s="11" t="s">
        <v>670</v>
      </c>
      <c r="AB66" s="11" t="s">
        <v>1990</v>
      </c>
      <c r="AC66" s="11" t="s">
        <v>1195</v>
      </c>
      <c r="AG66" s="23">
        <v>1</v>
      </c>
      <c r="AH66" s="23">
        <f>$AH$2</f>
        <v>0.8</v>
      </c>
      <c r="AI66" s="23">
        <v>0.5</v>
      </c>
      <c r="AJ66" s="23">
        <f>$AJ$2</f>
        <v>0.2</v>
      </c>
      <c r="AK66" s="23">
        <v>0</v>
      </c>
    </row>
    <row r="67" spans="1:38" ht="24" customHeight="1" thickBot="1" x14ac:dyDescent="0.3">
      <c r="B67" s="401"/>
      <c r="C67" s="341" t="s">
        <v>528</v>
      </c>
      <c r="D67" s="247" t="s">
        <v>519</v>
      </c>
      <c r="E67" s="1051" t="s">
        <v>2407</v>
      </c>
      <c r="F67" s="1052"/>
      <c r="G67" s="1052"/>
      <c r="H67" s="1053"/>
      <c r="I67" s="1105" t="s">
        <v>1459</v>
      </c>
      <c r="J67" s="1105"/>
      <c r="K67" s="1105"/>
      <c r="L67" s="1105"/>
      <c r="M67" s="1105"/>
      <c r="N67" s="1105"/>
      <c r="O67" s="1105"/>
      <c r="P67" s="1105"/>
      <c r="Q67" s="1106"/>
      <c r="R67" s="1107"/>
      <c r="S67" s="254">
        <f>$X67</f>
        <v>0</v>
      </c>
      <c r="T67" s="26"/>
      <c r="U67" s="245"/>
      <c r="V67" s="26"/>
      <c r="W67" s="26"/>
      <c r="X67" s="1">
        <f>IF(OR($Y$2="上水道施設",$Y$2="下水道施設",$Y$2="廃棄物処理施設"),"-",IF($Q67=Y67,AG67,IF($Q67=Z67,AH67,IF($Q67=AA67,AI67,IF($Q67=AB67,AJ67,AK67)))))</f>
        <v>0</v>
      </c>
      <c r="Y67" s="11" t="s">
        <v>1555</v>
      </c>
      <c r="Z67" s="11" t="s">
        <v>1556</v>
      </c>
      <c r="AA67" s="11" t="s">
        <v>670</v>
      </c>
      <c r="AB67" s="11" t="s">
        <v>1990</v>
      </c>
      <c r="AC67" s="11" t="s">
        <v>1195</v>
      </c>
      <c r="AG67" s="23">
        <v>1</v>
      </c>
      <c r="AH67" s="23">
        <f>$AH$2</f>
        <v>0.8</v>
      </c>
      <c r="AI67" s="23">
        <v>0.5</v>
      </c>
      <c r="AJ67" s="23">
        <f>$AJ$2</f>
        <v>0.2</v>
      </c>
      <c r="AK67" s="23">
        <v>0</v>
      </c>
    </row>
    <row r="68" spans="1:38" ht="24" customHeight="1" thickBot="1" x14ac:dyDescent="0.3">
      <c r="B68" s="401"/>
      <c r="C68" s="1" t="s">
        <v>528</v>
      </c>
      <c r="D68" s="247" t="s">
        <v>520</v>
      </c>
      <c r="E68" s="1051" t="s">
        <v>1380</v>
      </c>
      <c r="F68" s="1052"/>
      <c r="G68" s="1052"/>
      <c r="H68" s="1053"/>
      <c r="I68" s="1105" t="s">
        <v>514</v>
      </c>
      <c r="J68" s="1105"/>
      <c r="K68" s="1105"/>
      <c r="L68" s="1105"/>
      <c r="M68" s="1105"/>
      <c r="N68" s="1105"/>
      <c r="O68" s="1105"/>
      <c r="P68" s="1105"/>
      <c r="Q68" s="1106"/>
      <c r="R68" s="1107"/>
      <c r="S68" s="254">
        <f t="shared" si="0"/>
        <v>0</v>
      </c>
      <c r="T68" s="26"/>
      <c r="U68" s="245"/>
      <c r="V68" s="26"/>
      <c r="W68" s="26"/>
      <c r="X68" s="1">
        <f t="shared" si="1"/>
        <v>0</v>
      </c>
      <c r="Y68" s="11" t="s">
        <v>2317</v>
      </c>
      <c r="Z68" s="11" t="s">
        <v>1201</v>
      </c>
      <c r="AG68" s="23">
        <v>1</v>
      </c>
      <c r="AH68" s="23">
        <v>0</v>
      </c>
    </row>
    <row r="69" spans="1:38" ht="24" customHeight="1" thickBot="1" x14ac:dyDescent="0.3">
      <c r="B69" s="401"/>
      <c r="C69" s="1" t="s">
        <v>528</v>
      </c>
      <c r="D69" s="247" t="s">
        <v>521</v>
      </c>
      <c r="E69" s="1051" t="s">
        <v>1379</v>
      </c>
      <c r="F69" s="1052"/>
      <c r="G69" s="1052"/>
      <c r="H69" s="1053"/>
      <c r="I69" s="1105" t="s">
        <v>513</v>
      </c>
      <c r="J69" s="1105"/>
      <c r="K69" s="1105"/>
      <c r="L69" s="1105"/>
      <c r="M69" s="1105"/>
      <c r="N69" s="1105"/>
      <c r="O69" s="1105"/>
      <c r="P69" s="1105"/>
      <c r="Q69" s="1106"/>
      <c r="R69" s="1107"/>
      <c r="S69" s="254">
        <f t="shared" si="0"/>
        <v>0</v>
      </c>
      <c r="T69" s="26"/>
      <c r="U69" s="245"/>
      <c r="V69" s="26"/>
      <c r="W69" s="26"/>
      <c r="X69" s="1">
        <f t="shared" si="1"/>
        <v>0</v>
      </c>
      <c r="Y69" s="11" t="s">
        <v>2317</v>
      </c>
      <c r="Z69" s="11" t="s">
        <v>1201</v>
      </c>
      <c r="AG69" s="23">
        <v>1</v>
      </c>
      <c r="AH69" s="23">
        <v>0</v>
      </c>
    </row>
    <row r="70" spans="1:38" x14ac:dyDescent="0.25">
      <c r="B70" s="401"/>
      <c r="C70" s="1"/>
      <c r="D70" s="270"/>
      <c r="E70" s="173"/>
      <c r="F70" s="173"/>
      <c r="G70" s="173"/>
      <c r="H70" s="173"/>
      <c r="I70" s="173"/>
      <c r="J70" s="173"/>
      <c r="K70" s="173"/>
      <c r="L70" s="173"/>
      <c r="M70" s="173"/>
      <c r="N70" s="173"/>
      <c r="O70" s="173"/>
      <c r="P70" s="173"/>
      <c r="Q70" s="173"/>
      <c r="R70" s="173"/>
      <c r="S70" s="26"/>
      <c r="T70" s="26"/>
      <c r="U70" s="245"/>
      <c r="V70" s="26"/>
      <c r="W70" s="26"/>
      <c r="X70" s="1"/>
      <c r="Y70" s="26"/>
      <c r="Z70" s="26"/>
      <c r="AG70" s="1"/>
      <c r="AH70" s="1"/>
    </row>
    <row r="71" spans="1:38" ht="3" customHeight="1" x14ac:dyDescent="0.25">
      <c r="B71" s="403"/>
      <c r="C71" s="178"/>
      <c r="D71" s="339"/>
      <c r="E71" s="339"/>
      <c r="F71" s="339"/>
      <c r="G71" s="339"/>
      <c r="H71" s="339"/>
      <c r="I71" s="339"/>
      <c r="J71" s="339"/>
      <c r="K71" s="339"/>
      <c r="L71" s="339"/>
      <c r="M71" s="339"/>
      <c r="N71" s="339"/>
      <c r="O71" s="339"/>
      <c r="P71" s="339"/>
      <c r="Q71" s="339"/>
      <c r="R71" s="339"/>
      <c r="S71" s="339"/>
      <c r="T71" s="339"/>
      <c r="U71" s="404"/>
      <c r="X71" s="1"/>
    </row>
    <row r="72" spans="1:38" ht="14.25" customHeight="1" x14ac:dyDescent="0.25">
      <c r="C72" s="1"/>
      <c r="U72" s="922" t="s">
        <v>3371</v>
      </c>
      <c r="X72" s="1"/>
    </row>
    <row r="73" spans="1:38" ht="14.25" customHeight="1" x14ac:dyDescent="0.25">
      <c r="A73" s="182" t="s">
        <v>2222</v>
      </c>
      <c r="B73" s="182"/>
      <c r="C73" s="1"/>
      <c r="U73" s="838"/>
      <c r="X73" s="1"/>
    </row>
    <row r="74" spans="1:38" ht="3" customHeight="1" x14ac:dyDescent="0.25">
      <c r="A74" s="182"/>
      <c r="B74" s="500"/>
      <c r="C74" s="181"/>
      <c r="D74" s="333"/>
      <c r="E74" s="333"/>
      <c r="F74" s="333"/>
      <c r="G74" s="333"/>
      <c r="H74" s="333"/>
      <c r="I74" s="333"/>
      <c r="J74" s="333"/>
      <c r="K74" s="333"/>
      <c r="L74" s="333"/>
      <c r="M74" s="333"/>
      <c r="N74" s="333"/>
      <c r="O74" s="333"/>
      <c r="P74" s="333"/>
      <c r="Q74" s="333"/>
      <c r="R74" s="333"/>
      <c r="S74" s="333"/>
      <c r="T74" s="333"/>
      <c r="U74" s="878"/>
      <c r="X74" s="1"/>
    </row>
    <row r="75" spans="1:38" ht="14.25" customHeight="1" x14ac:dyDescent="0.25">
      <c r="B75" s="401"/>
      <c r="C75" s="1"/>
      <c r="D75" s="21" t="s">
        <v>1747</v>
      </c>
      <c r="E75" s="19" t="s">
        <v>544</v>
      </c>
      <c r="F75" s="19"/>
      <c r="G75" s="19"/>
      <c r="H75" s="19"/>
      <c r="I75" s="1"/>
      <c r="U75" s="402"/>
      <c r="X75" s="1"/>
    </row>
    <row r="76" spans="1:38" ht="14.25" customHeight="1" thickBot="1" x14ac:dyDescent="0.3">
      <c r="B76" s="401"/>
      <c r="C76" s="1"/>
      <c r="D76" s="25" t="s">
        <v>1736</v>
      </c>
      <c r="E76" s="1067" t="s">
        <v>655</v>
      </c>
      <c r="F76" s="1068"/>
      <c r="G76" s="1068"/>
      <c r="H76" s="1069"/>
      <c r="I76" s="1067" t="s">
        <v>2453</v>
      </c>
      <c r="J76" s="1068"/>
      <c r="K76" s="1068"/>
      <c r="L76" s="1068"/>
      <c r="M76" s="1068"/>
      <c r="N76" s="1068"/>
      <c r="O76" s="1068"/>
      <c r="P76" s="1069"/>
      <c r="Q76" s="1067" t="s">
        <v>2248</v>
      </c>
      <c r="R76" s="1069"/>
      <c r="S76" s="25" t="s">
        <v>745</v>
      </c>
      <c r="T76" s="5"/>
      <c r="U76" s="334"/>
      <c r="V76" s="5"/>
      <c r="W76" s="5"/>
      <c r="X76" s="1"/>
    </row>
    <row r="77" spans="1:38" ht="36" customHeight="1" thickBot="1" x14ac:dyDescent="0.3">
      <c r="B77" s="401"/>
      <c r="C77" s="1" t="s">
        <v>7</v>
      </c>
      <c r="D77" s="66" t="s">
        <v>1748</v>
      </c>
      <c r="E77" s="1051" t="s">
        <v>1716</v>
      </c>
      <c r="F77" s="1052"/>
      <c r="G77" s="1052"/>
      <c r="H77" s="1053"/>
      <c r="I77" s="1105" t="s">
        <v>3298</v>
      </c>
      <c r="J77" s="1105"/>
      <c r="K77" s="1105"/>
      <c r="L77" s="1105"/>
      <c r="M77" s="1105"/>
      <c r="N77" s="1105"/>
      <c r="O77" s="1105"/>
      <c r="P77" s="1105"/>
      <c r="Q77" s="1106"/>
      <c r="R77" s="1107"/>
      <c r="S77" s="254" t="str">
        <f t="shared" ref="S77:S86" si="2">$X77</f>
        <v>-</v>
      </c>
      <c r="T77" s="26"/>
      <c r="U77" s="245"/>
      <c r="V77" s="26"/>
      <c r="W77" s="26"/>
      <c r="X77" s="1" t="str">
        <f>IF(OR($Y$2="上水道施設",$Y$2="下水道施設",$Y$2="廃棄物処理施設"),"-",IF($Q77=Y77,AG77,IF($Q77=Z77,AH77,IF($Q77=AA77,AI77,AJ77))))</f>
        <v>-</v>
      </c>
      <c r="Y77" s="11" t="s">
        <v>2875</v>
      </c>
      <c r="Z77" s="11" t="s">
        <v>2896</v>
      </c>
      <c r="AA77" s="11" t="s">
        <v>2895</v>
      </c>
      <c r="AB77" s="11" t="s">
        <v>1527</v>
      </c>
      <c r="AG77" s="23">
        <v>1</v>
      </c>
      <c r="AH77" s="23">
        <v>0.5</v>
      </c>
      <c r="AI77" s="23">
        <v>0</v>
      </c>
      <c r="AJ77" s="23" t="s">
        <v>1214</v>
      </c>
    </row>
    <row r="78" spans="1:38" ht="24" customHeight="1" thickBot="1" x14ac:dyDescent="0.3">
      <c r="B78" s="401"/>
      <c r="C78" s="1" t="s">
        <v>527</v>
      </c>
      <c r="D78" s="66" t="s">
        <v>1749</v>
      </c>
      <c r="E78" s="1054" t="s">
        <v>2192</v>
      </c>
      <c r="F78" s="1055"/>
      <c r="G78" s="1055"/>
      <c r="H78" s="1056"/>
      <c r="I78" s="1054" t="s">
        <v>3299</v>
      </c>
      <c r="J78" s="1139"/>
      <c r="K78" s="1139"/>
      <c r="L78" s="1139"/>
      <c r="M78" s="1055"/>
      <c r="N78" s="1055"/>
      <c r="O78" s="1055"/>
      <c r="P78" s="1056"/>
      <c r="Q78" s="1141"/>
      <c r="R78" s="1141"/>
      <c r="S78" s="254" t="str">
        <f t="shared" si="2"/>
        <v>-</v>
      </c>
      <c r="T78" s="26"/>
      <c r="U78" s="245"/>
      <c r="V78" s="26"/>
      <c r="W78" s="26"/>
      <c r="X78" s="1" t="str">
        <f>IF(OR($Y$2="上水道施設",$Y$2="下水道施設",$Y$2="廃棄物処理施設"),"-",IF(OR(X79="-",X80="-"),"-",IF(SUMPRODUCT(X79:X80,AE79:AE80)&gt;1,1,IF(SUMPRODUCT(X79:X80,AE79:AE80)&lt;0,0,ROUND(SUMPRODUCT(X79:X80,AE79:AE80),3)))))</f>
        <v>-</v>
      </c>
    </row>
    <row r="79" spans="1:38" ht="13.5" customHeight="1" thickBot="1" x14ac:dyDescent="0.3">
      <c r="B79" s="401"/>
      <c r="C79" s="1"/>
      <c r="D79" s="67"/>
      <c r="E79" s="172"/>
      <c r="F79" s="173"/>
      <c r="G79" s="173"/>
      <c r="H79" s="174"/>
      <c r="I79" s="172"/>
      <c r="J79" s="434"/>
      <c r="K79" s="441"/>
      <c r="L79" s="434"/>
      <c r="M79" s="442"/>
      <c r="N79" s="1110" t="s">
        <v>1179</v>
      </c>
      <c r="O79" s="1111"/>
      <c r="P79" s="1112"/>
      <c r="Q79" s="1106"/>
      <c r="R79" s="1107"/>
      <c r="S79" s="254" t="str">
        <f t="shared" si="2"/>
        <v>-</v>
      </c>
      <c r="T79" s="26"/>
      <c r="U79" s="245"/>
      <c r="V79" s="26"/>
      <c r="W79" s="26"/>
      <c r="X79" s="1" t="str">
        <f>IF(OR($Y$2="上水道施設",$Y$2="下水道施設",$Y$2="廃棄物処理施設"),"-",IF($Q79=Y79,AG79,IF($Q79=Z79,AH79,IF($Q79=AA79,AI79,IF($Q79=AB79,AJ79,IF($Q79=AC79,AK79,AL79))))))</f>
        <v>-</v>
      </c>
      <c r="Y79" s="11" t="s">
        <v>1553</v>
      </c>
      <c r="Z79" s="11" t="s">
        <v>1554</v>
      </c>
      <c r="AA79" s="11" t="s">
        <v>670</v>
      </c>
      <c r="AB79" s="11" t="s">
        <v>1990</v>
      </c>
      <c r="AC79" s="11" t="s">
        <v>1195</v>
      </c>
      <c r="AD79" s="11" t="s">
        <v>1838</v>
      </c>
      <c r="AE79" s="23">
        <v>1</v>
      </c>
      <c r="AG79" s="23">
        <v>1</v>
      </c>
      <c r="AH79" s="23">
        <f>$AH$2</f>
        <v>0.8</v>
      </c>
      <c r="AI79" s="23">
        <v>0.5</v>
      </c>
      <c r="AJ79" s="23">
        <f>$AJ$2</f>
        <v>0.2</v>
      </c>
      <c r="AK79" s="23">
        <v>0</v>
      </c>
      <c r="AL79" s="23" t="s">
        <v>1214</v>
      </c>
    </row>
    <row r="80" spans="1:38" ht="13.5" customHeight="1" thickBot="1" x14ac:dyDescent="0.3">
      <c r="B80" s="401"/>
      <c r="C80" s="1"/>
      <c r="D80" s="67"/>
      <c r="E80" s="1138"/>
      <c r="F80" s="1139"/>
      <c r="G80" s="1139"/>
      <c r="H80" s="1140"/>
      <c r="I80" s="436"/>
      <c r="J80" s="443"/>
      <c r="K80" s="444"/>
      <c r="L80" s="443"/>
      <c r="M80" s="445"/>
      <c r="N80" s="1110" t="s">
        <v>1713</v>
      </c>
      <c r="O80" s="1111"/>
      <c r="P80" s="1112"/>
      <c r="Q80" s="1106"/>
      <c r="R80" s="1107"/>
      <c r="S80" s="254" t="str">
        <f t="shared" si="2"/>
        <v>-</v>
      </c>
      <c r="T80" s="26"/>
      <c r="U80" s="245"/>
      <c r="V80" s="26"/>
      <c r="W80" s="26"/>
      <c r="X80" s="1" t="str">
        <f>IF(OR($Y$2="上水道施設",$Y$2="下水道施設",$Y$2="廃棄物処理施設"),"-",IF($Q80=Y80,AG80,IF($Q80=Z80,AH80,IF($Q80=AA80,AI80,IF($Q80=AB80,AJ80,IF($Q80=AC80,AK80,AL80))))))</f>
        <v>-</v>
      </c>
      <c r="Y80" s="11" t="s">
        <v>1553</v>
      </c>
      <c r="Z80" s="11" t="s">
        <v>1554</v>
      </c>
      <c r="AA80" s="11" t="s">
        <v>670</v>
      </c>
      <c r="AB80" s="11" t="s">
        <v>1990</v>
      </c>
      <c r="AC80" s="11" t="s">
        <v>1195</v>
      </c>
      <c r="AD80" s="11" t="s">
        <v>1838</v>
      </c>
      <c r="AE80" s="23">
        <v>0.5</v>
      </c>
      <c r="AG80" s="23">
        <v>1</v>
      </c>
      <c r="AH80" s="23">
        <f>$AH$2</f>
        <v>0.8</v>
      </c>
      <c r="AI80" s="23">
        <v>0.5</v>
      </c>
      <c r="AJ80" s="23">
        <f>$AJ$2</f>
        <v>0.2</v>
      </c>
      <c r="AK80" s="23">
        <v>0</v>
      </c>
      <c r="AL80" s="23" t="s">
        <v>1214</v>
      </c>
    </row>
    <row r="81" spans="2:41" ht="24" customHeight="1" thickBot="1" x14ac:dyDescent="0.3">
      <c r="B81" s="401"/>
      <c r="C81" s="1" t="s">
        <v>527</v>
      </c>
      <c r="D81" s="66" t="s">
        <v>1750</v>
      </c>
      <c r="E81" s="1051" t="s">
        <v>783</v>
      </c>
      <c r="F81" s="1052"/>
      <c r="G81" s="1052"/>
      <c r="H81" s="1053"/>
      <c r="I81" s="1105" t="s">
        <v>3300</v>
      </c>
      <c r="J81" s="1105"/>
      <c r="K81" s="1105"/>
      <c r="L81" s="1105"/>
      <c r="M81" s="1105"/>
      <c r="N81" s="1105"/>
      <c r="O81" s="1105"/>
      <c r="P81" s="1105"/>
      <c r="Q81" s="1106"/>
      <c r="R81" s="1107"/>
      <c r="S81" s="254" t="str">
        <f t="shared" si="2"/>
        <v>-</v>
      </c>
      <c r="T81" s="26"/>
      <c r="U81" s="245"/>
      <c r="V81" s="26"/>
      <c r="W81" s="26"/>
      <c r="X81" s="1" t="str">
        <f>IF(OR($Y$2="上水道施設",$Y$2="下水道施設",$Y$2="廃棄物処理施設"),"-",IF($Q81=Y81,AG81,IF($Q81=Z81,AH81,IF($Q81=AA81,AI81,AJ81))))</f>
        <v>-</v>
      </c>
      <c r="Y81" s="11" t="s">
        <v>2875</v>
      </c>
      <c r="Z81" s="11" t="s">
        <v>2896</v>
      </c>
      <c r="AA81" s="11" t="s">
        <v>2895</v>
      </c>
      <c r="AB81" s="11" t="s">
        <v>1527</v>
      </c>
      <c r="AG81" s="23">
        <v>1</v>
      </c>
      <c r="AH81" s="23">
        <v>0.5</v>
      </c>
      <c r="AI81" s="23">
        <v>0</v>
      </c>
      <c r="AJ81" s="23" t="s">
        <v>1214</v>
      </c>
    </row>
    <row r="82" spans="2:41" ht="24" customHeight="1" thickBot="1" x14ac:dyDescent="0.3">
      <c r="B82" s="401"/>
      <c r="C82" s="1" t="s">
        <v>527</v>
      </c>
      <c r="D82" s="66" t="s">
        <v>2154</v>
      </c>
      <c r="E82" s="1051" t="s">
        <v>835</v>
      </c>
      <c r="F82" s="1052"/>
      <c r="G82" s="1052"/>
      <c r="H82" s="1053"/>
      <c r="I82" s="1105" t="s">
        <v>836</v>
      </c>
      <c r="J82" s="1105"/>
      <c r="K82" s="1105"/>
      <c r="L82" s="1105"/>
      <c r="M82" s="1105"/>
      <c r="N82" s="1105"/>
      <c r="O82" s="1105"/>
      <c r="P82" s="1105"/>
      <c r="Q82" s="1106"/>
      <c r="R82" s="1107"/>
      <c r="S82" s="254" t="str">
        <f t="shared" si="2"/>
        <v>-</v>
      </c>
      <c r="T82" s="26"/>
      <c r="U82" s="245"/>
      <c r="V82" s="26"/>
      <c r="W82" s="26"/>
      <c r="X82" s="1" t="str">
        <f>IF(OR($Y$2="上水道施設",$Y$2="下水道施設",$Y$2="廃棄物処理施設"),"-",IF($Q82=Y82,AG82,IF($Q82=Z82,AH82,AI82)))</f>
        <v>-</v>
      </c>
      <c r="Y82" s="11" t="s">
        <v>2379</v>
      </c>
      <c r="Z82" s="11" t="s">
        <v>504</v>
      </c>
      <c r="AA82" s="11" t="s">
        <v>1527</v>
      </c>
      <c r="AG82" s="23">
        <v>1</v>
      </c>
      <c r="AH82" s="23">
        <v>0</v>
      </c>
      <c r="AI82" s="23" t="s">
        <v>1214</v>
      </c>
    </row>
    <row r="83" spans="2:41" ht="24" customHeight="1" thickBot="1" x14ac:dyDescent="0.3">
      <c r="B83" s="401"/>
      <c r="C83" s="1" t="s">
        <v>527</v>
      </c>
      <c r="D83" s="66" t="s">
        <v>2155</v>
      </c>
      <c r="E83" s="1051" t="s">
        <v>755</v>
      </c>
      <c r="F83" s="1052"/>
      <c r="G83" s="1052"/>
      <c r="H83" s="1053"/>
      <c r="I83" s="1105" t="s">
        <v>1496</v>
      </c>
      <c r="J83" s="1105"/>
      <c r="K83" s="1105"/>
      <c r="L83" s="1105"/>
      <c r="M83" s="1105"/>
      <c r="N83" s="1105"/>
      <c r="O83" s="1105"/>
      <c r="P83" s="1105"/>
      <c r="Q83" s="1106"/>
      <c r="R83" s="1107"/>
      <c r="S83" s="254" t="str">
        <f t="shared" si="2"/>
        <v>-</v>
      </c>
      <c r="T83" s="26"/>
      <c r="U83" s="245"/>
      <c r="V83" s="26"/>
      <c r="W83" s="26"/>
      <c r="X83" s="1" t="str">
        <f>IF(OR($Y$2="上水道施設",$Y$2="下水道施設",$Y$2="廃棄物処理施設"),"-",IF($Q83=Y83,AG83,IF($Q83=Z83,AH83,IF($Q83=AA83,AI83,IF($Q83=AB83,AJ83,IF($Q83=AC83,AK83,AL83))))))</f>
        <v>-</v>
      </c>
      <c r="Y83" s="11" t="s">
        <v>1553</v>
      </c>
      <c r="Z83" s="11" t="s">
        <v>1554</v>
      </c>
      <c r="AA83" s="11" t="s">
        <v>670</v>
      </c>
      <c r="AB83" s="11" t="s">
        <v>1990</v>
      </c>
      <c r="AC83" s="11" t="s">
        <v>1195</v>
      </c>
      <c r="AD83" s="11" t="s">
        <v>1527</v>
      </c>
      <c r="AG83" s="23">
        <v>1</v>
      </c>
      <c r="AH83" s="23">
        <f>$AH$2</f>
        <v>0.8</v>
      </c>
      <c r="AI83" s="23">
        <v>0.5</v>
      </c>
      <c r="AJ83" s="23">
        <f>$AJ$2</f>
        <v>0.2</v>
      </c>
      <c r="AK83" s="23">
        <v>0</v>
      </c>
      <c r="AL83" s="23" t="s">
        <v>1214</v>
      </c>
    </row>
    <row r="84" spans="2:41" ht="24" customHeight="1" thickBot="1" x14ac:dyDescent="0.3">
      <c r="B84" s="401"/>
      <c r="C84" s="1" t="s">
        <v>527</v>
      </c>
      <c r="D84" s="66" t="s">
        <v>469</v>
      </c>
      <c r="E84" s="1051" t="s">
        <v>569</v>
      </c>
      <c r="F84" s="1052"/>
      <c r="G84" s="1052"/>
      <c r="H84" s="1053"/>
      <c r="I84" s="1105" t="s">
        <v>3301</v>
      </c>
      <c r="J84" s="1105"/>
      <c r="K84" s="1105"/>
      <c r="L84" s="1105"/>
      <c r="M84" s="1105"/>
      <c r="N84" s="1105"/>
      <c r="O84" s="1105"/>
      <c r="P84" s="1105"/>
      <c r="Q84" s="1106"/>
      <c r="R84" s="1107"/>
      <c r="S84" s="254" t="str">
        <f t="shared" si="2"/>
        <v>-</v>
      </c>
      <c r="T84" s="26"/>
      <c r="U84" s="245"/>
      <c r="V84" s="26"/>
      <c r="W84" s="26"/>
      <c r="X84" s="1" t="str">
        <f>IF(OR($Y$2="上水道施設",$Y$2="下水道施設",$Y$2="廃棄物処理施設"),"-",IF($Q84=Y84,AG84,IF($Q84=Z84,AH84,IF($Q84=AA84,AI84,AJ84))))</f>
        <v>-</v>
      </c>
      <c r="Y84" s="11" t="s">
        <v>2875</v>
      </c>
      <c r="Z84" s="11" t="s">
        <v>2896</v>
      </c>
      <c r="AA84" s="11" t="s">
        <v>2895</v>
      </c>
      <c r="AB84" s="11" t="s">
        <v>1606</v>
      </c>
      <c r="AG84" s="23">
        <v>1</v>
      </c>
      <c r="AH84" s="23">
        <v>0.5</v>
      </c>
      <c r="AI84" s="23">
        <v>0</v>
      </c>
      <c r="AJ84" s="23" t="s">
        <v>1607</v>
      </c>
    </row>
    <row r="85" spans="2:41" ht="36" customHeight="1" thickBot="1" x14ac:dyDescent="0.3">
      <c r="B85" s="401"/>
      <c r="C85" s="1" t="s">
        <v>533</v>
      </c>
      <c r="D85" s="66" t="s">
        <v>757</v>
      </c>
      <c r="E85" s="1051" t="s">
        <v>756</v>
      </c>
      <c r="F85" s="1052"/>
      <c r="G85" s="1052"/>
      <c r="H85" s="1053"/>
      <c r="I85" s="1105" t="s">
        <v>3180</v>
      </c>
      <c r="J85" s="1105"/>
      <c r="K85" s="1105"/>
      <c r="L85" s="1105"/>
      <c r="M85" s="1105"/>
      <c r="N85" s="1105"/>
      <c r="O85" s="1105"/>
      <c r="P85" s="1105"/>
      <c r="Q85" s="1106"/>
      <c r="R85" s="1107"/>
      <c r="S85" s="254" t="str">
        <f t="shared" si="2"/>
        <v>-</v>
      </c>
      <c r="T85" s="26"/>
      <c r="U85" s="245"/>
      <c r="V85" s="26"/>
      <c r="W85" s="26"/>
      <c r="X85" s="1" t="str">
        <f>IF(OR($Y$2="上水道施設",$Y$2="下水道施設",$Y$2="廃棄物処理施設"),"-",IF($Q85=Y85,AG85,IF($Q85=Z85,AH85,IF($Q85=AA85,AI85,AJ85))))</f>
        <v>-</v>
      </c>
      <c r="Y85" s="11" t="s">
        <v>2875</v>
      </c>
      <c r="Z85" s="11" t="s">
        <v>2896</v>
      </c>
      <c r="AA85" s="11" t="s">
        <v>2895</v>
      </c>
      <c r="AB85" s="11" t="s">
        <v>1606</v>
      </c>
      <c r="AG85" s="23">
        <v>1</v>
      </c>
      <c r="AH85" s="23">
        <v>0.5</v>
      </c>
      <c r="AI85" s="23">
        <v>0</v>
      </c>
      <c r="AJ85" s="23" t="s">
        <v>1607</v>
      </c>
    </row>
    <row r="86" spans="2:41" ht="36" customHeight="1" thickBot="1" x14ac:dyDescent="0.3">
      <c r="B86" s="401"/>
      <c r="C86" s="1" t="s">
        <v>533</v>
      </c>
      <c r="D86" s="66" t="s">
        <v>758</v>
      </c>
      <c r="E86" s="1051" t="s">
        <v>1837</v>
      </c>
      <c r="F86" s="1052"/>
      <c r="G86" s="1052"/>
      <c r="H86" s="1053"/>
      <c r="I86" s="1105" t="s">
        <v>3302</v>
      </c>
      <c r="J86" s="1105"/>
      <c r="K86" s="1105"/>
      <c r="L86" s="1105"/>
      <c r="M86" s="1105"/>
      <c r="N86" s="1105"/>
      <c r="O86" s="1105"/>
      <c r="P86" s="1105"/>
      <c r="Q86" s="1106"/>
      <c r="R86" s="1107"/>
      <c r="S86" s="254" t="str">
        <f t="shared" si="2"/>
        <v>-</v>
      </c>
      <c r="T86" s="26"/>
      <c r="U86" s="245"/>
      <c r="V86" s="26"/>
      <c r="W86" s="26"/>
      <c r="X86" s="1" t="str">
        <f>IF(OR($Y$2="上水道施設",$Y$2="下水道施設",$Y$2="廃棄物処理施設"),"-",IF($Q86=Y86,AG86,IF($Q86=Z86,AH86,IF($Q86=AA86,AI86,IF($Q86=AB86,AJ86,IF($Q86=AC86,AK86,AL86))))))</f>
        <v>-</v>
      </c>
      <c r="Y86" s="11" t="s">
        <v>1608</v>
      </c>
      <c r="Z86" s="11" t="s">
        <v>1609</v>
      </c>
      <c r="AA86" s="11" t="s">
        <v>670</v>
      </c>
      <c r="AB86" s="11" t="s">
        <v>1990</v>
      </c>
      <c r="AC86" s="11" t="s">
        <v>1195</v>
      </c>
      <c r="AD86" s="11" t="s">
        <v>2110</v>
      </c>
      <c r="AG86" s="23">
        <v>1</v>
      </c>
      <c r="AH86" s="23">
        <f>$AH$2</f>
        <v>0.8</v>
      </c>
      <c r="AI86" s="23">
        <v>0.5</v>
      </c>
      <c r="AJ86" s="23">
        <f>$AJ$2</f>
        <v>0.2</v>
      </c>
      <c r="AK86" s="23">
        <v>0</v>
      </c>
      <c r="AL86" s="23" t="s">
        <v>1196</v>
      </c>
    </row>
    <row r="87" spans="2:41" ht="24" customHeight="1" thickBot="1" x14ac:dyDescent="0.3">
      <c r="B87" s="401"/>
      <c r="C87" s="1" t="s">
        <v>533</v>
      </c>
      <c r="D87" s="66" t="s">
        <v>1751</v>
      </c>
      <c r="E87" s="1154" t="s">
        <v>1053</v>
      </c>
      <c r="F87" s="1155"/>
      <c r="G87" s="1155"/>
      <c r="H87" s="1156"/>
      <c r="I87" s="1084" t="s">
        <v>1590</v>
      </c>
      <c r="J87" s="1084"/>
      <c r="K87" s="1084"/>
      <c r="L87" s="1084"/>
      <c r="M87" s="1084"/>
      <c r="N87" s="1105"/>
      <c r="O87" s="1105"/>
      <c r="P87" s="1105"/>
      <c r="Q87" s="1126"/>
      <c r="R87" s="1126"/>
      <c r="S87" s="254" t="str">
        <f t="shared" ref="S87:S94" si="3">$X87</f>
        <v>-</v>
      </c>
      <c r="T87" s="26"/>
      <c r="U87" s="245"/>
      <c r="V87" s="26"/>
      <c r="W87" s="26"/>
      <c r="X87" s="1" t="str">
        <f>IF(OR($Y$2="上水道施設",$Y$2="下水道施設",$Y$2="廃棄物処理施設"),"-",IF(OR(X89="-",X90="-",X91="-",X92="-",X93="-",X94="-"),"-",IF(SUMPRODUCT(X88:X94,AO88:AO94)&gt;1,1,IF(SUMPRODUCT(X88:X94,AO88:AO94)&lt;0,0,ROUND(SUMPRODUCT(X88:X94,AO88:AO94),3)))))</f>
        <v>-</v>
      </c>
      <c r="Y87" s="1"/>
      <c r="Z87" s="1"/>
      <c r="AA87" s="1"/>
      <c r="AB87" s="1"/>
      <c r="AC87" s="1"/>
      <c r="AD87" s="1"/>
      <c r="AE87" s="1"/>
    </row>
    <row r="88" spans="2:41" ht="13.5" customHeight="1" thickBot="1" x14ac:dyDescent="0.25">
      <c r="B88" s="401"/>
      <c r="C88" s="1"/>
      <c r="D88" s="67"/>
      <c r="E88" s="1142"/>
      <c r="F88" s="1143"/>
      <c r="G88" s="1143"/>
      <c r="H88" s="1144"/>
      <c r="I88" s="172"/>
      <c r="J88" s="446"/>
      <c r="K88" s="441"/>
      <c r="L88" s="446"/>
      <c r="M88" s="174"/>
      <c r="N88" s="1110" t="s">
        <v>2313</v>
      </c>
      <c r="O88" s="1111"/>
      <c r="P88" s="1112"/>
      <c r="Q88" s="1106"/>
      <c r="R88" s="1107"/>
      <c r="S88" s="254" t="str">
        <f t="shared" si="3"/>
        <v>-</v>
      </c>
      <c r="T88" s="26"/>
      <c r="U88" s="245"/>
      <c r="V88" s="26"/>
      <c r="W88" s="26"/>
      <c r="X88" s="1" t="str">
        <f t="shared" ref="X88:X94" si="4">IF(OR($Y$2="上水道施設",$Y$2="下水道施設",$Y$2="廃棄物処理施設"),"-",IF($Q88=Y88,AG88,IF($Q88=Z88,AH88,IF($Q88=AA88,AI88,IF($Q88=AB88,AJ88,IF($Q88=AC88,AK88,AL88))))))</f>
        <v>-</v>
      </c>
      <c r="Y88" s="11" t="s">
        <v>649</v>
      </c>
      <c r="Z88" s="11" t="s">
        <v>1279</v>
      </c>
      <c r="AA88" s="11" t="s">
        <v>670</v>
      </c>
      <c r="AB88" s="11" t="s">
        <v>1990</v>
      </c>
      <c r="AC88" s="11" t="s">
        <v>1195</v>
      </c>
      <c r="AD88" s="11" t="s">
        <v>581</v>
      </c>
      <c r="AE88" s="23">
        <f>ROUND(AF88/SUM($AF$88:$AF$94),2)</f>
        <v>0.08</v>
      </c>
      <c r="AF88" s="265">
        <v>0.05</v>
      </c>
      <c r="AG88" s="23">
        <v>1</v>
      </c>
      <c r="AH88" s="23">
        <f>'取組状況入力－共通'!$AH$2</f>
        <v>0.8</v>
      </c>
      <c r="AI88" s="23">
        <v>0.5</v>
      </c>
      <c r="AJ88" s="23">
        <f>'取組状況入力－共通'!$AJ$2</f>
        <v>0.2</v>
      </c>
      <c r="AK88" s="23">
        <v>0</v>
      </c>
      <c r="AL88" s="23" t="s">
        <v>1214</v>
      </c>
      <c r="AN88" s="1">
        <f>IF(X88="-",0,AE88)</f>
        <v>0</v>
      </c>
      <c r="AO88" s="1" t="e">
        <f>(AN88/SUM($AN$88:$AN$94))</f>
        <v>#DIV/0!</v>
      </c>
    </row>
    <row r="89" spans="2:41" ht="13.5" customHeight="1" thickBot="1" x14ac:dyDescent="0.3">
      <c r="B89" s="401"/>
      <c r="C89" s="1"/>
      <c r="D89" s="67"/>
      <c r="E89" s="1142"/>
      <c r="F89" s="1143"/>
      <c r="G89" s="1143"/>
      <c r="H89" s="1144"/>
      <c r="I89" s="436"/>
      <c r="J89" s="433"/>
      <c r="K89" s="437"/>
      <c r="L89" s="433"/>
      <c r="M89" s="174"/>
      <c r="N89" s="1110" t="s">
        <v>2314</v>
      </c>
      <c r="O89" s="1111"/>
      <c r="P89" s="1112"/>
      <c r="Q89" s="1106"/>
      <c r="R89" s="1107"/>
      <c r="S89" s="254" t="str">
        <f t="shared" si="3"/>
        <v>-</v>
      </c>
      <c r="T89" s="26"/>
      <c r="U89" s="245"/>
      <c r="V89" s="26"/>
      <c r="W89" s="26"/>
      <c r="X89" s="1" t="str">
        <f t="shared" si="4"/>
        <v>-</v>
      </c>
      <c r="Y89" s="11" t="s">
        <v>1553</v>
      </c>
      <c r="Z89" s="11" t="s">
        <v>1554</v>
      </c>
      <c r="AA89" s="11" t="s">
        <v>670</v>
      </c>
      <c r="AB89" s="11" t="s">
        <v>1990</v>
      </c>
      <c r="AC89" s="11" t="s">
        <v>1195</v>
      </c>
      <c r="AD89" s="11" t="s">
        <v>601</v>
      </c>
      <c r="AE89" s="23">
        <f t="shared" ref="AE89:AE94" si="5">IF($X$88&lt;&gt;"-",ROUND(AF89/SUM($AF$88:$AF$94),2),ROUND(AF89/SUM($AF$89:$AF$94),2))</f>
        <v>0.09</v>
      </c>
      <c r="AF89" s="265">
        <v>0.05</v>
      </c>
      <c r="AG89" s="23">
        <v>1</v>
      </c>
      <c r="AH89" s="23">
        <f>'取組状況入力－共通'!$AH$2</f>
        <v>0.8</v>
      </c>
      <c r="AI89" s="23">
        <v>0.5</v>
      </c>
      <c r="AJ89" s="23">
        <f>'取組状況入力－共通'!$AJ$2</f>
        <v>0.2</v>
      </c>
      <c r="AK89" s="23">
        <v>0</v>
      </c>
      <c r="AL89" s="23" t="s">
        <v>1214</v>
      </c>
      <c r="AN89" s="1">
        <f t="shared" ref="AN89:AN94" si="6">IF(X89="-",0,AE89)</f>
        <v>0</v>
      </c>
      <c r="AO89" s="1" t="e">
        <f t="shared" ref="AO89:AO94" si="7">(AN89/SUM($AN$88:$AN$94))</f>
        <v>#DIV/0!</v>
      </c>
    </row>
    <row r="90" spans="2:41" ht="13.5" customHeight="1" thickBot="1" x14ac:dyDescent="0.3">
      <c r="B90" s="401"/>
      <c r="C90" s="1"/>
      <c r="D90" s="227"/>
      <c r="E90" s="1142"/>
      <c r="F90" s="1143"/>
      <c r="G90" s="1143"/>
      <c r="H90" s="1144"/>
      <c r="I90" s="172"/>
      <c r="J90" s="173"/>
      <c r="K90" s="1184"/>
      <c r="L90" s="1184"/>
      <c r="M90" s="174"/>
      <c r="N90" s="1110" t="s">
        <v>1403</v>
      </c>
      <c r="O90" s="1111"/>
      <c r="P90" s="1112"/>
      <c r="Q90" s="1106"/>
      <c r="R90" s="1107"/>
      <c r="S90" s="254" t="str">
        <f t="shared" si="3"/>
        <v>-</v>
      </c>
      <c r="T90" s="26"/>
      <c r="U90" s="245"/>
      <c r="V90" s="26"/>
      <c r="W90" s="26"/>
      <c r="X90" s="1" t="str">
        <f t="shared" si="4"/>
        <v>-</v>
      </c>
      <c r="Y90" s="11" t="s">
        <v>1553</v>
      </c>
      <c r="Z90" s="11" t="s">
        <v>1554</v>
      </c>
      <c r="AA90" s="11" t="s">
        <v>670</v>
      </c>
      <c r="AB90" s="11" t="s">
        <v>1990</v>
      </c>
      <c r="AC90" s="11" t="s">
        <v>1195</v>
      </c>
      <c r="AD90" s="11" t="s">
        <v>601</v>
      </c>
      <c r="AE90" s="23">
        <f t="shared" si="5"/>
        <v>0.09</v>
      </c>
      <c r="AF90" s="265">
        <v>0.05</v>
      </c>
      <c r="AG90" s="23">
        <v>1</v>
      </c>
      <c r="AH90" s="23">
        <f>'取組状況入力－共通'!$AH$2</f>
        <v>0.8</v>
      </c>
      <c r="AI90" s="23">
        <v>0.5</v>
      </c>
      <c r="AJ90" s="23">
        <f>'取組状況入力－共通'!$AJ$2</f>
        <v>0.2</v>
      </c>
      <c r="AK90" s="23">
        <v>0</v>
      </c>
      <c r="AL90" s="23" t="s">
        <v>1214</v>
      </c>
      <c r="AN90" s="1">
        <f t="shared" si="6"/>
        <v>0</v>
      </c>
      <c r="AO90" s="1" t="e">
        <f t="shared" si="7"/>
        <v>#DIV/0!</v>
      </c>
    </row>
    <row r="91" spans="2:41" ht="13.5" customHeight="1" thickBot="1" x14ac:dyDescent="0.3">
      <c r="B91" s="401"/>
      <c r="C91" s="1"/>
      <c r="D91" s="227"/>
      <c r="E91" s="1138"/>
      <c r="F91" s="1139"/>
      <c r="G91" s="1139"/>
      <c r="H91" s="1140"/>
      <c r="I91" s="172"/>
      <c r="J91" s="173"/>
      <c r="K91" s="1184"/>
      <c r="L91" s="1184"/>
      <c r="M91" s="174"/>
      <c r="N91" s="1110" t="s">
        <v>1404</v>
      </c>
      <c r="O91" s="1111"/>
      <c r="P91" s="1112"/>
      <c r="Q91" s="1106"/>
      <c r="R91" s="1107"/>
      <c r="S91" s="254" t="str">
        <f t="shared" si="3"/>
        <v>-</v>
      </c>
      <c r="T91" s="26"/>
      <c r="U91" s="245"/>
      <c r="V91" s="26"/>
      <c r="W91" s="26"/>
      <c r="X91" s="1" t="str">
        <f t="shared" si="4"/>
        <v>-</v>
      </c>
      <c r="Y91" s="11" t="s">
        <v>1553</v>
      </c>
      <c r="Z91" s="11" t="s">
        <v>1554</v>
      </c>
      <c r="AA91" s="11" t="s">
        <v>670</v>
      </c>
      <c r="AB91" s="11" t="s">
        <v>1990</v>
      </c>
      <c r="AC91" s="11" t="s">
        <v>1195</v>
      </c>
      <c r="AD91" s="11" t="s">
        <v>601</v>
      </c>
      <c r="AE91" s="23">
        <f t="shared" si="5"/>
        <v>0.04</v>
      </c>
      <c r="AF91" s="265">
        <v>0.02</v>
      </c>
      <c r="AG91" s="23">
        <v>1</v>
      </c>
      <c r="AH91" s="23">
        <f>'取組状況入力－共通'!$AH$2</f>
        <v>0.8</v>
      </c>
      <c r="AI91" s="23">
        <v>0.5</v>
      </c>
      <c r="AJ91" s="23">
        <f>'取組状況入力－共通'!$AJ$2</f>
        <v>0.2</v>
      </c>
      <c r="AK91" s="23">
        <v>0</v>
      </c>
      <c r="AL91" s="23" t="s">
        <v>1214</v>
      </c>
      <c r="AN91" s="1">
        <f t="shared" si="6"/>
        <v>0</v>
      </c>
      <c r="AO91" s="1" t="e">
        <f t="shared" si="7"/>
        <v>#DIV/0!</v>
      </c>
    </row>
    <row r="92" spans="2:41" ht="13.5" customHeight="1" thickBot="1" x14ac:dyDescent="0.3">
      <c r="B92" s="401"/>
      <c r="C92" s="1"/>
      <c r="D92" s="227"/>
      <c r="E92" s="1138"/>
      <c r="F92" s="1139"/>
      <c r="G92" s="1139"/>
      <c r="H92" s="1140"/>
      <c r="I92" s="172"/>
      <c r="J92" s="173"/>
      <c r="K92" s="1184"/>
      <c r="L92" s="1184"/>
      <c r="M92" s="174"/>
      <c r="N92" s="1110" t="s">
        <v>1405</v>
      </c>
      <c r="O92" s="1111"/>
      <c r="P92" s="1112"/>
      <c r="Q92" s="1106"/>
      <c r="R92" s="1107"/>
      <c r="S92" s="254" t="str">
        <f t="shared" si="3"/>
        <v>-</v>
      </c>
      <c r="T92" s="26"/>
      <c r="U92" s="245"/>
      <c r="V92" s="26"/>
      <c r="W92" s="26"/>
      <c r="X92" s="1" t="str">
        <f t="shared" si="4"/>
        <v>-</v>
      </c>
      <c r="Y92" s="11" t="s">
        <v>1553</v>
      </c>
      <c r="Z92" s="11" t="s">
        <v>1554</v>
      </c>
      <c r="AA92" s="11" t="s">
        <v>670</v>
      </c>
      <c r="AB92" s="11" t="s">
        <v>1990</v>
      </c>
      <c r="AC92" s="11" t="s">
        <v>1195</v>
      </c>
      <c r="AD92" s="11" t="s">
        <v>601</v>
      </c>
      <c r="AE92" s="23">
        <f t="shared" si="5"/>
        <v>0.04</v>
      </c>
      <c r="AF92" s="265">
        <v>0.02</v>
      </c>
      <c r="AG92" s="23">
        <v>1</v>
      </c>
      <c r="AH92" s="23">
        <f>'取組状況入力－共通'!$AH$2</f>
        <v>0.8</v>
      </c>
      <c r="AI92" s="23">
        <v>0.5</v>
      </c>
      <c r="AJ92" s="23">
        <f>'取組状況入力－共通'!$AJ$2</f>
        <v>0.2</v>
      </c>
      <c r="AK92" s="23">
        <v>0</v>
      </c>
      <c r="AL92" s="23" t="s">
        <v>1214</v>
      </c>
      <c r="AN92" s="1">
        <f t="shared" si="6"/>
        <v>0</v>
      </c>
      <c r="AO92" s="1" t="e">
        <f t="shared" si="7"/>
        <v>#DIV/0!</v>
      </c>
    </row>
    <row r="93" spans="2:41" ht="13.5" customHeight="1" thickBot="1" x14ac:dyDescent="0.3">
      <c r="B93" s="401"/>
      <c r="C93" s="1"/>
      <c r="D93" s="227"/>
      <c r="E93" s="1138"/>
      <c r="F93" s="1139"/>
      <c r="G93" s="1139"/>
      <c r="H93" s="1140"/>
      <c r="I93" s="172"/>
      <c r="J93" s="173"/>
      <c r="K93" s="1184"/>
      <c r="L93" s="1184"/>
      <c r="M93" s="174"/>
      <c r="N93" s="1110" t="s">
        <v>1406</v>
      </c>
      <c r="O93" s="1111"/>
      <c r="P93" s="1112"/>
      <c r="Q93" s="1106"/>
      <c r="R93" s="1107"/>
      <c r="S93" s="254" t="str">
        <f t="shared" si="3"/>
        <v>-</v>
      </c>
      <c r="T93" s="26"/>
      <c r="U93" s="245"/>
      <c r="V93" s="26"/>
      <c r="W93" s="26"/>
      <c r="X93" s="1" t="str">
        <f t="shared" si="4"/>
        <v>-</v>
      </c>
      <c r="Y93" s="11" t="s">
        <v>1553</v>
      </c>
      <c r="Z93" s="11" t="s">
        <v>1554</v>
      </c>
      <c r="AA93" s="11" t="s">
        <v>670</v>
      </c>
      <c r="AB93" s="11" t="s">
        <v>1990</v>
      </c>
      <c r="AC93" s="11" t="s">
        <v>1195</v>
      </c>
      <c r="AD93" s="11" t="s">
        <v>601</v>
      </c>
      <c r="AE93" s="23">
        <f t="shared" si="5"/>
        <v>0.19</v>
      </c>
      <c r="AF93" s="265">
        <v>0.1</v>
      </c>
      <c r="AG93" s="23">
        <v>1</v>
      </c>
      <c r="AH93" s="23">
        <f>'取組状況入力－共通'!$AH$2</f>
        <v>0.8</v>
      </c>
      <c r="AI93" s="23">
        <v>0.5</v>
      </c>
      <c r="AJ93" s="23">
        <f>'取組状況入力－共通'!$AJ$2</f>
        <v>0.2</v>
      </c>
      <c r="AK93" s="23">
        <v>0</v>
      </c>
      <c r="AL93" s="23" t="s">
        <v>1214</v>
      </c>
      <c r="AN93" s="1">
        <f t="shared" si="6"/>
        <v>0</v>
      </c>
      <c r="AO93" s="1" t="e">
        <f t="shared" si="7"/>
        <v>#DIV/0!</v>
      </c>
    </row>
    <row r="94" spans="2:41" ht="13.5" customHeight="1" thickBot="1" x14ac:dyDescent="0.3">
      <c r="B94" s="401"/>
      <c r="C94" s="1"/>
      <c r="D94" s="228"/>
      <c r="E94" s="1060"/>
      <c r="F94" s="1061"/>
      <c r="G94" s="1061"/>
      <c r="H94" s="1119"/>
      <c r="I94" s="176"/>
      <c r="J94" s="229"/>
      <c r="K94" s="1185"/>
      <c r="L94" s="1185"/>
      <c r="M94" s="223"/>
      <c r="N94" s="1110" t="s">
        <v>744</v>
      </c>
      <c r="O94" s="1111"/>
      <c r="P94" s="1112"/>
      <c r="Q94" s="1106"/>
      <c r="R94" s="1107"/>
      <c r="S94" s="254" t="str">
        <f t="shared" si="3"/>
        <v>-</v>
      </c>
      <c r="T94" s="26"/>
      <c r="U94" s="245"/>
      <c r="V94" s="26"/>
      <c r="W94" s="26"/>
      <c r="X94" s="1" t="str">
        <f t="shared" si="4"/>
        <v>-</v>
      </c>
      <c r="Y94" s="11" t="s">
        <v>1553</v>
      </c>
      <c r="Z94" s="11" t="s">
        <v>1554</v>
      </c>
      <c r="AA94" s="11" t="s">
        <v>670</v>
      </c>
      <c r="AB94" s="11" t="s">
        <v>1990</v>
      </c>
      <c r="AC94" s="11" t="s">
        <v>1195</v>
      </c>
      <c r="AD94" s="11" t="s">
        <v>601</v>
      </c>
      <c r="AE94" s="23">
        <f t="shared" si="5"/>
        <v>0.56000000000000005</v>
      </c>
      <c r="AF94" s="265">
        <v>0.3</v>
      </c>
      <c r="AG94" s="23">
        <v>1</v>
      </c>
      <c r="AH94" s="23">
        <f>'取組状況入力－共通'!$AH$2</f>
        <v>0.8</v>
      </c>
      <c r="AI94" s="23">
        <v>0.5</v>
      </c>
      <c r="AJ94" s="23">
        <f>'取組状況入力－共通'!$AJ$2</f>
        <v>0.2</v>
      </c>
      <c r="AK94" s="23">
        <v>0</v>
      </c>
      <c r="AL94" s="23" t="s">
        <v>1214</v>
      </c>
      <c r="AN94" s="1">
        <f t="shared" si="6"/>
        <v>0</v>
      </c>
      <c r="AO94" s="1" t="e">
        <f t="shared" si="7"/>
        <v>#DIV/0!</v>
      </c>
    </row>
    <row r="95" spans="2:41" ht="13.15" thickBot="1" x14ac:dyDescent="0.3">
      <c r="B95" s="401"/>
      <c r="C95" s="1" t="s">
        <v>534</v>
      </c>
      <c r="D95" s="66" t="s">
        <v>760</v>
      </c>
      <c r="E95" s="1051" t="s">
        <v>837</v>
      </c>
      <c r="F95" s="1052"/>
      <c r="G95" s="1052"/>
      <c r="H95" s="1053"/>
      <c r="I95" s="1105" t="s">
        <v>3303</v>
      </c>
      <c r="J95" s="1105"/>
      <c r="K95" s="1105"/>
      <c r="L95" s="1105"/>
      <c r="M95" s="1105"/>
      <c r="N95" s="1105"/>
      <c r="O95" s="1105"/>
      <c r="P95" s="1105"/>
      <c r="Q95" s="1106"/>
      <c r="R95" s="1107"/>
      <c r="S95" s="254">
        <f t="shared" ref="S95:S108" si="8">$X95</f>
        <v>0</v>
      </c>
      <c r="T95" s="26"/>
      <c r="U95" s="245"/>
      <c r="V95" s="26"/>
      <c r="W95" s="26"/>
      <c r="X95" s="1">
        <f t="shared" ref="X95:X102" si="9">IF(OR($Y$2="上水道施設",$Y$2="下水道施設",$Y$2="廃棄物処理施設"),"-",IF($Q95=Y95,AG95,AH95))</f>
        <v>0</v>
      </c>
      <c r="Y95" s="11" t="s">
        <v>2317</v>
      </c>
      <c r="Z95" s="11" t="s">
        <v>644</v>
      </c>
      <c r="AG95" s="23">
        <v>1</v>
      </c>
      <c r="AH95" s="23">
        <v>0</v>
      </c>
    </row>
    <row r="96" spans="2:41" ht="13.15" thickBot="1" x14ac:dyDescent="0.3">
      <c r="B96" s="401"/>
      <c r="C96" s="1" t="s">
        <v>534</v>
      </c>
      <c r="D96" s="66" t="s">
        <v>761</v>
      </c>
      <c r="E96" s="1051" t="s">
        <v>784</v>
      </c>
      <c r="F96" s="1052"/>
      <c r="G96" s="1052"/>
      <c r="H96" s="1053"/>
      <c r="I96" s="1105" t="s">
        <v>785</v>
      </c>
      <c r="J96" s="1105"/>
      <c r="K96" s="1105"/>
      <c r="L96" s="1105"/>
      <c r="M96" s="1105"/>
      <c r="N96" s="1105"/>
      <c r="O96" s="1105"/>
      <c r="P96" s="1105"/>
      <c r="Q96" s="1106"/>
      <c r="R96" s="1107"/>
      <c r="S96" s="254">
        <f t="shared" si="8"/>
        <v>0</v>
      </c>
      <c r="T96" s="26"/>
      <c r="U96" s="245"/>
      <c r="V96" s="26"/>
      <c r="W96" s="26"/>
      <c r="X96" s="1">
        <f t="shared" si="9"/>
        <v>0</v>
      </c>
      <c r="Y96" s="11" t="s">
        <v>2317</v>
      </c>
      <c r="Z96" s="11" t="s">
        <v>644</v>
      </c>
      <c r="AG96" s="23">
        <v>1</v>
      </c>
      <c r="AH96" s="23">
        <v>0</v>
      </c>
    </row>
    <row r="97" spans="2:35" ht="13.15" thickBot="1" x14ac:dyDescent="0.3">
      <c r="B97" s="401"/>
      <c r="C97" s="341" t="s">
        <v>534</v>
      </c>
      <c r="D97" s="66" t="s">
        <v>762</v>
      </c>
      <c r="E97" s="1051" t="s">
        <v>292</v>
      </c>
      <c r="F97" s="1052"/>
      <c r="G97" s="1052"/>
      <c r="H97" s="1053"/>
      <c r="I97" s="1105" t="s">
        <v>1717</v>
      </c>
      <c r="J97" s="1105"/>
      <c r="K97" s="1105"/>
      <c r="L97" s="1105"/>
      <c r="M97" s="1105"/>
      <c r="N97" s="1105"/>
      <c r="O97" s="1105"/>
      <c r="P97" s="1105"/>
      <c r="Q97" s="1106"/>
      <c r="R97" s="1107"/>
      <c r="S97" s="254">
        <f t="shared" si="8"/>
        <v>0</v>
      </c>
      <c r="T97" s="26"/>
      <c r="U97" s="245"/>
      <c r="V97" s="26"/>
      <c r="W97" s="26"/>
      <c r="X97" s="1">
        <f t="shared" si="9"/>
        <v>0</v>
      </c>
      <c r="Y97" s="11" t="s">
        <v>2317</v>
      </c>
      <c r="Z97" s="11" t="s">
        <v>644</v>
      </c>
      <c r="AG97" s="23">
        <v>1</v>
      </c>
      <c r="AH97" s="23">
        <v>0</v>
      </c>
    </row>
    <row r="98" spans="2:35" ht="24" customHeight="1" thickBot="1" x14ac:dyDescent="0.3">
      <c r="B98" s="401"/>
      <c r="C98" s="341" t="s">
        <v>534</v>
      </c>
      <c r="D98" s="66" t="s">
        <v>763</v>
      </c>
      <c r="E98" s="1051" t="s">
        <v>570</v>
      </c>
      <c r="F98" s="1052"/>
      <c r="G98" s="1052"/>
      <c r="H98" s="1053"/>
      <c r="I98" s="1105" t="s">
        <v>1014</v>
      </c>
      <c r="J98" s="1105"/>
      <c r="K98" s="1105"/>
      <c r="L98" s="1105"/>
      <c r="M98" s="1105"/>
      <c r="N98" s="1105"/>
      <c r="O98" s="1105"/>
      <c r="P98" s="1105"/>
      <c r="Q98" s="1106"/>
      <c r="R98" s="1107"/>
      <c r="S98" s="254">
        <f t="shared" si="8"/>
        <v>0</v>
      </c>
      <c r="T98" s="26"/>
      <c r="U98" s="245"/>
      <c r="V98" s="26"/>
      <c r="W98" s="26"/>
      <c r="X98" s="1">
        <f t="shared" si="9"/>
        <v>0</v>
      </c>
      <c r="Y98" s="11" t="s">
        <v>2317</v>
      </c>
      <c r="Z98" s="11" t="s">
        <v>644</v>
      </c>
      <c r="AG98" s="23">
        <v>1</v>
      </c>
      <c r="AH98" s="23">
        <v>0</v>
      </c>
    </row>
    <row r="99" spans="2:35" ht="24" customHeight="1" thickBot="1" x14ac:dyDescent="0.3">
      <c r="B99" s="401"/>
      <c r="C99" s="341" t="s">
        <v>534</v>
      </c>
      <c r="D99" s="66" t="s">
        <v>764</v>
      </c>
      <c r="E99" s="1051" t="s">
        <v>2193</v>
      </c>
      <c r="F99" s="1052"/>
      <c r="G99" s="1052"/>
      <c r="H99" s="1053"/>
      <c r="I99" s="1105" t="s">
        <v>620</v>
      </c>
      <c r="J99" s="1105"/>
      <c r="K99" s="1105"/>
      <c r="L99" s="1105"/>
      <c r="M99" s="1105"/>
      <c r="N99" s="1105"/>
      <c r="O99" s="1105"/>
      <c r="P99" s="1105"/>
      <c r="Q99" s="1106"/>
      <c r="R99" s="1107"/>
      <c r="S99" s="254">
        <f t="shared" si="8"/>
        <v>0</v>
      </c>
      <c r="T99" s="26"/>
      <c r="U99" s="245"/>
      <c r="V99" s="26"/>
      <c r="W99" s="26"/>
      <c r="X99" s="1">
        <f t="shared" si="9"/>
        <v>0</v>
      </c>
      <c r="Y99" s="11" t="s">
        <v>2317</v>
      </c>
      <c r="Z99" s="11" t="s">
        <v>644</v>
      </c>
      <c r="AG99" s="23">
        <v>1</v>
      </c>
      <c r="AH99" s="23">
        <v>0</v>
      </c>
    </row>
    <row r="100" spans="2:35" ht="24" customHeight="1" thickBot="1" x14ac:dyDescent="0.3">
      <c r="B100" s="401"/>
      <c r="C100" s="1" t="s">
        <v>534</v>
      </c>
      <c r="D100" s="66" t="s">
        <v>765</v>
      </c>
      <c r="E100" s="1051" t="s">
        <v>571</v>
      </c>
      <c r="F100" s="1052"/>
      <c r="G100" s="1052"/>
      <c r="H100" s="1053"/>
      <c r="I100" s="1105" t="s">
        <v>3304</v>
      </c>
      <c r="J100" s="1105"/>
      <c r="K100" s="1105"/>
      <c r="L100" s="1105"/>
      <c r="M100" s="1105"/>
      <c r="N100" s="1105"/>
      <c r="O100" s="1105"/>
      <c r="P100" s="1105"/>
      <c r="Q100" s="1106"/>
      <c r="R100" s="1107"/>
      <c r="S100" s="254">
        <f t="shared" si="8"/>
        <v>0</v>
      </c>
      <c r="T100" s="26"/>
      <c r="U100" s="245"/>
      <c r="V100" s="26"/>
      <c r="W100" s="26"/>
      <c r="X100" s="1">
        <f t="shared" si="9"/>
        <v>0</v>
      </c>
      <c r="Y100" s="11" t="s">
        <v>2317</v>
      </c>
      <c r="Z100" s="11" t="s">
        <v>644</v>
      </c>
      <c r="AG100" s="23">
        <v>1</v>
      </c>
      <c r="AH100" s="23">
        <v>0</v>
      </c>
    </row>
    <row r="101" spans="2:35" ht="24" customHeight="1" thickBot="1" x14ac:dyDescent="0.3">
      <c r="B101" s="401"/>
      <c r="C101" s="1" t="s">
        <v>534</v>
      </c>
      <c r="D101" s="66" t="s">
        <v>766</v>
      </c>
      <c r="E101" s="1051" t="s">
        <v>572</v>
      </c>
      <c r="F101" s="1052"/>
      <c r="G101" s="1052"/>
      <c r="H101" s="1053"/>
      <c r="I101" s="1105" t="s">
        <v>2191</v>
      </c>
      <c r="J101" s="1105"/>
      <c r="K101" s="1105"/>
      <c r="L101" s="1105"/>
      <c r="M101" s="1105"/>
      <c r="N101" s="1105"/>
      <c r="O101" s="1105"/>
      <c r="P101" s="1105"/>
      <c r="Q101" s="1106"/>
      <c r="R101" s="1107"/>
      <c r="S101" s="254">
        <f t="shared" si="8"/>
        <v>0</v>
      </c>
      <c r="T101" s="26"/>
      <c r="U101" s="245"/>
      <c r="V101" s="26"/>
      <c r="W101" s="26"/>
      <c r="X101" s="1">
        <f t="shared" si="9"/>
        <v>0</v>
      </c>
      <c r="Y101" s="11" t="s">
        <v>2317</v>
      </c>
      <c r="Z101" s="11" t="s">
        <v>1610</v>
      </c>
      <c r="AG101" s="23">
        <v>1</v>
      </c>
      <c r="AH101" s="23">
        <v>0</v>
      </c>
    </row>
    <row r="102" spans="2:35" ht="13.15" thickBot="1" x14ac:dyDescent="0.3">
      <c r="B102" s="401"/>
      <c r="C102" s="1" t="s">
        <v>534</v>
      </c>
      <c r="D102" s="66" t="s">
        <v>767</v>
      </c>
      <c r="E102" s="1051" t="s">
        <v>2190</v>
      </c>
      <c r="F102" s="1052"/>
      <c r="G102" s="1052"/>
      <c r="H102" s="1053"/>
      <c r="I102" s="1105" t="s">
        <v>1013</v>
      </c>
      <c r="J102" s="1105"/>
      <c r="K102" s="1105"/>
      <c r="L102" s="1105"/>
      <c r="M102" s="1105"/>
      <c r="N102" s="1105"/>
      <c r="O102" s="1105"/>
      <c r="P102" s="1105"/>
      <c r="Q102" s="1106"/>
      <c r="R102" s="1107"/>
      <c r="S102" s="254">
        <f t="shared" si="8"/>
        <v>0</v>
      </c>
      <c r="T102" s="26"/>
      <c r="U102" s="245"/>
      <c r="V102" s="26"/>
      <c r="W102" s="26"/>
      <c r="X102" s="1">
        <f t="shared" si="9"/>
        <v>0</v>
      </c>
      <c r="Y102" s="11" t="s">
        <v>2317</v>
      </c>
      <c r="Z102" s="11" t="s">
        <v>1610</v>
      </c>
      <c r="AG102" s="23">
        <v>1</v>
      </c>
      <c r="AH102" s="23">
        <v>0</v>
      </c>
    </row>
    <row r="103" spans="2:35" ht="24" customHeight="1" thickBot="1" x14ac:dyDescent="0.3">
      <c r="B103" s="401"/>
      <c r="C103" s="341" t="s">
        <v>534</v>
      </c>
      <c r="D103" s="66" t="s">
        <v>768</v>
      </c>
      <c r="E103" s="1051" t="s">
        <v>1714</v>
      </c>
      <c r="F103" s="1052"/>
      <c r="G103" s="1052"/>
      <c r="H103" s="1053"/>
      <c r="I103" s="1105" t="s">
        <v>1715</v>
      </c>
      <c r="J103" s="1105"/>
      <c r="K103" s="1105"/>
      <c r="L103" s="1105"/>
      <c r="M103" s="1105"/>
      <c r="N103" s="1105"/>
      <c r="O103" s="1105"/>
      <c r="P103" s="1105"/>
      <c r="Q103" s="1106"/>
      <c r="R103" s="1107"/>
      <c r="S103" s="254">
        <f t="shared" si="8"/>
        <v>0</v>
      </c>
      <c r="T103" s="26"/>
      <c r="U103" s="245"/>
      <c r="V103" s="26"/>
      <c r="W103" s="26"/>
      <c r="X103" s="1">
        <f>IF(OR($Y$2="上水道施設",$Y$2="下水道施設",$Y$2="廃棄物処理施設"),"-",IF($Q103=Y103,AG103,IF($Q103=Z103,AH103,AI103)))</f>
        <v>0</v>
      </c>
      <c r="Y103" s="11" t="s">
        <v>2875</v>
      </c>
      <c r="Z103" s="11" t="s">
        <v>2896</v>
      </c>
      <c r="AA103" s="11" t="s">
        <v>2895</v>
      </c>
      <c r="AG103" s="23">
        <v>1</v>
      </c>
      <c r="AH103" s="23">
        <v>0.5</v>
      </c>
      <c r="AI103" s="23">
        <v>0</v>
      </c>
    </row>
    <row r="104" spans="2:35" ht="24" customHeight="1" thickBot="1" x14ac:dyDescent="0.3">
      <c r="B104" s="401"/>
      <c r="C104" s="341" t="s">
        <v>534</v>
      </c>
      <c r="D104" s="66" t="s">
        <v>792</v>
      </c>
      <c r="E104" s="1051" t="s">
        <v>1660</v>
      </c>
      <c r="F104" s="1052"/>
      <c r="G104" s="1052"/>
      <c r="H104" s="1053"/>
      <c r="I104" s="1105" t="s">
        <v>510</v>
      </c>
      <c r="J104" s="1105"/>
      <c r="K104" s="1105"/>
      <c r="L104" s="1105"/>
      <c r="M104" s="1105"/>
      <c r="N104" s="1105"/>
      <c r="O104" s="1105"/>
      <c r="P104" s="1105"/>
      <c r="Q104" s="1106"/>
      <c r="R104" s="1107"/>
      <c r="S104" s="254">
        <f t="shared" si="8"/>
        <v>0</v>
      </c>
      <c r="T104" s="26"/>
      <c r="U104" s="245"/>
      <c r="V104" s="26"/>
      <c r="W104" s="26"/>
      <c r="X104" s="1">
        <f>IF(OR($Y$2="上水道施設",$Y$2="下水道施設",$Y$2="廃棄物処理施設"),"-",IF($Q104=Y104,AG104,IF($Q104=Z104,AH104,AI104)))</f>
        <v>0</v>
      </c>
      <c r="Y104" s="11" t="s">
        <v>2875</v>
      </c>
      <c r="Z104" s="11" t="s">
        <v>2896</v>
      </c>
      <c r="AA104" s="11" t="s">
        <v>2895</v>
      </c>
      <c r="AG104" s="23">
        <v>1</v>
      </c>
      <c r="AH104" s="23">
        <v>0.5</v>
      </c>
      <c r="AI104" s="23">
        <v>0</v>
      </c>
    </row>
    <row r="105" spans="2:35" ht="24" customHeight="1" thickBot="1" x14ac:dyDescent="0.3">
      <c r="B105" s="401"/>
      <c r="C105" s="341" t="s">
        <v>534</v>
      </c>
      <c r="D105" s="66" t="s">
        <v>793</v>
      </c>
      <c r="E105" s="1051" t="s">
        <v>140</v>
      </c>
      <c r="F105" s="1052"/>
      <c r="G105" s="1052"/>
      <c r="H105" s="1053"/>
      <c r="I105" s="1105" t="s">
        <v>190</v>
      </c>
      <c r="J105" s="1105"/>
      <c r="K105" s="1105"/>
      <c r="L105" s="1105"/>
      <c r="M105" s="1105"/>
      <c r="N105" s="1105"/>
      <c r="O105" s="1105"/>
      <c r="P105" s="1162"/>
      <c r="Q105" s="1106"/>
      <c r="R105" s="1107"/>
      <c r="S105" s="254">
        <f t="shared" si="8"/>
        <v>0</v>
      </c>
      <c r="T105" s="26"/>
      <c r="U105" s="245"/>
      <c r="V105" s="26"/>
      <c r="W105" s="26"/>
      <c r="X105" s="1">
        <f>IF(OR($Y$2="上水道施設",$Y$2="下水道施設",$Y$2="廃棄物処理施設"),"-",IF($Q105=Y105,AG105,AH105))</f>
        <v>0</v>
      </c>
      <c r="Y105" s="11" t="s">
        <v>2317</v>
      </c>
      <c r="Z105" s="11" t="s">
        <v>1187</v>
      </c>
      <c r="AG105" s="23">
        <v>1</v>
      </c>
      <c r="AH105" s="23">
        <v>0</v>
      </c>
    </row>
    <row r="106" spans="2:35" ht="13.15" thickBot="1" x14ac:dyDescent="0.3">
      <c r="B106" s="401"/>
      <c r="C106" s="341" t="s">
        <v>534</v>
      </c>
      <c r="D106" s="66" t="s">
        <v>137</v>
      </c>
      <c r="E106" s="1051" t="s">
        <v>492</v>
      </c>
      <c r="F106" s="1052"/>
      <c r="G106" s="1052"/>
      <c r="H106" s="1053"/>
      <c r="I106" s="1105" t="s">
        <v>884</v>
      </c>
      <c r="J106" s="1105"/>
      <c r="K106" s="1105"/>
      <c r="L106" s="1105"/>
      <c r="M106" s="1105"/>
      <c r="N106" s="1105"/>
      <c r="O106" s="1105"/>
      <c r="P106" s="1162"/>
      <c r="Q106" s="1106"/>
      <c r="R106" s="1107"/>
      <c r="S106" s="254">
        <f t="shared" si="8"/>
        <v>0</v>
      </c>
      <c r="T106" s="26"/>
      <c r="U106" s="245"/>
      <c r="V106" s="26"/>
      <c r="W106" s="26"/>
      <c r="X106" s="1">
        <f>IF(OR($Y$2="上水道施設",$Y$2="下水道施設",$Y$2="廃棄物処理施設"),"-",IF($Q106=Y106,AG106,AH106))</f>
        <v>0</v>
      </c>
      <c r="Y106" s="11" t="s">
        <v>2317</v>
      </c>
      <c r="Z106" s="11" t="s">
        <v>1187</v>
      </c>
      <c r="AG106" s="23">
        <v>1</v>
      </c>
      <c r="AH106" s="23">
        <v>0</v>
      </c>
    </row>
    <row r="107" spans="2:35" ht="24" customHeight="1" thickBot="1" x14ac:dyDescent="0.3">
      <c r="B107" s="401"/>
      <c r="C107" s="341" t="s">
        <v>534</v>
      </c>
      <c r="D107" s="66" t="s">
        <v>138</v>
      </c>
      <c r="E107" s="1051" t="s">
        <v>493</v>
      </c>
      <c r="F107" s="1052"/>
      <c r="G107" s="1052"/>
      <c r="H107" s="1053"/>
      <c r="I107" s="1105" t="s">
        <v>494</v>
      </c>
      <c r="J107" s="1105"/>
      <c r="K107" s="1105"/>
      <c r="L107" s="1105"/>
      <c r="M107" s="1105"/>
      <c r="N107" s="1105"/>
      <c r="O107" s="1105"/>
      <c r="P107" s="1162"/>
      <c r="Q107" s="1106"/>
      <c r="R107" s="1107"/>
      <c r="S107" s="254">
        <f t="shared" si="8"/>
        <v>0</v>
      </c>
      <c r="T107" s="26"/>
      <c r="U107" s="245"/>
      <c r="V107" s="26"/>
      <c r="W107" s="26"/>
      <c r="X107" s="1">
        <f>IF(OR($Y$2="上水道施設",$Y$2="下水道施設",$Y$2="廃棄物処理施設"),"-",IF($Q107=Y107,AG107,AH107))</f>
        <v>0</v>
      </c>
      <c r="Y107" s="11" t="s">
        <v>2317</v>
      </c>
      <c r="Z107" s="11" t="s">
        <v>1187</v>
      </c>
      <c r="AG107" s="23">
        <v>1</v>
      </c>
      <c r="AH107" s="23">
        <v>0</v>
      </c>
    </row>
    <row r="108" spans="2:35" ht="24" customHeight="1" thickBot="1" x14ac:dyDescent="0.3">
      <c r="B108" s="401"/>
      <c r="C108" s="341" t="s">
        <v>534</v>
      </c>
      <c r="D108" s="247" t="s">
        <v>139</v>
      </c>
      <c r="E108" s="1051" t="s">
        <v>741</v>
      </c>
      <c r="F108" s="1052"/>
      <c r="G108" s="1052"/>
      <c r="H108" s="1053"/>
      <c r="I108" s="1105" t="s">
        <v>885</v>
      </c>
      <c r="J108" s="1105"/>
      <c r="K108" s="1105"/>
      <c r="L108" s="1105"/>
      <c r="M108" s="1105"/>
      <c r="N108" s="1105"/>
      <c r="O108" s="1105"/>
      <c r="P108" s="1051"/>
      <c r="Q108" s="1106"/>
      <c r="R108" s="1107"/>
      <c r="S108" s="254">
        <f t="shared" si="8"/>
        <v>0</v>
      </c>
      <c r="T108" s="26"/>
      <c r="U108" s="245"/>
      <c r="V108" s="26"/>
      <c r="W108" s="26"/>
      <c r="X108" s="1">
        <f>IF(OR($Y$2="上水道施設",$Y$2="下水道施設",$Y$2="廃棄物処理施設"),"-",IF(OR('取組状況入力－共通'!$Y$2="上水道施設",'取組状況入力－共通'!$Y$2="下水道施設",'取組状況入力－共通'!$Y$2="廃棄物処理施設"),"-",IF($Q108=Y108,AG108,AH108)))</f>
        <v>0</v>
      </c>
      <c r="Y108" s="11" t="s">
        <v>2317</v>
      </c>
      <c r="Z108" s="11" t="s">
        <v>1187</v>
      </c>
      <c r="AG108" s="23">
        <v>1</v>
      </c>
      <c r="AH108" s="23">
        <v>0</v>
      </c>
    </row>
    <row r="109" spans="2:35" ht="13.5" customHeight="1" x14ac:dyDescent="0.25">
      <c r="B109" s="401"/>
      <c r="C109" s="1"/>
      <c r="U109" s="402"/>
      <c r="X109" s="1"/>
    </row>
    <row r="110" spans="2:35" ht="14.25" customHeight="1" x14ac:dyDescent="0.25">
      <c r="B110" s="401"/>
      <c r="C110" s="1"/>
      <c r="D110" s="21" t="s">
        <v>1752</v>
      </c>
      <c r="E110" s="19" t="s">
        <v>2402</v>
      </c>
      <c r="F110" s="19"/>
      <c r="G110" s="19"/>
      <c r="H110" s="19"/>
      <c r="I110" s="1"/>
      <c r="U110" s="402"/>
      <c r="X110" s="1"/>
    </row>
    <row r="111" spans="2:35" ht="14.25" customHeight="1" thickBot="1" x14ac:dyDescent="0.3">
      <c r="B111" s="401"/>
      <c r="C111" s="1"/>
      <c r="D111" s="25" t="s">
        <v>1733</v>
      </c>
      <c r="E111" s="1067" t="s">
        <v>655</v>
      </c>
      <c r="F111" s="1068"/>
      <c r="G111" s="1068"/>
      <c r="H111" s="1069"/>
      <c r="I111" s="1067" t="s">
        <v>2453</v>
      </c>
      <c r="J111" s="1068"/>
      <c r="K111" s="1068"/>
      <c r="L111" s="1068"/>
      <c r="M111" s="1068"/>
      <c r="N111" s="1068"/>
      <c r="O111" s="1068"/>
      <c r="P111" s="1069"/>
      <c r="Q111" s="1067" t="s">
        <v>2248</v>
      </c>
      <c r="R111" s="1069"/>
      <c r="S111" s="25" t="s">
        <v>745</v>
      </c>
      <c r="T111" s="5"/>
      <c r="U111" s="334"/>
      <c r="V111" s="5"/>
      <c r="W111" s="5"/>
      <c r="X111" s="1"/>
    </row>
    <row r="112" spans="2:35" ht="24" customHeight="1" thickBot="1" x14ac:dyDescent="0.3">
      <c r="B112" s="401"/>
      <c r="C112" s="1" t="s">
        <v>530</v>
      </c>
      <c r="D112" s="247" t="s">
        <v>1753</v>
      </c>
      <c r="E112" s="1051" t="s">
        <v>327</v>
      </c>
      <c r="F112" s="1052"/>
      <c r="G112" s="1052"/>
      <c r="H112" s="1053"/>
      <c r="I112" s="1105" t="s">
        <v>3305</v>
      </c>
      <c r="J112" s="1105"/>
      <c r="K112" s="1105"/>
      <c r="L112" s="1105"/>
      <c r="M112" s="1105"/>
      <c r="N112" s="1105"/>
      <c r="O112" s="1105"/>
      <c r="P112" s="1105"/>
      <c r="Q112" s="1106"/>
      <c r="R112" s="1107"/>
      <c r="S112" s="254" t="str">
        <f t="shared" ref="S112:S117" si="10">$X112</f>
        <v>-</v>
      </c>
      <c r="T112" s="26"/>
      <c r="U112" s="245"/>
      <c r="V112" s="26"/>
      <c r="W112" s="26"/>
      <c r="X112" s="1" t="str">
        <f>IF(OR($Y$2="上水道施設",$Y$2="下水道施設",$Y$2="廃棄物処理施設"),"-",IF($Q112=Y112,AG112,IF($Q112=Z112,AH112,AI112)))</f>
        <v>-</v>
      </c>
      <c r="Y112" s="11" t="s">
        <v>2379</v>
      </c>
      <c r="Z112" s="11" t="s">
        <v>504</v>
      </c>
      <c r="AA112" s="11" t="s">
        <v>1308</v>
      </c>
      <c r="AG112" s="23">
        <v>1</v>
      </c>
      <c r="AH112" s="23">
        <v>0</v>
      </c>
      <c r="AI112" s="23" t="s">
        <v>1214</v>
      </c>
    </row>
    <row r="113" spans="2:38" ht="24" customHeight="1" thickBot="1" x14ac:dyDescent="0.3">
      <c r="B113" s="401"/>
      <c r="C113" s="1" t="s">
        <v>530</v>
      </c>
      <c r="D113" s="247" t="s">
        <v>2156</v>
      </c>
      <c r="E113" s="1051" t="s">
        <v>616</v>
      </c>
      <c r="F113" s="1052"/>
      <c r="G113" s="1052"/>
      <c r="H113" s="1053"/>
      <c r="I113" s="1105" t="s">
        <v>3306</v>
      </c>
      <c r="J113" s="1105"/>
      <c r="K113" s="1105"/>
      <c r="L113" s="1105"/>
      <c r="M113" s="1105"/>
      <c r="N113" s="1105"/>
      <c r="O113" s="1105"/>
      <c r="P113" s="1105"/>
      <c r="Q113" s="1106"/>
      <c r="R113" s="1107"/>
      <c r="S113" s="254" t="str">
        <f t="shared" si="10"/>
        <v>-</v>
      </c>
      <c r="T113" s="26"/>
      <c r="U113" s="245"/>
      <c r="V113" s="26"/>
      <c r="W113" s="26"/>
      <c r="X113" s="1" t="str">
        <f>IF(OR($Y$2="上水道施設",$Y$2="下水道施設",$Y$2="廃棄物処理施設"),"-",IF($Q113=Y113,AG113,IF($Q113=Z113,AH113,AI113)))</f>
        <v>-</v>
      </c>
      <c r="Y113" s="11" t="s">
        <v>2379</v>
      </c>
      <c r="Z113" s="11" t="s">
        <v>504</v>
      </c>
      <c r="AA113" s="11" t="s">
        <v>2110</v>
      </c>
      <c r="AG113" s="23">
        <v>1</v>
      </c>
      <c r="AH113" s="23">
        <v>0</v>
      </c>
      <c r="AI113" s="23" t="s">
        <v>1196</v>
      </c>
    </row>
    <row r="114" spans="2:38" ht="24" customHeight="1" thickBot="1" x14ac:dyDescent="0.3">
      <c r="B114" s="401"/>
      <c r="C114" s="341" t="s">
        <v>529</v>
      </c>
      <c r="D114" s="247" t="s">
        <v>734</v>
      </c>
      <c r="E114" s="1051" t="s">
        <v>3159</v>
      </c>
      <c r="F114" s="1052"/>
      <c r="G114" s="1052"/>
      <c r="H114" s="1053"/>
      <c r="I114" s="1105" t="s">
        <v>3181</v>
      </c>
      <c r="J114" s="1105"/>
      <c r="K114" s="1105"/>
      <c r="L114" s="1105"/>
      <c r="M114" s="1105"/>
      <c r="N114" s="1105"/>
      <c r="O114" s="1105"/>
      <c r="P114" s="1105"/>
      <c r="Q114" s="1106"/>
      <c r="R114" s="1107"/>
      <c r="S114" s="254">
        <f t="shared" si="10"/>
        <v>0</v>
      </c>
      <c r="T114" s="26"/>
      <c r="U114" s="245"/>
      <c r="V114" s="26"/>
      <c r="W114" s="26"/>
      <c r="X114" s="1">
        <f>IF(OR($Y$2="上水道施設",$Y$2="下水道施設",$Y$2="廃棄物処理施設"),"-",IF($Q114=Y114,AG114,AH114))</f>
        <v>0</v>
      </c>
      <c r="Y114" s="11" t="s">
        <v>2317</v>
      </c>
      <c r="Z114" s="11" t="s">
        <v>1280</v>
      </c>
      <c r="AG114" s="23">
        <v>1</v>
      </c>
      <c r="AH114" s="23">
        <v>0</v>
      </c>
    </row>
    <row r="115" spans="2:38" ht="24" customHeight="1" thickBot="1" x14ac:dyDescent="0.3">
      <c r="B115" s="401"/>
      <c r="C115" s="341" t="s">
        <v>529</v>
      </c>
      <c r="D115" s="247" t="s">
        <v>735</v>
      </c>
      <c r="E115" s="1051" t="s">
        <v>615</v>
      </c>
      <c r="F115" s="1052"/>
      <c r="G115" s="1052"/>
      <c r="H115" s="1053"/>
      <c r="I115" s="1105" t="s">
        <v>3307</v>
      </c>
      <c r="J115" s="1105"/>
      <c r="K115" s="1105"/>
      <c r="L115" s="1105"/>
      <c r="M115" s="1105"/>
      <c r="N115" s="1105"/>
      <c r="O115" s="1105"/>
      <c r="P115" s="1105"/>
      <c r="Q115" s="1106"/>
      <c r="R115" s="1107"/>
      <c r="S115" s="254">
        <f t="shared" si="10"/>
        <v>0</v>
      </c>
      <c r="T115" s="26"/>
      <c r="U115" s="245"/>
      <c r="V115" s="26"/>
      <c r="W115" s="26"/>
      <c r="X115" s="1">
        <f>IF(OR($Y$2="上水道施設",$Y$2="下水道施設",$Y$2="廃棄物処理施設"),"-",IF($Q115=Y115,AG115,AH115))</f>
        <v>0</v>
      </c>
      <c r="Y115" s="11" t="s">
        <v>2317</v>
      </c>
      <c r="Z115" s="11" t="s">
        <v>1280</v>
      </c>
      <c r="AG115" s="23">
        <v>1</v>
      </c>
      <c r="AH115" s="23">
        <v>0</v>
      </c>
    </row>
    <row r="116" spans="2:38" ht="13.15" thickBot="1" x14ac:dyDescent="0.3">
      <c r="B116" s="401"/>
      <c r="C116" s="341" t="s">
        <v>529</v>
      </c>
      <c r="D116" s="247" t="s">
        <v>736</v>
      </c>
      <c r="E116" s="1051" t="s">
        <v>1307</v>
      </c>
      <c r="F116" s="1052"/>
      <c r="G116" s="1052"/>
      <c r="H116" s="1053"/>
      <c r="I116" s="1105" t="s">
        <v>3308</v>
      </c>
      <c r="J116" s="1105"/>
      <c r="K116" s="1105"/>
      <c r="L116" s="1105"/>
      <c r="M116" s="1105"/>
      <c r="N116" s="1105"/>
      <c r="O116" s="1105"/>
      <c r="P116" s="1105"/>
      <c r="Q116" s="1106"/>
      <c r="R116" s="1107"/>
      <c r="S116" s="254">
        <f t="shared" si="10"/>
        <v>0</v>
      </c>
      <c r="T116" s="26"/>
      <c r="U116" s="245"/>
      <c r="V116" s="26"/>
      <c r="W116" s="26"/>
      <c r="X116" s="1">
        <f>IF(OR($Y$2="上水道施設",$Y$2="下水道施設",$Y$2="廃棄物処理施設"),"-",IF($Q116=Y116,AG116,AH116))</f>
        <v>0</v>
      </c>
      <c r="Y116" s="11" t="s">
        <v>2317</v>
      </c>
      <c r="Z116" s="11" t="s">
        <v>1280</v>
      </c>
      <c r="AG116" s="23">
        <v>1</v>
      </c>
      <c r="AH116" s="23">
        <v>0</v>
      </c>
    </row>
    <row r="117" spans="2:38" ht="13.15" thickBot="1" x14ac:dyDescent="0.3">
      <c r="B117" s="401"/>
      <c r="C117" s="341" t="s">
        <v>529</v>
      </c>
      <c r="D117" s="247" t="s">
        <v>737</v>
      </c>
      <c r="E117" s="1051" t="s">
        <v>3160</v>
      </c>
      <c r="F117" s="1052"/>
      <c r="G117" s="1052"/>
      <c r="H117" s="1053"/>
      <c r="I117" s="1105" t="s">
        <v>3170</v>
      </c>
      <c r="J117" s="1105"/>
      <c r="K117" s="1105"/>
      <c r="L117" s="1105"/>
      <c r="M117" s="1105"/>
      <c r="N117" s="1105"/>
      <c r="O117" s="1105"/>
      <c r="P117" s="1105"/>
      <c r="Q117" s="1106"/>
      <c r="R117" s="1107"/>
      <c r="S117" s="254">
        <f t="shared" si="10"/>
        <v>0</v>
      </c>
      <c r="T117" s="26"/>
      <c r="U117" s="245"/>
      <c r="V117" s="26"/>
      <c r="W117" s="26"/>
      <c r="X117" s="1">
        <f>IF(OR($Y$2="上水道施設",$Y$2="下水道施設",$Y$2="廃棄物処理施設"),"-",IF($Q117=Y117,AG117,AH117))</f>
        <v>0</v>
      </c>
      <c r="Y117" s="11" t="s">
        <v>2317</v>
      </c>
      <c r="Z117" s="11" t="s">
        <v>1280</v>
      </c>
      <c r="AG117" s="23">
        <v>1</v>
      </c>
      <c r="AH117" s="23">
        <v>0</v>
      </c>
    </row>
    <row r="118" spans="2:38" ht="13.5" customHeight="1" x14ac:dyDescent="0.25">
      <c r="B118" s="401"/>
      <c r="C118" s="1"/>
      <c r="U118" s="402"/>
      <c r="X118" s="1"/>
    </row>
    <row r="119" spans="2:38" ht="14.25" customHeight="1" x14ac:dyDescent="0.25">
      <c r="B119" s="401"/>
      <c r="C119" s="1"/>
      <c r="D119" s="21" t="s">
        <v>325</v>
      </c>
      <c r="E119" s="19" t="s">
        <v>2405</v>
      </c>
      <c r="F119" s="19"/>
      <c r="G119" s="19"/>
      <c r="H119" s="19"/>
      <c r="I119" s="1"/>
      <c r="U119" s="402"/>
      <c r="X119" s="1"/>
    </row>
    <row r="120" spans="2:38" ht="14.25" customHeight="1" thickBot="1" x14ac:dyDescent="0.3">
      <c r="B120" s="401"/>
      <c r="C120" s="1"/>
      <c r="D120" s="25" t="s">
        <v>1754</v>
      </c>
      <c r="E120" s="1067" t="s">
        <v>655</v>
      </c>
      <c r="F120" s="1068"/>
      <c r="G120" s="1068"/>
      <c r="H120" s="1069"/>
      <c r="I120" s="1067" t="s">
        <v>2453</v>
      </c>
      <c r="J120" s="1068"/>
      <c r="K120" s="1068"/>
      <c r="L120" s="1068"/>
      <c r="M120" s="1068"/>
      <c r="N120" s="1068"/>
      <c r="O120" s="1068"/>
      <c r="P120" s="1069"/>
      <c r="Q120" s="1067" t="s">
        <v>2248</v>
      </c>
      <c r="R120" s="1069"/>
      <c r="S120" s="25" t="s">
        <v>745</v>
      </c>
      <c r="T120" s="5"/>
      <c r="U120" s="334"/>
      <c r="V120" s="5"/>
      <c r="W120" s="5"/>
      <c r="X120" s="1"/>
    </row>
    <row r="121" spans="2:38" ht="24" customHeight="1" thickBot="1" x14ac:dyDescent="0.3">
      <c r="B121" s="401"/>
      <c r="C121" s="1" t="s">
        <v>533</v>
      </c>
      <c r="D121" s="247" t="s">
        <v>471</v>
      </c>
      <c r="E121" s="1051" t="s">
        <v>1382</v>
      </c>
      <c r="F121" s="1052"/>
      <c r="G121" s="1052"/>
      <c r="H121" s="1053"/>
      <c r="I121" s="1105" t="s">
        <v>647</v>
      </c>
      <c r="J121" s="1105"/>
      <c r="K121" s="1105"/>
      <c r="L121" s="1105"/>
      <c r="M121" s="1105"/>
      <c r="N121" s="1105"/>
      <c r="O121" s="1105"/>
      <c r="P121" s="1105"/>
      <c r="Q121" s="1106"/>
      <c r="R121" s="1107"/>
      <c r="S121" s="254" t="str">
        <f t="shared" ref="S121:S126" si="11">$X121</f>
        <v>-</v>
      </c>
      <c r="T121" s="26"/>
      <c r="U121" s="245"/>
      <c r="V121" s="26"/>
      <c r="W121" s="26"/>
      <c r="X121" s="1" t="str">
        <f>IF(OR($Y$2="上水道施設",$Y$2="下水道施設",$Y$2="廃棄物処理施設"),"-",IF($Q121=Y121,AG121,IF($Q121=Z121,AH121,IF($Q121=AA121,AI121,IF($Q121=AB121,AJ121,IF($Q121=AC121,AK121,AL121))))))</f>
        <v>-</v>
      </c>
      <c r="Y121" s="11" t="s">
        <v>1608</v>
      </c>
      <c r="Z121" s="11" t="s">
        <v>1609</v>
      </c>
      <c r="AA121" s="11" t="s">
        <v>670</v>
      </c>
      <c r="AB121" s="11" t="s">
        <v>1990</v>
      </c>
      <c r="AC121" s="11" t="s">
        <v>1195</v>
      </c>
      <c r="AD121" s="11" t="s">
        <v>2327</v>
      </c>
      <c r="AG121" s="23">
        <v>1</v>
      </c>
      <c r="AH121" s="23">
        <f>$AH$2</f>
        <v>0.8</v>
      </c>
      <c r="AI121" s="23">
        <v>0.5</v>
      </c>
      <c r="AJ121" s="23">
        <f>$AJ$2</f>
        <v>0.2</v>
      </c>
      <c r="AK121" s="23">
        <v>0</v>
      </c>
      <c r="AL121" s="23" t="s">
        <v>1199</v>
      </c>
    </row>
    <row r="122" spans="2:38" ht="13.15" thickBot="1" x14ac:dyDescent="0.3">
      <c r="B122" s="401"/>
      <c r="C122" s="1" t="s">
        <v>533</v>
      </c>
      <c r="D122" s="247" t="s">
        <v>1562</v>
      </c>
      <c r="E122" s="1051" t="s">
        <v>1581</v>
      </c>
      <c r="F122" s="1052"/>
      <c r="G122" s="1052"/>
      <c r="H122" s="1053"/>
      <c r="I122" s="1105" t="s">
        <v>1582</v>
      </c>
      <c r="J122" s="1105"/>
      <c r="K122" s="1105"/>
      <c r="L122" s="1105"/>
      <c r="M122" s="1105"/>
      <c r="N122" s="1105"/>
      <c r="O122" s="1105"/>
      <c r="P122" s="1105"/>
      <c r="Q122" s="1106"/>
      <c r="R122" s="1107"/>
      <c r="S122" s="254" t="str">
        <f t="shared" si="11"/>
        <v>-</v>
      </c>
      <c r="T122" s="26"/>
      <c r="U122" s="245"/>
      <c r="V122" s="26"/>
      <c r="W122" s="26"/>
      <c r="X122" s="1" t="str">
        <f>IF(OR($Y$2="上水道施設",$Y$2="下水道施設",$Y$2="廃棄物処理施設"),"-",IF($Q122=Y122,AG122,IF($Q122=Z122,AH122,AI122)))</f>
        <v>-</v>
      </c>
      <c r="Y122" s="11" t="s">
        <v>2379</v>
      </c>
      <c r="Z122" s="11" t="s">
        <v>504</v>
      </c>
      <c r="AA122" s="11" t="s">
        <v>2327</v>
      </c>
      <c r="AG122" s="23">
        <v>1</v>
      </c>
      <c r="AH122" s="23">
        <v>0</v>
      </c>
      <c r="AI122" s="23" t="s">
        <v>1199</v>
      </c>
    </row>
    <row r="123" spans="2:38" ht="13.15" thickBot="1" x14ac:dyDescent="0.3">
      <c r="B123" s="401"/>
      <c r="C123" s="1" t="s">
        <v>533</v>
      </c>
      <c r="D123" s="247" t="s">
        <v>1563</v>
      </c>
      <c r="E123" s="1051" t="s">
        <v>1524</v>
      </c>
      <c r="F123" s="1052"/>
      <c r="G123" s="1052"/>
      <c r="H123" s="1053"/>
      <c r="I123" s="1105" t="s">
        <v>1579</v>
      </c>
      <c r="J123" s="1105"/>
      <c r="K123" s="1105"/>
      <c r="L123" s="1105"/>
      <c r="M123" s="1105"/>
      <c r="N123" s="1105"/>
      <c r="O123" s="1105"/>
      <c r="P123" s="1105"/>
      <c r="Q123" s="1106"/>
      <c r="R123" s="1107"/>
      <c r="S123" s="254" t="str">
        <f t="shared" si="11"/>
        <v>-</v>
      </c>
      <c r="T123" s="26"/>
      <c r="U123" s="245"/>
      <c r="V123" s="26"/>
      <c r="W123" s="26"/>
      <c r="X123" s="1" t="str">
        <f>IF(OR($Y$2="上水道施設",$Y$2="下水道施設",$Y$2="廃棄物処理施設"),"-",IF($Q123=Y123,AG123,IF($Q123=Z123,AH123,AI123)))</f>
        <v>-</v>
      </c>
      <c r="Y123" s="11" t="s">
        <v>2379</v>
      </c>
      <c r="Z123" s="11" t="s">
        <v>504</v>
      </c>
      <c r="AA123" s="11" t="s">
        <v>2327</v>
      </c>
      <c r="AG123" s="23">
        <v>1</v>
      </c>
      <c r="AH123" s="23">
        <v>0</v>
      </c>
      <c r="AI123" s="23" t="s">
        <v>1199</v>
      </c>
    </row>
    <row r="124" spans="2:38" ht="13.15" thickBot="1" x14ac:dyDescent="0.3">
      <c r="B124" s="401"/>
      <c r="C124" s="341" t="s">
        <v>534</v>
      </c>
      <c r="D124" s="247" t="s">
        <v>1564</v>
      </c>
      <c r="E124" s="1051" t="s">
        <v>1383</v>
      </c>
      <c r="F124" s="1052"/>
      <c r="G124" s="1052"/>
      <c r="H124" s="1053"/>
      <c r="I124" s="1105" t="s">
        <v>1384</v>
      </c>
      <c r="J124" s="1105"/>
      <c r="K124" s="1105"/>
      <c r="L124" s="1105"/>
      <c r="M124" s="1105"/>
      <c r="N124" s="1105"/>
      <c r="O124" s="1105"/>
      <c r="P124" s="1105"/>
      <c r="Q124" s="1106"/>
      <c r="R124" s="1107"/>
      <c r="S124" s="254">
        <f t="shared" si="11"/>
        <v>0</v>
      </c>
      <c r="T124" s="26"/>
      <c r="U124" s="245"/>
      <c r="V124" s="26"/>
      <c r="W124" s="26"/>
      <c r="X124" s="1">
        <f>IF(OR($Y$2="上水道施設",$Y$2="下水道施設",$Y$2="廃棄物処理施設"),"-",IF($Q124=Y124,AG124,AH124))</f>
        <v>0</v>
      </c>
      <c r="Y124" s="11" t="s">
        <v>2317</v>
      </c>
      <c r="Z124" s="11" t="s">
        <v>1200</v>
      </c>
      <c r="AG124" s="23">
        <v>1</v>
      </c>
      <c r="AH124" s="23">
        <v>0</v>
      </c>
    </row>
    <row r="125" spans="2:38" ht="24" customHeight="1" thickBot="1" x14ac:dyDescent="0.3">
      <c r="B125" s="401"/>
      <c r="C125" s="341" t="s">
        <v>534</v>
      </c>
      <c r="D125" s="247" t="s">
        <v>1565</v>
      </c>
      <c r="E125" s="1051" t="s">
        <v>2408</v>
      </c>
      <c r="F125" s="1052"/>
      <c r="G125" s="1052"/>
      <c r="H125" s="1053"/>
      <c r="I125" s="1105" t="s">
        <v>3171</v>
      </c>
      <c r="J125" s="1105"/>
      <c r="K125" s="1105"/>
      <c r="L125" s="1105"/>
      <c r="M125" s="1105"/>
      <c r="N125" s="1105"/>
      <c r="O125" s="1105"/>
      <c r="P125" s="1105"/>
      <c r="Q125" s="1106"/>
      <c r="R125" s="1107"/>
      <c r="S125" s="254">
        <f t="shared" si="11"/>
        <v>0</v>
      </c>
      <c r="T125" s="26"/>
      <c r="U125" s="245"/>
      <c r="V125" s="26"/>
      <c r="W125" s="26"/>
      <c r="X125" s="1">
        <f>IF(OR($Y$2="上水道施設",$Y$2="下水道施設",$Y$2="廃棄物処理施設"),"-",IF($Q125=Y125,AG125,AH125))</f>
        <v>0</v>
      </c>
      <c r="Y125" s="11" t="s">
        <v>2317</v>
      </c>
      <c r="Z125" s="11" t="s">
        <v>1200</v>
      </c>
      <c r="AG125" s="23">
        <v>1</v>
      </c>
      <c r="AH125" s="23">
        <v>0</v>
      </c>
    </row>
    <row r="126" spans="2:38" ht="13.15" thickBot="1" x14ac:dyDescent="0.3">
      <c r="B126" s="401"/>
      <c r="C126" s="341" t="s">
        <v>534</v>
      </c>
      <c r="D126" s="247" t="s">
        <v>1566</v>
      </c>
      <c r="E126" s="1051" t="s">
        <v>3161</v>
      </c>
      <c r="F126" s="1052"/>
      <c r="G126" s="1052"/>
      <c r="H126" s="1053"/>
      <c r="I126" s="1105" t="s">
        <v>3172</v>
      </c>
      <c r="J126" s="1105"/>
      <c r="K126" s="1105"/>
      <c r="L126" s="1105"/>
      <c r="M126" s="1105"/>
      <c r="N126" s="1105"/>
      <c r="O126" s="1105"/>
      <c r="P126" s="1105"/>
      <c r="Q126" s="1106"/>
      <c r="R126" s="1107"/>
      <c r="S126" s="254">
        <f t="shared" si="11"/>
        <v>0</v>
      </c>
      <c r="T126" s="26"/>
      <c r="U126" s="245"/>
      <c r="V126" s="26"/>
      <c r="W126" s="26"/>
      <c r="X126" s="1">
        <f>IF(OR($Y$2="上水道施設",$Y$2="下水道施設",$Y$2="廃棄物処理施設"),"-",IF($Q126=Y126,AG126,AH126))</f>
        <v>0</v>
      </c>
      <c r="Y126" s="11" t="s">
        <v>2317</v>
      </c>
      <c r="Z126" s="11" t="s">
        <v>1200</v>
      </c>
      <c r="AG126" s="23">
        <v>1</v>
      </c>
      <c r="AH126" s="23">
        <v>0</v>
      </c>
    </row>
    <row r="127" spans="2:38" ht="13.5" customHeight="1" x14ac:dyDescent="0.25">
      <c r="B127" s="401"/>
      <c r="C127" s="1"/>
      <c r="U127" s="402"/>
      <c r="X127" s="1"/>
    </row>
    <row r="128" spans="2:38" x14ac:dyDescent="0.25">
      <c r="B128" s="401"/>
      <c r="C128" s="1"/>
      <c r="D128" s="21" t="s">
        <v>326</v>
      </c>
      <c r="E128" s="19" t="s">
        <v>293</v>
      </c>
      <c r="F128" s="173"/>
      <c r="G128" s="173"/>
      <c r="H128" s="173"/>
      <c r="I128" s="173"/>
      <c r="J128" s="173"/>
      <c r="K128" s="173"/>
      <c r="L128" s="173"/>
      <c r="M128" s="173"/>
      <c r="N128" s="173"/>
      <c r="O128" s="173"/>
      <c r="P128" s="173"/>
      <c r="Q128" s="26"/>
      <c r="R128" s="26"/>
      <c r="S128" s="26"/>
      <c r="T128" s="26"/>
      <c r="U128" s="402"/>
      <c r="X128" s="1"/>
      <c r="Y128" s="26"/>
      <c r="Z128" s="26"/>
      <c r="AG128" s="1"/>
      <c r="AH128" s="1"/>
    </row>
    <row r="129" spans="1:36" ht="13.15" thickBot="1" x14ac:dyDescent="0.3">
      <c r="B129" s="401"/>
      <c r="C129" s="1"/>
      <c r="D129" s="25" t="s">
        <v>1754</v>
      </c>
      <c r="E129" s="1067" t="s">
        <v>655</v>
      </c>
      <c r="F129" s="1068"/>
      <c r="G129" s="1068"/>
      <c r="H129" s="1069"/>
      <c r="I129" s="1067" t="s">
        <v>2453</v>
      </c>
      <c r="J129" s="1068"/>
      <c r="K129" s="1068"/>
      <c r="L129" s="1068"/>
      <c r="M129" s="1068"/>
      <c r="N129" s="1068"/>
      <c r="O129" s="1068"/>
      <c r="P129" s="1069"/>
      <c r="Q129" s="1067" t="s">
        <v>2248</v>
      </c>
      <c r="R129" s="1069"/>
      <c r="S129" s="25" t="s">
        <v>745</v>
      </c>
      <c r="T129" s="5"/>
      <c r="U129" s="402"/>
    </row>
    <row r="130" spans="1:36" ht="24" customHeight="1" thickBot="1" x14ac:dyDescent="0.3">
      <c r="B130" s="401"/>
      <c r="C130" s="1" t="s">
        <v>533</v>
      </c>
      <c r="D130" s="247" t="s">
        <v>472</v>
      </c>
      <c r="E130" s="1051" t="s">
        <v>1907</v>
      </c>
      <c r="F130" s="1052"/>
      <c r="G130" s="1052"/>
      <c r="H130" s="1053"/>
      <c r="I130" s="1105" t="s">
        <v>2491</v>
      </c>
      <c r="J130" s="1105"/>
      <c r="K130" s="1105"/>
      <c r="L130" s="1105"/>
      <c r="M130" s="1105"/>
      <c r="N130" s="1105"/>
      <c r="O130" s="1105"/>
      <c r="P130" s="1105"/>
      <c r="Q130" s="1106"/>
      <c r="R130" s="1107"/>
      <c r="S130" s="254" t="str">
        <f>$X130</f>
        <v>-</v>
      </c>
      <c r="T130" s="26"/>
      <c r="U130" s="245"/>
      <c r="V130" s="26"/>
      <c r="W130" s="26"/>
      <c r="X130" s="1" t="str">
        <f>IF(OR($Y$2="上水道施設",$Y$2="下水道施設",$Y$2="廃棄物処理施設"),"-",IF($Q130=Y130,AG130,IF($Q130=Z130,AH130,IF($Q130=AA130,AI130,AJ130))))</f>
        <v>-</v>
      </c>
      <c r="Y130" s="11" t="s">
        <v>2875</v>
      </c>
      <c r="Z130" s="11" t="s">
        <v>2896</v>
      </c>
      <c r="AA130" s="11" t="s">
        <v>2895</v>
      </c>
      <c r="AB130" s="11" t="s">
        <v>1593</v>
      </c>
      <c r="AG130" s="23">
        <v>1</v>
      </c>
      <c r="AH130" s="23">
        <v>0.5</v>
      </c>
      <c r="AI130" s="23">
        <v>0</v>
      </c>
      <c r="AJ130" s="23" t="s">
        <v>1196</v>
      </c>
    </row>
    <row r="131" spans="1:36" ht="24" customHeight="1" thickBot="1" x14ac:dyDescent="0.3">
      <c r="B131" s="401"/>
      <c r="C131" s="1" t="s">
        <v>533</v>
      </c>
      <c r="D131" s="247" t="s">
        <v>1755</v>
      </c>
      <c r="E131" s="1051" t="s">
        <v>751</v>
      </c>
      <c r="F131" s="1052"/>
      <c r="G131" s="1052"/>
      <c r="H131" s="1053"/>
      <c r="I131" s="1105" t="s">
        <v>2492</v>
      </c>
      <c r="J131" s="1105"/>
      <c r="K131" s="1105"/>
      <c r="L131" s="1105"/>
      <c r="M131" s="1105"/>
      <c r="N131" s="1105"/>
      <c r="O131" s="1105"/>
      <c r="P131" s="1105"/>
      <c r="Q131" s="1106"/>
      <c r="R131" s="1107"/>
      <c r="S131" s="254" t="str">
        <f>$X131</f>
        <v>-</v>
      </c>
      <c r="T131" s="26"/>
      <c r="U131" s="245"/>
      <c r="V131" s="26"/>
      <c r="W131" s="26"/>
      <c r="X131" s="1" t="str">
        <f>IF(OR($Y$2="上水道施設",$Y$2="下水道施設",$Y$2="廃棄物処理施設"),"-",IF($Q131=Y131,AG131,IF($Q131=Z131,AH131,IF($Q131=AA131,AI131,AJ131))))</f>
        <v>-</v>
      </c>
      <c r="Y131" s="11" t="s">
        <v>2875</v>
      </c>
      <c r="Z131" s="11" t="s">
        <v>2896</v>
      </c>
      <c r="AA131" s="11" t="s">
        <v>2895</v>
      </c>
      <c r="AB131" s="11" t="s">
        <v>511</v>
      </c>
      <c r="AG131" s="23">
        <v>1</v>
      </c>
      <c r="AH131" s="23">
        <v>0.5</v>
      </c>
      <c r="AI131" s="23">
        <v>0</v>
      </c>
      <c r="AJ131" s="23" t="s">
        <v>1196</v>
      </c>
    </row>
    <row r="132" spans="1:36" ht="24" customHeight="1" thickBot="1" x14ac:dyDescent="0.3">
      <c r="B132" s="401"/>
      <c r="C132" s="1" t="s">
        <v>555</v>
      </c>
      <c r="D132" s="247" t="s">
        <v>2344</v>
      </c>
      <c r="E132" s="1051" t="s">
        <v>2345</v>
      </c>
      <c r="F132" s="1052"/>
      <c r="G132" s="1052"/>
      <c r="H132" s="1053"/>
      <c r="I132" s="1105" t="s">
        <v>3309</v>
      </c>
      <c r="J132" s="1105"/>
      <c r="K132" s="1105"/>
      <c r="L132" s="1105"/>
      <c r="M132" s="1105"/>
      <c r="N132" s="1105"/>
      <c r="O132" s="1105"/>
      <c r="P132" s="1105"/>
      <c r="Q132" s="1106"/>
      <c r="R132" s="1107"/>
      <c r="S132" s="254" t="str">
        <f>$X132</f>
        <v>-</v>
      </c>
      <c r="T132" s="26"/>
      <c r="U132" s="245"/>
      <c r="V132" s="26"/>
      <c r="W132" s="26"/>
      <c r="X132" s="1" t="str">
        <f>IF(OR($Y$2="上水道施設",$Y$2="下水道施設",$Y$2="廃棄物処理施設"),"-",IF($Q132=Y132,AG132,IF($Q132=Z132,AH132,IF($Q132=AA132,AI132,AJ132))))</f>
        <v>-</v>
      </c>
      <c r="Y132" s="11" t="s">
        <v>2875</v>
      </c>
      <c r="Z132" s="11" t="s">
        <v>2896</v>
      </c>
      <c r="AA132" s="11" t="s">
        <v>2895</v>
      </c>
      <c r="AB132" s="11" t="s">
        <v>2411</v>
      </c>
      <c r="AG132" s="23">
        <v>1</v>
      </c>
      <c r="AH132" s="23">
        <v>0.8</v>
      </c>
      <c r="AI132" s="23">
        <v>0</v>
      </c>
      <c r="AJ132" s="23" t="s">
        <v>1283</v>
      </c>
    </row>
    <row r="133" spans="1:36" ht="13.5" customHeight="1" x14ac:dyDescent="0.25">
      <c r="B133" s="401"/>
      <c r="C133" s="1"/>
      <c r="D133" s="270"/>
      <c r="E133" s="173"/>
      <c r="F133" s="173"/>
      <c r="G133" s="173"/>
      <c r="H133" s="173"/>
      <c r="I133" s="173"/>
      <c r="J133" s="173"/>
      <c r="K133" s="173"/>
      <c r="L133" s="173"/>
      <c r="M133" s="173"/>
      <c r="N133" s="173"/>
      <c r="O133" s="173"/>
      <c r="P133" s="173"/>
      <c r="Q133" s="26"/>
      <c r="R133" s="26"/>
      <c r="S133" s="26"/>
      <c r="T133" s="26"/>
      <c r="U133" s="245"/>
      <c r="V133" s="26"/>
      <c r="W133" s="26"/>
      <c r="X133" s="1"/>
      <c r="Y133" s="26"/>
      <c r="Z133" s="26"/>
      <c r="AA133" s="26"/>
      <c r="AB133" s="26"/>
      <c r="AG133" s="1"/>
      <c r="AH133" s="1"/>
      <c r="AI133" s="1"/>
      <c r="AJ133" s="1"/>
    </row>
    <row r="134" spans="1:36" ht="3" customHeight="1" x14ac:dyDescent="0.25">
      <c r="B134" s="403"/>
      <c r="C134" s="178"/>
      <c r="D134" s="339"/>
      <c r="E134" s="339"/>
      <c r="F134" s="339"/>
      <c r="G134" s="339"/>
      <c r="H134" s="339"/>
      <c r="I134" s="339"/>
      <c r="J134" s="339"/>
      <c r="K134" s="339"/>
      <c r="L134" s="339"/>
      <c r="M134" s="339"/>
      <c r="N134" s="339"/>
      <c r="O134" s="339"/>
      <c r="P134" s="339"/>
      <c r="Q134" s="339"/>
      <c r="R134" s="339"/>
      <c r="S134" s="339"/>
      <c r="T134" s="339"/>
      <c r="U134" s="404"/>
      <c r="X134" s="1"/>
    </row>
    <row r="135" spans="1:36" ht="14.25" customHeight="1" x14ac:dyDescent="0.25">
      <c r="C135" s="1"/>
      <c r="U135" s="922" t="s">
        <v>3371</v>
      </c>
      <c r="X135" s="1"/>
    </row>
    <row r="136" spans="1:36" ht="14.25" customHeight="1" x14ac:dyDescent="0.25">
      <c r="A136" s="182" t="s">
        <v>2223</v>
      </c>
      <c r="B136" s="182"/>
      <c r="U136" s="838"/>
      <c r="X136" s="1"/>
    </row>
    <row r="137" spans="1:36" ht="3" customHeight="1" x14ac:dyDescent="0.25">
      <c r="A137" s="182"/>
      <c r="B137" s="500"/>
      <c r="C137" s="333"/>
      <c r="D137" s="333"/>
      <c r="E137" s="333"/>
      <c r="F137" s="333"/>
      <c r="G137" s="333"/>
      <c r="H137" s="333"/>
      <c r="I137" s="333"/>
      <c r="J137" s="333"/>
      <c r="K137" s="333"/>
      <c r="L137" s="333"/>
      <c r="M137" s="333"/>
      <c r="N137" s="333"/>
      <c r="O137" s="333"/>
      <c r="P137" s="333"/>
      <c r="Q137" s="333"/>
      <c r="R137" s="333"/>
      <c r="S137" s="333"/>
      <c r="T137" s="333"/>
      <c r="U137" s="878"/>
      <c r="X137" s="1"/>
    </row>
    <row r="138" spans="1:36" ht="14.25" customHeight="1" x14ac:dyDescent="0.25">
      <c r="B138" s="401"/>
      <c r="C138" s="19" t="s">
        <v>535</v>
      </c>
      <c r="U138" s="402"/>
      <c r="X138" s="1"/>
    </row>
    <row r="139" spans="1:36" x14ac:dyDescent="0.25">
      <c r="B139" s="401"/>
      <c r="D139" s="21" t="s">
        <v>1728</v>
      </c>
      <c r="E139" s="19" t="s">
        <v>2321</v>
      </c>
      <c r="J139" s="1" t="s">
        <v>1697</v>
      </c>
      <c r="U139" s="402"/>
    </row>
    <row r="140" spans="1:36" ht="14.25" customHeight="1" x14ac:dyDescent="0.25">
      <c r="B140" s="401"/>
      <c r="C140" s="1"/>
      <c r="D140" s="21" t="s">
        <v>1729</v>
      </c>
      <c r="E140" s="19" t="s">
        <v>92</v>
      </c>
      <c r="F140" s="19"/>
      <c r="G140" s="19"/>
      <c r="H140" s="19"/>
      <c r="S140" s="1"/>
      <c r="T140" s="1"/>
      <c r="U140" s="402"/>
    </row>
    <row r="141" spans="1:36" ht="13.15" thickBot="1" x14ac:dyDescent="0.3">
      <c r="B141" s="401"/>
      <c r="D141" s="25" t="s">
        <v>1730</v>
      </c>
      <c r="E141" s="1067" t="s">
        <v>655</v>
      </c>
      <c r="F141" s="1068"/>
      <c r="G141" s="1068"/>
      <c r="H141" s="1069"/>
      <c r="I141" s="1067" t="s">
        <v>2453</v>
      </c>
      <c r="J141" s="1068"/>
      <c r="K141" s="1068"/>
      <c r="L141" s="1068"/>
      <c r="M141" s="1068"/>
      <c r="N141" s="1068"/>
      <c r="O141" s="1068"/>
      <c r="P141" s="1069"/>
      <c r="Q141" s="1067" t="s">
        <v>2248</v>
      </c>
      <c r="R141" s="1069"/>
      <c r="S141" s="25" t="s">
        <v>745</v>
      </c>
      <c r="T141" s="5"/>
      <c r="U141" s="402"/>
    </row>
    <row r="142" spans="1:36" ht="13.15" thickBot="1" x14ac:dyDescent="0.3">
      <c r="B142" s="401"/>
      <c r="C142" s="1" t="s">
        <v>87</v>
      </c>
      <c r="D142" s="66" t="s">
        <v>2296</v>
      </c>
      <c r="E142" s="1054" t="s">
        <v>1427</v>
      </c>
      <c r="F142" s="1055"/>
      <c r="G142" s="1055"/>
      <c r="H142" s="1056"/>
      <c r="I142" s="1084" t="s">
        <v>3310</v>
      </c>
      <c r="J142" s="1084"/>
      <c r="K142" s="1084"/>
      <c r="L142" s="1084"/>
      <c r="M142" s="1084"/>
      <c r="N142" s="1105"/>
      <c r="O142" s="1105"/>
      <c r="P142" s="1051"/>
      <c r="Q142" s="1106"/>
      <c r="R142" s="1107"/>
      <c r="S142" s="254" t="str">
        <f>$X142</f>
        <v>-</v>
      </c>
      <c r="T142" s="26"/>
      <c r="U142" s="245"/>
      <c r="V142" s="26"/>
      <c r="W142" s="26"/>
      <c r="X142" s="1" t="str">
        <f>IF(OR($Y$2="上水道施設",$Y$2="下水道施設",$Y$2="廃棄物処理施設"),"-",IF($Q142=Y142,AG142,IF($Q142=Z142,AH142,IF($Q142=AA142,AI142,AJ142))))</f>
        <v>-</v>
      </c>
      <c r="Y142" s="11" t="s">
        <v>2070</v>
      </c>
      <c r="Z142" s="11" t="s">
        <v>2071</v>
      </c>
      <c r="AA142" s="11" t="s">
        <v>2431</v>
      </c>
      <c r="AB142" s="11" t="s">
        <v>2110</v>
      </c>
      <c r="AG142" s="23">
        <v>1</v>
      </c>
      <c r="AH142" s="23">
        <v>0.5</v>
      </c>
      <c r="AI142" s="23">
        <v>0</v>
      </c>
      <c r="AJ142" s="23" t="s">
        <v>1196</v>
      </c>
    </row>
    <row r="143" spans="1:36" ht="24" customHeight="1" thickBot="1" x14ac:dyDescent="0.3">
      <c r="B143" s="401"/>
      <c r="C143" s="1" t="s">
        <v>87</v>
      </c>
      <c r="D143" s="247" t="s">
        <v>2292</v>
      </c>
      <c r="E143" s="1054" t="s">
        <v>787</v>
      </c>
      <c r="F143" s="1055"/>
      <c r="G143" s="1055"/>
      <c r="H143" s="1056"/>
      <c r="I143" s="1105" t="s">
        <v>788</v>
      </c>
      <c r="J143" s="1105"/>
      <c r="K143" s="1105"/>
      <c r="L143" s="1105"/>
      <c r="M143" s="1105"/>
      <c r="N143" s="1105"/>
      <c r="O143" s="1105"/>
      <c r="P143" s="1051"/>
      <c r="Q143" s="1106"/>
      <c r="R143" s="1107"/>
      <c r="S143" s="254" t="str">
        <f>$X143</f>
        <v>-</v>
      </c>
      <c r="T143" s="26"/>
      <c r="U143" s="245"/>
      <c r="V143" s="26"/>
      <c r="W143" s="26"/>
      <c r="X143" s="1" t="str">
        <f>IF(OR($Y$2="上水道施設",$Y$2="下水道施設",$Y$2="廃棄物処理施設"),"-",IF($Q143=Y143,AG143,IF($Q143=Z143,AH143,AI143)))</f>
        <v>-</v>
      </c>
      <c r="Y143" s="11" t="s">
        <v>44</v>
      </c>
      <c r="Z143" s="11" t="s">
        <v>1188</v>
      </c>
      <c r="AA143" s="11" t="s">
        <v>2110</v>
      </c>
      <c r="AG143" s="23">
        <v>1</v>
      </c>
      <c r="AH143" s="23">
        <v>0</v>
      </c>
      <c r="AI143" s="23" t="s">
        <v>1196</v>
      </c>
    </row>
    <row r="144" spans="1:36" ht="24" customHeight="1" thickBot="1" x14ac:dyDescent="0.3">
      <c r="B144" s="401"/>
      <c r="C144" s="1" t="s">
        <v>533</v>
      </c>
      <c r="D144" s="247" t="s">
        <v>2293</v>
      </c>
      <c r="E144" s="1051" t="s">
        <v>157</v>
      </c>
      <c r="F144" s="1052"/>
      <c r="G144" s="1052"/>
      <c r="H144" s="1053"/>
      <c r="I144" s="1105" t="s">
        <v>1373</v>
      </c>
      <c r="J144" s="1105"/>
      <c r="K144" s="1105"/>
      <c r="L144" s="1105"/>
      <c r="M144" s="1105"/>
      <c r="N144" s="1105"/>
      <c r="O144" s="1105"/>
      <c r="P144" s="1051"/>
      <c r="Q144" s="1106"/>
      <c r="R144" s="1107"/>
      <c r="S144" s="254" t="str">
        <f>$X144</f>
        <v>-</v>
      </c>
      <c r="T144" s="26"/>
      <c r="U144" s="245"/>
      <c r="V144" s="26"/>
      <c r="W144" s="26"/>
      <c r="X144" s="1" t="str">
        <f>IF(OR($Y$2="上水道施設",$Y$2="下水道施設",$Y$2="廃棄物処理施設"),"-",IF($Q144=Y144,AG144,IF($Q144=Z144,AH144,AI144)))</f>
        <v>-</v>
      </c>
      <c r="Y144" s="11" t="s">
        <v>44</v>
      </c>
      <c r="Z144" s="11" t="s">
        <v>1188</v>
      </c>
      <c r="AA144" s="11" t="s">
        <v>1829</v>
      </c>
      <c r="AG144" s="23">
        <v>1</v>
      </c>
      <c r="AH144" s="23">
        <v>0</v>
      </c>
      <c r="AI144" s="23" t="s">
        <v>1196</v>
      </c>
    </row>
    <row r="145" spans="2:38" ht="13.15" thickBot="1" x14ac:dyDescent="0.3">
      <c r="B145" s="401"/>
      <c r="C145" s="1" t="s">
        <v>533</v>
      </c>
      <c r="D145" s="247" t="s">
        <v>2294</v>
      </c>
      <c r="E145" s="1051" t="s">
        <v>786</v>
      </c>
      <c r="F145" s="1052"/>
      <c r="G145" s="1052"/>
      <c r="H145" s="1053"/>
      <c r="I145" s="1105" t="s">
        <v>2328</v>
      </c>
      <c r="J145" s="1105"/>
      <c r="K145" s="1105"/>
      <c r="L145" s="1105"/>
      <c r="M145" s="1105"/>
      <c r="N145" s="1105"/>
      <c r="O145" s="1105"/>
      <c r="P145" s="1105"/>
      <c r="Q145" s="1106"/>
      <c r="R145" s="1107"/>
      <c r="S145" s="254" t="str">
        <f>$X145</f>
        <v>-</v>
      </c>
      <c r="T145" s="26"/>
      <c r="U145" s="245"/>
      <c r="V145" s="26"/>
      <c r="W145" s="26"/>
      <c r="X145" s="1" t="str">
        <f>IF(OR($Y$2="上水道施設",$Y$2="下水道施設",$Y$2="廃棄物処理施設"),"-",IF($Q145=Y145,AG145,IF($Q145=Z145,AH145,AI145)))</f>
        <v>-</v>
      </c>
      <c r="Y145" s="11" t="s">
        <v>44</v>
      </c>
      <c r="Z145" s="11" t="s">
        <v>1188</v>
      </c>
      <c r="AA145" s="11" t="s">
        <v>2110</v>
      </c>
      <c r="AG145" s="23">
        <v>1</v>
      </c>
      <c r="AH145" s="23">
        <v>0</v>
      </c>
      <c r="AI145" s="23" t="s">
        <v>1196</v>
      </c>
    </row>
    <row r="146" spans="2:38" x14ac:dyDescent="0.25">
      <c r="B146" s="401"/>
      <c r="Q146" s="5"/>
      <c r="R146" s="7"/>
      <c r="U146" s="402"/>
    </row>
    <row r="147" spans="2:38" x14ac:dyDescent="0.25">
      <c r="B147" s="401"/>
      <c r="C147" s="19"/>
      <c r="D147" s="21" t="s">
        <v>1756</v>
      </c>
      <c r="E147" s="19" t="s">
        <v>2282</v>
      </c>
      <c r="I147" s="1"/>
      <c r="Q147" s="5"/>
      <c r="R147" s="7"/>
      <c r="U147" s="402"/>
    </row>
    <row r="148" spans="2:38" ht="13.15" thickBot="1" x14ac:dyDescent="0.3">
      <c r="B148" s="401"/>
      <c r="D148" s="25" t="s">
        <v>1754</v>
      </c>
      <c r="E148" s="1067" t="s">
        <v>655</v>
      </c>
      <c r="F148" s="1068"/>
      <c r="G148" s="1068"/>
      <c r="H148" s="1069"/>
      <c r="I148" s="1067" t="s">
        <v>2453</v>
      </c>
      <c r="J148" s="1068"/>
      <c r="K148" s="1068"/>
      <c r="L148" s="1068"/>
      <c r="M148" s="1068"/>
      <c r="N148" s="1068"/>
      <c r="O148" s="1068"/>
      <c r="P148" s="1069"/>
      <c r="Q148" s="1067" t="s">
        <v>2248</v>
      </c>
      <c r="R148" s="1069"/>
      <c r="S148" s="25" t="s">
        <v>745</v>
      </c>
      <c r="T148" s="5"/>
      <c r="U148" s="402"/>
    </row>
    <row r="149" spans="2:38" ht="24" customHeight="1" thickBot="1" x14ac:dyDescent="0.3">
      <c r="B149" s="401"/>
      <c r="C149" s="1" t="s">
        <v>87</v>
      </c>
      <c r="D149" s="247" t="s">
        <v>2297</v>
      </c>
      <c r="E149" s="1051" t="s">
        <v>789</v>
      </c>
      <c r="F149" s="1052"/>
      <c r="G149" s="1052"/>
      <c r="H149" s="1053"/>
      <c r="I149" s="1105" t="s">
        <v>1374</v>
      </c>
      <c r="J149" s="1105"/>
      <c r="K149" s="1105"/>
      <c r="L149" s="1105"/>
      <c r="M149" s="1105"/>
      <c r="N149" s="1105"/>
      <c r="O149" s="1105"/>
      <c r="P149" s="1051"/>
      <c r="Q149" s="1106"/>
      <c r="R149" s="1107"/>
      <c r="S149" s="254" t="str">
        <f t="shared" ref="S149:S157" si="12">$X149</f>
        <v>-</v>
      </c>
      <c r="T149" s="26"/>
      <c r="U149" s="245"/>
      <c r="V149" s="26"/>
      <c r="W149" s="26"/>
      <c r="X149" s="1" t="str">
        <f>IF(OR($Y$2="上水道施設",$Y$2="下水道施設",$Y$2="廃棄物処理施設"),"-",IF($Q149=Y149,AG149,IF($Q149=Z149,AH149,AI149)))</f>
        <v>-</v>
      </c>
      <c r="Y149" s="11" t="s">
        <v>44</v>
      </c>
      <c r="Z149" s="11" t="s">
        <v>1188</v>
      </c>
      <c r="AA149" s="11" t="s">
        <v>2110</v>
      </c>
      <c r="AG149" s="23">
        <v>1</v>
      </c>
      <c r="AH149" s="23">
        <v>0</v>
      </c>
      <c r="AI149" s="23" t="s">
        <v>1196</v>
      </c>
    </row>
    <row r="150" spans="2:38" ht="24" customHeight="1" thickBot="1" x14ac:dyDescent="0.3">
      <c r="B150" s="401"/>
      <c r="C150" s="1" t="s">
        <v>87</v>
      </c>
      <c r="D150" s="247" t="s">
        <v>2298</v>
      </c>
      <c r="E150" s="1051" t="s">
        <v>2064</v>
      </c>
      <c r="F150" s="1052"/>
      <c r="G150" s="1052"/>
      <c r="H150" s="1053"/>
      <c r="I150" s="1105" t="s">
        <v>3173</v>
      </c>
      <c r="J150" s="1105"/>
      <c r="K150" s="1105"/>
      <c r="L150" s="1105"/>
      <c r="M150" s="1105"/>
      <c r="N150" s="1105"/>
      <c r="O150" s="1105"/>
      <c r="P150" s="1051"/>
      <c r="Q150" s="1106"/>
      <c r="R150" s="1107"/>
      <c r="S150" s="254" t="str">
        <f t="shared" si="12"/>
        <v>-</v>
      </c>
      <c r="T150" s="26"/>
      <c r="U150" s="245"/>
      <c r="V150" s="26"/>
      <c r="W150" s="26"/>
      <c r="X150" s="1" t="str">
        <f>IF(OR($Y$2="上水道施設",$Y$2="下水道施設",$Y$2="廃棄物処理施設"),"-",IF($Q150=Y150,AG150,IF($Q150=Z150,AH150,AI150)))</f>
        <v>-</v>
      </c>
      <c r="Y150" s="11" t="s">
        <v>44</v>
      </c>
      <c r="Z150" s="11" t="s">
        <v>1188</v>
      </c>
      <c r="AA150" s="11" t="s">
        <v>2110</v>
      </c>
      <c r="AG150" s="23">
        <v>1</v>
      </c>
      <c r="AH150" s="23">
        <v>0</v>
      </c>
      <c r="AI150" s="23" t="s">
        <v>1196</v>
      </c>
    </row>
    <row r="151" spans="2:38" ht="24" customHeight="1" thickBot="1" x14ac:dyDescent="0.3">
      <c r="B151" s="401"/>
      <c r="C151" s="1" t="s">
        <v>527</v>
      </c>
      <c r="D151" s="247" t="s">
        <v>1391</v>
      </c>
      <c r="E151" s="1051" t="s">
        <v>83</v>
      </c>
      <c r="F151" s="1052"/>
      <c r="G151" s="1052"/>
      <c r="H151" s="1053"/>
      <c r="I151" s="1105" t="s">
        <v>82</v>
      </c>
      <c r="J151" s="1105"/>
      <c r="K151" s="1105"/>
      <c r="L151" s="1105"/>
      <c r="M151" s="1105"/>
      <c r="N151" s="1105"/>
      <c r="O151" s="1105"/>
      <c r="P151" s="1051"/>
      <c r="Q151" s="1106"/>
      <c r="R151" s="1107"/>
      <c r="S151" s="254" t="str">
        <f t="shared" si="12"/>
        <v>-</v>
      </c>
      <c r="T151" s="26"/>
      <c r="U151" s="245"/>
      <c r="V151" s="26"/>
      <c r="W151" s="26"/>
      <c r="X151" s="1" t="str">
        <f>IF(OR($Y$2="上水道施設",$Y$2="下水道施設",$Y$2="廃棄物処理施設"),"-",IF($Q151=Y151,AG151,IF($Q151=Z151,AH151,AI151)))</f>
        <v>-</v>
      </c>
      <c r="Y151" s="11" t="s">
        <v>44</v>
      </c>
      <c r="Z151" s="11" t="s">
        <v>1188</v>
      </c>
      <c r="AA151" s="11" t="s">
        <v>2110</v>
      </c>
      <c r="AG151" s="23">
        <v>1</v>
      </c>
      <c r="AH151" s="23">
        <v>0</v>
      </c>
      <c r="AI151" s="23" t="s">
        <v>1196</v>
      </c>
    </row>
    <row r="152" spans="2:38" ht="24" customHeight="1" thickBot="1" x14ac:dyDescent="0.3">
      <c r="B152" s="401"/>
      <c r="C152" s="1" t="s">
        <v>527</v>
      </c>
      <c r="D152" s="247" t="s">
        <v>2299</v>
      </c>
      <c r="E152" s="1051" t="s">
        <v>791</v>
      </c>
      <c r="F152" s="1052"/>
      <c r="G152" s="1052"/>
      <c r="H152" s="1053"/>
      <c r="I152" s="1051" t="s">
        <v>41</v>
      </c>
      <c r="J152" s="1052"/>
      <c r="K152" s="1052"/>
      <c r="L152" s="1052"/>
      <c r="M152" s="1052"/>
      <c r="N152" s="1052"/>
      <c r="O152" s="1052"/>
      <c r="P152" s="1053"/>
      <c r="Q152" s="1106"/>
      <c r="R152" s="1107"/>
      <c r="S152" s="254" t="str">
        <f>$X152</f>
        <v>-</v>
      </c>
      <c r="T152" s="26"/>
      <c r="U152" s="245"/>
      <c r="V152" s="26"/>
      <c r="W152" s="26"/>
      <c r="X152" s="1" t="str">
        <f>IF(OR($Y$2="上水道施設",$Y$2="下水道施設",$Y$2="廃棄物処理施設"),"-",IF($Q152=Y152,AG152,IF($Q152=Z152,AH152,IF($Q152=AA152,AI152,IF($Q152=AB152,AJ152,IF($Q152=AC152,AK152,AL152))))))</f>
        <v>-</v>
      </c>
      <c r="Y152" s="11" t="s">
        <v>649</v>
      </c>
      <c r="Z152" s="11" t="s">
        <v>1279</v>
      </c>
      <c r="AA152" s="11" t="s">
        <v>670</v>
      </c>
      <c r="AB152" s="11" t="s">
        <v>1990</v>
      </c>
      <c r="AC152" s="11" t="s">
        <v>1195</v>
      </c>
      <c r="AD152" s="11" t="s">
        <v>1089</v>
      </c>
      <c r="AG152" s="23">
        <v>1</v>
      </c>
      <c r="AH152" s="23">
        <f>$AH$2</f>
        <v>0.8</v>
      </c>
      <c r="AI152" s="23">
        <v>0.5</v>
      </c>
      <c r="AJ152" s="23">
        <f>$AJ$2</f>
        <v>0.2</v>
      </c>
      <c r="AK152" s="23">
        <v>0</v>
      </c>
      <c r="AL152" s="23" t="s">
        <v>1214</v>
      </c>
    </row>
    <row r="153" spans="2:38" ht="24" customHeight="1" thickBot="1" x14ac:dyDescent="0.3">
      <c r="B153" s="401"/>
      <c r="C153" s="341" t="s">
        <v>528</v>
      </c>
      <c r="D153" s="247" t="s">
        <v>1950</v>
      </c>
      <c r="E153" s="1051" t="s">
        <v>790</v>
      </c>
      <c r="F153" s="1052"/>
      <c r="G153" s="1052"/>
      <c r="H153" s="1053"/>
      <c r="I153" s="1105" t="s">
        <v>141</v>
      </c>
      <c r="J153" s="1105"/>
      <c r="K153" s="1105"/>
      <c r="L153" s="1105"/>
      <c r="M153" s="1105"/>
      <c r="N153" s="1105"/>
      <c r="O153" s="1105"/>
      <c r="P153" s="1051"/>
      <c r="Q153" s="1106"/>
      <c r="R153" s="1107"/>
      <c r="S153" s="254">
        <f t="shared" si="12"/>
        <v>0</v>
      </c>
      <c r="T153" s="26"/>
      <c r="U153" s="245"/>
      <c r="V153" s="26"/>
      <c r="W153" s="26"/>
      <c r="X153" s="1">
        <f>IF(OR($Y$2="上水道施設",$Y$2="下水道施設",$Y$2="廃棄物処理施設"),"-",IF($Q153=Y153,AG153,AH153))</f>
        <v>0</v>
      </c>
      <c r="Y153" s="11" t="s">
        <v>44</v>
      </c>
      <c r="Z153" s="11" t="s">
        <v>1188</v>
      </c>
      <c r="AG153" s="23">
        <v>1</v>
      </c>
      <c r="AH153" s="23">
        <v>0</v>
      </c>
    </row>
    <row r="154" spans="2:38" ht="13.15" thickBot="1" x14ac:dyDescent="0.3">
      <c r="B154" s="401"/>
      <c r="C154" s="341" t="s">
        <v>528</v>
      </c>
      <c r="D154" s="247" t="s">
        <v>1951</v>
      </c>
      <c r="E154" s="1051" t="s">
        <v>324</v>
      </c>
      <c r="F154" s="1052"/>
      <c r="G154" s="1052"/>
      <c r="H154" s="1053"/>
      <c r="I154" s="1105" t="s">
        <v>797</v>
      </c>
      <c r="J154" s="1105"/>
      <c r="K154" s="1105"/>
      <c r="L154" s="1105"/>
      <c r="M154" s="1105"/>
      <c r="N154" s="1105"/>
      <c r="O154" s="1105"/>
      <c r="P154" s="1051"/>
      <c r="Q154" s="1106"/>
      <c r="R154" s="1107"/>
      <c r="S154" s="254">
        <f t="shared" si="12"/>
        <v>0</v>
      </c>
      <c r="T154" s="26"/>
      <c r="U154" s="245"/>
      <c r="V154" s="26"/>
      <c r="W154" s="26"/>
      <c r="X154" s="1">
        <f>IF(OR($Y$2="上水道施設",$Y$2="下水道施設",$Y$2="廃棄物処理施設"),"-",IF($Q154=Y154,AG154,AH154))</f>
        <v>0</v>
      </c>
      <c r="Y154" s="11" t="s">
        <v>44</v>
      </c>
      <c r="Z154" s="11" t="s">
        <v>1188</v>
      </c>
      <c r="AG154" s="23">
        <v>1</v>
      </c>
      <c r="AH154" s="23">
        <v>0</v>
      </c>
    </row>
    <row r="155" spans="2:38" ht="13.15" thickBot="1" x14ac:dyDescent="0.3">
      <c r="B155" s="401"/>
      <c r="C155" s="341" t="s">
        <v>528</v>
      </c>
      <c r="D155" s="247" t="s">
        <v>123</v>
      </c>
      <c r="E155" s="1051" t="s">
        <v>84</v>
      </c>
      <c r="F155" s="1052"/>
      <c r="G155" s="1052"/>
      <c r="H155" s="1053"/>
      <c r="I155" s="1105" t="s">
        <v>795</v>
      </c>
      <c r="J155" s="1105"/>
      <c r="K155" s="1105"/>
      <c r="L155" s="1105"/>
      <c r="M155" s="1105"/>
      <c r="N155" s="1105"/>
      <c r="O155" s="1105"/>
      <c r="P155" s="1051"/>
      <c r="Q155" s="1106"/>
      <c r="R155" s="1107"/>
      <c r="S155" s="254">
        <f t="shared" si="12"/>
        <v>0</v>
      </c>
      <c r="T155" s="26"/>
      <c r="U155" s="245"/>
      <c r="V155" s="26"/>
      <c r="W155" s="26"/>
      <c r="X155" s="1">
        <f>IF(OR($Y$2="上水道施設",$Y$2="下水道施設",$Y$2="廃棄物処理施設"),"-",IF($Q155=Y155,AG155,AH155))</f>
        <v>0</v>
      </c>
      <c r="Y155" s="11" t="s">
        <v>44</v>
      </c>
      <c r="Z155" s="11" t="s">
        <v>1188</v>
      </c>
      <c r="AG155" s="23">
        <v>1</v>
      </c>
      <c r="AH155" s="23">
        <v>0</v>
      </c>
    </row>
    <row r="156" spans="2:38" ht="13.15" thickBot="1" x14ac:dyDescent="0.3">
      <c r="B156" s="401"/>
      <c r="C156" s="341" t="s">
        <v>528</v>
      </c>
      <c r="D156" s="247" t="s">
        <v>462</v>
      </c>
      <c r="E156" s="1051" t="s">
        <v>749</v>
      </c>
      <c r="F156" s="1052"/>
      <c r="G156" s="1052"/>
      <c r="H156" s="1053"/>
      <c r="I156" s="1105" t="s">
        <v>796</v>
      </c>
      <c r="J156" s="1105"/>
      <c r="K156" s="1105"/>
      <c r="L156" s="1105"/>
      <c r="M156" s="1105"/>
      <c r="N156" s="1105"/>
      <c r="O156" s="1105"/>
      <c r="P156" s="1051"/>
      <c r="Q156" s="1106"/>
      <c r="R156" s="1107"/>
      <c r="S156" s="254">
        <f t="shared" si="12"/>
        <v>0</v>
      </c>
      <c r="T156" s="26"/>
      <c r="U156" s="245"/>
      <c r="V156" s="26"/>
      <c r="W156" s="26"/>
      <c r="X156" s="1">
        <f>IF(OR($Y$2="上水道施設",$Y$2="下水道施設",$Y$2="廃棄物処理施設"),"-",IF($Q156=Y156,AG156,AH156))</f>
        <v>0</v>
      </c>
      <c r="Y156" s="11" t="s">
        <v>44</v>
      </c>
      <c r="Z156" s="11" t="s">
        <v>1188</v>
      </c>
      <c r="AG156" s="23">
        <v>1</v>
      </c>
      <c r="AH156" s="23">
        <v>0</v>
      </c>
    </row>
    <row r="157" spans="2:38" ht="24" customHeight="1" thickBot="1" x14ac:dyDescent="0.3">
      <c r="B157" s="401"/>
      <c r="C157" s="341" t="s">
        <v>528</v>
      </c>
      <c r="D157" s="247" t="s">
        <v>463</v>
      </c>
      <c r="E157" s="1051" t="s">
        <v>1645</v>
      </c>
      <c r="F157" s="1052"/>
      <c r="G157" s="1052"/>
      <c r="H157" s="1053"/>
      <c r="I157" s="1105" t="s">
        <v>42</v>
      </c>
      <c r="J157" s="1105"/>
      <c r="K157" s="1105"/>
      <c r="L157" s="1105"/>
      <c r="M157" s="1105"/>
      <c r="N157" s="1105"/>
      <c r="O157" s="1105"/>
      <c r="P157" s="1051"/>
      <c r="Q157" s="1106"/>
      <c r="R157" s="1107"/>
      <c r="S157" s="254">
        <f t="shared" si="12"/>
        <v>0</v>
      </c>
      <c r="T157" s="26"/>
      <c r="U157" s="245"/>
      <c r="V157" s="26"/>
      <c r="W157" s="26"/>
      <c r="X157" s="1">
        <f>IF(OR($Y$2="上水道施設",$Y$2="下水道施設",$Y$2="廃棄物処理施設"),"-",IF($Q157=Y157,AG157,AH157))</f>
        <v>0</v>
      </c>
      <c r="Y157" s="11" t="s">
        <v>44</v>
      </c>
      <c r="Z157" s="11" t="s">
        <v>1188</v>
      </c>
      <c r="AG157" s="23">
        <v>1</v>
      </c>
      <c r="AH157" s="23">
        <v>0</v>
      </c>
    </row>
    <row r="158" spans="2:38" ht="14.25" customHeight="1" x14ac:dyDescent="0.25">
      <c r="B158" s="401"/>
      <c r="C158" s="1"/>
      <c r="U158" s="402"/>
      <c r="X158" s="1"/>
    </row>
    <row r="159" spans="2:38" x14ac:dyDescent="0.25">
      <c r="B159" s="401"/>
      <c r="C159" s="19"/>
      <c r="D159" s="21" t="s">
        <v>1757</v>
      </c>
      <c r="E159" s="19" t="s">
        <v>3174</v>
      </c>
      <c r="I159" s="1"/>
      <c r="Q159" s="5"/>
      <c r="R159" s="7"/>
      <c r="U159" s="402"/>
    </row>
    <row r="160" spans="2:38" ht="13.15" thickBot="1" x14ac:dyDescent="0.3">
      <c r="B160" s="401"/>
      <c r="D160" s="25" t="s">
        <v>1754</v>
      </c>
      <c r="E160" s="1067" t="s">
        <v>655</v>
      </c>
      <c r="F160" s="1068"/>
      <c r="G160" s="1068"/>
      <c r="H160" s="1069"/>
      <c r="I160" s="1067" t="s">
        <v>2453</v>
      </c>
      <c r="J160" s="1068"/>
      <c r="K160" s="1068"/>
      <c r="L160" s="1068"/>
      <c r="M160" s="1068"/>
      <c r="N160" s="1068"/>
      <c r="O160" s="1068"/>
      <c r="P160" s="1069"/>
      <c r="Q160" s="1067" t="s">
        <v>2248</v>
      </c>
      <c r="R160" s="1069"/>
      <c r="S160" s="25" t="s">
        <v>745</v>
      </c>
      <c r="T160" s="5"/>
      <c r="U160" s="402"/>
    </row>
    <row r="161" spans="2:38" ht="13.15" thickBot="1" x14ac:dyDescent="0.3">
      <c r="B161" s="401"/>
      <c r="C161" s="1" t="s">
        <v>533</v>
      </c>
      <c r="D161" s="247" t="s">
        <v>464</v>
      </c>
      <c r="E161" s="1051" t="s">
        <v>3175</v>
      </c>
      <c r="F161" s="1052"/>
      <c r="G161" s="1052"/>
      <c r="H161" s="1053"/>
      <c r="I161" s="1105" t="s">
        <v>3176</v>
      </c>
      <c r="J161" s="1105"/>
      <c r="K161" s="1105"/>
      <c r="L161" s="1105"/>
      <c r="M161" s="1105"/>
      <c r="N161" s="1105"/>
      <c r="O161" s="1105"/>
      <c r="P161" s="1051"/>
      <c r="Q161" s="1106"/>
      <c r="R161" s="1107"/>
      <c r="S161" s="254" t="str">
        <f>$X161</f>
        <v>-</v>
      </c>
      <c r="T161" s="26"/>
      <c r="U161" s="245"/>
      <c r="V161" s="26"/>
      <c r="W161" s="26"/>
      <c r="X161" s="1" t="str">
        <f>IF(OR($Y$2="上水道施設",$Y$2="下水道施設",$Y$2="廃棄物処理施設"),"-",IF($Q161=Y161,AG161,IF($Q161=Z161,AH161,AI161)))</f>
        <v>-</v>
      </c>
      <c r="Y161" s="11" t="s">
        <v>44</v>
      </c>
      <c r="Z161" s="11" t="s">
        <v>1188</v>
      </c>
      <c r="AA161" s="11" t="s">
        <v>2110</v>
      </c>
      <c r="AG161" s="23">
        <v>1</v>
      </c>
      <c r="AH161" s="23">
        <v>0</v>
      </c>
      <c r="AI161" s="23" t="s">
        <v>1196</v>
      </c>
    </row>
    <row r="162" spans="2:38" x14ac:dyDescent="0.25">
      <c r="B162" s="401"/>
      <c r="D162" s="5"/>
      <c r="E162" s="28"/>
      <c r="F162" s="28"/>
      <c r="G162" s="28"/>
      <c r="H162" s="28"/>
      <c r="I162" s="28"/>
      <c r="J162" s="28"/>
      <c r="K162" s="28"/>
      <c r="L162" s="28"/>
      <c r="M162" s="28"/>
      <c r="N162" s="28"/>
      <c r="O162" s="28"/>
      <c r="P162" s="28"/>
      <c r="Q162" s="5"/>
      <c r="R162" s="7"/>
      <c r="U162" s="402"/>
    </row>
    <row r="163" spans="2:38" x14ac:dyDescent="0.25">
      <c r="B163" s="401"/>
      <c r="C163" s="19"/>
      <c r="D163" s="21" t="s">
        <v>1758</v>
      </c>
      <c r="E163" s="19" t="s">
        <v>1617</v>
      </c>
      <c r="I163" s="1"/>
      <c r="Q163" s="5"/>
      <c r="R163" s="7"/>
      <c r="U163" s="402"/>
    </row>
    <row r="164" spans="2:38" ht="13.15" thickBot="1" x14ac:dyDescent="0.3">
      <c r="B164" s="401"/>
      <c r="D164" s="25" t="s">
        <v>1736</v>
      </c>
      <c r="E164" s="1067" t="s">
        <v>655</v>
      </c>
      <c r="F164" s="1068"/>
      <c r="G164" s="1068"/>
      <c r="H164" s="1069"/>
      <c r="I164" s="1067" t="s">
        <v>2453</v>
      </c>
      <c r="J164" s="1068"/>
      <c r="K164" s="1068"/>
      <c r="L164" s="1068"/>
      <c r="M164" s="1068"/>
      <c r="N164" s="1068"/>
      <c r="O164" s="1068"/>
      <c r="P164" s="1069"/>
      <c r="Q164" s="1067" t="s">
        <v>2248</v>
      </c>
      <c r="R164" s="1069"/>
      <c r="S164" s="25" t="s">
        <v>745</v>
      </c>
      <c r="T164" s="5"/>
      <c r="U164" s="402"/>
    </row>
    <row r="165" spans="2:38" ht="24" customHeight="1" thickBot="1" x14ac:dyDescent="0.3">
      <c r="B165" s="401"/>
      <c r="C165" s="1" t="s">
        <v>532</v>
      </c>
      <c r="D165" s="247" t="s">
        <v>1759</v>
      </c>
      <c r="E165" s="1051" t="s">
        <v>72</v>
      </c>
      <c r="F165" s="1052"/>
      <c r="G165" s="1052"/>
      <c r="H165" s="1053"/>
      <c r="I165" s="1051" t="s">
        <v>73</v>
      </c>
      <c r="J165" s="1052"/>
      <c r="K165" s="1052"/>
      <c r="L165" s="1052"/>
      <c r="M165" s="1052"/>
      <c r="N165" s="1052"/>
      <c r="O165" s="1052"/>
      <c r="P165" s="1053"/>
      <c r="Q165" s="1106"/>
      <c r="R165" s="1107"/>
      <c r="S165" s="254" t="str">
        <f>$X165</f>
        <v>-</v>
      </c>
      <c r="T165" s="26"/>
      <c r="U165" s="245"/>
      <c r="V165" s="26"/>
      <c r="W165" s="26"/>
      <c r="X165" s="1" t="str">
        <f>IF(OR($Y$2="上水道施設",$Y$2="下水道施設",$Y$2="廃棄物処理施設"),"-",IF($Q165=Y165,AG165,IF($Q165=Z165,AH165,IF($Q165=AA165,AI165,IF($Q165=AB165,AJ165,IF($Q165=AC165,AK165,AL165))))))</f>
        <v>-</v>
      </c>
      <c r="Y165" s="11" t="s">
        <v>1598</v>
      </c>
      <c r="Z165" s="11" t="s">
        <v>1599</v>
      </c>
      <c r="AA165" s="11" t="s">
        <v>670</v>
      </c>
      <c r="AB165" s="11" t="s">
        <v>1990</v>
      </c>
      <c r="AC165" s="11" t="s">
        <v>1195</v>
      </c>
      <c r="AD165" s="11" t="s">
        <v>1089</v>
      </c>
      <c r="AG165" s="23">
        <v>1</v>
      </c>
      <c r="AH165" s="23">
        <f>$AH$2</f>
        <v>0.8</v>
      </c>
      <c r="AI165" s="23">
        <v>0.5</v>
      </c>
      <c r="AJ165" s="23">
        <f>$AJ$2</f>
        <v>0.2</v>
      </c>
      <c r="AK165" s="23">
        <v>0</v>
      </c>
      <c r="AL165" s="23" t="s">
        <v>1214</v>
      </c>
    </row>
    <row r="166" spans="2:38" x14ac:dyDescent="0.25">
      <c r="B166" s="401"/>
      <c r="Q166" s="5"/>
      <c r="R166" s="7"/>
      <c r="U166" s="402"/>
    </row>
    <row r="167" spans="2:38" x14ac:dyDescent="0.25">
      <c r="B167" s="401"/>
      <c r="C167" s="19"/>
      <c r="D167" s="21" t="s">
        <v>1760</v>
      </c>
      <c r="E167" s="19" t="s">
        <v>52</v>
      </c>
      <c r="I167" s="1"/>
      <c r="Q167" s="5"/>
      <c r="R167" s="7"/>
      <c r="U167" s="402"/>
    </row>
    <row r="168" spans="2:38" ht="13.15" thickBot="1" x14ac:dyDescent="0.3">
      <c r="B168" s="401"/>
      <c r="D168" s="25" t="s">
        <v>1754</v>
      </c>
      <c r="E168" s="1067" t="s">
        <v>655</v>
      </c>
      <c r="F168" s="1068"/>
      <c r="G168" s="1068"/>
      <c r="H168" s="1069"/>
      <c r="I168" s="1067" t="s">
        <v>2453</v>
      </c>
      <c r="J168" s="1068"/>
      <c r="K168" s="1068"/>
      <c r="L168" s="1068"/>
      <c r="M168" s="1068"/>
      <c r="N168" s="1068"/>
      <c r="O168" s="1068"/>
      <c r="P168" s="1069"/>
      <c r="Q168" s="1067" t="s">
        <v>2248</v>
      </c>
      <c r="R168" s="1069"/>
      <c r="S168" s="25" t="s">
        <v>745</v>
      </c>
      <c r="T168" s="5"/>
      <c r="U168" s="402"/>
    </row>
    <row r="169" spans="2:38" ht="24" customHeight="1" thickBot="1" x14ac:dyDescent="0.3">
      <c r="B169" s="401"/>
      <c r="C169" s="1" t="s">
        <v>87</v>
      </c>
      <c r="D169" s="247" t="s">
        <v>466</v>
      </c>
      <c r="E169" s="1051" t="s">
        <v>2918</v>
      </c>
      <c r="F169" s="1052"/>
      <c r="G169" s="1052"/>
      <c r="H169" s="1053"/>
      <c r="I169" s="1105" t="s">
        <v>3311</v>
      </c>
      <c r="J169" s="1105"/>
      <c r="K169" s="1105"/>
      <c r="L169" s="1105"/>
      <c r="M169" s="1105"/>
      <c r="N169" s="1105"/>
      <c r="O169" s="1105"/>
      <c r="P169" s="1051"/>
      <c r="Q169" s="1106"/>
      <c r="R169" s="1107"/>
      <c r="S169" s="254" t="str">
        <f>$X169</f>
        <v>-</v>
      </c>
      <c r="T169" s="26"/>
      <c r="U169" s="245"/>
      <c r="V169" s="26"/>
      <c r="W169" s="26"/>
      <c r="X169" s="1" t="str">
        <f>IF(OR($Y$2="上水道施設",$Y$2="下水道施設",$Y$2="廃棄物処理施設"),"-",IF($Q169=Y169,AG169,IF($Q169=Z169,AH169,IF($Q169=AA169,AI169,IF($Q169=AB169,AJ169,IF($Q169=AC169,AK169,AL169))))))</f>
        <v>-</v>
      </c>
      <c r="Y169" s="11" t="s">
        <v>1608</v>
      </c>
      <c r="Z169" s="11" t="s">
        <v>1609</v>
      </c>
      <c r="AA169" s="11" t="s">
        <v>670</v>
      </c>
      <c r="AB169" s="11" t="s">
        <v>1990</v>
      </c>
      <c r="AC169" s="11" t="s">
        <v>1195</v>
      </c>
      <c r="AD169" s="11" t="s">
        <v>2110</v>
      </c>
      <c r="AG169" s="23">
        <v>1</v>
      </c>
      <c r="AH169" s="23">
        <f>$AH$2</f>
        <v>0.8</v>
      </c>
      <c r="AI169" s="23">
        <v>0.5</v>
      </c>
      <c r="AJ169" s="23">
        <f>$AJ$2</f>
        <v>0.2</v>
      </c>
      <c r="AK169" s="23">
        <v>0</v>
      </c>
      <c r="AL169" s="23" t="s">
        <v>1196</v>
      </c>
    </row>
    <row r="170" spans="2:38" ht="24" customHeight="1" thickBot="1" x14ac:dyDescent="0.3">
      <c r="B170" s="401"/>
      <c r="C170" s="1" t="s">
        <v>533</v>
      </c>
      <c r="D170" s="247" t="s">
        <v>2144</v>
      </c>
      <c r="E170" s="1051" t="s">
        <v>594</v>
      </c>
      <c r="F170" s="1052"/>
      <c r="G170" s="1052"/>
      <c r="H170" s="1053"/>
      <c r="I170" s="1105" t="s">
        <v>70</v>
      </c>
      <c r="J170" s="1105"/>
      <c r="K170" s="1105"/>
      <c r="L170" s="1105"/>
      <c r="M170" s="1105"/>
      <c r="N170" s="1105"/>
      <c r="O170" s="1105"/>
      <c r="P170" s="1051"/>
      <c r="Q170" s="1106"/>
      <c r="R170" s="1107"/>
      <c r="S170" s="254" t="str">
        <f t="shared" ref="S170:S177" si="13">$X170</f>
        <v>-</v>
      </c>
      <c r="T170" s="26"/>
      <c r="U170" s="245"/>
      <c r="V170" s="26"/>
      <c r="W170" s="26"/>
      <c r="X170" s="1" t="str">
        <f>IF(OR($Y$2="上水道施設",$Y$2="下水道施設",$Y$2="廃棄物処理施設"),"-",IF($Q170=Y170,AG170,IF($Q170=Z170,AH170,AI170)))</f>
        <v>-</v>
      </c>
      <c r="Y170" s="11" t="s">
        <v>44</v>
      </c>
      <c r="Z170" s="11" t="s">
        <v>1188</v>
      </c>
      <c r="AA170" s="11" t="s">
        <v>2110</v>
      </c>
      <c r="AG170" s="23">
        <v>1</v>
      </c>
      <c r="AH170" s="23">
        <v>0</v>
      </c>
      <c r="AI170" s="23" t="s">
        <v>1196</v>
      </c>
    </row>
    <row r="171" spans="2:38" ht="14.25" customHeight="1" thickBot="1" x14ac:dyDescent="0.3">
      <c r="B171" s="401"/>
      <c r="C171" s="1" t="s">
        <v>533</v>
      </c>
      <c r="D171" s="247" t="s">
        <v>2145</v>
      </c>
      <c r="E171" s="1051" t="s">
        <v>2330</v>
      </c>
      <c r="F171" s="1052"/>
      <c r="G171" s="1052"/>
      <c r="H171" s="1053"/>
      <c r="I171" s="1051" t="s">
        <v>2331</v>
      </c>
      <c r="J171" s="1052"/>
      <c r="K171" s="1052"/>
      <c r="L171" s="1052"/>
      <c r="M171" s="1052"/>
      <c r="N171" s="1052"/>
      <c r="O171" s="1052"/>
      <c r="P171" s="1053"/>
      <c r="Q171" s="1106"/>
      <c r="R171" s="1107"/>
      <c r="S171" s="254" t="str">
        <f t="shared" si="13"/>
        <v>-</v>
      </c>
      <c r="T171" s="26"/>
      <c r="U171" s="245"/>
      <c r="V171" s="26"/>
      <c r="W171" s="26"/>
      <c r="X171" s="1" t="str">
        <f>IF(OR($Y$2="上水道施設",$Y$2="下水道施設",$Y$2="廃棄物処理施設"),"-",IF($Q171=Y171,AG171,IF($Q171=Z171,AH171,AI171)))</f>
        <v>-</v>
      </c>
      <c r="Y171" s="11" t="s">
        <v>44</v>
      </c>
      <c r="Z171" s="11" t="s">
        <v>1188</v>
      </c>
      <c r="AA171" s="11" t="s">
        <v>2110</v>
      </c>
      <c r="AG171" s="23">
        <v>1</v>
      </c>
      <c r="AH171" s="23">
        <v>0</v>
      </c>
      <c r="AI171" s="23" t="s">
        <v>1196</v>
      </c>
    </row>
    <row r="172" spans="2:38" ht="24" customHeight="1" thickBot="1" x14ac:dyDescent="0.3">
      <c r="B172" s="401"/>
      <c r="C172" s="1" t="s">
        <v>533</v>
      </c>
      <c r="D172" s="247" t="s">
        <v>2146</v>
      </c>
      <c r="E172" s="1051" t="s">
        <v>142</v>
      </c>
      <c r="F172" s="1052"/>
      <c r="G172" s="1052"/>
      <c r="H172" s="1053"/>
      <c r="I172" s="1051" t="s">
        <v>1073</v>
      </c>
      <c r="J172" s="1052"/>
      <c r="K172" s="1052"/>
      <c r="L172" s="1052"/>
      <c r="M172" s="1052"/>
      <c r="N172" s="1052"/>
      <c r="O172" s="1052"/>
      <c r="P172" s="1053"/>
      <c r="Q172" s="1106"/>
      <c r="R172" s="1107"/>
      <c r="S172" s="254" t="str">
        <f t="shared" si="13"/>
        <v>-</v>
      </c>
      <c r="T172" s="26"/>
      <c r="U172" s="245"/>
      <c r="V172" s="26"/>
      <c r="W172" s="26"/>
      <c r="X172" s="1" t="str">
        <f>IF(OR($Y$2="上水道施設",$Y$2="下水道施設",$Y$2="廃棄物処理施設"),"-",IF($Q172=Y172,AG172,IF($Q172=Z172,AH172,AI172)))</f>
        <v>-</v>
      </c>
      <c r="Y172" s="11" t="s">
        <v>44</v>
      </c>
      <c r="Z172" s="11" t="s">
        <v>1188</v>
      </c>
      <c r="AA172" s="11" t="s">
        <v>2110</v>
      </c>
      <c r="AG172" s="23">
        <v>1</v>
      </c>
      <c r="AH172" s="23">
        <v>0</v>
      </c>
      <c r="AI172" s="23" t="s">
        <v>1196</v>
      </c>
    </row>
    <row r="173" spans="2:38" ht="24" customHeight="1" thickBot="1" x14ac:dyDescent="0.3">
      <c r="B173" s="401"/>
      <c r="C173" s="1" t="s">
        <v>534</v>
      </c>
      <c r="D173" s="247" t="s">
        <v>2147</v>
      </c>
      <c r="E173" s="1051" t="s">
        <v>659</v>
      </c>
      <c r="F173" s="1052"/>
      <c r="G173" s="1052"/>
      <c r="H173" s="1053"/>
      <c r="I173" s="1105" t="s">
        <v>660</v>
      </c>
      <c r="J173" s="1105"/>
      <c r="K173" s="1105"/>
      <c r="L173" s="1105"/>
      <c r="M173" s="1105"/>
      <c r="N173" s="1105"/>
      <c r="O173" s="1105"/>
      <c r="P173" s="1105"/>
      <c r="Q173" s="1106"/>
      <c r="R173" s="1107"/>
      <c r="S173" s="254">
        <f>$X173</f>
        <v>0</v>
      </c>
      <c r="T173" s="26"/>
      <c r="U173" s="245"/>
      <c r="V173" s="26"/>
      <c r="W173" s="26"/>
      <c r="X173" s="1">
        <f>IF(OR($Y$2="上水道施設",$Y$2="下水道施設",$Y$2="廃棄物処理施設"),"-",IF($Q173=Y173,AG173,IF($Q173=Z173,AH173,IF($Q173=AA173,AI173,IF($Q173=AB173,AJ173,IF($Q173=AC173,AK173,AL173))))))</f>
        <v>0</v>
      </c>
      <c r="Y173" s="11" t="s">
        <v>649</v>
      </c>
      <c r="Z173" s="11" t="s">
        <v>1279</v>
      </c>
      <c r="AA173" s="11" t="s">
        <v>670</v>
      </c>
      <c r="AB173" s="11" t="s">
        <v>1990</v>
      </c>
      <c r="AC173" s="11" t="s">
        <v>1195</v>
      </c>
      <c r="AG173" s="23">
        <v>1</v>
      </c>
      <c r="AH173" s="23">
        <f>$AH$2</f>
        <v>0.8</v>
      </c>
      <c r="AI173" s="23">
        <v>0.5</v>
      </c>
      <c r="AJ173" s="23">
        <f>$AJ$2</f>
        <v>0.2</v>
      </c>
      <c r="AK173" s="23">
        <v>0</v>
      </c>
    </row>
    <row r="174" spans="2:38" ht="24" customHeight="1" thickBot="1" x14ac:dyDescent="0.3">
      <c r="B174" s="401"/>
      <c r="C174" s="341" t="s">
        <v>534</v>
      </c>
      <c r="D174" s="247" t="s">
        <v>2148</v>
      </c>
      <c r="E174" s="1051" t="s">
        <v>2919</v>
      </c>
      <c r="F174" s="1052"/>
      <c r="G174" s="1052"/>
      <c r="H174" s="1053"/>
      <c r="I174" s="1105" t="s">
        <v>71</v>
      </c>
      <c r="J174" s="1105"/>
      <c r="K174" s="1105"/>
      <c r="L174" s="1105"/>
      <c r="M174" s="1105"/>
      <c r="N174" s="1105"/>
      <c r="O174" s="1105"/>
      <c r="P174" s="1051"/>
      <c r="Q174" s="1106"/>
      <c r="R174" s="1107"/>
      <c r="S174" s="254">
        <f t="shared" si="13"/>
        <v>0</v>
      </c>
      <c r="T174" s="26"/>
      <c r="U174" s="245"/>
      <c r="V174" s="26"/>
      <c r="W174" s="26"/>
      <c r="X174" s="1">
        <f>IF(OR($Y$2="上水道施設",$Y$2="下水道施設",$Y$2="廃棄物処理施設"),"-",IF($Q174=Y174,AG174,AH174))</f>
        <v>0</v>
      </c>
      <c r="Y174" s="11" t="s">
        <v>44</v>
      </c>
      <c r="Z174" s="11" t="s">
        <v>1188</v>
      </c>
      <c r="AG174" s="23">
        <v>1</v>
      </c>
      <c r="AH174" s="23">
        <v>0</v>
      </c>
    </row>
    <row r="175" spans="2:38" ht="13.15" thickBot="1" x14ac:dyDescent="0.3">
      <c r="B175" s="401"/>
      <c r="C175" s="341" t="s">
        <v>534</v>
      </c>
      <c r="D175" s="247" t="s">
        <v>2149</v>
      </c>
      <c r="E175" s="1051" t="s">
        <v>2329</v>
      </c>
      <c r="F175" s="1052"/>
      <c r="G175" s="1052"/>
      <c r="H175" s="1053"/>
      <c r="I175" s="1105" t="s">
        <v>3312</v>
      </c>
      <c r="J175" s="1105"/>
      <c r="K175" s="1105"/>
      <c r="L175" s="1105"/>
      <c r="M175" s="1105"/>
      <c r="N175" s="1105"/>
      <c r="O175" s="1105"/>
      <c r="P175" s="1051"/>
      <c r="Q175" s="1106"/>
      <c r="R175" s="1107"/>
      <c r="S175" s="254">
        <f t="shared" si="13"/>
        <v>0</v>
      </c>
      <c r="T175" s="26"/>
      <c r="U175" s="245"/>
      <c r="V175" s="26"/>
      <c r="W175" s="26"/>
      <c r="X175" s="1">
        <f>IF(OR($Y$2="上水道施設",$Y$2="下水道施設",$Y$2="廃棄物処理施設"),"-",IF($Q175=Y175,AG175,AH175))</f>
        <v>0</v>
      </c>
      <c r="Y175" s="11" t="s">
        <v>44</v>
      </c>
      <c r="Z175" s="11" t="s">
        <v>1188</v>
      </c>
      <c r="AG175" s="23">
        <v>1</v>
      </c>
      <c r="AH175" s="23">
        <v>0</v>
      </c>
    </row>
    <row r="176" spans="2:38" ht="24" customHeight="1" thickBot="1" x14ac:dyDescent="0.3">
      <c r="B176" s="401"/>
      <c r="C176" s="341" t="s">
        <v>534</v>
      </c>
      <c r="D176" s="247" t="s">
        <v>2150</v>
      </c>
      <c r="E176" s="1051" t="s">
        <v>1074</v>
      </c>
      <c r="F176" s="1052"/>
      <c r="G176" s="1052"/>
      <c r="H176" s="1053"/>
      <c r="I176" s="1105" t="s">
        <v>496</v>
      </c>
      <c r="J176" s="1105"/>
      <c r="K176" s="1105"/>
      <c r="L176" s="1105"/>
      <c r="M176" s="1105"/>
      <c r="N176" s="1105"/>
      <c r="O176" s="1105"/>
      <c r="P176" s="1051"/>
      <c r="Q176" s="1106"/>
      <c r="R176" s="1107"/>
      <c r="S176" s="254">
        <f t="shared" si="13"/>
        <v>0</v>
      </c>
      <c r="T176" s="26"/>
      <c r="U176" s="245"/>
      <c r="V176" s="26"/>
      <c r="W176" s="26"/>
      <c r="X176" s="1">
        <f>IF(OR($Y$2="上水道施設",$Y$2="下水道施設",$Y$2="廃棄物処理施設"),"-",IF($Q176=Y176,AG176,AH176))</f>
        <v>0</v>
      </c>
      <c r="Y176" s="11" t="s">
        <v>44</v>
      </c>
      <c r="Z176" s="11" t="s">
        <v>1188</v>
      </c>
      <c r="AG176" s="23">
        <v>1</v>
      </c>
      <c r="AH176" s="23">
        <v>0</v>
      </c>
    </row>
    <row r="177" spans="2:35" ht="13.15" thickBot="1" x14ac:dyDescent="0.3">
      <c r="B177" s="401"/>
      <c r="C177" s="1" t="s">
        <v>534</v>
      </c>
      <c r="D177" s="247" t="s">
        <v>2151</v>
      </c>
      <c r="E177" s="1051" t="s">
        <v>987</v>
      </c>
      <c r="F177" s="1052"/>
      <c r="G177" s="1052"/>
      <c r="H177" s="1053"/>
      <c r="I177" s="1105" t="s">
        <v>585</v>
      </c>
      <c r="J177" s="1105"/>
      <c r="K177" s="1105"/>
      <c r="L177" s="1105"/>
      <c r="M177" s="1105"/>
      <c r="N177" s="1105"/>
      <c r="O177" s="1105"/>
      <c r="P177" s="1051"/>
      <c r="Q177" s="1106"/>
      <c r="R177" s="1107"/>
      <c r="S177" s="254">
        <f t="shared" si="13"/>
        <v>0</v>
      </c>
      <c r="T177" s="26"/>
      <c r="U177" s="245"/>
      <c r="V177" s="26"/>
      <c r="W177" s="26"/>
      <c r="X177" s="1">
        <f>IF(OR($Y$2="上水道施設",$Y$2="下水道施設",$Y$2="廃棄物処理施設"),"-",IF($Q177=Y177,AG177,AH177))</f>
        <v>0</v>
      </c>
      <c r="Y177" s="11" t="s">
        <v>44</v>
      </c>
      <c r="Z177" s="11" t="s">
        <v>1188</v>
      </c>
      <c r="AG177" s="23">
        <v>1</v>
      </c>
      <c r="AH177" s="23">
        <v>0</v>
      </c>
    </row>
    <row r="178" spans="2:35" ht="14.25" customHeight="1" x14ac:dyDescent="0.25">
      <c r="B178" s="401"/>
      <c r="C178" s="1"/>
      <c r="U178" s="402"/>
      <c r="X178" s="1"/>
    </row>
    <row r="179" spans="2:35" ht="14.25" customHeight="1" x14ac:dyDescent="0.25">
      <c r="B179" s="401"/>
      <c r="C179" s="1"/>
      <c r="D179" s="21" t="s">
        <v>1761</v>
      </c>
      <c r="E179" s="19" t="s">
        <v>544</v>
      </c>
      <c r="F179" s="19"/>
      <c r="G179" s="19"/>
      <c r="H179" s="19"/>
      <c r="I179" s="1"/>
      <c r="U179" s="402"/>
      <c r="X179" s="1"/>
    </row>
    <row r="180" spans="2:35" ht="14.25" customHeight="1" thickBot="1" x14ac:dyDescent="0.3">
      <c r="B180" s="401"/>
      <c r="C180" s="1"/>
      <c r="D180" s="25" t="s">
        <v>1754</v>
      </c>
      <c r="E180" s="1067" t="s">
        <v>655</v>
      </c>
      <c r="F180" s="1068"/>
      <c r="G180" s="1068"/>
      <c r="H180" s="1069"/>
      <c r="I180" s="1067" t="s">
        <v>2453</v>
      </c>
      <c r="J180" s="1068"/>
      <c r="K180" s="1068"/>
      <c r="L180" s="1068"/>
      <c r="M180" s="1068"/>
      <c r="N180" s="1068"/>
      <c r="O180" s="1068"/>
      <c r="P180" s="1069"/>
      <c r="Q180" s="1067" t="s">
        <v>2248</v>
      </c>
      <c r="R180" s="1069"/>
      <c r="S180" s="25" t="s">
        <v>745</v>
      </c>
      <c r="T180" s="5"/>
      <c r="U180" s="334"/>
      <c r="V180" s="5"/>
      <c r="W180" s="5"/>
      <c r="X180" s="1"/>
    </row>
    <row r="181" spans="2:35" ht="24" customHeight="1" thickBot="1" x14ac:dyDescent="0.3">
      <c r="B181" s="401"/>
      <c r="C181" s="1" t="s">
        <v>536</v>
      </c>
      <c r="D181" s="248" t="s">
        <v>467</v>
      </c>
      <c r="E181" s="1051" t="s">
        <v>1455</v>
      </c>
      <c r="F181" s="1052"/>
      <c r="G181" s="1052"/>
      <c r="H181" s="1053"/>
      <c r="I181" s="1105" t="s">
        <v>145</v>
      </c>
      <c r="J181" s="1105"/>
      <c r="K181" s="1105"/>
      <c r="L181" s="1105"/>
      <c r="M181" s="1105"/>
      <c r="N181" s="1105"/>
      <c r="O181" s="1105"/>
      <c r="P181" s="1105"/>
      <c r="Q181" s="1106"/>
      <c r="R181" s="1107"/>
      <c r="S181" s="254" t="str">
        <f t="shared" ref="S181:S187" si="14">$X181</f>
        <v>-</v>
      </c>
      <c r="T181" s="26"/>
      <c r="U181" s="245"/>
      <c r="V181" s="26"/>
      <c r="W181" s="26"/>
      <c r="X181" s="1" t="str">
        <f>IF(OR($Y$2="上水道施設",$Y$2="下水道施設",$Y$2="廃棄物処理施設"),"-",IF($Q181=Y181,AG181,IF($Q181=Z181,AH181,AI181)))</f>
        <v>-</v>
      </c>
      <c r="Y181" s="11" t="s">
        <v>44</v>
      </c>
      <c r="Z181" s="11" t="s">
        <v>1188</v>
      </c>
      <c r="AA181" s="11" t="s">
        <v>1527</v>
      </c>
      <c r="AG181" s="23">
        <v>1</v>
      </c>
      <c r="AH181" s="23">
        <v>0</v>
      </c>
      <c r="AI181" s="23" t="s">
        <v>1214</v>
      </c>
    </row>
    <row r="182" spans="2:35" ht="24" customHeight="1" thickBot="1" x14ac:dyDescent="0.3">
      <c r="B182" s="401"/>
      <c r="C182" s="1" t="s">
        <v>533</v>
      </c>
      <c r="D182" s="248" t="s">
        <v>468</v>
      </c>
      <c r="E182" s="1120" t="s">
        <v>593</v>
      </c>
      <c r="F182" s="1121"/>
      <c r="G182" s="1121"/>
      <c r="H182" s="1122"/>
      <c r="I182" s="1051" t="s">
        <v>1156</v>
      </c>
      <c r="J182" s="1052"/>
      <c r="K182" s="1052"/>
      <c r="L182" s="1052"/>
      <c r="M182" s="1052"/>
      <c r="N182" s="1052"/>
      <c r="O182" s="1052"/>
      <c r="P182" s="1083"/>
      <c r="Q182" s="1106"/>
      <c r="R182" s="1107"/>
      <c r="S182" s="254" t="str">
        <f t="shared" si="14"/>
        <v>-</v>
      </c>
      <c r="T182" s="26"/>
      <c r="U182" s="245"/>
      <c r="V182" s="26"/>
      <c r="W182" s="26"/>
      <c r="X182" s="1" t="str">
        <f>IF(OR($Y$2="上水道施設",$Y$2="下水道施設",$Y$2="廃棄物処理施設"),"-",IF($Q182=Y182,AG182,IF($Q182=Z182,AH182,AI182)))</f>
        <v>-</v>
      </c>
      <c r="Y182" s="11" t="s">
        <v>44</v>
      </c>
      <c r="Z182" s="11" t="str">
        <f>IF($C182="★","ﾄｯﾌﾟﾚﾍﾞﾙ事業所の対象外","実施無し")</f>
        <v>実施無し</v>
      </c>
      <c r="AA182" s="11" t="s">
        <v>506</v>
      </c>
      <c r="AG182" s="23">
        <v>1</v>
      </c>
      <c r="AH182" s="23">
        <v>0</v>
      </c>
      <c r="AI182" s="23" t="s">
        <v>1214</v>
      </c>
    </row>
    <row r="183" spans="2:35" ht="24" customHeight="1" thickBot="1" x14ac:dyDescent="0.3">
      <c r="B183" s="377"/>
      <c r="C183" s="238" t="s">
        <v>530</v>
      </c>
      <c r="D183" s="248" t="s">
        <v>2153</v>
      </c>
      <c r="E183" s="1051" t="s">
        <v>875</v>
      </c>
      <c r="F183" s="1052"/>
      <c r="G183" s="1052"/>
      <c r="H183" s="1053"/>
      <c r="I183" s="1105" t="s">
        <v>1157</v>
      </c>
      <c r="J183" s="1105"/>
      <c r="K183" s="1105"/>
      <c r="L183" s="1105"/>
      <c r="M183" s="1105"/>
      <c r="N183" s="1105"/>
      <c r="O183" s="1105"/>
      <c r="P183" s="1105"/>
      <c r="Q183" s="1106"/>
      <c r="R183" s="1107"/>
      <c r="S183" s="254" t="str">
        <f>$X183</f>
        <v>-</v>
      </c>
      <c r="T183" s="26"/>
      <c r="U183" s="245"/>
      <c r="V183" s="26"/>
      <c r="W183" s="26"/>
      <c r="X183" s="1" t="str">
        <f>IF(OR($Y$2="上水道施設",$Y$2="下水道施設",$Y$2="廃棄物処理施設"),"-",IF($Q183=Y183,AG183,IF($Q183=Z183,AH183,AI183)))</f>
        <v>-</v>
      </c>
      <c r="Y183" s="11" t="s">
        <v>44</v>
      </c>
      <c r="Z183" s="11" t="s">
        <v>1188</v>
      </c>
      <c r="AA183" s="11" t="s">
        <v>1596</v>
      </c>
      <c r="AB183" s="26"/>
      <c r="AC183" s="26"/>
      <c r="AG183" s="23">
        <v>1</v>
      </c>
      <c r="AH183" s="23">
        <v>0</v>
      </c>
      <c r="AI183" s="23" t="s">
        <v>1208</v>
      </c>
    </row>
    <row r="184" spans="2:35" ht="13.15" thickBot="1" x14ac:dyDescent="0.3">
      <c r="B184" s="401"/>
      <c r="C184" s="1" t="s">
        <v>529</v>
      </c>
      <c r="D184" s="248" t="s">
        <v>2154</v>
      </c>
      <c r="E184" s="1051" t="s">
        <v>228</v>
      </c>
      <c r="F184" s="1052"/>
      <c r="G184" s="1052"/>
      <c r="H184" s="1053"/>
      <c r="I184" s="1105" t="s">
        <v>1109</v>
      </c>
      <c r="J184" s="1105"/>
      <c r="K184" s="1105"/>
      <c r="L184" s="1105"/>
      <c r="M184" s="1105"/>
      <c r="N184" s="1105"/>
      <c r="O184" s="1105"/>
      <c r="P184" s="1105"/>
      <c r="Q184" s="1106"/>
      <c r="R184" s="1107"/>
      <c r="S184" s="254">
        <f t="shared" si="14"/>
        <v>0</v>
      </c>
      <c r="T184" s="26"/>
      <c r="U184" s="245"/>
      <c r="V184" s="26"/>
      <c r="W184" s="26"/>
      <c r="X184" s="1">
        <f>IF(OR($Y$2="上水道施設",$Y$2="下水道施設",$Y$2="廃棄物処理施設"),"-",IF($Q184=Y184,AG184,AH184))</f>
        <v>0</v>
      </c>
      <c r="Y184" s="11" t="s">
        <v>44</v>
      </c>
      <c r="Z184" s="11" t="s">
        <v>1188</v>
      </c>
      <c r="AG184" s="23">
        <v>1</v>
      </c>
      <c r="AH184" s="23">
        <v>0</v>
      </c>
    </row>
    <row r="185" spans="2:35" ht="13.15" thickBot="1" x14ac:dyDescent="0.3">
      <c r="B185" s="401"/>
      <c r="C185" s="341" t="s">
        <v>529</v>
      </c>
      <c r="D185" s="248" t="s">
        <v>2155</v>
      </c>
      <c r="E185" s="1120" t="s">
        <v>1110</v>
      </c>
      <c r="F185" s="1121"/>
      <c r="G185" s="1121"/>
      <c r="H185" s="1122"/>
      <c r="I185" s="1051" t="s">
        <v>1851</v>
      </c>
      <c r="J185" s="1052"/>
      <c r="K185" s="1052"/>
      <c r="L185" s="1052"/>
      <c r="M185" s="1052"/>
      <c r="N185" s="1052"/>
      <c r="O185" s="1052"/>
      <c r="P185" s="1083"/>
      <c r="Q185" s="1106"/>
      <c r="R185" s="1107"/>
      <c r="S185" s="254">
        <f t="shared" si="14"/>
        <v>0</v>
      </c>
      <c r="T185" s="26"/>
      <c r="U185" s="245"/>
      <c r="V185" s="26"/>
      <c r="W185" s="26"/>
      <c r="X185" s="1">
        <f>IF(OR($Y$2="上水道施設",$Y$2="下水道施設",$Y$2="廃棄物処理施設"),"-",IF($Q185=Y185,AG185,AH185))</f>
        <v>0</v>
      </c>
      <c r="Y185" s="11" t="s">
        <v>44</v>
      </c>
      <c r="Z185" s="11" t="s">
        <v>1188</v>
      </c>
      <c r="AG185" s="23">
        <v>1</v>
      </c>
      <c r="AH185" s="23">
        <v>0</v>
      </c>
    </row>
    <row r="186" spans="2:35" ht="24" customHeight="1" thickBot="1" x14ac:dyDescent="0.3">
      <c r="B186" s="401"/>
      <c r="C186" s="341" t="s">
        <v>529</v>
      </c>
      <c r="D186" s="248" t="s">
        <v>469</v>
      </c>
      <c r="E186" s="1051" t="s">
        <v>1908</v>
      </c>
      <c r="F186" s="1052"/>
      <c r="G186" s="1052"/>
      <c r="H186" s="1053"/>
      <c r="I186" s="1105" t="s">
        <v>592</v>
      </c>
      <c r="J186" s="1105"/>
      <c r="K186" s="1105"/>
      <c r="L186" s="1105"/>
      <c r="M186" s="1105"/>
      <c r="N186" s="1105"/>
      <c r="O186" s="1105"/>
      <c r="P186" s="1105"/>
      <c r="Q186" s="1106"/>
      <c r="R186" s="1107"/>
      <c r="S186" s="254">
        <f t="shared" si="14"/>
        <v>0</v>
      </c>
      <c r="T186" s="26"/>
      <c r="U186" s="245"/>
      <c r="V186" s="26"/>
      <c r="W186" s="26"/>
      <c r="X186" s="1">
        <f>IF(OR($Y$2="上水道施設",$Y$2="下水道施設",$Y$2="廃棄物処理施設"),"-",IF($Q186=Y186,AG186,AH186))</f>
        <v>0</v>
      </c>
      <c r="Y186" s="11" t="s">
        <v>44</v>
      </c>
      <c r="Z186" s="11" t="s">
        <v>1188</v>
      </c>
      <c r="AG186" s="23">
        <v>1</v>
      </c>
      <c r="AH186" s="23">
        <v>0</v>
      </c>
    </row>
    <row r="187" spans="2:35" ht="24" customHeight="1" thickBot="1" x14ac:dyDescent="0.3">
      <c r="B187" s="401"/>
      <c r="C187" s="341" t="s">
        <v>528</v>
      </c>
      <c r="D187" s="248" t="s">
        <v>757</v>
      </c>
      <c r="E187" s="1051" t="s">
        <v>2920</v>
      </c>
      <c r="F187" s="1052"/>
      <c r="G187" s="1052"/>
      <c r="H187" s="1053"/>
      <c r="I187" s="1105" t="s">
        <v>838</v>
      </c>
      <c r="J187" s="1105"/>
      <c r="K187" s="1105"/>
      <c r="L187" s="1105"/>
      <c r="M187" s="1105"/>
      <c r="N187" s="1105"/>
      <c r="O187" s="1105"/>
      <c r="P187" s="1105"/>
      <c r="Q187" s="1106"/>
      <c r="R187" s="1107"/>
      <c r="S187" s="254">
        <f t="shared" si="14"/>
        <v>0</v>
      </c>
      <c r="T187" s="26"/>
      <c r="U187" s="245"/>
      <c r="V187" s="26"/>
      <c r="W187" s="26"/>
      <c r="X187" s="1">
        <f>IF(OR($Y$2="上水道施設",$Y$2="下水道施設",$Y$2="廃棄物処理施設"),"-",IF($Q187=Y187,AG187,AH187))</f>
        <v>0</v>
      </c>
      <c r="Y187" s="11" t="s">
        <v>44</v>
      </c>
      <c r="Z187" s="11" t="s">
        <v>1188</v>
      </c>
      <c r="AG187" s="23">
        <v>1</v>
      </c>
      <c r="AH187" s="23">
        <v>0</v>
      </c>
    </row>
    <row r="188" spans="2:35" ht="14.25" customHeight="1" x14ac:dyDescent="0.25">
      <c r="B188" s="401"/>
      <c r="C188" s="1"/>
      <c r="U188" s="402"/>
      <c r="X188" s="1"/>
    </row>
    <row r="189" spans="2:35" ht="14.25" customHeight="1" x14ac:dyDescent="0.25">
      <c r="B189" s="401"/>
      <c r="C189" s="1"/>
      <c r="D189" s="21" t="s">
        <v>1762</v>
      </c>
      <c r="E189" s="19" t="s">
        <v>2402</v>
      </c>
      <c r="F189" s="19"/>
      <c r="G189" s="19"/>
      <c r="H189" s="19"/>
      <c r="I189" s="1"/>
      <c r="U189" s="402"/>
      <c r="X189" s="1"/>
    </row>
    <row r="190" spans="2:35" ht="14.25" customHeight="1" thickBot="1" x14ac:dyDescent="0.3">
      <c r="B190" s="401"/>
      <c r="C190" s="1"/>
      <c r="D190" s="25" t="s">
        <v>1736</v>
      </c>
      <c r="E190" s="1067" t="s">
        <v>655</v>
      </c>
      <c r="F190" s="1068"/>
      <c r="G190" s="1068"/>
      <c r="H190" s="1069"/>
      <c r="I190" s="1067" t="s">
        <v>2453</v>
      </c>
      <c r="J190" s="1068"/>
      <c r="K190" s="1068"/>
      <c r="L190" s="1068"/>
      <c r="M190" s="1068"/>
      <c r="N190" s="1068"/>
      <c r="O190" s="1068"/>
      <c r="P190" s="1069"/>
      <c r="Q190" s="1067" t="s">
        <v>2248</v>
      </c>
      <c r="R190" s="1069"/>
      <c r="S190" s="25" t="s">
        <v>745</v>
      </c>
      <c r="T190" s="5"/>
      <c r="U190" s="334"/>
      <c r="V190" s="5"/>
      <c r="W190" s="5"/>
      <c r="X190" s="1"/>
    </row>
    <row r="191" spans="2:35" ht="24" customHeight="1" thickBot="1" x14ac:dyDescent="0.3">
      <c r="B191" s="401"/>
      <c r="C191" s="1" t="s">
        <v>527</v>
      </c>
      <c r="D191" s="247" t="s">
        <v>1763</v>
      </c>
      <c r="E191" s="1051" t="s">
        <v>1613</v>
      </c>
      <c r="F191" s="1052"/>
      <c r="G191" s="1052"/>
      <c r="H191" s="1053"/>
      <c r="I191" s="1105" t="s">
        <v>1177</v>
      </c>
      <c r="J191" s="1105"/>
      <c r="K191" s="1105"/>
      <c r="L191" s="1105"/>
      <c r="M191" s="1105"/>
      <c r="N191" s="1105"/>
      <c r="O191" s="1105"/>
      <c r="P191" s="1105"/>
      <c r="Q191" s="1106"/>
      <c r="R191" s="1107"/>
      <c r="S191" s="254" t="str">
        <f>$X191</f>
        <v>-</v>
      </c>
      <c r="T191" s="26"/>
      <c r="U191" s="245"/>
      <c r="V191" s="26"/>
      <c r="W191" s="26"/>
      <c r="X191" s="1" t="str">
        <f>IF(OR($Y$2="上水道施設",$Y$2="下水道施設",$Y$2="廃棄物処理施設"),"-",IF($Q191=Y191,AG191,IF($Q191=Z191,AH191,AI191)))</f>
        <v>-</v>
      </c>
      <c r="Y191" s="11" t="s">
        <v>44</v>
      </c>
      <c r="Z191" s="11" t="str">
        <f>IF($C191="★","ﾄｯﾌﾟﾚﾍﾞﾙ事業所の対象外","実施無し")</f>
        <v>実施無し</v>
      </c>
      <c r="AA191" s="11" t="s">
        <v>2403</v>
      </c>
      <c r="AG191" s="23">
        <v>1</v>
      </c>
      <c r="AH191" s="23">
        <v>0</v>
      </c>
      <c r="AI191" s="23" t="s">
        <v>1214</v>
      </c>
    </row>
    <row r="192" spans="2:35" ht="13.15" thickBot="1" x14ac:dyDescent="0.3">
      <c r="B192" s="401"/>
      <c r="C192" s="1" t="s">
        <v>527</v>
      </c>
      <c r="D192" s="247" t="s">
        <v>2156</v>
      </c>
      <c r="E192" s="1051" t="s">
        <v>2089</v>
      </c>
      <c r="F192" s="1052"/>
      <c r="G192" s="1052"/>
      <c r="H192" s="1053"/>
      <c r="I192" s="1105" t="s">
        <v>2090</v>
      </c>
      <c r="J192" s="1105"/>
      <c r="K192" s="1105"/>
      <c r="L192" s="1105"/>
      <c r="M192" s="1105"/>
      <c r="N192" s="1105"/>
      <c r="O192" s="1105"/>
      <c r="P192" s="1105"/>
      <c r="Q192" s="1106"/>
      <c r="R192" s="1107"/>
      <c r="S192" s="254" t="str">
        <f>$X192</f>
        <v>-</v>
      </c>
      <c r="T192" s="26"/>
      <c r="U192" s="245"/>
      <c r="V192" s="26"/>
      <c r="W192" s="26"/>
      <c r="X192" s="1" t="str">
        <f>IF(OR($Y$2="上水道施設",$Y$2="下水道施設",$Y$2="廃棄物処理施設"),"-",IF($Q192=Y192,AG192,IF($Q192=Z192,AH192,AI192)))</f>
        <v>-</v>
      </c>
      <c r="Y192" s="11" t="s">
        <v>44</v>
      </c>
      <c r="Z192" s="11" t="str">
        <f>IF($C192="★","ﾄｯﾌﾟﾚﾍﾞﾙ事業所の対象外","実施無し")</f>
        <v>実施無し</v>
      </c>
      <c r="AA192" s="11" t="s">
        <v>2403</v>
      </c>
      <c r="AG192" s="23">
        <v>1</v>
      </c>
      <c r="AH192" s="23">
        <v>0</v>
      </c>
      <c r="AI192" s="23" t="s">
        <v>1214</v>
      </c>
    </row>
    <row r="193" spans="1:35" x14ac:dyDescent="0.25">
      <c r="B193" s="401"/>
      <c r="C193" s="341"/>
      <c r="D193" s="275"/>
      <c r="E193" s="173"/>
      <c r="F193" s="173"/>
      <c r="G193" s="173"/>
      <c r="H193" s="173"/>
      <c r="I193" s="173"/>
      <c r="J193" s="173"/>
      <c r="K193" s="173"/>
      <c r="L193" s="173"/>
      <c r="M193" s="173"/>
      <c r="N193" s="173"/>
      <c r="O193" s="173"/>
      <c r="P193" s="173"/>
      <c r="Q193" s="26"/>
      <c r="R193" s="26"/>
      <c r="S193" s="26"/>
      <c r="T193" s="26"/>
      <c r="U193" s="245"/>
      <c r="V193" s="26"/>
      <c r="W193" s="26"/>
      <c r="X193" s="1"/>
      <c r="Y193" s="26"/>
      <c r="Z193" s="26"/>
      <c r="AG193" s="1"/>
      <c r="AH193" s="1"/>
    </row>
    <row r="194" spans="1:35" ht="3" customHeight="1" x14ac:dyDescent="0.25">
      <c r="B194" s="403"/>
      <c r="C194" s="178"/>
      <c r="D194" s="339"/>
      <c r="E194" s="339"/>
      <c r="F194" s="339"/>
      <c r="G194" s="339"/>
      <c r="H194" s="339"/>
      <c r="I194" s="339"/>
      <c r="J194" s="339"/>
      <c r="K194" s="339"/>
      <c r="L194" s="339"/>
      <c r="M194" s="339"/>
      <c r="N194" s="339"/>
      <c r="O194" s="339"/>
      <c r="P194" s="339"/>
      <c r="Q194" s="339"/>
      <c r="R194" s="339"/>
      <c r="S194" s="339"/>
      <c r="T194" s="339"/>
      <c r="U194" s="404"/>
      <c r="X194" s="1"/>
    </row>
    <row r="195" spans="1:35" ht="14.25" customHeight="1" x14ac:dyDescent="0.25">
      <c r="C195" s="1"/>
      <c r="U195" s="922" t="s">
        <v>3371</v>
      </c>
      <c r="X195" s="1"/>
    </row>
    <row r="196" spans="1:35" ht="14.25" customHeight="1" x14ac:dyDescent="0.25">
      <c r="A196" t="s">
        <v>922</v>
      </c>
      <c r="B196" s="182"/>
      <c r="C196" s="1"/>
      <c r="U196" s="838"/>
      <c r="X196" s="1"/>
    </row>
    <row r="197" spans="1:35" ht="3" customHeight="1" x14ac:dyDescent="0.25">
      <c r="B197" s="500"/>
      <c r="C197" s="181"/>
      <c r="D197" s="333"/>
      <c r="E197" s="333"/>
      <c r="F197" s="333"/>
      <c r="G197" s="333"/>
      <c r="H197" s="333"/>
      <c r="I197" s="333"/>
      <c r="J197" s="333"/>
      <c r="K197" s="333"/>
      <c r="L197" s="333"/>
      <c r="M197" s="333"/>
      <c r="N197" s="333"/>
      <c r="O197" s="333"/>
      <c r="P197" s="333"/>
      <c r="Q197" s="333"/>
      <c r="R197" s="333"/>
      <c r="S197" s="333"/>
      <c r="T197" s="333"/>
      <c r="U197" s="878"/>
      <c r="X197" s="1"/>
    </row>
    <row r="198" spans="1:35" ht="14.25" customHeight="1" x14ac:dyDescent="0.25">
      <c r="B198" s="401"/>
      <c r="C198" s="1"/>
      <c r="D198" s="21" t="s">
        <v>325</v>
      </c>
      <c r="E198" s="19" t="s">
        <v>2405</v>
      </c>
      <c r="F198" s="19"/>
      <c r="G198" s="19"/>
      <c r="H198" s="19"/>
      <c r="I198" s="1"/>
      <c r="U198" s="402"/>
      <c r="X198" s="1"/>
    </row>
    <row r="199" spans="1:35" ht="14.25" customHeight="1" thickBot="1" x14ac:dyDescent="0.3">
      <c r="B199" s="401"/>
      <c r="C199" s="1"/>
      <c r="D199" s="25" t="s">
        <v>1736</v>
      </c>
      <c r="E199" s="1067" t="s">
        <v>655</v>
      </c>
      <c r="F199" s="1068"/>
      <c r="G199" s="1068"/>
      <c r="H199" s="1069"/>
      <c r="I199" s="1067" t="s">
        <v>2453</v>
      </c>
      <c r="J199" s="1068"/>
      <c r="K199" s="1068"/>
      <c r="L199" s="1068"/>
      <c r="M199" s="1068"/>
      <c r="N199" s="1068"/>
      <c r="O199" s="1068"/>
      <c r="P199" s="1069"/>
      <c r="Q199" s="1067" t="s">
        <v>2248</v>
      </c>
      <c r="R199" s="1069"/>
      <c r="S199" s="25" t="s">
        <v>745</v>
      </c>
      <c r="T199" s="5"/>
      <c r="U199" s="334"/>
      <c r="V199" s="5"/>
      <c r="W199" s="5"/>
      <c r="X199" s="1"/>
    </row>
    <row r="200" spans="1:35" ht="13.15" thickBot="1" x14ac:dyDescent="0.3">
      <c r="B200" s="401"/>
      <c r="C200" s="1" t="s">
        <v>527</v>
      </c>
      <c r="D200" s="247" t="s">
        <v>471</v>
      </c>
      <c r="E200" s="1051" t="s">
        <v>1385</v>
      </c>
      <c r="F200" s="1052"/>
      <c r="G200" s="1052"/>
      <c r="H200" s="1053"/>
      <c r="I200" s="1105" t="s">
        <v>998</v>
      </c>
      <c r="J200" s="1105"/>
      <c r="K200" s="1105"/>
      <c r="L200" s="1105"/>
      <c r="M200" s="1105"/>
      <c r="N200" s="1105"/>
      <c r="O200" s="1105"/>
      <c r="P200" s="1105"/>
      <c r="Q200" s="1106"/>
      <c r="R200" s="1107"/>
      <c r="S200" s="254" t="str">
        <f>$X200</f>
        <v>-</v>
      </c>
      <c r="T200" s="26"/>
      <c r="U200" s="245"/>
      <c r="V200" s="26"/>
      <c r="W200" s="26"/>
      <c r="X200" s="1" t="str">
        <f>IF(OR($Y$2="上水道施設",$Y$2="下水道施設",$Y$2="廃棄物処理施設"),"-",IF($Q200=Y200,AG200,IF($Q200=Z200,AH200,AI200)))</f>
        <v>-</v>
      </c>
      <c r="Y200" s="11" t="s">
        <v>44</v>
      </c>
      <c r="Z200" s="11" t="str">
        <f>IF($C200="★","ﾄｯﾌﾟﾚﾍﾞﾙ事業所の対象外","実施無し")</f>
        <v>実施無し</v>
      </c>
      <c r="AA200" s="11" t="s">
        <v>999</v>
      </c>
      <c r="AG200" s="23">
        <v>1</v>
      </c>
      <c r="AH200" s="23">
        <v>0</v>
      </c>
      <c r="AI200" s="23" t="s">
        <v>1214</v>
      </c>
    </row>
    <row r="201" spans="1:35" ht="24" customHeight="1" thickBot="1" x14ac:dyDescent="0.3">
      <c r="B201" s="401"/>
      <c r="C201" s="1" t="s">
        <v>527</v>
      </c>
      <c r="D201" s="247" t="s">
        <v>1562</v>
      </c>
      <c r="E201" s="1051" t="s">
        <v>1003</v>
      </c>
      <c r="F201" s="1052"/>
      <c r="G201" s="1052"/>
      <c r="H201" s="1053"/>
      <c r="I201" s="1105" t="s">
        <v>1910</v>
      </c>
      <c r="J201" s="1105"/>
      <c r="K201" s="1105"/>
      <c r="L201" s="1105"/>
      <c r="M201" s="1105"/>
      <c r="N201" s="1105"/>
      <c r="O201" s="1105"/>
      <c r="P201" s="1105"/>
      <c r="Q201" s="1106"/>
      <c r="R201" s="1107"/>
      <c r="S201" s="254" t="str">
        <f>$X201</f>
        <v>-</v>
      </c>
      <c r="T201" s="26"/>
      <c r="U201" s="245"/>
      <c r="V201" s="26"/>
      <c r="W201" s="26"/>
      <c r="X201" s="1" t="str">
        <f>IF(OR($Y$2="上水道施設",$Y$2="下水道施設",$Y$2="廃棄物処理施設"),"-",IF($Q201=Y201,AG201,IF($Q201=Z201,AH201,AI201)))</f>
        <v>-</v>
      </c>
      <c r="Y201" s="11" t="s">
        <v>44</v>
      </c>
      <c r="Z201" s="11" t="str">
        <f>IF($C201="★","ﾄｯﾌﾟﾚﾍﾞﾙ事業所の対象外","実施無し")</f>
        <v>実施無し</v>
      </c>
      <c r="AA201" s="11" t="s">
        <v>999</v>
      </c>
      <c r="AG201" s="23">
        <v>1</v>
      </c>
      <c r="AH201" s="23">
        <v>0</v>
      </c>
      <c r="AI201" s="23" t="s">
        <v>1214</v>
      </c>
    </row>
    <row r="202" spans="1:35" ht="13.15" thickBot="1" x14ac:dyDescent="0.3">
      <c r="B202" s="401"/>
      <c r="C202" s="1" t="s">
        <v>528</v>
      </c>
      <c r="D202" s="247" t="s">
        <v>1563</v>
      </c>
      <c r="E202" s="1051" t="s">
        <v>2921</v>
      </c>
      <c r="F202" s="1052"/>
      <c r="G202" s="1052"/>
      <c r="H202" s="1053"/>
      <c r="I202" s="1105" t="s">
        <v>1523</v>
      </c>
      <c r="J202" s="1105"/>
      <c r="K202" s="1105"/>
      <c r="L202" s="1105"/>
      <c r="M202" s="1105"/>
      <c r="N202" s="1105"/>
      <c r="O202" s="1105"/>
      <c r="P202" s="1105"/>
      <c r="Q202" s="1106"/>
      <c r="R202" s="1107"/>
      <c r="S202" s="254">
        <f>$X202</f>
        <v>0</v>
      </c>
      <c r="T202" s="26"/>
      <c r="U202" s="245"/>
      <c r="V202" s="26"/>
      <c r="W202" s="26"/>
      <c r="X202" s="1">
        <f>IF(OR($Y$2="上水道施設",$Y$2="下水道施設",$Y$2="廃棄物処理施設"),"-",IF($Q202=Y202,AG202,AH202))</f>
        <v>0</v>
      </c>
      <c r="Y202" s="11" t="s">
        <v>44</v>
      </c>
      <c r="Z202" s="11" t="s">
        <v>1188</v>
      </c>
      <c r="AG202" s="23">
        <v>1</v>
      </c>
      <c r="AH202" s="23">
        <v>0</v>
      </c>
    </row>
    <row r="203" spans="1:35" ht="24" customHeight="1" thickBot="1" x14ac:dyDescent="0.3">
      <c r="B203" s="401"/>
      <c r="C203" s="1" t="s">
        <v>528</v>
      </c>
      <c r="D203" s="247" t="s">
        <v>1564</v>
      </c>
      <c r="E203" s="1051" t="s">
        <v>1001</v>
      </c>
      <c r="F203" s="1052"/>
      <c r="G203" s="1052"/>
      <c r="H203" s="1053"/>
      <c r="I203" s="1105" t="s">
        <v>1002</v>
      </c>
      <c r="J203" s="1105"/>
      <c r="K203" s="1105"/>
      <c r="L203" s="1105"/>
      <c r="M203" s="1105"/>
      <c r="N203" s="1105"/>
      <c r="O203" s="1105"/>
      <c r="P203" s="1105"/>
      <c r="Q203" s="1106"/>
      <c r="R203" s="1107"/>
      <c r="S203" s="254">
        <f>$X203</f>
        <v>0</v>
      </c>
      <c r="T203" s="26"/>
      <c r="U203" s="245"/>
      <c r="V203" s="26"/>
      <c r="W203" s="26"/>
      <c r="X203" s="1">
        <f>IF(OR($Y$2="上水道施設",$Y$2="下水道施設",$Y$2="廃棄物処理施設"),"-",IF($Q203=Y203,AG203,AH203))</f>
        <v>0</v>
      </c>
      <c r="Y203" s="11" t="s">
        <v>44</v>
      </c>
      <c r="Z203" s="11" t="s">
        <v>1188</v>
      </c>
      <c r="AG203" s="23">
        <v>1</v>
      </c>
      <c r="AH203" s="23">
        <v>0</v>
      </c>
    </row>
    <row r="204" spans="1:35" ht="13.15" thickBot="1" x14ac:dyDescent="0.3">
      <c r="B204" s="401"/>
      <c r="C204" s="1" t="s">
        <v>528</v>
      </c>
      <c r="D204" s="247" t="s">
        <v>1565</v>
      </c>
      <c r="E204" s="1051" t="s">
        <v>1580</v>
      </c>
      <c r="F204" s="1052"/>
      <c r="G204" s="1052"/>
      <c r="H204" s="1053"/>
      <c r="I204" s="1105" t="s">
        <v>1000</v>
      </c>
      <c r="J204" s="1105"/>
      <c r="K204" s="1105"/>
      <c r="L204" s="1105"/>
      <c r="M204" s="1105"/>
      <c r="N204" s="1105"/>
      <c r="O204" s="1105"/>
      <c r="P204" s="1105"/>
      <c r="Q204" s="1106"/>
      <c r="R204" s="1107"/>
      <c r="S204" s="254">
        <f>$X204</f>
        <v>0</v>
      </c>
      <c r="T204" s="26"/>
      <c r="U204" s="245"/>
      <c r="V204" s="26"/>
      <c r="W204" s="26"/>
      <c r="X204" s="1">
        <f>IF(OR($Y$2="上水道施設",$Y$2="下水道施設",$Y$2="廃棄物処理施設"),"-",IF($Q204=Y204,AG204,AH204))</f>
        <v>0</v>
      </c>
      <c r="Y204" s="11" t="s">
        <v>44</v>
      </c>
      <c r="Z204" s="11" t="s">
        <v>1188</v>
      </c>
      <c r="AG204" s="23">
        <v>1</v>
      </c>
      <c r="AH204" s="23">
        <v>0</v>
      </c>
    </row>
    <row r="205" spans="1:35" ht="14.25" customHeight="1" x14ac:dyDescent="0.25">
      <c r="B205" s="401"/>
      <c r="C205" s="1"/>
      <c r="U205" s="402"/>
      <c r="X205" s="1"/>
    </row>
    <row r="206" spans="1:35" x14ac:dyDescent="0.25">
      <c r="B206" s="401"/>
      <c r="C206" s="1"/>
      <c r="D206" s="21" t="s">
        <v>326</v>
      </c>
      <c r="E206" s="19" t="s">
        <v>293</v>
      </c>
      <c r="F206" s="173"/>
      <c r="G206" s="173"/>
      <c r="H206" s="173"/>
      <c r="I206" s="173"/>
      <c r="J206" s="173"/>
      <c r="K206" s="173"/>
      <c r="L206" s="173"/>
      <c r="M206" s="173"/>
      <c r="N206" s="173"/>
      <c r="O206" s="173"/>
      <c r="P206" s="173"/>
      <c r="Q206" s="26"/>
      <c r="R206" s="26"/>
      <c r="S206" s="26"/>
      <c r="T206" s="26"/>
      <c r="U206" s="402"/>
      <c r="X206" s="1"/>
      <c r="Y206" s="26"/>
      <c r="Z206" s="26"/>
      <c r="AG206" s="1"/>
      <c r="AH206" s="1"/>
    </row>
    <row r="207" spans="1:35" ht="13.15" thickBot="1" x14ac:dyDescent="0.3">
      <c r="B207" s="401"/>
      <c r="C207" s="1"/>
      <c r="D207" s="25" t="s">
        <v>1736</v>
      </c>
      <c r="E207" s="1067" t="s">
        <v>655</v>
      </c>
      <c r="F207" s="1068"/>
      <c r="G207" s="1068"/>
      <c r="H207" s="1069"/>
      <c r="I207" s="1067" t="s">
        <v>2453</v>
      </c>
      <c r="J207" s="1068"/>
      <c r="K207" s="1068"/>
      <c r="L207" s="1068"/>
      <c r="M207" s="1068"/>
      <c r="N207" s="1068"/>
      <c r="O207" s="1068"/>
      <c r="P207" s="1069"/>
      <c r="Q207" s="1067" t="s">
        <v>2248</v>
      </c>
      <c r="R207" s="1069"/>
      <c r="S207" s="25" t="s">
        <v>745</v>
      </c>
      <c r="T207" s="5"/>
      <c r="U207" s="402"/>
    </row>
    <row r="208" spans="1:35" ht="13.15" thickBot="1" x14ac:dyDescent="0.3">
      <c r="B208" s="401"/>
      <c r="C208" s="1" t="s">
        <v>528</v>
      </c>
      <c r="D208" s="247" t="s">
        <v>748</v>
      </c>
      <c r="E208" s="1051" t="s">
        <v>1710</v>
      </c>
      <c r="F208" s="1052"/>
      <c r="G208" s="1052"/>
      <c r="H208" s="1053"/>
      <c r="I208" s="1105" t="s">
        <v>512</v>
      </c>
      <c r="J208" s="1105"/>
      <c r="K208" s="1105"/>
      <c r="L208" s="1105"/>
      <c r="M208" s="1105"/>
      <c r="N208" s="1105"/>
      <c r="O208" s="1105"/>
      <c r="P208" s="1105"/>
      <c r="Q208" s="1106"/>
      <c r="R208" s="1107"/>
      <c r="S208" s="254">
        <f>$X208</f>
        <v>0</v>
      </c>
      <c r="T208" s="26"/>
      <c r="U208" s="245"/>
      <c r="V208" s="26"/>
      <c r="W208" s="26"/>
      <c r="X208" s="1">
        <f>IF(OR($Y$2="上水道施設",$Y$2="下水道施設",$Y$2="廃棄物処理施設"),"-",IF($Q208=Y208,AG208,AH208))</f>
        <v>0</v>
      </c>
      <c r="Y208" s="11" t="s">
        <v>44</v>
      </c>
      <c r="Z208" s="11" t="s">
        <v>1188</v>
      </c>
      <c r="AG208" s="23">
        <v>1</v>
      </c>
      <c r="AH208" s="23">
        <v>0</v>
      </c>
    </row>
    <row r="209" spans="2:35" ht="14.25" customHeight="1" x14ac:dyDescent="0.25">
      <c r="B209" s="401"/>
      <c r="C209" s="1"/>
      <c r="U209" s="402"/>
      <c r="X209" s="1"/>
    </row>
    <row r="210" spans="2:35" x14ac:dyDescent="0.25">
      <c r="B210" s="401"/>
      <c r="D210" s="21" t="s">
        <v>1764</v>
      </c>
      <c r="E210" s="19" t="s">
        <v>2322</v>
      </c>
      <c r="J210" s="1" t="s">
        <v>1697</v>
      </c>
      <c r="U210" s="402"/>
    </row>
    <row r="211" spans="2:35" ht="14.25" customHeight="1" x14ac:dyDescent="0.25">
      <c r="B211" s="401"/>
      <c r="C211" s="1"/>
      <c r="D211" s="21" t="s">
        <v>1765</v>
      </c>
      <c r="E211" s="19" t="s">
        <v>92</v>
      </c>
      <c r="F211" s="19"/>
      <c r="G211" s="19"/>
      <c r="H211" s="19"/>
      <c r="S211" s="1"/>
      <c r="T211" s="1"/>
      <c r="U211" s="402"/>
    </row>
    <row r="212" spans="2:35" ht="13.15" thickBot="1" x14ac:dyDescent="0.3">
      <c r="B212" s="401"/>
      <c r="D212" s="25" t="s">
        <v>1736</v>
      </c>
      <c r="E212" s="1067" t="s">
        <v>655</v>
      </c>
      <c r="F212" s="1068"/>
      <c r="G212" s="1068"/>
      <c r="H212" s="1069"/>
      <c r="I212" s="1067" t="s">
        <v>2453</v>
      </c>
      <c r="J212" s="1068"/>
      <c r="K212" s="1068"/>
      <c r="L212" s="1068"/>
      <c r="M212" s="1068"/>
      <c r="N212" s="1068"/>
      <c r="O212" s="1068"/>
      <c r="P212" s="1069"/>
      <c r="Q212" s="1067" t="s">
        <v>2248</v>
      </c>
      <c r="R212" s="1069"/>
      <c r="S212" s="25" t="s">
        <v>745</v>
      </c>
      <c r="T212" s="5"/>
      <c r="U212" s="402"/>
    </row>
    <row r="213" spans="2:35" ht="24" customHeight="1" thickBot="1" x14ac:dyDescent="0.3">
      <c r="B213" s="401"/>
      <c r="C213" s="1" t="s">
        <v>532</v>
      </c>
      <c r="D213" s="247" t="s">
        <v>1766</v>
      </c>
      <c r="E213" s="1051" t="s">
        <v>2922</v>
      </c>
      <c r="F213" s="1052"/>
      <c r="G213" s="1052"/>
      <c r="H213" s="1053"/>
      <c r="I213" s="1105" t="s">
        <v>1852</v>
      </c>
      <c r="J213" s="1105"/>
      <c r="K213" s="1105"/>
      <c r="L213" s="1105"/>
      <c r="M213" s="1105"/>
      <c r="N213" s="1105"/>
      <c r="O213" s="1105"/>
      <c r="P213" s="1051"/>
      <c r="Q213" s="1106"/>
      <c r="R213" s="1107"/>
      <c r="S213" s="254" t="str">
        <f>$X213</f>
        <v>-</v>
      </c>
      <c r="T213" s="26"/>
      <c r="U213" s="245"/>
      <c r="V213" s="26"/>
      <c r="W213" s="26"/>
      <c r="X213" s="1" t="str">
        <f>IF(OR($Y$2="上水道施設",$Y$2="下水道施設",$Y$2="廃棄物処理施設"),"-",IF($Q213=Y213,AG213,IF($Q213=Z213,AH213,AI213)))</f>
        <v>-</v>
      </c>
      <c r="Y213" s="11" t="s">
        <v>44</v>
      </c>
      <c r="Z213" s="11" t="s">
        <v>1188</v>
      </c>
      <c r="AA213" s="11" t="s">
        <v>2110</v>
      </c>
      <c r="AG213" s="23">
        <v>1</v>
      </c>
      <c r="AH213" s="23">
        <v>0</v>
      </c>
      <c r="AI213" s="23" t="s">
        <v>1196</v>
      </c>
    </row>
    <row r="214" spans="2:35" x14ac:dyDescent="0.25">
      <c r="B214" s="401"/>
      <c r="Q214" s="5"/>
      <c r="R214" s="7"/>
      <c r="U214" s="402"/>
    </row>
    <row r="215" spans="2:35" x14ac:dyDescent="0.25">
      <c r="B215" s="401"/>
      <c r="C215" s="19"/>
      <c r="D215" s="21" t="s">
        <v>1732</v>
      </c>
      <c r="E215" s="19" t="s">
        <v>2282</v>
      </c>
      <c r="I215" s="1"/>
      <c r="Q215" s="5"/>
      <c r="R215" s="7"/>
      <c r="U215" s="402"/>
    </row>
    <row r="216" spans="2:35" ht="13.15" thickBot="1" x14ac:dyDescent="0.3">
      <c r="B216" s="401"/>
      <c r="D216" s="25" t="s">
        <v>1733</v>
      </c>
      <c r="E216" s="1067" t="s">
        <v>655</v>
      </c>
      <c r="F216" s="1068"/>
      <c r="G216" s="1068"/>
      <c r="H216" s="1069"/>
      <c r="I216" s="1067" t="s">
        <v>2453</v>
      </c>
      <c r="J216" s="1068"/>
      <c r="K216" s="1068"/>
      <c r="L216" s="1068"/>
      <c r="M216" s="1068"/>
      <c r="N216" s="1068"/>
      <c r="O216" s="1068"/>
      <c r="P216" s="1069"/>
      <c r="Q216" s="1067" t="s">
        <v>2248</v>
      </c>
      <c r="R216" s="1069"/>
      <c r="S216" s="25" t="s">
        <v>745</v>
      </c>
      <c r="T216" s="5"/>
      <c r="U216" s="402"/>
    </row>
    <row r="217" spans="2:35" ht="24" customHeight="1" thickBot="1" x14ac:dyDescent="0.3">
      <c r="B217" s="401"/>
      <c r="C217" s="1" t="s">
        <v>537</v>
      </c>
      <c r="D217" s="247" t="s">
        <v>1767</v>
      </c>
      <c r="E217" s="1051" t="s">
        <v>1680</v>
      </c>
      <c r="F217" s="1052"/>
      <c r="G217" s="1052"/>
      <c r="H217" s="1053"/>
      <c r="I217" s="1105" t="s">
        <v>2093</v>
      </c>
      <c r="J217" s="1105"/>
      <c r="K217" s="1105"/>
      <c r="L217" s="1105"/>
      <c r="M217" s="1105"/>
      <c r="N217" s="1105"/>
      <c r="O217" s="1105"/>
      <c r="P217" s="1051"/>
      <c r="Q217" s="1106"/>
      <c r="R217" s="1107"/>
      <c r="S217" s="254" t="str">
        <f>$X217</f>
        <v>-</v>
      </c>
      <c r="T217" s="26"/>
      <c r="U217" s="245"/>
      <c r="V217" s="26"/>
      <c r="W217" s="26"/>
      <c r="X217" s="1" t="str">
        <f>IF(OR($Y$2="上水道施設",$Y$2="下水道施設",$Y$2="廃棄物処理施設"),"-",IF($Q217=Y217,AG217,IF($Q217=Z217,AH217,AI217)))</f>
        <v>-</v>
      </c>
      <c r="Y217" s="11" t="s">
        <v>44</v>
      </c>
      <c r="Z217" s="11" t="s">
        <v>1188</v>
      </c>
      <c r="AA217" s="11" t="s">
        <v>2110</v>
      </c>
      <c r="AG217" s="23">
        <v>1</v>
      </c>
      <c r="AH217" s="23">
        <v>0</v>
      </c>
      <c r="AI217" s="23" t="s">
        <v>1196</v>
      </c>
    </row>
    <row r="218" spans="2:35" x14ac:dyDescent="0.25">
      <c r="B218" s="401"/>
      <c r="Q218" s="5"/>
      <c r="R218" s="7"/>
      <c r="U218" s="402"/>
    </row>
    <row r="219" spans="2:35" x14ac:dyDescent="0.25">
      <c r="B219" s="401"/>
      <c r="C219" s="19"/>
      <c r="D219" s="21" t="s">
        <v>1768</v>
      </c>
      <c r="E219" s="19" t="s">
        <v>3174</v>
      </c>
      <c r="I219" s="1"/>
      <c r="Q219" s="5"/>
      <c r="R219" s="7"/>
      <c r="U219" s="402"/>
    </row>
    <row r="220" spans="2:35" ht="13.15" thickBot="1" x14ac:dyDescent="0.3">
      <c r="B220" s="401"/>
      <c r="D220" s="25" t="s">
        <v>1733</v>
      </c>
      <c r="E220" s="1067" t="s">
        <v>655</v>
      </c>
      <c r="F220" s="1068"/>
      <c r="G220" s="1068"/>
      <c r="H220" s="1069"/>
      <c r="I220" s="1067" t="s">
        <v>2453</v>
      </c>
      <c r="J220" s="1068"/>
      <c r="K220" s="1068"/>
      <c r="L220" s="1068"/>
      <c r="M220" s="1068"/>
      <c r="N220" s="1068"/>
      <c r="O220" s="1068"/>
      <c r="P220" s="1069"/>
      <c r="Q220" s="1067" t="s">
        <v>2248</v>
      </c>
      <c r="R220" s="1069"/>
      <c r="S220" s="25" t="s">
        <v>745</v>
      </c>
      <c r="T220" s="5"/>
      <c r="U220" s="402"/>
    </row>
    <row r="221" spans="2:35" ht="24" customHeight="1" thickBot="1" x14ac:dyDescent="0.3">
      <c r="B221" s="401"/>
      <c r="C221" s="1" t="s">
        <v>537</v>
      </c>
      <c r="D221" s="247" t="s">
        <v>1769</v>
      </c>
      <c r="E221" s="1051" t="s">
        <v>3177</v>
      </c>
      <c r="F221" s="1052"/>
      <c r="G221" s="1052"/>
      <c r="H221" s="1053"/>
      <c r="I221" s="1105" t="s">
        <v>3178</v>
      </c>
      <c r="J221" s="1105"/>
      <c r="K221" s="1105"/>
      <c r="L221" s="1105"/>
      <c r="M221" s="1105"/>
      <c r="N221" s="1105"/>
      <c r="O221" s="1105"/>
      <c r="P221" s="1051"/>
      <c r="Q221" s="1106"/>
      <c r="R221" s="1107"/>
      <c r="S221" s="254" t="str">
        <f>$X221</f>
        <v>-</v>
      </c>
      <c r="T221" s="26"/>
      <c r="U221" s="245"/>
      <c r="V221" s="26"/>
      <c r="W221" s="26"/>
      <c r="X221" s="1" t="str">
        <f>IF(OR($Y$2="上水道施設",$Y$2="下水道施設",$Y$2="廃棄物処理施設"),"-",IF($Q221=Y221,AG221,IF($Q221=Z221,AH221,AI221)))</f>
        <v>-</v>
      </c>
      <c r="Y221" s="11" t="s">
        <v>44</v>
      </c>
      <c r="Z221" s="11" t="s">
        <v>1188</v>
      </c>
      <c r="AA221" s="11" t="s">
        <v>2110</v>
      </c>
      <c r="AG221" s="23">
        <v>1</v>
      </c>
      <c r="AH221" s="23">
        <v>0</v>
      </c>
      <c r="AI221" s="23" t="s">
        <v>1196</v>
      </c>
    </row>
    <row r="222" spans="2:35" x14ac:dyDescent="0.25">
      <c r="B222" s="401"/>
      <c r="D222" s="5"/>
      <c r="E222" s="28"/>
      <c r="F222" s="28"/>
      <c r="G222" s="28"/>
      <c r="H222" s="28"/>
      <c r="I222" s="28"/>
      <c r="J222" s="28"/>
      <c r="K222" s="28"/>
      <c r="L222" s="28"/>
      <c r="M222" s="28"/>
      <c r="N222" s="28"/>
      <c r="O222" s="28"/>
      <c r="P222" s="28"/>
      <c r="Q222" s="5"/>
      <c r="R222" s="7"/>
      <c r="U222" s="402"/>
    </row>
    <row r="223" spans="2:35" x14ac:dyDescent="0.25">
      <c r="B223" s="401"/>
      <c r="C223" s="19"/>
      <c r="D223" s="21" t="s">
        <v>1758</v>
      </c>
      <c r="E223" s="19" t="s">
        <v>1617</v>
      </c>
      <c r="I223" s="1"/>
      <c r="Q223" s="5"/>
      <c r="R223" s="7"/>
      <c r="U223" s="402"/>
    </row>
    <row r="224" spans="2:35" ht="13.15" thickBot="1" x14ac:dyDescent="0.3">
      <c r="B224" s="401"/>
      <c r="D224" s="25" t="s">
        <v>1736</v>
      </c>
      <c r="E224" s="1067" t="s">
        <v>655</v>
      </c>
      <c r="F224" s="1068"/>
      <c r="G224" s="1068"/>
      <c r="H224" s="1069"/>
      <c r="I224" s="1067" t="s">
        <v>2453</v>
      </c>
      <c r="J224" s="1068"/>
      <c r="K224" s="1068"/>
      <c r="L224" s="1068"/>
      <c r="M224" s="1068"/>
      <c r="N224" s="1068"/>
      <c r="O224" s="1068"/>
      <c r="P224" s="1069"/>
      <c r="Q224" s="1067" t="s">
        <v>2248</v>
      </c>
      <c r="R224" s="1069"/>
      <c r="S224" s="25" t="s">
        <v>745</v>
      </c>
      <c r="T224" s="5"/>
      <c r="U224" s="402"/>
    </row>
    <row r="225" spans="2:35" ht="24" customHeight="1" thickBot="1" x14ac:dyDescent="0.3">
      <c r="B225" s="401"/>
      <c r="C225" s="1" t="s">
        <v>532</v>
      </c>
      <c r="D225" s="247" t="s">
        <v>1770</v>
      </c>
      <c r="E225" s="1051" t="s">
        <v>2923</v>
      </c>
      <c r="F225" s="1052"/>
      <c r="G225" s="1052"/>
      <c r="H225" s="1053"/>
      <c r="I225" s="1105" t="s">
        <v>591</v>
      </c>
      <c r="J225" s="1105"/>
      <c r="K225" s="1105"/>
      <c r="L225" s="1105"/>
      <c r="M225" s="1105"/>
      <c r="N225" s="1105"/>
      <c r="O225" s="1105"/>
      <c r="P225" s="1051"/>
      <c r="Q225" s="1106"/>
      <c r="R225" s="1107"/>
      <c r="S225" s="254" t="str">
        <f>$X225</f>
        <v>-</v>
      </c>
      <c r="T225" s="26"/>
      <c r="U225" s="245"/>
      <c r="V225" s="26"/>
      <c r="W225" s="26"/>
      <c r="X225" s="1" t="str">
        <f>IF(OR($Y$2="上水道施設",$Y$2="下水道施設",$Y$2="廃棄物処理施設"),"-",IF($Q225=Y225,AG225,IF($Q225=Z225,AH225,AI225)))</f>
        <v>-</v>
      </c>
      <c r="Y225" s="11" t="s">
        <v>44</v>
      </c>
      <c r="Z225" s="11" t="s">
        <v>1188</v>
      </c>
      <c r="AA225" s="11" t="s">
        <v>2110</v>
      </c>
      <c r="AG225" s="23">
        <v>1</v>
      </c>
      <c r="AH225" s="23">
        <v>0</v>
      </c>
      <c r="AI225" s="23" t="s">
        <v>1196</v>
      </c>
    </row>
    <row r="226" spans="2:35" ht="24" customHeight="1" thickBot="1" x14ac:dyDescent="0.3">
      <c r="B226" s="401"/>
      <c r="C226" s="1" t="s">
        <v>530</v>
      </c>
      <c r="D226" s="247" t="s">
        <v>1569</v>
      </c>
      <c r="E226" s="1051" t="s">
        <v>2924</v>
      </c>
      <c r="F226" s="1052"/>
      <c r="G226" s="1052"/>
      <c r="H226" s="1053"/>
      <c r="I226" s="1105" t="s">
        <v>598</v>
      </c>
      <c r="J226" s="1105"/>
      <c r="K226" s="1105"/>
      <c r="L226" s="1105"/>
      <c r="M226" s="1105"/>
      <c r="N226" s="1105"/>
      <c r="O226" s="1105"/>
      <c r="P226" s="1051"/>
      <c r="Q226" s="1106"/>
      <c r="R226" s="1107"/>
      <c r="S226" s="254" t="str">
        <f>$X226</f>
        <v>-</v>
      </c>
      <c r="T226" s="26"/>
      <c r="U226" s="245"/>
      <c r="V226" s="26"/>
      <c r="W226" s="26"/>
      <c r="X226" s="1" t="str">
        <f>IF(OR($Y$2="上水道施設",$Y$2="下水道施設",$Y$2="廃棄物処理施設"),"-",IF($Q226=Y226,AG226,IF($Q226=Z226,AH226,AI226)))</f>
        <v>-</v>
      </c>
      <c r="Y226" s="11" t="s">
        <v>44</v>
      </c>
      <c r="Z226" s="11" t="s">
        <v>1188</v>
      </c>
      <c r="AA226" s="11" t="s">
        <v>2110</v>
      </c>
      <c r="AG226" s="23">
        <v>1</v>
      </c>
      <c r="AH226" s="23">
        <v>0</v>
      </c>
      <c r="AI226" s="23" t="s">
        <v>1196</v>
      </c>
    </row>
    <row r="227" spans="2:35" ht="24" customHeight="1" thickBot="1" x14ac:dyDescent="0.3">
      <c r="B227" s="401"/>
      <c r="C227" s="1" t="s">
        <v>527</v>
      </c>
      <c r="D227" s="247" t="s">
        <v>1570</v>
      </c>
      <c r="E227" s="1051" t="s">
        <v>2925</v>
      </c>
      <c r="F227" s="1052"/>
      <c r="G227" s="1052"/>
      <c r="H227" s="1053"/>
      <c r="I227" s="1105" t="s">
        <v>899</v>
      </c>
      <c r="J227" s="1105"/>
      <c r="K227" s="1105"/>
      <c r="L227" s="1105"/>
      <c r="M227" s="1105"/>
      <c r="N227" s="1105"/>
      <c r="O227" s="1105"/>
      <c r="P227" s="1051"/>
      <c r="Q227" s="1106"/>
      <c r="R227" s="1107"/>
      <c r="S227" s="254" t="str">
        <f>$X227</f>
        <v>-</v>
      </c>
      <c r="T227" s="26"/>
      <c r="U227" s="245"/>
      <c r="V227" s="26"/>
      <c r="W227" s="26"/>
      <c r="X227" s="1" t="str">
        <f>IF(OR($Y$2="上水道施設",$Y$2="下水道施設",$Y$2="廃棄物処理施設"),"-",IF($Q227=Y227,AG227,IF($Q227=Z227,AH227,AI227)))</f>
        <v>-</v>
      </c>
      <c r="Y227" s="11" t="s">
        <v>44</v>
      </c>
      <c r="Z227" s="11" t="s">
        <v>1188</v>
      </c>
      <c r="AA227" s="11" t="s">
        <v>2110</v>
      </c>
      <c r="AG227" s="23">
        <v>1</v>
      </c>
      <c r="AH227" s="23">
        <v>0</v>
      </c>
      <c r="AI227" s="23" t="s">
        <v>1196</v>
      </c>
    </row>
    <row r="228" spans="2:35" ht="14.25" customHeight="1" x14ac:dyDescent="0.25">
      <c r="B228" s="401"/>
      <c r="U228" s="402"/>
    </row>
    <row r="229" spans="2:35" x14ac:dyDescent="0.25">
      <c r="B229" s="401"/>
      <c r="C229" s="19"/>
      <c r="D229" s="21" t="s">
        <v>1771</v>
      </c>
      <c r="E229" s="19" t="s">
        <v>52</v>
      </c>
      <c r="I229" s="1"/>
      <c r="Q229" s="5"/>
      <c r="R229" s="7"/>
      <c r="U229" s="402"/>
    </row>
    <row r="230" spans="2:35" ht="13.15" thickBot="1" x14ac:dyDescent="0.3">
      <c r="B230" s="401"/>
      <c r="D230" s="25" t="s">
        <v>1733</v>
      </c>
      <c r="E230" s="1067" t="s">
        <v>655</v>
      </c>
      <c r="F230" s="1068"/>
      <c r="G230" s="1068"/>
      <c r="H230" s="1069"/>
      <c r="I230" s="1067" t="s">
        <v>2453</v>
      </c>
      <c r="J230" s="1068"/>
      <c r="K230" s="1068"/>
      <c r="L230" s="1068"/>
      <c r="M230" s="1068"/>
      <c r="N230" s="1068"/>
      <c r="O230" s="1068"/>
      <c r="P230" s="1069"/>
      <c r="Q230" s="1067" t="s">
        <v>2248</v>
      </c>
      <c r="R230" s="1069"/>
      <c r="S230" s="25" t="s">
        <v>745</v>
      </c>
      <c r="T230" s="5"/>
      <c r="U230" s="402"/>
    </row>
    <row r="231" spans="2:35" ht="24" customHeight="1" thickBot="1" x14ac:dyDescent="0.3">
      <c r="B231" s="401"/>
      <c r="C231" s="1" t="s">
        <v>537</v>
      </c>
      <c r="D231" s="247" t="s">
        <v>2250</v>
      </c>
      <c r="E231" s="1051" t="s">
        <v>2941</v>
      </c>
      <c r="F231" s="1052"/>
      <c r="G231" s="1052"/>
      <c r="H231" s="1053"/>
      <c r="I231" s="1105" t="s">
        <v>961</v>
      </c>
      <c r="J231" s="1105"/>
      <c r="K231" s="1105"/>
      <c r="L231" s="1105"/>
      <c r="M231" s="1105"/>
      <c r="N231" s="1105"/>
      <c r="O231" s="1105"/>
      <c r="P231" s="1051"/>
      <c r="Q231" s="1106"/>
      <c r="R231" s="1107"/>
      <c r="S231" s="254" t="str">
        <f>$X231</f>
        <v>-</v>
      </c>
      <c r="T231" s="26"/>
      <c r="U231" s="245"/>
      <c r="V231" s="26"/>
      <c r="W231" s="26"/>
      <c r="X231" s="1" t="str">
        <f>IF(OR($Y$2="上水道施設",$Y$2="下水道施設",$Y$2="廃棄物処理施設"),"-",IF($Q231=Y231,AG231,IF($Q231=Z231,AH231,AI231)))</f>
        <v>-</v>
      </c>
      <c r="Y231" s="11" t="s">
        <v>44</v>
      </c>
      <c r="Z231" s="11" t="s">
        <v>1188</v>
      </c>
      <c r="AA231" s="11" t="s">
        <v>2110</v>
      </c>
      <c r="AG231" s="23">
        <v>1</v>
      </c>
      <c r="AH231" s="23">
        <v>0</v>
      </c>
      <c r="AI231" s="23" t="s">
        <v>1196</v>
      </c>
    </row>
    <row r="232" spans="2:35" ht="24" customHeight="1" thickBot="1" x14ac:dyDescent="0.3">
      <c r="B232" s="401"/>
      <c r="C232" s="1" t="s">
        <v>537</v>
      </c>
      <c r="D232" s="247" t="s">
        <v>1467</v>
      </c>
      <c r="E232" s="1051" t="s">
        <v>1468</v>
      </c>
      <c r="F232" s="1052"/>
      <c r="G232" s="1052"/>
      <c r="H232" s="1053"/>
      <c r="I232" s="1051" t="s">
        <v>2439</v>
      </c>
      <c r="J232" s="1052"/>
      <c r="K232" s="1052"/>
      <c r="L232" s="1052"/>
      <c r="M232" s="1052"/>
      <c r="N232" s="1052"/>
      <c r="O232" s="1052"/>
      <c r="P232" s="1053"/>
      <c r="Q232" s="1106"/>
      <c r="R232" s="1107"/>
      <c r="S232" s="254" t="str">
        <f>$X232</f>
        <v>-</v>
      </c>
      <c r="T232" s="26"/>
      <c r="U232" s="245"/>
      <c r="V232" s="26"/>
      <c r="W232" s="26"/>
      <c r="X232" s="1" t="str">
        <f>IF(OR($Y$2="上水道施設",$Y$2="下水道施設",$Y$2="廃棄物処理施設"),"-",IF($Q232=Y232,AG232,IF($Q232=Z232,AH232,AI232)))</f>
        <v>-</v>
      </c>
      <c r="Y232" s="11" t="s">
        <v>44</v>
      </c>
      <c r="Z232" s="11" t="s">
        <v>1188</v>
      </c>
      <c r="AA232" s="11" t="s">
        <v>2110</v>
      </c>
      <c r="AG232" s="23">
        <v>1</v>
      </c>
      <c r="AH232" s="23">
        <v>0</v>
      </c>
      <c r="AI232" s="23" t="s">
        <v>1196</v>
      </c>
    </row>
    <row r="233" spans="2:35" ht="14.25" customHeight="1" x14ac:dyDescent="0.25">
      <c r="B233" s="401"/>
      <c r="U233" s="402"/>
    </row>
    <row r="234" spans="2:35" ht="14.25" customHeight="1" x14ac:dyDescent="0.25">
      <c r="B234" s="401"/>
      <c r="C234" s="1"/>
      <c r="D234" s="21" t="s">
        <v>2251</v>
      </c>
      <c r="E234" s="19" t="s">
        <v>544</v>
      </c>
      <c r="F234" s="19"/>
      <c r="G234" s="19"/>
      <c r="H234" s="19"/>
      <c r="I234" s="1"/>
      <c r="U234" s="402"/>
      <c r="X234" s="1"/>
    </row>
    <row r="235" spans="2:35" ht="14.25" customHeight="1" thickBot="1" x14ac:dyDescent="0.3">
      <c r="B235" s="401"/>
      <c r="C235" s="1"/>
      <c r="D235" s="25" t="s">
        <v>1733</v>
      </c>
      <c r="E235" s="1067" t="s">
        <v>655</v>
      </c>
      <c r="F235" s="1068"/>
      <c r="G235" s="1068"/>
      <c r="H235" s="1069"/>
      <c r="I235" s="1067" t="s">
        <v>2453</v>
      </c>
      <c r="J235" s="1068"/>
      <c r="K235" s="1068"/>
      <c r="L235" s="1068"/>
      <c r="M235" s="1068"/>
      <c r="N235" s="1068"/>
      <c r="O235" s="1068"/>
      <c r="P235" s="1069"/>
      <c r="Q235" s="1067" t="s">
        <v>2248</v>
      </c>
      <c r="R235" s="1069"/>
      <c r="S235" s="25" t="s">
        <v>745</v>
      </c>
      <c r="T235" s="5"/>
      <c r="U235" s="334"/>
      <c r="V235" s="5"/>
      <c r="W235" s="5"/>
      <c r="X235" s="1"/>
    </row>
    <row r="236" spans="2:35" ht="24" customHeight="1" thickBot="1" x14ac:dyDescent="0.3">
      <c r="B236" s="401"/>
      <c r="C236" s="1" t="s">
        <v>537</v>
      </c>
      <c r="D236" s="247" t="s">
        <v>2252</v>
      </c>
      <c r="E236" s="1051" t="s">
        <v>2926</v>
      </c>
      <c r="F236" s="1052"/>
      <c r="G236" s="1052"/>
      <c r="H236" s="1053"/>
      <c r="I236" s="1105" t="s">
        <v>962</v>
      </c>
      <c r="J236" s="1105"/>
      <c r="K236" s="1105"/>
      <c r="L236" s="1105"/>
      <c r="M236" s="1105"/>
      <c r="N236" s="1105"/>
      <c r="O236" s="1105"/>
      <c r="P236" s="1051"/>
      <c r="Q236" s="1106"/>
      <c r="R236" s="1107"/>
      <c r="S236" s="254" t="str">
        <f>$X236</f>
        <v>-</v>
      </c>
      <c r="T236" s="26"/>
      <c r="U236" s="245"/>
      <c r="V236" s="26"/>
      <c r="W236" s="26"/>
      <c r="X236" s="1" t="str">
        <f>IF(OR($Y$2="上水道施設",$Y$2="下水道施設",$Y$2="廃棄物処理施設"),"-",IF($Q236=Y236,AG236,IF($Q236=Z236,AH236,AI236)))</f>
        <v>-</v>
      </c>
      <c r="Y236" s="11" t="s">
        <v>44</v>
      </c>
      <c r="Z236" s="11" t="s">
        <v>1188</v>
      </c>
      <c r="AA236" s="11" t="s">
        <v>1251</v>
      </c>
      <c r="AG236" s="23">
        <v>1</v>
      </c>
      <c r="AH236" s="23">
        <v>0</v>
      </c>
      <c r="AI236" s="23" t="s">
        <v>1196</v>
      </c>
    </row>
    <row r="237" spans="2:35" ht="13.15" thickBot="1" x14ac:dyDescent="0.3">
      <c r="B237" s="401"/>
      <c r="C237" s="1" t="s">
        <v>530</v>
      </c>
      <c r="D237" s="247" t="s">
        <v>1414</v>
      </c>
      <c r="E237" s="1051" t="s">
        <v>599</v>
      </c>
      <c r="F237" s="1052"/>
      <c r="G237" s="1052"/>
      <c r="H237" s="1053"/>
      <c r="I237" s="1105" t="s">
        <v>567</v>
      </c>
      <c r="J237" s="1105"/>
      <c r="K237" s="1105"/>
      <c r="L237" s="1105"/>
      <c r="M237" s="1105"/>
      <c r="N237" s="1105"/>
      <c r="O237" s="1105"/>
      <c r="P237" s="1105"/>
      <c r="Q237" s="1106"/>
      <c r="R237" s="1107"/>
      <c r="S237" s="254" t="str">
        <f>$X237</f>
        <v>-</v>
      </c>
      <c r="T237" s="26"/>
      <c r="U237" s="245"/>
      <c r="V237" s="26"/>
      <c r="W237" s="26"/>
      <c r="X237" s="1" t="str">
        <f>IF(OR($Y$2="上水道施設",$Y$2="下水道施設",$Y$2="廃棄物処理施設"),"-",IF($Q237=Y237,AG237,IF($Q237=Z237,AH237,AI237)))</f>
        <v>-</v>
      </c>
      <c r="Y237" s="11" t="s">
        <v>44</v>
      </c>
      <c r="Z237" s="11" t="s">
        <v>1188</v>
      </c>
      <c r="AA237" s="11" t="s">
        <v>2451</v>
      </c>
      <c r="AB237" s="12"/>
      <c r="AG237" s="23">
        <v>1</v>
      </c>
      <c r="AH237" s="23">
        <v>0</v>
      </c>
      <c r="AI237" s="23" t="s">
        <v>1208</v>
      </c>
    </row>
    <row r="238" spans="2:35" ht="14.25" customHeight="1" x14ac:dyDescent="0.25">
      <c r="B238" s="401"/>
      <c r="C238" s="1"/>
      <c r="U238" s="402"/>
      <c r="X238" s="1"/>
    </row>
    <row r="239" spans="2:35" x14ac:dyDescent="0.25">
      <c r="B239" s="401"/>
      <c r="C239" s="19" t="s">
        <v>538</v>
      </c>
      <c r="U239" s="402"/>
    </row>
    <row r="240" spans="2:35" ht="14.25" customHeight="1" x14ac:dyDescent="0.25">
      <c r="B240" s="401"/>
      <c r="D240" s="21" t="s">
        <v>2253</v>
      </c>
      <c r="E240" s="19" t="s">
        <v>2320</v>
      </c>
      <c r="K240" s="1" t="s">
        <v>1697</v>
      </c>
      <c r="U240" s="402"/>
    </row>
    <row r="241" spans="2:24" ht="14.25" customHeight="1" x14ac:dyDescent="0.25">
      <c r="B241" s="401"/>
      <c r="C241" s="19"/>
      <c r="D241" s="21" t="s">
        <v>2254</v>
      </c>
      <c r="E241" s="19" t="s">
        <v>109</v>
      </c>
      <c r="U241" s="402"/>
    </row>
    <row r="242" spans="2:24" ht="24" customHeight="1" x14ac:dyDescent="0.25">
      <c r="B242" s="401"/>
      <c r="C242" s="19"/>
      <c r="E242" s="985" t="s">
        <v>3365</v>
      </c>
      <c r="F242" s="985"/>
      <c r="G242" s="985"/>
      <c r="H242" s="985"/>
      <c r="I242" s="985"/>
      <c r="J242" s="985"/>
      <c r="K242" s="985"/>
      <c r="L242" s="985"/>
      <c r="M242" s="985"/>
      <c r="N242" s="985"/>
      <c r="O242" s="985"/>
      <c r="P242" s="985"/>
      <c r="Q242" s="985"/>
      <c r="R242" s="985"/>
      <c r="S242" s="985"/>
      <c r="T242" s="28"/>
      <c r="U242" s="402"/>
    </row>
    <row r="243" spans="2:24" ht="24" customHeight="1" x14ac:dyDescent="0.25">
      <c r="B243" s="401"/>
      <c r="C243" s="19"/>
      <c r="E243" s="985" t="s">
        <v>637</v>
      </c>
      <c r="F243" s="985"/>
      <c r="G243" s="985"/>
      <c r="H243" s="985"/>
      <c r="I243" s="985"/>
      <c r="J243" s="985"/>
      <c r="K243" s="985"/>
      <c r="L243" s="985"/>
      <c r="M243" s="985"/>
      <c r="N243" s="985"/>
      <c r="O243" s="985"/>
      <c r="P243" s="985"/>
      <c r="Q243" s="985"/>
      <c r="R243" s="985"/>
      <c r="S243" s="985"/>
      <c r="T243" s="28"/>
      <c r="U243" s="402"/>
    </row>
    <row r="244" spans="2:24" ht="14.25" customHeight="1" x14ac:dyDescent="0.25">
      <c r="B244" s="401"/>
      <c r="C244" s="19"/>
      <c r="E244" s="985" t="s">
        <v>1848</v>
      </c>
      <c r="F244" s="985"/>
      <c r="G244" s="985"/>
      <c r="H244" s="985"/>
      <c r="I244" s="985"/>
      <c r="J244" s="985"/>
      <c r="K244" s="985"/>
      <c r="L244" s="985"/>
      <c r="M244" s="985"/>
      <c r="N244" s="985"/>
      <c r="O244" s="985"/>
      <c r="P244" s="985"/>
      <c r="Q244" s="985"/>
      <c r="R244" s="985"/>
      <c r="S244" s="985"/>
      <c r="T244" s="28"/>
      <c r="U244" s="402"/>
    </row>
    <row r="245" spans="2:24" ht="14.25" customHeight="1" x14ac:dyDescent="0.25">
      <c r="B245" s="401"/>
      <c r="D245" s="21"/>
      <c r="E245" s="985" t="s">
        <v>1247</v>
      </c>
      <c r="F245" s="985"/>
      <c r="G245" s="985"/>
      <c r="H245" s="985"/>
      <c r="I245" s="985"/>
      <c r="J245" s="985"/>
      <c r="K245" s="985"/>
      <c r="L245" s="985"/>
      <c r="M245" s="985"/>
      <c r="N245" s="985"/>
      <c r="O245" s="985"/>
      <c r="P245" s="985"/>
      <c r="Q245" s="985"/>
      <c r="R245" s="985"/>
      <c r="S245" s="985"/>
      <c r="T245" s="28"/>
      <c r="U245" s="245"/>
      <c r="V245" s="26"/>
      <c r="W245" s="26"/>
      <c r="X245" s="26"/>
    </row>
    <row r="246" spans="2:24" ht="36" customHeight="1" thickBot="1" x14ac:dyDescent="0.3">
      <c r="B246" s="401"/>
      <c r="D246" s="25" t="s">
        <v>1736</v>
      </c>
      <c r="E246" s="957" t="s">
        <v>1387</v>
      </c>
      <c r="F246" s="958"/>
      <c r="G246" s="958"/>
      <c r="H246" s="959"/>
      <c r="I246" s="957" t="s">
        <v>1386</v>
      </c>
      <c r="J246" s="958"/>
      <c r="K246" s="958"/>
      <c r="L246" s="958"/>
      <c r="M246" s="958"/>
      <c r="N246" s="958"/>
      <c r="O246" s="958"/>
      <c r="P246" s="959"/>
      <c r="Q246" s="1008" t="s">
        <v>881</v>
      </c>
      <c r="R246" s="1069"/>
      <c r="S246" s="25" t="s">
        <v>745</v>
      </c>
      <c r="T246" s="5"/>
      <c r="U246" s="245"/>
      <c r="V246" s="26"/>
      <c r="W246" s="26"/>
      <c r="X246" s="26"/>
    </row>
    <row r="247" spans="2:24" ht="34.5" customHeight="1" thickBot="1" x14ac:dyDescent="0.3">
      <c r="B247" s="401"/>
      <c r="C247" s="341" t="s">
        <v>1905</v>
      </c>
      <c r="D247" s="278" t="s">
        <v>2255</v>
      </c>
      <c r="E247" s="1189"/>
      <c r="F247" s="1190"/>
      <c r="G247" s="1190"/>
      <c r="H247" s="1191"/>
      <c r="I247" s="1186"/>
      <c r="J247" s="1187"/>
      <c r="K247" s="1187"/>
      <c r="L247" s="1187"/>
      <c r="M247" s="1187"/>
      <c r="N247" s="1187"/>
      <c r="O247" s="1187"/>
      <c r="P247" s="1188"/>
      <c r="Q247" s="1195"/>
      <c r="R247" s="1196"/>
      <c r="S247" s="1192">
        <f>IF(AND(E247&lt;&gt;"",SUM(Q247:R251)&lt;&gt;0),1,0)</f>
        <v>0</v>
      </c>
      <c r="T247" s="26"/>
      <c r="U247" s="245"/>
      <c r="V247" s="26"/>
      <c r="W247" s="26"/>
      <c r="X247" s="26"/>
    </row>
    <row r="248" spans="2:24" ht="34.5" customHeight="1" thickBot="1" x14ac:dyDescent="0.3">
      <c r="B248" s="401"/>
      <c r="C248" s="341" t="s">
        <v>1905</v>
      </c>
      <c r="D248" s="278" t="s">
        <v>110</v>
      </c>
      <c r="E248" s="1189"/>
      <c r="F248" s="1190"/>
      <c r="G248" s="1190"/>
      <c r="H248" s="1191"/>
      <c r="I248" s="1186"/>
      <c r="J248" s="1187"/>
      <c r="K248" s="1187"/>
      <c r="L248" s="1187"/>
      <c r="M248" s="1187"/>
      <c r="N248" s="1187"/>
      <c r="O248" s="1187"/>
      <c r="P248" s="1188"/>
      <c r="Q248" s="1195"/>
      <c r="R248" s="1196"/>
      <c r="S248" s="1193"/>
      <c r="T248" s="26"/>
      <c r="U248" s="245"/>
      <c r="V248" s="26"/>
      <c r="W248" s="26"/>
      <c r="X248" s="26"/>
    </row>
    <row r="249" spans="2:24" ht="34.5" customHeight="1" thickBot="1" x14ac:dyDescent="0.3">
      <c r="B249" s="401"/>
      <c r="C249" s="341" t="s">
        <v>1905</v>
      </c>
      <c r="D249" s="278" t="s">
        <v>111</v>
      </c>
      <c r="E249" s="1189"/>
      <c r="F249" s="1190"/>
      <c r="G249" s="1190"/>
      <c r="H249" s="1191"/>
      <c r="I249" s="1186"/>
      <c r="J249" s="1187"/>
      <c r="K249" s="1187"/>
      <c r="L249" s="1187"/>
      <c r="M249" s="1187"/>
      <c r="N249" s="1187"/>
      <c r="O249" s="1187"/>
      <c r="P249" s="1188"/>
      <c r="Q249" s="1195"/>
      <c r="R249" s="1196"/>
      <c r="S249" s="1193"/>
      <c r="T249" s="26"/>
      <c r="U249" s="245"/>
      <c r="V249" s="26"/>
      <c r="W249" s="26"/>
      <c r="X249" s="26"/>
    </row>
    <row r="250" spans="2:24" ht="34.5" customHeight="1" thickBot="1" x14ac:dyDescent="0.3">
      <c r="B250" s="401"/>
      <c r="C250" s="341" t="s">
        <v>1905</v>
      </c>
      <c r="D250" s="278" t="s">
        <v>473</v>
      </c>
      <c r="E250" s="1189"/>
      <c r="F250" s="1190"/>
      <c r="G250" s="1190"/>
      <c r="H250" s="1191"/>
      <c r="I250" s="1186"/>
      <c r="J250" s="1187"/>
      <c r="K250" s="1187"/>
      <c r="L250" s="1187"/>
      <c r="M250" s="1187"/>
      <c r="N250" s="1187"/>
      <c r="O250" s="1187"/>
      <c r="P250" s="1188"/>
      <c r="Q250" s="1195"/>
      <c r="R250" s="1196"/>
      <c r="S250" s="1193"/>
      <c r="T250" s="26"/>
      <c r="U250" s="245"/>
      <c r="V250" s="26"/>
      <c r="W250" s="26"/>
      <c r="X250" s="26"/>
    </row>
    <row r="251" spans="2:24" ht="34.5" customHeight="1" thickBot="1" x14ac:dyDescent="0.3">
      <c r="B251" s="401"/>
      <c r="C251" s="341" t="s">
        <v>1905</v>
      </c>
      <c r="D251" s="278" t="s">
        <v>474</v>
      </c>
      <c r="E251" s="1189"/>
      <c r="F251" s="1190"/>
      <c r="G251" s="1190"/>
      <c r="H251" s="1191"/>
      <c r="I251" s="1186"/>
      <c r="J251" s="1187"/>
      <c r="K251" s="1187"/>
      <c r="L251" s="1187"/>
      <c r="M251" s="1187"/>
      <c r="N251" s="1187"/>
      <c r="O251" s="1187"/>
      <c r="P251" s="1188"/>
      <c r="Q251" s="1195"/>
      <c r="R251" s="1196"/>
      <c r="S251" s="1194"/>
      <c r="T251" s="26"/>
      <c r="U251" s="245"/>
      <c r="V251" s="26"/>
      <c r="W251" s="26"/>
      <c r="X251" s="26"/>
    </row>
    <row r="252" spans="2:24" x14ac:dyDescent="0.25">
      <c r="B252" s="401"/>
      <c r="C252" s="341"/>
      <c r="D252" s="270"/>
      <c r="E252" s="173"/>
      <c r="F252" s="173"/>
      <c r="G252" s="173"/>
      <c r="H252" s="173"/>
      <c r="I252" s="173"/>
      <c r="J252" s="173"/>
      <c r="K252" s="173"/>
      <c r="L252" s="173"/>
      <c r="M252" s="173"/>
      <c r="N252" s="173"/>
      <c r="O252" s="173"/>
      <c r="P252" s="173"/>
      <c r="Q252" s="831"/>
      <c r="R252" s="831"/>
      <c r="S252" s="26"/>
      <c r="T252" s="26"/>
      <c r="U252" s="245"/>
      <c r="V252" s="26"/>
      <c r="W252" s="26"/>
      <c r="X252" s="26"/>
    </row>
    <row r="253" spans="2:24" ht="3" customHeight="1" x14ac:dyDescent="0.25">
      <c r="B253" s="403"/>
      <c r="C253" s="339"/>
      <c r="D253" s="335"/>
      <c r="E253" s="339"/>
      <c r="F253" s="274"/>
      <c r="G253" s="274"/>
      <c r="H253" s="274"/>
      <c r="I253" s="274"/>
      <c r="J253" s="274"/>
      <c r="K253" s="274"/>
      <c r="L253" s="274"/>
      <c r="M253" s="274"/>
      <c r="N253" s="274"/>
      <c r="O253" s="274"/>
      <c r="P253" s="274"/>
      <c r="Q253" s="274"/>
      <c r="R253" s="274"/>
      <c r="S253" s="178"/>
      <c r="T253" s="178"/>
      <c r="U253" s="243"/>
      <c r="V253" s="26"/>
      <c r="W253" s="26"/>
      <c r="X253" s="26"/>
    </row>
    <row r="254" spans="2:24" x14ac:dyDescent="0.25">
      <c r="U254" s="922" t="s">
        <v>3371</v>
      </c>
    </row>
  </sheetData>
  <sheetProtection algorithmName="SHA-512" hashValue="osDwixax2VS3tMm9dsC4p7se4BSdbV7He5FHJeOTR52lTOlRRknD027wMJc0YWw5HdRXPHJ9n6QSA0TM/uVQIg==" saltValue="NrDT7rJj/3F6y1GJOZvx5g==" spinCount="100000" sheet="1" objects="1" scenarios="1" selectLockedCells="1"/>
  <mergeCells count="500">
    <mergeCell ref="E250:H250"/>
    <mergeCell ref="Q235:R235"/>
    <mergeCell ref="Q248:R248"/>
    <mergeCell ref="E248:H248"/>
    <mergeCell ref="Q212:R212"/>
    <mergeCell ref="I249:P249"/>
    <mergeCell ref="I250:P250"/>
    <mergeCell ref="E242:S242"/>
    <mergeCell ref="Q143:R143"/>
    <mergeCell ref="Q232:R232"/>
    <mergeCell ref="Q230:R230"/>
    <mergeCell ref="Q231:R231"/>
    <mergeCell ref="E231:H231"/>
    <mergeCell ref="E246:H246"/>
    <mergeCell ref="Q246:R246"/>
    <mergeCell ref="Q227:R227"/>
    <mergeCell ref="E226:H226"/>
    <mergeCell ref="I231:P231"/>
    <mergeCell ref="Q217:R217"/>
    <mergeCell ref="Q208:R208"/>
    <mergeCell ref="E230:H230"/>
    <mergeCell ref="E227:H227"/>
    <mergeCell ref="Q225:R225"/>
    <mergeCell ref="I227:P227"/>
    <mergeCell ref="I230:P230"/>
    <mergeCell ref="Q226:R226"/>
    <mergeCell ref="I226:P226"/>
    <mergeCell ref="E225:H225"/>
    <mergeCell ref="E221:H221"/>
    <mergeCell ref="E220:H220"/>
    <mergeCell ref="I225:P225"/>
    <mergeCell ref="E224:H224"/>
    <mergeCell ref="I221:P221"/>
    <mergeCell ref="I220:P220"/>
    <mergeCell ref="I224:P224"/>
    <mergeCell ref="Q221:R221"/>
    <mergeCell ref="Q237:R237"/>
    <mergeCell ref="Q192:R192"/>
    <mergeCell ref="Q185:R185"/>
    <mergeCell ref="Q186:R186"/>
    <mergeCell ref="Q201:R201"/>
    <mergeCell ref="Q213:R213"/>
    <mergeCell ref="Q190:R190"/>
    <mergeCell ref="Q191:R191"/>
    <mergeCell ref="Q236:R236"/>
    <mergeCell ref="Q199:R199"/>
    <mergeCell ref="E244:S244"/>
    <mergeCell ref="I202:P202"/>
    <mergeCell ref="I183:P183"/>
    <mergeCell ref="E212:H212"/>
    <mergeCell ref="I191:P191"/>
    <mergeCell ref="I248:P248"/>
    <mergeCell ref="E247:H247"/>
    <mergeCell ref="I235:P235"/>
    <mergeCell ref="E237:H237"/>
    <mergeCell ref="E236:H236"/>
    <mergeCell ref="I247:P247"/>
    <mergeCell ref="E245:S245"/>
    <mergeCell ref="S247:S251"/>
    <mergeCell ref="Q251:R251"/>
    <mergeCell ref="Q249:R249"/>
    <mergeCell ref="Q250:R250"/>
    <mergeCell ref="E251:H251"/>
    <mergeCell ref="I251:P251"/>
    <mergeCell ref="E249:H249"/>
    <mergeCell ref="Q247:R247"/>
    <mergeCell ref="E232:H232"/>
    <mergeCell ref="I232:P232"/>
    <mergeCell ref="I246:P246"/>
    <mergeCell ref="I236:P236"/>
    <mergeCell ref="I237:P237"/>
    <mergeCell ref="E235:H235"/>
    <mergeCell ref="E243:S243"/>
    <mergeCell ref="Q216:R216"/>
    <mergeCell ref="I217:P217"/>
    <mergeCell ref="Q220:R220"/>
    <mergeCell ref="Q224:R224"/>
    <mergeCell ref="I52:P52"/>
    <mergeCell ref="I61:P61"/>
    <mergeCell ref="E63:H63"/>
    <mergeCell ref="I86:P86"/>
    <mergeCell ref="Q98:R98"/>
    <mergeCell ref="Q111:R111"/>
    <mergeCell ref="Q112:R112"/>
    <mergeCell ref="Q187:R187"/>
    <mergeCell ref="Q203:R203"/>
    <mergeCell ref="Q183:R183"/>
    <mergeCell ref="Q180:R180"/>
    <mergeCell ref="Q174:R174"/>
    <mergeCell ref="Q182:R182"/>
    <mergeCell ref="Q184:R184"/>
    <mergeCell ref="Q177:R177"/>
    <mergeCell ref="Q160:R160"/>
    <mergeCell ref="N60:P60"/>
    <mergeCell ref="E64:H64"/>
    <mergeCell ref="I62:P62"/>
    <mergeCell ref="I81:P81"/>
    <mergeCell ref="Q84:R84"/>
    <mergeCell ref="Q90:R90"/>
    <mergeCell ref="Q89:R89"/>
    <mergeCell ref="Q61:R61"/>
    <mergeCell ref="Q62:R62"/>
    <mergeCell ref="Q63:R63"/>
    <mergeCell ref="I63:P63"/>
    <mergeCell ref="E62:H62"/>
    <mergeCell ref="E61:H61"/>
    <mergeCell ref="Q82:R82"/>
    <mergeCell ref="E81:H81"/>
    <mergeCell ref="E80:H80"/>
    <mergeCell ref="Q80:R80"/>
    <mergeCell ref="I69:P69"/>
    <mergeCell ref="I76:P76"/>
    <mergeCell ref="E78:H78"/>
    <mergeCell ref="E66:H66"/>
    <mergeCell ref="N79:P79"/>
    <mergeCell ref="N80:P80"/>
    <mergeCell ref="E69:H69"/>
    <mergeCell ref="N89:P89"/>
    <mergeCell ref="Q181:R181"/>
    <mergeCell ref="Q176:R176"/>
    <mergeCell ref="Q116:R116"/>
    <mergeCell ref="Q165:R165"/>
    <mergeCell ref="Q120:R120"/>
    <mergeCell ref="E65:H65"/>
    <mergeCell ref="Q99:R99"/>
    <mergeCell ref="Q108:R108"/>
    <mergeCell ref="Q105:R105"/>
    <mergeCell ref="Q104:R104"/>
    <mergeCell ref="Q101:R101"/>
    <mergeCell ref="Q102:R102"/>
    <mergeCell ref="Q122:R122"/>
    <mergeCell ref="Q175:R175"/>
    <mergeCell ref="Q173:R173"/>
    <mergeCell ref="Q130:R130"/>
    <mergeCell ref="Q155:R155"/>
    <mergeCell ref="Q170:R170"/>
    <mergeCell ref="Q171:R171"/>
    <mergeCell ref="Q172:R172"/>
    <mergeCell ref="Q164:R164"/>
    <mergeCell ref="Q168:R168"/>
    <mergeCell ref="Q169:R169"/>
    <mergeCell ref="Q81:R81"/>
    <mergeCell ref="Q100:R100"/>
    <mergeCell ref="E103:H103"/>
    <mergeCell ref="E100:H100"/>
    <mergeCell ref="E101:H101"/>
    <mergeCell ref="E82:H82"/>
    <mergeCell ref="E16:H16"/>
    <mergeCell ref="I41:P41"/>
    <mergeCell ref="E35:H35"/>
    <mergeCell ref="E36:H36"/>
    <mergeCell ref="E37:H37"/>
    <mergeCell ref="E24:H24"/>
    <mergeCell ref="E29:H29"/>
    <mergeCell ref="E26:H26"/>
    <mergeCell ref="E33:H33"/>
    <mergeCell ref="E30:H30"/>
    <mergeCell ref="E21:H21"/>
    <mergeCell ref="I29:P29"/>
    <mergeCell ref="I38:P38"/>
    <mergeCell ref="I26:P26"/>
    <mergeCell ref="I37:P37"/>
    <mergeCell ref="I33:P33"/>
    <mergeCell ref="E25:H25"/>
    <mergeCell ref="N57:P57"/>
    <mergeCell ref="N51:P51"/>
    <mergeCell ref="I56:P56"/>
    <mergeCell ref="N58:P58"/>
    <mergeCell ref="N53:P53"/>
    <mergeCell ref="N59:P59"/>
    <mergeCell ref="E46:H46"/>
    <mergeCell ref="E48:H48"/>
    <mergeCell ref="E47:H47"/>
    <mergeCell ref="E52:H52"/>
    <mergeCell ref="E60:H60"/>
    <mergeCell ref="E56:H56"/>
    <mergeCell ref="E55:H55"/>
    <mergeCell ref="N54:P54"/>
    <mergeCell ref="E17:H17"/>
    <mergeCell ref="E20:H20"/>
    <mergeCell ref="E18:H18"/>
    <mergeCell ref="E19:H19"/>
    <mergeCell ref="I18:P18"/>
    <mergeCell ref="I19:P19"/>
    <mergeCell ref="I17:P17"/>
    <mergeCell ref="E45:H45"/>
    <mergeCell ref="E43:H43"/>
    <mergeCell ref="E44:H44"/>
    <mergeCell ref="E42:H42"/>
    <mergeCell ref="E34:H34"/>
    <mergeCell ref="E38:H38"/>
    <mergeCell ref="E41:H41"/>
    <mergeCell ref="Q49:R49"/>
    <mergeCell ref="Q50:R50"/>
    <mergeCell ref="Q30:R30"/>
    <mergeCell ref="Q35:R35"/>
    <mergeCell ref="Q36:R36"/>
    <mergeCell ref="Q42:R42"/>
    <mergeCell ref="I21:P21"/>
    <mergeCell ref="I24:P24"/>
    <mergeCell ref="I25:P25"/>
    <mergeCell ref="I35:P35"/>
    <mergeCell ref="N50:P50"/>
    <mergeCell ref="I42:P42"/>
    <mergeCell ref="I44:P44"/>
    <mergeCell ref="I45:P45"/>
    <mergeCell ref="I48:P48"/>
    <mergeCell ref="I47:P47"/>
    <mergeCell ref="Q48:R48"/>
    <mergeCell ref="Q54:R54"/>
    <mergeCell ref="Q56:R56"/>
    <mergeCell ref="I16:P16"/>
    <mergeCell ref="I20:P20"/>
    <mergeCell ref="I46:P46"/>
    <mergeCell ref="I43:P43"/>
    <mergeCell ref="N49:P49"/>
    <mergeCell ref="Q37:R37"/>
    <mergeCell ref="Q46:R46"/>
    <mergeCell ref="Q43:R43"/>
    <mergeCell ref="Q34:R34"/>
    <mergeCell ref="Q45:R45"/>
    <mergeCell ref="Q41:R41"/>
    <mergeCell ref="Q44:R44"/>
    <mergeCell ref="Q51:R51"/>
    <mergeCell ref="N55:P55"/>
    <mergeCell ref="Q16:R16"/>
    <mergeCell ref="Q19:R19"/>
    <mergeCell ref="I30:P30"/>
    <mergeCell ref="I34:P34"/>
    <mergeCell ref="I36:P36"/>
    <mergeCell ref="Q38:R38"/>
    <mergeCell ref="Q55:R55"/>
    <mergeCell ref="Q47:R47"/>
    <mergeCell ref="Q17:R17"/>
    <mergeCell ref="Q18:R18"/>
    <mergeCell ref="Q20:R20"/>
    <mergeCell ref="Q24:R24"/>
    <mergeCell ref="Q33:R33"/>
    <mergeCell ref="Q25:R25"/>
    <mergeCell ref="Q26:R26"/>
    <mergeCell ref="Q21:R21"/>
    <mergeCell ref="Q29:R29"/>
    <mergeCell ref="Q53:R53"/>
    <mergeCell ref="Q52:R52"/>
    <mergeCell ref="Q91:R91"/>
    <mergeCell ref="I192:P192"/>
    <mergeCell ref="I78:P78"/>
    <mergeCell ref="Q83:R83"/>
    <mergeCell ref="Q79:R79"/>
    <mergeCell ref="I204:P204"/>
    <mergeCell ref="I201:P201"/>
    <mergeCell ref="I199:P199"/>
    <mergeCell ref="I187:P187"/>
    <mergeCell ref="I107:P107"/>
    <mergeCell ref="I100:P100"/>
    <mergeCell ref="I190:P190"/>
    <mergeCell ref="I131:P131"/>
    <mergeCell ref="I130:P130"/>
    <mergeCell ref="I154:P154"/>
    <mergeCell ref="I184:P184"/>
    <mergeCell ref="I83:P83"/>
    <mergeCell ref="I68:P68"/>
    <mergeCell ref="I67:P67"/>
    <mergeCell ref="Q57:R57"/>
    <mergeCell ref="Q60:R60"/>
    <mergeCell ref="I200:P200"/>
    <mergeCell ref="Q97:R97"/>
    <mergeCell ref="Q85:R85"/>
    <mergeCell ref="I82:P82"/>
    <mergeCell ref="I87:P87"/>
    <mergeCell ref="I98:P98"/>
    <mergeCell ref="I185:P185"/>
    <mergeCell ref="E208:H208"/>
    <mergeCell ref="E207:H207"/>
    <mergeCell ref="E191:H191"/>
    <mergeCell ref="I208:P208"/>
    <mergeCell ref="E202:H202"/>
    <mergeCell ref="E174:H174"/>
    <mergeCell ref="E192:H192"/>
    <mergeCell ref="E175:H175"/>
    <mergeCell ref="I175:P175"/>
    <mergeCell ref="Q202:R202"/>
    <mergeCell ref="Q200:R200"/>
    <mergeCell ref="Q207:R207"/>
    <mergeCell ref="Q204:R204"/>
    <mergeCell ref="I207:P207"/>
    <mergeCell ref="E184:H184"/>
    <mergeCell ref="E186:H186"/>
    <mergeCell ref="E169:H169"/>
    <mergeCell ref="I172:P172"/>
    <mergeCell ref="Q58:R58"/>
    <mergeCell ref="Q78:R78"/>
    <mergeCell ref="Q77:R77"/>
    <mergeCell ref="Q69:R69"/>
    <mergeCell ref="Q68:R68"/>
    <mergeCell ref="Q76:R76"/>
    <mergeCell ref="Q65:R65"/>
    <mergeCell ref="Q64:R64"/>
    <mergeCell ref="Q66:R66"/>
    <mergeCell ref="Q67:R67"/>
    <mergeCell ref="Q59:R59"/>
    <mergeCell ref="I161:P161"/>
    <mergeCell ref="I174:P174"/>
    <mergeCell ref="I165:P165"/>
    <mergeCell ref="I160:P160"/>
    <mergeCell ref="I155:P155"/>
    <mergeCell ref="I113:P113"/>
    <mergeCell ref="I169:P169"/>
    <mergeCell ref="I168:P168"/>
    <mergeCell ref="I173:P173"/>
    <mergeCell ref="I170:P170"/>
    <mergeCell ref="I171:P171"/>
    <mergeCell ref="I164:P164"/>
    <mergeCell ref="I115:P115"/>
    <mergeCell ref="I114:P114"/>
    <mergeCell ref="I124:P124"/>
    <mergeCell ref="I149:P149"/>
    <mergeCell ref="E107:H107"/>
    <mergeCell ref="E85:H85"/>
    <mergeCell ref="E171:H171"/>
    <mergeCell ref="E170:H170"/>
    <mergeCell ref="E180:H180"/>
    <mergeCell ref="E190:H190"/>
    <mergeCell ref="E182:H182"/>
    <mergeCell ref="E173:H173"/>
    <mergeCell ref="E172:H172"/>
    <mergeCell ref="E104:H104"/>
    <mergeCell ref="E98:H98"/>
    <mergeCell ref="E106:H106"/>
    <mergeCell ref="E113:H113"/>
    <mergeCell ref="E108:H108"/>
    <mergeCell ref="E116:H116"/>
    <mergeCell ref="E114:H114"/>
    <mergeCell ref="E126:H126"/>
    <mergeCell ref="E111:H111"/>
    <mergeCell ref="E112:H112"/>
    <mergeCell ref="E164:H164"/>
    <mergeCell ref="E161:H161"/>
    <mergeCell ref="E168:H168"/>
    <mergeCell ref="E132:H132"/>
    <mergeCell ref="E148:H148"/>
    <mergeCell ref="I101:P101"/>
    <mergeCell ref="I102:P102"/>
    <mergeCell ref="I106:P106"/>
    <mergeCell ref="I104:P104"/>
    <mergeCell ref="I105:P105"/>
    <mergeCell ref="E83:H83"/>
    <mergeCell ref="E94:H94"/>
    <mergeCell ref="E91:H91"/>
    <mergeCell ref="E88:H90"/>
    <mergeCell ref="E92:H92"/>
    <mergeCell ref="E99:H99"/>
    <mergeCell ref="E84:H84"/>
    <mergeCell ref="E102:H102"/>
    <mergeCell ref="E97:H97"/>
    <mergeCell ref="E96:H96"/>
    <mergeCell ref="E105:H105"/>
    <mergeCell ref="E93:H93"/>
    <mergeCell ref="E95:H95"/>
    <mergeCell ref="N91:P91"/>
    <mergeCell ref="N90:P90"/>
    <mergeCell ref="E87:H87"/>
    <mergeCell ref="N93:P93"/>
    <mergeCell ref="E86:H86"/>
    <mergeCell ref="K90:L90"/>
    <mergeCell ref="Q161:R161"/>
    <mergeCell ref="I153:P153"/>
    <mergeCell ref="Q153:R153"/>
    <mergeCell ref="I84:P84"/>
    <mergeCell ref="K91:L91"/>
    <mergeCell ref="I99:P99"/>
    <mergeCell ref="Q94:R94"/>
    <mergeCell ref="Q95:R95"/>
    <mergeCell ref="Q96:R96"/>
    <mergeCell ref="I97:P97"/>
    <mergeCell ref="K92:L92"/>
    <mergeCell ref="K94:L94"/>
    <mergeCell ref="Q93:R93"/>
    <mergeCell ref="I96:P96"/>
    <mergeCell ref="K93:L93"/>
    <mergeCell ref="N94:P94"/>
    <mergeCell ref="Q126:R126"/>
    <mergeCell ref="Q113:R113"/>
    <mergeCell ref="Q114:R114"/>
    <mergeCell ref="Q103:R103"/>
    <mergeCell ref="I103:P103"/>
    <mergeCell ref="I122:P122"/>
    <mergeCell ref="Q107:R107"/>
    <mergeCell ref="I85:P85"/>
    <mergeCell ref="N88:P88"/>
    <mergeCell ref="N92:P92"/>
    <mergeCell ref="I95:P95"/>
    <mergeCell ref="E68:H68"/>
    <mergeCell ref="E67:H67"/>
    <mergeCell ref="E76:H76"/>
    <mergeCell ref="E77:H77"/>
    <mergeCell ref="I66:P66"/>
    <mergeCell ref="I65:P65"/>
    <mergeCell ref="I64:P64"/>
    <mergeCell ref="I77:P77"/>
    <mergeCell ref="Q144:R144"/>
    <mergeCell ref="Q156:R156"/>
    <mergeCell ref="Q157:R157"/>
    <mergeCell ref="Q154:R154"/>
    <mergeCell ref="Q150:R150"/>
    <mergeCell ref="Q149:R149"/>
    <mergeCell ref="I151:P151"/>
    <mergeCell ref="I148:P148"/>
    <mergeCell ref="Q145:R145"/>
    <mergeCell ref="Q88:R88"/>
    <mergeCell ref="Q92:R92"/>
    <mergeCell ref="Q87:R87"/>
    <mergeCell ref="Q86:R86"/>
    <mergeCell ref="I145:P145"/>
    <mergeCell ref="Q148:R148"/>
    <mergeCell ref="Q131:R131"/>
    <mergeCell ref="Q129:R129"/>
    <mergeCell ref="Q106:R106"/>
    <mergeCell ref="I156:P156"/>
    <mergeCell ref="I157:P157"/>
    <mergeCell ref="I120:P120"/>
    <mergeCell ref="I126:P126"/>
    <mergeCell ref="Q115:R115"/>
    <mergeCell ref="Q132:R132"/>
    <mergeCell ref="Q141:R141"/>
    <mergeCell ref="I150:P150"/>
    <mergeCell ref="I152:P152"/>
    <mergeCell ref="I142:P142"/>
    <mergeCell ref="Q152:R152"/>
    <mergeCell ref="Q151:R151"/>
    <mergeCell ref="I141:P141"/>
    <mergeCell ref="I144:P144"/>
    <mergeCell ref="I143:P143"/>
    <mergeCell ref="I116:P116"/>
    <mergeCell ref="Q117:R117"/>
    <mergeCell ref="I121:P121"/>
    <mergeCell ref="Q121:R121"/>
    <mergeCell ref="I125:P125"/>
    <mergeCell ref="Q124:R124"/>
    <mergeCell ref="Q123:R123"/>
    <mergeCell ref="I117:P117"/>
    <mergeCell ref="I123:P123"/>
    <mergeCell ref="I132:P132"/>
    <mergeCell ref="I129:P129"/>
    <mergeCell ref="Q142:R142"/>
    <mergeCell ref="Q125:R125"/>
    <mergeCell ref="I112:P112"/>
    <mergeCell ref="I111:P111"/>
    <mergeCell ref="I108:P108"/>
    <mergeCell ref="E157:H157"/>
    <mergeCell ref="E145:H145"/>
    <mergeCell ref="E150:H150"/>
    <mergeCell ref="E149:H149"/>
    <mergeCell ref="E154:H154"/>
    <mergeCell ref="E131:H131"/>
    <mergeCell ref="E156:H156"/>
    <mergeCell ref="E155:H155"/>
    <mergeCell ref="E152:H152"/>
    <mergeCell ref="E130:H130"/>
    <mergeCell ref="E122:H122"/>
    <mergeCell ref="E115:H115"/>
    <mergeCell ref="E123:H123"/>
    <mergeCell ref="E124:H124"/>
    <mergeCell ref="E120:H120"/>
    <mergeCell ref="E117:H117"/>
    <mergeCell ref="E121:H121"/>
    <mergeCell ref="E125:H125"/>
    <mergeCell ref="E142:H142"/>
    <mergeCell ref="E151:H151"/>
    <mergeCell ref="E141:H141"/>
    <mergeCell ref="E144:H144"/>
    <mergeCell ref="E165:H165"/>
    <mergeCell ref="E160:H160"/>
    <mergeCell ref="E153:H153"/>
    <mergeCell ref="E129:H129"/>
    <mergeCell ref="E143:H143"/>
    <mergeCell ref="E213:H213"/>
    <mergeCell ref="E217:H217"/>
    <mergeCell ref="E216:H216"/>
    <mergeCell ref="I176:P176"/>
    <mergeCell ref="I182:P182"/>
    <mergeCell ref="E183:H183"/>
    <mergeCell ref="E181:H181"/>
    <mergeCell ref="I181:P181"/>
    <mergeCell ref="I213:P213"/>
    <mergeCell ref="I216:P216"/>
    <mergeCell ref="I212:P212"/>
    <mergeCell ref="E176:H176"/>
    <mergeCell ref="E177:H177"/>
    <mergeCell ref="E187:H187"/>
    <mergeCell ref="I177:P177"/>
    <mergeCell ref="I180:P180"/>
    <mergeCell ref="E185:H185"/>
    <mergeCell ref="E201:H201"/>
    <mergeCell ref="E200:H200"/>
    <mergeCell ref="E199:H199"/>
    <mergeCell ref="I186:P186"/>
    <mergeCell ref="E204:H204"/>
    <mergeCell ref="E203:H203"/>
    <mergeCell ref="I203:P203"/>
  </mergeCells>
  <phoneticPr fontId="2"/>
  <dataValidations count="8">
    <dataValidation type="list" allowBlank="1" showInputMessage="1" showErrorMessage="1" sqref="Q83:R83 Q88:R94 Q165:R165 Q121:R121 Q169:R169 Q49:R51 Q30:R30 Q17:R19 Q45:R47 Q152:R152 Q86:R86 Q42:R42 Q79:R80 Q25:R25" xr:uid="{00000000-0002-0000-0600-000000000000}">
      <formula1>Y17:AD17</formula1>
    </dataValidation>
    <dataValidation type="list" allowBlank="1" showInputMessage="1" showErrorMessage="1" sqref="Q208:R208 Q37:R38 Q174:R177 Q114:R117 Q105:R108 Q124:R126 Q61:R65 Q26:R26 Q202:R204 Q68:R69 Q95:R102 Q153:R157 Q193:R193 Q184:R187" xr:uid="{00000000-0002-0000-0600-000001000000}">
      <formula1>Y26:Z26</formula1>
    </dataValidation>
    <dataValidation type="list" allowBlank="1" showInputMessage="1" showErrorMessage="1" sqref="Q66:R67 Q57:R60 Q53:Q55 Q173:R173 Q20:R21" xr:uid="{00000000-0002-0000-0600-000002000000}">
      <formula1>Y20:AC20</formula1>
    </dataValidation>
    <dataValidation type="list" allowBlank="1" showInputMessage="1" showErrorMessage="1" sqref="Q112:R113 Q181:R183 Q161:R161 Q103:Q104 Q122:R123 Q82:R82 Q236:R237 Q149:R151 Q231:R232 Q34:R35 Q43:R43 Q200:R201 Q213:R213 Q217:R217 Q221:R221 Q170:R172 Q225:R227 Q143:R145 Q191:R192" xr:uid="{00000000-0002-0000-0600-000003000000}">
      <formula1>Y34:AA34</formula1>
    </dataValidation>
    <dataValidation type="list" allowBlank="1" showInputMessage="1" showErrorMessage="1" sqref="R53:R55 Q36:R36 Q84:R85 Q81:R81 Q77:R77 Q132:R133 Q44:R44 Q142:R142" xr:uid="{00000000-0002-0000-0600-000004000000}">
      <formula1>Y36:AB36</formula1>
    </dataValidation>
    <dataValidation type="list" allowBlank="1" showInputMessage="1" showErrorMessage="1" sqref="R103:R104" xr:uid="{00000000-0002-0000-0600-000005000000}">
      <formula1>AA103:AB103</formula1>
    </dataValidation>
    <dataValidation type="list" allowBlank="1" showInputMessage="1" showErrorMessage="1" sqref="Q130:R130" xr:uid="{00000000-0002-0000-0600-000006000000}">
      <formula1>$Y$130:$AB$130</formula1>
    </dataValidation>
    <dataValidation type="list" allowBlank="1" showInputMessage="1" showErrorMessage="1" sqref="Q131:R131" xr:uid="{00000000-0002-0000-0600-000007000000}">
      <formula1>$Y$131:$AB$131</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rowBreaks count="3" manualBreakCount="3">
    <brk id="72" max="21" man="1"/>
    <brk id="135" max="16383" man="1"/>
    <brk id="195"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AM434"/>
  <sheetViews>
    <sheetView showGridLines="0" topLeftCell="A5" zoomScale="85" zoomScaleNormal="85" zoomScaleSheetLayoutView="100" workbookViewId="0">
      <selection activeCell="Q18" sqref="Q18:R18"/>
    </sheetView>
  </sheetViews>
  <sheetFormatPr defaultColWidth="0" defaultRowHeight="12.75" zeroHeight="1" x14ac:dyDescent="0.25"/>
  <cols>
    <col min="1" max="1" width="2.1328125" customWidth="1"/>
    <col min="2" max="2" width="0.46484375" customWidth="1"/>
    <col min="3" max="3" width="2.1328125" customWidth="1"/>
    <col min="4" max="4" width="4.59765625" customWidth="1"/>
    <col min="5" max="8" width="8.59765625" customWidth="1"/>
    <col min="9" max="18" width="7.59765625" customWidth="1"/>
    <col min="19" max="19" width="6.59765625" customWidth="1"/>
    <col min="20" max="20" width="1.59765625" customWidth="1"/>
    <col min="21" max="21" width="0.46484375" customWidth="1"/>
    <col min="22" max="22" width="1.59765625" customWidth="1"/>
    <col min="23" max="23" width="8.1328125" hidden="1" customWidth="1"/>
    <col min="24" max="24" width="4.59765625" hidden="1" customWidth="1"/>
    <col min="25" max="37" width="8.59765625" hidden="1" customWidth="1"/>
    <col min="38" max="16384" width="9" hidden="1"/>
  </cols>
  <sheetData>
    <row r="1" spans="1:39" hidden="1" x14ac:dyDescent="0.2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5">
      <c r="E2" s="2"/>
      <c r="F2" s="2"/>
      <c r="G2" s="2"/>
      <c r="H2" s="2"/>
      <c r="I2" s="2"/>
      <c r="J2" s="2"/>
      <c r="K2" s="2"/>
      <c r="L2" s="1"/>
      <c r="M2" s="2" t="s">
        <v>2452</v>
      </c>
      <c r="N2" s="2" t="s">
        <v>2473</v>
      </c>
      <c r="O2" s="23">
        <f>'取組状況入力－共通'!O2</f>
        <v>2005</v>
      </c>
      <c r="P2" s="1" t="s">
        <v>96</v>
      </c>
      <c r="Q2" s="23">
        <f>'取組状況入力－共通'!Q2</f>
        <v>2012</v>
      </c>
      <c r="R2" s="1" t="s">
        <v>1867</v>
      </c>
      <c r="S2" s="1"/>
      <c r="T2" s="1"/>
      <c r="U2" s="1"/>
      <c r="V2" s="1"/>
      <c r="W2" s="1"/>
      <c r="Y2" s="11">
        <f>メイン!$H$26</f>
        <v>0</v>
      </c>
      <c r="AF2" s="2" t="s">
        <v>2474</v>
      </c>
      <c r="AG2" s="23">
        <v>1</v>
      </c>
      <c r="AH2" s="166">
        <v>0.8</v>
      </c>
      <c r="AI2" s="23">
        <v>0.5</v>
      </c>
      <c r="AJ2" s="166">
        <v>0.2</v>
      </c>
      <c r="AK2" s="23">
        <v>0</v>
      </c>
    </row>
    <row r="3" spans="1:39" ht="14.25" hidden="1" customHeight="1" x14ac:dyDescent="0.25">
      <c r="E3" s="2"/>
      <c r="F3" s="2"/>
      <c r="G3" s="2"/>
      <c r="H3" s="2"/>
      <c r="I3" s="2"/>
      <c r="J3" s="2"/>
      <c r="K3" s="2"/>
      <c r="L3" s="2"/>
      <c r="M3" s="2"/>
      <c r="N3" s="2" t="s">
        <v>1466</v>
      </c>
      <c r="O3" s="23">
        <f>'取組状況入力－共通'!O3</f>
        <v>1995</v>
      </c>
      <c r="P3" s="1" t="s">
        <v>96</v>
      </c>
      <c r="Q3" s="23">
        <f>'取組状況入力－共通'!Q3</f>
        <v>2012</v>
      </c>
      <c r="R3" s="1" t="s">
        <v>1867</v>
      </c>
      <c r="S3" s="1"/>
      <c r="T3" s="1"/>
      <c r="U3" s="1"/>
      <c r="V3" s="1"/>
      <c r="W3" s="1"/>
      <c r="Y3" s="26"/>
    </row>
    <row r="4" spans="1:39" ht="14.25" hidden="1" customHeight="1" x14ac:dyDescent="0.25">
      <c r="E4" s="2"/>
      <c r="F4" s="2"/>
      <c r="G4" s="2"/>
      <c r="H4" s="2"/>
      <c r="I4" s="2"/>
      <c r="J4" s="2"/>
      <c r="K4" s="2"/>
      <c r="L4" s="2"/>
      <c r="M4" s="2"/>
      <c r="N4" s="2" t="s">
        <v>2353</v>
      </c>
      <c r="O4" s="23">
        <f>'取組状況入力－共通'!O4</f>
        <v>1985</v>
      </c>
      <c r="P4" s="1" t="s">
        <v>96</v>
      </c>
      <c r="Q4" s="23">
        <f>'取組状況入力－共通'!Q4</f>
        <v>2007</v>
      </c>
      <c r="R4" s="1" t="s">
        <v>1867</v>
      </c>
      <c r="S4" s="1"/>
      <c r="T4" s="1"/>
      <c r="U4" s="1"/>
      <c r="V4" s="1"/>
      <c r="W4" s="1"/>
      <c r="Y4" s="26"/>
    </row>
    <row r="5" spans="1:39" ht="14.25" customHeight="1" thickBot="1" x14ac:dyDescent="0.3">
      <c r="E5" s="2"/>
      <c r="F5" s="2"/>
      <c r="G5" s="2"/>
      <c r="H5" s="2"/>
      <c r="I5" s="2"/>
      <c r="J5" s="2"/>
      <c r="K5" s="2"/>
      <c r="L5" s="2"/>
      <c r="M5" s="2"/>
      <c r="N5" s="2"/>
      <c r="O5" s="2"/>
      <c r="P5" s="2"/>
      <c r="Q5" s="2"/>
      <c r="R5" s="1"/>
      <c r="S5" s="1"/>
      <c r="T5" s="1"/>
      <c r="U5" s="1"/>
      <c r="V5" s="1"/>
      <c r="W5" s="1"/>
      <c r="Y5" s="26"/>
    </row>
    <row r="6" spans="1:39" ht="14.25" customHeight="1" thickBot="1" x14ac:dyDescent="0.3">
      <c r="D6" s="843"/>
      <c r="E6" s="24" t="s">
        <v>905</v>
      </c>
      <c r="F6" s="24"/>
      <c r="G6" s="24"/>
      <c r="H6" s="24"/>
    </row>
    <row r="7" spans="1:39" ht="14.25" customHeight="1" thickBot="1" x14ac:dyDescent="0.3">
      <c r="D7" s="845"/>
      <c r="E7" s="24" t="s">
        <v>906</v>
      </c>
      <c r="F7" s="24"/>
      <c r="G7" s="24"/>
      <c r="H7" s="24"/>
    </row>
    <row r="8" spans="1:39" ht="14.25" customHeight="1" thickBot="1" x14ac:dyDescent="0.3">
      <c r="D8" s="789"/>
      <c r="E8" s="24" t="s">
        <v>2960</v>
      </c>
      <c r="F8" s="24"/>
      <c r="G8" s="24"/>
      <c r="H8" s="24"/>
    </row>
    <row r="9" spans="1:39" ht="14.25" customHeight="1" x14ac:dyDescent="0.25">
      <c r="F9" s="24"/>
      <c r="G9" s="24"/>
      <c r="H9" s="24"/>
    </row>
    <row r="10" spans="1:39" ht="14.25" customHeight="1" x14ac:dyDescent="0.25">
      <c r="C10" s="302" t="s">
        <v>2359</v>
      </c>
      <c r="D10" s="5"/>
      <c r="E10" s="24"/>
      <c r="F10" s="24"/>
      <c r="G10" s="24"/>
      <c r="H10" s="24"/>
      <c r="Y10" s="19" t="s">
        <v>1483</v>
      </c>
    </row>
    <row r="11" spans="1:39" ht="14.25" customHeight="1" x14ac:dyDescent="0.25">
      <c r="A11" s="182" t="s">
        <v>923</v>
      </c>
      <c r="B11" s="182"/>
      <c r="C11" s="182"/>
      <c r="D11" s="5"/>
      <c r="E11" s="24"/>
      <c r="F11" s="24"/>
      <c r="G11" s="24"/>
      <c r="H11" s="24"/>
      <c r="J11" s="1"/>
      <c r="U11" s="838"/>
    </row>
    <row r="12" spans="1:39" ht="3" customHeight="1" x14ac:dyDescent="0.25">
      <c r="A12" s="182"/>
      <c r="B12" s="500"/>
      <c r="C12" s="501"/>
      <c r="D12" s="331"/>
      <c r="E12" s="332"/>
      <c r="F12" s="332"/>
      <c r="G12" s="332"/>
      <c r="H12" s="332"/>
      <c r="I12" s="333"/>
      <c r="J12" s="181"/>
      <c r="K12" s="333"/>
      <c r="L12" s="333"/>
      <c r="M12" s="333"/>
      <c r="N12" s="333"/>
      <c r="O12" s="333"/>
      <c r="P12" s="333"/>
      <c r="Q12" s="333"/>
      <c r="R12" s="333"/>
      <c r="S12" s="333"/>
      <c r="T12" s="333"/>
      <c r="U12" s="878"/>
    </row>
    <row r="13" spans="1:39" ht="14.25" customHeight="1" x14ac:dyDescent="0.25">
      <c r="B13" s="401"/>
      <c r="C13" s="19" t="s">
        <v>2263</v>
      </c>
      <c r="U13" s="402"/>
      <c r="X13" s="1"/>
    </row>
    <row r="14" spans="1:39" x14ac:dyDescent="0.25">
      <c r="B14" s="401"/>
      <c r="D14" s="21" t="s">
        <v>1543</v>
      </c>
      <c r="E14" s="19" t="s">
        <v>113</v>
      </c>
      <c r="I14" s="1" t="s">
        <v>1367</v>
      </c>
      <c r="U14" s="402"/>
    </row>
    <row r="15" spans="1:39" x14ac:dyDescent="0.25">
      <c r="B15" s="401"/>
      <c r="D15" s="21" t="s">
        <v>1544</v>
      </c>
      <c r="E15" s="19" t="s">
        <v>220</v>
      </c>
      <c r="I15" s="1" t="s">
        <v>1236</v>
      </c>
      <c r="U15" s="402"/>
    </row>
    <row r="16" spans="1:39" ht="14.25" customHeight="1" x14ac:dyDescent="0.25">
      <c r="B16" s="401"/>
      <c r="C16" s="1"/>
      <c r="D16" s="25" t="s">
        <v>1971</v>
      </c>
      <c r="E16" s="1067" t="s">
        <v>655</v>
      </c>
      <c r="F16" s="1068"/>
      <c r="G16" s="1068"/>
      <c r="H16" s="1069"/>
      <c r="I16" s="1067" t="s">
        <v>283</v>
      </c>
      <c r="J16" s="1068"/>
      <c r="K16" s="1068"/>
      <c r="L16" s="1068"/>
      <c r="M16" s="1068"/>
      <c r="N16" s="1068"/>
      <c r="O16" s="1068"/>
      <c r="P16" s="1069"/>
      <c r="Q16" s="1067" t="s">
        <v>2248</v>
      </c>
      <c r="R16" s="1069"/>
      <c r="S16" s="25" t="s">
        <v>745</v>
      </c>
      <c r="T16" s="5"/>
      <c r="U16" s="334"/>
      <c r="V16" s="5"/>
      <c r="W16" s="5"/>
      <c r="X16" s="1"/>
    </row>
    <row r="17" spans="2:38" ht="24" customHeight="1" thickBot="1" x14ac:dyDescent="0.3">
      <c r="B17" s="401"/>
      <c r="C17" s="1" t="s">
        <v>1545</v>
      </c>
      <c r="D17" s="250" t="s">
        <v>1546</v>
      </c>
      <c r="E17" s="1054" t="s">
        <v>1154</v>
      </c>
      <c r="F17" s="1055"/>
      <c r="G17" s="1055"/>
      <c r="H17" s="1056"/>
      <c r="I17" s="1054" t="s">
        <v>1237</v>
      </c>
      <c r="J17" s="1055"/>
      <c r="K17" s="1055"/>
      <c r="L17" s="1055"/>
      <c r="M17" s="1055"/>
      <c r="N17" s="1055"/>
      <c r="O17" s="1055"/>
      <c r="P17" s="1056"/>
      <c r="Q17" s="1127"/>
      <c r="R17" s="1127"/>
      <c r="S17" s="254" t="str">
        <f t="shared" ref="S17:S29" si="0">$X17</f>
        <v>-</v>
      </c>
      <c r="T17" s="26"/>
      <c r="U17" s="245"/>
      <c r="V17" s="26"/>
      <c r="W17" s="26"/>
      <c r="X17" s="1" t="str">
        <f>IF($Y$2&lt;&gt;"上水道施設","-",IF(OR(X18="-",X20="-"),"-",IF(SUMPRODUCT(X18:X20,AD18:AD20)&gt;1,1,IF(SUMPRODUCT(X18:X20,AD18:AD20)&lt;0,0,ROUND(SUMPRODUCT(X18:X20,AD18:AD20),3)))))</f>
        <v>-</v>
      </c>
      <c r="Y17" s="1"/>
      <c r="Z17" s="1"/>
      <c r="AA17" s="1"/>
      <c r="AB17" s="1"/>
      <c r="AC17" s="1"/>
      <c r="AD17" s="1"/>
      <c r="AE17" s="1"/>
      <c r="AF17" s="1"/>
    </row>
    <row r="18" spans="2:38" ht="14.25" customHeight="1" thickBot="1" x14ac:dyDescent="0.3">
      <c r="B18" s="401"/>
      <c r="C18" s="1"/>
      <c r="D18" s="227"/>
      <c r="E18" s="172"/>
      <c r="F18" s="173"/>
      <c r="G18" s="173"/>
      <c r="H18" s="174"/>
      <c r="I18" s="173"/>
      <c r="J18" s="173"/>
      <c r="K18" s="173"/>
      <c r="L18" s="173"/>
      <c r="M18" s="173"/>
      <c r="N18" s="1110" t="s">
        <v>1155</v>
      </c>
      <c r="O18" s="1111"/>
      <c r="P18" s="1112"/>
      <c r="Q18" s="1106"/>
      <c r="R18" s="1107"/>
      <c r="S18" s="254" t="str">
        <f t="shared" si="0"/>
        <v>-</v>
      </c>
      <c r="T18" s="26"/>
      <c r="U18" s="245"/>
      <c r="V18" s="26"/>
      <c r="W18" s="26"/>
      <c r="X18" s="1" t="str">
        <f t="shared" ref="X18:X29" si="1">IF($Y$2&lt;&gt;"上水道施設","-",IF($Q18=Y18,AG18,IF($Q18=Z18,AH18,IF($Q18=AA18,AI18,IF($Q18=AB18,AJ18,AK18)))))</f>
        <v>-</v>
      </c>
      <c r="Y18" s="11" t="s">
        <v>2493</v>
      </c>
      <c r="Z18" s="11" t="s">
        <v>2494</v>
      </c>
      <c r="AA18" s="11" t="s">
        <v>2495</v>
      </c>
      <c r="AB18" s="11" t="s">
        <v>2496</v>
      </c>
      <c r="AC18" s="11" t="s">
        <v>2497</v>
      </c>
      <c r="AD18" s="23">
        <v>0.1</v>
      </c>
      <c r="AE18" s="265">
        <v>9.6000000000000002E-2</v>
      </c>
      <c r="AG18" s="23">
        <v>1</v>
      </c>
      <c r="AH18" s="23">
        <f t="shared" ref="AH18:AH29" si="2">$AH$2</f>
        <v>0.8</v>
      </c>
      <c r="AI18" s="23">
        <v>0.5</v>
      </c>
      <c r="AJ18" s="23">
        <f t="shared" ref="AJ18:AJ29" si="3">$AJ$2</f>
        <v>0.2</v>
      </c>
      <c r="AK18" s="23">
        <v>0</v>
      </c>
    </row>
    <row r="19" spans="2:38" ht="14.25" customHeight="1" thickBot="1" x14ac:dyDescent="0.3">
      <c r="B19" s="401"/>
      <c r="C19" s="1"/>
      <c r="D19" s="227"/>
      <c r="E19" s="172"/>
      <c r="F19" s="173"/>
      <c r="G19" s="173"/>
      <c r="H19" s="174"/>
      <c r="I19" s="173"/>
      <c r="J19" s="173"/>
      <c r="K19" s="173"/>
      <c r="L19" s="173"/>
      <c r="M19" s="173"/>
      <c r="N19" s="1110" t="s">
        <v>3193</v>
      </c>
      <c r="O19" s="1111"/>
      <c r="P19" s="1112"/>
      <c r="Q19" s="1106"/>
      <c r="R19" s="1107"/>
      <c r="S19" s="254" t="str">
        <f t="shared" si="0"/>
        <v>-</v>
      </c>
      <c r="T19" s="26"/>
      <c r="U19" s="245"/>
      <c r="V19" s="26"/>
      <c r="W19" s="26"/>
      <c r="X19" s="1" t="str">
        <f>IF($Y$2&lt;&gt;"上水道施設","-",IF($Q19=Y19,AG19,IF($Q19=Z19,AH19,IF($Q19=AA19,AI19,IF($Q19=AB19,AJ19,AK19)))))</f>
        <v>-</v>
      </c>
      <c r="Y19" s="11" t="s">
        <v>2493</v>
      </c>
      <c r="Z19" s="11" t="s">
        <v>2494</v>
      </c>
      <c r="AA19" s="11" t="s">
        <v>2495</v>
      </c>
      <c r="AB19" s="11" t="s">
        <v>2496</v>
      </c>
      <c r="AC19" s="11" t="s">
        <v>2497</v>
      </c>
      <c r="AD19" s="23">
        <v>0.1</v>
      </c>
      <c r="AE19" s="265">
        <f>AE20*2</f>
        <v>7.1999999999999995E-2</v>
      </c>
      <c r="AG19" s="23">
        <v>1</v>
      </c>
      <c r="AH19" s="23">
        <f t="shared" si="2"/>
        <v>0.8</v>
      </c>
      <c r="AI19" s="23">
        <v>0.5</v>
      </c>
      <c r="AJ19" s="23">
        <f t="shared" si="3"/>
        <v>0.2</v>
      </c>
      <c r="AK19" s="23">
        <v>0</v>
      </c>
    </row>
    <row r="20" spans="2:38" ht="14.25" customHeight="1" thickBot="1" x14ac:dyDescent="0.3">
      <c r="B20" s="401"/>
      <c r="C20" s="1"/>
      <c r="D20" s="228"/>
      <c r="E20" s="1060"/>
      <c r="F20" s="1061"/>
      <c r="G20" s="1061"/>
      <c r="H20" s="1119"/>
      <c r="M20" s="229"/>
      <c r="N20" s="1110" t="s">
        <v>3194</v>
      </c>
      <c r="O20" s="1111"/>
      <c r="P20" s="1112"/>
      <c r="Q20" s="1106"/>
      <c r="R20" s="1107"/>
      <c r="S20" s="254" t="str">
        <f t="shared" si="0"/>
        <v>-</v>
      </c>
      <c r="T20" s="26"/>
      <c r="U20" s="245"/>
      <c r="V20" s="26"/>
      <c r="W20" s="26"/>
      <c r="X20" s="1" t="str">
        <f t="shared" si="1"/>
        <v>-</v>
      </c>
      <c r="Y20" s="11" t="s">
        <v>2498</v>
      </c>
      <c r="Z20" s="11" t="s">
        <v>2499</v>
      </c>
      <c r="AA20" s="11" t="s">
        <v>2495</v>
      </c>
      <c r="AB20" s="11" t="s">
        <v>2496</v>
      </c>
      <c r="AC20" s="11" t="s">
        <v>2497</v>
      </c>
      <c r="AD20" s="23">
        <v>0.8</v>
      </c>
      <c r="AE20" s="265">
        <v>3.5999999999999997E-2</v>
      </c>
      <c r="AG20" s="23">
        <v>1</v>
      </c>
      <c r="AH20" s="23">
        <f t="shared" si="2"/>
        <v>0.8</v>
      </c>
      <c r="AI20" s="23">
        <v>0.5</v>
      </c>
      <c r="AJ20" s="23">
        <f t="shared" si="3"/>
        <v>0.2</v>
      </c>
      <c r="AK20" s="23">
        <v>0</v>
      </c>
    </row>
    <row r="21" spans="2:38" ht="24" customHeight="1" thickBot="1" x14ac:dyDescent="0.3">
      <c r="B21" s="401"/>
      <c r="C21" s="1" t="s">
        <v>532</v>
      </c>
      <c r="D21" s="247" t="s">
        <v>1547</v>
      </c>
      <c r="E21" s="1051" t="s">
        <v>408</v>
      </c>
      <c r="F21" s="1052"/>
      <c r="G21" s="1052"/>
      <c r="H21" s="1053"/>
      <c r="I21" s="1105" t="s">
        <v>1229</v>
      </c>
      <c r="J21" s="1105"/>
      <c r="K21" s="1105"/>
      <c r="L21" s="1105"/>
      <c r="M21" s="1105"/>
      <c r="N21" s="1105"/>
      <c r="O21" s="1105"/>
      <c r="P21" s="1105"/>
      <c r="Q21" s="1106"/>
      <c r="R21" s="1107"/>
      <c r="S21" s="254" t="str">
        <f t="shared" si="0"/>
        <v>-</v>
      </c>
      <c r="T21" s="26"/>
      <c r="U21" s="245"/>
      <c r="V21" s="26"/>
      <c r="W21" s="26"/>
      <c r="X21" s="1" t="str">
        <f t="shared" si="1"/>
        <v>-</v>
      </c>
      <c r="Y21" s="11" t="s">
        <v>2498</v>
      </c>
      <c r="Z21" s="11" t="s">
        <v>2499</v>
      </c>
      <c r="AA21" s="11" t="s">
        <v>2495</v>
      </c>
      <c r="AB21" s="11" t="s">
        <v>2496</v>
      </c>
      <c r="AC21" s="11" t="s">
        <v>2497</v>
      </c>
      <c r="AD21" s="1"/>
      <c r="AG21" s="23">
        <v>1</v>
      </c>
      <c r="AH21" s="23">
        <f t="shared" si="2"/>
        <v>0.8</v>
      </c>
      <c r="AI21" s="23">
        <v>0.5</v>
      </c>
      <c r="AJ21" s="23">
        <f t="shared" si="3"/>
        <v>0.2</v>
      </c>
      <c r="AK21" s="23">
        <v>0</v>
      </c>
    </row>
    <row r="22" spans="2:38" ht="24" customHeight="1" thickBot="1" x14ac:dyDescent="0.3">
      <c r="B22" s="401"/>
      <c r="C22" s="1" t="s">
        <v>530</v>
      </c>
      <c r="D22" s="247" t="s">
        <v>2293</v>
      </c>
      <c r="E22" s="1051" t="s">
        <v>407</v>
      </c>
      <c r="F22" s="1052"/>
      <c r="G22" s="1052"/>
      <c r="H22" s="1053"/>
      <c r="I22" s="1105" t="s">
        <v>1230</v>
      </c>
      <c r="J22" s="1105"/>
      <c r="K22" s="1105"/>
      <c r="L22" s="1105"/>
      <c r="M22" s="1105"/>
      <c r="N22" s="1105"/>
      <c r="O22" s="1105"/>
      <c r="P22" s="1105"/>
      <c r="Q22" s="1106"/>
      <c r="R22" s="1107"/>
      <c r="S22" s="254" t="str">
        <f t="shared" si="0"/>
        <v>-</v>
      </c>
      <c r="T22" s="26"/>
      <c r="U22" s="245"/>
      <c r="V22" s="26"/>
      <c r="W22" s="26"/>
      <c r="X22" s="1" t="str">
        <f t="shared" si="1"/>
        <v>-</v>
      </c>
      <c r="Y22" s="11" t="s">
        <v>2498</v>
      </c>
      <c r="Z22" s="11" t="s">
        <v>2499</v>
      </c>
      <c r="AA22" s="11" t="s">
        <v>2495</v>
      </c>
      <c r="AB22" s="11" t="s">
        <v>2496</v>
      </c>
      <c r="AC22" s="11" t="s">
        <v>2497</v>
      </c>
      <c r="AD22" s="1"/>
      <c r="AG22" s="23">
        <v>1</v>
      </c>
      <c r="AH22" s="23">
        <f t="shared" si="2"/>
        <v>0.8</v>
      </c>
      <c r="AI22" s="23">
        <v>0.5</v>
      </c>
      <c r="AJ22" s="23">
        <f t="shared" si="3"/>
        <v>0.2</v>
      </c>
      <c r="AK22" s="23">
        <v>0</v>
      </c>
    </row>
    <row r="23" spans="2:38" ht="24" customHeight="1" thickBot="1" x14ac:dyDescent="0.3">
      <c r="B23" s="401"/>
      <c r="C23" s="1" t="s">
        <v>527</v>
      </c>
      <c r="D23" s="66" t="s">
        <v>1548</v>
      </c>
      <c r="E23" s="1054" t="s">
        <v>1238</v>
      </c>
      <c r="F23" s="1055"/>
      <c r="G23" s="1055"/>
      <c r="H23" s="1056"/>
      <c r="I23" s="1054" t="s">
        <v>1239</v>
      </c>
      <c r="J23" s="1055"/>
      <c r="K23" s="1055"/>
      <c r="L23" s="1055"/>
      <c r="M23" s="1055"/>
      <c r="N23" s="1055"/>
      <c r="O23" s="1055"/>
      <c r="P23" s="1056"/>
      <c r="Q23" s="1151"/>
      <c r="R23" s="1127"/>
      <c r="S23" s="254" t="str">
        <f>$X23</f>
        <v>-</v>
      </c>
      <c r="T23" s="26"/>
      <c r="U23" s="245"/>
      <c r="V23" s="26"/>
      <c r="W23" s="26"/>
      <c r="X23" s="1" t="str">
        <f>IF($Y$2&lt;&gt;"上水道施設","-",IF(OR(X24="-",X25="-",X27="-"),"-",IF(SUMPRODUCT(X24:X27,AE24:AE27)&gt;1,1,IF(SUMPRODUCT(X24:X27,AE24:AE27)&lt;0,0,ROUND(SUMPRODUCT(X24:X27,AE24:AE27),3)))))</f>
        <v>-</v>
      </c>
    </row>
    <row r="24" spans="2:38" ht="14.25" customHeight="1" thickBot="1" x14ac:dyDescent="0.3">
      <c r="B24" s="401"/>
      <c r="C24" s="1"/>
      <c r="D24" s="67"/>
      <c r="E24" s="172"/>
      <c r="F24" s="173"/>
      <c r="G24" s="173"/>
      <c r="H24" s="174"/>
      <c r="I24" s="172"/>
      <c r="J24" s="173"/>
      <c r="K24" s="173"/>
      <c r="L24" s="192"/>
      <c r="M24" s="173"/>
      <c r="N24" s="1110" t="s">
        <v>997</v>
      </c>
      <c r="O24" s="1111"/>
      <c r="P24" s="1112"/>
      <c r="Q24" s="1106"/>
      <c r="R24" s="1107"/>
      <c r="S24" s="254" t="str">
        <f>$X24</f>
        <v>-</v>
      </c>
      <c r="T24" s="26"/>
      <c r="U24" s="245"/>
      <c r="V24" s="26"/>
      <c r="W24" s="26"/>
      <c r="X24" s="1" t="str">
        <f>IF($Y$2&lt;&gt;"上水道施設","-",IF($Q24=Y24,AG24,IF($Q24=Z24,AH24,IF($Q24=AA24,AI24,IF($Q24=AB24,AJ24,IF($Q24=AC24,AK24,AL24))))))</f>
        <v>-</v>
      </c>
      <c r="Y24" s="11" t="s">
        <v>1598</v>
      </c>
      <c r="Z24" s="11" t="s">
        <v>1599</v>
      </c>
      <c r="AA24" s="11" t="s">
        <v>670</v>
      </c>
      <c r="AB24" s="11" t="s">
        <v>1990</v>
      </c>
      <c r="AC24" s="11" t="s">
        <v>1195</v>
      </c>
      <c r="AD24" s="11" t="s">
        <v>418</v>
      </c>
      <c r="AE24" s="23">
        <v>0.6</v>
      </c>
      <c r="AF24" s="265">
        <v>0.05</v>
      </c>
      <c r="AG24" s="23">
        <v>1</v>
      </c>
      <c r="AH24" s="23">
        <f>$AH$2</f>
        <v>0.8</v>
      </c>
      <c r="AI24" s="23">
        <v>0.5</v>
      </c>
      <c r="AJ24" s="23">
        <f>$AJ$2</f>
        <v>0.2</v>
      </c>
      <c r="AK24" s="23">
        <v>0</v>
      </c>
      <c r="AL24" s="23" t="s">
        <v>1214</v>
      </c>
    </row>
    <row r="25" spans="2:38" ht="14.25" customHeight="1" thickBot="1" x14ac:dyDescent="0.3">
      <c r="B25" s="401"/>
      <c r="C25" s="1"/>
      <c r="D25" s="67"/>
      <c r="E25" s="172"/>
      <c r="F25" s="173"/>
      <c r="G25" s="173"/>
      <c r="H25" s="174"/>
      <c r="I25" s="172"/>
      <c r="J25" s="173"/>
      <c r="K25" s="173"/>
      <c r="L25" s="192"/>
      <c r="M25" s="173"/>
      <c r="N25" s="1110" t="s">
        <v>1231</v>
      </c>
      <c r="O25" s="1111"/>
      <c r="P25" s="1112"/>
      <c r="Q25" s="1106"/>
      <c r="R25" s="1107"/>
      <c r="S25" s="254" t="str">
        <f>$X25</f>
        <v>-</v>
      </c>
      <c r="T25" s="26"/>
      <c r="U25" s="245"/>
      <c r="V25" s="26"/>
      <c r="W25" s="26"/>
      <c r="X25" s="1" t="str">
        <f>IF($Y$2&lt;&gt;"上水道施設","-",IF($Q25=Y25,AG25,IF($Q25=Z25,AH25,IF($Q25=AA25,AI25,IF($Q25=AB25,AJ25,IF($Q25=AC25,AK25,AL25))))))</f>
        <v>-</v>
      </c>
      <c r="Y25" s="11" t="s">
        <v>1553</v>
      </c>
      <c r="Z25" s="11" t="s">
        <v>1554</v>
      </c>
      <c r="AA25" s="11" t="s">
        <v>670</v>
      </c>
      <c r="AB25" s="11" t="s">
        <v>1990</v>
      </c>
      <c r="AC25" s="11" t="s">
        <v>1195</v>
      </c>
      <c r="AD25" s="11" t="s">
        <v>418</v>
      </c>
      <c r="AE25" s="23">
        <v>1</v>
      </c>
      <c r="AF25" s="265">
        <v>9.6000000000000002E-2</v>
      </c>
      <c r="AG25" s="23">
        <v>1</v>
      </c>
      <c r="AH25" s="23">
        <f>$AH$2</f>
        <v>0.8</v>
      </c>
      <c r="AI25" s="23">
        <v>0.5</v>
      </c>
      <c r="AJ25" s="23">
        <f>$AJ$2</f>
        <v>0.2</v>
      </c>
      <c r="AK25" s="23">
        <v>0</v>
      </c>
      <c r="AL25" s="23" t="s">
        <v>1214</v>
      </c>
    </row>
    <row r="26" spans="2:38" ht="14.25" customHeight="1" thickBot="1" x14ac:dyDescent="0.3">
      <c r="B26" s="401"/>
      <c r="C26" s="1"/>
      <c r="D26" s="67"/>
      <c r="E26" s="172"/>
      <c r="F26" s="173"/>
      <c r="G26" s="173"/>
      <c r="H26" s="174"/>
      <c r="I26" s="172"/>
      <c r="J26" s="173"/>
      <c r="K26" s="173"/>
      <c r="L26" s="192"/>
      <c r="M26" s="173"/>
      <c r="N26" s="1110" t="s">
        <v>2951</v>
      </c>
      <c r="O26" s="1111"/>
      <c r="P26" s="1112"/>
      <c r="Q26" s="1106"/>
      <c r="R26" s="1107"/>
      <c r="S26" s="254" t="str">
        <f>$X26</f>
        <v>-</v>
      </c>
      <c r="T26" s="26"/>
      <c r="U26" s="245"/>
      <c r="V26" s="26"/>
      <c r="W26" s="26"/>
      <c r="X26" s="1" t="str">
        <f>IF($Y$2&lt;&gt;"上水道施設","-",IF($Q26=Y26,AG26,IF($Q26=Z26,AH26,IF($Q26=AA26,AI26,IF($Q26=AB26,AJ26,IF($Q26=AC26,AK26,AL26))))))</f>
        <v>-</v>
      </c>
      <c r="Y26" s="11" t="s">
        <v>362</v>
      </c>
      <c r="Z26" s="11" t="s">
        <v>363</v>
      </c>
      <c r="AA26" s="11" t="s">
        <v>670</v>
      </c>
      <c r="AB26" s="11" t="s">
        <v>1990</v>
      </c>
      <c r="AC26" s="11" t="s">
        <v>1195</v>
      </c>
      <c r="AD26" s="11" t="s">
        <v>418</v>
      </c>
      <c r="AE26" s="23">
        <v>0.7</v>
      </c>
      <c r="AF26" s="265">
        <f>AF27*2</f>
        <v>7.1999999999999995E-2</v>
      </c>
      <c r="AG26" s="23">
        <v>1</v>
      </c>
      <c r="AH26" s="23">
        <f>$AH$2</f>
        <v>0.8</v>
      </c>
      <c r="AI26" s="23">
        <v>0.5</v>
      </c>
      <c r="AJ26" s="23">
        <f>$AJ$2</f>
        <v>0.2</v>
      </c>
      <c r="AK26" s="23">
        <v>0</v>
      </c>
      <c r="AL26" s="23" t="s">
        <v>1196</v>
      </c>
    </row>
    <row r="27" spans="2:38" ht="14.25" customHeight="1" thickBot="1" x14ac:dyDescent="0.3">
      <c r="B27" s="401"/>
      <c r="C27" s="1"/>
      <c r="D27" s="230"/>
      <c r="E27" s="1060"/>
      <c r="F27" s="1061"/>
      <c r="G27" s="1061"/>
      <c r="H27" s="1119"/>
      <c r="I27" s="176"/>
      <c r="J27" s="823"/>
      <c r="K27" s="229"/>
      <c r="L27" s="229"/>
      <c r="M27" s="229"/>
      <c r="N27" s="1110" t="s">
        <v>2955</v>
      </c>
      <c r="O27" s="1111"/>
      <c r="P27" s="1112"/>
      <c r="Q27" s="1106"/>
      <c r="R27" s="1107"/>
      <c r="S27" s="254" t="str">
        <f>$X27</f>
        <v>-</v>
      </c>
      <c r="T27" s="26"/>
      <c r="U27" s="245"/>
      <c r="V27" s="26"/>
      <c r="W27" s="26"/>
      <c r="X27" s="1" t="str">
        <f>IF($Y$2&lt;&gt;"上水道施設","-",IF($Q27=Y27,AG27,IF($Q27=Z27,AH27,IF($Q27=AA27,AI27,IF($Q27=AB27,AJ27,IF($Q27=AC27,AK27,AL27))))))</f>
        <v>-</v>
      </c>
      <c r="Y27" s="11" t="s">
        <v>1553</v>
      </c>
      <c r="Z27" s="11" t="s">
        <v>1554</v>
      </c>
      <c r="AA27" s="11" t="s">
        <v>670</v>
      </c>
      <c r="AB27" s="11" t="s">
        <v>1990</v>
      </c>
      <c r="AC27" s="11" t="s">
        <v>1195</v>
      </c>
      <c r="AD27" s="11" t="s">
        <v>418</v>
      </c>
      <c r="AE27" s="23">
        <v>0.5</v>
      </c>
      <c r="AF27" s="265">
        <v>3.5999999999999997E-2</v>
      </c>
      <c r="AG27" s="23">
        <v>1</v>
      </c>
      <c r="AH27" s="23">
        <f>$AH$2</f>
        <v>0.8</v>
      </c>
      <c r="AI27" s="23">
        <v>0.5</v>
      </c>
      <c r="AJ27" s="23">
        <f>$AJ$2</f>
        <v>0.2</v>
      </c>
      <c r="AK27" s="23">
        <v>0</v>
      </c>
      <c r="AL27" s="23" t="s">
        <v>1214</v>
      </c>
    </row>
    <row r="28" spans="2:38" ht="24" customHeight="1" thickBot="1" x14ac:dyDescent="0.3">
      <c r="B28" s="401"/>
      <c r="C28" s="1" t="s">
        <v>528</v>
      </c>
      <c r="D28" s="247" t="s">
        <v>1272</v>
      </c>
      <c r="E28" s="1051" t="s">
        <v>405</v>
      </c>
      <c r="F28" s="1052"/>
      <c r="G28" s="1052"/>
      <c r="H28" s="1053"/>
      <c r="I28" s="1105" t="s">
        <v>1232</v>
      </c>
      <c r="J28" s="1105"/>
      <c r="K28" s="1105"/>
      <c r="L28" s="1105"/>
      <c r="M28" s="1105"/>
      <c r="N28" s="1105"/>
      <c r="O28" s="1105"/>
      <c r="P28" s="1105"/>
      <c r="Q28" s="1106"/>
      <c r="R28" s="1107"/>
      <c r="S28" s="254" t="str">
        <f t="shared" si="0"/>
        <v>-</v>
      </c>
      <c r="T28" s="26"/>
      <c r="U28" s="245"/>
      <c r="V28" s="26"/>
      <c r="W28" s="26"/>
      <c r="X28" s="1" t="str">
        <f t="shared" si="1"/>
        <v>-</v>
      </c>
      <c r="Y28" s="11" t="s">
        <v>1553</v>
      </c>
      <c r="Z28" s="11" t="s">
        <v>1554</v>
      </c>
      <c r="AA28" s="11" t="s">
        <v>670</v>
      </c>
      <c r="AB28" s="11" t="s">
        <v>1990</v>
      </c>
      <c r="AC28" s="11" t="s">
        <v>1195</v>
      </c>
      <c r="AD28" s="1"/>
      <c r="AG28" s="23">
        <v>1</v>
      </c>
      <c r="AH28" s="23">
        <f t="shared" si="2"/>
        <v>0.8</v>
      </c>
      <c r="AI28" s="23">
        <v>0.5</v>
      </c>
      <c r="AJ28" s="23">
        <f t="shared" si="3"/>
        <v>0.2</v>
      </c>
      <c r="AK28" s="23">
        <v>0</v>
      </c>
    </row>
    <row r="29" spans="2:38" ht="24" customHeight="1" thickBot="1" x14ac:dyDescent="0.3">
      <c r="B29" s="401"/>
      <c r="C29" s="1" t="s">
        <v>528</v>
      </c>
      <c r="D29" s="247" t="s">
        <v>1240</v>
      </c>
      <c r="E29" s="1051" t="s">
        <v>406</v>
      </c>
      <c r="F29" s="1052"/>
      <c r="G29" s="1052"/>
      <c r="H29" s="1053"/>
      <c r="I29" s="1105" t="s">
        <v>2387</v>
      </c>
      <c r="J29" s="1105"/>
      <c r="K29" s="1105"/>
      <c r="L29" s="1105"/>
      <c r="M29" s="1105"/>
      <c r="N29" s="1105"/>
      <c r="O29" s="1105"/>
      <c r="P29" s="1105"/>
      <c r="Q29" s="1106"/>
      <c r="R29" s="1107"/>
      <c r="S29" s="254" t="str">
        <f t="shared" si="0"/>
        <v>-</v>
      </c>
      <c r="T29" s="26"/>
      <c r="U29" s="245"/>
      <c r="V29" s="26"/>
      <c r="W29" s="26"/>
      <c r="X29" s="1" t="str">
        <f t="shared" si="1"/>
        <v>-</v>
      </c>
      <c r="Y29" s="11" t="s">
        <v>1598</v>
      </c>
      <c r="Z29" s="11" t="s">
        <v>1599</v>
      </c>
      <c r="AA29" s="11" t="s">
        <v>670</v>
      </c>
      <c r="AB29" s="11" t="s">
        <v>1990</v>
      </c>
      <c r="AC29" s="11" t="s">
        <v>1195</v>
      </c>
      <c r="AD29" s="1"/>
      <c r="AG29" s="23">
        <v>1</v>
      </c>
      <c r="AH29" s="23">
        <f t="shared" si="2"/>
        <v>0.8</v>
      </c>
      <c r="AI29" s="23">
        <v>0.5</v>
      </c>
      <c r="AJ29" s="23">
        <f t="shared" si="3"/>
        <v>0.2</v>
      </c>
      <c r="AK29" s="23">
        <v>0</v>
      </c>
    </row>
    <row r="30" spans="2:38" x14ac:dyDescent="0.25">
      <c r="B30" s="401"/>
      <c r="Q30" s="5"/>
      <c r="R30" s="7"/>
      <c r="U30" s="402"/>
    </row>
    <row r="31" spans="2:38" x14ac:dyDescent="0.25">
      <c r="B31" s="401"/>
      <c r="C31" s="19"/>
      <c r="D31" s="21" t="s">
        <v>1273</v>
      </c>
      <c r="E31" s="19" t="s">
        <v>993</v>
      </c>
      <c r="I31" s="1"/>
      <c r="Q31" s="5"/>
      <c r="R31" s="7"/>
      <c r="U31" s="402"/>
    </row>
    <row r="32" spans="2:38" ht="13.15" thickBot="1" x14ac:dyDescent="0.3">
      <c r="B32" s="401"/>
      <c r="D32" s="25" t="s">
        <v>1736</v>
      </c>
      <c r="E32" s="1067" t="s">
        <v>655</v>
      </c>
      <c r="F32" s="1068"/>
      <c r="G32" s="1068"/>
      <c r="H32" s="1069"/>
      <c r="I32" s="1067" t="s">
        <v>283</v>
      </c>
      <c r="J32" s="1068"/>
      <c r="K32" s="1068"/>
      <c r="L32" s="1068"/>
      <c r="M32" s="1068"/>
      <c r="N32" s="1068"/>
      <c r="O32" s="1068"/>
      <c r="P32" s="1069"/>
      <c r="Q32" s="1067" t="s">
        <v>2248</v>
      </c>
      <c r="R32" s="1069"/>
      <c r="S32" s="25" t="s">
        <v>745</v>
      </c>
      <c r="T32" s="5"/>
      <c r="U32" s="402"/>
    </row>
    <row r="33" spans="2:38" ht="24" customHeight="1" thickBot="1" x14ac:dyDescent="0.3">
      <c r="B33" s="401"/>
      <c r="C33" s="1" t="s">
        <v>527</v>
      </c>
      <c r="D33" s="247" t="s">
        <v>1274</v>
      </c>
      <c r="E33" s="1051" t="s">
        <v>2094</v>
      </c>
      <c r="F33" s="1052"/>
      <c r="G33" s="1052"/>
      <c r="H33" s="1053"/>
      <c r="I33" s="1105" t="s">
        <v>2095</v>
      </c>
      <c r="J33" s="1105"/>
      <c r="K33" s="1105"/>
      <c r="L33" s="1105"/>
      <c r="M33" s="1105"/>
      <c r="N33" s="1105"/>
      <c r="O33" s="1105"/>
      <c r="P33" s="1105"/>
      <c r="Q33" s="1106"/>
      <c r="R33" s="1107"/>
      <c r="S33" s="254" t="str">
        <f>$X33</f>
        <v>-</v>
      </c>
      <c r="T33" s="26"/>
      <c r="U33" s="245"/>
      <c r="V33" s="26"/>
      <c r="W33" s="26"/>
      <c r="X33" s="1" t="str">
        <f>IF($Y$2&lt;&gt;"上水道施設","-",IF($Q33=Y33,AG33,IF($Q33=Z33,AH33,AI33)))</f>
        <v>-</v>
      </c>
      <c r="Y33" s="11" t="s">
        <v>2317</v>
      </c>
      <c r="Z33" s="11" t="s">
        <v>1602</v>
      </c>
      <c r="AA33" s="11" t="s">
        <v>1409</v>
      </c>
      <c r="AG33" s="23">
        <v>1</v>
      </c>
      <c r="AH33" s="23">
        <v>0</v>
      </c>
      <c r="AI33" s="23" t="s">
        <v>1214</v>
      </c>
    </row>
    <row r="34" spans="2:38" ht="13.15" thickBot="1" x14ac:dyDescent="0.3">
      <c r="B34" s="401"/>
      <c r="C34" s="1" t="s">
        <v>528</v>
      </c>
      <c r="D34" s="247" t="s">
        <v>2298</v>
      </c>
      <c r="E34" s="1051" t="s">
        <v>2393</v>
      </c>
      <c r="F34" s="1052"/>
      <c r="G34" s="1052"/>
      <c r="H34" s="1053"/>
      <c r="I34" s="1105" t="s">
        <v>994</v>
      </c>
      <c r="J34" s="1105"/>
      <c r="K34" s="1105"/>
      <c r="L34" s="1105"/>
      <c r="M34" s="1105"/>
      <c r="N34" s="1105"/>
      <c r="O34" s="1105"/>
      <c r="P34" s="1105"/>
      <c r="Q34" s="1106"/>
      <c r="R34" s="1107"/>
      <c r="S34" s="254" t="str">
        <f>$X34</f>
        <v>-</v>
      </c>
      <c r="T34" s="26"/>
      <c r="U34" s="245"/>
      <c r="V34" s="26"/>
      <c r="W34" s="26"/>
      <c r="X34" s="1" t="str">
        <f>IF($Y$2&lt;&gt;"上水道施設","-",IF($Q34=Y34,AG34,AH34))</f>
        <v>-</v>
      </c>
      <c r="Y34" s="11" t="s">
        <v>2317</v>
      </c>
      <c r="Z34" s="11" t="s">
        <v>644</v>
      </c>
      <c r="AG34" s="23">
        <v>1</v>
      </c>
      <c r="AH34" s="23">
        <v>0</v>
      </c>
    </row>
    <row r="35" spans="2:38" x14ac:dyDescent="0.25">
      <c r="B35" s="401"/>
      <c r="Q35" s="5"/>
      <c r="R35" s="7"/>
      <c r="U35" s="402"/>
    </row>
    <row r="36" spans="2:38" x14ac:dyDescent="0.25">
      <c r="B36" s="401"/>
      <c r="C36" s="19"/>
      <c r="D36" s="21" t="s">
        <v>1735</v>
      </c>
      <c r="E36" s="19" t="s">
        <v>2106</v>
      </c>
      <c r="I36" s="1"/>
      <c r="Q36" s="5"/>
      <c r="R36" s="7"/>
      <c r="U36" s="402"/>
    </row>
    <row r="37" spans="2:38" ht="13.15" thickBot="1" x14ac:dyDescent="0.3">
      <c r="B37" s="401"/>
      <c r="D37" s="25" t="s">
        <v>1736</v>
      </c>
      <c r="E37" s="1067" t="s">
        <v>655</v>
      </c>
      <c r="F37" s="1068"/>
      <c r="G37" s="1068"/>
      <c r="H37" s="1069"/>
      <c r="I37" s="1067" t="s">
        <v>283</v>
      </c>
      <c r="J37" s="1068"/>
      <c r="K37" s="1068"/>
      <c r="L37" s="1068"/>
      <c r="M37" s="1068"/>
      <c r="N37" s="1068"/>
      <c r="O37" s="1068"/>
      <c r="P37" s="1069"/>
      <c r="Q37" s="1067" t="s">
        <v>2248</v>
      </c>
      <c r="R37" s="1069"/>
      <c r="S37" s="25" t="s">
        <v>745</v>
      </c>
      <c r="T37" s="5"/>
      <c r="U37" s="402"/>
    </row>
    <row r="38" spans="2:38" ht="24" customHeight="1" thickBot="1" x14ac:dyDescent="0.3">
      <c r="B38" s="401"/>
      <c r="C38" s="1" t="s">
        <v>527</v>
      </c>
      <c r="D38" s="247" t="s">
        <v>1737</v>
      </c>
      <c r="E38" s="1051" t="s">
        <v>963</v>
      </c>
      <c r="F38" s="1052"/>
      <c r="G38" s="1052"/>
      <c r="H38" s="1053"/>
      <c r="I38" s="1105" t="s">
        <v>964</v>
      </c>
      <c r="J38" s="1105"/>
      <c r="K38" s="1105"/>
      <c r="L38" s="1105"/>
      <c r="M38" s="1105"/>
      <c r="N38" s="1105"/>
      <c r="O38" s="1105"/>
      <c r="P38" s="1105"/>
      <c r="Q38" s="1106"/>
      <c r="R38" s="1107"/>
      <c r="S38" s="254" t="str">
        <f>$X38</f>
        <v>-</v>
      </c>
      <c r="T38" s="26"/>
      <c r="U38" s="245"/>
      <c r="V38" s="26"/>
      <c r="W38" s="26"/>
      <c r="X38" s="1" t="str">
        <f>IF($Y$2&lt;&gt;"上水道施設","-",IF($Q38=Y38,AG38,IF($Q38=Z38,AH38,IF($Q38=AA38,AI38,IF($Q38=AB38,AJ38,IF($Q38=AC38,AK38,AL38))))))</f>
        <v>-</v>
      </c>
      <c r="Y38" s="11" t="s">
        <v>1553</v>
      </c>
      <c r="Z38" s="11" t="s">
        <v>1554</v>
      </c>
      <c r="AA38" s="11" t="s">
        <v>670</v>
      </c>
      <c r="AB38" s="11" t="s">
        <v>1990</v>
      </c>
      <c r="AC38" s="11" t="s">
        <v>1195</v>
      </c>
      <c r="AD38" s="11" t="s">
        <v>965</v>
      </c>
      <c r="AG38" s="23">
        <v>1</v>
      </c>
      <c r="AH38" s="23">
        <f>$AH$2</f>
        <v>0.8</v>
      </c>
      <c r="AI38" s="23">
        <v>0.5</v>
      </c>
      <c r="AJ38" s="23">
        <f>$AJ$2</f>
        <v>0.2</v>
      </c>
      <c r="AK38" s="23">
        <v>0</v>
      </c>
      <c r="AL38" s="23" t="s">
        <v>1214</v>
      </c>
    </row>
    <row r="39" spans="2:38" ht="24" customHeight="1" thickBot="1" x14ac:dyDescent="0.3">
      <c r="B39" s="401"/>
      <c r="C39" s="1" t="s">
        <v>527</v>
      </c>
      <c r="D39" s="247" t="s">
        <v>955</v>
      </c>
      <c r="E39" s="1051" t="s">
        <v>966</v>
      </c>
      <c r="F39" s="1052"/>
      <c r="G39" s="1052"/>
      <c r="H39" s="1053"/>
      <c r="I39" s="1105" t="s">
        <v>967</v>
      </c>
      <c r="J39" s="1105"/>
      <c r="K39" s="1105"/>
      <c r="L39" s="1105"/>
      <c r="M39" s="1105"/>
      <c r="N39" s="1105"/>
      <c r="O39" s="1105"/>
      <c r="P39" s="1105"/>
      <c r="Q39" s="1106"/>
      <c r="R39" s="1107"/>
      <c r="S39" s="254" t="str">
        <f>$X39</f>
        <v>-</v>
      </c>
      <c r="T39" s="26"/>
      <c r="U39" s="245"/>
      <c r="V39" s="26"/>
      <c r="W39" s="26"/>
      <c r="X39" s="1" t="str">
        <f>IF($Y$2&lt;&gt;"上水道施設","-",IF($Q39=Y39,AG39,IF($Q39=Z39,AH39,IF($Q39=AA39,AI39,IF($Q39=AB39,AJ39,IF($Q39=AC39,AK39,AL39))))))</f>
        <v>-</v>
      </c>
      <c r="Y39" s="11" t="s">
        <v>1553</v>
      </c>
      <c r="Z39" s="11" t="s">
        <v>1554</v>
      </c>
      <c r="AA39" s="11" t="s">
        <v>670</v>
      </c>
      <c r="AB39" s="11" t="s">
        <v>1990</v>
      </c>
      <c r="AC39" s="11" t="s">
        <v>1195</v>
      </c>
      <c r="AD39" s="11" t="s">
        <v>965</v>
      </c>
      <c r="AG39" s="23">
        <v>1</v>
      </c>
      <c r="AH39" s="23">
        <f>$AH$2</f>
        <v>0.8</v>
      </c>
      <c r="AI39" s="23">
        <v>0.5</v>
      </c>
      <c r="AJ39" s="23">
        <f>$AJ$2</f>
        <v>0.2</v>
      </c>
      <c r="AK39" s="23">
        <v>0</v>
      </c>
      <c r="AL39" s="23" t="s">
        <v>1214</v>
      </c>
    </row>
    <row r="40" spans="2:38" ht="13.15" thickBot="1" x14ac:dyDescent="0.3">
      <c r="B40" s="401"/>
      <c r="C40" s="1" t="s">
        <v>528</v>
      </c>
      <c r="D40" s="247" t="s">
        <v>2122</v>
      </c>
      <c r="E40" s="1051" t="s">
        <v>2391</v>
      </c>
      <c r="F40" s="1052"/>
      <c r="G40" s="1052"/>
      <c r="H40" s="1053"/>
      <c r="I40" s="1105" t="s">
        <v>2392</v>
      </c>
      <c r="J40" s="1105"/>
      <c r="K40" s="1105"/>
      <c r="L40" s="1105"/>
      <c r="M40" s="1105"/>
      <c r="N40" s="1105"/>
      <c r="O40" s="1105"/>
      <c r="P40" s="1105"/>
      <c r="Q40" s="1106"/>
      <c r="R40" s="1107"/>
      <c r="S40" s="254" t="str">
        <f>$X40</f>
        <v>-</v>
      </c>
      <c r="T40" s="26"/>
      <c r="U40" s="245"/>
      <c r="V40" s="26"/>
      <c r="W40" s="26"/>
      <c r="X40" s="1" t="str">
        <f>IF($Y$2&lt;&gt;"上水道施設","-",IF($Q40=Y40,AG40,AH40))</f>
        <v>-</v>
      </c>
      <c r="Y40" s="11" t="s">
        <v>2317</v>
      </c>
      <c r="Z40" s="11" t="s">
        <v>644</v>
      </c>
      <c r="AG40" s="23">
        <v>1</v>
      </c>
      <c r="AH40" s="23">
        <v>0</v>
      </c>
    </row>
    <row r="41" spans="2:38" x14ac:dyDescent="0.25">
      <c r="B41" s="401"/>
      <c r="Q41" s="5"/>
      <c r="R41" s="7"/>
      <c r="U41" s="402"/>
    </row>
    <row r="42" spans="2:38" x14ac:dyDescent="0.25">
      <c r="B42" s="401"/>
      <c r="C42" s="19"/>
      <c r="D42" s="21" t="s">
        <v>1758</v>
      </c>
      <c r="E42" s="19" t="s">
        <v>992</v>
      </c>
      <c r="I42" s="1"/>
      <c r="Q42" s="5"/>
      <c r="R42" s="7"/>
      <c r="U42" s="402"/>
    </row>
    <row r="43" spans="2:38" ht="13.15" thickBot="1" x14ac:dyDescent="0.3">
      <c r="B43" s="401"/>
      <c r="D43" s="25" t="s">
        <v>1736</v>
      </c>
      <c r="E43" s="1067" t="s">
        <v>655</v>
      </c>
      <c r="F43" s="1068"/>
      <c r="G43" s="1068"/>
      <c r="H43" s="1069"/>
      <c r="I43" s="1067" t="s">
        <v>283</v>
      </c>
      <c r="J43" s="1068"/>
      <c r="K43" s="1068"/>
      <c r="L43" s="1068"/>
      <c r="M43" s="1068"/>
      <c r="N43" s="1068"/>
      <c r="O43" s="1068"/>
      <c r="P43" s="1069"/>
      <c r="Q43" s="1067" t="s">
        <v>2248</v>
      </c>
      <c r="R43" s="1069"/>
      <c r="S43" s="25" t="s">
        <v>745</v>
      </c>
      <c r="T43" s="5"/>
      <c r="U43" s="402"/>
    </row>
    <row r="44" spans="2:38" ht="24" customHeight="1" thickBot="1" x14ac:dyDescent="0.3">
      <c r="B44" s="401"/>
      <c r="C44" s="1" t="s">
        <v>527</v>
      </c>
      <c r="D44" s="247" t="s">
        <v>1759</v>
      </c>
      <c r="E44" s="1051" t="s">
        <v>3405</v>
      </c>
      <c r="F44" s="1052"/>
      <c r="G44" s="1052"/>
      <c r="H44" s="1053"/>
      <c r="I44" s="1105" t="s">
        <v>3406</v>
      </c>
      <c r="J44" s="1105"/>
      <c r="K44" s="1105"/>
      <c r="L44" s="1105"/>
      <c r="M44" s="1105"/>
      <c r="N44" s="1105"/>
      <c r="O44" s="1105"/>
      <c r="P44" s="1105"/>
      <c r="Q44" s="1106"/>
      <c r="R44" s="1107"/>
      <c r="S44" s="254" t="str">
        <f>$X44</f>
        <v>-</v>
      </c>
      <c r="T44" s="26"/>
      <c r="U44" s="245"/>
      <c r="V44" s="26"/>
      <c r="W44" s="26"/>
      <c r="X44" s="1" t="str">
        <f>IF($Y$2&lt;&gt;"上水道施設","-",IF($Q44=Y44,AG44,IF($Q44=Z44,AH44,IF($Q44=AA44,AI44,IF($Q44=AB44,AJ44,IF($Q44=AC44,AK44,AL44))))))</f>
        <v>-</v>
      </c>
      <c r="Y44" s="11" t="s">
        <v>1553</v>
      </c>
      <c r="Z44" s="11" t="s">
        <v>1554</v>
      </c>
      <c r="AA44" s="11" t="s">
        <v>670</v>
      </c>
      <c r="AB44" s="11" t="s">
        <v>1990</v>
      </c>
      <c r="AC44" s="11" t="s">
        <v>1195</v>
      </c>
      <c r="AD44" s="11" t="s">
        <v>3407</v>
      </c>
      <c r="AG44" s="23">
        <v>1</v>
      </c>
      <c r="AH44" s="23">
        <f>$AH$2</f>
        <v>0.8</v>
      </c>
      <c r="AI44" s="23">
        <v>0.5</v>
      </c>
      <c r="AJ44" s="23">
        <f>$AJ$2</f>
        <v>0.2</v>
      </c>
      <c r="AK44" s="23">
        <v>0</v>
      </c>
      <c r="AL44" s="23" t="s">
        <v>1214</v>
      </c>
    </row>
    <row r="45" spans="2:38" x14ac:dyDescent="0.25">
      <c r="B45" s="401"/>
      <c r="Q45" s="5"/>
      <c r="R45" s="7"/>
      <c r="U45" s="402"/>
    </row>
    <row r="46" spans="2:38" x14ac:dyDescent="0.25">
      <c r="B46" s="401"/>
      <c r="C46" s="19"/>
      <c r="D46" s="21" t="s">
        <v>1741</v>
      </c>
      <c r="E46" s="19" t="s">
        <v>2105</v>
      </c>
      <c r="I46" s="1"/>
      <c r="Q46" s="5"/>
      <c r="R46" s="7"/>
      <c r="U46" s="402"/>
    </row>
    <row r="47" spans="2:38" ht="13.15" thickBot="1" x14ac:dyDescent="0.3">
      <c r="B47" s="401"/>
      <c r="D47" s="25" t="s">
        <v>1736</v>
      </c>
      <c r="E47" s="1067" t="s">
        <v>655</v>
      </c>
      <c r="F47" s="1068"/>
      <c r="G47" s="1068"/>
      <c r="H47" s="1069"/>
      <c r="I47" s="1067" t="s">
        <v>283</v>
      </c>
      <c r="J47" s="1068"/>
      <c r="K47" s="1068"/>
      <c r="L47" s="1068"/>
      <c r="M47" s="1068"/>
      <c r="N47" s="1068"/>
      <c r="O47" s="1068"/>
      <c r="P47" s="1069"/>
      <c r="Q47" s="1067" t="s">
        <v>2248</v>
      </c>
      <c r="R47" s="1069"/>
      <c r="S47" s="25" t="s">
        <v>745</v>
      </c>
      <c r="T47" s="5"/>
      <c r="U47" s="402"/>
    </row>
    <row r="48" spans="2:38" ht="13.15" thickBot="1" x14ac:dyDescent="0.3">
      <c r="B48" s="401"/>
      <c r="C48" s="1" t="s">
        <v>528</v>
      </c>
      <c r="D48" s="247" t="s">
        <v>1742</v>
      </c>
      <c r="E48" s="1110" t="s">
        <v>127</v>
      </c>
      <c r="F48" s="1111"/>
      <c r="G48" s="1111"/>
      <c r="H48" s="1158"/>
      <c r="I48" s="1105" t="s">
        <v>128</v>
      </c>
      <c r="J48" s="1105"/>
      <c r="K48" s="1105"/>
      <c r="L48" s="1105"/>
      <c r="M48" s="1105"/>
      <c r="N48" s="1105"/>
      <c r="O48" s="1105"/>
      <c r="P48" s="1105"/>
      <c r="Q48" s="1106"/>
      <c r="R48" s="1107"/>
      <c r="S48" s="254" t="str">
        <f>$X48</f>
        <v>-</v>
      </c>
      <c r="T48" s="26"/>
      <c r="U48" s="245"/>
      <c r="V48" s="26"/>
      <c r="W48" s="26"/>
      <c r="X48" s="1" t="str">
        <f>IF($Y$2&lt;&gt;"上水道施設","-",IF($Q48=Y48,AG48,AH48))</f>
        <v>-</v>
      </c>
      <c r="Y48" s="11" t="s">
        <v>2317</v>
      </c>
      <c r="Z48" s="11" t="s">
        <v>644</v>
      </c>
      <c r="AG48" s="23">
        <v>1</v>
      </c>
      <c r="AH48" s="23">
        <v>0</v>
      </c>
    </row>
    <row r="49" spans="2:35" ht="13.15" thickBot="1" x14ac:dyDescent="0.3">
      <c r="B49" s="401"/>
      <c r="C49" s="1" t="s">
        <v>528</v>
      </c>
      <c r="D49" s="247" t="s">
        <v>2144</v>
      </c>
      <c r="E49" s="1051" t="s">
        <v>129</v>
      </c>
      <c r="F49" s="1052"/>
      <c r="G49" s="1052"/>
      <c r="H49" s="1053"/>
      <c r="I49" s="1105" t="s">
        <v>130</v>
      </c>
      <c r="J49" s="1105"/>
      <c r="K49" s="1105"/>
      <c r="L49" s="1105"/>
      <c r="M49" s="1105"/>
      <c r="N49" s="1105"/>
      <c r="O49" s="1105"/>
      <c r="P49" s="1105"/>
      <c r="Q49" s="1106"/>
      <c r="R49" s="1107"/>
      <c r="S49" s="254" t="str">
        <f>$X49</f>
        <v>-</v>
      </c>
      <c r="T49" s="26"/>
      <c r="U49" s="245"/>
      <c r="V49" s="26"/>
      <c r="W49" s="26"/>
      <c r="X49" s="1" t="str">
        <f>IF($Y$2&lt;&gt;"上水道施設","-",IF($Q49=Y49,AG49,AH49))</f>
        <v>-</v>
      </c>
      <c r="Y49" s="11" t="s">
        <v>2317</v>
      </c>
      <c r="Z49" s="11" t="s">
        <v>644</v>
      </c>
      <c r="AG49" s="23">
        <v>1</v>
      </c>
      <c r="AH49" s="23">
        <v>0</v>
      </c>
    </row>
    <row r="50" spans="2:35" ht="14.25" customHeight="1" x14ac:dyDescent="0.25">
      <c r="B50" s="401"/>
      <c r="C50" s="1"/>
      <c r="U50" s="402"/>
      <c r="X50" s="1"/>
    </row>
    <row r="51" spans="2:35" ht="3" customHeight="1" x14ac:dyDescent="0.25">
      <c r="B51" s="401"/>
      <c r="U51" s="402"/>
      <c r="X51" s="1"/>
    </row>
    <row r="52" spans="2:35" ht="14.25" customHeight="1" x14ac:dyDescent="0.25">
      <c r="B52" s="401"/>
      <c r="C52" s="19" t="s">
        <v>1275</v>
      </c>
      <c r="U52" s="402"/>
      <c r="X52" s="1"/>
    </row>
    <row r="53" spans="2:35" x14ac:dyDescent="0.25">
      <c r="B53" s="401"/>
      <c r="D53" s="21" t="s">
        <v>1276</v>
      </c>
      <c r="E53" s="19" t="s">
        <v>114</v>
      </c>
      <c r="I53" s="1" t="s">
        <v>2388</v>
      </c>
      <c r="U53" s="402"/>
    </row>
    <row r="54" spans="2:35" x14ac:dyDescent="0.25">
      <c r="B54" s="401"/>
      <c r="D54" s="21" t="s">
        <v>1765</v>
      </c>
      <c r="E54" s="19" t="s">
        <v>220</v>
      </c>
      <c r="U54" s="402"/>
    </row>
    <row r="55" spans="2:35" ht="14.25" customHeight="1" thickBot="1" x14ac:dyDescent="0.3">
      <c r="B55" s="401"/>
      <c r="C55" s="1"/>
      <c r="D55" s="25" t="s">
        <v>1736</v>
      </c>
      <c r="E55" s="1067" t="s">
        <v>655</v>
      </c>
      <c r="F55" s="1068"/>
      <c r="G55" s="1068"/>
      <c r="H55" s="1069"/>
      <c r="I55" s="1067" t="s">
        <v>283</v>
      </c>
      <c r="J55" s="1068"/>
      <c r="K55" s="1068"/>
      <c r="L55" s="1068"/>
      <c r="M55" s="1068"/>
      <c r="N55" s="1068"/>
      <c r="O55" s="1068"/>
      <c r="P55" s="1069"/>
      <c r="Q55" s="1067" t="s">
        <v>2248</v>
      </c>
      <c r="R55" s="1069"/>
      <c r="S55" s="25" t="s">
        <v>745</v>
      </c>
      <c r="T55" s="5"/>
      <c r="U55" s="334"/>
      <c r="V55" s="5"/>
      <c r="W55" s="5"/>
      <c r="X55" s="1"/>
    </row>
    <row r="56" spans="2:35" ht="14.25" customHeight="1" thickBot="1" x14ac:dyDescent="0.3">
      <c r="B56" s="401"/>
      <c r="C56" s="1" t="s">
        <v>532</v>
      </c>
      <c r="D56" s="247" t="s">
        <v>1320</v>
      </c>
      <c r="E56" s="1051" t="s">
        <v>131</v>
      </c>
      <c r="F56" s="1052"/>
      <c r="G56" s="1052"/>
      <c r="H56" s="1053"/>
      <c r="I56" s="1105" t="s">
        <v>132</v>
      </c>
      <c r="J56" s="1105"/>
      <c r="K56" s="1105"/>
      <c r="L56" s="1105"/>
      <c r="M56" s="1105"/>
      <c r="N56" s="1105"/>
      <c r="O56" s="1105"/>
      <c r="P56" s="1105"/>
      <c r="Q56" s="1106"/>
      <c r="R56" s="1107"/>
      <c r="S56" s="254" t="str">
        <f>$X56</f>
        <v>-</v>
      </c>
      <c r="T56" s="26"/>
      <c r="U56" s="245"/>
      <c r="V56" s="26"/>
      <c r="W56" s="26"/>
      <c r="X56" s="1" t="str">
        <f>IF($Y$2&lt;&gt;"上水道施設","-",IF($Q56=Y56,AG56,AH56))</f>
        <v>-</v>
      </c>
      <c r="Y56" s="11" t="s">
        <v>44</v>
      </c>
      <c r="Z56" s="11" t="s">
        <v>1188</v>
      </c>
      <c r="AG56" s="23">
        <v>1</v>
      </c>
      <c r="AH56" s="23">
        <v>0</v>
      </c>
    </row>
    <row r="57" spans="2:35" ht="14.25" customHeight="1" thickBot="1" x14ac:dyDescent="0.3">
      <c r="B57" s="401"/>
      <c r="C57" s="1" t="s">
        <v>532</v>
      </c>
      <c r="D57" s="247" t="s">
        <v>2292</v>
      </c>
      <c r="E57" s="1051" t="s">
        <v>2396</v>
      </c>
      <c r="F57" s="1052"/>
      <c r="G57" s="1052"/>
      <c r="H57" s="1053"/>
      <c r="I57" s="1105" t="s">
        <v>2398</v>
      </c>
      <c r="J57" s="1105"/>
      <c r="K57" s="1105"/>
      <c r="L57" s="1105"/>
      <c r="M57" s="1105"/>
      <c r="N57" s="1105"/>
      <c r="O57" s="1105"/>
      <c r="P57" s="1105"/>
      <c r="Q57" s="1106"/>
      <c r="R57" s="1107"/>
      <c r="S57" s="254" t="str">
        <f>$X57</f>
        <v>-</v>
      </c>
      <c r="T57" s="26"/>
      <c r="U57" s="245"/>
      <c r="V57" s="26"/>
      <c r="W57" s="26"/>
      <c r="X57" s="1" t="str">
        <f>IF($Y$2&lt;&gt;"上水道施設","-",IF($Q57=Y57,AG57,AH57))</f>
        <v>-</v>
      </c>
      <c r="Y57" s="11" t="s">
        <v>44</v>
      </c>
      <c r="Z57" s="11" t="s">
        <v>1188</v>
      </c>
      <c r="AG57" s="23">
        <v>1</v>
      </c>
      <c r="AH57" s="23">
        <v>0</v>
      </c>
    </row>
    <row r="58" spans="2:35" x14ac:dyDescent="0.25">
      <c r="B58" s="401"/>
      <c r="Q58" s="5"/>
      <c r="R58" s="7"/>
      <c r="U58" s="402"/>
    </row>
    <row r="59" spans="2:35" x14ac:dyDescent="0.25">
      <c r="B59" s="401"/>
      <c r="C59" s="19"/>
      <c r="D59" s="21" t="s">
        <v>1273</v>
      </c>
      <c r="E59" s="19" t="s">
        <v>993</v>
      </c>
      <c r="I59" s="1"/>
      <c r="Q59" s="5"/>
      <c r="R59" s="7"/>
      <c r="U59" s="402"/>
    </row>
    <row r="60" spans="2:35" ht="13.15" thickBot="1" x14ac:dyDescent="0.3">
      <c r="B60" s="401"/>
      <c r="D60" s="25" t="s">
        <v>1736</v>
      </c>
      <c r="E60" s="1067" t="s">
        <v>655</v>
      </c>
      <c r="F60" s="1068"/>
      <c r="G60" s="1068"/>
      <c r="H60" s="1069"/>
      <c r="I60" s="1067" t="s">
        <v>283</v>
      </c>
      <c r="J60" s="1068"/>
      <c r="K60" s="1068"/>
      <c r="L60" s="1068"/>
      <c r="M60" s="1068"/>
      <c r="N60" s="1068"/>
      <c r="O60" s="1068"/>
      <c r="P60" s="1069"/>
      <c r="Q60" s="1067" t="s">
        <v>2248</v>
      </c>
      <c r="R60" s="1069"/>
      <c r="S60" s="25" t="s">
        <v>745</v>
      </c>
      <c r="T60" s="5"/>
      <c r="U60" s="402"/>
    </row>
    <row r="61" spans="2:35" ht="13.15" thickBot="1" x14ac:dyDescent="0.3">
      <c r="B61" s="401"/>
      <c r="C61" s="1" t="s">
        <v>527</v>
      </c>
      <c r="D61" s="247" t="s">
        <v>1274</v>
      </c>
      <c r="E61" s="1051" t="s">
        <v>1410</v>
      </c>
      <c r="F61" s="1052"/>
      <c r="G61" s="1052"/>
      <c r="H61" s="1053"/>
      <c r="I61" s="1105" t="s">
        <v>1411</v>
      </c>
      <c r="J61" s="1105"/>
      <c r="K61" s="1105"/>
      <c r="L61" s="1105"/>
      <c r="M61" s="1105"/>
      <c r="N61" s="1105"/>
      <c r="O61" s="1105"/>
      <c r="P61" s="1105"/>
      <c r="Q61" s="1106"/>
      <c r="R61" s="1107"/>
      <c r="S61" s="254" t="str">
        <f>$X61</f>
        <v>-</v>
      </c>
      <c r="T61" s="26"/>
      <c r="U61" s="245"/>
      <c r="V61" s="26"/>
      <c r="W61" s="26"/>
      <c r="X61" s="1" t="str">
        <f>IF($Y$2&lt;&gt;"上水道施設","-",IF($Q61=Y61,AG61,IF($Q61=Z61,AH61,AI61)))</f>
        <v>-</v>
      </c>
      <c r="Y61" s="11" t="s">
        <v>44</v>
      </c>
      <c r="Z61" s="11" t="s">
        <v>1188</v>
      </c>
      <c r="AA61" s="11" t="s">
        <v>1412</v>
      </c>
      <c r="AG61" s="23">
        <v>1</v>
      </c>
      <c r="AH61" s="23">
        <v>0</v>
      </c>
      <c r="AI61" s="23" t="s">
        <v>1199</v>
      </c>
    </row>
    <row r="62" spans="2:35" x14ac:dyDescent="0.25">
      <c r="B62" s="401"/>
      <c r="Q62" s="5"/>
      <c r="R62" s="7"/>
      <c r="U62" s="402"/>
    </row>
    <row r="63" spans="2:35" x14ac:dyDescent="0.25">
      <c r="B63" s="401"/>
      <c r="C63" s="19"/>
      <c r="D63" s="21" t="s">
        <v>1735</v>
      </c>
      <c r="E63" s="19" t="s">
        <v>2106</v>
      </c>
      <c r="I63" s="1"/>
      <c r="Q63" s="5"/>
      <c r="R63" s="7"/>
      <c r="U63" s="402"/>
    </row>
    <row r="64" spans="2:35" ht="13.15" thickBot="1" x14ac:dyDescent="0.3">
      <c r="B64" s="401"/>
      <c r="D64" s="25" t="s">
        <v>1736</v>
      </c>
      <c r="E64" s="1067" t="s">
        <v>655</v>
      </c>
      <c r="F64" s="1068"/>
      <c r="G64" s="1068"/>
      <c r="H64" s="1069"/>
      <c r="I64" s="1067" t="s">
        <v>283</v>
      </c>
      <c r="J64" s="1068"/>
      <c r="K64" s="1068"/>
      <c r="L64" s="1068"/>
      <c r="M64" s="1068"/>
      <c r="N64" s="1068"/>
      <c r="O64" s="1068"/>
      <c r="P64" s="1069"/>
      <c r="Q64" s="1067" t="s">
        <v>2248</v>
      </c>
      <c r="R64" s="1069"/>
      <c r="S64" s="25" t="s">
        <v>745</v>
      </c>
      <c r="T64" s="5"/>
      <c r="U64" s="402"/>
    </row>
    <row r="65" spans="2:35" ht="14.25" customHeight="1" thickBot="1" x14ac:dyDescent="0.3">
      <c r="B65" s="401"/>
      <c r="C65" s="1" t="s">
        <v>527</v>
      </c>
      <c r="D65" s="247" t="s">
        <v>1737</v>
      </c>
      <c r="E65" s="1051" t="s">
        <v>76</v>
      </c>
      <c r="F65" s="1052"/>
      <c r="G65" s="1052"/>
      <c r="H65" s="1053"/>
      <c r="I65" s="1105" t="s">
        <v>1883</v>
      </c>
      <c r="J65" s="1105"/>
      <c r="K65" s="1105"/>
      <c r="L65" s="1105"/>
      <c r="M65" s="1105"/>
      <c r="N65" s="1105"/>
      <c r="O65" s="1105"/>
      <c r="P65" s="1105"/>
      <c r="Q65" s="1106"/>
      <c r="R65" s="1107"/>
      <c r="S65" s="254" t="str">
        <f>$X65</f>
        <v>-</v>
      </c>
      <c r="T65" s="26"/>
      <c r="U65" s="245"/>
      <c r="V65" s="26"/>
      <c r="W65" s="26"/>
      <c r="X65" s="1" t="str">
        <f>IF($Y$2&lt;&gt;"上水道施設","-",IF($Q65=Y65,AG65,IF($Q65=Z65,AH65,AI65)))</f>
        <v>-</v>
      </c>
      <c r="Y65" s="11" t="s">
        <v>44</v>
      </c>
      <c r="Z65" s="11" t="s">
        <v>1188</v>
      </c>
      <c r="AA65" s="11" t="s">
        <v>1884</v>
      </c>
      <c r="AG65" s="23">
        <v>1</v>
      </c>
      <c r="AH65" s="23">
        <v>0</v>
      </c>
      <c r="AI65" s="23" t="s">
        <v>1199</v>
      </c>
    </row>
    <row r="66" spans="2:35" ht="24" customHeight="1" thickBot="1" x14ac:dyDescent="0.3">
      <c r="B66" s="401"/>
      <c r="C66" s="1" t="s">
        <v>527</v>
      </c>
      <c r="D66" s="247" t="s">
        <v>955</v>
      </c>
      <c r="E66" s="1051" t="s">
        <v>446</v>
      </c>
      <c r="F66" s="1052"/>
      <c r="G66" s="1052"/>
      <c r="H66" s="1053"/>
      <c r="I66" s="1051" t="s">
        <v>693</v>
      </c>
      <c r="J66" s="1052"/>
      <c r="K66" s="1052"/>
      <c r="L66" s="1052"/>
      <c r="M66" s="1052"/>
      <c r="N66" s="1052"/>
      <c r="O66" s="1052"/>
      <c r="P66" s="1083"/>
      <c r="Q66" s="1106"/>
      <c r="R66" s="1107"/>
      <c r="S66" s="254" t="str">
        <f>$X66</f>
        <v>-</v>
      </c>
      <c r="T66" s="26"/>
      <c r="U66" s="245"/>
      <c r="V66" s="26"/>
      <c r="W66" s="26"/>
      <c r="X66" s="1" t="str">
        <f>IF($Y$2&lt;&gt;"上水道施設","-",IF($Q66=Y66,AG66,IF($Q66=Z66,AH66,AI66)))</f>
        <v>-</v>
      </c>
      <c r="Y66" s="11" t="s">
        <v>44</v>
      </c>
      <c r="Z66" s="11" t="s">
        <v>1188</v>
      </c>
      <c r="AA66" s="11" t="s">
        <v>1325</v>
      </c>
      <c r="AG66" s="23">
        <v>1</v>
      </c>
      <c r="AH66" s="23">
        <v>0</v>
      </c>
      <c r="AI66" s="23" t="s">
        <v>1199</v>
      </c>
    </row>
    <row r="67" spans="2:35" ht="13.15" thickBot="1" x14ac:dyDescent="0.3">
      <c r="B67" s="401"/>
      <c r="C67" s="1" t="s">
        <v>527</v>
      </c>
      <c r="D67" s="247" t="s">
        <v>2122</v>
      </c>
      <c r="E67" s="1051" t="s">
        <v>1219</v>
      </c>
      <c r="F67" s="1052"/>
      <c r="G67" s="1052"/>
      <c r="H67" s="1053"/>
      <c r="I67" s="1105" t="s">
        <v>1220</v>
      </c>
      <c r="J67" s="1105"/>
      <c r="K67" s="1105"/>
      <c r="L67" s="1105"/>
      <c r="M67" s="1105"/>
      <c r="N67" s="1105"/>
      <c r="O67" s="1105"/>
      <c r="P67" s="1105"/>
      <c r="Q67" s="1106"/>
      <c r="R67" s="1107"/>
      <c r="S67" s="254" t="str">
        <f>$X67</f>
        <v>-</v>
      </c>
      <c r="T67" s="26"/>
      <c r="U67" s="245"/>
      <c r="V67" s="26"/>
      <c r="W67" s="26"/>
      <c r="X67" s="1" t="str">
        <f>IF($Y$2&lt;&gt;"上水道施設","-",IF($Q67=Y67,AG67,IF($Q67=Z67,AH67,AI67)))</f>
        <v>-</v>
      </c>
      <c r="Y67" s="11" t="s">
        <v>44</v>
      </c>
      <c r="Z67" s="11" t="s">
        <v>1188</v>
      </c>
      <c r="AA67" s="11" t="s">
        <v>995</v>
      </c>
      <c r="AG67" s="23">
        <v>1</v>
      </c>
      <c r="AH67" s="23">
        <v>0</v>
      </c>
      <c r="AI67" s="23" t="s">
        <v>1607</v>
      </c>
    </row>
    <row r="68" spans="2:35" x14ac:dyDescent="0.25">
      <c r="B68" s="401"/>
      <c r="Q68" s="5"/>
      <c r="R68" s="7"/>
      <c r="U68" s="402"/>
    </row>
    <row r="69" spans="2:35" x14ac:dyDescent="0.25">
      <c r="B69" s="401"/>
      <c r="C69" s="19"/>
      <c r="D69" s="21" t="s">
        <v>1758</v>
      </c>
      <c r="E69" s="19" t="s">
        <v>992</v>
      </c>
      <c r="I69" s="1"/>
      <c r="Q69" s="5"/>
      <c r="R69" s="7"/>
      <c r="U69" s="402"/>
    </row>
    <row r="70" spans="2:35" ht="13.15" thickBot="1" x14ac:dyDescent="0.3">
      <c r="B70" s="401"/>
      <c r="D70" s="25" t="s">
        <v>1736</v>
      </c>
      <c r="E70" s="1067" t="s">
        <v>655</v>
      </c>
      <c r="F70" s="1068"/>
      <c r="G70" s="1068"/>
      <c r="H70" s="1069"/>
      <c r="I70" s="1067" t="s">
        <v>283</v>
      </c>
      <c r="J70" s="1068"/>
      <c r="K70" s="1068"/>
      <c r="L70" s="1068"/>
      <c r="M70" s="1068"/>
      <c r="N70" s="1068"/>
      <c r="O70" s="1068"/>
      <c r="P70" s="1069"/>
      <c r="Q70" s="1067" t="s">
        <v>2248</v>
      </c>
      <c r="R70" s="1069"/>
      <c r="S70" s="25" t="s">
        <v>745</v>
      </c>
      <c r="T70" s="5"/>
      <c r="U70" s="402"/>
    </row>
    <row r="71" spans="2:35" ht="13.15" thickBot="1" x14ac:dyDescent="0.3">
      <c r="B71" s="401"/>
      <c r="C71" s="1" t="s">
        <v>527</v>
      </c>
      <c r="D71" s="247" t="s">
        <v>1759</v>
      </c>
      <c r="E71" s="1051" t="s">
        <v>447</v>
      </c>
      <c r="F71" s="1052"/>
      <c r="G71" s="1052"/>
      <c r="H71" s="1053"/>
      <c r="I71" s="1105" t="s">
        <v>1221</v>
      </c>
      <c r="J71" s="1105"/>
      <c r="K71" s="1105"/>
      <c r="L71" s="1105"/>
      <c r="M71" s="1105"/>
      <c r="N71" s="1105"/>
      <c r="O71" s="1105"/>
      <c r="P71" s="1105"/>
      <c r="Q71" s="1106"/>
      <c r="R71" s="1107"/>
      <c r="S71" s="254" t="str">
        <f>$X71</f>
        <v>-</v>
      </c>
      <c r="T71" s="26"/>
      <c r="U71" s="245"/>
      <c r="V71" s="26"/>
      <c r="W71" s="26"/>
      <c r="X71" s="1" t="str">
        <f>IF($Y$2&lt;&gt;"上水道施設","-",IF($Q71=Y71,AG71,IF($Q71=Z71,AH71,AI71)))</f>
        <v>-</v>
      </c>
      <c r="Y71" s="11" t="s">
        <v>44</v>
      </c>
      <c r="Z71" s="11" t="s">
        <v>1188</v>
      </c>
      <c r="AA71" s="11" t="s">
        <v>996</v>
      </c>
      <c r="AG71" s="23">
        <v>1</v>
      </c>
      <c r="AH71" s="23">
        <v>0</v>
      </c>
      <c r="AI71" s="23" t="s">
        <v>1326</v>
      </c>
    </row>
    <row r="72" spans="2:35" ht="13.15" thickBot="1" x14ac:dyDescent="0.3">
      <c r="B72" s="401"/>
      <c r="C72" s="1" t="s">
        <v>530</v>
      </c>
      <c r="D72" s="247" t="s">
        <v>2140</v>
      </c>
      <c r="E72" s="1051" t="s">
        <v>1909</v>
      </c>
      <c r="F72" s="1052"/>
      <c r="G72" s="1052"/>
      <c r="H72" s="1053"/>
      <c r="I72" s="1105" t="s">
        <v>1222</v>
      </c>
      <c r="J72" s="1105"/>
      <c r="K72" s="1105"/>
      <c r="L72" s="1105"/>
      <c r="M72" s="1105"/>
      <c r="N72" s="1105"/>
      <c r="O72" s="1105"/>
      <c r="P72" s="1105"/>
      <c r="Q72" s="1106"/>
      <c r="R72" s="1107"/>
      <c r="S72" s="254" t="str">
        <f>$X72</f>
        <v>-</v>
      </c>
      <c r="T72" s="26"/>
      <c r="U72" s="245"/>
      <c r="V72" s="26"/>
      <c r="W72" s="26"/>
      <c r="X72" s="1" t="str">
        <f>IF($Y$2&lt;&gt;"上水道施設","-",IF($Q72=Y72,AG72,IF($Q72=Z72,AH72,AI72)))</f>
        <v>-</v>
      </c>
      <c r="Y72" s="11" t="s">
        <v>44</v>
      </c>
      <c r="Z72" s="11" t="s">
        <v>1188</v>
      </c>
      <c r="AA72" s="11" t="s">
        <v>2157</v>
      </c>
      <c r="AG72" s="23">
        <v>1</v>
      </c>
      <c r="AH72" s="23">
        <v>0</v>
      </c>
      <c r="AI72" s="23" t="s">
        <v>1199</v>
      </c>
    </row>
    <row r="73" spans="2:35" x14ac:dyDescent="0.25">
      <c r="B73" s="401"/>
      <c r="Q73" s="5"/>
      <c r="R73" s="7"/>
      <c r="U73" s="402"/>
    </row>
    <row r="74" spans="2:35" x14ac:dyDescent="0.25">
      <c r="B74" s="401"/>
      <c r="C74" s="19"/>
      <c r="D74" s="21" t="s">
        <v>1771</v>
      </c>
      <c r="E74" s="19" t="s">
        <v>2105</v>
      </c>
      <c r="I74" s="1"/>
      <c r="Q74" s="5"/>
      <c r="R74" s="7"/>
      <c r="U74" s="402"/>
    </row>
    <row r="75" spans="2:35" ht="13.15" thickBot="1" x14ac:dyDescent="0.3">
      <c r="B75" s="401"/>
      <c r="D75" s="25" t="s">
        <v>1733</v>
      </c>
      <c r="E75" s="1067" t="s">
        <v>655</v>
      </c>
      <c r="F75" s="1068"/>
      <c r="G75" s="1068"/>
      <c r="H75" s="1069"/>
      <c r="I75" s="1067" t="s">
        <v>283</v>
      </c>
      <c r="J75" s="1068"/>
      <c r="K75" s="1068"/>
      <c r="L75" s="1068"/>
      <c r="M75" s="1068"/>
      <c r="N75" s="1068"/>
      <c r="O75" s="1068"/>
      <c r="P75" s="1069"/>
      <c r="Q75" s="1067" t="s">
        <v>2248</v>
      </c>
      <c r="R75" s="1069"/>
      <c r="S75" s="25" t="s">
        <v>745</v>
      </c>
      <c r="T75" s="5"/>
      <c r="U75" s="402"/>
    </row>
    <row r="76" spans="2:35" ht="13.15" thickBot="1" x14ac:dyDescent="0.3">
      <c r="B76" s="401"/>
      <c r="C76" s="1" t="s">
        <v>530</v>
      </c>
      <c r="D76" s="247" t="s">
        <v>1321</v>
      </c>
      <c r="E76" s="1051" t="s">
        <v>692</v>
      </c>
      <c r="F76" s="1052"/>
      <c r="G76" s="1052"/>
      <c r="H76" s="1053"/>
      <c r="I76" s="1105" t="s">
        <v>124</v>
      </c>
      <c r="J76" s="1105"/>
      <c r="K76" s="1105"/>
      <c r="L76" s="1105"/>
      <c r="M76" s="1105"/>
      <c r="N76" s="1105"/>
      <c r="O76" s="1105"/>
      <c r="P76" s="1105"/>
      <c r="Q76" s="1106"/>
      <c r="R76" s="1107"/>
      <c r="S76" s="254" t="str">
        <f>$X76</f>
        <v>-</v>
      </c>
      <c r="T76" s="26"/>
      <c r="U76" s="245"/>
      <c r="V76" s="26"/>
      <c r="W76" s="26"/>
      <c r="X76" s="1" t="str">
        <f>IF($Y$2&lt;&gt;"上水道施設","-",IF($Q76=Y76,AG76,IF($Q76=Z76,AH76,AI76)))</f>
        <v>-</v>
      </c>
      <c r="Y76" s="11" t="s">
        <v>44</v>
      </c>
      <c r="Z76" s="11" t="s">
        <v>1188</v>
      </c>
      <c r="AA76" s="11" t="s">
        <v>2158</v>
      </c>
      <c r="AG76" s="23">
        <v>1</v>
      </c>
      <c r="AH76" s="23">
        <v>0</v>
      </c>
      <c r="AI76" s="23" t="s">
        <v>1199</v>
      </c>
    </row>
    <row r="77" spans="2:35" ht="13.15" thickBot="1" x14ac:dyDescent="0.3">
      <c r="B77" s="401"/>
      <c r="C77" s="1" t="s">
        <v>530</v>
      </c>
      <c r="D77" s="247" t="s">
        <v>2144</v>
      </c>
      <c r="E77" s="1051" t="s">
        <v>125</v>
      </c>
      <c r="F77" s="1052"/>
      <c r="G77" s="1052"/>
      <c r="H77" s="1053"/>
      <c r="I77" s="1105" t="s">
        <v>126</v>
      </c>
      <c r="J77" s="1105"/>
      <c r="K77" s="1105"/>
      <c r="L77" s="1105"/>
      <c r="M77" s="1105"/>
      <c r="N77" s="1105"/>
      <c r="O77" s="1105"/>
      <c r="P77" s="1105"/>
      <c r="Q77" s="1106"/>
      <c r="R77" s="1107"/>
      <c r="S77" s="254" t="str">
        <f>$X77</f>
        <v>-</v>
      </c>
      <c r="T77" s="26"/>
      <c r="U77" s="245"/>
      <c r="V77" s="26"/>
      <c r="W77" s="26"/>
      <c r="X77" s="1" t="str">
        <f>IF($Y$2&lt;&gt;"上水道施設","-",IF($Q77=Y77,AG77,IF($Q77=Z77,AH77,AI77)))</f>
        <v>-</v>
      </c>
      <c r="Y77" s="11" t="s">
        <v>44</v>
      </c>
      <c r="Z77" s="11" t="s">
        <v>1188</v>
      </c>
      <c r="AA77" s="11" t="s">
        <v>2159</v>
      </c>
      <c r="AG77" s="23">
        <v>1</v>
      </c>
      <c r="AH77" s="23">
        <v>0</v>
      </c>
      <c r="AI77" s="23" t="s">
        <v>1199</v>
      </c>
    </row>
    <row r="78" spans="2:35" ht="14.25" customHeight="1" x14ac:dyDescent="0.25">
      <c r="B78" s="401"/>
      <c r="C78" s="1"/>
      <c r="U78" s="402"/>
      <c r="X78" s="1"/>
    </row>
    <row r="79" spans="2:35" x14ac:dyDescent="0.25">
      <c r="B79" s="401"/>
      <c r="D79" s="21" t="s">
        <v>1322</v>
      </c>
      <c r="E79" s="19" t="s">
        <v>1223</v>
      </c>
      <c r="I79" s="1" t="s">
        <v>1224</v>
      </c>
      <c r="U79" s="402"/>
    </row>
    <row r="80" spans="2:35" x14ac:dyDescent="0.25">
      <c r="B80" s="401"/>
      <c r="D80" s="21" t="s">
        <v>1323</v>
      </c>
      <c r="E80" s="19" t="s">
        <v>220</v>
      </c>
      <c r="U80" s="402"/>
    </row>
    <row r="81" spans="2:35" ht="14.25" customHeight="1" thickBot="1" x14ac:dyDescent="0.3">
      <c r="B81" s="401"/>
      <c r="C81" s="1"/>
      <c r="D81" s="25" t="s">
        <v>1733</v>
      </c>
      <c r="E81" s="1067" t="s">
        <v>655</v>
      </c>
      <c r="F81" s="1068"/>
      <c r="G81" s="1068"/>
      <c r="H81" s="1069"/>
      <c r="I81" s="1067" t="s">
        <v>283</v>
      </c>
      <c r="J81" s="1068"/>
      <c r="K81" s="1068"/>
      <c r="L81" s="1068"/>
      <c r="M81" s="1068"/>
      <c r="N81" s="1068"/>
      <c r="O81" s="1068"/>
      <c r="P81" s="1069"/>
      <c r="Q81" s="1067" t="s">
        <v>2248</v>
      </c>
      <c r="R81" s="1069"/>
      <c r="S81" s="25" t="s">
        <v>745</v>
      </c>
      <c r="T81" s="5"/>
      <c r="U81" s="334"/>
      <c r="V81" s="5"/>
      <c r="W81" s="5"/>
      <c r="X81" s="1"/>
    </row>
    <row r="82" spans="2:35" ht="13.15" thickBot="1" x14ac:dyDescent="0.3">
      <c r="B82" s="401"/>
      <c r="C82" s="1" t="s">
        <v>537</v>
      </c>
      <c r="D82" s="247" t="s">
        <v>1324</v>
      </c>
      <c r="E82" s="1051" t="s">
        <v>2927</v>
      </c>
      <c r="F82" s="1052"/>
      <c r="G82" s="1052"/>
      <c r="H82" s="1053"/>
      <c r="I82" s="1110" t="s">
        <v>1644</v>
      </c>
      <c r="J82" s="1111"/>
      <c r="K82" s="1111"/>
      <c r="L82" s="1111"/>
      <c r="M82" s="1111"/>
      <c r="N82" s="1111"/>
      <c r="O82" s="1111"/>
      <c r="P82" s="1112"/>
      <c r="Q82" s="1106"/>
      <c r="R82" s="1107"/>
      <c r="S82" s="254" t="str">
        <f>$X82</f>
        <v>-</v>
      </c>
      <c r="T82" s="26"/>
      <c r="U82" s="245"/>
      <c r="V82" s="26"/>
      <c r="W82" s="26"/>
      <c r="X82" s="1" t="str">
        <f>IF($Y$2&lt;&gt;"上水道施設","-",IF($Q82=Y82,AG82,AH82))</f>
        <v>-</v>
      </c>
      <c r="Y82" s="11" t="s">
        <v>44</v>
      </c>
      <c r="Z82" s="11" t="s">
        <v>1188</v>
      </c>
      <c r="AG82" s="23">
        <v>1</v>
      </c>
      <c r="AH82" s="23">
        <v>0</v>
      </c>
    </row>
    <row r="83" spans="2:35" ht="14.25" customHeight="1" thickBot="1" x14ac:dyDescent="0.3">
      <c r="B83" s="401"/>
      <c r="C83" s="1" t="s">
        <v>537</v>
      </c>
      <c r="D83" s="247" t="s">
        <v>2426</v>
      </c>
      <c r="E83" s="1051" t="s">
        <v>352</v>
      </c>
      <c r="F83" s="1052"/>
      <c r="G83" s="1052"/>
      <c r="H83" s="1053"/>
      <c r="I83" s="1051" t="s">
        <v>972</v>
      </c>
      <c r="J83" s="1052"/>
      <c r="K83" s="1052"/>
      <c r="L83" s="1052"/>
      <c r="M83" s="1052"/>
      <c r="N83" s="1052"/>
      <c r="O83" s="1052"/>
      <c r="P83" s="1053"/>
      <c r="Q83" s="1106"/>
      <c r="R83" s="1107"/>
      <c r="S83" s="254" t="str">
        <f>$X83</f>
        <v>-</v>
      </c>
      <c r="T83" s="26"/>
      <c r="U83" s="245"/>
      <c r="V83" s="26"/>
      <c r="W83" s="26"/>
      <c r="X83" s="1" t="str">
        <f>IF($Y$2&lt;&gt;"上水道施設","-",IF($Q83=Y83,AG83,IF($Q83=Z83,AH83,AI83)))</f>
        <v>-</v>
      </c>
      <c r="Y83" s="11" t="s">
        <v>44</v>
      </c>
      <c r="Z83" s="11" t="s">
        <v>1188</v>
      </c>
      <c r="AA83" s="11" t="s">
        <v>418</v>
      </c>
      <c r="AG83" s="23">
        <v>1</v>
      </c>
      <c r="AH83" s="23">
        <v>0</v>
      </c>
      <c r="AI83" s="23" t="s">
        <v>1214</v>
      </c>
    </row>
    <row r="84" spans="2:35" ht="14.25" customHeight="1" x14ac:dyDescent="0.25">
      <c r="B84" s="401"/>
      <c r="C84" s="1"/>
      <c r="D84" s="270"/>
      <c r="E84" s="173"/>
      <c r="F84" s="173"/>
      <c r="G84" s="173"/>
      <c r="H84" s="173"/>
      <c r="I84" s="173"/>
      <c r="J84" s="173"/>
      <c r="K84" s="173"/>
      <c r="L84" s="173"/>
      <c r="M84" s="173"/>
      <c r="N84" s="173"/>
      <c r="O84" s="173"/>
      <c r="P84" s="173"/>
      <c r="Q84" s="26"/>
      <c r="R84" s="26"/>
      <c r="S84" s="26"/>
      <c r="T84" s="26"/>
      <c r="U84" s="245"/>
      <c r="V84" s="26"/>
      <c r="W84" s="26"/>
      <c r="X84" s="1"/>
      <c r="Y84" s="26"/>
      <c r="Z84" s="26"/>
      <c r="AA84" s="26"/>
      <c r="AG84" s="1"/>
      <c r="AH84" s="1"/>
      <c r="AI84" s="1"/>
    </row>
    <row r="85" spans="2:35" ht="3" customHeight="1" x14ac:dyDescent="0.25">
      <c r="B85" s="403"/>
      <c r="C85" s="339"/>
      <c r="D85" s="339"/>
      <c r="E85" s="339"/>
      <c r="F85" s="339"/>
      <c r="G85" s="339"/>
      <c r="H85" s="339"/>
      <c r="I85" s="339"/>
      <c r="J85" s="339"/>
      <c r="K85" s="339"/>
      <c r="L85" s="339"/>
      <c r="M85" s="339"/>
      <c r="N85" s="339"/>
      <c r="O85" s="339"/>
      <c r="P85" s="339"/>
      <c r="Q85" s="339"/>
      <c r="R85" s="339"/>
      <c r="S85" s="339"/>
      <c r="T85" s="339"/>
      <c r="U85" s="404"/>
    </row>
    <row r="86" spans="2:35" x14ac:dyDescent="0.25">
      <c r="U86" s="922" t="s">
        <v>3371</v>
      </c>
    </row>
    <row r="434" spans="3:13" hidden="1" x14ac:dyDescent="0.25">
      <c r="C434" s="339"/>
      <c r="D434" s="339"/>
      <c r="E434" s="339"/>
      <c r="F434" s="339"/>
      <c r="G434" s="339"/>
      <c r="H434" s="339"/>
      <c r="I434" s="339"/>
      <c r="J434" s="339"/>
      <c r="K434" s="339"/>
      <c r="L434" s="339"/>
      <c r="M434" s="339"/>
    </row>
  </sheetData>
  <sheetProtection algorithmName="SHA-512" hashValue="eKOzZWpvYusJlkRDwidXsWP/HaF7FftpOaHm3KG3SlGsBt5nxbvES5Bd4v5NURtqFTeHDK7D5EVaBAdh+0cAIw==" saltValue="Sr3Lsb3eT0nCWASed3hldA==" spinCount="100000" sheet="1" objects="1" scenarios="1" selectLockedCells="1"/>
  <mergeCells count="127">
    <mergeCell ref="I77:P77"/>
    <mergeCell ref="E76:H76"/>
    <mergeCell ref="I76:P76"/>
    <mergeCell ref="I70:P70"/>
    <mergeCell ref="E71:H71"/>
    <mergeCell ref="I60:P60"/>
    <mergeCell ref="E48:H48"/>
    <mergeCell ref="E56:H56"/>
    <mergeCell ref="I66:P66"/>
    <mergeCell ref="E65:H65"/>
    <mergeCell ref="E57:H57"/>
    <mergeCell ref="I49:P49"/>
    <mergeCell ref="E55:H55"/>
    <mergeCell ref="I55:P55"/>
    <mergeCell ref="I56:P56"/>
    <mergeCell ref="E64:H64"/>
    <mergeCell ref="E66:H66"/>
    <mergeCell ref="I67:P67"/>
    <mergeCell ref="I57:P57"/>
    <mergeCell ref="I64:P64"/>
    <mergeCell ref="E75:H75"/>
    <mergeCell ref="I75:P75"/>
    <mergeCell ref="I72:P72"/>
    <mergeCell ref="Q44:R44"/>
    <mergeCell ref="E22:H22"/>
    <mergeCell ref="E43:H43"/>
    <mergeCell ref="I43:P43"/>
    <mergeCell ref="Q39:R39"/>
    <mergeCell ref="E38:H38"/>
    <mergeCell ref="I38:P38"/>
    <mergeCell ref="E49:H49"/>
    <mergeCell ref="E33:H33"/>
    <mergeCell ref="Q28:R28"/>
    <mergeCell ref="E29:H29"/>
    <mergeCell ref="I29:P29"/>
    <mergeCell ref="E32:H32"/>
    <mergeCell ref="I32:P32"/>
    <mergeCell ref="Q32:R32"/>
    <mergeCell ref="Q33:R33"/>
    <mergeCell ref="E28:H28"/>
    <mergeCell ref="I28:P28"/>
    <mergeCell ref="Q38:R38"/>
    <mergeCell ref="E39:H39"/>
    <mergeCell ref="I39:P39"/>
    <mergeCell ref="Q47:R47"/>
    <mergeCell ref="E44:H44"/>
    <mergeCell ref="I40:P40"/>
    <mergeCell ref="Q21:R21"/>
    <mergeCell ref="Q22:R22"/>
    <mergeCell ref="E23:H23"/>
    <mergeCell ref="I23:P23"/>
    <mergeCell ref="Q16:R16"/>
    <mergeCell ref="E17:H17"/>
    <mergeCell ref="I17:P17"/>
    <mergeCell ref="E21:H21"/>
    <mergeCell ref="E20:H20"/>
    <mergeCell ref="N18:P18"/>
    <mergeCell ref="Q17:R17"/>
    <mergeCell ref="I16:P16"/>
    <mergeCell ref="Q18:R18"/>
    <mergeCell ref="E16:H16"/>
    <mergeCell ref="I22:P22"/>
    <mergeCell ref="N20:P20"/>
    <mergeCell ref="Q20:R20"/>
    <mergeCell ref="I21:P21"/>
    <mergeCell ref="N19:P19"/>
    <mergeCell ref="Q19:R19"/>
    <mergeCell ref="Q65:R65"/>
    <mergeCell ref="Q66:R66"/>
    <mergeCell ref="Q67:R67"/>
    <mergeCell ref="Q81:R81"/>
    <mergeCell ref="Q57:R57"/>
    <mergeCell ref="Q75:R75"/>
    <mergeCell ref="Q64:R64"/>
    <mergeCell ref="Q61:R61"/>
    <mergeCell ref="Q77:R77"/>
    <mergeCell ref="Q76:R76"/>
    <mergeCell ref="Q72:R72"/>
    <mergeCell ref="Q71:R71"/>
    <mergeCell ref="E81:H81"/>
    <mergeCell ref="E77:H77"/>
    <mergeCell ref="I81:P81"/>
    <mergeCell ref="I71:P71"/>
    <mergeCell ref="E70:H70"/>
    <mergeCell ref="Q24:R24"/>
    <mergeCell ref="N25:P25"/>
    <mergeCell ref="I34:P34"/>
    <mergeCell ref="I33:P33"/>
    <mergeCell ref="Q40:R40"/>
    <mergeCell ref="I47:P47"/>
    <mergeCell ref="Q43:R43"/>
    <mergeCell ref="I44:P44"/>
    <mergeCell ref="Q29:R29"/>
    <mergeCell ref="N26:P26"/>
    <mergeCell ref="Q26:R26"/>
    <mergeCell ref="Q25:R25"/>
    <mergeCell ref="E40:H40"/>
    <mergeCell ref="Q34:R34"/>
    <mergeCell ref="I37:P37"/>
    <mergeCell ref="E37:H37"/>
    <mergeCell ref="E34:H34"/>
    <mergeCell ref="E27:H27"/>
    <mergeCell ref="N27:P27"/>
    <mergeCell ref="Q37:R37"/>
    <mergeCell ref="Q27:R27"/>
    <mergeCell ref="Q23:R23"/>
    <mergeCell ref="N24:P24"/>
    <mergeCell ref="E83:H83"/>
    <mergeCell ref="I83:P83"/>
    <mergeCell ref="E47:H47"/>
    <mergeCell ref="E82:H82"/>
    <mergeCell ref="I82:P82"/>
    <mergeCell ref="E72:H72"/>
    <mergeCell ref="I48:P48"/>
    <mergeCell ref="E67:H67"/>
    <mergeCell ref="Q83:R83"/>
    <mergeCell ref="Q70:R70"/>
    <mergeCell ref="Q56:R56"/>
    <mergeCell ref="Q48:R48"/>
    <mergeCell ref="Q60:R60"/>
    <mergeCell ref="Q49:R49"/>
    <mergeCell ref="Q82:R82"/>
    <mergeCell ref="Q55:R55"/>
    <mergeCell ref="E60:H60"/>
    <mergeCell ref="E61:H61"/>
    <mergeCell ref="I61:P61"/>
    <mergeCell ref="I65:P65"/>
  </mergeCells>
  <phoneticPr fontId="2"/>
  <dataValidations count="4">
    <dataValidation type="list" allowBlank="1" showInputMessage="1" showErrorMessage="1" sqref="Q38:R39 Q24:R27 Q44:R44 Q21:R22" xr:uid="{00000000-0002-0000-0700-000000000000}">
      <formula1>Y21:AD21</formula1>
    </dataValidation>
    <dataValidation type="list" allowBlank="1" showInputMessage="1" showErrorMessage="1" sqref="Q40:R40 Q34:R34 Q82:R82 Q56:R57 Q48:R49" xr:uid="{00000000-0002-0000-0700-000001000000}">
      <formula1>Y34:Z34</formula1>
    </dataValidation>
    <dataValidation type="list" allowBlank="1" showInputMessage="1" showErrorMessage="1" sqref="Q28:R29 Q18:R20" xr:uid="{00000000-0002-0000-0700-000002000000}">
      <formula1>Y18:AC18</formula1>
    </dataValidation>
    <dataValidation type="list" allowBlank="1" showInputMessage="1" showErrorMessage="1" sqref="Q61:R61 Q33:R33 Q83:R84 Q76:R77 Q71:R72 Q65:R67" xr:uid="{00000000-0002-0000-0700-000003000000}">
      <formula1>Y33:AA33</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AM429"/>
  <sheetViews>
    <sheetView showGridLines="0" topLeftCell="A5" zoomScaleNormal="100" zoomScaleSheetLayoutView="85" workbookViewId="0">
      <selection activeCell="Q17" sqref="Q17:R17"/>
    </sheetView>
  </sheetViews>
  <sheetFormatPr defaultColWidth="0" defaultRowHeight="12.75" zeroHeight="1" x14ac:dyDescent="0.25"/>
  <cols>
    <col min="1" max="1" width="2.1328125" customWidth="1"/>
    <col min="2" max="2" width="0.46484375" customWidth="1"/>
    <col min="3" max="3" width="2.1328125" customWidth="1"/>
    <col min="4" max="4" width="4.59765625" customWidth="1"/>
    <col min="5" max="8" width="8.59765625" customWidth="1"/>
    <col min="9" max="18" width="7.59765625" customWidth="1"/>
    <col min="19" max="19" width="6.59765625" customWidth="1"/>
    <col min="20" max="20" width="1.59765625" customWidth="1"/>
    <col min="21" max="21" width="0.46484375" customWidth="1"/>
    <col min="22" max="22" width="1.59765625" customWidth="1"/>
    <col min="23" max="23" width="8.1328125" hidden="1" customWidth="1"/>
    <col min="24" max="24" width="4.59765625" hidden="1" customWidth="1"/>
    <col min="25" max="37" width="8.59765625" hidden="1" customWidth="1"/>
    <col min="38" max="39" width="9" hidden="1" customWidth="1"/>
  </cols>
  <sheetData>
    <row r="1" spans="1:39" hidden="1" x14ac:dyDescent="0.2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5">
      <c r="E2" s="2"/>
      <c r="F2" s="2"/>
      <c r="G2" s="2"/>
      <c r="H2" s="2"/>
      <c r="I2" s="2"/>
      <c r="J2" s="2"/>
      <c r="K2" s="2"/>
      <c r="L2" s="1"/>
      <c r="M2" s="2" t="s">
        <v>2452</v>
      </c>
      <c r="N2" s="2" t="s">
        <v>2473</v>
      </c>
      <c r="O2" s="23">
        <f>'取組状況入力－共通'!O2</f>
        <v>2005</v>
      </c>
      <c r="P2" s="1" t="s">
        <v>96</v>
      </c>
      <c r="Q2" s="23">
        <f>'取組状況入力－共通'!Q2</f>
        <v>2012</v>
      </c>
      <c r="R2" s="1" t="s">
        <v>1867</v>
      </c>
      <c r="S2" s="1"/>
      <c r="T2" s="1"/>
      <c r="U2" s="1"/>
      <c r="V2" s="1"/>
      <c r="W2" s="1"/>
      <c r="Y2" s="11">
        <f>メイン!$H$26</f>
        <v>0</v>
      </c>
      <c r="AF2" s="2" t="s">
        <v>2474</v>
      </c>
      <c r="AG2" s="23">
        <v>1</v>
      </c>
      <c r="AH2" s="166">
        <v>0.8</v>
      </c>
      <c r="AI2" s="23">
        <v>0.5</v>
      </c>
      <c r="AJ2" s="166">
        <v>0.2</v>
      </c>
      <c r="AK2" s="23">
        <v>0</v>
      </c>
    </row>
    <row r="3" spans="1:39" ht="14.25" hidden="1" customHeight="1" x14ac:dyDescent="0.25">
      <c r="E3" s="2"/>
      <c r="F3" s="2"/>
      <c r="G3" s="2"/>
      <c r="H3" s="2"/>
      <c r="I3" s="2"/>
      <c r="J3" s="2"/>
      <c r="K3" s="2"/>
      <c r="L3" s="2"/>
      <c r="M3" s="2"/>
      <c r="N3" s="2" t="s">
        <v>1466</v>
      </c>
      <c r="O3" s="23">
        <f>'取組状況入力－共通'!O3</f>
        <v>1995</v>
      </c>
      <c r="P3" s="1" t="s">
        <v>96</v>
      </c>
      <c r="Q3" s="23">
        <f>'取組状況入力－共通'!Q3</f>
        <v>2012</v>
      </c>
      <c r="R3" s="1" t="s">
        <v>1867</v>
      </c>
      <c r="S3" s="1"/>
      <c r="T3" s="1"/>
      <c r="U3" s="1"/>
      <c r="V3" s="1"/>
      <c r="W3" s="1"/>
      <c r="Y3" s="26"/>
    </row>
    <row r="4" spans="1:39" ht="14.25" hidden="1" customHeight="1" x14ac:dyDescent="0.25">
      <c r="E4" s="2"/>
      <c r="F4" s="2"/>
      <c r="G4" s="2"/>
      <c r="H4" s="2"/>
      <c r="I4" s="2"/>
      <c r="J4" s="2"/>
      <c r="K4" s="2"/>
      <c r="L4" s="2"/>
      <c r="M4" s="2"/>
      <c r="N4" s="2" t="s">
        <v>2353</v>
      </c>
      <c r="O4" s="23">
        <f>'取組状況入力－共通'!O4</f>
        <v>1985</v>
      </c>
      <c r="P4" s="1" t="s">
        <v>96</v>
      </c>
      <c r="Q4" s="23">
        <f>'取組状況入力－共通'!Q4</f>
        <v>2007</v>
      </c>
      <c r="R4" s="1" t="s">
        <v>1867</v>
      </c>
      <c r="S4" s="1"/>
      <c r="T4" s="1"/>
      <c r="U4" s="1"/>
      <c r="V4" s="1"/>
      <c r="W4" s="1"/>
      <c r="Y4" s="26"/>
    </row>
    <row r="5" spans="1:39" ht="14.25" customHeight="1" thickBot="1" x14ac:dyDescent="0.3">
      <c r="E5" s="2"/>
      <c r="F5" s="2"/>
      <c r="G5" s="2"/>
      <c r="H5" s="2"/>
      <c r="I5" s="2"/>
      <c r="J5" s="2"/>
      <c r="K5" s="2"/>
      <c r="L5" s="2"/>
      <c r="M5" s="2"/>
      <c r="N5" s="2"/>
      <c r="O5" s="2"/>
      <c r="P5" s="2"/>
      <c r="Q5" s="2"/>
      <c r="R5" s="1"/>
      <c r="S5" s="1"/>
      <c r="T5" s="1"/>
      <c r="U5" s="1"/>
      <c r="V5" s="1"/>
      <c r="W5" s="1"/>
      <c r="Y5" s="26"/>
    </row>
    <row r="6" spans="1:39" ht="14.25" customHeight="1" thickBot="1" x14ac:dyDescent="0.3">
      <c r="D6" s="843"/>
      <c r="E6" s="24" t="s">
        <v>905</v>
      </c>
      <c r="F6" s="24"/>
      <c r="G6" s="24"/>
      <c r="H6" s="24"/>
    </row>
    <row r="7" spans="1:39" ht="14.25" customHeight="1" thickBot="1" x14ac:dyDescent="0.3">
      <c r="D7" s="845"/>
      <c r="E7" s="24" t="s">
        <v>906</v>
      </c>
      <c r="F7" s="24"/>
      <c r="G7" s="24"/>
      <c r="H7" s="24"/>
    </row>
    <row r="8" spans="1:39" ht="14.25" customHeight="1" thickBot="1" x14ac:dyDescent="0.3">
      <c r="D8" s="789"/>
      <c r="E8" s="24" t="s">
        <v>2960</v>
      </c>
      <c r="F8" s="24"/>
      <c r="G8" s="24"/>
      <c r="H8" s="24"/>
    </row>
    <row r="9" spans="1:39" ht="14.25" customHeight="1" x14ac:dyDescent="0.25">
      <c r="F9" s="24"/>
      <c r="G9" s="24"/>
      <c r="H9" s="24"/>
    </row>
    <row r="10" spans="1:39" ht="14.25" customHeight="1" x14ac:dyDescent="0.25">
      <c r="C10" s="302" t="s">
        <v>2359</v>
      </c>
      <c r="D10" s="5"/>
      <c r="E10" s="24"/>
      <c r="F10" s="24"/>
      <c r="G10" s="24"/>
      <c r="H10" s="24"/>
      <c r="Y10" s="19" t="s">
        <v>1483</v>
      </c>
    </row>
    <row r="11" spans="1:39" ht="14.25" customHeight="1" x14ac:dyDescent="0.25">
      <c r="A11" s="182" t="s">
        <v>924</v>
      </c>
      <c r="B11" s="182"/>
      <c r="D11" s="5"/>
      <c r="E11" s="24"/>
      <c r="F11" s="24"/>
      <c r="G11" s="24"/>
      <c r="H11" s="24"/>
      <c r="J11" s="1"/>
      <c r="U11" s="838"/>
    </row>
    <row r="12" spans="1:39" ht="3" customHeight="1" x14ac:dyDescent="0.25">
      <c r="A12" s="182"/>
      <c r="B12" s="500"/>
      <c r="C12" s="333"/>
      <c r="D12" s="331"/>
      <c r="E12" s="332"/>
      <c r="F12" s="332"/>
      <c r="G12" s="332"/>
      <c r="H12" s="332"/>
      <c r="I12" s="333"/>
      <c r="J12" s="181"/>
      <c r="K12" s="333"/>
      <c r="L12" s="333"/>
      <c r="M12" s="333"/>
      <c r="N12" s="333"/>
      <c r="O12" s="333"/>
      <c r="P12" s="333"/>
      <c r="Q12" s="333"/>
      <c r="R12" s="333"/>
      <c r="S12" s="333"/>
      <c r="T12" s="333"/>
      <c r="U12" s="878"/>
    </row>
    <row r="13" spans="1:39" ht="14.25" customHeight="1" x14ac:dyDescent="0.25">
      <c r="B13" s="401"/>
      <c r="C13" s="19" t="s">
        <v>2263</v>
      </c>
      <c r="U13" s="402"/>
      <c r="X13" s="1"/>
    </row>
    <row r="14" spans="1:39" x14ac:dyDescent="0.25">
      <c r="B14" s="401"/>
      <c r="D14" s="21" t="s">
        <v>1543</v>
      </c>
      <c r="E14" s="19" t="s">
        <v>116</v>
      </c>
      <c r="I14" s="1" t="s">
        <v>1368</v>
      </c>
      <c r="U14" s="402"/>
    </row>
    <row r="15" spans="1:39" x14ac:dyDescent="0.25">
      <c r="B15" s="401"/>
      <c r="D15" s="21" t="s">
        <v>1544</v>
      </c>
      <c r="E15" s="19" t="s">
        <v>2099</v>
      </c>
      <c r="U15" s="402"/>
    </row>
    <row r="16" spans="1:39" ht="13.15" thickBot="1" x14ac:dyDescent="0.3">
      <c r="B16" s="401"/>
      <c r="C16" s="1"/>
      <c r="D16" s="25" t="s">
        <v>1971</v>
      </c>
      <c r="E16" s="1067" t="s">
        <v>655</v>
      </c>
      <c r="F16" s="1068"/>
      <c r="G16" s="1068"/>
      <c r="H16" s="1069"/>
      <c r="I16" s="1067" t="s">
        <v>283</v>
      </c>
      <c r="J16" s="1068"/>
      <c r="K16" s="1068"/>
      <c r="L16" s="1068"/>
      <c r="M16" s="1068"/>
      <c r="N16" s="1068"/>
      <c r="O16" s="1068"/>
      <c r="P16" s="1069"/>
      <c r="Q16" s="1067" t="s">
        <v>2248</v>
      </c>
      <c r="R16" s="1069"/>
      <c r="S16" s="25" t="s">
        <v>745</v>
      </c>
      <c r="T16" s="5"/>
      <c r="U16" s="402"/>
    </row>
    <row r="17" spans="2:38" ht="24" customHeight="1" thickBot="1" x14ac:dyDescent="0.3">
      <c r="B17" s="401"/>
      <c r="C17" s="1" t="s">
        <v>1545</v>
      </c>
      <c r="D17" s="247" t="s">
        <v>1546</v>
      </c>
      <c r="E17" s="1051" t="s">
        <v>853</v>
      </c>
      <c r="F17" s="1052"/>
      <c r="G17" s="1052"/>
      <c r="H17" s="1053"/>
      <c r="I17" s="1051" t="s">
        <v>854</v>
      </c>
      <c r="J17" s="1052"/>
      <c r="K17" s="1052"/>
      <c r="L17" s="1052"/>
      <c r="M17" s="1052"/>
      <c r="N17" s="1052"/>
      <c r="O17" s="1052"/>
      <c r="P17" s="1083"/>
      <c r="Q17" s="1106"/>
      <c r="R17" s="1107"/>
      <c r="S17" s="254" t="str">
        <f>$X17</f>
        <v>-</v>
      </c>
      <c r="T17" s="26"/>
      <c r="U17" s="245"/>
      <c r="V17" s="26"/>
      <c r="W17" s="26"/>
      <c r="X17" s="1" t="str">
        <f>IF($Y$2&lt;&gt;"下水道施設","-",IF($Q17=Y17,AG17,IF($Q17=Z17,AH17,IF($Q17=AA17,AI17,IF($Q17=AB17,AJ17,IF($Q17=AC17,AK17,AL17))))))</f>
        <v>-</v>
      </c>
      <c r="Y17" s="11" t="s">
        <v>2006</v>
      </c>
      <c r="Z17" s="11" t="s">
        <v>1597</v>
      </c>
      <c r="AA17" s="11" t="s">
        <v>670</v>
      </c>
      <c r="AB17" s="11" t="s">
        <v>1990</v>
      </c>
      <c r="AC17" s="11" t="s">
        <v>1195</v>
      </c>
      <c r="AD17" s="11" t="s">
        <v>2423</v>
      </c>
      <c r="AG17" s="23">
        <v>1</v>
      </c>
      <c r="AH17" s="23">
        <f>$AH$2</f>
        <v>0.8</v>
      </c>
      <c r="AI17" s="23">
        <v>0.5</v>
      </c>
      <c r="AJ17" s="23">
        <f>$AJ$2</f>
        <v>0.2</v>
      </c>
      <c r="AK17" s="23">
        <v>0</v>
      </c>
      <c r="AL17" s="23" t="s">
        <v>2160</v>
      </c>
    </row>
    <row r="18" spans="2:38" ht="24" customHeight="1" thickBot="1" x14ac:dyDescent="0.3">
      <c r="B18" s="401"/>
      <c r="C18" s="1" t="s">
        <v>7</v>
      </c>
      <c r="D18" s="66" t="s">
        <v>2174</v>
      </c>
      <c r="E18" s="1054" t="s">
        <v>852</v>
      </c>
      <c r="F18" s="1055"/>
      <c r="G18" s="1055"/>
      <c r="H18" s="1056"/>
      <c r="I18" s="1054" t="s">
        <v>1518</v>
      </c>
      <c r="J18" s="1055"/>
      <c r="K18" s="1055"/>
      <c r="L18" s="1055"/>
      <c r="M18" s="1055"/>
      <c r="N18" s="1055"/>
      <c r="O18" s="1055"/>
      <c r="P18" s="1056"/>
      <c r="Q18" s="1106"/>
      <c r="R18" s="1107"/>
      <c r="S18" s="254" t="str">
        <f>$X18</f>
        <v>-</v>
      </c>
      <c r="T18" s="26"/>
      <c r="U18" s="245"/>
      <c r="V18" s="26"/>
      <c r="W18" s="26"/>
      <c r="X18" s="1" t="str">
        <f>IF($Y$2&lt;&gt;"下水道施設","-",IF($Q18=Y18,AG18,IF($Q18=Z18,AH18,IF($Q18=AA18,AI18,IF($Q18=AB18,AJ18,IF($Q18=AC18,AK18,AL18))))))</f>
        <v>-</v>
      </c>
      <c r="Y18" s="11" t="s">
        <v>2161</v>
      </c>
      <c r="Z18" s="11" t="s">
        <v>2162</v>
      </c>
      <c r="AA18" s="11" t="s">
        <v>670</v>
      </c>
      <c r="AB18" s="11" t="s">
        <v>1990</v>
      </c>
      <c r="AC18" s="11" t="s">
        <v>1195</v>
      </c>
      <c r="AD18" s="11" t="s">
        <v>2423</v>
      </c>
      <c r="AG18" s="23">
        <v>1</v>
      </c>
      <c r="AH18" s="23">
        <f>$AH$2</f>
        <v>0.8</v>
      </c>
      <c r="AI18" s="23">
        <v>0.5</v>
      </c>
      <c r="AJ18" s="23">
        <f>$AJ$2</f>
        <v>0.2</v>
      </c>
      <c r="AK18" s="23">
        <v>0</v>
      </c>
      <c r="AL18" s="23" t="s">
        <v>2160</v>
      </c>
    </row>
    <row r="19" spans="2:38" ht="24" customHeight="1" thickBot="1" x14ac:dyDescent="0.3">
      <c r="B19" s="401"/>
      <c r="C19" s="1" t="s">
        <v>530</v>
      </c>
      <c r="D19" s="247" t="s">
        <v>2293</v>
      </c>
      <c r="E19" s="1051" t="s">
        <v>1031</v>
      </c>
      <c r="F19" s="1052"/>
      <c r="G19" s="1052"/>
      <c r="H19" s="1053"/>
      <c r="I19" s="1105" t="s">
        <v>2389</v>
      </c>
      <c r="J19" s="1105"/>
      <c r="K19" s="1105"/>
      <c r="L19" s="1105"/>
      <c r="M19" s="1105"/>
      <c r="N19" s="1105"/>
      <c r="O19" s="1105"/>
      <c r="P19" s="1105"/>
      <c r="Q19" s="1106"/>
      <c r="R19" s="1107"/>
      <c r="S19" s="254" t="str">
        <f>$X19</f>
        <v>-</v>
      </c>
      <c r="T19" s="26"/>
      <c r="U19" s="245"/>
      <c r="V19" s="26"/>
      <c r="W19" s="26"/>
      <c r="X19" s="1" t="str">
        <f>IF($Y$2&lt;&gt;"下水道施設","-",IF($Q19=Y19,AG19,IF($Q19=Z19,AH19,IF($Q19=AA19,AI19,IF($Q19=AB19,AJ19,IF($Q19=AC19,AK19,AL19))))))</f>
        <v>-</v>
      </c>
      <c r="Y19" s="11" t="s">
        <v>1600</v>
      </c>
      <c r="Z19" s="11" t="s">
        <v>1601</v>
      </c>
      <c r="AA19" s="11" t="s">
        <v>670</v>
      </c>
      <c r="AB19" s="11" t="s">
        <v>1990</v>
      </c>
      <c r="AC19" s="11" t="s">
        <v>1195</v>
      </c>
      <c r="AD19" s="11" t="s">
        <v>2423</v>
      </c>
      <c r="AG19" s="23">
        <v>1</v>
      </c>
      <c r="AH19" s="23">
        <f>$AH$2</f>
        <v>0.8</v>
      </c>
      <c r="AI19" s="23">
        <v>0.5</v>
      </c>
      <c r="AJ19" s="23">
        <f>$AJ$2</f>
        <v>0.2</v>
      </c>
      <c r="AK19" s="23">
        <v>0</v>
      </c>
      <c r="AL19" s="23" t="s">
        <v>2160</v>
      </c>
    </row>
    <row r="20" spans="2:38" ht="24" customHeight="1" thickBot="1" x14ac:dyDescent="0.3">
      <c r="B20" s="401"/>
      <c r="C20" s="1" t="s">
        <v>527</v>
      </c>
      <c r="D20" s="247" t="s">
        <v>2294</v>
      </c>
      <c r="E20" s="1051" t="s">
        <v>133</v>
      </c>
      <c r="F20" s="1052"/>
      <c r="G20" s="1052"/>
      <c r="H20" s="1053"/>
      <c r="I20" s="1105" t="s">
        <v>850</v>
      </c>
      <c r="J20" s="1105"/>
      <c r="K20" s="1105"/>
      <c r="L20" s="1105"/>
      <c r="M20" s="1105"/>
      <c r="N20" s="1105"/>
      <c r="O20" s="1105"/>
      <c r="P20" s="1105"/>
      <c r="Q20" s="1106"/>
      <c r="R20" s="1107"/>
      <c r="S20" s="254" t="str">
        <f>$X20</f>
        <v>-</v>
      </c>
      <c r="T20" s="26"/>
      <c r="U20" s="245"/>
      <c r="V20" s="26"/>
      <c r="W20" s="26"/>
      <c r="X20" s="1" t="str">
        <f>IF($Y$2&lt;&gt;"下水道施設","-",IF($Q20=Y20,AG20,IF($Q20=Z20,AH20,AI20)))</f>
        <v>-</v>
      </c>
      <c r="Y20" s="11" t="s">
        <v>2317</v>
      </c>
      <c r="Z20" s="11" t="s">
        <v>1602</v>
      </c>
      <c r="AA20" s="11" t="s">
        <v>2423</v>
      </c>
      <c r="AG20" s="23">
        <v>1</v>
      </c>
      <c r="AH20" s="23">
        <v>0</v>
      </c>
      <c r="AI20" s="23" t="s">
        <v>2160</v>
      </c>
    </row>
    <row r="21" spans="2:38" ht="14.25" customHeight="1" thickBot="1" x14ac:dyDescent="0.3">
      <c r="B21" s="401"/>
      <c r="C21" s="1" t="s">
        <v>528</v>
      </c>
      <c r="D21" s="247" t="s">
        <v>2454</v>
      </c>
      <c r="E21" s="1051" t="s">
        <v>851</v>
      </c>
      <c r="F21" s="1052"/>
      <c r="G21" s="1052"/>
      <c r="H21" s="1053"/>
      <c r="I21" s="1105" t="s">
        <v>1519</v>
      </c>
      <c r="J21" s="1105"/>
      <c r="K21" s="1105"/>
      <c r="L21" s="1105"/>
      <c r="M21" s="1105"/>
      <c r="N21" s="1105"/>
      <c r="O21" s="1105"/>
      <c r="P21" s="1105"/>
      <c r="Q21" s="1106"/>
      <c r="R21" s="1107"/>
      <c r="S21" s="254" t="str">
        <f>$X21</f>
        <v>-</v>
      </c>
      <c r="T21" s="26"/>
      <c r="U21" s="245"/>
      <c r="V21" s="26"/>
      <c r="W21" s="26"/>
      <c r="X21" s="1" t="str">
        <f>IF($Y$2&lt;&gt;"下水道施設","-",IF($Q21=Y21,AG21,AH21))</f>
        <v>-</v>
      </c>
      <c r="Y21" s="11" t="s">
        <v>2317</v>
      </c>
      <c r="Z21" s="11" t="s">
        <v>2163</v>
      </c>
      <c r="AG21" s="23">
        <v>1</v>
      </c>
      <c r="AH21" s="23">
        <v>0</v>
      </c>
    </row>
    <row r="22" spans="2:38" x14ac:dyDescent="0.25">
      <c r="B22" s="401"/>
      <c r="Q22" s="5"/>
      <c r="R22" s="7"/>
      <c r="U22" s="402"/>
    </row>
    <row r="23" spans="2:38" x14ac:dyDescent="0.25">
      <c r="B23" s="401"/>
      <c r="C23" s="19"/>
      <c r="D23" s="21" t="s">
        <v>1273</v>
      </c>
      <c r="E23" s="19" t="s">
        <v>2102</v>
      </c>
      <c r="I23" s="1"/>
      <c r="Q23" s="5"/>
      <c r="R23" s="7"/>
      <c r="U23" s="402"/>
    </row>
    <row r="24" spans="2:38" ht="13.15" thickBot="1" x14ac:dyDescent="0.3">
      <c r="B24" s="401"/>
      <c r="C24" s="1"/>
      <c r="D24" s="25" t="s">
        <v>1736</v>
      </c>
      <c r="E24" s="1067" t="s">
        <v>655</v>
      </c>
      <c r="F24" s="1068"/>
      <c r="G24" s="1068"/>
      <c r="H24" s="1069"/>
      <c r="I24" s="1067" t="s">
        <v>283</v>
      </c>
      <c r="J24" s="1068"/>
      <c r="K24" s="1068"/>
      <c r="L24" s="1068"/>
      <c r="M24" s="1068"/>
      <c r="N24" s="1068"/>
      <c r="O24" s="1068"/>
      <c r="P24" s="1069"/>
      <c r="Q24" s="1067" t="s">
        <v>2248</v>
      </c>
      <c r="R24" s="1069"/>
      <c r="S24" s="25" t="s">
        <v>745</v>
      </c>
      <c r="T24" s="5"/>
      <c r="U24" s="402"/>
    </row>
    <row r="25" spans="2:38" ht="24" customHeight="1" thickBot="1" x14ac:dyDescent="0.3">
      <c r="B25" s="401"/>
      <c r="C25" s="1" t="s">
        <v>532</v>
      </c>
      <c r="D25" s="247" t="s">
        <v>1274</v>
      </c>
      <c r="E25" s="1051" t="s">
        <v>577</v>
      </c>
      <c r="F25" s="1052"/>
      <c r="G25" s="1052"/>
      <c r="H25" s="1053"/>
      <c r="I25" s="1105" t="s">
        <v>578</v>
      </c>
      <c r="J25" s="1105"/>
      <c r="K25" s="1105"/>
      <c r="L25" s="1105"/>
      <c r="M25" s="1105"/>
      <c r="N25" s="1105"/>
      <c r="O25" s="1105"/>
      <c r="P25" s="1105"/>
      <c r="Q25" s="1106"/>
      <c r="R25" s="1107"/>
      <c r="S25" s="254" t="str">
        <f t="shared" ref="S25:S42" si="0">$X25</f>
        <v>-</v>
      </c>
      <c r="T25" s="26"/>
      <c r="U25" s="245"/>
      <c r="V25" s="26"/>
      <c r="W25" s="26"/>
      <c r="X25" s="1" t="str">
        <f>IF($Y$2&lt;&gt;"下水道施設","-",IF($Q25=Y25,AG25,IF($Q25=Z25,AH25,IF($Q25=AA25,AI25,IF($Q25=AB25,AJ25,IF($Q25=AC25,AK25,AL25))))))</f>
        <v>-</v>
      </c>
      <c r="Y25" s="11" t="s">
        <v>2161</v>
      </c>
      <c r="Z25" s="11" t="s">
        <v>2162</v>
      </c>
      <c r="AA25" s="11" t="s">
        <v>670</v>
      </c>
      <c r="AB25" s="11" t="s">
        <v>1990</v>
      </c>
      <c r="AC25" s="11" t="s">
        <v>1195</v>
      </c>
      <c r="AD25" s="11" t="s">
        <v>2424</v>
      </c>
      <c r="AG25" s="23">
        <v>1</v>
      </c>
      <c r="AH25" s="23">
        <f>$AH$2</f>
        <v>0.8</v>
      </c>
      <c r="AI25" s="23">
        <v>0.5</v>
      </c>
      <c r="AJ25" s="23">
        <f>$AJ$2</f>
        <v>0.2</v>
      </c>
      <c r="AK25" s="23">
        <v>0</v>
      </c>
      <c r="AL25" s="23" t="s">
        <v>1300</v>
      </c>
    </row>
    <row r="26" spans="2:38" ht="24" customHeight="1" thickBot="1" x14ac:dyDescent="0.3">
      <c r="B26" s="401"/>
      <c r="C26" s="1" t="s">
        <v>532</v>
      </c>
      <c r="D26" s="247" t="s">
        <v>2298</v>
      </c>
      <c r="E26" s="1051" t="s">
        <v>579</v>
      </c>
      <c r="F26" s="1052"/>
      <c r="G26" s="1052"/>
      <c r="H26" s="1053"/>
      <c r="I26" s="1105" t="s">
        <v>580</v>
      </c>
      <c r="J26" s="1105"/>
      <c r="K26" s="1105"/>
      <c r="L26" s="1105"/>
      <c r="M26" s="1105"/>
      <c r="N26" s="1105"/>
      <c r="O26" s="1105"/>
      <c r="P26" s="1105"/>
      <c r="Q26" s="1106"/>
      <c r="R26" s="1107"/>
      <c r="S26" s="254" t="str">
        <f t="shared" si="0"/>
        <v>-</v>
      </c>
      <c r="T26" s="26"/>
      <c r="U26" s="245"/>
      <c r="V26" s="26"/>
      <c r="W26" s="26"/>
      <c r="X26" s="1" t="str">
        <f>IF($Y$2&lt;&gt;"下水道施設","-",IF($Q26=Y26,AG26,IF($Q26=Z26,AH26,IF($Q26=AA26,AI26,IF($Q26=AB26,AJ26,IF($Q26=AC26,AK26,AL26))))))</f>
        <v>-</v>
      </c>
      <c r="Y26" s="11" t="s">
        <v>2164</v>
      </c>
      <c r="Z26" s="11" t="s">
        <v>2165</v>
      </c>
      <c r="AA26" s="11" t="s">
        <v>670</v>
      </c>
      <c r="AB26" s="11" t="s">
        <v>1990</v>
      </c>
      <c r="AC26" s="11" t="s">
        <v>1195</v>
      </c>
      <c r="AD26" s="11" t="s">
        <v>2424</v>
      </c>
      <c r="AG26" s="23">
        <v>1</v>
      </c>
      <c r="AH26" s="23">
        <f>$AH$2</f>
        <v>0.8</v>
      </c>
      <c r="AI26" s="23">
        <v>0.5</v>
      </c>
      <c r="AJ26" s="23">
        <f>$AJ$2</f>
        <v>0.2</v>
      </c>
      <c r="AK26" s="23">
        <v>0</v>
      </c>
      <c r="AL26" s="23" t="s">
        <v>1300</v>
      </c>
    </row>
    <row r="27" spans="2:38" ht="14.25" customHeight="1" thickBot="1" x14ac:dyDescent="0.3">
      <c r="B27" s="401"/>
      <c r="C27" s="1" t="s">
        <v>532</v>
      </c>
      <c r="D27" s="247" t="s">
        <v>1391</v>
      </c>
      <c r="E27" s="1051" t="s">
        <v>2425</v>
      </c>
      <c r="F27" s="1052"/>
      <c r="G27" s="1052"/>
      <c r="H27" s="1053"/>
      <c r="I27" s="1105" t="s">
        <v>1520</v>
      </c>
      <c r="J27" s="1105"/>
      <c r="K27" s="1105"/>
      <c r="L27" s="1105"/>
      <c r="M27" s="1105"/>
      <c r="N27" s="1105"/>
      <c r="O27" s="1105"/>
      <c r="P27" s="1105"/>
      <c r="Q27" s="1106"/>
      <c r="R27" s="1107"/>
      <c r="S27" s="254" t="str">
        <f t="shared" si="0"/>
        <v>-</v>
      </c>
      <c r="T27" s="26"/>
      <c r="U27" s="245"/>
      <c r="V27" s="26"/>
      <c r="W27" s="26"/>
      <c r="X27" s="1" t="str">
        <f>IF($Y$2&lt;&gt;"下水道施設","-",IF($Q27=Y27,AG27,IF($Q27=Z27,AH27,IF($Q27=AA27,AI27,IF($Q27=AB27,AJ27,IF($Q27=AC27,AK27,AL27))))))</f>
        <v>-</v>
      </c>
      <c r="Y27" s="11" t="s">
        <v>2164</v>
      </c>
      <c r="Z27" s="11" t="s">
        <v>2165</v>
      </c>
      <c r="AA27" s="11" t="s">
        <v>670</v>
      </c>
      <c r="AB27" s="11" t="s">
        <v>1990</v>
      </c>
      <c r="AC27" s="11" t="s">
        <v>1195</v>
      </c>
      <c r="AD27" s="11" t="s">
        <v>2424</v>
      </c>
      <c r="AG27" s="23">
        <v>1</v>
      </c>
      <c r="AH27" s="23">
        <f>$AH$2</f>
        <v>0.8</v>
      </c>
      <c r="AI27" s="23">
        <v>0.5</v>
      </c>
      <c r="AJ27" s="23">
        <f>$AJ$2</f>
        <v>0.2</v>
      </c>
      <c r="AK27" s="23">
        <v>0</v>
      </c>
      <c r="AL27" s="23" t="s">
        <v>1300</v>
      </c>
    </row>
    <row r="28" spans="2:38" ht="24" customHeight="1" thickBot="1" x14ac:dyDescent="0.3">
      <c r="B28" s="401"/>
      <c r="C28" s="1" t="s">
        <v>537</v>
      </c>
      <c r="D28" s="247" t="s">
        <v>2299</v>
      </c>
      <c r="E28" s="1051" t="s">
        <v>49</v>
      </c>
      <c r="F28" s="1052"/>
      <c r="G28" s="1052"/>
      <c r="H28" s="1053"/>
      <c r="I28" s="1105" t="s">
        <v>51</v>
      </c>
      <c r="J28" s="1105"/>
      <c r="K28" s="1105"/>
      <c r="L28" s="1105"/>
      <c r="M28" s="1105"/>
      <c r="N28" s="1105"/>
      <c r="O28" s="1105"/>
      <c r="P28" s="1105"/>
      <c r="Q28" s="1106"/>
      <c r="R28" s="1107"/>
      <c r="S28" s="254" t="str">
        <f>$X28</f>
        <v>-</v>
      </c>
      <c r="T28" s="26"/>
      <c r="U28" s="245"/>
      <c r="V28" s="26"/>
      <c r="W28" s="26"/>
      <c r="X28" s="1" t="str">
        <f>IF($Y$2&lt;&gt;"下水道施設","-",IF($Q28=Y28,AG28,IF($Q28=Z28,AH28,IF($Q28=AA28,AI28,IF($Q28=AB28,AJ28,IF($Q28=AC28,AK28,AL28))))))</f>
        <v>-</v>
      </c>
      <c r="Y28" s="11" t="s">
        <v>1600</v>
      </c>
      <c r="Z28" s="11" t="s">
        <v>1601</v>
      </c>
      <c r="AA28" s="11" t="s">
        <v>670</v>
      </c>
      <c r="AB28" s="11" t="s">
        <v>1990</v>
      </c>
      <c r="AC28" s="11" t="s">
        <v>1195</v>
      </c>
      <c r="AD28" s="11" t="s">
        <v>2424</v>
      </c>
      <c r="AG28" s="23">
        <v>1</v>
      </c>
      <c r="AH28" s="23">
        <f>$AH$2</f>
        <v>0.8</v>
      </c>
      <c r="AI28" s="23">
        <v>0.5</v>
      </c>
      <c r="AJ28" s="23">
        <f>$AJ$2</f>
        <v>0.2</v>
      </c>
      <c r="AK28" s="23">
        <v>0</v>
      </c>
      <c r="AL28" s="23" t="s">
        <v>1300</v>
      </c>
    </row>
    <row r="29" spans="2:38" ht="24" customHeight="1" thickBot="1" x14ac:dyDescent="0.3">
      <c r="B29" s="401"/>
      <c r="C29" s="1" t="s">
        <v>530</v>
      </c>
      <c r="D29" s="247" t="s">
        <v>1950</v>
      </c>
      <c r="E29" s="1054" t="s">
        <v>2427</v>
      </c>
      <c r="F29" s="1055"/>
      <c r="G29" s="1055"/>
      <c r="H29" s="1056"/>
      <c r="I29" s="1054" t="s">
        <v>1216</v>
      </c>
      <c r="J29" s="1055"/>
      <c r="K29" s="1055"/>
      <c r="L29" s="1055"/>
      <c r="M29" s="1055"/>
      <c r="N29" s="1055"/>
      <c r="O29" s="1055"/>
      <c r="P29" s="1056"/>
      <c r="Q29" s="1106"/>
      <c r="R29" s="1107"/>
      <c r="S29" s="254" t="str">
        <f>$X29</f>
        <v>-</v>
      </c>
      <c r="T29" s="26"/>
      <c r="U29" s="245"/>
      <c r="V29" s="26"/>
      <c r="W29" s="26"/>
      <c r="X29" s="1" t="str">
        <f>IF($Y$2&lt;&gt;"下水道施設","-",IF($Q29=Y29,AG29,IF($Q29=Z29,AH29,IF($Q29=AA29,AI29,IF($Q29=AB29,AJ29,IF($Q29=AC29,AK29,AL29))))))</f>
        <v>-</v>
      </c>
      <c r="Y29" s="11" t="s">
        <v>2164</v>
      </c>
      <c r="Z29" s="11" t="s">
        <v>2165</v>
      </c>
      <c r="AA29" s="11" t="s">
        <v>670</v>
      </c>
      <c r="AB29" s="11" t="s">
        <v>1990</v>
      </c>
      <c r="AC29" s="11" t="s">
        <v>1195</v>
      </c>
      <c r="AD29" s="11" t="s">
        <v>2424</v>
      </c>
      <c r="AG29" s="23">
        <v>1</v>
      </c>
      <c r="AH29" s="23">
        <f>$AH$2</f>
        <v>0.8</v>
      </c>
      <c r="AI29" s="23">
        <v>0.5</v>
      </c>
      <c r="AJ29" s="23">
        <f>$AJ$2</f>
        <v>0.2</v>
      </c>
      <c r="AK29" s="23">
        <v>0</v>
      </c>
      <c r="AL29" s="23" t="s">
        <v>1300</v>
      </c>
    </row>
    <row r="30" spans="2:38" ht="13.15" thickBot="1" x14ac:dyDescent="0.3">
      <c r="B30" s="401"/>
      <c r="C30" s="1" t="s">
        <v>530</v>
      </c>
      <c r="D30" s="247" t="s">
        <v>1951</v>
      </c>
      <c r="E30" s="1051" t="s">
        <v>973</v>
      </c>
      <c r="F30" s="1052"/>
      <c r="G30" s="1052"/>
      <c r="H30" s="1053"/>
      <c r="I30" s="1105" t="s">
        <v>974</v>
      </c>
      <c r="J30" s="1105"/>
      <c r="K30" s="1105"/>
      <c r="L30" s="1105"/>
      <c r="M30" s="1105"/>
      <c r="N30" s="1105"/>
      <c r="O30" s="1105"/>
      <c r="P30" s="1105"/>
      <c r="Q30" s="1106"/>
      <c r="R30" s="1107"/>
      <c r="S30" s="254" t="str">
        <f t="shared" si="0"/>
        <v>-</v>
      </c>
      <c r="T30" s="26"/>
      <c r="U30" s="245"/>
      <c r="V30" s="26"/>
      <c r="W30" s="26"/>
      <c r="X30" s="1" t="str">
        <f>IF($Y$2&lt;&gt;"下水道施設","-",IF($Q30=Y30,AG30,IF($Q30=Z30,AH30,AI30)))</f>
        <v>-</v>
      </c>
      <c r="Y30" s="11" t="s">
        <v>2317</v>
      </c>
      <c r="Z30" s="11" t="s">
        <v>2166</v>
      </c>
      <c r="AA30" s="11" t="s">
        <v>2424</v>
      </c>
      <c r="AG30" s="23">
        <v>1</v>
      </c>
      <c r="AH30" s="23">
        <v>0</v>
      </c>
      <c r="AI30" s="23" t="s">
        <v>1300</v>
      </c>
    </row>
    <row r="31" spans="2:38" ht="13.15" thickBot="1" x14ac:dyDescent="0.3">
      <c r="B31" s="401"/>
      <c r="C31" s="1" t="s">
        <v>527</v>
      </c>
      <c r="D31" s="247" t="s">
        <v>123</v>
      </c>
      <c r="E31" s="1051" t="s">
        <v>36</v>
      </c>
      <c r="F31" s="1052"/>
      <c r="G31" s="1052"/>
      <c r="H31" s="1053"/>
      <c r="I31" s="1105" t="s">
        <v>37</v>
      </c>
      <c r="J31" s="1105"/>
      <c r="K31" s="1105"/>
      <c r="L31" s="1105"/>
      <c r="M31" s="1105"/>
      <c r="N31" s="1105"/>
      <c r="O31" s="1105"/>
      <c r="P31" s="1105"/>
      <c r="Q31" s="1106"/>
      <c r="R31" s="1107"/>
      <c r="S31" s="254" t="str">
        <f t="shared" si="0"/>
        <v>-</v>
      </c>
      <c r="T31" s="26"/>
      <c r="U31" s="245"/>
      <c r="V31" s="26"/>
      <c r="W31" s="26"/>
      <c r="X31" s="1" t="str">
        <f>IF($Y$2&lt;&gt;"下水道施設","-",IF($Q31=Y31,AG31,IF($Q31=Z31,AH31,AI31)))</f>
        <v>-</v>
      </c>
      <c r="Y31" s="11" t="s">
        <v>2317</v>
      </c>
      <c r="Z31" s="11" t="s">
        <v>1602</v>
      </c>
      <c r="AA31" s="11" t="s">
        <v>2424</v>
      </c>
      <c r="AG31" s="23">
        <v>1</v>
      </c>
      <c r="AH31" s="23">
        <v>0</v>
      </c>
      <c r="AI31" s="23" t="s">
        <v>1300</v>
      </c>
    </row>
    <row r="32" spans="2:38" ht="24" customHeight="1" thickBot="1" x14ac:dyDescent="0.3">
      <c r="B32" s="401"/>
      <c r="C32" s="1" t="s">
        <v>527</v>
      </c>
      <c r="D32" s="247" t="s">
        <v>462</v>
      </c>
      <c r="E32" s="1051" t="s">
        <v>50</v>
      </c>
      <c r="F32" s="1052"/>
      <c r="G32" s="1052"/>
      <c r="H32" s="1053"/>
      <c r="I32" s="1105" t="s">
        <v>69</v>
      </c>
      <c r="J32" s="1105"/>
      <c r="K32" s="1105"/>
      <c r="L32" s="1105"/>
      <c r="M32" s="1105"/>
      <c r="N32" s="1105"/>
      <c r="O32" s="1105"/>
      <c r="P32" s="1105"/>
      <c r="Q32" s="1106"/>
      <c r="R32" s="1107"/>
      <c r="S32" s="254" t="str">
        <f t="shared" si="0"/>
        <v>-</v>
      </c>
      <c r="T32" s="26"/>
      <c r="U32" s="245"/>
      <c r="V32" s="26"/>
      <c r="W32" s="26"/>
      <c r="X32" s="1" t="str">
        <f>IF($Y$2&lt;&gt;"下水道施設","-",IF($Q32=Y32,AG32,IF($Q32=Z32,AH32,IF($Q32=AA32,AI32,IF($Q32=AB32,AJ32,IF($Q32=AC32,AK32,AL32))))))</f>
        <v>-</v>
      </c>
      <c r="Y32" s="11" t="s">
        <v>2164</v>
      </c>
      <c r="Z32" s="11" t="s">
        <v>2165</v>
      </c>
      <c r="AA32" s="11" t="s">
        <v>670</v>
      </c>
      <c r="AB32" s="11" t="s">
        <v>1990</v>
      </c>
      <c r="AC32" s="11" t="s">
        <v>1195</v>
      </c>
      <c r="AD32" s="11" t="s">
        <v>2424</v>
      </c>
      <c r="AG32" s="23">
        <v>1</v>
      </c>
      <c r="AH32" s="23">
        <f>$AH$2</f>
        <v>0.8</v>
      </c>
      <c r="AI32" s="23">
        <v>0.5</v>
      </c>
      <c r="AJ32" s="23">
        <f>$AJ$2</f>
        <v>0.2</v>
      </c>
      <c r="AK32" s="23">
        <v>0</v>
      </c>
      <c r="AL32" s="23" t="s">
        <v>1300</v>
      </c>
    </row>
    <row r="33" spans="2:38" ht="36" customHeight="1" thickBot="1" x14ac:dyDescent="0.3">
      <c r="B33" s="401"/>
      <c r="C33" s="1" t="s">
        <v>527</v>
      </c>
      <c r="D33" s="247" t="s">
        <v>463</v>
      </c>
      <c r="E33" s="1051" t="s">
        <v>1815</v>
      </c>
      <c r="F33" s="1052"/>
      <c r="G33" s="1052"/>
      <c r="H33" s="1053"/>
      <c r="I33" s="1105" t="s">
        <v>2390</v>
      </c>
      <c r="J33" s="1105"/>
      <c r="K33" s="1105"/>
      <c r="L33" s="1105"/>
      <c r="M33" s="1105"/>
      <c r="N33" s="1105"/>
      <c r="O33" s="1105"/>
      <c r="P33" s="1105"/>
      <c r="Q33" s="1106"/>
      <c r="R33" s="1107"/>
      <c r="S33" s="254" t="str">
        <f t="shared" si="0"/>
        <v>-</v>
      </c>
      <c r="T33" s="26"/>
      <c r="U33" s="245"/>
      <c r="V33" s="26"/>
      <c r="W33" s="26"/>
      <c r="X33" s="1" t="str">
        <f>IF($Y$2&lt;&gt;"下水道施設","-",IF($Q33=Y33,AG33,IF($Q33=Z33,AH33,IF($Q33=AA33,AI33,IF($Q33=AB33,AJ33,IF($Q33=AC33,AK33,AL33))))))</f>
        <v>-</v>
      </c>
      <c r="Y33" s="11" t="s">
        <v>2164</v>
      </c>
      <c r="Z33" s="11" t="s">
        <v>2165</v>
      </c>
      <c r="AA33" s="11" t="s">
        <v>670</v>
      </c>
      <c r="AB33" s="11" t="s">
        <v>1990</v>
      </c>
      <c r="AC33" s="11" t="s">
        <v>1195</v>
      </c>
      <c r="AD33" s="11" t="s">
        <v>2424</v>
      </c>
      <c r="AG33" s="23">
        <v>1</v>
      </c>
      <c r="AH33" s="23">
        <f>$AH$2</f>
        <v>0.8</v>
      </c>
      <c r="AI33" s="23">
        <v>0.5</v>
      </c>
      <c r="AJ33" s="23">
        <f>$AJ$2</f>
        <v>0.2</v>
      </c>
      <c r="AK33" s="23">
        <v>0</v>
      </c>
      <c r="AL33" s="23" t="s">
        <v>1300</v>
      </c>
    </row>
    <row r="34" spans="2:38" ht="24" customHeight="1" thickBot="1" x14ac:dyDescent="0.3">
      <c r="B34" s="401"/>
      <c r="C34" s="1" t="s">
        <v>527</v>
      </c>
      <c r="D34" s="247" t="s">
        <v>2125</v>
      </c>
      <c r="E34" s="1051" t="s">
        <v>968</v>
      </c>
      <c r="F34" s="1052"/>
      <c r="G34" s="1052"/>
      <c r="H34" s="1053"/>
      <c r="I34" s="1105" t="s">
        <v>969</v>
      </c>
      <c r="J34" s="1105"/>
      <c r="K34" s="1105"/>
      <c r="L34" s="1105"/>
      <c r="M34" s="1105"/>
      <c r="N34" s="1105"/>
      <c r="O34" s="1105"/>
      <c r="P34" s="1105"/>
      <c r="Q34" s="1106"/>
      <c r="R34" s="1107"/>
      <c r="S34" s="254" t="str">
        <f t="shared" si="0"/>
        <v>-</v>
      </c>
      <c r="T34" s="26"/>
      <c r="U34" s="245"/>
      <c r="V34" s="26"/>
      <c r="W34" s="26"/>
      <c r="X34" s="1" t="str">
        <f>IF($Y$2&lt;&gt;"下水道施設","-",IF($Q34=Y34,AG34,IF($Q34=Z34,AH34,IF($Q34=AA34,AI34,IF($Q34=AB34,AJ34,IF($Q34=AC34,AK34,AL34))))))</f>
        <v>-</v>
      </c>
      <c r="Y34" s="11" t="s">
        <v>1598</v>
      </c>
      <c r="Z34" s="11" t="s">
        <v>1599</v>
      </c>
      <c r="AA34" s="11" t="s">
        <v>670</v>
      </c>
      <c r="AB34" s="11" t="s">
        <v>1990</v>
      </c>
      <c r="AC34" s="11" t="s">
        <v>1195</v>
      </c>
      <c r="AD34" s="11" t="s">
        <v>2424</v>
      </c>
      <c r="AG34" s="23">
        <v>1</v>
      </c>
      <c r="AH34" s="23">
        <f>$AH$2</f>
        <v>0.8</v>
      </c>
      <c r="AI34" s="23">
        <v>0.5</v>
      </c>
      <c r="AJ34" s="23">
        <f>$AJ$2</f>
        <v>0.2</v>
      </c>
      <c r="AK34" s="23">
        <v>0</v>
      </c>
      <c r="AL34" s="23" t="s">
        <v>1300</v>
      </c>
    </row>
    <row r="35" spans="2:38" ht="24" customHeight="1" thickBot="1" x14ac:dyDescent="0.3">
      <c r="B35" s="401"/>
      <c r="C35" s="1" t="s">
        <v>530</v>
      </c>
      <c r="D35" s="247" t="s">
        <v>2126</v>
      </c>
      <c r="E35" s="1051" t="s">
        <v>970</v>
      </c>
      <c r="F35" s="1052"/>
      <c r="G35" s="1052"/>
      <c r="H35" s="1053"/>
      <c r="I35" s="1105" t="s">
        <v>971</v>
      </c>
      <c r="J35" s="1105"/>
      <c r="K35" s="1105"/>
      <c r="L35" s="1105"/>
      <c r="M35" s="1105"/>
      <c r="N35" s="1105"/>
      <c r="O35" s="1105"/>
      <c r="P35" s="1105"/>
      <c r="Q35" s="1106"/>
      <c r="R35" s="1107"/>
      <c r="S35" s="254" t="str">
        <f t="shared" si="0"/>
        <v>-</v>
      </c>
      <c r="T35" s="26"/>
      <c r="U35" s="245"/>
      <c r="V35" s="26"/>
      <c r="W35" s="26"/>
      <c r="X35" s="1" t="str">
        <f>IF($Y$2&lt;&gt;"下水道施設","-",IF($Q35=Y35,AG35,IF($Q35=Z35,AH35,IF($Q35=AA35,AI35,IF($Q35=AB35,AJ35,IF($Q35=AC35,AK35,AL35))))))</f>
        <v>-</v>
      </c>
      <c r="Y35" s="11" t="s">
        <v>1600</v>
      </c>
      <c r="Z35" s="11" t="s">
        <v>1601</v>
      </c>
      <c r="AA35" s="11" t="s">
        <v>670</v>
      </c>
      <c r="AB35" s="11" t="s">
        <v>1990</v>
      </c>
      <c r="AC35" s="11" t="s">
        <v>1195</v>
      </c>
      <c r="AD35" s="11" t="s">
        <v>2424</v>
      </c>
      <c r="AG35" s="23">
        <v>1</v>
      </c>
      <c r="AH35" s="23">
        <f>$AH$2</f>
        <v>0.8</v>
      </c>
      <c r="AI35" s="23">
        <v>0.5</v>
      </c>
      <c r="AJ35" s="23">
        <f>$AJ$2</f>
        <v>0.2</v>
      </c>
      <c r="AK35" s="23">
        <v>0</v>
      </c>
      <c r="AL35" s="23" t="s">
        <v>1300</v>
      </c>
    </row>
    <row r="36" spans="2:38" ht="13.15" thickBot="1" x14ac:dyDescent="0.3">
      <c r="B36" s="401"/>
      <c r="C36" s="1" t="s">
        <v>530</v>
      </c>
      <c r="D36" s="247" t="s">
        <v>2127</v>
      </c>
      <c r="E36" s="1051" t="s">
        <v>1839</v>
      </c>
      <c r="F36" s="1052"/>
      <c r="G36" s="1052"/>
      <c r="H36" s="1053"/>
      <c r="I36" s="1105" t="s">
        <v>2409</v>
      </c>
      <c r="J36" s="1105"/>
      <c r="K36" s="1105"/>
      <c r="L36" s="1105"/>
      <c r="M36" s="1105"/>
      <c r="N36" s="1105"/>
      <c r="O36" s="1105"/>
      <c r="P36" s="1105"/>
      <c r="Q36" s="1106"/>
      <c r="R36" s="1107"/>
      <c r="S36" s="254" t="str">
        <f t="shared" si="0"/>
        <v>-</v>
      </c>
      <c r="T36" s="26"/>
      <c r="U36" s="245"/>
      <c r="V36" s="26"/>
      <c r="W36" s="26"/>
      <c r="X36" s="1" t="str">
        <f>IF($Y$2&lt;&gt;"下水道施設","-",IF($Q36=Y36,AG36,IF($Q36=Z36,AH36,AI36)))</f>
        <v>-</v>
      </c>
      <c r="Y36" s="11" t="s">
        <v>2317</v>
      </c>
      <c r="Z36" s="11" t="s">
        <v>2167</v>
      </c>
      <c r="AA36" s="11" t="s">
        <v>2424</v>
      </c>
      <c r="AG36" s="23">
        <v>1</v>
      </c>
      <c r="AH36" s="23">
        <v>0</v>
      </c>
      <c r="AI36" s="23" t="s">
        <v>1300</v>
      </c>
    </row>
    <row r="37" spans="2:38" ht="14.25" customHeight="1" thickBot="1" x14ac:dyDescent="0.3">
      <c r="B37" s="401"/>
      <c r="C37" s="1" t="s">
        <v>530</v>
      </c>
      <c r="D37" s="247" t="s">
        <v>2128</v>
      </c>
      <c r="E37" s="1051" t="s">
        <v>423</v>
      </c>
      <c r="F37" s="1052"/>
      <c r="G37" s="1052"/>
      <c r="H37" s="1053"/>
      <c r="I37" s="1105" t="s">
        <v>424</v>
      </c>
      <c r="J37" s="1105"/>
      <c r="K37" s="1105"/>
      <c r="L37" s="1105"/>
      <c r="M37" s="1105"/>
      <c r="N37" s="1105"/>
      <c r="O37" s="1105"/>
      <c r="P37" s="1105"/>
      <c r="Q37" s="1106"/>
      <c r="R37" s="1107"/>
      <c r="S37" s="254" t="str">
        <f t="shared" si="0"/>
        <v>-</v>
      </c>
      <c r="T37" s="26"/>
      <c r="U37" s="245"/>
      <c r="V37" s="26"/>
      <c r="W37" s="26"/>
      <c r="X37" s="1" t="str">
        <f>IF($Y$2&lt;&gt;"下水道施設","-",IF($Q37=Y37,AG37,IF($Q37=Z37,AH37,AI37)))</f>
        <v>-</v>
      </c>
      <c r="Y37" s="11" t="s">
        <v>2317</v>
      </c>
      <c r="Z37" s="11" t="s">
        <v>2166</v>
      </c>
      <c r="AA37" s="11" t="s">
        <v>2424</v>
      </c>
      <c r="AG37" s="23">
        <v>1</v>
      </c>
      <c r="AH37" s="23">
        <v>0</v>
      </c>
      <c r="AI37" s="23" t="s">
        <v>1300</v>
      </c>
    </row>
    <row r="38" spans="2:38" ht="13.15" thickBot="1" x14ac:dyDescent="0.3">
      <c r="B38" s="401"/>
      <c r="C38" s="1" t="s">
        <v>530</v>
      </c>
      <c r="D38" s="247" t="s">
        <v>2129</v>
      </c>
      <c r="E38" s="1054" t="s">
        <v>975</v>
      </c>
      <c r="F38" s="1055"/>
      <c r="G38" s="1055"/>
      <c r="H38" s="1056"/>
      <c r="I38" s="1054" t="s">
        <v>976</v>
      </c>
      <c r="J38" s="1055"/>
      <c r="K38" s="1055"/>
      <c r="L38" s="1055"/>
      <c r="M38" s="1055"/>
      <c r="N38" s="1055"/>
      <c r="O38" s="1055"/>
      <c r="P38" s="1056"/>
      <c r="Q38" s="1106"/>
      <c r="R38" s="1107"/>
      <c r="S38" s="254" t="str">
        <f t="shared" si="0"/>
        <v>-</v>
      </c>
      <c r="T38" s="26"/>
      <c r="U38" s="245"/>
      <c r="V38" s="26"/>
      <c r="W38" s="26"/>
      <c r="X38" s="1" t="str">
        <f>IF($Y$2&lt;&gt;"下水道施設","-",IF($Q38=Y38,AG38,IF($Q38=Z38,AH38,AI38)))</f>
        <v>-</v>
      </c>
      <c r="Y38" s="11" t="s">
        <v>2317</v>
      </c>
      <c r="Z38" s="11" t="s">
        <v>2166</v>
      </c>
      <c r="AA38" s="11" t="s">
        <v>2424</v>
      </c>
      <c r="AG38" s="23">
        <v>1</v>
      </c>
      <c r="AH38" s="23">
        <v>0</v>
      </c>
      <c r="AI38" s="23" t="s">
        <v>1300</v>
      </c>
    </row>
    <row r="39" spans="2:38" ht="24" customHeight="1" thickBot="1" x14ac:dyDescent="0.3">
      <c r="B39" s="401"/>
      <c r="C39" s="1" t="s">
        <v>530</v>
      </c>
      <c r="D39" s="247" t="s">
        <v>2130</v>
      </c>
      <c r="E39" s="1054" t="s">
        <v>1816</v>
      </c>
      <c r="F39" s="1055"/>
      <c r="G39" s="1055"/>
      <c r="H39" s="1056"/>
      <c r="I39" s="1054" t="s">
        <v>1817</v>
      </c>
      <c r="J39" s="1055"/>
      <c r="K39" s="1055"/>
      <c r="L39" s="1055"/>
      <c r="M39" s="1055"/>
      <c r="N39" s="1055"/>
      <c r="O39" s="1055"/>
      <c r="P39" s="1056"/>
      <c r="Q39" s="1106"/>
      <c r="R39" s="1107"/>
      <c r="S39" s="254" t="str">
        <f t="shared" si="0"/>
        <v>-</v>
      </c>
      <c r="T39" s="26"/>
      <c r="U39" s="245"/>
      <c r="V39" s="26"/>
      <c r="W39" s="26"/>
      <c r="X39" s="1" t="str">
        <f>IF($Y$2&lt;&gt;"下水道施設","-",IF($Q39=Y39,AG39,IF($Q39=Z39,AH39,IF($Q39=AA39,AI39,IF($Q39=AB39,AJ39,IF($Q39=AC39,AK39,AL39))))))</f>
        <v>-</v>
      </c>
      <c r="Y39" s="11" t="s">
        <v>2164</v>
      </c>
      <c r="Z39" s="11" t="s">
        <v>2165</v>
      </c>
      <c r="AA39" s="11" t="s">
        <v>670</v>
      </c>
      <c r="AB39" s="11" t="s">
        <v>1990</v>
      </c>
      <c r="AC39" s="11" t="s">
        <v>1195</v>
      </c>
      <c r="AD39" s="11" t="s">
        <v>2424</v>
      </c>
      <c r="AG39" s="23">
        <v>1</v>
      </c>
      <c r="AH39" s="23">
        <f>$AH$2</f>
        <v>0.8</v>
      </c>
      <c r="AI39" s="23">
        <v>0.5</v>
      </c>
      <c r="AJ39" s="23">
        <f>$AJ$2</f>
        <v>0.2</v>
      </c>
      <c r="AK39" s="23">
        <v>0</v>
      </c>
      <c r="AL39" s="23" t="s">
        <v>1300</v>
      </c>
    </row>
    <row r="40" spans="2:38" ht="14.25" customHeight="1" thickBot="1" x14ac:dyDescent="0.3">
      <c r="B40" s="401"/>
      <c r="C40" s="1" t="s">
        <v>529</v>
      </c>
      <c r="D40" s="247" t="s">
        <v>1773</v>
      </c>
      <c r="E40" s="1051" t="s">
        <v>1843</v>
      </c>
      <c r="F40" s="1052"/>
      <c r="G40" s="1052"/>
      <c r="H40" s="1053"/>
      <c r="I40" s="1105" t="s">
        <v>1844</v>
      </c>
      <c r="J40" s="1105"/>
      <c r="K40" s="1105"/>
      <c r="L40" s="1105"/>
      <c r="M40" s="1105"/>
      <c r="N40" s="1105"/>
      <c r="O40" s="1105"/>
      <c r="P40" s="1105"/>
      <c r="Q40" s="1106"/>
      <c r="R40" s="1107"/>
      <c r="S40" s="254" t="str">
        <f t="shared" si="0"/>
        <v>-</v>
      </c>
      <c r="T40" s="26"/>
      <c r="U40" s="245"/>
      <c r="V40" s="26"/>
      <c r="W40" s="26"/>
      <c r="X40" s="1" t="str">
        <f>IF($Y$2&lt;&gt;"下水道施設","-",IF($Q40=Y40,AG40,AH40))</f>
        <v>-</v>
      </c>
      <c r="Y40" s="11" t="s">
        <v>2317</v>
      </c>
      <c r="Z40" s="11" t="s">
        <v>2166</v>
      </c>
      <c r="AG40" s="23">
        <v>1</v>
      </c>
      <c r="AH40" s="23">
        <v>0</v>
      </c>
    </row>
    <row r="41" spans="2:38" ht="24" customHeight="1" thickBot="1" x14ac:dyDescent="0.3">
      <c r="B41" s="401"/>
      <c r="C41" s="1" t="s">
        <v>529</v>
      </c>
      <c r="D41" s="247" t="s">
        <v>1083</v>
      </c>
      <c r="E41" s="1051" t="s">
        <v>425</v>
      </c>
      <c r="F41" s="1052"/>
      <c r="G41" s="1052"/>
      <c r="H41" s="1053"/>
      <c r="I41" s="1105" t="s">
        <v>1346</v>
      </c>
      <c r="J41" s="1105"/>
      <c r="K41" s="1105"/>
      <c r="L41" s="1105"/>
      <c r="M41" s="1105"/>
      <c r="N41" s="1105"/>
      <c r="O41" s="1105"/>
      <c r="P41" s="1105"/>
      <c r="Q41" s="1106"/>
      <c r="R41" s="1107"/>
      <c r="S41" s="254" t="str">
        <f t="shared" si="0"/>
        <v>-</v>
      </c>
      <c r="T41" s="26"/>
      <c r="U41" s="245"/>
      <c r="V41" s="26"/>
      <c r="W41" s="26"/>
      <c r="X41" s="1" t="str">
        <f>IF($Y$2&lt;&gt;"下水道施設","-",IF($Q41=Y41,AG41,IF($Q41=Z41,AH41,IF($Q41=AA41,AI41,IF($Q41=AB41,AJ41,AK41)))))</f>
        <v>-</v>
      </c>
      <c r="Y41" s="11" t="s">
        <v>2164</v>
      </c>
      <c r="Z41" s="11" t="s">
        <v>2165</v>
      </c>
      <c r="AA41" s="11" t="s">
        <v>670</v>
      </c>
      <c r="AB41" s="11" t="s">
        <v>1990</v>
      </c>
      <c r="AC41" s="11" t="s">
        <v>1195</v>
      </c>
      <c r="AG41" s="23">
        <v>1</v>
      </c>
      <c r="AH41" s="23">
        <f>$AH$2</f>
        <v>0.8</v>
      </c>
      <c r="AI41" s="23">
        <v>0.5</v>
      </c>
      <c r="AJ41" s="23">
        <f>$AJ$2</f>
        <v>0.2</v>
      </c>
      <c r="AK41" s="23">
        <v>0</v>
      </c>
    </row>
    <row r="42" spans="2:38" ht="24" customHeight="1" thickBot="1" x14ac:dyDescent="0.3">
      <c r="B42" s="401"/>
      <c r="C42" s="1" t="s">
        <v>529</v>
      </c>
      <c r="D42" s="247" t="s">
        <v>1084</v>
      </c>
      <c r="E42" s="1051" t="s">
        <v>842</v>
      </c>
      <c r="F42" s="1052"/>
      <c r="G42" s="1052"/>
      <c r="H42" s="1053"/>
      <c r="I42" s="1105" t="s">
        <v>1347</v>
      </c>
      <c r="J42" s="1105"/>
      <c r="K42" s="1105"/>
      <c r="L42" s="1105"/>
      <c r="M42" s="1105"/>
      <c r="N42" s="1105"/>
      <c r="O42" s="1105"/>
      <c r="P42" s="1105"/>
      <c r="Q42" s="1106"/>
      <c r="R42" s="1107"/>
      <c r="S42" s="254" t="str">
        <f t="shared" si="0"/>
        <v>-</v>
      </c>
      <c r="T42" s="26"/>
      <c r="U42" s="245"/>
      <c r="V42" s="26"/>
      <c r="W42" s="26"/>
      <c r="X42" s="1" t="str">
        <f>IF($Y$2&lt;&gt;"下水道施設","-",IF($Q42=Y42,AG42,IF($Q42=Z42,AH42,IF($Q42=AA42,AI42,IF($Q42=AB42,AJ42,AK42)))))</f>
        <v>-</v>
      </c>
      <c r="Y42" s="11" t="s">
        <v>1555</v>
      </c>
      <c r="Z42" s="11" t="s">
        <v>1556</v>
      </c>
      <c r="AA42" s="11" t="s">
        <v>670</v>
      </c>
      <c r="AB42" s="11" t="s">
        <v>1990</v>
      </c>
      <c r="AC42" s="11" t="s">
        <v>1195</v>
      </c>
      <c r="AG42" s="23">
        <v>1</v>
      </c>
      <c r="AH42" s="23">
        <f>$AH$2</f>
        <v>0.8</v>
      </c>
      <c r="AI42" s="23">
        <v>0.5</v>
      </c>
      <c r="AJ42" s="23">
        <f>$AJ$2</f>
        <v>0.2</v>
      </c>
      <c r="AK42" s="23">
        <v>0</v>
      </c>
    </row>
    <row r="43" spans="2:38" x14ac:dyDescent="0.25">
      <c r="B43" s="401"/>
      <c r="Q43" s="5"/>
      <c r="R43" s="7"/>
      <c r="U43" s="402"/>
    </row>
    <row r="44" spans="2:38" x14ac:dyDescent="0.25">
      <c r="B44" s="401"/>
      <c r="C44" s="19"/>
      <c r="D44" s="21" t="s">
        <v>1768</v>
      </c>
      <c r="E44" s="19" t="s">
        <v>2103</v>
      </c>
      <c r="I44" s="1"/>
      <c r="Q44" s="5"/>
      <c r="R44" s="7"/>
      <c r="U44" s="402"/>
    </row>
    <row r="45" spans="2:38" ht="13.15" thickBot="1" x14ac:dyDescent="0.3">
      <c r="B45" s="401"/>
      <c r="C45" s="1"/>
      <c r="D45" s="25" t="s">
        <v>1733</v>
      </c>
      <c r="E45" s="1067" t="s">
        <v>655</v>
      </c>
      <c r="F45" s="1068"/>
      <c r="G45" s="1068"/>
      <c r="H45" s="1069"/>
      <c r="I45" s="1067" t="s">
        <v>283</v>
      </c>
      <c r="J45" s="1068"/>
      <c r="K45" s="1068"/>
      <c r="L45" s="1068"/>
      <c r="M45" s="1068"/>
      <c r="N45" s="1068"/>
      <c r="O45" s="1068"/>
      <c r="P45" s="1069"/>
      <c r="Q45" s="1067" t="s">
        <v>2248</v>
      </c>
      <c r="R45" s="1069"/>
      <c r="S45" s="25" t="s">
        <v>745</v>
      </c>
      <c r="T45" s="5"/>
      <c r="U45" s="402"/>
    </row>
    <row r="46" spans="2:38" ht="24" customHeight="1" thickBot="1" x14ac:dyDescent="0.3">
      <c r="B46" s="401"/>
      <c r="C46" s="1" t="s">
        <v>537</v>
      </c>
      <c r="D46" s="247" t="s">
        <v>2175</v>
      </c>
      <c r="E46" s="1051" t="s">
        <v>1079</v>
      </c>
      <c r="F46" s="1052"/>
      <c r="G46" s="1052"/>
      <c r="H46" s="1053"/>
      <c r="I46" s="1105" t="s">
        <v>1080</v>
      </c>
      <c r="J46" s="1105"/>
      <c r="K46" s="1105"/>
      <c r="L46" s="1105"/>
      <c r="M46" s="1105"/>
      <c r="N46" s="1105"/>
      <c r="O46" s="1105"/>
      <c r="P46" s="1105"/>
      <c r="Q46" s="1106"/>
      <c r="R46" s="1107"/>
      <c r="S46" s="254" t="str">
        <f>$X46</f>
        <v>-</v>
      </c>
      <c r="T46" s="26"/>
      <c r="U46" s="245"/>
      <c r="V46" s="26"/>
      <c r="W46" s="26"/>
      <c r="X46" s="1" t="str">
        <f>IF($Y$2&lt;&gt;"下水道施設","-",IF($Q46=Y46,AG46,IF($Q46=Z46,AH46,IF($Q46=AA46,AI46,IF($Q46=AB46,AJ46,IF($Q46=AC46,AK46,AL46))))))</f>
        <v>-</v>
      </c>
      <c r="Y46" s="11" t="s">
        <v>1555</v>
      </c>
      <c r="Z46" s="11" t="s">
        <v>1556</v>
      </c>
      <c r="AA46" s="11" t="s">
        <v>670</v>
      </c>
      <c r="AB46" s="11" t="s">
        <v>1990</v>
      </c>
      <c r="AC46" s="11" t="s">
        <v>1195</v>
      </c>
      <c r="AD46" s="11" t="s">
        <v>1078</v>
      </c>
      <c r="AG46" s="23">
        <v>1</v>
      </c>
      <c r="AH46" s="23">
        <f>$AH$2</f>
        <v>0.8</v>
      </c>
      <c r="AI46" s="23">
        <v>0.5</v>
      </c>
      <c r="AJ46" s="23">
        <f>$AJ$2</f>
        <v>0.2</v>
      </c>
      <c r="AK46" s="23">
        <v>0</v>
      </c>
      <c r="AL46" s="23" t="s">
        <v>2168</v>
      </c>
    </row>
    <row r="47" spans="2:38" ht="24" customHeight="1" thickBot="1" x14ac:dyDescent="0.3">
      <c r="B47" s="401"/>
      <c r="C47" s="1" t="s">
        <v>530</v>
      </c>
      <c r="D47" s="247" t="s">
        <v>955</v>
      </c>
      <c r="E47" s="1054" t="s">
        <v>1953</v>
      </c>
      <c r="F47" s="1055"/>
      <c r="G47" s="1055"/>
      <c r="H47" s="1056"/>
      <c r="I47" s="1054" t="s">
        <v>1077</v>
      </c>
      <c r="J47" s="1055"/>
      <c r="K47" s="1055"/>
      <c r="L47" s="1055"/>
      <c r="M47" s="1055"/>
      <c r="N47" s="1055"/>
      <c r="O47" s="1055"/>
      <c r="P47" s="1056"/>
      <c r="Q47" s="1106"/>
      <c r="R47" s="1107"/>
      <c r="S47" s="254" t="str">
        <f>$X47</f>
        <v>-</v>
      </c>
      <c r="T47" s="26"/>
      <c r="U47" s="245"/>
      <c r="V47" s="26"/>
      <c r="W47" s="26"/>
      <c r="X47" s="1" t="str">
        <f>IF($Y$2&lt;&gt;"下水道施設","-",IF($Q47=Y47,AG47,IF($Q47=Z47,AH47,IF($Q47=AA47,AI47,IF($Q47=AB47,AJ47,IF($Q47=AC47,AK47,AL47))))))</f>
        <v>-</v>
      </c>
      <c r="Y47" s="11" t="s">
        <v>2169</v>
      </c>
      <c r="Z47" s="11" t="s">
        <v>2170</v>
      </c>
      <c r="AA47" s="11" t="s">
        <v>670</v>
      </c>
      <c r="AB47" s="11" t="s">
        <v>1990</v>
      </c>
      <c r="AC47" s="11" t="s">
        <v>1195</v>
      </c>
      <c r="AD47" s="11" t="s">
        <v>1078</v>
      </c>
      <c r="AG47" s="23">
        <v>1</v>
      </c>
      <c r="AH47" s="23">
        <f>$AH$2</f>
        <v>0.8</v>
      </c>
      <c r="AI47" s="23">
        <v>0.5</v>
      </c>
      <c r="AJ47" s="23">
        <f>$AJ$2</f>
        <v>0.2</v>
      </c>
      <c r="AK47" s="23">
        <v>0</v>
      </c>
      <c r="AL47" s="23" t="s">
        <v>2168</v>
      </c>
    </row>
    <row r="48" spans="2:38" ht="24" customHeight="1" thickBot="1" x14ac:dyDescent="0.3">
      <c r="B48" s="401"/>
      <c r="C48" s="1" t="s">
        <v>530</v>
      </c>
      <c r="D48" s="247" t="s">
        <v>2122</v>
      </c>
      <c r="E48" s="1051" t="s">
        <v>1081</v>
      </c>
      <c r="F48" s="1052"/>
      <c r="G48" s="1052"/>
      <c r="H48" s="1053"/>
      <c r="I48" s="1105" t="s">
        <v>1082</v>
      </c>
      <c r="J48" s="1105"/>
      <c r="K48" s="1105"/>
      <c r="L48" s="1105"/>
      <c r="M48" s="1105"/>
      <c r="N48" s="1105"/>
      <c r="O48" s="1105"/>
      <c r="P48" s="1105"/>
      <c r="Q48" s="1106"/>
      <c r="R48" s="1107"/>
      <c r="S48" s="254" t="str">
        <f>$X48</f>
        <v>-</v>
      </c>
      <c r="T48" s="26"/>
      <c r="U48" s="245"/>
      <c r="V48" s="26"/>
      <c r="W48" s="26"/>
      <c r="X48" s="1" t="str">
        <f>IF($Y$2&lt;&gt;"下水道施設","-",IF($Q48=Y48,AG48,IF($Q48=Z48,AH48,IF($Q48=AA48,AI48,IF($Q48=AB48,AJ48,IF($Q48=AC48,AK48,AL48))))))</f>
        <v>-</v>
      </c>
      <c r="Y48" s="11" t="s">
        <v>2169</v>
      </c>
      <c r="Z48" s="11" t="s">
        <v>2170</v>
      </c>
      <c r="AA48" s="11" t="s">
        <v>670</v>
      </c>
      <c r="AB48" s="11" t="s">
        <v>1990</v>
      </c>
      <c r="AC48" s="11" t="s">
        <v>1195</v>
      </c>
      <c r="AD48" s="11" t="s">
        <v>1078</v>
      </c>
      <c r="AG48" s="23">
        <v>1</v>
      </c>
      <c r="AH48" s="23">
        <f>$AH$2</f>
        <v>0.8</v>
      </c>
      <c r="AI48" s="23">
        <v>0.5</v>
      </c>
      <c r="AJ48" s="23">
        <f>$AJ$2</f>
        <v>0.2</v>
      </c>
      <c r="AK48" s="23">
        <v>0</v>
      </c>
      <c r="AL48" s="23" t="s">
        <v>2168</v>
      </c>
    </row>
    <row r="49" spans="1:38" ht="14.25" customHeight="1" thickBot="1" x14ac:dyDescent="0.3">
      <c r="B49" s="401"/>
      <c r="C49" s="1" t="s">
        <v>530</v>
      </c>
      <c r="D49" s="247" t="s">
        <v>2123</v>
      </c>
      <c r="E49" s="1051" t="s">
        <v>562</v>
      </c>
      <c r="F49" s="1052"/>
      <c r="G49" s="1052"/>
      <c r="H49" s="1053"/>
      <c r="I49" s="1105" t="s">
        <v>1278</v>
      </c>
      <c r="J49" s="1105"/>
      <c r="K49" s="1105"/>
      <c r="L49" s="1105"/>
      <c r="M49" s="1105"/>
      <c r="N49" s="1105"/>
      <c r="O49" s="1105"/>
      <c r="P49" s="1105"/>
      <c r="Q49" s="1106"/>
      <c r="R49" s="1107"/>
      <c r="S49" s="254" t="str">
        <f>$X49</f>
        <v>-</v>
      </c>
      <c r="T49" s="26"/>
      <c r="U49" s="245"/>
      <c r="V49" s="26"/>
      <c r="W49" s="26"/>
      <c r="X49" s="1" t="str">
        <f>IF($Y$2&lt;&gt;"下水道施設","-",IF($Q49=Y49,AG49,IF($Q49=Z49,AH49,AI49)))</f>
        <v>-</v>
      </c>
      <c r="Y49" s="11" t="s">
        <v>2317</v>
      </c>
      <c r="Z49" s="11" t="s">
        <v>2171</v>
      </c>
      <c r="AA49" s="11" t="s">
        <v>1078</v>
      </c>
      <c r="AG49" s="23">
        <v>1</v>
      </c>
      <c r="AH49" s="23">
        <v>0</v>
      </c>
      <c r="AI49" s="23" t="s">
        <v>2168</v>
      </c>
    </row>
    <row r="50" spans="1:38" ht="14.25" customHeight="1" thickBot="1" x14ac:dyDescent="0.3">
      <c r="B50" s="401"/>
      <c r="C50" s="1" t="s">
        <v>529</v>
      </c>
      <c r="D50" s="247" t="s">
        <v>1774</v>
      </c>
      <c r="E50" s="1051" t="s">
        <v>889</v>
      </c>
      <c r="F50" s="1052"/>
      <c r="G50" s="1052"/>
      <c r="H50" s="1053"/>
      <c r="I50" s="1105" t="s">
        <v>1689</v>
      </c>
      <c r="J50" s="1105"/>
      <c r="K50" s="1105"/>
      <c r="L50" s="1105"/>
      <c r="M50" s="1105"/>
      <c r="N50" s="1105"/>
      <c r="O50" s="1105"/>
      <c r="P50" s="1105"/>
      <c r="Q50" s="1106"/>
      <c r="R50" s="1107"/>
      <c r="S50" s="254" t="str">
        <f>$X50</f>
        <v>-</v>
      </c>
      <c r="T50" s="26"/>
      <c r="U50" s="245"/>
      <c r="V50" s="26"/>
      <c r="W50" s="26"/>
      <c r="X50" s="1" t="str">
        <f>IF($Y$2&lt;&gt;"下水道施設","-",IF($Q50=Y50,AG50,AH50))</f>
        <v>-</v>
      </c>
      <c r="Y50" s="11" t="s">
        <v>2317</v>
      </c>
      <c r="Z50" s="11" t="s">
        <v>2171</v>
      </c>
      <c r="AG50" s="23">
        <v>1</v>
      </c>
      <c r="AH50" s="23">
        <v>0</v>
      </c>
    </row>
    <row r="51" spans="1:38" x14ac:dyDescent="0.25">
      <c r="B51" s="401"/>
      <c r="Q51" s="5"/>
      <c r="R51" s="7"/>
      <c r="U51" s="402"/>
    </row>
    <row r="52" spans="1:38" x14ac:dyDescent="0.25">
      <c r="B52" s="401"/>
      <c r="C52" s="19"/>
      <c r="D52" s="21" t="s">
        <v>2176</v>
      </c>
      <c r="E52" s="19" t="s">
        <v>2104</v>
      </c>
      <c r="I52" s="1"/>
      <c r="Q52" s="5"/>
      <c r="R52" s="7"/>
      <c r="U52" s="402"/>
    </row>
    <row r="53" spans="1:38" ht="13.15" thickBot="1" x14ac:dyDescent="0.3">
      <c r="B53" s="401"/>
      <c r="C53" s="1"/>
      <c r="D53" s="25" t="s">
        <v>1733</v>
      </c>
      <c r="E53" s="1067" t="s">
        <v>655</v>
      </c>
      <c r="F53" s="1068"/>
      <c r="G53" s="1068"/>
      <c r="H53" s="1069"/>
      <c r="I53" s="1067" t="s">
        <v>283</v>
      </c>
      <c r="J53" s="1068"/>
      <c r="K53" s="1068"/>
      <c r="L53" s="1068"/>
      <c r="M53" s="1068"/>
      <c r="N53" s="1068"/>
      <c r="O53" s="1068"/>
      <c r="P53" s="1069"/>
      <c r="Q53" s="1067" t="s">
        <v>2248</v>
      </c>
      <c r="R53" s="1069"/>
      <c r="S53" s="25" t="s">
        <v>745</v>
      </c>
      <c r="T53" s="5"/>
      <c r="U53" s="402"/>
    </row>
    <row r="54" spans="1:38" ht="24" customHeight="1" thickBot="1" x14ac:dyDescent="0.3">
      <c r="B54" s="401"/>
      <c r="C54" s="1" t="s">
        <v>530</v>
      </c>
      <c r="D54" s="247" t="s">
        <v>2177</v>
      </c>
      <c r="E54" s="1051" t="s">
        <v>1551</v>
      </c>
      <c r="F54" s="1052"/>
      <c r="G54" s="1052"/>
      <c r="H54" s="1053"/>
      <c r="I54" s="1105" t="s">
        <v>1854</v>
      </c>
      <c r="J54" s="1105"/>
      <c r="K54" s="1105"/>
      <c r="L54" s="1105"/>
      <c r="M54" s="1105"/>
      <c r="N54" s="1105"/>
      <c r="O54" s="1105"/>
      <c r="P54" s="1105"/>
      <c r="Q54" s="1106"/>
      <c r="R54" s="1107"/>
      <c r="S54" s="254" t="str">
        <f>$X54</f>
        <v>-</v>
      </c>
      <c r="T54" s="26"/>
      <c r="U54" s="245"/>
      <c r="V54" s="26"/>
      <c r="W54" s="26"/>
      <c r="X54" s="1" t="str">
        <f>IF($Y$2&lt;&gt;"下水道施設","-",IF($Q54=Y54,AG54,IF($Q54=Z54,AH54,IF($Q54=AA54,AI54,IF($Q54=AB54,AJ54,IF($Q54=AC54,AK54,AL54))))))</f>
        <v>-</v>
      </c>
      <c r="Y54" s="11" t="s">
        <v>2006</v>
      </c>
      <c r="Z54" s="11" t="s">
        <v>1554</v>
      </c>
      <c r="AA54" s="11" t="s">
        <v>670</v>
      </c>
      <c r="AB54" s="11" t="s">
        <v>1990</v>
      </c>
      <c r="AC54" s="11" t="s">
        <v>1991</v>
      </c>
      <c r="AD54" s="11" t="s">
        <v>1309</v>
      </c>
      <c r="AG54" s="23">
        <v>1</v>
      </c>
      <c r="AH54" s="23">
        <f>$AH$2</f>
        <v>0.8</v>
      </c>
      <c r="AI54" s="23">
        <v>0.5</v>
      </c>
      <c r="AJ54" s="23">
        <f>$AJ$2</f>
        <v>0.2</v>
      </c>
      <c r="AK54" s="23">
        <v>0</v>
      </c>
      <c r="AL54" s="23" t="s">
        <v>1196</v>
      </c>
    </row>
    <row r="55" spans="1:38" ht="24" customHeight="1" thickBot="1" x14ac:dyDescent="0.3">
      <c r="B55" s="401"/>
      <c r="C55" s="1" t="s">
        <v>530</v>
      </c>
      <c r="D55" s="247" t="s">
        <v>2140</v>
      </c>
      <c r="E55" s="1051" t="s">
        <v>738</v>
      </c>
      <c r="F55" s="1052"/>
      <c r="G55" s="1052"/>
      <c r="H55" s="1053"/>
      <c r="I55" s="1105" t="s">
        <v>1853</v>
      </c>
      <c r="J55" s="1105"/>
      <c r="K55" s="1105"/>
      <c r="L55" s="1105"/>
      <c r="M55" s="1105"/>
      <c r="N55" s="1105"/>
      <c r="O55" s="1105"/>
      <c r="P55" s="1051"/>
      <c r="Q55" s="1106"/>
      <c r="R55" s="1107"/>
      <c r="S55" s="254" t="str">
        <f>$X55</f>
        <v>-</v>
      </c>
      <c r="T55" s="26"/>
      <c r="U55" s="245"/>
      <c r="V55" s="26"/>
      <c r="W55" s="26"/>
      <c r="X55" s="1" t="str">
        <f>IF($Y$2&lt;&gt;"下水道施設","-",IF($Q55=Y55,AG55,IF($Q55=Z55,AH55,IF($Q55=AA55,AI55,AJ55))))</f>
        <v>-</v>
      </c>
      <c r="Y55" s="11" t="s">
        <v>302</v>
      </c>
      <c r="Z55" s="11" t="s">
        <v>303</v>
      </c>
      <c r="AA55" s="11" t="s">
        <v>2136</v>
      </c>
      <c r="AB55" s="11" t="s">
        <v>1309</v>
      </c>
      <c r="AG55" s="23">
        <v>1</v>
      </c>
      <c r="AH55" s="23">
        <v>0.5</v>
      </c>
      <c r="AI55" s="23">
        <v>0</v>
      </c>
      <c r="AJ55" s="23" t="s">
        <v>2172</v>
      </c>
    </row>
    <row r="56" spans="1:38" ht="13.15" thickBot="1" x14ac:dyDescent="0.3">
      <c r="B56" s="401"/>
      <c r="C56" s="1" t="s">
        <v>529</v>
      </c>
      <c r="D56" s="247" t="s">
        <v>2141</v>
      </c>
      <c r="E56" s="1051" t="s">
        <v>3186</v>
      </c>
      <c r="F56" s="1052"/>
      <c r="G56" s="1052"/>
      <c r="H56" s="1053"/>
      <c r="I56" s="1105" t="s">
        <v>3187</v>
      </c>
      <c r="J56" s="1105"/>
      <c r="K56" s="1105"/>
      <c r="L56" s="1105"/>
      <c r="M56" s="1105"/>
      <c r="N56" s="1105"/>
      <c r="O56" s="1105"/>
      <c r="P56" s="1105"/>
      <c r="Q56" s="1106"/>
      <c r="R56" s="1107"/>
      <c r="S56" s="254" t="str">
        <f>$X56</f>
        <v>-</v>
      </c>
      <c r="T56" s="26"/>
      <c r="U56" s="245"/>
      <c r="V56" s="26"/>
      <c r="W56" s="26"/>
      <c r="X56" s="1" t="str">
        <f>IF($Y$2&lt;&gt;"下水道施設","-",IF($Q56=Y56,AG56,AH56))</f>
        <v>-</v>
      </c>
      <c r="Y56" s="11" t="s">
        <v>2317</v>
      </c>
      <c r="Z56" s="11" t="s">
        <v>1296</v>
      </c>
      <c r="AG56" s="23">
        <v>1</v>
      </c>
      <c r="AH56" s="23">
        <v>0</v>
      </c>
    </row>
    <row r="57" spans="1:38" ht="24" customHeight="1" thickBot="1" x14ac:dyDescent="0.3">
      <c r="B57" s="401"/>
      <c r="C57" s="1" t="s">
        <v>529</v>
      </c>
      <c r="D57" s="247" t="s">
        <v>2142</v>
      </c>
      <c r="E57" s="1051" t="s">
        <v>3188</v>
      </c>
      <c r="F57" s="1052"/>
      <c r="G57" s="1052"/>
      <c r="H57" s="1053"/>
      <c r="I57" s="1105" t="s">
        <v>3189</v>
      </c>
      <c r="J57" s="1105"/>
      <c r="K57" s="1105"/>
      <c r="L57" s="1105"/>
      <c r="M57" s="1105"/>
      <c r="N57" s="1105"/>
      <c r="O57" s="1105"/>
      <c r="P57" s="1105"/>
      <c r="Q57" s="1106"/>
      <c r="R57" s="1107"/>
      <c r="S57" s="254" t="str">
        <f>$X57</f>
        <v>-</v>
      </c>
      <c r="T57" s="26"/>
      <c r="U57" s="245"/>
      <c r="V57" s="26"/>
      <c r="W57" s="26"/>
      <c r="X57" s="1" t="str">
        <f>IF($Y$2&lt;&gt;"下水道施設","-",IF($Q57=Y57,AG57,AH57))</f>
        <v>-</v>
      </c>
      <c r="Y57" s="11" t="s">
        <v>2317</v>
      </c>
      <c r="Z57" s="11" t="s">
        <v>1296</v>
      </c>
      <c r="AG57" s="23">
        <v>1</v>
      </c>
      <c r="AH57" s="23">
        <v>0</v>
      </c>
    </row>
    <row r="58" spans="1:38" x14ac:dyDescent="0.25">
      <c r="B58" s="403"/>
      <c r="C58" s="178"/>
      <c r="D58" s="359"/>
      <c r="E58" s="229"/>
      <c r="F58" s="229"/>
      <c r="G58" s="229"/>
      <c r="H58" s="229"/>
      <c r="I58" s="229"/>
      <c r="J58" s="229"/>
      <c r="K58" s="229"/>
      <c r="L58" s="229"/>
      <c r="M58" s="229"/>
      <c r="N58" s="229"/>
      <c r="O58" s="229"/>
      <c r="P58" s="229"/>
      <c r="Q58" s="348"/>
      <c r="R58" s="348"/>
      <c r="S58" s="348"/>
      <c r="T58" s="348"/>
      <c r="U58" s="404"/>
      <c r="X58" s="1"/>
      <c r="Y58" s="26"/>
      <c r="Z58" s="26"/>
      <c r="AG58" s="1"/>
      <c r="AH58" s="1"/>
    </row>
    <row r="59" spans="1:38" x14ac:dyDescent="0.25">
      <c r="C59" s="1"/>
      <c r="D59" s="270"/>
      <c r="E59" s="173"/>
      <c r="F59" s="173"/>
      <c r="G59" s="173"/>
      <c r="H59" s="173"/>
      <c r="I59" s="173"/>
      <c r="J59" s="173"/>
      <c r="K59" s="173"/>
      <c r="L59" s="173"/>
      <c r="M59" s="173"/>
      <c r="N59" s="173"/>
      <c r="O59" s="173"/>
      <c r="P59" s="173"/>
      <c r="Q59" s="26"/>
      <c r="R59" s="26"/>
      <c r="S59" s="26"/>
      <c r="T59" s="26"/>
      <c r="U59" s="922" t="s">
        <v>3371</v>
      </c>
      <c r="X59" s="1"/>
      <c r="Y59" s="26"/>
      <c r="Z59" s="26"/>
      <c r="AG59" s="1"/>
      <c r="AH59" s="1"/>
    </row>
    <row r="60" spans="1:38" ht="14.25" customHeight="1" x14ac:dyDescent="0.25">
      <c r="A60" s="182" t="s">
        <v>925</v>
      </c>
      <c r="B60" s="182"/>
      <c r="U60" s="838"/>
      <c r="X60" s="1"/>
    </row>
    <row r="61" spans="1:38" ht="14.25" customHeight="1" x14ac:dyDescent="0.25">
      <c r="B61" s="532"/>
      <c r="C61" s="337" t="s">
        <v>27</v>
      </c>
      <c r="D61" s="333"/>
      <c r="E61" s="333"/>
      <c r="F61" s="333"/>
      <c r="G61" s="333"/>
      <c r="H61" s="333"/>
      <c r="I61" s="333"/>
      <c r="J61" s="333"/>
      <c r="K61" s="333"/>
      <c r="L61" s="333"/>
      <c r="M61" s="333"/>
      <c r="N61" s="333"/>
      <c r="O61" s="333"/>
      <c r="P61" s="333"/>
      <c r="Q61" s="333"/>
      <c r="R61" s="333"/>
      <c r="S61" s="333"/>
      <c r="T61" s="333"/>
      <c r="U61" s="400"/>
      <c r="X61" s="1"/>
    </row>
    <row r="62" spans="1:38" x14ac:dyDescent="0.25">
      <c r="B62" s="401"/>
      <c r="D62" s="21" t="s">
        <v>2178</v>
      </c>
      <c r="E62" s="19" t="s">
        <v>115</v>
      </c>
      <c r="I62" s="1" t="s">
        <v>1368</v>
      </c>
      <c r="U62" s="402"/>
    </row>
    <row r="63" spans="1:38" x14ac:dyDescent="0.25">
      <c r="B63" s="401"/>
      <c r="D63" s="21" t="s">
        <v>2179</v>
      </c>
      <c r="E63" s="19" t="s">
        <v>2099</v>
      </c>
      <c r="U63" s="402"/>
    </row>
    <row r="64" spans="1:38" ht="13.15" thickBot="1" x14ac:dyDescent="0.3">
      <c r="B64" s="401"/>
      <c r="C64" s="1"/>
      <c r="D64" s="25" t="s">
        <v>2180</v>
      </c>
      <c r="E64" s="1067" t="s">
        <v>655</v>
      </c>
      <c r="F64" s="1068"/>
      <c r="G64" s="1068"/>
      <c r="H64" s="1069"/>
      <c r="I64" s="1067" t="s">
        <v>283</v>
      </c>
      <c r="J64" s="1068"/>
      <c r="K64" s="1068"/>
      <c r="L64" s="1068"/>
      <c r="M64" s="1068"/>
      <c r="N64" s="1068"/>
      <c r="O64" s="1068"/>
      <c r="P64" s="1069"/>
      <c r="Q64" s="1067" t="s">
        <v>2248</v>
      </c>
      <c r="R64" s="1069"/>
      <c r="S64" s="25" t="s">
        <v>745</v>
      </c>
      <c r="T64" s="5"/>
      <c r="U64" s="402"/>
    </row>
    <row r="65" spans="2:35" ht="13.15" thickBot="1" x14ac:dyDescent="0.3">
      <c r="B65" s="401"/>
      <c r="C65" s="1" t="s">
        <v>1633</v>
      </c>
      <c r="D65" s="247" t="s">
        <v>2181</v>
      </c>
      <c r="E65" s="1051" t="s">
        <v>1032</v>
      </c>
      <c r="F65" s="1052"/>
      <c r="G65" s="1052"/>
      <c r="H65" s="1053"/>
      <c r="I65" s="1105" t="s">
        <v>1148</v>
      </c>
      <c r="J65" s="1105"/>
      <c r="K65" s="1105"/>
      <c r="L65" s="1105"/>
      <c r="M65" s="1105"/>
      <c r="N65" s="1105"/>
      <c r="O65" s="1105"/>
      <c r="P65" s="1105"/>
      <c r="Q65" s="1106"/>
      <c r="R65" s="1107"/>
      <c r="S65" s="254" t="str">
        <f>$X65</f>
        <v>-</v>
      </c>
      <c r="T65" s="26"/>
      <c r="U65" s="245"/>
      <c r="V65" s="26"/>
      <c r="W65" s="26"/>
      <c r="X65" s="1" t="str">
        <f>IF($Y$2&lt;&gt;"下水道施設","-",IF($Q65=Y65,AG65,IF($Q65=Z65,AH65,AI65)))</f>
        <v>-</v>
      </c>
      <c r="Y65" s="11" t="s">
        <v>44</v>
      </c>
      <c r="Z65" s="11" t="s">
        <v>1188</v>
      </c>
      <c r="AA65" s="11" t="s">
        <v>2423</v>
      </c>
      <c r="AG65" s="23">
        <v>1</v>
      </c>
      <c r="AH65" s="23">
        <v>0</v>
      </c>
      <c r="AI65" s="23" t="s">
        <v>2160</v>
      </c>
    </row>
    <row r="66" spans="2:35" x14ac:dyDescent="0.25">
      <c r="B66" s="401"/>
      <c r="Q66" s="5"/>
      <c r="R66" s="7"/>
      <c r="U66" s="402"/>
    </row>
    <row r="67" spans="2:35" x14ac:dyDescent="0.25">
      <c r="B67" s="401"/>
      <c r="C67" s="19"/>
      <c r="D67" s="21" t="s">
        <v>1273</v>
      </c>
      <c r="E67" s="19" t="s">
        <v>2102</v>
      </c>
      <c r="I67" s="1"/>
      <c r="Q67" s="5"/>
      <c r="R67" s="7"/>
      <c r="U67" s="402"/>
    </row>
    <row r="68" spans="2:35" ht="13.15" thickBot="1" x14ac:dyDescent="0.3">
      <c r="B68" s="401"/>
      <c r="C68" s="1"/>
      <c r="D68" s="25" t="s">
        <v>1736</v>
      </c>
      <c r="E68" s="1067" t="s">
        <v>655</v>
      </c>
      <c r="F68" s="1068"/>
      <c r="G68" s="1068"/>
      <c r="H68" s="1069"/>
      <c r="I68" s="1067" t="s">
        <v>283</v>
      </c>
      <c r="J68" s="1068"/>
      <c r="K68" s="1068"/>
      <c r="L68" s="1068"/>
      <c r="M68" s="1068"/>
      <c r="N68" s="1068"/>
      <c r="O68" s="1068"/>
      <c r="P68" s="1069"/>
      <c r="Q68" s="1067" t="s">
        <v>2248</v>
      </c>
      <c r="R68" s="1069"/>
      <c r="S68" s="25" t="s">
        <v>745</v>
      </c>
      <c r="T68" s="5"/>
      <c r="U68" s="402"/>
    </row>
    <row r="69" spans="2:35" ht="13.15" thickBot="1" x14ac:dyDescent="0.3">
      <c r="B69" s="401"/>
      <c r="C69" s="1" t="s">
        <v>532</v>
      </c>
      <c r="D69" s="247" t="s">
        <v>1274</v>
      </c>
      <c r="E69" s="1051" t="s">
        <v>945</v>
      </c>
      <c r="F69" s="1052"/>
      <c r="G69" s="1052"/>
      <c r="H69" s="1053"/>
      <c r="I69" s="1105" t="s">
        <v>946</v>
      </c>
      <c r="J69" s="1105"/>
      <c r="K69" s="1105"/>
      <c r="L69" s="1105"/>
      <c r="M69" s="1105"/>
      <c r="N69" s="1105"/>
      <c r="O69" s="1105"/>
      <c r="P69" s="1105"/>
      <c r="Q69" s="1106"/>
      <c r="R69" s="1107"/>
      <c r="S69" s="254" t="str">
        <f>$X69</f>
        <v>-</v>
      </c>
      <c r="T69" s="26"/>
      <c r="U69" s="245"/>
      <c r="V69" s="26"/>
      <c r="W69" s="26"/>
      <c r="X69" s="1" t="str">
        <f>IF($Y$2&lt;&gt;"下水道施設","-",IF($Q69=Y69,AG69,IF($Q69=Z69,AH69,AI69)))</f>
        <v>-</v>
      </c>
      <c r="Y69" s="11" t="s">
        <v>44</v>
      </c>
      <c r="Z69" s="11" t="s">
        <v>1188</v>
      </c>
      <c r="AA69" s="11" t="s">
        <v>2424</v>
      </c>
      <c r="AG69" s="23">
        <v>1</v>
      </c>
      <c r="AH69" s="23">
        <v>0</v>
      </c>
      <c r="AI69" s="23" t="s">
        <v>1300</v>
      </c>
    </row>
    <row r="70" spans="2:35" ht="13.15" thickBot="1" x14ac:dyDescent="0.3">
      <c r="B70" s="401"/>
      <c r="C70" s="1" t="s">
        <v>527</v>
      </c>
      <c r="D70" s="247" t="s">
        <v>2298</v>
      </c>
      <c r="E70" s="1051" t="s">
        <v>625</v>
      </c>
      <c r="F70" s="1052"/>
      <c r="G70" s="1052"/>
      <c r="H70" s="1053"/>
      <c r="I70" s="1105" t="s">
        <v>626</v>
      </c>
      <c r="J70" s="1105"/>
      <c r="K70" s="1105"/>
      <c r="L70" s="1105"/>
      <c r="M70" s="1105"/>
      <c r="N70" s="1105"/>
      <c r="O70" s="1105"/>
      <c r="P70" s="1105"/>
      <c r="Q70" s="1106"/>
      <c r="R70" s="1107"/>
      <c r="S70" s="254" t="str">
        <f>$X70</f>
        <v>-</v>
      </c>
      <c r="T70" s="26"/>
      <c r="U70" s="245"/>
      <c r="V70" s="26"/>
      <c r="W70" s="26"/>
      <c r="X70" s="1" t="str">
        <f>IF($Y$2&lt;&gt;"下水道施設","-",IF($Q70=Y70,AG70,IF($Q70=Z70,AH70,AI70)))</f>
        <v>-</v>
      </c>
      <c r="Y70" s="11" t="s">
        <v>44</v>
      </c>
      <c r="Z70" s="11" t="s">
        <v>1188</v>
      </c>
      <c r="AA70" s="11" t="s">
        <v>2424</v>
      </c>
      <c r="AG70" s="23">
        <v>1</v>
      </c>
      <c r="AH70" s="23">
        <v>0</v>
      </c>
      <c r="AI70" s="23" t="s">
        <v>1300</v>
      </c>
    </row>
    <row r="71" spans="2:35" ht="24" customHeight="1" thickBot="1" x14ac:dyDescent="0.3">
      <c r="B71" s="401"/>
      <c r="C71" s="1" t="s">
        <v>527</v>
      </c>
      <c r="D71" s="247" t="s">
        <v>1391</v>
      </c>
      <c r="E71" s="1051" t="s">
        <v>2195</v>
      </c>
      <c r="F71" s="1052"/>
      <c r="G71" s="1052"/>
      <c r="H71" s="1053"/>
      <c r="I71" s="1105" t="s">
        <v>1886</v>
      </c>
      <c r="J71" s="1105"/>
      <c r="K71" s="1105"/>
      <c r="L71" s="1105"/>
      <c r="M71" s="1105"/>
      <c r="N71" s="1105"/>
      <c r="O71" s="1105"/>
      <c r="P71" s="1105"/>
      <c r="Q71" s="1106"/>
      <c r="R71" s="1107"/>
      <c r="S71" s="254" t="str">
        <f>$X71</f>
        <v>-</v>
      </c>
      <c r="T71" s="26"/>
      <c r="U71" s="245"/>
      <c r="V71" s="26"/>
      <c r="W71" s="26"/>
      <c r="X71" s="1" t="str">
        <f>IF($Y$2&lt;&gt;"下水道施設","-",IF($Q71=Y71,AG71,IF($Q71=Z71,AH71,AI71)))</f>
        <v>-</v>
      </c>
      <c r="Y71" s="11" t="s">
        <v>44</v>
      </c>
      <c r="Z71" s="11" t="s">
        <v>1188</v>
      </c>
      <c r="AA71" s="11" t="s">
        <v>2424</v>
      </c>
      <c r="AG71" s="23">
        <v>1</v>
      </c>
      <c r="AH71" s="23">
        <v>0</v>
      </c>
      <c r="AI71" s="23" t="s">
        <v>1300</v>
      </c>
    </row>
    <row r="72" spans="2:35" ht="14.25" customHeight="1" thickBot="1" x14ac:dyDescent="0.3">
      <c r="B72" s="401"/>
      <c r="C72" s="341" t="s">
        <v>528</v>
      </c>
      <c r="D72" s="247" t="s">
        <v>2299</v>
      </c>
      <c r="E72" s="1051" t="s">
        <v>1521</v>
      </c>
      <c r="F72" s="1052"/>
      <c r="G72" s="1052"/>
      <c r="H72" s="1053"/>
      <c r="I72" s="1105" t="s">
        <v>1522</v>
      </c>
      <c r="J72" s="1105"/>
      <c r="K72" s="1105"/>
      <c r="L72" s="1105"/>
      <c r="M72" s="1105"/>
      <c r="N72" s="1105"/>
      <c r="O72" s="1105"/>
      <c r="P72" s="1105"/>
      <c r="Q72" s="1106"/>
      <c r="R72" s="1107"/>
      <c r="S72" s="254" t="str">
        <f>$X72</f>
        <v>-</v>
      </c>
      <c r="T72" s="26"/>
      <c r="U72" s="245"/>
      <c r="V72" s="26"/>
      <c r="W72" s="26"/>
      <c r="X72" s="1" t="str">
        <f>IF($Y$2&lt;&gt;"下水道施設","-",IF($Q72=Y72,AG72,AH72))</f>
        <v>-</v>
      </c>
      <c r="Y72" s="11" t="s">
        <v>44</v>
      </c>
      <c r="Z72" s="11" t="s">
        <v>1188</v>
      </c>
      <c r="AG72" s="23">
        <v>1</v>
      </c>
      <c r="AH72" s="23">
        <v>0</v>
      </c>
    </row>
    <row r="73" spans="2:35" x14ac:dyDescent="0.25">
      <c r="B73" s="401"/>
      <c r="Q73" s="5"/>
      <c r="R73" s="7"/>
      <c r="U73" s="402"/>
    </row>
    <row r="74" spans="2:35" x14ac:dyDescent="0.25">
      <c r="B74" s="401"/>
      <c r="C74" s="19"/>
      <c r="D74" s="21" t="s">
        <v>1735</v>
      </c>
      <c r="E74" s="19" t="s">
        <v>2103</v>
      </c>
      <c r="I74" s="1"/>
      <c r="Q74" s="5"/>
      <c r="R74" s="7"/>
      <c r="U74" s="402"/>
    </row>
    <row r="75" spans="2:35" ht="13.15" thickBot="1" x14ac:dyDescent="0.3">
      <c r="B75" s="401"/>
      <c r="C75" s="1"/>
      <c r="D75" s="25" t="s">
        <v>1736</v>
      </c>
      <c r="E75" s="1067" t="s">
        <v>655</v>
      </c>
      <c r="F75" s="1068"/>
      <c r="G75" s="1068"/>
      <c r="H75" s="1069"/>
      <c r="I75" s="1067" t="s">
        <v>283</v>
      </c>
      <c r="J75" s="1068"/>
      <c r="K75" s="1068"/>
      <c r="L75" s="1068"/>
      <c r="M75" s="1068"/>
      <c r="N75" s="1068"/>
      <c r="O75" s="1068"/>
      <c r="P75" s="1069"/>
      <c r="Q75" s="1067" t="s">
        <v>2248</v>
      </c>
      <c r="R75" s="1069"/>
      <c r="S75" s="25" t="s">
        <v>745</v>
      </c>
      <c r="T75" s="5"/>
      <c r="U75" s="402"/>
    </row>
    <row r="76" spans="2:35" ht="13.15" thickBot="1" x14ac:dyDescent="0.3">
      <c r="B76" s="401"/>
      <c r="C76" s="1" t="s">
        <v>527</v>
      </c>
      <c r="D76" s="247" t="s">
        <v>1737</v>
      </c>
      <c r="E76" s="1051" t="s">
        <v>627</v>
      </c>
      <c r="F76" s="1052"/>
      <c r="G76" s="1052"/>
      <c r="H76" s="1053"/>
      <c r="I76" s="1105" t="s">
        <v>628</v>
      </c>
      <c r="J76" s="1105"/>
      <c r="K76" s="1105"/>
      <c r="L76" s="1105"/>
      <c r="M76" s="1105"/>
      <c r="N76" s="1105"/>
      <c r="O76" s="1105"/>
      <c r="P76" s="1105"/>
      <c r="Q76" s="1106"/>
      <c r="R76" s="1107"/>
      <c r="S76" s="254" t="str">
        <f t="shared" ref="S76:S85" si="1">$X76</f>
        <v>-</v>
      </c>
      <c r="T76" s="26"/>
      <c r="U76" s="245"/>
      <c r="V76" s="26"/>
      <c r="W76" s="26"/>
      <c r="X76" s="1" t="str">
        <f t="shared" ref="X76:X83" si="2">IF($Y$2&lt;&gt;"下水道施設","-",IF($Q76=Y76,AG76,IF($Q76=Z76,AH76,AI76)))</f>
        <v>-</v>
      </c>
      <c r="Y76" s="11" t="s">
        <v>44</v>
      </c>
      <c r="Z76" s="11" t="s">
        <v>1188</v>
      </c>
      <c r="AA76" s="11" t="s">
        <v>1078</v>
      </c>
      <c r="AG76" s="23">
        <v>1</v>
      </c>
      <c r="AH76" s="23">
        <v>0</v>
      </c>
      <c r="AI76" s="23" t="s">
        <v>2168</v>
      </c>
    </row>
    <row r="77" spans="2:35" ht="13.15" thickBot="1" x14ac:dyDescent="0.3">
      <c r="B77" s="401"/>
      <c r="C77" s="1" t="s">
        <v>527</v>
      </c>
      <c r="D77" s="247" t="s">
        <v>955</v>
      </c>
      <c r="E77" s="1051" t="s">
        <v>629</v>
      </c>
      <c r="F77" s="1052"/>
      <c r="G77" s="1052"/>
      <c r="H77" s="1053"/>
      <c r="I77" s="1105" t="s">
        <v>2194</v>
      </c>
      <c r="J77" s="1105"/>
      <c r="K77" s="1105"/>
      <c r="L77" s="1105"/>
      <c r="M77" s="1105"/>
      <c r="N77" s="1105"/>
      <c r="O77" s="1105"/>
      <c r="P77" s="1105"/>
      <c r="Q77" s="1106"/>
      <c r="R77" s="1107"/>
      <c r="S77" s="254" t="str">
        <f t="shared" si="1"/>
        <v>-</v>
      </c>
      <c r="T77" s="26"/>
      <c r="U77" s="245"/>
      <c r="V77" s="26"/>
      <c r="W77" s="26"/>
      <c r="X77" s="1" t="str">
        <f t="shared" si="2"/>
        <v>-</v>
      </c>
      <c r="Y77" s="11" t="s">
        <v>44</v>
      </c>
      <c r="Z77" s="11" t="s">
        <v>1188</v>
      </c>
      <c r="AA77" s="11" t="s">
        <v>1078</v>
      </c>
      <c r="AG77" s="23">
        <v>1</v>
      </c>
      <c r="AH77" s="23">
        <v>0</v>
      </c>
      <c r="AI77" s="23" t="s">
        <v>2168</v>
      </c>
    </row>
    <row r="78" spans="2:35" x14ac:dyDescent="0.25">
      <c r="B78" s="401"/>
      <c r="Q78" s="5"/>
      <c r="R78" s="7"/>
      <c r="U78" s="402"/>
    </row>
    <row r="79" spans="2:35" x14ac:dyDescent="0.25">
      <c r="B79" s="401"/>
      <c r="C79" s="19"/>
      <c r="D79" s="21" t="s">
        <v>1758</v>
      </c>
      <c r="E79" s="19" t="s">
        <v>2104</v>
      </c>
      <c r="I79" s="1"/>
      <c r="Q79" s="5"/>
      <c r="R79" s="7"/>
      <c r="U79" s="402"/>
    </row>
    <row r="80" spans="2:35" ht="13.15" thickBot="1" x14ac:dyDescent="0.3">
      <c r="B80" s="401"/>
      <c r="C80" s="1"/>
      <c r="D80" s="25" t="s">
        <v>1736</v>
      </c>
      <c r="E80" s="1067" t="s">
        <v>655</v>
      </c>
      <c r="F80" s="1068"/>
      <c r="G80" s="1068"/>
      <c r="H80" s="1069"/>
      <c r="I80" s="1067" t="s">
        <v>283</v>
      </c>
      <c r="J80" s="1068"/>
      <c r="K80" s="1068"/>
      <c r="L80" s="1068"/>
      <c r="M80" s="1068"/>
      <c r="N80" s="1068"/>
      <c r="O80" s="1068"/>
      <c r="P80" s="1069"/>
      <c r="Q80" s="1067" t="s">
        <v>2248</v>
      </c>
      <c r="R80" s="1069"/>
      <c r="S80" s="25" t="s">
        <v>745</v>
      </c>
      <c r="T80" s="5"/>
      <c r="U80" s="402"/>
    </row>
    <row r="81" spans="2:35" ht="13.15" thickBot="1" x14ac:dyDescent="0.3">
      <c r="B81" s="401"/>
      <c r="C81" s="1" t="s">
        <v>87</v>
      </c>
      <c r="D81" s="66" t="s">
        <v>1759</v>
      </c>
      <c r="E81" s="1054" t="s">
        <v>1149</v>
      </c>
      <c r="F81" s="1055"/>
      <c r="G81" s="1055"/>
      <c r="H81" s="1056"/>
      <c r="I81" s="1084" t="s">
        <v>1150</v>
      </c>
      <c r="J81" s="1084"/>
      <c r="K81" s="1084"/>
      <c r="L81" s="1084"/>
      <c r="M81" s="1084"/>
      <c r="N81" s="1105"/>
      <c r="O81" s="1105"/>
      <c r="P81" s="1051"/>
      <c r="Q81" s="1106"/>
      <c r="R81" s="1107"/>
      <c r="S81" s="254" t="str">
        <f>$X81</f>
        <v>-</v>
      </c>
      <c r="T81" s="26"/>
      <c r="U81" s="245"/>
      <c r="V81" s="26"/>
      <c r="W81" s="26"/>
      <c r="X81" s="1" t="str">
        <f>IF($Y$2&lt;&gt;"下水道施設","-",IF($Q81=Y81,AG81,IF($Q81=Z81,AH81,AI81)))</f>
        <v>-</v>
      </c>
      <c r="Y81" s="11" t="s">
        <v>44</v>
      </c>
      <c r="Z81" s="11" t="s">
        <v>1188</v>
      </c>
      <c r="AA81" s="11" t="s">
        <v>552</v>
      </c>
      <c r="AG81" s="23">
        <v>1</v>
      </c>
      <c r="AH81" s="23">
        <v>0</v>
      </c>
      <c r="AI81" s="23" t="s">
        <v>2168</v>
      </c>
    </row>
    <row r="82" spans="2:35" ht="14.25" customHeight="1" thickBot="1" x14ac:dyDescent="0.3">
      <c r="B82" s="401"/>
      <c r="C82" s="1" t="s">
        <v>527</v>
      </c>
      <c r="D82" s="66" t="s">
        <v>2140</v>
      </c>
      <c r="E82" s="1051" t="s">
        <v>739</v>
      </c>
      <c r="F82" s="1052"/>
      <c r="G82" s="1052"/>
      <c r="H82" s="1053"/>
      <c r="I82" s="1105" t="s">
        <v>1855</v>
      </c>
      <c r="J82" s="1105"/>
      <c r="K82" s="1105"/>
      <c r="L82" s="1105"/>
      <c r="M82" s="1105"/>
      <c r="N82" s="1105"/>
      <c r="O82" s="1105"/>
      <c r="P82" s="1105"/>
      <c r="Q82" s="1106"/>
      <c r="R82" s="1107"/>
      <c r="S82" s="254" t="str">
        <f t="shared" si="1"/>
        <v>-</v>
      </c>
      <c r="T82" s="26"/>
      <c r="U82" s="245"/>
      <c r="V82" s="26"/>
      <c r="W82" s="26"/>
      <c r="X82" s="1" t="str">
        <f t="shared" si="2"/>
        <v>-</v>
      </c>
      <c r="Y82" s="11" t="s">
        <v>44</v>
      </c>
      <c r="Z82" s="11" t="s">
        <v>1188</v>
      </c>
      <c r="AA82" s="11" t="s">
        <v>552</v>
      </c>
      <c r="AG82" s="23">
        <v>1</v>
      </c>
      <c r="AH82" s="23">
        <v>0</v>
      </c>
      <c r="AI82" s="23" t="s">
        <v>2168</v>
      </c>
    </row>
    <row r="83" spans="2:35" ht="14.25" customHeight="1" thickBot="1" x14ac:dyDescent="0.3">
      <c r="B83" s="401"/>
      <c r="C83" s="1" t="s">
        <v>527</v>
      </c>
      <c r="D83" s="66" t="s">
        <v>2141</v>
      </c>
      <c r="E83" s="1051" t="s">
        <v>740</v>
      </c>
      <c r="F83" s="1052"/>
      <c r="G83" s="1052"/>
      <c r="H83" s="1053"/>
      <c r="I83" s="1105" t="s">
        <v>1151</v>
      </c>
      <c r="J83" s="1105"/>
      <c r="K83" s="1105"/>
      <c r="L83" s="1105"/>
      <c r="M83" s="1105"/>
      <c r="N83" s="1105"/>
      <c r="O83" s="1105"/>
      <c r="P83" s="1105"/>
      <c r="Q83" s="1106"/>
      <c r="R83" s="1107"/>
      <c r="S83" s="254" t="str">
        <f t="shared" si="1"/>
        <v>-</v>
      </c>
      <c r="T83" s="26"/>
      <c r="U83" s="245"/>
      <c r="V83" s="26"/>
      <c r="W83" s="26"/>
      <c r="X83" s="1" t="str">
        <f t="shared" si="2"/>
        <v>-</v>
      </c>
      <c r="Y83" s="11" t="s">
        <v>44</v>
      </c>
      <c r="Z83" s="11" t="s">
        <v>1188</v>
      </c>
      <c r="AA83" s="11" t="s">
        <v>552</v>
      </c>
      <c r="AG83" s="23">
        <v>1</v>
      </c>
      <c r="AH83" s="23">
        <v>0</v>
      </c>
      <c r="AI83" s="23" t="s">
        <v>2168</v>
      </c>
    </row>
    <row r="84" spans="2:35" ht="14.25" customHeight="1" thickBot="1" x14ac:dyDescent="0.3">
      <c r="B84" s="401"/>
      <c r="C84" s="341" t="s">
        <v>528</v>
      </c>
      <c r="D84" s="66" t="s">
        <v>2142</v>
      </c>
      <c r="E84" s="1051" t="s">
        <v>404</v>
      </c>
      <c r="F84" s="1052"/>
      <c r="G84" s="1052"/>
      <c r="H84" s="1053"/>
      <c r="I84" s="1105" t="s">
        <v>1152</v>
      </c>
      <c r="J84" s="1105"/>
      <c r="K84" s="1105"/>
      <c r="L84" s="1105"/>
      <c r="M84" s="1105"/>
      <c r="N84" s="1105"/>
      <c r="O84" s="1105"/>
      <c r="P84" s="1105"/>
      <c r="Q84" s="1106"/>
      <c r="R84" s="1107"/>
      <c r="S84" s="254" t="str">
        <f t="shared" si="1"/>
        <v>-</v>
      </c>
      <c r="T84" s="26"/>
      <c r="U84" s="245"/>
      <c r="V84" s="26"/>
      <c r="W84" s="26"/>
      <c r="X84" s="1" t="str">
        <f>IF($Y$2&lt;&gt;"下水道施設","-",IF($Q84=Y84,AG84,AH84))</f>
        <v>-</v>
      </c>
      <c r="Y84" s="11" t="s">
        <v>44</v>
      </c>
      <c r="Z84" s="11" t="s">
        <v>1188</v>
      </c>
      <c r="AG84" s="23">
        <v>1</v>
      </c>
      <c r="AH84" s="23">
        <v>0</v>
      </c>
    </row>
    <row r="85" spans="2:35" ht="24" customHeight="1" thickBot="1" x14ac:dyDescent="0.3">
      <c r="B85" s="401"/>
      <c r="C85" s="341" t="s">
        <v>528</v>
      </c>
      <c r="D85" s="247" t="s">
        <v>1076</v>
      </c>
      <c r="E85" s="1051" t="s">
        <v>2442</v>
      </c>
      <c r="F85" s="1052"/>
      <c r="G85" s="1052"/>
      <c r="H85" s="1053"/>
      <c r="I85" s="1105" t="s">
        <v>1856</v>
      </c>
      <c r="J85" s="1105"/>
      <c r="K85" s="1105"/>
      <c r="L85" s="1105"/>
      <c r="M85" s="1105"/>
      <c r="N85" s="1105"/>
      <c r="O85" s="1105"/>
      <c r="P85" s="1105"/>
      <c r="Q85" s="1106"/>
      <c r="R85" s="1107"/>
      <c r="S85" s="254" t="str">
        <f t="shared" si="1"/>
        <v>-</v>
      </c>
      <c r="T85" s="26"/>
      <c r="U85" s="245"/>
      <c r="V85" s="26"/>
      <c r="W85" s="26"/>
      <c r="X85" s="1" t="str">
        <f>IF($Y$2&lt;&gt;"下水道施設","-",IF($Q85=Y85,AG85,AH85))</f>
        <v>-</v>
      </c>
      <c r="Y85" s="11" t="s">
        <v>44</v>
      </c>
      <c r="Z85" s="11" t="s">
        <v>1188</v>
      </c>
      <c r="AG85" s="23">
        <v>1</v>
      </c>
      <c r="AH85" s="23">
        <v>0</v>
      </c>
    </row>
    <row r="86" spans="2:35" ht="14.25" customHeight="1" x14ac:dyDescent="0.25">
      <c r="B86" s="401"/>
      <c r="C86" s="1"/>
      <c r="U86" s="402"/>
      <c r="X86" s="1"/>
    </row>
    <row r="87" spans="2:35" x14ac:dyDescent="0.25">
      <c r="B87" s="401"/>
      <c r="D87" s="21" t="s">
        <v>1764</v>
      </c>
      <c r="E87" s="19" t="s">
        <v>1153</v>
      </c>
      <c r="I87" s="1" t="s">
        <v>1368</v>
      </c>
      <c r="U87" s="402"/>
    </row>
    <row r="88" spans="2:35" x14ac:dyDescent="0.25">
      <c r="B88" s="401"/>
      <c r="D88" s="21" t="s">
        <v>1741</v>
      </c>
      <c r="E88" s="19" t="s">
        <v>220</v>
      </c>
      <c r="U88" s="402"/>
    </row>
    <row r="89" spans="2:35" ht="13.15" thickBot="1" x14ac:dyDescent="0.3">
      <c r="B89" s="401"/>
      <c r="C89" s="1"/>
      <c r="D89" s="25" t="s">
        <v>1736</v>
      </c>
      <c r="E89" s="1067" t="s">
        <v>655</v>
      </c>
      <c r="F89" s="1068"/>
      <c r="G89" s="1068"/>
      <c r="H89" s="1069"/>
      <c r="I89" s="1067" t="s">
        <v>283</v>
      </c>
      <c r="J89" s="1068"/>
      <c r="K89" s="1068"/>
      <c r="L89" s="1068"/>
      <c r="M89" s="1068"/>
      <c r="N89" s="1068"/>
      <c r="O89" s="1068"/>
      <c r="P89" s="1069"/>
      <c r="Q89" s="1067" t="s">
        <v>2248</v>
      </c>
      <c r="R89" s="1069"/>
      <c r="S89" s="25" t="s">
        <v>745</v>
      </c>
      <c r="T89" s="5"/>
      <c r="U89" s="402"/>
    </row>
    <row r="90" spans="2:35" ht="24" customHeight="1" thickBot="1" x14ac:dyDescent="0.3">
      <c r="B90" s="401"/>
      <c r="C90" s="1" t="s">
        <v>532</v>
      </c>
      <c r="D90" s="247" t="s">
        <v>2182</v>
      </c>
      <c r="E90" s="1051" t="s">
        <v>2928</v>
      </c>
      <c r="F90" s="1052"/>
      <c r="G90" s="1052"/>
      <c r="H90" s="1053"/>
      <c r="I90" s="1105" t="s">
        <v>1616</v>
      </c>
      <c r="J90" s="1105"/>
      <c r="K90" s="1105"/>
      <c r="L90" s="1105"/>
      <c r="M90" s="1105"/>
      <c r="N90" s="1105"/>
      <c r="O90" s="1105"/>
      <c r="P90" s="1051"/>
      <c r="Q90" s="1106"/>
      <c r="R90" s="1107"/>
      <c r="S90" s="254" t="str">
        <f>$X90</f>
        <v>-</v>
      </c>
      <c r="T90" s="26"/>
      <c r="U90" s="245"/>
      <c r="V90" s="26"/>
      <c r="W90" s="26"/>
      <c r="X90" s="1" t="str">
        <f>IF($Y$2&lt;&gt;"下水道施設","-",IF($Q90=Y90,AG90,AH90))</f>
        <v>-</v>
      </c>
      <c r="Y90" s="11" t="s">
        <v>44</v>
      </c>
      <c r="Z90" s="11" t="s">
        <v>1188</v>
      </c>
      <c r="AA90" s="242"/>
      <c r="AG90" s="23">
        <v>1</v>
      </c>
      <c r="AH90" s="23">
        <v>0</v>
      </c>
      <c r="AI90" s="413"/>
    </row>
    <row r="91" spans="2:35" ht="14.25" customHeight="1" thickBot="1" x14ac:dyDescent="0.3">
      <c r="B91" s="401"/>
      <c r="C91" s="1" t="s">
        <v>532</v>
      </c>
      <c r="D91" s="247" t="s">
        <v>1467</v>
      </c>
      <c r="E91" s="1051" t="s">
        <v>947</v>
      </c>
      <c r="F91" s="1052"/>
      <c r="G91" s="1052"/>
      <c r="H91" s="1053"/>
      <c r="I91" s="1051" t="s">
        <v>1887</v>
      </c>
      <c r="J91" s="1052"/>
      <c r="K91" s="1052"/>
      <c r="L91" s="1052"/>
      <c r="M91" s="1052"/>
      <c r="N91" s="1052"/>
      <c r="O91" s="1052"/>
      <c r="P91" s="1053"/>
      <c r="Q91" s="1106"/>
      <c r="R91" s="1107"/>
      <c r="S91" s="254" t="str">
        <f>$X91</f>
        <v>-</v>
      </c>
      <c r="T91" s="26"/>
      <c r="U91" s="245"/>
      <c r="V91" s="26"/>
      <c r="W91" s="26"/>
      <c r="X91" s="1" t="str">
        <f>IF($Y$2&lt;&gt;"下水道施設","-",IF($Q91=Y91,AG91,IF($Q91=Z91,AH91,AI91)))</f>
        <v>-</v>
      </c>
      <c r="Y91" s="11" t="s">
        <v>44</v>
      </c>
      <c r="Z91" s="11" t="s">
        <v>1188</v>
      </c>
      <c r="AA91" s="11" t="s">
        <v>418</v>
      </c>
      <c r="AG91" s="23">
        <v>1</v>
      </c>
      <c r="AH91" s="23">
        <v>0</v>
      </c>
      <c r="AI91" s="23" t="s">
        <v>2173</v>
      </c>
    </row>
    <row r="92" spans="2:35" ht="14.25" customHeight="1" x14ac:dyDescent="0.25">
      <c r="B92" s="401"/>
      <c r="C92" s="1"/>
      <c r="D92" s="270"/>
      <c r="E92" s="173"/>
      <c r="F92" s="173"/>
      <c r="G92" s="173"/>
      <c r="H92" s="173"/>
      <c r="I92" s="173"/>
      <c r="J92" s="173"/>
      <c r="K92" s="173"/>
      <c r="L92" s="173"/>
      <c r="M92" s="173"/>
      <c r="N92" s="173"/>
      <c r="O92" s="173"/>
      <c r="P92" s="173"/>
      <c r="Q92" s="26"/>
      <c r="R92" s="26"/>
      <c r="S92" s="26"/>
      <c r="T92" s="26"/>
      <c r="U92" s="245"/>
      <c r="V92" s="26"/>
      <c r="W92" s="26"/>
      <c r="X92" s="1"/>
      <c r="Y92" s="26"/>
      <c r="Z92" s="26"/>
      <c r="AA92" s="26"/>
      <c r="AG92" s="1"/>
      <c r="AH92" s="1"/>
      <c r="AI92" s="1"/>
    </row>
    <row r="93" spans="2:35" ht="3" customHeight="1" x14ac:dyDescent="0.25">
      <c r="B93" s="403"/>
      <c r="C93" s="339"/>
      <c r="D93" s="339"/>
      <c r="E93" s="339"/>
      <c r="F93" s="339"/>
      <c r="G93" s="339"/>
      <c r="H93" s="339"/>
      <c r="I93" s="339"/>
      <c r="J93" s="339"/>
      <c r="K93" s="339"/>
      <c r="L93" s="339"/>
      <c r="M93" s="339"/>
      <c r="N93" s="339"/>
      <c r="O93" s="339"/>
      <c r="P93" s="339"/>
      <c r="Q93" s="339"/>
      <c r="R93" s="339"/>
      <c r="S93" s="339"/>
      <c r="T93" s="339"/>
      <c r="U93" s="404"/>
    </row>
    <row r="94" spans="2:35" x14ac:dyDescent="0.25">
      <c r="U94" s="922" t="s">
        <v>3371</v>
      </c>
    </row>
    <row r="429" spans="3:13" hidden="1" x14ac:dyDescent="0.25">
      <c r="C429" s="339"/>
      <c r="D429" s="339"/>
      <c r="E429" s="339"/>
      <c r="F429" s="339"/>
      <c r="G429" s="339"/>
      <c r="H429" s="339"/>
      <c r="I429" s="339"/>
      <c r="J429" s="339"/>
      <c r="K429" s="339"/>
      <c r="L429" s="339"/>
      <c r="M429" s="339"/>
    </row>
  </sheetData>
  <sheetProtection algorithmName="SHA-512" hashValue="Z6Bk+SptawbOxW2IoH0PtjAJc1F2hNeFk26dPeQB+kfb65Vchn1gjl/BAvyPZWxDYMujEH1EZSaxd2tMwYQSWg==" saltValue="DXDoMj1eSTCN+r/ydqu/cQ==" spinCount="100000" sheet="1" objects="1" scenarios="1" selectLockedCells="1"/>
  <mergeCells count="165">
    <mergeCell ref="E75:H75"/>
    <mergeCell ref="Q70:R70"/>
    <mergeCell ref="I77:P77"/>
    <mergeCell ref="I76:P76"/>
    <mergeCell ref="Q71:R71"/>
    <mergeCell ref="Q72:R72"/>
    <mergeCell ref="Q75:R75"/>
    <mergeCell ref="Q65:R65"/>
    <mergeCell ref="E46:H46"/>
    <mergeCell ref="E57:H57"/>
    <mergeCell ref="Q47:R47"/>
    <mergeCell ref="Q46:R46"/>
    <mergeCell ref="E70:H70"/>
    <mergeCell ref="E68:H68"/>
    <mergeCell ref="E65:H65"/>
    <mergeCell ref="I70:P70"/>
    <mergeCell ref="E55:H55"/>
    <mergeCell ref="I46:P46"/>
    <mergeCell ref="I69:P69"/>
    <mergeCell ref="E69:H69"/>
    <mergeCell ref="Q64:R64"/>
    <mergeCell ref="Q69:R69"/>
    <mergeCell ref="Q68:R68"/>
    <mergeCell ref="Q29:R29"/>
    <mergeCell ref="I55:P55"/>
    <mergeCell ref="I49:P49"/>
    <mergeCell ref="I48:P48"/>
    <mergeCell ref="I50:P50"/>
    <mergeCell ref="E49:H49"/>
    <mergeCell ref="Q38:R38"/>
    <mergeCell ref="I38:P38"/>
    <mergeCell ref="I35:P35"/>
    <mergeCell ref="Q54:R54"/>
    <mergeCell ref="Q55:R55"/>
    <mergeCell ref="E41:H41"/>
    <mergeCell ref="E34:H34"/>
    <mergeCell ref="I34:P34"/>
    <mergeCell ref="Q42:R42"/>
    <mergeCell ref="I41:P41"/>
    <mergeCell ref="Q45:R45"/>
    <mergeCell ref="Q36:R36"/>
    <mergeCell ref="I45:P45"/>
    <mergeCell ref="I39:P39"/>
    <mergeCell ref="E36:H36"/>
    <mergeCell ref="E45:H45"/>
    <mergeCell ref="E40:H40"/>
    <mergeCell ref="E38:H38"/>
    <mergeCell ref="Q32:R32"/>
    <mergeCell ref="Q34:R34"/>
    <mergeCell ref="Q33:R33"/>
    <mergeCell ref="E37:H37"/>
    <mergeCell ref="Q57:R57"/>
    <mergeCell ref="Q53:R53"/>
    <mergeCell ref="Q49:R49"/>
    <mergeCell ref="Q50:R50"/>
    <mergeCell ref="Q48:R48"/>
    <mergeCell ref="Q39:R39"/>
    <mergeCell ref="Q40:R40"/>
    <mergeCell ref="E35:H35"/>
    <mergeCell ref="I37:P37"/>
    <mergeCell ref="Q37:R37"/>
    <mergeCell ref="Q35:R35"/>
    <mergeCell ref="Q56:R56"/>
    <mergeCell ref="Q41:R41"/>
    <mergeCell ref="E42:H42"/>
    <mergeCell ref="I40:P40"/>
    <mergeCell ref="E39:H39"/>
    <mergeCell ref="I36:P36"/>
    <mergeCell ref="I57:P57"/>
    <mergeCell ref="I53:P53"/>
    <mergeCell ref="E53:H53"/>
    <mergeCell ref="Q24:R24"/>
    <mergeCell ref="Q25:R25"/>
    <mergeCell ref="Q27:R27"/>
    <mergeCell ref="Q19:R19"/>
    <mergeCell ref="E19:H19"/>
    <mergeCell ref="Q20:R20"/>
    <mergeCell ref="I26:P26"/>
    <mergeCell ref="E28:H28"/>
    <mergeCell ref="E25:H25"/>
    <mergeCell ref="E20:H20"/>
    <mergeCell ref="E26:H26"/>
    <mergeCell ref="E27:H27"/>
    <mergeCell ref="I28:P28"/>
    <mergeCell ref="I20:P20"/>
    <mergeCell ref="E24:H24"/>
    <mergeCell ref="I30:P30"/>
    <mergeCell ref="E29:H29"/>
    <mergeCell ref="E21:H21"/>
    <mergeCell ref="I21:P21"/>
    <mergeCell ref="I25:P25"/>
    <mergeCell ref="I24:P24"/>
    <mergeCell ref="E72:H72"/>
    <mergeCell ref="E71:H71"/>
    <mergeCell ref="I64:P64"/>
    <mergeCell ref="I42:P42"/>
    <mergeCell ref="I47:P47"/>
    <mergeCell ref="E48:H48"/>
    <mergeCell ref="E47:H47"/>
    <mergeCell ref="I54:P54"/>
    <mergeCell ref="I56:P56"/>
    <mergeCell ref="E64:H64"/>
    <mergeCell ref="E56:H56"/>
    <mergeCell ref="I68:P68"/>
    <mergeCell ref="I65:P65"/>
    <mergeCell ref="E54:H54"/>
    <mergeCell ref="E50:H50"/>
    <mergeCell ref="Q16:R16"/>
    <mergeCell ref="I18:P18"/>
    <mergeCell ref="I19:P19"/>
    <mergeCell ref="Q18:R18"/>
    <mergeCell ref="I17:P17"/>
    <mergeCell ref="Q17:R17"/>
    <mergeCell ref="E32:H32"/>
    <mergeCell ref="I33:P33"/>
    <mergeCell ref="E33:H33"/>
    <mergeCell ref="Q21:R21"/>
    <mergeCell ref="Q26:R26"/>
    <mergeCell ref="Q28:R28"/>
    <mergeCell ref="Q30:R30"/>
    <mergeCell ref="Q31:R31"/>
    <mergeCell ref="I27:P27"/>
    <mergeCell ref="I29:P29"/>
    <mergeCell ref="E31:H31"/>
    <mergeCell ref="I32:P32"/>
    <mergeCell ref="E16:H16"/>
    <mergeCell ref="I16:P16"/>
    <mergeCell ref="I31:P31"/>
    <mergeCell ref="E18:H18"/>
    <mergeCell ref="E17:H17"/>
    <mergeCell ref="E30:H30"/>
    <mergeCell ref="E80:H80"/>
    <mergeCell ref="E81:H81"/>
    <mergeCell ref="I81:P81"/>
    <mergeCell ref="E76:H76"/>
    <mergeCell ref="Q91:R91"/>
    <mergeCell ref="I85:P85"/>
    <mergeCell ref="Q90:R90"/>
    <mergeCell ref="Q89:R89"/>
    <mergeCell ref="I90:P90"/>
    <mergeCell ref="Q85:R85"/>
    <mergeCell ref="I91:P91"/>
    <mergeCell ref="E83:H83"/>
    <mergeCell ref="E91:H91"/>
    <mergeCell ref="Q84:R84"/>
    <mergeCell ref="E90:H90"/>
    <mergeCell ref="E89:H89"/>
    <mergeCell ref="I89:P89"/>
    <mergeCell ref="E84:H84"/>
    <mergeCell ref="E85:H85"/>
    <mergeCell ref="I82:P82"/>
    <mergeCell ref="E82:H82"/>
    <mergeCell ref="E77:H77"/>
    <mergeCell ref="I80:P80"/>
    <mergeCell ref="Q77:R77"/>
    <mergeCell ref="Q80:R80"/>
    <mergeCell ref="Q83:R83"/>
    <mergeCell ref="Q82:R82"/>
    <mergeCell ref="Q81:R81"/>
    <mergeCell ref="I84:P84"/>
    <mergeCell ref="I83:P83"/>
    <mergeCell ref="Q76:R76"/>
    <mergeCell ref="I71:P71"/>
    <mergeCell ref="I75:P75"/>
    <mergeCell ref="I72:P72"/>
  </mergeCells>
  <phoneticPr fontId="2"/>
  <dataValidations count="6">
    <dataValidation type="list" allowBlank="1" showInputMessage="1" showErrorMessage="1" sqref="Q17:R19 Q54:R54 Q39:R39 Q46:R48 Q32:R35 Q25:R29" xr:uid="{00000000-0002-0000-0800-000000000000}">
      <formula1>Y17:AD17</formula1>
    </dataValidation>
    <dataValidation type="list" allowBlank="1" showInputMessage="1" showErrorMessage="1" sqref="Q21:R21 Q72:R72 Q56:R57 Q50:R50 Q40:R40 Q84:R85" xr:uid="{00000000-0002-0000-0800-000001000000}">
      <formula1>Y21:Z21</formula1>
    </dataValidation>
    <dataValidation type="list" allowBlank="1" showInputMessage="1" showErrorMessage="1" sqref="Q41:R42" xr:uid="{00000000-0002-0000-0800-000002000000}">
      <formula1>Y41:AC41</formula1>
    </dataValidation>
    <dataValidation type="list" allowBlank="1" showInputMessage="1" showErrorMessage="1" sqref="Q76:R77 Q91:R92 Q69:R71 Q81:R83 Q30:R31 Q65:R65 Q36:R38 Q49:R49 Q20:R20" xr:uid="{00000000-0002-0000-0800-000003000000}">
      <formula1>Y20:AA20</formula1>
    </dataValidation>
    <dataValidation type="list" allowBlank="1" showInputMessage="1" showErrorMessage="1" sqref="Q55:R55" xr:uid="{00000000-0002-0000-0800-000004000000}">
      <formula1>Y55:AB55</formula1>
    </dataValidation>
    <dataValidation type="list" allowBlank="1" showInputMessage="1" showErrorMessage="1" sqref="Q90:R90" xr:uid="{00000000-0002-0000-0800-000005000000}">
      <formula1>$Y$90:$Z$90</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rowBreaks count="1" manualBreakCount="1">
    <brk id="59"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45</vt:i4>
      </vt:variant>
    </vt:vector>
  </HeadingPairs>
  <TitlesOfParts>
    <vt:vector size="69" baseType="lpstr">
      <vt:lpstr>評価書</vt:lpstr>
      <vt:lpstr>メイン</vt:lpstr>
      <vt:lpstr>エネルギー使用量総括表</vt:lpstr>
      <vt:lpstr>評価結果</vt:lpstr>
      <vt:lpstr>基本情報</vt:lpstr>
      <vt:lpstr>取組状況入力－共通</vt:lpstr>
      <vt:lpstr>取組状況入力－工場他</vt:lpstr>
      <vt:lpstr>取組状況入力－上水道</vt:lpstr>
      <vt:lpstr>取組状況入力－下水道</vt:lpstr>
      <vt:lpstr>取組状況入力－廃棄物</vt:lpstr>
      <vt:lpstr>重み係数</vt:lpstr>
      <vt:lpstr>評価結果貼付用</vt:lpstr>
      <vt:lpstr>蒸気ボイラー</vt:lpstr>
      <vt:lpstr>熱源機器</vt:lpstr>
      <vt:lpstr>冷却塔</vt:lpstr>
      <vt:lpstr>熱源ポンプ</vt:lpstr>
      <vt:lpstr>変圧器</vt:lpstr>
      <vt:lpstr>エアコンプレッサー </vt:lpstr>
      <vt:lpstr>給水・排水処理設備</vt:lpstr>
      <vt:lpstr>パッケージ形空調機</vt:lpstr>
      <vt:lpstr>空調機</vt:lpstr>
      <vt:lpstr>空調・換気用ファン</vt:lpstr>
      <vt:lpstr>照明器具</vt:lpstr>
      <vt:lpstr>昇降機</vt:lpstr>
      <vt:lpstr>'エアコンプレッサー '!Print_Area</vt:lpstr>
      <vt:lpstr>エネルギー使用量総括表!Print_Area</vt:lpstr>
      <vt:lpstr>パッケージ形空調機!Print_Area</vt:lpstr>
      <vt:lpstr>メイン!Print_Area</vt:lpstr>
      <vt:lpstr>基本情報!Print_Area</vt:lpstr>
      <vt:lpstr>給水・排水処理設備!Print_Area</vt:lpstr>
      <vt:lpstr>空調・換気用ファン!Print_Area</vt:lpstr>
      <vt:lpstr>空調機!Print_Area</vt:lpstr>
      <vt:lpstr>'取組状況入力－下水道'!Print_Area</vt:lpstr>
      <vt:lpstr>'取組状況入力－共通'!Print_Area</vt:lpstr>
      <vt:lpstr>'取組状況入力－工場他'!Print_Area</vt:lpstr>
      <vt:lpstr>'取組状況入力－上水道'!Print_Area</vt:lpstr>
      <vt:lpstr>'取組状況入力－廃棄物'!Print_Area</vt:lpstr>
      <vt:lpstr>重み係数!Print_Area</vt:lpstr>
      <vt:lpstr>昇降機!Print_Area</vt:lpstr>
      <vt:lpstr>照明器具!Print_Area</vt:lpstr>
      <vt:lpstr>蒸気ボイラー!Print_Area</vt:lpstr>
      <vt:lpstr>熱源ポンプ!Print_Area</vt:lpstr>
      <vt:lpstr>熱源機器!Print_Area</vt:lpstr>
      <vt:lpstr>評価結果!Print_Area</vt:lpstr>
      <vt:lpstr>評価結果貼付用!Print_Area</vt:lpstr>
      <vt:lpstr>評価書!Print_Area</vt:lpstr>
      <vt:lpstr>変圧器!Print_Area</vt:lpstr>
      <vt:lpstr>冷却塔!Print_Area</vt:lpstr>
      <vt:lpstr>'エアコンプレッサー '!Print_Titles</vt:lpstr>
      <vt:lpstr>エネルギー使用量総括表!Print_Titles</vt:lpstr>
      <vt:lpstr>パッケージ形空調機!Print_Titles</vt:lpstr>
      <vt:lpstr>基本情報!Print_Titles</vt:lpstr>
      <vt:lpstr>給水・排水処理設備!Print_Titles</vt:lpstr>
      <vt:lpstr>空調・換気用ファン!Print_Titles</vt:lpstr>
      <vt:lpstr>空調機!Print_Titles</vt:lpstr>
      <vt:lpstr>'取組状況入力－下水道'!Print_Titles</vt:lpstr>
      <vt:lpstr>'取組状況入力－共通'!Print_Titles</vt:lpstr>
      <vt:lpstr>'取組状況入力－工場他'!Print_Titles</vt:lpstr>
      <vt:lpstr>'取組状況入力－上水道'!Print_Titles</vt:lpstr>
      <vt:lpstr>'取組状況入力－廃棄物'!Print_Titles</vt:lpstr>
      <vt:lpstr>重み係数!Print_Titles</vt:lpstr>
      <vt:lpstr>昇降機!Print_Titles</vt:lpstr>
      <vt:lpstr>照明器具!Print_Titles</vt:lpstr>
      <vt:lpstr>蒸気ボイラー!Print_Titles</vt:lpstr>
      <vt:lpstr>熱源ポンプ!Print_Titles</vt:lpstr>
      <vt:lpstr>熱源機器!Print_Titles</vt:lpstr>
      <vt:lpstr>評価結果貼付用!Print_Titles</vt:lpstr>
      <vt:lpstr>変圧器!Print_Titles</vt:lpstr>
      <vt:lpstr>冷却塔!Print_Titles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東京都環境局</cp:lastModifiedBy>
  <dcterms:created xsi:type="dcterms:W3CDTF">2024-04-04T10:03:59Z</dcterms:created>
  <dcterms:modified xsi:type="dcterms:W3CDTF">2024-04-08T07:19:36Z</dcterms:modified>
</cp:coreProperties>
</file>